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van\Desktop\Portfolio Projects\Financial &amp; Progress Report\raw_data\"/>
    </mc:Choice>
  </mc:AlternateContent>
  <xr:revisionPtr revIDLastSave="0" documentId="13_ncr:1_{DD3E0F2E-C595-4B22-AA75-894D87CA2E8E}" xr6:coauthVersionLast="47" xr6:coauthVersionMax="47" xr10:uidLastSave="{00000000-0000-0000-0000-000000000000}"/>
  <bookViews>
    <workbookView xWindow="-120" yWindow="-120" windowWidth="29040" windowHeight="15720" firstSheet="26" activeTab="26" xr2:uid="{00000000-000D-0000-FFFF-FFFF00000000}"/>
  </bookViews>
  <sheets>
    <sheet name="V1" sheetId="1" r:id="rId1"/>
    <sheet name="V2" sheetId="2" r:id="rId2"/>
    <sheet name="V3" sheetId="3" r:id="rId3"/>
    <sheet name="V4" sheetId="4" r:id="rId4"/>
    <sheet name="V5" sheetId="5" r:id="rId5"/>
    <sheet name="V6" sheetId="6" r:id="rId6"/>
    <sheet name="V7" sheetId="7" r:id="rId7"/>
    <sheet name="V8" sheetId="8" r:id="rId8"/>
    <sheet name="V9" sheetId="9" r:id="rId9"/>
    <sheet name="V10" sheetId="10" r:id="rId10"/>
    <sheet name="V11" sheetId="11" r:id="rId11"/>
    <sheet name="V12" sheetId="12" r:id="rId12"/>
    <sheet name="V13" sheetId="13" r:id="rId13"/>
    <sheet name="V14" sheetId="14" r:id="rId14"/>
    <sheet name="V15" sheetId="15" r:id="rId15"/>
    <sheet name="V16" sheetId="17" r:id="rId16"/>
    <sheet name="V17" sheetId="18" r:id="rId17"/>
    <sheet name="V18" sheetId="19" r:id="rId18"/>
    <sheet name="V19" sheetId="20" r:id="rId19"/>
    <sheet name="V20" sheetId="21" r:id="rId20"/>
    <sheet name="V21" sheetId="22" r:id="rId21"/>
    <sheet name="V22" sheetId="23" r:id="rId22"/>
    <sheet name="V23" sheetId="24" r:id="rId23"/>
    <sheet name="V24" sheetId="25" r:id="rId24"/>
    <sheet name="V25" sheetId="26" r:id="rId25"/>
    <sheet name="V26" sheetId="27" r:id="rId26"/>
    <sheet name="V27" sheetId="209" r:id="rId27"/>
    <sheet name="V28" sheetId="29" r:id="rId28"/>
    <sheet name="V29" sheetId="30" r:id="rId29"/>
    <sheet name="V30" sheetId="31" r:id="rId30"/>
    <sheet name="V31" sheetId="32" r:id="rId31"/>
    <sheet name="V32" sheetId="33" r:id="rId32"/>
    <sheet name="V33" sheetId="34" r:id="rId33"/>
    <sheet name="V34" sheetId="35" r:id="rId34"/>
    <sheet name="V35" sheetId="36" r:id="rId35"/>
    <sheet name="V36" sheetId="37" r:id="rId36"/>
    <sheet name="V37" sheetId="38" r:id="rId37"/>
    <sheet name="V38" sheetId="39" r:id="rId38"/>
    <sheet name="V39" sheetId="40" r:id="rId39"/>
    <sheet name="V40" sheetId="41" r:id="rId40"/>
    <sheet name="V41" sheetId="42" r:id="rId41"/>
    <sheet name="V43" sheetId="44" r:id="rId42"/>
    <sheet name="V42" sheetId="43" r:id="rId43"/>
    <sheet name="V44" sheetId="45" r:id="rId44"/>
    <sheet name="V45" sheetId="46" r:id="rId45"/>
    <sheet name="V46" sheetId="47" r:id="rId46"/>
    <sheet name="V47" sheetId="48" r:id="rId47"/>
    <sheet name="V48" sheetId="49" r:id="rId48"/>
    <sheet name="V49" sheetId="50" r:id="rId49"/>
    <sheet name="V50" sheetId="51" r:id="rId50"/>
    <sheet name="V51" sheetId="52" r:id="rId51"/>
    <sheet name="V52" sheetId="53" r:id="rId52"/>
    <sheet name="V53" sheetId="54" r:id="rId53"/>
    <sheet name="V54" sheetId="55" r:id="rId54"/>
    <sheet name="V55" sheetId="56" r:id="rId55"/>
    <sheet name="V56" sheetId="57" r:id="rId56"/>
    <sheet name="V57" sheetId="58" r:id="rId57"/>
    <sheet name="V58" sheetId="59" r:id="rId58"/>
    <sheet name="V59" sheetId="60" r:id="rId59"/>
    <sheet name="V60" sheetId="61" r:id="rId60"/>
    <sheet name="V61" sheetId="62" r:id="rId61"/>
    <sheet name="V62" sheetId="63" r:id="rId62"/>
    <sheet name="V63" sheetId="64" r:id="rId63"/>
    <sheet name="V64" sheetId="65" r:id="rId64"/>
    <sheet name="V65" sheetId="66" r:id="rId65"/>
    <sheet name="V66" sheetId="67" r:id="rId66"/>
    <sheet name="V67" sheetId="68" r:id="rId67"/>
    <sheet name="V68" sheetId="69" r:id="rId68"/>
    <sheet name="V69" sheetId="70" r:id="rId69"/>
    <sheet name="V70" sheetId="71" r:id="rId70"/>
    <sheet name="V71" sheetId="72" r:id="rId71"/>
    <sheet name="V73" sheetId="74" r:id="rId72"/>
    <sheet name="V72" sheetId="73" r:id="rId73"/>
    <sheet name="V74" sheetId="75" r:id="rId74"/>
    <sheet name="V75" sheetId="76" r:id="rId75"/>
    <sheet name="V76" sheetId="77" r:id="rId76"/>
    <sheet name="V77" sheetId="78" r:id="rId77"/>
    <sheet name="V78" sheetId="79" r:id="rId78"/>
    <sheet name="V79" sheetId="80" r:id="rId79"/>
    <sheet name="V80" sheetId="81" r:id="rId80"/>
    <sheet name="V81" sheetId="82" r:id="rId81"/>
    <sheet name="V82" sheetId="83" r:id="rId82"/>
    <sheet name="V83" sheetId="84" r:id="rId83"/>
    <sheet name="V84" sheetId="85" r:id="rId84"/>
    <sheet name="V85" sheetId="86" r:id="rId85"/>
    <sheet name="V86" sheetId="87" r:id="rId86"/>
    <sheet name="V87" sheetId="88" r:id="rId87"/>
    <sheet name="V88" sheetId="89" r:id="rId88"/>
    <sheet name="V89" sheetId="90" r:id="rId89"/>
    <sheet name="V90" sheetId="91" r:id="rId90"/>
    <sheet name="V91" sheetId="92" r:id="rId91"/>
    <sheet name="V92" sheetId="93" r:id="rId92"/>
    <sheet name="V93" sheetId="94" r:id="rId93"/>
    <sheet name="V94" sheetId="95" r:id="rId94"/>
    <sheet name="V95" sheetId="96" r:id="rId95"/>
    <sheet name="V96" sheetId="97" r:id="rId96"/>
    <sheet name="V97" sheetId="98" r:id="rId97"/>
    <sheet name="V98" sheetId="208" r:id="rId98"/>
    <sheet name="V99" sheetId="100" r:id="rId99"/>
    <sheet name="V100" sheetId="101" r:id="rId100"/>
    <sheet name="V101" sheetId="102" r:id="rId101"/>
    <sheet name="V102" sheetId="103" r:id="rId102"/>
    <sheet name="V103" sheetId="104" r:id="rId103"/>
    <sheet name="V104" sheetId="105" r:id="rId104"/>
    <sheet name="V105" sheetId="106" r:id="rId105"/>
    <sheet name="V106" sheetId="107" r:id="rId106"/>
    <sheet name="V107" sheetId="108" r:id="rId107"/>
    <sheet name="V108" sheetId="109" r:id="rId108"/>
    <sheet name="V109" sheetId="110" r:id="rId109"/>
    <sheet name="V110" sheetId="111" r:id="rId110"/>
    <sheet name="V111" sheetId="112" r:id="rId111"/>
    <sheet name="V112" sheetId="113" r:id="rId112"/>
    <sheet name="V113" sheetId="114" r:id="rId113"/>
    <sheet name="V114" sheetId="115" r:id="rId114"/>
    <sheet name="V115" sheetId="116" r:id="rId115"/>
    <sheet name="V116" sheetId="117" r:id="rId116"/>
    <sheet name="V117" sheetId="118" r:id="rId117"/>
    <sheet name="V118" sheetId="119" r:id="rId118"/>
    <sheet name="V119" sheetId="120" r:id="rId119"/>
    <sheet name="V120" sheetId="121" r:id="rId120"/>
    <sheet name="V121" sheetId="122" r:id="rId121"/>
    <sheet name="V122" sheetId="123" r:id="rId122"/>
    <sheet name="V123" sheetId="124" r:id="rId123"/>
    <sheet name="V124" sheetId="125" r:id="rId124"/>
    <sheet name="V125" sheetId="126" r:id="rId125"/>
    <sheet name="V126" sheetId="127" r:id="rId126"/>
    <sheet name="V127" sheetId="128" r:id="rId127"/>
    <sheet name="V128" sheetId="129" r:id="rId128"/>
    <sheet name="V129" sheetId="130" r:id="rId129"/>
    <sheet name="V130" sheetId="131" r:id="rId130"/>
    <sheet name="V131" sheetId="132" r:id="rId131"/>
    <sheet name="V132" sheetId="133" r:id="rId132"/>
    <sheet name="V133" sheetId="134" r:id="rId133"/>
    <sheet name="V134" sheetId="135" r:id="rId134"/>
    <sheet name="V135" sheetId="136" r:id="rId135"/>
    <sheet name="V136" sheetId="137" r:id="rId136"/>
    <sheet name="V137" sheetId="138" r:id="rId137"/>
    <sheet name="V138" sheetId="139" r:id="rId138"/>
    <sheet name="V139" sheetId="140" r:id="rId139"/>
    <sheet name="V140" sheetId="141" r:id="rId140"/>
    <sheet name="V141" sheetId="142" r:id="rId141"/>
    <sheet name="V142" sheetId="143" r:id="rId142"/>
    <sheet name="V143" sheetId="144" r:id="rId143"/>
    <sheet name="V144" sheetId="145" r:id="rId144"/>
    <sheet name="V145" sheetId="146" r:id="rId145"/>
    <sheet name="V146" sheetId="147" r:id="rId146"/>
    <sheet name="V147" sheetId="148" r:id="rId147"/>
    <sheet name="V148" sheetId="149" r:id="rId148"/>
    <sheet name="V149" sheetId="150" r:id="rId149"/>
    <sheet name="V150" sheetId="151" r:id="rId150"/>
    <sheet name="V151" sheetId="152" r:id="rId151"/>
    <sheet name="V152" sheetId="153" r:id="rId152"/>
    <sheet name="V153" sheetId="154" r:id="rId153"/>
    <sheet name="V154" sheetId="155" r:id="rId154"/>
    <sheet name="V155" sheetId="156" r:id="rId155"/>
    <sheet name="V156" sheetId="157" r:id="rId156"/>
    <sheet name="V157" sheetId="158" r:id="rId157"/>
    <sheet name="V158" sheetId="159" r:id="rId158"/>
    <sheet name="V159" sheetId="160" r:id="rId159"/>
    <sheet name="V160" sheetId="161" r:id="rId160"/>
    <sheet name="V161" sheetId="162" r:id="rId161"/>
    <sheet name="V162" sheetId="163" r:id="rId162"/>
    <sheet name="V163" sheetId="164" r:id="rId163"/>
    <sheet name="V164" sheetId="165" r:id="rId164"/>
    <sheet name="V165" sheetId="166" r:id="rId165"/>
    <sheet name="V166" sheetId="167" r:id="rId166"/>
    <sheet name="V167" sheetId="168" r:id="rId167"/>
    <sheet name="V168" sheetId="169" r:id="rId168"/>
    <sheet name="V169" sheetId="170" r:id="rId169"/>
    <sheet name="V170" sheetId="171" r:id="rId170"/>
    <sheet name="V171" sheetId="172" r:id="rId171"/>
    <sheet name="V172" sheetId="173" r:id="rId172"/>
    <sheet name="V173" sheetId="174" r:id="rId173"/>
    <sheet name="V174" sheetId="175" r:id="rId174"/>
    <sheet name="V175" sheetId="176" r:id="rId175"/>
    <sheet name="V176" sheetId="177" r:id="rId176"/>
    <sheet name="V177" sheetId="178" r:id="rId177"/>
    <sheet name="V178" sheetId="179" r:id="rId178"/>
    <sheet name="V179" sheetId="180" r:id="rId179"/>
    <sheet name="V180" sheetId="181" r:id="rId180"/>
    <sheet name="V181" sheetId="182" r:id="rId181"/>
    <sheet name="V182" sheetId="183" r:id="rId182"/>
    <sheet name="V183" sheetId="184" r:id="rId183"/>
    <sheet name="V184" sheetId="185" r:id="rId184"/>
    <sheet name="V185" sheetId="186" r:id="rId185"/>
    <sheet name="V186" sheetId="187" r:id="rId186"/>
    <sheet name="V187" sheetId="188" r:id="rId187"/>
    <sheet name="V188" sheetId="189" r:id="rId188"/>
    <sheet name="V189" sheetId="190" r:id="rId189"/>
    <sheet name="V190" sheetId="191" r:id="rId190"/>
    <sheet name="V191" sheetId="192" r:id="rId191"/>
    <sheet name="V192" sheetId="193" r:id="rId192"/>
  </sheets>
  <definedNames>
    <definedName name="_xlnm._FilterDatabase" localSheetId="99" hidden="1">'V100'!$A$3:$O$167</definedName>
    <definedName name="_xlnm._FilterDatabase" localSheetId="102" hidden="1">'V103'!$A$3:$O$112</definedName>
    <definedName name="_xlnm._FilterDatabase" localSheetId="103" hidden="1">'V104'!$A$3:$O$102</definedName>
    <definedName name="_xlnm._FilterDatabase" localSheetId="109" hidden="1">'V110'!$A$3:$O$156</definedName>
    <definedName name="_xlnm._FilterDatabase" localSheetId="110" hidden="1">'V111'!$A$3:$O$147</definedName>
    <definedName name="_xlnm._FilterDatabase" localSheetId="111" hidden="1">'V112'!$A$3:$O$172</definedName>
    <definedName name="_xlnm._FilterDatabase" localSheetId="112" hidden="1">'V113'!$A$3:$O$176</definedName>
    <definedName name="_xlnm._FilterDatabase" localSheetId="113" hidden="1">'V114'!$A$3:$O$176</definedName>
    <definedName name="_xlnm._FilterDatabase" localSheetId="114" hidden="1">'V115'!$A$3:$O$92</definedName>
    <definedName name="_xlnm._FilterDatabase" localSheetId="125" hidden="1">'V126'!$A$3:$O$172</definedName>
    <definedName name="_xlnm._FilterDatabase" localSheetId="134" hidden="1">'V135'!$A$3:$O$140</definedName>
    <definedName name="_xlnm._FilterDatabase" localSheetId="137" hidden="1">'V138'!$A$3:$O$144</definedName>
    <definedName name="_xlnm._FilterDatabase" localSheetId="138" hidden="1">'V139'!$A$3:$O$146</definedName>
    <definedName name="_xlnm._FilterDatabase" localSheetId="147" hidden="1">'V148'!$A$3:$O$87</definedName>
    <definedName name="_xlnm._FilterDatabase" localSheetId="14" hidden="1">'V15'!$A$3:$O$182</definedName>
    <definedName name="_xlnm._FilterDatabase" localSheetId="149" hidden="1">'V150'!$A$3:$O$184</definedName>
    <definedName name="_xlnm._FilterDatabase" localSheetId="151" hidden="1">'V152'!$A$3:$O$154</definedName>
    <definedName name="_xlnm._FilterDatabase" localSheetId="152" hidden="1">'V153'!$A$3:$O$172</definedName>
    <definedName name="_xlnm._FilterDatabase" localSheetId="156" hidden="1">'V157'!$A$3:$O$154</definedName>
    <definedName name="_xlnm._FilterDatabase" localSheetId="157" hidden="1">'V158'!$A$3:$O$121</definedName>
    <definedName name="_xlnm._FilterDatabase" localSheetId="15" hidden="1">'V16'!$A$3:$O$131</definedName>
    <definedName name="_xlnm._FilterDatabase" localSheetId="164" hidden="1">'V165'!$A$3:$O$167</definedName>
    <definedName name="_xlnm._FilterDatabase" localSheetId="165" hidden="1">'V166'!$A$3:$O$153</definedName>
    <definedName name="_xlnm._FilterDatabase" localSheetId="168" hidden="1">'V169'!$A$3:$O$118</definedName>
    <definedName name="_xlnm._FilterDatabase" localSheetId="16" hidden="1">'V17'!$A$3:$O$148</definedName>
    <definedName name="_xlnm._FilterDatabase" localSheetId="169" hidden="1">'V170'!$A$3:$O$165</definedName>
    <definedName name="_xlnm._FilterDatabase" localSheetId="170" hidden="1">'V171'!$A$3:$O$39</definedName>
    <definedName name="_xlnm._FilterDatabase" localSheetId="171" hidden="1">'V172'!$A$3:$O$157</definedName>
    <definedName name="_xlnm._FilterDatabase" localSheetId="174" hidden="1">'V175'!$A$3:$O$181</definedName>
    <definedName name="_xlnm._FilterDatabase" localSheetId="175" hidden="1">'V176'!$A$3:$O$115</definedName>
    <definedName name="_xlnm._FilterDatabase" localSheetId="182" hidden="1">'V183'!$A$3:$O$73</definedName>
    <definedName name="_xlnm._FilterDatabase" localSheetId="183" hidden="1">'V184'!$A$3:$O$118</definedName>
    <definedName name="_xlnm._FilterDatabase" localSheetId="184" hidden="1">'V185'!$A$3:$O$166</definedName>
    <definedName name="_xlnm._FilterDatabase" localSheetId="185" hidden="1">'V186'!$A$3:$N$170</definedName>
    <definedName name="_xlnm._FilterDatabase" localSheetId="186" hidden="1">'V187'!$A$3:$O$136</definedName>
    <definedName name="_xlnm._FilterDatabase" localSheetId="187" hidden="1">'V188'!$A$3:$O$105</definedName>
    <definedName name="_xlnm._FilterDatabase" localSheetId="188" hidden="1">'V189'!$A$3:$O$183</definedName>
    <definedName name="_xlnm._FilterDatabase" localSheetId="18" hidden="1">'V19'!$A$3:$O$172</definedName>
    <definedName name="_xlnm._FilterDatabase" localSheetId="189" hidden="1">'V190'!$A$3:$O$176</definedName>
    <definedName name="_xlnm._FilterDatabase" localSheetId="1" hidden="1">'V2'!$A$3:$O$155</definedName>
    <definedName name="_xlnm._FilterDatabase" localSheetId="19" hidden="1">'V20'!$A$3:$O$152</definedName>
    <definedName name="_xlnm._FilterDatabase" localSheetId="20" hidden="1">'V21'!$A$3:$O$178</definedName>
    <definedName name="_xlnm._FilterDatabase" localSheetId="21" hidden="1">'V22'!$A$3:$O$174</definedName>
    <definedName name="_xlnm._FilterDatabase" localSheetId="22" hidden="1">'V23'!$A$3:$O$165</definedName>
    <definedName name="_xlnm._FilterDatabase" localSheetId="23" hidden="1">'V24'!$A$3:$O$166</definedName>
    <definedName name="_xlnm._FilterDatabase" localSheetId="24" hidden="1">'V25'!$A$3:$O$150</definedName>
    <definedName name="_xlnm._FilterDatabase" localSheetId="25" hidden="1">'V26'!$A$3:$O$135</definedName>
    <definedName name="_xlnm._FilterDatabase" localSheetId="28" hidden="1">'V29'!$A$3:$O$152</definedName>
    <definedName name="_xlnm._FilterDatabase" localSheetId="2" hidden="1">'V3'!$A$3:$O$144</definedName>
    <definedName name="_xlnm._FilterDatabase" localSheetId="29" hidden="1">'V30'!$A$3:$O$158</definedName>
    <definedName name="_xlnm._FilterDatabase" localSheetId="30" hidden="1">'V31'!$A$3:$O$160</definedName>
    <definedName name="_xlnm._FilterDatabase" localSheetId="31" hidden="1">'V32'!$A$3:$O$170</definedName>
    <definedName name="_xlnm._FilterDatabase" localSheetId="32" hidden="1">'V33'!$A$3:$O$157</definedName>
    <definedName name="_xlnm._FilterDatabase" localSheetId="3" hidden="1">'V4'!$A$3:$L$174</definedName>
    <definedName name="_xlnm._FilterDatabase" localSheetId="55" hidden="1">'V56'!$A$3:$O$114</definedName>
    <definedName name="_xlnm._FilterDatabase" localSheetId="56" hidden="1">'V57'!$A$3:$I$103</definedName>
    <definedName name="_xlnm._FilterDatabase" localSheetId="57" hidden="1">'V58'!$A$3:$O$87</definedName>
    <definedName name="_xlnm._FilterDatabase" localSheetId="62" hidden="1">'V63'!$A$3:$O$165</definedName>
    <definedName name="_xlnm._FilterDatabase" localSheetId="63" hidden="1">'V64'!$A$3:$O$189</definedName>
    <definedName name="_xlnm._FilterDatabase" localSheetId="64" hidden="1">'V65'!$A$3:$O$167</definedName>
    <definedName name="_xlnm._FilterDatabase" localSheetId="69" hidden="1">'V70'!$A$3:$O$85</definedName>
    <definedName name="_xlnm._FilterDatabase" localSheetId="75" hidden="1">'V76'!$A$3:$O$161</definedName>
    <definedName name="_xlnm._FilterDatabase" localSheetId="7" hidden="1">'V8'!$A$3:$P$138</definedName>
    <definedName name="_xlnm._FilterDatabase" localSheetId="80" hidden="1">'V81'!$A$3:$O$150</definedName>
    <definedName name="_xlnm._FilterDatabase" localSheetId="81" hidden="1">'V82'!$A$3:$O$138</definedName>
    <definedName name="_xlnm._FilterDatabase" localSheetId="83" hidden="1">'V84'!$A$3:$O$171</definedName>
    <definedName name="_xlnm._FilterDatabase" localSheetId="89" hidden="1">'V90'!$A$3:$O$154</definedName>
    <definedName name="_xlnm._FilterDatabase" localSheetId="90" hidden="1">'V91'!$A$3:$O$150</definedName>
    <definedName name="_xlnm._FilterDatabase" localSheetId="91" hidden="1">'V92'!$A$3:$O$183</definedName>
    <definedName name="_xlnm._FilterDatabase" localSheetId="92" hidden="1">'V93'!$A$3:$O$172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6" i="209" l="1"/>
  <c r="J86" i="209"/>
  <c r="L85" i="209"/>
  <c r="J85" i="209"/>
  <c r="L84" i="209"/>
  <c r="J84" i="209"/>
  <c r="L83" i="209"/>
  <c r="J83" i="209"/>
  <c r="L82" i="209"/>
  <c r="J82" i="209"/>
  <c r="L81" i="209"/>
  <c r="J81" i="209"/>
  <c r="L80" i="209"/>
  <c r="J80" i="209"/>
  <c r="L79" i="209"/>
  <c r="J79" i="209"/>
  <c r="L78" i="209"/>
  <c r="J78" i="209"/>
  <c r="L77" i="209"/>
  <c r="J77" i="209"/>
  <c r="L76" i="209"/>
  <c r="J76" i="209"/>
  <c r="L75" i="209"/>
  <c r="J75" i="209"/>
  <c r="L74" i="209"/>
  <c r="J74" i="209"/>
  <c r="L73" i="209"/>
  <c r="J73" i="209"/>
  <c r="L72" i="209"/>
  <c r="J72" i="209"/>
  <c r="L71" i="209"/>
  <c r="J71" i="209"/>
  <c r="L70" i="209"/>
  <c r="J70" i="209"/>
  <c r="L69" i="209"/>
  <c r="J69" i="209"/>
  <c r="L68" i="209"/>
  <c r="J68" i="209"/>
  <c r="L67" i="209"/>
  <c r="J67" i="209"/>
  <c r="L66" i="209"/>
  <c r="J66" i="209"/>
  <c r="L65" i="209"/>
  <c r="J65" i="209"/>
  <c r="L64" i="209"/>
  <c r="J64" i="209"/>
  <c r="L63" i="209"/>
  <c r="J63" i="209"/>
  <c r="L62" i="209"/>
  <c r="J62" i="209"/>
  <c r="L61" i="209"/>
  <c r="J61" i="209"/>
  <c r="L60" i="209"/>
  <c r="J60" i="209"/>
  <c r="L59" i="209"/>
  <c r="J59" i="209"/>
  <c r="L58" i="209"/>
  <c r="J58" i="209"/>
  <c r="L57" i="209"/>
  <c r="J57" i="209"/>
  <c r="L56" i="209"/>
  <c r="J56" i="209"/>
  <c r="L55" i="209"/>
  <c r="J55" i="209"/>
  <c r="L54" i="209"/>
  <c r="J54" i="209"/>
  <c r="L53" i="209"/>
  <c r="J53" i="209"/>
  <c r="L52" i="209"/>
  <c r="J52" i="209"/>
  <c r="L51" i="209"/>
  <c r="J51" i="209"/>
  <c r="L50" i="209"/>
  <c r="J50" i="209"/>
  <c r="L49" i="209"/>
  <c r="J49" i="209"/>
  <c r="L48" i="209"/>
  <c r="J48" i="209"/>
  <c r="L47" i="209"/>
  <c r="J47" i="209"/>
  <c r="L46" i="209"/>
  <c r="J46" i="209"/>
  <c r="L45" i="209"/>
  <c r="J45" i="209"/>
  <c r="L44" i="209"/>
  <c r="J44" i="209"/>
  <c r="L43" i="209"/>
  <c r="J43" i="209"/>
  <c r="L42" i="209"/>
  <c r="J42" i="209"/>
  <c r="L41" i="209"/>
  <c r="J41" i="209"/>
  <c r="L40" i="209"/>
  <c r="J40" i="209"/>
  <c r="L39" i="209"/>
  <c r="J39" i="209"/>
  <c r="L38" i="209"/>
  <c r="J38" i="209"/>
  <c r="L37" i="209"/>
  <c r="J37" i="209"/>
  <c r="L36" i="209"/>
  <c r="J36" i="209"/>
  <c r="L35" i="209"/>
  <c r="J35" i="209"/>
  <c r="L34" i="209"/>
  <c r="J34" i="209"/>
  <c r="L33" i="209"/>
  <c r="J33" i="209"/>
  <c r="L32" i="209"/>
  <c r="J32" i="209"/>
  <c r="L31" i="209"/>
  <c r="J31" i="209"/>
  <c r="L30" i="209"/>
  <c r="J30" i="209"/>
  <c r="L29" i="209"/>
  <c r="J29" i="209"/>
  <c r="L28" i="209"/>
  <c r="J28" i="209"/>
  <c r="L27" i="209"/>
  <c r="J27" i="209"/>
  <c r="L26" i="209"/>
  <c r="J26" i="209"/>
  <c r="L25" i="209"/>
  <c r="J25" i="209"/>
  <c r="L24" i="209"/>
  <c r="J24" i="209"/>
  <c r="L23" i="209"/>
  <c r="J23" i="209"/>
  <c r="L22" i="209"/>
  <c r="J22" i="209"/>
  <c r="L21" i="209"/>
  <c r="J21" i="209"/>
  <c r="L20" i="209"/>
  <c r="J20" i="209"/>
  <c r="L19" i="209"/>
  <c r="J19" i="209"/>
  <c r="L18" i="209"/>
  <c r="J18" i="209"/>
  <c r="L17" i="209"/>
  <c r="J17" i="209"/>
  <c r="L16" i="209"/>
  <c r="J16" i="209"/>
  <c r="L15" i="209"/>
  <c r="J15" i="209"/>
  <c r="L14" i="209"/>
  <c r="J14" i="209"/>
  <c r="L13" i="209"/>
  <c r="J13" i="209"/>
  <c r="L12" i="209"/>
  <c r="J12" i="209"/>
  <c r="L11" i="209"/>
  <c r="J11" i="209"/>
  <c r="L10" i="209"/>
  <c r="J10" i="209"/>
  <c r="L9" i="209"/>
  <c r="J9" i="209"/>
  <c r="L8" i="209"/>
  <c r="J8" i="209"/>
  <c r="L7" i="209"/>
  <c r="J7" i="209"/>
  <c r="L6" i="209"/>
  <c r="J6" i="209"/>
  <c r="L5" i="209"/>
  <c r="J5" i="209"/>
  <c r="L4" i="209"/>
  <c r="J4" i="209"/>
  <c r="L5" i="193" l="1"/>
  <c r="L6" i="193"/>
  <c r="L7" i="193"/>
  <c r="L8" i="193"/>
  <c r="L9" i="193"/>
  <c r="L10" i="193"/>
  <c r="L11" i="193"/>
  <c r="L12" i="193"/>
  <c r="L13" i="193"/>
  <c r="L14" i="193"/>
  <c r="L15" i="193"/>
  <c r="L16" i="193"/>
  <c r="L17" i="193"/>
  <c r="L18" i="193"/>
  <c r="L19" i="193"/>
  <c r="L20" i="193"/>
  <c r="L21" i="193"/>
  <c r="L22" i="193"/>
  <c r="L23" i="193"/>
  <c r="L24" i="193"/>
  <c r="L25" i="193"/>
  <c r="L26" i="193"/>
  <c r="L27" i="193"/>
  <c r="L28" i="193"/>
  <c r="L29" i="193"/>
  <c r="L30" i="193"/>
  <c r="L31" i="193"/>
  <c r="L32" i="193"/>
  <c r="L33" i="193"/>
  <c r="L34" i="193"/>
  <c r="L35" i="193"/>
  <c r="L36" i="193"/>
  <c r="L37" i="193"/>
  <c r="L38" i="193"/>
  <c r="L39" i="193"/>
  <c r="L40" i="193"/>
  <c r="L41" i="193"/>
  <c r="L42" i="193"/>
  <c r="L43" i="193"/>
  <c r="L44" i="193"/>
  <c r="L45" i="193"/>
  <c r="L46" i="193"/>
  <c r="L47" i="193"/>
  <c r="L48" i="193"/>
  <c r="L49" i="193"/>
  <c r="L50" i="193"/>
  <c r="L51" i="193"/>
  <c r="L52" i="193"/>
  <c r="L53" i="193"/>
  <c r="L54" i="193"/>
  <c r="L55" i="193"/>
  <c r="L56" i="193"/>
  <c r="L57" i="193"/>
  <c r="L58" i="193"/>
  <c r="L59" i="193"/>
  <c r="L60" i="193"/>
  <c r="L61" i="193"/>
  <c r="L62" i="193"/>
  <c r="L63" i="193"/>
  <c r="L64" i="193"/>
  <c r="L65" i="193"/>
  <c r="L66" i="193"/>
  <c r="L67" i="193"/>
  <c r="L68" i="193"/>
  <c r="L69" i="193"/>
  <c r="L70" i="193"/>
  <c r="L71" i="193"/>
  <c r="L72" i="193"/>
  <c r="L73" i="193"/>
  <c r="L74" i="193"/>
  <c r="L75" i="193"/>
  <c r="L76" i="193"/>
  <c r="L77" i="193"/>
  <c r="L78" i="193"/>
  <c r="L79" i="193"/>
  <c r="L80" i="193"/>
  <c r="L81" i="193"/>
  <c r="L82" i="193"/>
  <c r="L83" i="193"/>
  <c r="L84" i="193"/>
  <c r="L85" i="193"/>
  <c r="L86" i="193"/>
  <c r="L4" i="193"/>
  <c r="J5" i="193"/>
  <c r="J6" i="193"/>
  <c r="J7" i="193"/>
  <c r="J8" i="193"/>
  <c r="J9" i="193"/>
  <c r="J10" i="193"/>
  <c r="J11" i="193"/>
  <c r="J12" i="193"/>
  <c r="J13" i="193"/>
  <c r="J14" i="193"/>
  <c r="J15" i="193"/>
  <c r="J16" i="193"/>
  <c r="J17" i="193"/>
  <c r="J18" i="193"/>
  <c r="J19" i="193"/>
  <c r="J20" i="193"/>
  <c r="J21" i="193"/>
  <c r="J22" i="193"/>
  <c r="J23" i="193"/>
  <c r="J24" i="193"/>
  <c r="J25" i="193"/>
  <c r="J26" i="193"/>
  <c r="J27" i="193"/>
  <c r="J28" i="193"/>
  <c r="J29" i="193"/>
  <c r="J30" i="193"/>
  <c r="J31" i="193"/>
  <c r="J32" i="193"/>
  <c r="J33" i="193"/>
  <c r="J34" i="193"/>
  <c r="J35" i="193"/>
  <c r="J36" i="193"/>
  <c r="J37" i="193"/>
  <c r="J38" i="193"/>
  <c r="J39" i="193"/>
  <c r="J40" i="193"/>
  <c r="J41" i="193"/>
  <c r="J42" i="193"/>
  <c r="J43" i="193"/>
  <c r="J44" i="193"/>
  <c r="J45" i="193"/>
  <c r="J46" i="193"/>
  <c r="J47" i="193"/>
  <c r="J48" i="193"/>
  <c r="J49" i="193"/>
  <c r="J50" i="193"/>
  <c r="J51" i="193"/>
  <c r="J52" i="193"/>
  <c r="J53" i="193"/>
  <c r="J54" i="193"/>
  <c r="J55" i="193"/>
  <c r="J56" i="193"/>
  <c r="J57" i="193"/>
  <c r="J58" i="193"/>
  <c r="J59" i="193"/>
  <c r="J60" i="193"/>
  <c r="J61" i="193"/>
  <c r="J62" i="193"/>
  <c r="J63" i="193"/>
  <c r="J64" i="193"/>
  <c r="J65" i="193"/>
  <c r="J66" i="193"/>
  <c r="J67" i="193"/>
  <c r="J68" i="193"/>
  <c r="J69" i="193"/>
  <c r="J70" i="193"/>
  <c r="J71" i="193"/>
  <c r="J72" i="193"/>
  <c r="J73" i="193"/>
  <c r="J74" i="193"/>
  <c r="J75" i="193"/>
  <c r="J76" i="193"/>
  <c r="J77" i="193"/>
  <c r="J78" i="193"/>
  <c r="J79" i="193"/>
  <c r="J80" i="193"/>
  <c r="J81" i="193"/>
  <c r="J82" i="193"/>
  <c r="J83" i="193"/>
  <c r="J84" i="193"/>
  <c r="J85" i="193"/>
  <c r="J86" i="193"/>
  <c r="J4" i="193"/>
  <c r="L5" i="192"/>
  <c r="L6" i="192"/>
  <c r="L7" i="192"/>
  <c r="L8" i="192"/>
  <c r="L9" i="192"/>
  <c r="L10" i="192"/>
  <c r="L11" i="192"/>
  <c r="L12" i="192"/>
  <c r="L13" i="192"/>
  <c r="L14" i="192"/>
  <c r="L15" i="192"/>
  <c r="L16" i="192"/>
  <c r="L17" i="192"/>
  <c r="L18" i="192"/>
  <c r="L19" i="192"/>
  <c r="L20" i="192"/>
  <c r="L21" i="192"/>
  <c r="L22" i="192"/>
  <c r="L23" i="192"/>
  <c r="L24" i="192"/>
  <c r="L25" i="192"/>
  <c r="L26" i="192"/>
  <c r="L27" i="192"/>
  <c r="L28" i="192"/>
  <c r="L29" i="192"/>
  <c r="L30" i="192"/>
  <c r="L31" i="192"/>
  <c r="L32" i="192"/>
  <c r="L33" i="192"/>
  <c r="L34" i="192"/>
  <c r="L35" i="192"/>
  <c r="L36" i="192"/>
  <c r="L37" i="192"/>
  <c r="L38" i="192"/>
  <c r="L39" i="192"/>
  <c r="L40" i="192"/>
  <c r="L41" i="192"/>
  <c r="L42" i="192"/>
  <c r="L43" i="192"/>
  <c r="L44" i="192"/>
  <c r="L45" i="192"/>
  <c r="L46" i="192"/>
  <c r="L47" i="192"/>
  <c r="L48" i="192"/>
  <c r="L49" i="192"/>
  <c r="L50" i="192"/>
  <c r="L51" i="192"/>
  <c r="L52" i="192"/>
  <c r="L53" i="192"/>
  <c r="L54" i="192"/>
  <c r="L55" i="192"/>
  <c r="L56" i="192"/>
  <c r="L57" i="192"/>
  <c r="L58" i="192"/>
  <c r="L59" i="192"/>
  <c r="L60" i="192"/>
  <c r="L61" i="192"/>
  <c r="L62" i="192"/>
  <c r="L63" i="192"/>
  <c r="L64" i="192"/>
  <c r="L65" i="192"/>
  <c r="L66" i="192"/>
  <c r="L67" i="192"/>
  <c r="L68" i="192"/>
  <c r="L69" i="192"/>
  <c r="L70" i="192"/>
  <c r="L71" i="192"/>
  <c r="L72" i="192"/>
  <c r="L73" i="192"/>
  <c r="L74" i="192"/>
  <c r="L75" i="192"/>
  <c r="L76" i="192"/>
  <c r="L77" i="192"/>
  <c r="L78" i="192"/>
  <c r="L79" i="192"/>
  <c r="L80" i="192"/>
  <c r="L81" i="192"/>
  <c r="L82" i="192"/>
  <c r="L83" i="192"/>
  <c r="L84" i="192"/>
  <c r="L85" i="192"/>
  <c r="L86" i="192"/>
  <c r="L4" i="192"/>
  <c r="J5" i="192"/>
  <c r="J6" i="192"/>
  <c r="J7" i="192"/>
  <c r="J8" i="192"/>
  <c r="J9" i="192"/>
  <c r="J10" i="192"/>
  <c r="J11" i="192"/>
  <c r="J12" i="192"/>
  <c r="J13" i="192"/>
  <c r="J14" i="192"/>
  <c r="J15" i="192"/>
  <c r="J16" i="192"/>
  <c r="J17" i="192"/>
  <c r="J18" i="192"/>
  <c r="J19" i="192"/>
  <c r="J20" i="192"/>
  <c r="J21" i="192"/>
  <c r="J22" i="192"/>
  <c r="J23" i="192"/>
  <c r="J24" i="192"/>
  <c r="J25" i="192"/>
  <c r="J26" i="192"/>
  <c r="J27" i="192"/>
  <c r="J28" i="192"/>
  <c r="J29" i="192"/>
  <c r="J30" i="192"/>
  <c r="J31" i="192"/>
  <c r="J32" i="192"/>
  <c r="J33" i="192"/>
  <c r="J34" i="192"/>
  <c r="J35" i="192"/>
  <c r="J36" i="192"/>
  <c r="J37" i="192"/>
  <c r="J38" i="192"/>
  <c r="J39" i="192"/>
  <c r="J40" i="192"/>
  <c r="J41" i="192"/>
  <c r="J42" i="192"/>
  <c r="J43" i="192"/>
  <c r="J44" i="192"/>
  <c r="J45" i="192"/>
  <c r="J46" i="192"/>
  <c r="J47" i="192"/>
  <c r="J48" i="192"/>
  <c r="J49" i="192"/>
  <c r="J50" i="192"/>
  <c r="J51" i="192"/>
  <c r="J52" i="192"/>
  <c r="J53" i="192"/>
  <c r="J54" i="192"/>
  <c r="J55" i="192"/>
  <c r="J56" i="192"/>
  <c r="J57" i="192"/>
  <c r="J58" i="192"/>
  <c r="J59" i="192"/>
  <c r="J60" i="192"/>
  <c r="J61" i="192"/>
  <c r="J62" i="192"/>
  <c r="J63" i="192"/>
  <c r="J64" i="192"/>
  <c r="J65" i="192"/>
  <c r="J66" i="192"/>
  <c r="J67" i="192"/>
  <c r="J68" i="192"/>
  <c r="J69" i="192"/>
  <c r="J70" i="192"/>
  <c r="J71" i="192"/>
  <c r="J72" i="192"/>
  <c r="J73" i="192"/>
  <c r="J74" i="192"/>
  <c r="J75" i="192"/>
  <c r="J76" i="192"/>
  <c r="J77" i="192"/>
  <c r="J78" i="192"/>
  <c r="J79" i="192"/>
  <c r="J80" i="192"/>
  <c r="J81" i="192"/>
  <c r="J82" i="192"/>
  <c r="J83" i="192"/>
  <c r="J84" i="192"/>
  <c r="J85" i="192"/>
  <c r="J86" i="192"/>
  <c r="J4" i="192"/>
  <c r="L5" i="180"/>
  <c r="L6" i="180"/>
  <c r="L7" i="180"/>
  <c r="L8" i="180"/>
  <c r="L9" i="180"/>
  <c r="L10" i="180"/>
  <c r="L11" i="180"/>
  <c r="L12" i="180"/>
  <c r="L13" i="180"/>
  <c r="L14" i="180"/>
  <c r="L15" i="180"/>
  <c r="L16" i="180"/>
  <c r="L17" i="180"/>
  <c r="L18" i="180"/>
  <c r="L19" i="180"/>
  <c r="L20" i="180"/>
  <c r="L21" i="180"/>
  <c r="L22" i="180"/>
  <c r="L23" i="180"/>
  <c r="L24" i="180"/>
  <c r="L25" i="180"/>
  <c r="L26" i="180"/>
  <c r="L27" i="180"/>
  <c r="L28" i="180"/>
  <c r="L29" i="180"/>
  <c r="L30" i="180"/>
  <c r="L31" i="180"/>
  <c r="L32" i="180"/>
  <c r="L33" i="180"/>
  <c r="L34" i="180"/>
  <c r="L35" i="180"/>
  <c r="L36" i="180"/>
  <c r="L37" i="180"/>
  <c r="L38" i="180"/>
  <c r="L39" i="180"/>
  <c r="L40" i="180"/>
  <c r="L41" i="180"/>
  <c r="L42" i="180"/>
  <c r="L43" i="180"/>
  <c r="L44" i="180"/>
  <c r="L45" i="180"/>
  <c r="L46" i="180"/>
  <c r="L47" i="180"/>
  <c r="L48" i="180"/>
  <c r="L49" i="180"/>
  <c r="L50" i="180"/>
  <c r="L51" i="180"/>
  <c r="L52" i="180"/>
  <c r="L53" i="180"/>
  <c r="L54" i="180"/>
  <c r="L55" i="180"/>
  <c r="L56" i="180"/>
  <c r="L57" i="180"/>
  <c r="L58" i="180"/>
  <c r="L59" i="180"/>
  <c r="L60" i="180"/>
  <c r="L61" i="180"/>
  <c r="L62" i="180"/>
  <c r="L63" i="180"/>
  <c r="L64" i="180"/>
  <c r="L65" i="180"/>
  <c r="L66" i="180"/>
  <c r="L67" i="180"/>
  <c r="L68" i="180"/>
  <c r="L69" i="180"/>
  <c r="L70" i="180"/>
  <c r="L71" i="180"/>
  <c r="L72" i="180"/>
  <c r="L73" i="180"/>
  <c r="L74" i="180"/>
  <c r="L75" i="180"/>
  <c r="L76" i="180"/>
  <c r="L77" i="180"/>
  <c r="L78" i="180"/>
  <c r="L79" i="180"/>
  <c r="L80" i="180"/>
  <c r="L81" i="180"/>
  <c r="L82" i="180"/>
  <c r="L83" i="180"/>
  <c r="L84" i="180"/>
  <c r="L85" i="180"/>
  <c r="L86" i="180"/>
  <c r="L4" i="180"/>
  <c r="J5" i="180"/>
  <c r="J6" i="180"/>
  <c r="J7" i="180"/>
  <c r="J8" i="180"/>
  <c r="J9" i="180"/>
  <c r="J10" i="180"/>
  <c r="J11" i="180"/>
  <c r="J12" i="180"/>
  <c r="J13" i="180"/>
  <c r="J14" i="180"/>
  <c r="J15" i="180"/>
  <c r="J16" i="180"/>
  <c r="J17" i="180"/>
  <c r="J18" i="180"/>
  <c r="J19" i="180"/>
  <c r="J20" i="180"/>
  <c r="J21" i="180"/>
  <c r="J22" i="180"/>
  <c r="J23" i="180"/>
  <c r="J24" i="180"/>
  <c r="J25" i="180"/>
  <c r="J26" i="180"/>
  <c r="J27" i="180"/>
  <c r="J28" i="180"/>
  <c r="J29" i="180"/>
  <c r="J30" i="180"/>
  <c r="J31" i="180"/>
  <c r="J32" i="180"/>
  <c r="J33" i="180"/>
  <c r="J34" i="180"/>
  <c r="J35" i="180"/>
  <c r="J36" i="180"/>
  <c r="J37" i="180"/>
  <c r="J38" i="180"/>
  <c r="J39" i="180"/>
  <c r="J40" i="180"/>
  <c r="J41" i="180"/>
  <c r="J42" i="180"/>
  <c r="J43" i="180"/>
  <c r="J44" i="180"/>
  <c r="J45" i="180"/>
  <c r="J46" i="180"/>
  <c r="J47" i="180"/>
  <c r="J48" i="180"/>
  <c r="J49" i="180"/>
  <c r="J50" i="180"/>
  <c r="J51" i="180"/>
  <c r="J52" i="180"/>
  <c r="J53" i="180"/>
  <c r="J54" i="180"/>
  <c r="J55" i="180"/>
  <c r="J56" i="180"/>
  <c r="J57" i="180"/>
  <c r="J58" i="180"/>
  <c r="J59" i="180"/>
  <c r="J60" i="180"/>
  <c r="J61" i="180"/>
  <c r="J62" i="180"/>
  <c r="J63" i="180"/>
  <c r="J64" i="180"/>
  <c r="J65" i="180"/>
  <c r="J66" i="180"/>
  <c r="J67" i="180"/>
  <c r="J68" i="180"/>
  <c r="J69" i="180"/>
  <c r="J70" i="180"/>
  <c r="J71" i="180"/>
  <c r="J72" i="180"/>
  <c r="J73" i="180"/>
  <c r="J74" i="180"/>
  <c r="J75" i="180"/>
  <c r="J76" i="180"/>
  <c r="J77" i="180"/>
  <c r="J78" i="180"/>
  <c r="J79" i="180"/>
  <c r="J80" i="180"/>
  <c r="J81" i="180"/>
  <c r="J82" i="180"/>
  <c r="J83" i="180"/>
  <c r="J84" i="180"/>
  <c r="J85" i="180"/>
  <c r="J86" i="180"/>
  <c r="J4" i="180"/>
  <c r="L5" i="179"/>
  <c r="L6" i="179"/>
  <c r="L7" i="179"/>
  <c r="L8" i="179"/>
  <c r="L9" i="179"/>
  <c r="L10" i="179"/>
  <c r="L11" i="179"/>
  <c r="L12" i="179"/>
  <c r="L13" i="179"/>
  <c r="L14" i="179"/>
  <c r="L15" i="179"/>
  <c r="L16" i="179"/>
  <c r="L17" i="179"/>
  <c r="L18" i="179"/>
  <c r="L19" i="179"/>
  <c r="L20" i="179"/>
  <c r="L21" i="179"/>
  <c r="L22" i="179"/>
  <c r="L23" i="179"/>
  <c r="L24" i="179"/>
  <c r="L25" i="179"/>
  <c r="L26" i="179"/>
  <c r="L27" i="179"/>
  <c r="L28" i="179"/>
  <c r="L29" i="179"/>
  <c r="L30" i="179"/>
  <c r="L31" i="179"/>
  <c r="L32" i="179"/>
  <c r="L33" i="179"/>
  <c r="L34" i="179"/>
  <c r="L35" i="179"/>
  <c r="L36" i="179"/>
  <c r="L37" i="179"/>
  <c r="L38" i="179"/>
  <c r="L39" i="179"/>
  <c r="L40" i="179"/>
  <c r="L41" i="179"/>
  <c r="L42" i="179"/>
  <c r="L43" i="179"/>
  <c r="L44" i="179"/>
  <c r="L45" i="179"/>
  <c r="L46" i="179"/>
  <c r="L47" i="179"/>
  <c r="L48" i="179"/>
  <c r="L49" i="179"/>
  <c r="L50" i="179"/>
  <c r="L51" i="179"/>
  <c r="L52" i="179"/>
  <c r="L53" i="179"/>
  <c r="L54" i="179"/>
  <c r="L55" i="179"/>
  <c r="L56" i="179"/>
  <c r="L57" i="179"/>
  <c r="L58" i="179"/>
  <c r="L59" i="179"/>
  <c r="L60" i="179"/>
  <c r="L61" i="179"/>
  <c r="L62" i="179"/>
  <c r="L63" i="179"/>
  <c r="L64" i="179"/>
  <c r="L65" i="179"/>
  <c r="L66" i="179"/>
  <c r="L67" i="179"/>
  <c r="L68" i="179"/>
  <c r="L69" i="179"/>
  <c r="L70" i="179"/>
  <c r="L71" i="179"/>
  <c r="L72" i="179"/>
  <c r="L73" i="179"/>
  <c r="L74" i="179"/>
  <c r="L75" i="179"/>
  <c r="L76" i="179"/>
  <c r="L77" i="179"/>
  <c r="L78" i="179"/>
  <c r="L79" i="179"/>
  <c r="L80" i="179"/>
  <c r="L81" i="179"/>
  <c r="L82" i="179"/>
  <c r="L83" i="179"/>
  <c r="L84" i="179"/>
  <c r="L85" i="179"/>
  <c r="L86" i="179"/>
  <c r="L4" i="179"/>
  <c r="J5" i="179"/>
  <c r="J6" i="179"/>
  <c r="J7" i="179"/>
  <c r="J8" i="179"/>
  <c r="J9" i="179"/>
  <c r="J10" i="179"/>
  <c r="J11" i="179"/>
  <c r="J12" i="179"/>
  <c r="J13" i="179"/>
  <c r="J14" i="179"/>
  <c r="J15" i="179"/>
  <c r="J16" i="179"/>
  <c r="J17" i="179"/>
  <c r="J18" i="179"/>
  <c r="J19" i="179"/>
  <c r="J20" i="179"/>
  <c r="J21" i="179"/>
  <c r="J22" i="179"/>
  <c r="J23" i="179"/>
  <c r="J24" i="179"/>
  <c r="J25" i="179"/>
  <c r="J26" i="179"/>
  <c r="J27" i="179"/>
  <c r="J28" i="179"/>
  <c r="J29" i="179"/>
  <c r="J30" i="179"/>
  <c r="J31" i="179"/>
  <c r="J32" i="179"/>
  <c r="J33" i="179"/>
  <c r="J34" i="179"/>
  <c r="J35" i="179"/>
  <c r="J36" i="179"/>
  <c r="J37" i="179"/>
  <c r="J38" i="179"/>
  <c r="J39" i="179"/>
  <c r="J40" i="179"/>
  <c r="J41" i="179"/>
  <c r="J42" i="179"/>
  <c r="J43" i="179"/>
  <c r="J44" i="179"/>
  <c r="J45" i="179"/>
  <c r="J46" i="179"/>
  <c r="J47" i="179"/>
  <c r="J48" i="179"/>
  <c r="J49" i="179"/>
  <c r="J50" i="179"/>
  <c r="J51" i="179"/>
  <c r="J52" i="179"/>
  <c r="J53" i="179"/>
  <c r="J54" i="179"/>
  <c r="J55" i="179"/>
  <c r="J56" i="179"/>
  <c r="J57" i="179"/>
  <c r="J58" i="179"/>
  <c r="J59" i="179"/>
  <c r="J60" i="179"/>
  <c r="J61" i="179"/>
  <c r="J62" i="179"/>
  <c r="J63" i="179"/>
  <c r="J64" i="179"/>
  <c r="J65" i="179"/>
  <c r="J66" i="179"/>
  <c r="J67" i="179"/>
  <c r="J68" i="179"/>
  <c r="J69" i="179"/>
  <c r="J70" i="179"/>
  <c r="J71" i="179"/>
  <c r="J72" i="179"/>
  <c r="J73" i="179"/>
  <c r="J74" i="179"/>
  <c r="J75" i="179"/>
  <c r="J76" i="179"/>
  <c r="J77" i="179"/>
  <c r="J78" i="179"/>
  <c r="J79" i="179"/>
  <c r="J80" i="179"/>
  <c r="J81" i="179"/>
  <c r="J82" i="179"/>
  <c r="J83" i="179"/>
  <c r="J84" i="179"/>
  <c r="J85" i="179"/>
  <c r="J86" i="179"/>
  <c r="J4" i="179"/>
  <c r="L5" i="178"/>
  <c r="L6" i="178"/>
  <c r="L7" i="178"/>
  <c r="L8" i="178"/>
  <c r="L9" i="178"/>
  <c r="L10" i="178"/>
  <c r="L11" i="178"/>
  <c r="L12" i="178"/>
  <c r="L13" i="178"/>
  <c r="L14" i="178"/>
  <c r="L15" i="178"/>
  <c r="L16" i="178"/>
  <c r="L17" i="178"/>
  <c r="L18" i="178"/>
  <c r="L19" i="178"/>
  <c r="L20" i="178"/>
  <c r="L21" i="178"/>
  <c r="L22" i="178"/>
  <c r="L23" i="178"/>
  <c r="L24" i="178"/>
  <c r="L25" i="178"/>
  <c r="L26" i="178"/>
  <c r="L27" i="178"/>
  <c r="L28" i="178"/>
  <c r="L29" i="178"/>
  <c r="L30" i="178"/>
  <c r="L31" i="178"/>
  <c r="L32" i="178"/>
  <c r="L33" i="178"/>
  <c r="L34" i="178"/>
  <c r="L35" i="178"/>
  <c r="L36" i="178"/>
  <c r="L37" i="178"/>
  <c r="L38" i="178"/>
  <c r="L39" i="178"/>
  <c r="L40" i="178"/>
  <c r="L41" i="178"/>
  <c r="L42" i="178"/>
  <c r="L43" i="178"/>
  <c r="L44" i="178"/>
  <c r="L45" i="178"/>
  <c r="L46" i="178"/>
  <c r="L47" i="178"/>
  <c r="L48" i="178"/>
  <c r="L49" i="178"/>
  <c r="L50" i="178"/>
  <c r="L51" i="178"/>
  <c r="L52" i="178"/>
  <c r="L53" i="178"/>
  <c r="L54" i="178"/>
  <c r="L55" i="178"/>
  <c r="L56" i="178"/>
  <c r="L57" i="178"/>
  <c r="L58" i="178"/>
  <c r="L59" i="178"/>
  <c r="L60" i="178"/>
  <c r="L61" i="178"/>
  <c r="L62" i="178"/>
  <c r="L63" i="178"/>
  <c r="L64" i="178"/>
  <c r="L65" i="178"/>
  <c r="L66" i="178"/>
  <c r="L67" i="178"/>
  <c r="L68" i="178"/>
  <c r="L69" i="178"/>
  <c r="L70" i="178"/>
  <c r="L71" i="178"/>
  <c r="L72" i="178"/>
  <c r="L73" i="178"/>
  <c r="L74" i="178"/>
  <c r="L75" i="178"/>
  <c r="L76" i="178"/>
  <c r="L77" i="178"/>
  <c r="L78" i="178"/>
  <c r="L79" i="178"/>
  <c r="L80" i="178"/>
  <c r="L81" i="178"/>
  <c r="L82" i="178"/>
  <c r="L83" i="178"/>
  <c r="L84" i="178"/>
  <c r="L85" i="178"/>
  <c r="L86" i="178"/>
  <c r="L4" i="178"/>
  <c r="J5" i="178"/>
  <c r="J6" i="178"/>
  <c r="J7" i="178"/>
  <c r="J8" i="178"/>
  <c r="J9" i="178"/>
  <c r="J10" i="178"/>
  <c r="J11" i="178"/>
  <c r="J12" i="178"/>
  <c r="J13" i="178"/>
  <c r="J14" i="178"/>
  <c r="J15" i="178"/>
  <c r="J16" i="178"/>
  <c r="J17" i="178"/>
  <c r="J18" i="178"/>
  <c r="J19" i="178"/>
  <c r="J20" i="178"/>
  <c r="J21" i="178"/>
  <c r="J22" i="178"/>
  <c r="J23" i="178"/>
  <c r="J24" i="178"/>
  <c r="J25" i="178"/>
  <c r="J26" i="178"/>
  <c r="J27" i="178"/>
  <c r="J28" i="178"/>
  <c r="J29" i="178"/>
  <c r="J30" i="178"/>
  <c r="J31" i="178"/>
  <c r="J32" i="178"/>
  <c r="J33" i="178"/>
  <c r="J34" i="178"/>
  <c r="J35" i="178"/>
  <c r="J36" i="178"/>
  <c r="J37" i="178"/>
  <c r="J38" i="178"/>
  <c r="J39" i="178"/>
  <c r="J40" i="178"/>
  <c r="J41" i="178"/>
  <c r="J42" i="178"/>
  <c r="J43" i="178"/>
  <c r="J44" i="178"/>
  <c r="J45" i="178"/>
  <c r="J46" i="178"/>
  <c r="J47" i="178"/>
  <c r="J48" i="178"/>
  <c r="J49" i="178"/>
  <c r="J50" i="178"/>
  <c r="J51" i="178"/>
  <c r="J52" i="178"/>
  <c r="J53" i="178"/>
  <c r="J54" i="178"/>
  <c r="J55" i="178"/>
  <c r="J56" i="178"/>
  <c r="J57" i="178"/>
  <c r="J58" i="178"/>
  <c r="J59" i="178"/>
  <c r="J60" i="178"/>
  <c r="J61" i="178"/>
  <c r="J62" i="178"/>
  <c r="J63" i="178"/>
  <c r="J64" i="178"/>
  <c r="J65" i="178"/>
  <c r="J66" i="178"/>
  <c r="J67" i="178"/>
  <c r="J68" i="178"/>
  <c r="J69" i="178"/>
  <c r="J70" i="178"/>
  <c r="J71" i="178"/>
  <c r="J72" i="178"/>
  <c r="J73" i="178"/>
  <c r="J74" i="178"/>
  <c r="J75" i="178"/>
  <c r="J76" i="178"/>
  <c r="J77" i="178"/>
  <c r="J78" i="178"/>
  <c r="J79" i="178"/>
  <c r="J80" i="178"/>
  <c r="J81" i="178"/>
  <c r="J82" i="178"/>
  <c r="J83" i="178"/>
  <c r="J84" i="178"/>
  <c r="J85" i="178"/>
  <c r="J86" i="178"/>
  <c r="J4" i="178"/>
  <c r="L5" i="169"/>
  <c r="L6" i="169"/>
  <c r="L7" i="169"/>
  <c r="L8" i="169"/>
  <c r="L9" i="169"/>
  <c r="L10" i="169"/>
  <c r="L11" i="169"/>
  <c r="L12" i="169"/>
  <c r="L13" i="169"/>
  <c r="L14" i="169"/>
  <c r="L15" i="169"/>
  <c r="L16" i="169"/>
  <c r="L17" i="169"/>
  <c r="L18" i="169"/>
  <c r="L19" i="169"/>
  <c r="L20" i="169"/>
  <c r="L21" i="169"/>
  <c r="L22" i="169"/>
  <c r="L23" i="169"/>
  <c r="L24" i="169"/>
  <c r="L25" i="169"/>
  <c r="L26" i="169"/>
  <c r="L27" i="169"/>
  <c r="L28" i="169"/>
  <c r="L29" i="169"/>
  <c r="L30" i="169"/>
  <c r="L31" i="169"/>
  <c r="L32" i="169"/>
  <c r="L33" i="169"/>
  <c r="L34" i="169"/>
  <c r="L35" i="169"/>
  <c r="L36" i="169"/>
  <c r="L37" i="169"/>
  <c r="L38" i="169"/>
  <c r="L39" i="169"/>
  <c r="L40" i="169"/>
  <c r="L41" i="169"/>
  <c r="L42" i="169"/>
  <c r="L43" i="169"/>
  <c r="L44" i="169"/>
  <c r="L45" i="169"/>
  <c r="L46" i="169"/>
  <c r="L47" i="169"/>
  <c r="L48" i="169"/>
  <c r="L49" i="169"/>
  <c r="L50" i="169"/>
  <c r="L51" i="169"/>
  <c r="L52" i="169"/>
  <c r="L53" i="169"/>
  <c r="L54" i="169"/>
  <c r="L55" i="169"/>
  <c r="L56" i="169"/>
  <c r="L57" i="169"/>
  <c r="L58" i="169"/>
  <c r="L59" i="169"/>
  <c r="L60" i="169"/>
  <c r="L61" i="169"/>
  <c r="L62" i="169"/>
  <c r="L63" i="169"/>
  <c r="L64" i="169"/>
  <c r="L65" i="169"/>
  <c r="L66" i="169"/>
  <c r="L67" i="169"/>
  <c r="L68" i="169"/>
  <c r="L69" i="169"/>
  <c r="L70" i="169"/>
  <c r="L71" i="169"/>
  <c r="L72" i="169"/>
  <c r="L73" i="169"/>
  <c r="L74" i="169"/>
  <c r="L75" i="169"/>
  <c r="L76" i="169"/>
  <c r="L77" i="169"/>
  <c r="L78" i="169"/>
  <c r="L79" i="169"/>
  <c r="L80" i="169"/>
  <c r="L81" i="169"/>
  <c r="L82" i="169"/>
  <c r="L83" i="169"/>
  <c r="L84" i="169"/>
  <c r="L85" i="169"/>
  <c r="L86" i="169"/>
  <c r="L4" i="169"/>
  <c r="J5" i="169"/>
  <c r="J6" i="169"/>
  <c r="J7" i="169"/>
  <c r="J8" i="169"/>
  <c r="J9" i="169"/>
  <c r="J10" i="169"/>
  <c r="J11" i="169"/>
  <c r="J12" i="169"/>
  <c r="J13" i="169"/>
  <c r="J14" i="169"/>
  <c r="J15" i="169"/>
  <c r="J16" i="169"/>
  <c r="J17" i="169"/>
  <c r="J18" i="169"/>
  <c r="J19" i="169"/>
  <c r="J20" i="169"/>
  <c r="J21" i="169"/>
  <c r="J22" i="169"/>
  <c r="J23" i="169"/>
  <c r="J24" i="169"/>
  <c r="J25" i="169"/>
  <c r="J26" i="169"/>
  <c r="J27" i="169"/>
  <c r="J28" i="169"/>
  <c r="J29" i="169"/>
  <c r="J30" i="169"/>
  <c r="J31" i="169"/>
  <c r="J32" i="169"/>
  <c r="J33" i="169"/>
  <c r="J34" i="169"/>
  <c r="J35" i="169"/>
  <c r="J36" i="169"/>
  <c r="J37" i="169"/>
  <c r="J38" i="169"/>
  <c r="J39" i="169"/>
  <c r="J40" i="169"/>
  <c r="J41" i="169"/>
  <c r="J42" i="169"/>
  <c r="J43" i="169"/>
  <c r="J44" i="169"/>
  <c r="J45" i="169"/>
  <c r="J46" i="169"/>
  <c r="J47" i="169"/>
  <c r="J48" i="169"/>
  <c r="J49" i="169"/>
  <c r="J50" i="169"/>
  <c r="J51" i="169"/>
  <c r="J52" i="169"/>
  <c r="J53" i="169"/>
  <c r="J54" i="169"/>
  <c r="J55" i="169"/>
  <c r="J56" i="169"/>
  <c r="J57" i="169"/>
  <c r="J58" i="169"/>
  <c r="J59" i="169"/>
  <c r="J60" i="169"/>
  <c r="J61" i="169"/>
  <c r="J62" i="169"/>
  <c r="J63" i="169"/>
  <c r="J64" i="169"/>
  <c r="J65" i="169"/>
  <c r="J66" i="169"/>
  <c r="J67" i="169"/>
  <c r="J68" i="169"/>
  <c r="J69" i="169"/>
  <c r="J70" i="169"/>
  <c r="J71" i="169"/>
  <c r="J72" i="169"/>
  <c r="J73" i="169"/>
  <c r="J74" i="169"/>
  <c r="J75" i="169"/>
  <c r="J76" i="169"/>
  <c r="J77" i="169"/>
  <c r="J78" i="169"/>
  <c r="J79" i="169"/>
  <c r="J80" i="169"/>
  <c r="J81" i="169"/>
  <c r="J82" i="169"/>
  <c r="J83" i="169"/>
  <c r="J84" i="169"/>
  <c r="J85" i="169"/>
  <c r="J86" i="169"/>
  <c r="J4" i="169"/>
  <c r="L5" i="165"/>
  <c r="L6" i="165"/>
  <c r="L7" i="165"/>
  <c r="L8" i="165"/>
  <c r="L9" i="165"/>
  <c r="L10" i="165"/>
  <c r="L11" i="165"/>
  <c r="L12" i="165"/>
  <c r="L13" i="165"/>
  <c r="L14" i="165"/>
  <c r="L15" i="165"/>
  <c r="L16" i="165"/>
  <c r="L17" i="165"/>
  <c r="L18" i="165"/>
  <c r="L19" i="165"/>
  <c r="L20" i="165"/>
  <c r="L21" i="165"/>
  <c r="L22" i="165"/>
  <c r="L23" i="165"/>
  <c r="L24" i="165"/>
  <c r="L25" i="165"/>
  <c r="L26" i="165"/>
  <c r="L27" i="165"/>
  <c r="L28" i="165"/>
  <c r="L29" i="165"/>
  <c r="L30" i="165"/>
  <c r="L31" i="165"/>
  <c r="L32" i="165"/>
  <c r="L33" i="165"/>
  <c r="L34" i="165"/>
  <c r="L35" i="165"/>
  <c r="L36" i="165"/>
  <c r="L37" i="165"/>
  <c r="L38" i="165"/>
  <c r="L39" i="165"/>
  <c r="L40" i="165"/>
  <c r="L41" i="165"/>
  <c r="L42" i="165"/>
  <c r="L43" i="165"/>
  <c r="L44" i="165"/>
  <c r="L45" i="165"/>
  <c r="L46" i="165"/>
  <c r="L47" i="165"/>
  <c r="L48" i="165"/>
  <c r="L49" i="165"/>
  <c r="L50" i="165"/>
  <c r="L51" i="165"/>
  <c r="L52" i="165"/>
  <c r="L53" i="165"/>
  <c r="L54" i="165"/>
  <c r="L55" i="165"/>
  <c r="L56" i="165"/>
  <c r="L57" i="165"/>
  <c r="L58" i="165"/>
  <c r="L59" i="165"/>
  <c r="L60" i="165"/>
  <c r="L61" i="165"/>
  <c r="L62" i="165"/>
  <c r="L63" i="165"/>
  <c r="L64" i="165"/>
  <c r="L65" i="165"/>
  <c r="L66" i="165"/>
  <c r="L67" i="165"/>
  <c r="L68" i="165"/>
  <c r="L69" i="165"/>
  <c r="L70" i="165"/>
  <c r="L71" i="165"/>
  <c r="L72" i="165"/>
  <c r="L73" i="165"/>
  <c r="L74" i="165"/>
  <c r="L75" i="165"/>
  <c r="L76" i="165"/>
  <c r="L77" i="165"/>
  <c r="L78" i="165"/>
  <c r="L79" i="165"/>
  <c r="L80" i="165"/>
  <c r="L81" i="165"/>
  <c r="L82" i="165"/>
  <c r="L83" i="165"/>
  <c r="L84" i="165"/>
  <c r="L85" i="165"/>
  <c r="L86" i="165"/>
  <c r="L4" i="165"/>
  <c r="J5" i="165"/>
  <c r="J6" i="165"/>
  <c r="J7" i="165"/>
  <c r="J8" i="165"/>
  <c r="J9" i="165"/>
  <c r="J10" i="165"/>
  <c r="J11" i="165"/>
  <c r="J12" i="165"/>
  <c r="J13" i="165"/>
  <c r="J14" i="165"/>
  <c r="J15" i="165"/>
  <c r="J16" i="165"/>
  <c r="J17" i="165"/>
  <c r="J18" i="165"/>
  <c r="J19" i="165"/>
  <c r="J20" i="165"/>
  <c r="J21" i="165"/>
  <c r="J22" i="165"/>
  <c r="J23" i="165"/>
  <c r="J24" i="165"/>
  <c r="J25" i="165"/>
  <c r="J26" i="165"/>
  <c r="J27" i="165"/>
  <c r="J28" i="165"/>
  <c r="J29" i="165"/>
  <c r="J30" i="165"/>
  <c r="J31" i="165"/>
  <c r="J32" i="165"/>
  <c r="J33" i="165"/>
  <c r="J34" i="165"/>
  <c r="J35" i="165"/>
  <c r="J36" i="165"/>
  <c r="J37" i="165"/>
  <c r="J38" i="165"/>
  <c r="J39" i="165"/>
  <c r="J40" i="165"/>
  <c r="J41" i="165"/>
  <c r="J42" i="165"/>
  <c r="J43" i="165"/>
  <c r="J44" i="165"/>
  <c r="J45" i="165"/>
  <c r="J46" i="165"/>
  <c r="J47" i="165"/>
  <c r="J48" i="165"/>
  <c r="J49" i="165"/>
  <c r="J50" i="165"/>
  <c r="J51" i="165"/>
  <c r="J52" i="165"/>
  <c r="J53" i="165"/>
  <c r="J54" i="165"/>
  <c r="J55" i="165"/>
  <c r="J56" i="165"/>
  <c r="J57" i="165"/>
  <c r="J58" i="165"/>
  <c r="J59" i="165"/>
  <c r="J60" i="165"/>
  <c r="J61" i="165"/>
  <c r="J62" i="165"/>
  <c r="J63" i="165"/>
  <c r="J64" i="165"/>
  <c r="J65" i="165"/>
  <c r="J66" i="165"/>
  <c r="J67" i="165"/>
  <c r="J68" i="165"/>
  <c r="J69" i="165"/>
  <c r="J70" i="165"/>
  <c r="J71" i="165"/>
  <c r="J72" i="165"/>
  <c r="J73" i="165"/>
  <c r="J74" i="165"/>
  <c r="J75" i="165"/>
  <c r="J76" i="165"/>
  <c r="J77" i="165"/>
  <c r="J78" i="165"/>
  <c r="J79" i="165"/>
  <c r="J80" i="165"/>
  <c r="J81" i="165"/>
  <c r="J82" i="165"/>
  <c r="J83" i="165"/>
  <c r="J84" i="165"/>
  <c r="J85" i="165"/>
  <c r="J86" i="165"/>
  <c r="J4" i="165"/>
  <c r="L5" i="164"/>
  <c r="L6" i="164"/>
  <c r="L7" i="164"/>
  <c r="L8" i="164"/>
  <c r="L9" i="164"/>
  <c r="L10" i="164"/>
  <c r="L11" i="164"/>
  <c r="L12" i="164"/>
  <c r="L13" i="164"/>
  <c r="L14" i="164"/>
  <c r="L15" i="164"/>
  <c r="L16" i="164"/>
  <c r="L17" i="164"/>
  <c r="L18" i="164"/>
  <c r="L19" i="164"/>
  <c r="L20" i="164"/>
  <c r="L21" i="164"/>
  <c r="L22" i="164"/>
  <c r="L23" i="164"/>
  <c r="L24" i="164"/>
  <c r="L25" i="164"/>
  <c r="L26" i="164"/>
  <c r="L27" i="164"/>
  <c r="L28" i="164"/>
  <c r="L29" i="164"/>
  <c r="L30" i="164"/>
  <c r="L31" i="164"/>
  <c r="L32" i="164"/>
  <c r="L33" i="164"/>
  <c r="L34" i="164"/>
  <c r="L35" i="164"/>
  <c r="L36" i="164"/>
  <c r="L37" i="164"/>
  <c r="L38" i="164"/>
  <c r="L39" i="164"/>
  <c r="L40" i="164"/>
  <c r="L41" i="164"/>
  <c r="L42" i="164"/>
  <c r="L43" i="164"/>
  <c r="L44" i="164"/>
  <c r="L45" i="164"/>
  <c r="L46" i="164"/>
  <c r="L47" i="164"/>
  <c r="L48" i="164"/>
  <c r="L49" i="164"/>
  <c r="L50" i="164"/>
  <c r="L51" i="164"/>
  <c r="L52" i="164"/>
  <c r="L53" i="164"/>
  <c r="L54" i="164"/>
  <c r="L55" i="164"/>
  <c r="L56" i="164"/>
  <c r="L57" i="164"/>
  <c r="L58" i="164"/>
  <c r="L59" i="164"/>
  <c r="L60" i="164"/>
  <c r="L61" i="164"/>
  <c r="L62" i="164"/>
  <c r="L63" i="164"/>
  <c r="L64" i="164"/>
  <c r="L65" i="164"/>
  <c r="L66" i="164"/>
  <c r="L67" i="164"/>
  <c r="L68" i="164"/>
  <c r="L69" i="164"/>
  <c r="L70" i="164"/>
  <c r="L71" i="164"/>
  <c r="L72" i="164"/>
  <c r="L73" i="164"/>
  <c r="L74" i="164"/>
  <c r="L75" i="164"/>
  <c r="L76" i="164"/>
  <c r="L77" i="164"/>
  <c r="L78" i="164"/>
  <c r="L79" i="164"/>
  <c r="L80" i="164"/>
  <c r="L81" i="164"/>
  <c r="L82" i="164"/>
  <c r="L83" i="164"/>
  <c r="L84" i="164"/>
  <c r="L85" i="164"/>
  <c r="L86" i="164"/>
  <c r="L4" i="164"/>
  <c r="J5" i="164"/>
  <c r="J6" i="164"/>
  <c r="J7" i="164"/>
  <c r="J8" i="164"/>
  <c r="J9" i="164"/>
  <c r="J10" i="164"/>
  <c r="J11" i="164"/>
  <c r="J12" i="164"/>
  <c r="J13" i="164"/>
  <c r="J14" i="164"/>
  <c r="J15" i="164"/>
  <c r="J16" i="164"/>
  <c r="J17" i="164"/>
  <c r="J18" i="164"/>
  <c r="J19" i="164"/>
  <c r="J20" i="164"/>
  <c r="J21" i="164"/>
  <c r="J22" i="164"/>
  <c r="J23" i="164"/>
  <c r="J24" i="164"/>
  <c r="J25" i="164"/>
  <c r="J26" i="164"/>
  <c r="J27" i="164"/>
  <c r="J28" i="164"/>
  <c r="J29" i="164"/>
  <c r="J30" i="164"/>
  <c r="J31" i="164"/>
  <c r="J32" i="164"/>
  <c r="J33" i="164"/>
  <c r="J34" i="164"/>
  <c r="J35" i="164"/>
  <c r="J36" i="164"/>
  <c r="J37" i="164"/>
  <c r="J38" i="164"/>
  <c r="J39" i="164"/>
  <c r="J40" i="164"/>
  <c r="J41" i="164"/>
  <c r="J42" i="164"/>
  <c r="J43" i="164"/>
  <c r="J44" i="164"/>
  <c r="J45" i="164"/>
  <c r="J46" i="164"/>
  <c r="J47" i="164"/>
  <c r="J48" i="164"/>
  <c r="J49" i="164"/>
  <c r="J50" i="164"/>
  <c r="J51" i="164"/>
  <c r="J52" i="164"/>
  <c r="J53" i="164"/>
  <c r="J54" i="164"/>
  <c r="J55" i="164"/>
  <c r="J56" i="164"/>
  <c r="J57" i="164"/>
  <c r="J58" i="164"/>
  <c r="J59" i="164"/>
  <c r="J60" i="164"/>
  <c r="J61" i="164"/>
  <c r="J62" i="164"/>
  <c r="J63" i="164"/>
  <c r="J64" i="164"/>
  <c r="J65" i="164"/>
  <c r="J66" i="164"/>
  <c r="J67" i="164"/>
  <c r="J68" i="164"/>
  <c r="J69" i="164"/>
  <c r="J70" i="164"/>
  <c r="J71" i="164"/>
  <c r="J72" i="164"/>
  <c r="J73" i="164"/>
  <c r="J74" i="164"/>
  <c r="J75" i="164"/>
  <c r="J76" i="164"/>
  <c r="J77" i="164"/>
  <c r="J78" i="164"/>
  <c r="J79" i="164"/>
  <c r="J80" i="164"/>
  <c r="J81" i="164"/>
  <c r="J82" i="164"/>
  <c r="J83" i="164"/>
  <c r="J84" i="164"/>
  <c r="J85" i="164"/>
  <c r="J86" i="164"/>
  <c r="J4" i="164"/>
  <c r="L5" i="163"/>
  <c r="L6" i="163"/>
  <c r="L7" i="163"/>
  <c r="L8" i="163"/>
  <c r="L9" i="163"/>
  <c r="L10" i="163"/>
  <c r="L11" i="163"/>
  <c r="L12" i="163"/>
  <c r="L13" i="163"/>
  <c r="L14" i="163"/>
  <c r="L15" i="163"/>
  <c r="L16" i="163"/>
  <c r="L17" i="163"/>
  <c r="L18" i="163"/>
  <c r="L19" i="163"/>
  <c r="L20" i="163"/>
  <c r="L21" i="163"/>
  <c r="L22" i="163"/>
  <c r="L23" i="163"/>
  <c r="L24" i="163"/>
  <c r="L25" i="163"/>
  <c r="L26" i="163"/>
  <c r="L27" i="163"/>
  <c r="L28" i="163"/>
  <c r="L29" i="163"/>
  <c r="L30" i="163"/>
  <c r="L31" i="163"/>
  <c r="L32" i="163"/>
  <c r="L33" i="163"/>
  <c r="L34" i="163"/>
  <c r="L35" i="163"/>
  <c r="L36" i="163"/>
  <c r="L37" i="163"/>
  <c r="L38" i="163"/>
  <c r="L39" i="163"/>
  <c r="L40" i="163"/>
  <c r="L41" i="163"/>
  <c r="L42" i="163"/>
  <c r="L43" i="163"/>
  <c r="L44" i="163"/>
  <c r="L45" i="163"/>
  <c r="L46" i="163"/>
  <c r="L47" i="163"/>
  <c r="L48" i="163"/>
  <c r="L49" i="163"/>
  <c r="L50" i="163"/>
  <c r="L51" i="163"/>
  <c r="L52" i="163"/>
  <c r="L53" i="163"/>
  <c r="L54" i="163"/>
  <c r="L55" i="163"/>
  <c r="L56" i="163"/>
  <c r="L57" i="163"/>
  <c r="L58" i="163"/>
  <c r="L59" i="163"/>
  <c r="L60" i="163"/>
  <c r="L61" i="163"/>
  <c r="L62" i="163"/>
  <c r="L63" i="163"/>
  <c r="L64" i="163"/>
  <c r="L65" i="163"/>
  <c r="L66" i="163"/>
  <c r="L67" i="163"/>
  <c r="L68" i="163"/>
  <c r="L69" i="163"/>
  <c r="L70" i="163"/>
  <c r="L71" i="163"/>
  <c r="L72" i="163"/>
  <c r="L73" i="163"/>
  <c r="L74" i="163"/>
  <c r="L75" i="163"/>
  <c r="L76" i="163"/>
  <c r="L77" i="163"/>
  <c r="L78" i="163"/>
  <c r="L79" i="163"/>
  <c r="L80" i="163"/>
  <c r="L81" i="163"/>
  <c r="L82" i="163"/>
  <c r="L83" i="163"/>
  <c r="L84" i="163"/>
  <c r="L85" i="163"/>
  <c r="L86" i="163"/>
  <c r="L4" i="163"/>
  <c r="J5" i="163"/>
  <c r="J6" i="163"/>
  <c r="J7" i="163"/>
  <c r="J8" i="163"/>
  <c r="J9" i="163"/>
  <c r="J10" i="163"/>
  <c r="J11" i="163"/>
  <c r="J12" i="163"/>
  <c r="J13" i="163"/>
  <c r="J14" i="163"/>
  <c r="J15" i="163"/>
  <c r="J16" i="163"/>
  <c r="J17" i="163"/>
  <c r="J18" i="163"/>
  <c r="J19" i="163"/>
  <c r="J20" i="163"/>
  <c r="J21" i="163"/>
  <c r="J22" i="163"/>
  <c r="J23" i="163"/>
  <c r="J24" i="163"/>
  <c r="J25" i="163"/>
  <c r="J26" i="163"/>
  <c r="J27" i="163"/>
  <c r="J28" i="163"/>
  <c r="J29" i="163"/>
  <c r="J30" i="163"/>
  <c r="J31" i="163"/>
  <c r="J32" i="163"/>
  <c r="J33" i="163"/>
  <c r="J34" i="163"/>
  <c r="J35" i="163"/>
  <c r="J36" i="163"/>
  <c r="J37" i="163"/>
  <c r="J38" i="163"/>
  <c r="J39" i="163"/>
  <c r="J40" i="163"/>
  <c r="J41" i="163"/>
  <c r="J42" i="163"/>
  <c r="J43" i="163"/>
  <c r="J44" i="163"/>
  <c r="J45" i="163"/>
  <c r="J46" i="163"/>
  <c r="J47" i="163"/>
  <c r="J48" i="163"/>
  <c r="J49" i="163"/>
  <c r="J50" i="163"/>
  <c r="J51" i="163"/>
  <c r="J52" i="163"/>
  <c r="J53" i="163"/>
  <c r="J54" i="163"/>
  <c r="J55" i="163"/>
  <c r="J56" i="163"/>
  <c r="J57" i="163"/>
  <c r="J58" i="163"/>
  <c r="J59" i="163"/>
  <c r="J60" i="163"/>
  <c r="J61" i="163"/>
  <c r="J62" i="163"/>
  <c r="J63" i="163"/>
  <c r="J64" i="163"/>
  <c r="J65" i="163"/>
  <c r="J66" i="163"/>
  <c r="J67" i="163"/>
  <c r="J68" i="163"/>
  <c r="J69" i="163"/>
  <c r="J70" i="163"/>
  <c r="J71" i="163"/>
  <c r="J72" i="163"/>
  <c r="J73" i="163"/>
  <c r="J74" i="163"/>
  <c r="J75" i="163"/>
  <c r="J76" i="163"/>
  <c r="J77" i="163"/>
  <c r="J78" i="163"/>
  <c r="J79" i="163"/>
  <c r="J80" i="163"/>
  <c r="J81" i="163"/>
  <c r="J82" i="163"/>
  <c r="J83" i="163"/>
  <c r="J84" i="163"/>
  <c r="J85" i="163"/>
  <c r="J86" i="163"/>
  <c r="J4" i="163"/>
  <c r="L5" i="162"/>
  <c r="L6" i="162"/>
  <c r="L7" i="162"/>
  <c r="L8" i="162"/>
  <c r="L9" i="162"/>
  <c r="L10" i="162"/>
  <c r="L11" i="162"/>
  <c r="L12" i="162"/>
  <c r="L13" i="162"/>
  <c r="L14" i="162"/>
  <c r="L15" i="162"/>
  <c r="L16" i="162"/>
  <c r="L17" i="162"/>
  <c r="L18" i="162"/>
  <c r="L19" i="162"/>
  <c r="L20" i="162"/>
  <c r="L21" i="162"/>
  <c r="L22" i="162"/>
  <c r="L23" i="162"/>
  <c r="L24" i="162"/>
  <c r="L25" i="162"/>
  <c r="L26" i="162"/>
  <c r="L27" i="162"/>
  <c r="L28" i="162"/>
  <c r="L29" i="162"/>
  <c r="L30" i="162"/>
  <c r="L31" i="162"/>
  <c r="L32" i="162"/>
  <c r="L33" i="162"/>
  <c r="L34" i="162"/>
  <c r="L35" i="162"/>
  <c r="L36" i="162"/>
  <c r="L37" i="162"/>
  <c r="L38" i="162"/>
  <c r="L39" i="162"/>
  <c r="L40" i="162"/>
  <c r="L41" i="162"/>
  <c r="L42" i="162"/>
  <c r="L43" i="162"/>
  <c r="L44" i="162"/>
  <c r="L45" i="162"/>
  <c r="L46" i="162"/>
  <c r="L47" i="162"/>
  <c r="L48" i="162"/>
  <c r="L49" i="162"/>
  <c r="L50" i="162"/>
  <c r="L51" i="162"/>
  <c r="L52" i="162"/>
  <c r="L53" i="162"/>
  <c r="L54" i="162"/>
  <c r="L55" i="162"/>
  <c r="L56" i="162"/>
  <c r="L57" i="162"/>
  <c r="L58" i="162"/>
  <c r="L59" i="162"/>
  <c r="L60" i="162"/>
  <c r="L61" i="162"/>
  <c r="L62" i="162"/>
  <c r="L63" i="162"/>
  <c r="L64" i="162"/>
  <c r="L65" i="162"/>
  <c r="L66" i="162"/>
  <c r="L67" i="162"/>
  <c r="L68" i="162"/>
  <c r="L69" i="162"/>
  <c r="L70" i="162"/>
  <c r="L71" i="162"/>
  <c r="L72" i="162"/>
  <c r="L73" i="162"/>
  <c r="L74" i="162"/>
  <c r="L75" i="162"/>
  <c r="L76" i="162"/>
  <c r="L77" i="162"/>
  <c r="L78" i="162"/>
  <c r="L79" i="162"/>
  <c r="L80" i="162"/>
  <c r="L81" i="162"/>
  <c r="L82" i="162"/>
  <c r="L83" i="162"/>
  <c r="L84" i="162"/>
  <c r="L85" i="162"/>
  <c r="L86" i="162"/>
  <c r="L4" i="162"/>
  <c r="J5" i="162"/>
  <c r="J6" i="162"/>
  <c r="J7" i="162"/>
  <c r="J8" i="162"/>
  <c r="J9" i="162"/>
  <c r="J10" i="162"/>
  <c r="J11" i="162"/>
  <c r="J12" i="162"/>
  <c r="J13" i="162"/>
  <c r="J14" i="162"/>
  <c r="J15" i="162"/>
  <c r="J16" i="162"/>
  <c r="J17" i="162"/>
  <c r="J18" i="162"/>
  <c r="J19" i="162"/>
  <c r="J20" i="162"/>
  <c r="J21" i="162"/>
  <c r="J22" i="162"/>
  <c r="J23" i="162"/>
  <c r="J24" i="162"/>
  <c r="J25" i="162"/>
  <c r="J26" i="162"/>
  <c r="J27" i="162"/>
  <c r="J28" i="162"/>
  <c r="J29" i="162"/>
  <c r="J30" i="162"/>
  <c r="J31" i="162"/>
  <c r="J32" i="162"/>
  <c r="J33" i="162"/>
  <c r="J34" i="162"/>
  <c r="J35" i="162"/>
  <c r="J36" i="162"/>
  <c r="J37" i="162"/>
  <c r="J38" i="162"/>
  <c r="J39" i="162"/>
  <c r="J40" i="162"/>
  <c r="J41" i="162"/>
  <c r="J42" i="162"/>
  <c r="J43" i="162"/>
  <c r="J44" i="162"/>
  <c r="J45" i="162"/>
  <c r="J46" i="162"/>
  <c r="J47" i="162"/>
  <c r="J48" i="162"/>
  <c r="J49" i="162"/>
  <c r="J50" i="162"/>
  <c r="J51" i="162"/>
  <c r="J52" i="162"/>
  <c r="J53" i="162"/>
  <c r="J54" i="162"/>
  <c r="J55" i="162"/>
  <c r="J56" i="162"/>
  <c r="J57" i="162"/>
  <c r="J58" i="162"/>
  <c r="J59" i="162"/>
  <c r="J60" i="162"/>
  <c r="J61" i="162"/>
  <c r="J62" i="162"/>
  <c r="J63" i="162"/>
  <c r="J64" i="162"/>
  <c r="J65" i="162"/>
  <c r="J66" i="162"/>
  <c r="J67" i="162"/>
  <c r="J68" i="162"/>
  <c r="J69" i="162"/>
  <c r="J70" i="162"/>
  <c r="J71" i="162"/>
  <c r="J72" i="162"/>
  <c r="J73" i="162"/>
  <c r="J74" i="162"/>
  <c r="J75" i="162"/>
  <c r="J76" i="162"/>
  <c r="J77" i="162"/>
  <c r="J78" i="162"/>
  <c r="J79" i="162"/>
  <c r="J80" i="162"/>
  <c r="J81" i="162"/>
  <c r="J82" i="162"/>
  <c r="J83" i="162"/>
  <c r="J84" i="162"/>
  <c r="J85" i="162"/>
  <c r="J86" i="162"/>
  <c r="J4" i="162"/>
  <c r="L5" i="161"/>
  <c r="L6" i="161"/>
  <c r="L7" i="161"/>
  <c r="L8" i="161"/>
  <c r="L9" i="161"/>
  <c r="L10" i="161"/>
  <c r="L11" i="161"/>
  <c r="L12" i="161"/>
  <c r="L13" i="161"/>
  <c r="L14" i="161"/>
  <c r="L15" i="161"/>
  <c r="L16" i="161"/>
  <c r="L17" i="161"/>
  <c r="L18" i="161"/>
  <c r="L19" i="161"/>
  <c r="L20" i="161"/>
  <c r="L21" i="161"/>
  <c r="L22" i="161"/>
  <c r="L23" i="161"/>
  <c r="L24" i="161"/>
  <c r="L25" i="161"/>
  <c r="L26" i="161"/>
  <c r="L27" i="161"/>
  <c r="L28" i="161"/>
  <c r="L29" i="161"/>
  <c r="L30" i="161"/>
  <c r="L31" i="161"/>
  <c r="L32" i="161"/>
  <c r="L33" i="161"/>
  <c r="L34" i="161"/>
  <c r="L35" i="161"/>
  <c r="L36" i="161"/>
  <c r="L37" i="161"/>
  <c r="L38" i="161"/>
  <c r="L39" i="161"/>
  <c r="L40" i="161"/>
  <c r="L41" i="161"/>
  <c r="L42" i="161"/>
  <c r="L43" i="161"/>
  <c r="L44" i="161"/>
  <c r="L45" i="161"/>
  <c r="L46" i="161"/>
  <c r="L47" i="161"/>
  <c r="L48" i="161"/>
  <c r="L49" i="161"/>
  <c r="L50" i="161"/>
  <c r="L51" i="161"/>
  <c r="L52" i="161"/>
  <c r="L53" i="161"/>
  <c r="L54" i="161"/>
  <c r="L55" i="161"/>
  <c r="L56" i="161"/>
  <c r="L57" i="161"/>
  <c r="L58" i="161"/>
  <c r="L59" i="161"/>
  <c r="L60" i="161"/>
  <c r="L61" i="161"/>
  <c r="L62" i="161"/>
  <c r="L63" i="161"/>
  <c r="L64" i="161"/>
  <c r="L65" i="161"/>
  <c r="L66" i="161"/>
  <c r="L67" i="161"/>
  <c r="L68" i="161"/>
  <c r="L69" i="161"/>
  <c r="L70" i="161"/>
  <c r="L71" i="161"/>
  <c r="L72" i="161"/>
  <c r="L73" i="161"/>
  <c r="L74" i="161"/>
  <c r="L75" i="161"/>
  <c r="L76" i="161"/>
  <c r="L77" i="161"/>
  <c r="L78" i="161"/>
  <c r="L79" i="161"/>
  <c r="L80" i="161"/>
  <c r="L81" i="161"/>
  <c r="L82" i="161"/>
  <c r="L83" i="161"/>
  <c r="L84" i="161"/>
  <c r="L85" i="161"/>
  <c r="L86" i="161"/>
  <c r="L4" i="161"/>
  <c r="J5" i="161"/>
  <c r="J6" i="161"/>
  <c r="J7" i="161"/>
  <c r="J8" i="161"/>
  <c r="J9" i="161"/>
  <c r="J10" i="161"/>
  <c r="J11" i="161"/>
  <c r="J12" i="161"/>
  <c r="J13" i="161"/>
  <c r="J14" i="161"/>
  <c r="J15" i="161"/>
  <c r="J16" i="161"/>
  <c r="J17" i="161"/>
  <c r="J18" i="161"/>
  <c r="J19" i="161"/>
  <c r="J20" i="161"/>
  <c r="J21" i="161"/>
  <c r="J22" i="161"/>
  <c r="J23" i="161"/>
  <c r="J24" i="161"/>
  <c r="J25" i="161"/>
  <c r="J26" i="161"/>
  <c r="J27" i="161"/>
  <c r="J28" i="161"/>
  <c r="J29" i="161"/>
  <c r="J30" i="161"/>
  <c r="J31" i="161"/>
  <c r="J32" i="161"/>
  <c r="J33" i="161"/>
  <c r="J34" i="161"/>
  <c r="J35" i="161"/>
  <c r="J36" i="161"/>
  <c r="J37" i="161"/>
  <c r="J38" i="161"/>
  <c r="J39" i="161"/>
  <c r="J40" i="161"/>
  <c r="J41" i="161"/>
  <c r="J42" i="161"/>
  <c r="J43" i="161"/>
  <c r="J44" i="161"/>
  <c r="J45" i="161"/>
  <c r="J46" i="161"/>
  <c r="J47" i="161"/>
  <c r="J48" i="161"/>
  <c r="J49" i="161"/>
  <c r="J50" i="161"/>
  <c r="J51" i="161"/>
  <c r="J52" i="161"/>
  <c r="J53" i="161"/>
  <c r="J54" i="161"/>
  <c r="J55" i="161"/>
  <c r="J56" i="161"/>
  <c r="J57" i="161"/>
  <c r="J58" i="161"/>
  <c r="J59" i="161"/>
  <c r="J60" i="161"/>
  <c r="J61" i="161"/>
  <c r="J62" i="161"/>
  <c r="J63" i="161"/>
  <c r="J64" i="161"/>
  <c r="J65" i="161"/>
  <c r="J66" i="161"/>
  <c r="J67" i="161"/>
  <c r="J68" i="161"/>
  <c r="J69" i="161"/>
  <c r="J70" i="161"/>
  <c r="J71" i="161"/>
  <c r="J72" i="161"/>
  <c r="J73" i="161"/>
  <c r="J74" i="161"/>
  <c r="J75" i="161"/>
  <c r="J76" i="161"/>
  <c r="J77" i="161"/>
  <c r="J78" i="161"/>
  <c r="J79" i="161"/>
  <c r="J80" i="161"/>
  <c r="J81" i="161"/>
  <c r="J82" i="161"/>
  <c r="J83" i="161"/>
  <c r="J84" i="161"/>
  <c r="J85" i="161"/>
  <c r="J86" i="161"/>
  <c r="J4" i="161"/>
  <c r="L5" i="160"/>
  <c r="L6" i="160"/>
  <c r="L7" i="160"/>
  <c r="L8" i="160"/>
  <c r="L9" i="160"/>
  <c r="L10" i="160"/>
  <c r="L11" i="160"/>
  <c r="L12" i="160"/>
  <c r="L13" i="160"/>
  <c r="L14" i="160"/>
  <c r="L15" i="160"/>
  <c r="L16" i="160"/>
  <c r="L17" i="160"/>
  <c r="L18" i="160"/>
  <c r="L19" i="160"/>
  <c r="L20" i="160"/>
  <c r="L21" i="160"/>
  <c r="L22" i="160"/>
  <c r="L23" i="160"/>
  <c r="L24" i="160"/>
  <c r="L25" i="160"/>
  <c r="L26" i="160"/>
  <c r="L27" i="160"/>
  <c r="L28" i="160"/>
  <c r="L29" i="160"/>
  <c r="L30" i="160"/>
  <c r="L31" i="160"/>
  <c r="L32" i="160"/>
  <c r="L33" i="160"/>
  <c r="L34" i="160"/>
  <c r="L35" i="160"/>
  <c r="L36" i="160"/>
  <c r="L37" i="160"/>
  <c r="L38" i="160"/>
  <c r="L39" i="160"/>
  <c r="L40" i="160"/>
  <c r="L41" i="160"/>
  <c r="L42" i="160"/>
  <c r="L43" i="160"/>
  <c r="L44" i="160"/>
  <c r="L45" i="160"/>
  <c r="L46" i="160"/>
  <c r="L47" i="160"/>
  <c r="L48" i="160"/>
  <c r="L49" i="160"/>
  <c r="L50" i="160"/>
  <c r="L51" i="160"/>
  <c r="L52" i="160"/>
  <c r="L53" i="160"/>
  <c r="L54" i="160"/>
  <c r="L55" i="160"/>
  <c r="L56" i="160"/>
  <c r="L57" i="160"/>
  <c r="L58" i="160"/>
  <c r="L59" i="160"/>
  <c r="L60" i="160"/>
  <c r="L61" i="160"/>
  <c r="L62" i="160"/>
  <c r="L63" i="160"/>
  <c r="L64" i="160"/>
  <c r="L65" i="160"/>
  <c r="L66" i="160"/>
  <c r="L67" i="160"/>
  <c r="L68" i="160"/>
  <c r="L69" i="160"/>
  <c r="L70" i="160"/>
  <c r="L71" i="160"/>
  <c r="L72" i="160"/>
  <c r="L73" i="160"/>
  <c r="L74" i="160"/>
  <c r="L75" i="160"/>
  <c r="L76" i="160"/>
  <c r="L77" i="160"/>
  <c r="L78" i="160"/>
  <c r="L79" i="160"/>
  <c r="L80" i="160"/>
  <c r="L81" i="160"/>
  <c r="L82" i="160"/>
  <c r="L83" i="160"/>
  <c r="L84" i="160"/>
  <c r="L85" i="160"/>
  <c r="L86" i="160"/>
  <c r="L4" i="160"/>
  <c r="J5" i="160"/>
  <c r="J6" i="160"/>
  <c r="J7" i="160"/>
  <c r="J8" i="160"/>
  <c r="J9" i="160"/>
  <c r="J10" i="160"/>
  <c r="J11" i="160"/>
  <c r="J12" i="160"/>
  <c r="J13" i="160"/>
  <c r="J14" i="160"/>
  <c r="J15" i="160"/>
  <c r="J16" i="160"/>
  <c r="J17" i="160"/>
  <c r="J18" i="160"/>
  <c r="J19" i="160"/>
  <c r="J20" i="160"/>
  <c r="J21" i="160"/>
  <c r="J22" i="160"/>
  <c r="J23" i="160"/>
  <c r="J24" i="160"/>
  <c r="J25" i="160"/>
  <c r="J26" i="160"/>
  <c r="J27" i="160"/>
  <c r="J28" i="160"/>
  <c r="J29" i="160"/>
  <c r="J30" i="160"/>
  <c r="J31" i="160"/>
  <c r="J32" i="160"/>
  <c r="J33" i="160"/>
  <c r="J34" i="160"/>
  <c r="J35" i="160"/>
  <c r="J36" i="160"/>
  <c r="J37" i="160"/>
  <c r="J38" i="160"/>
  <c r="J39" i="160"/>
  <c r="J40" i="160"/>
  <c r="J41" i="160"/>
  <c r="J42" i="160"/>
  <c r="J43" i="160"/>
  <c r="J44" i="160"/>
  <c r="J45" i="160"/>
  <c r="J46" i="160"/>
  <c r="J47" i="160"/>
  <c r="J48" i="160"/>
  <c r="J49" i="160"/>
  <c r="J50" i="160"/>
  <c r="J51" i="160"/>
  <c r="J52" i="160"/>
  <c r="J53" i="160"/>
  <c r="J54" i="160"/>
  <c r="J55" i="160"/>
  <c r="J56" i="160"/>
  <c r="J57" i="160"/>
  <c r="J58" i="160"/>
  <c r="J59" i="160"/>
  <c r="J60" i="160"/>
  <c r="J61" i="160"/>
  <c r="J62" i="160"/>
  <c r="J63" i="160"/>
  <c r="J64" i="160"/>
  <c r="J65" i="160"/>
  <c r="J66" i="160"/>
  <c r="J67" i="160"/>
  <c r="J68" i="160"/>
  <c r="J69" i="160"/>
  <c r="J70" i="160"/>
  <c r="J71" i="160"/>
  <c r="J72" i="160"/>
  <c r="J73" i="160"/>
  <c r="J74" i="160"/>
  <c r="J75" i="160"/>
  <c r="J76" i="160"/>
  <c r="J77" i="160"/>
  <c r="J78" i="160"/>
  <c r="J79" i="160"/>
  <c r="J80" i="160"/>
  <c r="J81" i="160"/>
  <c r="J82" i="160"/>
  <c r="J83" i="160"/>
  <c r="J84" i="160"/>
  <c r="J85" i="160"/>
  <c r="J86" i="160"/>
  <c r="J4" i="160"/>
  <c r="L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2" i="157"/>
  <c r="L53" i="157"/>
  <c r="L54" i="157"/>
  <c r="L55" i="157"/>
  <c r="L56" i="157"/>
  <c r="L57" i="157"/>
  <c r="L58" i="157"/>
  <c r="L59" i="157"/>
  <c r="L60" i="157"/>
  <c r="L61" i="157"/>
  <c r="L62" i="157"/>
  <c r="L63" i="157"/>
  <c r="L64" i="157"/>
  <c r="L65" i="157"/>
  <c r="L66" i="157"/>
  <c r="L67" i="157"/>
  <c r="L68" i="157"/>
  <c r="L69" i="157"/>
  <c r="L70" i="157"/>
  <c r="L71" i="157"/>
  <c r="L72" i="157"/>
  <c r="L73" i="157"/>
  <c r="L74" i="157"/>
  <c r="L75" i="157"/>
  <c r="L76" i="157"/>
  <c r="L77" i="157"/>
  <c r="L78" i="157"/>
  <c r="L79" i="157"/>
  <c r="L80" i="157"/>
  <c r="L81" i="157"/>
  <c r="L82" i="157"/>
  <c r="L83" i="157"/>
  <c r="L84" i="157"/>
  <c r="L85" i="157"/>
  <c r="L86" i="157"/>
  <c r="L4" i="157"/>
  <c r="J5" i="157"/>
  <c r="J6" i="157"/>
  <c r="J7" i="157"/>
  <c r="J8" i="157"/>
  <c r="J9" i="157"/>
  <c r="J10" i="157"/>
  <c r="J11" i="157"/>
  <c r="J12" i="157"/>
  <c r="J13" i="157"/>
  <c r="J14" i="157"/>
  <c r="J15" i="157"/>
  <c r="J16" i="157"/>
  <c r="J17" i="157"/>
  <c r="J18" i="157"/>
  <c r="J19" i="157"/>
  <c r="J20" i="157"/>
  <c r="J21" i="157"/>
  <c r="J22" i="157"/>
  <c r="J23" i="157"/>
  <c r="J24" i="157"/>
  <c r="J25" i="157"/>
  <c r="J26" i="157"/>
  <c r="J27" i="157"/>
  <c r="J28" i="157"/>
  <c r="J29" i="157"/>
  <c r="J30" i="157"/>
  <c r="J31" i="157"/>
  <c r="J32" i="157"/>
  <c r="J33" i="157"/>
  <c r="J34" i="157"/>
  <c r="J35" i="157"/>
  <c r="J36" i="157"/>
  <c r="J37" i="157"/>
  <c r="J38" i="157"/>
  <c r="J39" i="157"/>
  <c r="J40" i="157"/>
  <c r="J41" i="157"/>
  <c r="J42" i="157"/>
  <c r="J43" i="157"/>
  <c r="J44" i="157"/>
  <c r="J45" i="157"/>
  <c r="J46" i="157"/>
  <c r="J47" i="157"/>
  <c r="J48" i="157"/>
  <c r="J49" i="157"/>
  <c r="J50" i="157"/>
  <c r="J51" i="157"/>
  <c r="J52" i="157"/>
  <c r="J53" i="157"/>
  <c r="J54" i="157"/>
  <c r="J55" i="157"/>
  <c r="J56" i="157"/>
  <c r="J57" i="157"/>
  <c r="J58" i="157"/>
  <c r="J59" i="157"/>
  <c r="J60" i="157"/>
  <c r="J61" i="157"/>
  <c r="J62" i="157"/>
  <c r="J63" i="157"/>
  <c r="J64" i="157"/>
  <c r="J65" i="157"/>
  <c r="J66" i="157"/>
  <c r="J67" i="157"/>
  <c r="J68" i="157"/>
  <c r="J69" i="157"/>
  <c r="J70" i="157"/>
  <c r="J71" i="157"/>
  <c r="J72" i="157"/>
  <c r="J73" i="157"/>
  <c r="J74" i="157"/>
  <c r="J75" i="157"/>
  <c r="J76" i="157"/>
  <c r="J77" i="157"/>
  <c r="J78" i="157"/>
  <c r="J79" i="157"/>
  <c r="J80" i="157"/>
  <c r="J81" i="157"/>
  <c r="J82" i="157"/>
  <c r="J83" i="157"/>
  <c r="J84" i="157"/>
  <c r="J85" i="157"/>
  <c r="J86" i="157"/>
  <c r="J4" i="157"/>
  <c r="L5" i="155"/>
  <c r="L6" i="155"/>
  <c r="L7" i="155"/>
  <c r="L8" i="155"/>
  <c r="L9" i="155"/>
  <c r="L10" i="155"/>
  <c r="L11" i="155"/>
  <c r="L12" i="155"/>
  <c r="L13" i="155"/>
  <c r="L14" i="155"/>
  <c r="L15" i="155"/>
  <c r="L16" i="155"/>
  <c r="L17" i="155"/>
  <c r="L18" i="155"/>
  <c r="L19" i="155"/>
  <c r="L20" i="155"/>
  <c r="L21" i="155"/>
  <c r="L22" i="155"/>
  <c r="L23" i="155"/>
  <c r="L24" i="155"/>
  <c r="L25" i="155"/>
  <c r="L26" i="155"/>
  <c r="L27" i="155"/>
  <c r="L28" i="155"/>
  <c r="L29" i="155"/>
  <c r="L30" i="155"/>
  <c r="L31" i="155"/>
  <c r="L32" i="155"/>
  <c r="L33" i="155"/>
  <c r="L34" i="155"/>
  <c r="L35" i="155"/>
  <c r="L36" i="155"/>
  <c r="L37" i="155"/>
  <c r="L38" i="155"/>
  <c r="L39" i="155"/>
  <c r="L40" i="155"/>
  <c r="L41" i="155"/>
  <c r="L42" i="155"/>
  <c r="L43" i="155"/>
  <c r="L44" i="155"/>
  <c r="L45" i="155"/>
  <c r="L46" i="155"/>
  <c r="L47" i="155"/>
  <c r="L48" i="155"/>
  <c r="L49" i="155"/>
  <c r="L50" i="155"/>
  <c r="L51" i="155"/>
  <c r="L52" i="155"/>
  <c r="L53" i="155"/>
  <c r="L54" i="155"/>
  <c r="L55" i="155"/>
  <c r="L56" i="155"/>
  <c r="L57" i="155"/>
  <c r="L58" i="155"/>
  <c r="L59" i="155"/>
  <c r="L60" i="155"/>
  <c r="L61" i="155"/>
  <c r="L62" i="155"/>
  <c r="L63" i="155"/>
  <c r="L64" i="155"/>
  <c r="L65" i="155"/>
  <c r="L66" i="155"/>
  <c r="L67" i="155"/>
  <c r="L68" i="155"/>
  <c r="L69" i="155"/>
  <c r="L70" i="155"/>
  <c r="L71" i="155"/>
  <c r="L72" i="155"/>
  <c r="L73" i="155"/>
  <c r="L74" i="155"/>
  <c r="L75" i="155"/>
  <c r="L76" i="155"/>
  <c r="L77" i="155"/>
  <c r="L78" i="155"/>
  <c r="L79" i="155"/>
  <c r="L80" i="155"/>
  <c r="L81" i="155"/>
  <c r="L82" i="155"/>
  <c r="L83" i="155"/>
  <c r="L84" i="155"/>
  <c r="L85" i="155"/>
  <c r="L86" i="155"/>
  <c r="L4" i="155"/>
  <c r="J5" i="155"/>
  <c r="J6" i="155"/>
  <c r="J7" i="155"/>
  <c r="J8" i="155"/>
  <c r="J9" i="155"/>
  <c r="J10" i="155"/>
  <c r="J11" i="155"/>
  <c r="J12" i="155"/>
  <c r="J13" i="155"/>
  <c r="J14" i="155"/>
  <c r="J15" i="155"/>
  <c r="J16" i="155"/>
  <c r="J17" i="155"/>
  <c r="J18" i="155"/>
  <c r="J19" i="155"/>
  <c r="J20" i="155"/>
  <c r="J21" i="155"/>
  <c r="J22" i="155"/>
  <c r="J23" i="155"/>
  <c r="J24" i="155"/>
  <c r="J25" i="155"/>
  <c r="J26" i="155"/>
  <c r="J27" i="155"/>
  <c r="J28" i="155"/>
  <c r="J29" i="155"/>
  <c r="J30" i="155"/>
  <c r="J31" i="155"/>
  <c r="J32" i="155"/>
  <c r="J33" i="155"/>
  <c r="J34" i="155"/>
  <c r="J35" i="155"/>
  <c r="J36" i="155"/>
  <c r="J37" i="155"/>
  <c r="J38" i="155"/>
  <c r="J39" i="155"/>
  <c r="J40" i="155"/>
  <c r="J41" i="155"/>
  <c r="J42" i="155"/>
  <c r="J43" i="155"/>
  <c r="J44" i="155"/>
  <c r="J45" i="155"/>
  <c r="J46" i="155"/>
  <c r="J47" i="155"/>
  <c r="J48" i="155"/>
  <c r="J49" i="155"/>
  <c r="J50" i="155"/>
  <c r="J51" i="155"/>
  <c r="J52" i="155"/>
  <c r="J53" i="155"/>
  <c r="J54" i="155"/>
  <c r="J55" i="155"/>
  <c r="J56" i="155"/>
  <c r="J57" i="155"/>
  <c r="J58" i="155"/>
  <c r="J59" i="155"/>
  <c r="J60" i="155"/>
  <c r="J61" i="155"/>
  <c r="J62" i="155"/>
  <c r="J63" i="155"/>
  <c r="J64" i="155"/>
  <c r="J65" i="155"/>
  <c r="J66" i="155"/>
  <c r="J67" i="155"/>
  <c r="J68" i="155"/>
  <c r="J69" i="155"/>
  <c r="J70" i="155"/>
  <c r="J71" i="155"/>
  <c r="J72" i="155"/>
  <c r="J73" i="155"/>
  <c r="J74" i="155"/>
  <c r="J75" i="155"/>
  <c r="J76" i="155"/>
  <c r="J77" i="155"/>
  <c r="J78" i="155"/>
  <c r="J79" i="155"/>
  <c r="J80" i="155"/>
  <c r="J81" i="155"/>
  <c r="J82" i="155"/>
  <c r="J83" i="155"/>
  <c r="J84" i="155"/>
  <c r="J85" i="155"/>
  <c r="J86" i="155"/>
  <c r="J4" i="155"/>
  <c r="L5" i="145"/>
  <c r="L6" i="145"/>
  <c r="L7" i="145"/>
  <c r="L8" i="145"/>
  <c r="L9" i="145"/>
  <c r="L10" i="145"/>
  <c r="L11" i="145"/>
  <c r="L12" i="145"/>
  <c r="L13" i="145"/>
  <c r="L14" i="145"/>
  <c r="L15" i="145"/>
  <c r="L16" i="145"/>
  <c r="L17" i="145"/>
  <c r="L18" i="145"/>
  <c r="L19" i="145"/>
  <c r="L20" i="145"/>
  <c r="L21" i="145"/>
  <c r="L22" i="145"/>
  <c r="L23" i="145"/>
  <c r="L24" i="145"/>
  <c r="L25" i="145"/>
  <c r="L26" i="145"/>
  <c r="L27" i="145"/>
  <c r="L28" i="145"/>
  <c r="L29" i="145"/>
  <c r="L30" i="145"/>
  <c r="L31" i="145"/>
  <c r="L32" i="145"/>
  <c r="L33" i="145"/>
  <c r="L34" i="145"/>
  <c r="L35" i="145"/>
  <c r="L36" i="145"/>
  <c r="L37" i="145"/>
  <c r="L38" i="145"/>
  <c r="L39" i="145"/>
  <c r="L40" i="145"/>
  <c r="L41" i="145"/>
  <c r="L42" i="145"/>
  <c r="L43" i="145"/>
  <c r="L44" i="145"/>
  <c r="L45" i="145"/>
  <c r="L46" i="145"/>
  <c r="L47" i="145"/>
  <c r="L48" i="145"/>
  <c r="L49" i="145"/>
  <c r="L50" i="145"/>
  <c r="L51" i="145"/>
  <c r="L52" i="145"/>
  <c r="L53" i="145"/>
  <c r="L54" i="145"/>
  <c r="L55" i="145"/>
  <c r="L56" i="145"/>
  <c r="L57" i="145"/>
  <c r="L58" i="145"/>
  <c r="L59" i="145"/>
  <c r="L60" i="145"/>
  <c r="L61" i="145"/>
  <c r="L62" i="145"/>
  <c r="L63" i="145"/>
  <c r="L64" i="145"/>
  <c r="L65" i="145"/>
  <c r="L66" i="145"/>
  <c r="L67" i="145"/>
  <c r="L68" i="145"/>
  <c r="L69" i="145"/>
  <c r="L70" i="145"/>
  <c r="L71" i="145"/>
  <c r="L72" i="145"/>
  <c r="L73" i="145"/>
  <c r="L74" i="145"/>
  <c r="L75" i="145"/>
  <c r="L76" i="145"/>
  <c r="L77" i="145"/>
  <c r="L78" i="145"/>
  <c r="L79" i="145"/>
  <c r="L80" i="145"/>
  <c r="L81" i="145"/>
  <c r="L82" i="145"/>
  <c r="L83" i="145"/>
  <c r="L84" i="145"/>
  <c r="L85" i="145"/>
  <c r="L86" i="145"/>
  <c r="L4" i="145"/>
  <c r="J5" i="145"/>
  <c r="J6" i="145"/>
  <c r="J7" i="145"/>
  <c r="J8" i="145"/>
  <c r="J9" i="145"/>
  <c r="J10" i="145"/>
  <c r="J11" i="145"/>
  <c r="J12" i="145"/>
  <c r="J13" i="145"/>
  <c r="J14" i="145"/>
  <c r="J15" i="145"/>
  <c r="J16" i="145"/>
  <c r="J17" i="145"/>
  <c r="J18" i="145"/>
  <c r="J19" i="145"/>
  <c r="J20" i="145"/>
  <c r="J21" i="145"/>
  <c r="J22" i="145"/>
  <c r="J23" i="145"/>
  <c r="J24" i="145"/>
  <c r="J25" i="145"/>
  <c r="J26" i="145"/>
  <c r="J27" i="145"/>
  <c r="J28" i="145"/>
  <c r="J29" i="145"/>
  <c r="J30" i="145"/>
  <c r="J31" i="145"/>
  <c r="J32" i="145"/>
  <c r="J33" i="145"/>
  <c r="J34" i="145"/>
  <c r="J35" i="145"/>
  <c r="J36" i="145"/>
  <c r="J37" i="145"/>
  <c r="J38" i="145"/>
  <c r="J39" i="145"/>
  <c r="J40" i="145"/>
  <c r="J41" i="145"/>
  <c r="J42" i="145"/>
  <c r="J43" i="145"/>
  <c r="J44" i="145"/>
  <c r="J45" i="145"/>
  <c r="J46" i="145"/>
  <c r="J47" i="145"/>
  <c r="J48" i="145"/>
  <c r="J49" i="145"/>
  <c r="J50" i="145"/>
  <c r="J51" i="145"/>
  <c r="J52" i="145"/>
  <c r="J53" i="145"/>
  <c r="J54" i="145"/>
  <c r="J55" i="145"/>
  <c r="J56" i="145"/>
  <c r="J57" i="145"/>
  <c r="J58" i="145"/>
  <c r="J59" i="145"/>
  <c r="J60" i="145"/>
  <c r="J61" i="145"/>
  <c r="J62" i="145"/>
  <c r="J63" i="145"/>
  <c r="J64" i="145"/>
  <c r="J65" i="145"/>
  <c r="J66" i="145"/>
  <c r="J67" i="145"/>
  <c r="J68" i="145"/>
  <c r="J69" i="145"/>
  <c r="J70" i="145"/>
  <c r="J71" i="145"/>
  <c r="J72" i="145"/>
  <c r="J73" i="145"/>
  <c r="J74" i="145"/>
  <c r="J75" i="145"/>
  <c r="J76" i="145"/>
  <c r="J77" i="145"/>
  <c r="J78" i="145"/>
  <c r="J79" i="145"/>
  <c r="J80" i="145"/>
  <c r="J81" i="145"/>
  <c r="J82" i="145"/>
  <c r="J83" i="145"/>
  <c r="J84" i="145"/>
  <c r="J85" i="145"/>
  <c r="J86" i="145"/>
  <c r="J4" i="145"/>
  <c r="L5" i="144"/>
  <c r="L6" i="144"/>
  <c r="L7" i="144"/>
  <c r="L8" i="144"/>
  <c r="L9" i="144"/>
  <c r="L10" i="144"/>
  <c r="L11" i="144"/>
  <c r="L12" i="144"/>
  <c r="L13" i="144"/>
  <c r="L14" i="144"/>
  <c r="L15" i="144"/>
  <c r="L16" i="144"/>
  <c r="L17" i="144"/>
  <c r="L18" i="144"/>
  <c r="L19" i="144"/>
  <c r="L20" i="144"/>
  <c r="L21" i="144"/>
  <c r="L22" i="144"/>
  <c r="L23" i="144"/>
  <c r="L24" i="144"/>
  <c r="L25" i="144"/>
  <c r="L26" i="144"/>
  <c r="L27" i="144"/>
  <c r="L28" i="144"/>
  <c r="L29" i="144"/>
  <c r="L30" i="144"/>
  <c r="L31" i="144"/>
  <c r="L32" i="144"/>
  <c r="L33" i="144"/>
  <c r="L34" i="144"/>
  <c r="L35" i="144"/>
  <c r="L36" i="144"/>
  <c r="L37" i="144"/>
  <c r="L38" i="144"/>
  <c r="L39" i="144"/>
  <c r="L40" i="144"/>
  <c r="L41" i="144"/>
  <c r="L42" i="144"/>
  <c r="L43" i="144"/>
  <c r="L44" i="144"/>
  <c r="L45" i="144"/>
  <c r="L46" i="144"/>
  <c r="L47" i="144"/>
  <c r="L48" i="144"/>
  <c r="L49" i="144"/>
  <c r="L50" i="144"/>
  <c r="L51" i="144"/>
  <c r="L52" i="144"/>
  <c r="L53" i="144"/>
  <c r="L54" i="144"/>
  <c r="L55" i="144"/>
  <c r="L56" i="144"/>
  <c r="L57" i="144"/>
  <c r="L58" i="144"/>
  <c r="L59" i="144"/>
  <c r="L60" i="144"/>
  <c r="L61" i="144"/>
  <c r="L62" i="144"/>
  <c r="L63" i="144"/>
  <c r="L64" i="144"/>
  <c r="L65" i="144"/>
  <c r="L66" i="144"/>
  <c r="L67" i="144"/>
  <c r="L68" i="144"/>
  <c r="L69" i="144"/>
  <c r="L70" i="144"/>
  <c r="L71" i="144"/>
  <c r="L72" i="144"/>
  <c r="L73" i="144"/>
  <c r="L74" i="144"/>
  <c r="L75" i="144"/>
  <c r="L76" i="144"/>
  <c r="L77" i="144"/>
  <c r="L78" i="144"/>
  <c r="L79" i="144"/>
  <c r="L80" i="144"/>
  <c r="L81" i="144"/>
  <c r="L82" i="144"/>
  <c r="L83" i="144"/>
  <c r="L84" i="144"/>
  <c r="L85" i="144"/>
  <c r="L86" i="144"/>
  <c r="L4" i="144"/>
  <c r="J5" i="144"/>
  <c r="J6" i="144"/>
  <c r="J7" i="144"/>
  <c r="J8" i="144"/>
  <c r="J9" i="144"/>
  <c r="J10" i="144"/>
  <c r="J11" i="144"/>
  <c r="J12" i="144"/>
  <c r="J13" i="144"/>
  <c r="J14" i="144"/>
  <c r="J15" i="144"/>
  <c r="J16" i="144"/>
  <c r="J17" i="144"/>
  <c r="J18" i="144"/>
  <c r="J19" i="144"/>
  <c r="J20" i="144"/>
  <c r="J21" i="144"/>
  <c r="J22" i="144"/>
  <c r="J23" i="144"/>
  <c r="J24" i="144"/>
  <c r="J25" i="144"/>
  <c r="J26" i="144"/>
  <c r="J27" i="144"/>
  <c r="J28" i="144"/>
  <c r="J29" i="144"/>
  <c r="J30" i="144"/>
  <c r="J31" i="144"/>
  <c r="J32" i="144"/>
  <c r="J33" i="144"/>
  <c r="J34" i="144"/>
  <c r="J35" i="144"/>
  <c r="J36" i="144"/>
  <c r="J37" i="144"/>
  <c r="J38" i="144"/>
  <c r="J39" i="144"/>
  <c r="J40" i="144"/>
  <c r="J41" i="144"/>
  <c r="J42" i="144"/>
  <c r="J43" i="144"/>
  <c r="J44" i="144"/>
  <c r="J45" i="144"/>
  <c r="J46" i="144"/>
  <c r="J47" i="144"/>
  <c r="J48" i="144"/>
  <c r="J49" i="144"/>
  <c r="J50" i="144"/>
  <c r="J51" i="144"/>
  <c r="J52" i="144"/>
  <c r="J53" i="144"/>
  <c r="J54" i="144"/>
  <c r="J55" i="144"/>
  <c r="J56" i="144"/>
  <c r="J57" i="144"/>
  <c r="J58" i="144"/>
  <c r="J59" i="144"/>
  <c r="J60" i="144"/>
  <c r="J61" i="144"/>
  <c r="J62" i="144"/>
  <c r="J63" i="144"/>
  <c r="J64" i="144"/>
  <c r="J65" i="144"/>
  <c r="J66" i="144"/>
  <c r="J67" i="144"/>
  <c r="J68" i="144"/>
  <c r="J69" i="144"/>
  <c r="J70" i="144"/>
  <c r="J71" i="144"/>
  <c r="J72" i="144"/>
  <c r="J73" i="144"/>
  <c r="J74" i="144"/>
  <c r="J75" i="144"/>
  <c r="J76" i="144"/>
  <c r="J77" i="144"/>
  <c r="J78" i="144"/>
  <c r="J79" i="144"/>
  <c r="J80" i="144"/>
  <c r="J81" i="144"/>
  <c r="J82" i="144"/>
  <c r="J83" i="144"/>
  <c r="J84" i="144"/>
  <c r="J85" i="144"/>
  <c r="J86" i="144"/>
  <c r="J4" i="144"/>
  <c r="L5" i="143"/>
  <c r="L6" i="143"/>
  <c r="L7" i="143"/>
  <c r="L8" i="143"/>
  <c r="L9" i="143"/>
  <c r="L10" i="143"/>
  <c r="L11" i="143"/>
  <c r="L12" i="143"/>
  <c r="L13" i="143"/>
  <c r="L14" i="143"/>
  <c r="L15" i="143"/>
  <c r="L16" i="143"/>
  <c r="L17" i="143"/>
  <c r="L18" i="143"/>
  <c r="L19" i="143"/>
  <c r="L20" i="143"/>
  <c r="L21" i="143"/>
  <c r="L22" i="143"/>
  <c r="L23" i="143"/>
  <c r="L24" i="143"/>
  <c r="L25" i="143"/>
  <c r="L26" i="143"/>
  <c r="L27" i="143"/>
  <c r="L28" i="143"/>
  <c r="L29" i="143"/>
  <c r="L30" i="143"/>
  <c r="L31" i="143"/>
  <c r="L32" i="143"/>
  <c r="L33" i="143"/>
  <c r="L34" i="143"/>
  <c r="L35" i="143"/>
  <c r="L36" i="143"/>
  <c r="L37" i="143"/>
  <c r="L38" i="143"/>
  <c r="L39" i="143"/>
  <c r="L40" i="143"/>
  <c r="L41" i="143"/>
  <c r="L42" i="143"/>
  <c r="L43" i="143"/>
  <c r="L44" i="143"/>
  <c r="L45" i="143"/>
  <c r="L46" i="143"/>
  <c r="L47" i="143"/>
  <c r="L48" i="143"/>
  <c r="L49" i="143"/>
  <c r="L50" i="143"/>
  <c r="L51" i="143"/>
  <c r="L52" i="143"/>
  <c r="L53" i="143"/>
  <c r="L54" i="143"/>
  <c r="L55" i="143"/>
  <c r="L56" i="143"/>
  <c r="L57" i="143"/>
  <c r="L58" i="143"/>
  <c r="L59" i="143"/>
  <c r="L60" i="143"/>
  <c r="L61" i="143"/>
  <c r="L62" i="143"/>
  <c r="L63" i="143"/>
  <c r="L64" i="143"/>
  <c r="L65" i="143"/>
  <c r="L66" i="143"/>
  <c r="L67" i="143"/>
  <c r="L68" i="143"/>
  <c r="L69" i="143"/>
  <c r="L70" i="143"/>
  <c r="L71" i="143"/>
  <c r="L72" i="143"/>
  <c r="L73" i="143"/>
  <c r="L74" i="143"/>
  <c r="L75" i="143"/>
  <c r="L76" i="143"/>
  <c r="L77" i="143"/>
  <c r="L78" i="143"/>
  <c r="L79" i="143"/>
  <c r="L80" i="143"/>
  <c r="L81" i="143"/>
  <c r="L82" i="143"/>
  <c r="L83" i="143"/>
  <c r="L84" i="143"/>
  <c r="L85" i="143"/>
  <c r="L86" i="143"/>
  <c r="L4" i="143"/>
  <c r="J5" i="143"/>
  <c r="J6" i="143"/>
  <c r="J7" i="143"/>
  <c r="J8" i="143"/>
  <c r="J9" i="143"/>
  <c r="J10" i="143"/>
  <c r="J11" i="143"/>
  <c r="J12" i="143"/>
  <c r="J13" i="143"/>
  <c r="J14" i="143"/>
  <c r="J15" i="143"/>
  <c r="J16" i="143"/>
  <c r="J17" i="143"/>
  <c r="J18" i="143"/>
  <c r="J19" i="143"/>
  <c r="J20" i="143"/>
  <c r="J21" i="143"/>
  <c r="J22" i="143"/>
  <c r="J23" i="143"/>
  <c r="J24" i="143"/>
  <c r="J25" i="143"/>
  <c r="J26" i="143"/>
  <c r="J27" i="143"/>
  <c r="J28" i="143"/>
  <c r="J29" i="143"/>
  <c r="J30" i="143"/>
  <c r="J31" i="143"/>
  <c r="J32" i="143"/>
  <c r="J33" i="143"/>
  <c r="J34" i="143"/>
  <c r="J35" i="143"/>
  <c r="J36" i="143"/>
  <c r="J37" i="143"/>
  <c r="J38" i="143"/>
  <c r="J39" i="143"/>
  <c r="J40" i="143"/>
  <c r="J41" i="143"/>
  <c r="J42" i="143"/>
  <c r="J43" i="143"/>
  <c r="J44" i="143"/>
  <c r="J45" i="143"/>
  <c r="J46" i="143"/>
  <c r="J47" i="143"/>
  <c r="J48" i="143"/>
  <c r="J49" i="143"/>
  <c r="J50" i="143"/>
  <c r="J51" i="143"/>
  <c r="J52" i="143"/>
  <c r="J53" i="143"/>
  <c r="J54" i="143"/>
  <c r="J55" i="143"/>
  <c r="J56" i="143"/>
  <c r="J57" i="143"/>
  <c r="J58" i="143"/>
  <c r="J59" i="143"/>
  <c r="J60" i="143"/>
  <c r="J61" i="143"/>
  <c r="J62" i="143"/>
  <c r="J63" i="143"/>
  <c r="J64" i="143"/>
  <c r="J65" i="143"/>
  <c r="J66" i="143"/>
  <c r="J67" i="143"/>
  <c r="J68" i="143"/>
  <c r="J69" i="143"/>
  <c r="J70" i="143"/>
  <c r="J71" i="143"/>
  <c r="J72" i="143"/>
  <c r="J73" i="143"/>
  <c r="J74" i="143"/>
  <c r="J75" i="143"/>
  <c r="J76" i="143"/>
  <c r="J77" i="143"/>
  <c r="J78" i="143"/>
  <c r="J79" i="143"/>
  <c r="J80" i="143"/>
  <c r="J81" i="143"/>
  <c r="J82" i="143"/>
  <c r="J83" i="143"/>
  <c r="J84" i="143"/>
  <c r="J85" i="143"/>
  <c r="J86" i="143"/>
  <c r="J4" i="143"/>
  <c r="L5" i="141"/>
  <c r="L6" i="141"/>
  <c r="L7" i="141"/>
  <c r="L8" i="141"/>
  <c r="L9" i="141"/>
  <c r="L10" i="141"/>
  <c r="L11" i="141"/>
  <c r="L12" i="141"/>
  <c r="L13" i="141"/>
  <c r="L14" i="141"/>
  <c r="L15" i="141"/>
  <c r="L16" i="141"/>
  <c r="L17" i="141"/>
  <c r="L18" i="141"/>
  <c r="L19" i="141"/>
  <c r="L20" i="141"/>
  <c r="L21" i="141"/>
  <c r="L22" i="141"/>
  <c r="L23" i="141"/>
  <c r="L24" i="141"/>
  <c r="L25" i="141"/>
  <c r="L26" i="141"/>
  <c r="L27" i="141"/>
  <c r="L28" i="141"/>
  <c r="L29" i="141"/>
  <c r="L30" i="141"/>
  <c r="L31" i="141"/>
  <c r="L32" i="141"/>
  <c r="L33" i="141"/>
  <c r="L34" i="141"/>
  <c r="L35" i="141"/>
  <c r="L36" i="141"/>
  <c r="L37" i="141"/>
  <c r="L38" i="141"/>
  <c r="L39" i="141"/>
  <c r="L40" i="141"/>
  <c r="L41" i="141"/>
  <c r="L42" i="141"/>
  <c r="L43" i="141"/>
  <c r="L44" i="141"/>
  <c r="L45" i="141"/>
  <c r="L46" i="141"/>
  <c r="L47" i="141"/>
  <c r="L48" i="141"/>
  <c r="L49" i="141"/>
  <c r="L50" i="141"/>
  <c r="L51" i="141"/>
  <c r="L52" i="141"/>
  <c r="L53" i="141"/>
  <c r="L54" i="141"/>
  <c r="L55" i="141"/>
  <c r="L56" i="141"/>
  <c r="L57" i="141"/>
  <c r="L58" i="141"/>
  <c r="L59" i="141"/>
  <c r="L60" i="141"/>
  <c r="L61" i="141"/>
  <c r="L62" i="141"/>
  <c r="L63" i="141"/>
  <c r="L64" i="141"/>
  <c r="L65" i="141"/>
  <c r="L66" i="141"/>
  <c r="L67" i="141"/>
  <c r="L68" i="141"/>
  <c r="L69" i="141"/>
  <c r="L70" i="141"/>
  <c r="L71" i="141"/>
  <c r="L72" i="141"/>
  <c r="L73" i="141"/>
  <c r="L74" i="141"/>
  <c r="L75" i="141"/>
  <c r="L76" i="141"/>
  <c r="L77" i="141"/>
  <c r="L78" i="141"/>
  <c r="L79" i="141"/>
  <c r="L80" i="141"/>
  <c r="L81" i="141"/>
  <c r="L82" i="141"/>
  <c r="L83" i="141"/>
  <c r="L84" i="141"/>
  <c r="L85" i="141"/>
  <c r="L86" i="141"/>
  <c r="L4" i="141"/>
  <c r="J5" i="141"/>
  <c r="J6" i="141"/>
  <c r="J7" i="141"/>
  <c r="J8" i="141"/>
  <c r="J9" i="141"/>
  <c r="J10" i="141"/>
  <c r="J11" i="141"/>
  <c r="J12" i="141"/>
  <c r="J13" i="141"/>
  <c r="J14" i="141"/>
  <c r="J15" i="141"/>
  <c r="J16" i="141"/>
  <c r="J17" i="141"/>
  <c r="J18" i="141"/>
  <c r="J19" i="141"/>
  <c r="J20" i="141"/>
  <c r="J21" i="141"/>
  <c r="J22" i="141"/>
  <c r="J23" i="141"/>
  <c r="J24" i="141"/>
  <c r="J25" i="141"/>
  <c r="J26" i="141"/>
  <c r="J27" i="141"/>
  <c r="J28" i="141"/>
  <c r="J29" i="141"/>
  <c r="J30" i="141"/>
  <c r="J31" i="141"/>
  <c r="J32" i="141"/>
  <c r="J33" i="141"/>
  <c r="J34" i="141"/>
  <c r="J35" i="141"/>
  <c r="J36" i="141"/>
  <c r="J37" i="141"/>
  <c r="J38" i="141"/>
  <c r="J39" i="141"/>
  <c r="J40" i="141"/>
  <c r="J41" i="141"/>
  <c r="J42" i="141"/>
  <c r="J43" i="141"/>
  <c r="J44" i="141"/>
  <c r="J45" i="141"/>
  <c r="J46" i="141"/>
  <c r="J47" i="141"/>
  <c r="J48" i="141"/>
  <c r="J49" i="141"/>
  <c r="J50" i="141"/>
  <c r="J51" i="141"/>
  <c r="J52" i="141"/>
  <c r="J53" i="141"/>
  <c r="J54" i="141"/>
  <c r="J55" i="141"/>
  <c r="J56" i="141"/>
  <c r="J57" i="141"/>
  <c r="J58" i="141"/>
  <c r="J59" i="141"/>
  <c r="J60" i="141"/>
  <c r="J61" i="141"/>
  <c r="J62" i="141"/>
  <c r="J63" i="141"/>
  <c r="J64" i="141"/>
  <c r="J65" i="141"/>
  <c r="J66" i="141"/>
  <c r="J67" i="141"/>
  <c r="J68" i="141"/>
  <c r="J69" i="141"/>
  <c r="J70" i="141"/>
  <c r="J71" i="141"/>
  <c r="J72" i="141"/>
  <c r="J73" i="141"/>
  <c r="J74" i="141"/>
  <c r="J75" i="141"/>
  <c r="J76" i="141"/>
  <c r="J77" i="141"/>
  <c r="J78" i="141"/>
  <c r="J79" i="141"/>
  <c r="J80" i="141"/>
  <c r="J81" i="141"/>
  <c r="J82" i="141"/>
  <c r="J83" i="141"/>
  <c r="J84" i="141"/>
  <c r="J85" i="141"/>
  <c r="J86" i="141"/>
  <c r="J4" i="141"/>
  <c r="L5" i="135"/>
  <c r="L6" i="135"/>
  <c r="L7" i="135"/>
  <c r="L8" i="135"/>
  <c r="L9" i="135"/>
  <c r="L10" i="135"/>
  <c r="L11" i="135"/>
  <c r="L12" i="135"/>
  <c r="L13" i="135"/>
  <c r="L14" i="135"/>
  <c r="L15" i="135"/>
  <c r="L16" i="135"/>
  <c r="L17" i="135"/>
  <c r="L18" i="135"/>
  <c r="L19" i="135"/>
  <c r="L20" i="135"/>
  <c r="L21" i="135"/>
  <c r="L22" i="135"/>
  <c r="L23" i="135"/>
  <c r="L24" i="135"/>
  <c r="L25" i="135"/>
  <c r="L26" i="135"/>
  <c r="L27" i="135"/>
  <c r="L28" i="135"/>
  <c r="L29" i="135"/>
  <c r="L30" i="135"/>
  <c r="L31" i="135"/>
  <c r="L32" i="135"/>
  <c r="L33" i="135"/>
  <c r="L34" i="135"/>
  <c r="L35" i="135"/>
  <c r="L36" i="135"/>
  <c r="L37" i="135"/>
  <c r="L38" i="135"/>
  <c r="L39" i="135"/>
  <c r="L40" i="135"/>
  <c r="L41" i="135"/>
  <c r="L42" i="135"/>
  <c r="L43" i="135"/>
  <c r="L44" i="135"/>
  <c r="L45" i="135"/>
  <c r="L46" i="135"/>
  <c r="L47" i="135"/>
  <c r="L48" i="135"/>
  <c r="L49" i="135"/>
  <c r="L50" i="135"/>
  <c r="L51" i="135"/>
  <c r="L52" i="135"/>
  <c r="L53" i="135"/>
  <c r="L54" i="135"/>
  <c r="L55" i="135"/>
  <c r="L56" i="135"/>
  <c r="L57" i="135"/>
  <c r="L58" i="135"/>
  <c r="L59" i="135"/>
  <c r="L60" i="135"/>
  <c r="L61" i="135"/>
  <c r="L62" i="135"/>
  <c r="L63" i="135"/>
  <c r="L64" i="135"/>
  <c r="L65" i="135"/>
  <c r="L66" i="135"/>
  <c r="L67" i="135"/>
  <c r="L68" i="135"/>
  <c r="L69" i="135"/>
  <c r="L70" i="135"/>
  <c r="L71" i="135"/>
  <c r="L72" i="135"/>
  <c r="L73" i="135"/>
  <c r="L74" i="135"/>
  <c r="L75" i="135"/>
  <c r="L76" i="135"/>
  <c r="L77" i="135"/>
  <c r="L78" i="135"/>
  <c r="L79" i="135"/>
  <c r="L80" i="135"/>
  <c r="L81" i="135"/>
  <c r="L82" i="135"/>
  <c r="L83" i="135"/>
  <c r="L84" i="135"/>
  <c r="L85" i="135"/>
  <c r="L86" i="135"/>
  <c r="L4" i="135"/>
  <c r="J5" i="135"/>
  <c r="J6" i="135"/>
  <c r="J7" i="135"/>
  <c r="J8" i="135"/>
  <c r="J9" i="135"/>
  <c r="J10" i="135"/>
  <c r="J11" i="135"/>
  <c r="J12" i="135"/>
  <c r="J13" i="135"/>
  <c r="J14" i="135"/>
  <c r="J15" i="135"/>
  <c r="J16" i="135"/>
  <c r="J17" i="135"/>
  <c r="J18" i="135"/>
  <c r="J19" i="135"/>
  <c r="J20" i="135"/>
  <c r="J21" i="135"/>
  <c r="J22" i="135"/>
  <c r="J23" i="135"/>
  <c r="J24" i="135"/>
  <c r="J25" i="135"/>
  <c r="J26" i="135"/>
  <c r="J27" i="135"/>
  <c r="J28" i="135"/>
  <c r="J29" i="135"/>
  <c r="J30" i="135"/>
  <c r="J31" i="135"/>
  <c r="J32" i="135"/>
  <c r="J33" i="135"/>
  <c r="J34" i="135"/>
  <c r="J35" i="135"/>
  <c r="J36" i="135"/>
  <c r="J37" i="135"/>
  <c r="J38" i="135"/>
  <c r="J39" i="135"/>
  <c r="J40" i="135"/>
  <c r="J41" i="135"/>
  <c r="J42" i="135"/>
  <c r="J43" i="135"/>
  <c r="J44" i="135"/>
  <c r="J45" i="135"/>
  <c r="J46" i="135"/>
  <c r="J47" i="135"/>
  <c r="J48" i="135"/>
  <c r="J49" i="135"/>
  <c r="J50" i="135"/>
  <c r="J51" i="135"/>
  <c r="J52" i="135"/>
  <c r="J53" i="135"/>
  <c r="J54" i="135"/>
  <c r="J55" i="135"/>
  <c r="J56" i="135"/>
  <c r="J57" i="135"/>
  <c r="J58" i="135"/>
  <c r="J59" i="135"/>
  <c r="J60" i="135"/>
  <c r="J61" i="135"/>
  <c r="J62" i="135"/>
  <c r="J63" i="135"/>
  <c r="J64" i="135"/>
  <c r="J65" i="135"/>
  <c r="J66" i="135"/>
  <c r="J67" i="135"/>
  <c r="J68" i="135"/>
  <c r="J69" i="135"/>
  <c r="J70" i="135"/>
  <c r="J71" i="135"/>
  <c r="J72" i="135"/>
  <c r="J73" i="135"/>
  <c r="J74" i="135"/>
  <c r="J75" i="135"/>
  <c r="J76" i="135"/>
  <c r="J77" i="135"/>
  <c r="J78" i="135"/>
  <c r="J79" i="135"/>
  <c r="J80" i="135"/>
  <c r="J81" i="135"/>
  <c r="J82" i="135"/>
  <c r="J83" i="135"/>
  <c r="J84" i="135"/>
  <c r="J85" i="135"/>
  <c r="J86" i="135"/>
  <c r="J4" i="135"/>
  <c r="L5" i="129"/>
  <c r="L6" i="129"/>
  <c r="L7" i="129"/>
  <c r="L8" i="129"/>
  <c r="L9" i="129"/>
  <c r="L10" i="129"/>
  <c r="L11" i="129"/>
  <c r="L12" i="129"/>
  <c r="L13" i="129"/>
  <c r="L14" i="129"/>
  <c r="L15" i="129"/>
  <c r="L16" i="129"/>
  <c r="L17" i="129"/>
  <c r="L18" i="129"/>
  <c r="L19" i="129"/>
  <c r="L20" i="129"/>
  <c r="L21" i="129"/>
  <c r="L22" i="129"/>
  <c r="L23" i="129"/>
  <c r="L24" i="129"/>
  <c r="L25" i="129"/>
  <c r="L26" i="129"/>
  <c r="L27" i="129"/>
  <c r="L28" i="129"/>
  <c r="L29" i="129"/>
  <c r="L30" i="129"/>
  <c r="L31" i="129"/>
  <c r="L32" i="129"/>
  <c r="L33" i="129"/>
  <c r="L34" i="129"/>
  <c r="L35" i="129"/>
  <c r="L36" i="129"/>
  <c r="L37" i="129"/>
  <c r="L38" i="129"/>
  <c r="L39" i="129"/>
  <c r="L40" i="129"/>
  <c r="L41" i="129"/>
  <c r="L42" i="129"/>
  <c r="L43" i="129"/>
  <c r="L44" i="129"/>
  <c r="L45" i="129"/>
  <c r="L46" i="129"/>
  <c r="L47" i="129"/>
  <c r="L48" i="129"/>
  <c r="L49" i="129"/>
  <c r="L50" i="129"/>
  <c r="L51" i="129"/>
  <c r="L52" i="129"/>
  <c r="L53" i="129"/>
  <c r="L54" i="129"/>
  <c r="L55" i="129"/>
  <c r="L56" i="129"/>
  <c r="L57" i="129"/>
  <c r="L58" i="129"/>
  <c r="L59" i="129"/>
  <c r="L60" i="129"/>
  <c r="L61" i="129"/>
  <c r="L62" i="129"/>
  <c r="L63" i="129"/>
  <c r="L64" i="129"/>
  <c r="L65" i="129"/>
  <c r="L66" i="129"/>
  <c r="L67" i="129"/>
  <c r="L68" i="129"/>
  <c r="L69" i="129"/>
  <c r="L70" i="129"/>
  <c r="L71" i="129"/>
  <c r="L72" i="129"/>
  <c r="L73" i="129"/>
  <c r="L74" i="129"/>
  <c r="L75" i="129"/>
  <c r="L76" i="129"/>
  <c r="L77" i="129"/>
  <c r="L78" i="129"/>
  <c r="L79" i="129"/>
  <c r="L80" i="129"/>
  <c r="L81" i="129"/>
  <c r="L82" i="129"/>
  <c r="L83" i="129"/>
  <c r="L84" i="129"/>
  <c r="L85" i="129"/>
  <c r="L86" i="129"/>
  <c r="L4" i="129"/>
  <c r="J5" i="129"/>
  <c r="J6" i="129"/>
  <c r="J7" i="129"/>
  <c r="J8" i="129"/>
  <c r="J9" i="129"/>
  <c r="J10" i="129"/>
  <c r="J11" i="129"/>
  <c r="J12" i="129"/>
  <c r="J13" i="129"/>
  <c r="J14" i="129"/>
  <c r="J15" i="129"/>
  <c r="J16" i="129"/>
  <c r="J17" i="129"/>
  <c r="J18" i="129"/>
  <c r="J19" i="129"/>
  <c r="J20" i="129"/>
  <c r="J21" i="129"/>
  <c r="J22" i="129"/>
  <c r="J23" i="129"/>
  <c r="J24" i="129"/>
  <c r="J25" i="129"/>
  <c r="J26" i="129"/>
  <c r="J27" i="129"/>
  <c r="J28" i="129"/>
  <c r="J29" i="129"/>
  <c r="J30" i="129"/>
  <c r="J31" i="129"/>
  <c r="J32" i="129"/>
  <c r="J33" i="129"/>
  <c r="J34" i="129"/>
  <c r="J35" i="129"/>
  <c r="J36" i="129"/>
  <c r="J37" i="129"/>
  <c r="J38" i="129"/>
  <c r="J39" i="129"/>
  <c r="J40" i="129"/>
  <c r="J41" i="129"/>
  <c r="J42" i="129"/>
  <c r="J43" i="129"/>
  <c r="J44" i="129"/>
  <c r="J45" i="129"/>
  <c r="J46" i="129"/>
  <c r="J47" i="129"/>
  <c r="J48" i="129"/>
  <c r="J49" i="129"/>
  <c r="J50" i="129"/>
  <c r="J51" i="129"/>
  <c r="J52" i="129"/>
  <c r="J53" i="129"/>
  <c r="J54" i="129"/>
  <c r="J55" i="129"/>
  <c r="J56" i="129"/>
  <c r="J57" i="129"/>
  <c r="J58" i="129"/>
  <c r="J59" i="129"/>
  <c r="J60" i="129"/>
  <c r="J61" i="129"/>
  <c r="J62" i="129"/>
  <c r="J63" i="129"/>
  <c r="J64" i="129"/>
  <c r="J65" i="129"/>
  <c r="J66" i="129"/>
  <c r="J67" i="129"/>
  <c r="J68" i="129"/>
  <c r="J69" i="129"/>
  <c r="J70" i="129"/>
  <c r="J71" i="129"/>
  <c r="J72" i="129"/>
  <c r="J73" i="129"/>
  <c r="J74" i="129"/>
  <c r="J75" i="129"/>
  <c r="J76" i="129"/>
  <c r="J77" i="129"/>
  <c r="J78" i="129"/>
  <c r="J79" i="129"/>
  <c r="J80" i="129"/>
  <c r="J81" i="129"/>
  <c r="J82" i="129"/>
  <c r="J83" i="129"/>
  <c r="J84" i="129"/>
  <c r="J85" i="129"/>
  <c r="J86" i="129"/>
  <c r="J4" i="129"/>
  <c r="L5" i="126"/>
  <c r="L6" i="126"/>
  <c r="L7" i="126"/>
  <c r="L8" i="126"/>
  <c r="L9" i="126"/>
  <c r="L10" i="126"/>
  <c r="L11" i="126"/>
  <c r="L12" i="126"/>
  <c r="L13" i="126"/>
  <c r="L14" i="126"/>
  <c r="L15" i="126"/>
  <c r="L16" i="126"/>
  <c r="L17" i="126"/>
  <c r="L18" i="126"/>
  <c r="L19" i="126"/>
  <c r="L20" i="126"/>
  <c r="L21" i="126"/>
  <c r="L22" i="126"/>
  <c r="L23" i="126"/>
  <c r="L24" i="126"/>
  <c r="L25" i="126"/>
  <c r="L26" i="126"/>
  <c r="L27" i="126"/>
  <c r="L28" i="126"/>
  <c r="L29" i="126"/>
  <c r="L30" i="126"/>
  <c r="L31" i="126"/>
  <c r="L32" i="126"/>
  <c r="L33" i="126"/>
  <c r="L34" i="126"/>
  <c r="L35" i="126"/>
  <c r="L36" i="126"/>
  <c r="L37" i="126"/>
  <c r="L38" i="126"/>
  <c r="L39" i="126"/>
  <c r="L40" i="126"/>
  <c r="L41" i="126"/>
  <c r="L42" i="126"/>
  <c r="L43" i="126"/>
  <c r="L44" i="126"/>
  <c r="L45" i="126"/>
  <c r="L46" i="126"/>
  <c r="L47" i="126"/>
  <c r="L48" i="126"/>
  <c r="L49" i="126"/>
  <c r="L50" i="126"/>
  <c r="L51" i="126"/>
  <c r="L52" i="126"/>
  <c r="L53" i="126"/>
  <c r="L54" i="126"/>
  <c r="L55" i="126"/>
  <c r="L56" i="126"/>
  <c r="L57" i="126"/>
  <c r="L58" i="126"/>
  <c r="L59" i="126"/>
  <c r="L60" i="126"/>
  <c r="L61" i="126"/>
  <c r="L62" i="126"/>
  <c r="L63" i="126"/>
  <c r="L64" i="126"/>
  <c r="L65" i="126"/>
  <c r="L66" i="126"/>
  <c r="L67" i="126"/>
  <c r="L68" i="126"/>
  <c r="L69" i="126"/>
  <c r="L70" i="126"/>
  <c r="L71" i="126"/>
  <c r="L72" i="126"/>
  <c r="L73" i="126"/>
  <c r="L74" i="126"/>
  <c r="L75" i="126"/>
  <c r="L76" i="126"/>
  <c r="L77" i="126"/>
  <c r="L78" i="126"/>
  <c r="L79" i="126"/>
  <c r="L80" i="126"/>
  <c r="L81" i="126"/>
  <c r="L82" i="126"/>
  <c r="L83" i="126"/>
  <c r="L84" i="126"/>
  <c r="L85" i="126"/>
  <c r="L86" i="126"/>
  <c r="L4" i="126"/>
  <c r="J5" i="126"/>
  <c r="J6" i="126"/>
  <c r="J7" i="126"/>
  <c r="J8" i="126"/>
  <c r="J9" i="126"/>
  <c r="J10" i="126"/>
  <c r="J11" i="126"/>
  <c r="J12" i="126"/>
  <c r="J13" i="126"/>
  <c r="J14" i="126"/>
  <c r="J15" i="126"/>
  <c r="J16" i="126"/>
  <c r="J17" i="126"/>
  <c r="J18" i="126"/>
  <c r="J19" i="126"/>
  <c r="J20" i="126"/>
  <c r="J21" i="126"/>
  <c r="J22" i="126"/>
  <c r="J23" i="126"/>
  <c r="J24" i="126"/>
  <c r="J25" i="126"/>
  <c r="J26" i="126"/>
  <c r="J27" i="126"/>
  <c r="J28" i="126"/>
  <c r="J29" i="126"/>
  <c r="J30" i="126"/>
  <c r="J31" i="126"/>
  <c r="J32" i="126"/>
  <c r="J33" i="126"/>
  <c r="J34" i="126"/>
  <c r="J35" i="126"/>
  <c r="J36" i="126"/>
  <c r="J37" i="126"/>
  <c r="J38" i="126"/>
  <c r="J39" i="126"/>
  <c r="J40" i="126"/>
  <c r="J41" i="126"/>
  <c r="J42" i="126"/>
  <c r="J43" i="126"/>
  <c r="J44" i="126"/>
  <c r="J45" i="126"/>
  <c r="J46" i="126"/>
  <c r="J47" i="126"/>
  <c r="J48" i="126"/>
  <c r="J49" i="126"/>
  <c r="J50" i="126"/>
  <c r="J51" i="126"/>
  <c r="J52" i="126"/>
  <c r="J53" i="126"/>
  <c r="J54" i="126"/>
  <c r="J55" i="126"/>
  <c r="J56" i="126"/>
  <c r="J57" i="126"/>
  <c r="J58" i="126"/>
  <c r="J59" i="126"/>
  <c r="J60" i="126"/>
  <c r="J61" i="126"/>
  <c r="J62" i="126"/>
  <c r="J63" i="126"/>
  <c r="J64" i="126"/>
  <c r="J65" i="126"/>
  <c r="J66" i="126"/>
  <c r="J67" i="126"/>
  <c r="J68" i="126"/>
  <c r="J69" i="126"/>
  <c r="J70" i="126"/>
  <c r="J71" i="126"/>
  <c r="J72" i="126"/>
  <c r="J73" i="126"/>
  <c r="J74" i="126"/>
  <c r="J75" i="126"/>
  <c r="J76" i="126"/>
  <c r="J77" i="126"/>
  <c r="J78" i="126"/>
  <c r="J79" i="126"/>
  <c r="J80" i="126"/>
  <c r="J81" i="126"/>
  <c r="J82" i="126"/>
  <c r="J83" i="126"/>
  <c r="J84" i="126"/>
  <c r="J85" i="126"/>
  <c r="J86" i="126"/>
  <c r="J4" i="126"/>
  <c r="L5" i="125"/>
  <c r="L6" i="125"/>
  <c r="L7" i="125"/>
  <c r="L8" i="125"/>
  <c r="L9" i="125"/>
  <c r="L10" i="125"/>
  <c r="L11" i="125"/>
  <c r="L12" i="125"/>
  <c r="L13" i="125"/>
  <c r="L14" i="125"/>
  <c r="L15" i="125"/>
  <c r="L16" i="125"/>
  <c r="L17" i="125"/>
  <c r="L18" i="125"/>
  <c r="L19" i="125"/>
  <c r="L20" i="125"/>
  <c r="L21" i="125"/>
  <c r="L22" i="125"/>
  <c r="L23" i="125"/>
  <c r="L24" i="125"/>
  <c r="L25" i="125"/>
  <c r="L26" i="125"/>
  <c r="L27" i="125"/>
  <c r="L28" i="125"/>
  <c r="L29" i="125"/>
  <c r="L30" i="125"/>
  <c r="L31" i="125"/>
  <c r="L32" i="125"/>
  <c r="L33" i="125"/>
  <c r="L34" i="125"/>
  <c r="L35" i="125"/>
  <c r="L36" i="125"/>
  <c r="L37" i="125"/>
  <c r="L38" i="125"/>
  <c r="L39" i="125"/>
  <c r="L40" i="125"/>
  <c r="L41" i="125"/>
  <c r="L42" i="125"/>
  <c r="L43" i="125"/>
  <c r="L44" i="125"/>
  <c r="L45" i="125"/>
  <c r="L46" i="125"/>
  <c r="L47" i="125"/>
  <c r="L48" i="125"/>
  <c r="L49" i="125"/>
  <c r="L50" i="125"/>
  <c r="L51" i="125"/>
  <c r="L52" i="125"/>
  <c r="L53" i="125"/>
  <c r="L54" i="125"/>
  <c r="L55" i="125"/>
  <c r="L56" i="125"/>
  <c r="L57" i="125"/>
  <c r="L58" i="125"/>
  <c r="L59" i="125"/>
  <c r="L60" i="125"/>
  <c r="L61" i="125"/>
  <c r="L62" i="125"/>
  <c r="L63" i="125"/>
  <c r="L64" i="125"/>
  <c r="L65" i="125"/>
  <c r="L66" i="125"/>
  <c r="L67" i="125"/>
  <c r="L68" i="125"/>
  <c r="L69" i="125"/>
  <c r="L70" i="125"/>
  <c r="L71" i="125"/>
  <c r="L72" i="125"/>
  <c r="L73" i="125"/>
  <c r="L74" i="125"/>
  <c r="L75" i="125"/>
  <c r="L76" i="125"/>
  <c r="L77" i="125"/>
  <c r="L78" i="125"/>
  <c r="L79" i="125"/>
  <c r="L80" i="125"/>
  <c r="L81" i="125"/>
  <c r="L82" i="125"/>
  <c r="L83" i="125"/>
  <c r="L84" i="125"/>
  <c r="L85" i="125"/>
  <c r="L86" i="125"/>
  <c r="L4" i="125"/>
  <c r="J5" i="125"/>
  <c r="J6" i="125"/>
  <c r="J7" i="125"/>
  <c r="J8" i="125"/>
  <c r="J9" i="125"/>
  <c r="J10" i="125"/>
  <c r="J11" i="125"/>
  <c r="J12" i="125"/>
  <c r="J13" i="125"/>
  <c r="J14" i="125"/>
  <c r="J15" i="125"/>
  <c r="J16" i="125"/>
  <c r="J17" i="125"/>
  <c r="J18" i="125"/>
  <c r="J19" i="125"/>
  <c r="J20" i="125"/>
  <c r="J21" i="125"/>
  <c r="J22" i="125"/>
  <c r="J23" i="125"/>
  <c r="J24" i="125"/>
  <c r="J25" i="125"/>
  <c r="J26" i="125"/>
  <c r="J27" i="125"/>
  <c r="J28" i="125"/>
  <c r="J29" i="125"/>
  <c r="J30" i="125"/>
  <c r="J31" i="125"/>
  <c r="J32" i="125"/>
  <c r="J33" i="125"/>
  <c r="J34" i="125"/>
  <c r="J35" i="125"/>
  <c r="J36" i="125"/>
  <c r="J37" i="125"/>
  <c r="J38" i="125"/>
  <c r="J39" i="125"/>
  <c r="J40" i="125"/>
  <c r="J41" i="125"/>
  <c r="J42" i="125"/>
  <c r="J43" i="125"/>
  <c r="J44" i="125"/>
  <c r="J45" i="125"/>
  <c r="J46" i="125"/>
  <c r="J47" i="125"/>
  <c r="J48" i="125"/>
  <c r="J49" i="125"/>
  <c r="J50" i="125"/>
  <c r="J51" i="125"/>
  <c r="J52" i="125"/>
  <c r="J53" i="125"/>
  <c r="J54" i="125"/>
  <c r="J55" i="125"/>
  <c r="J56" i="125"/>
  <c r="J57" i="125"/>
  <c r="J58" i="125"/>
  <c r="J59" i="125"/>
  <c r="J60" i="125"/>
  <c r="J61" i="125"/>
  <c r="J62" i="125"/>
  <c r="J63" i="125"/>
  <c r="J64" i="125"/>
  <c r="J65" i="125"/>
  <c r="J66" i="125"/>
  <c r="J67" i="125"/>
  <c r="J68" i="125"/>
  <c r="J69" i="125"/>
  <c r="J70" i="125"/>
  <c r="J71" i="125"/>
  <c r="J72" i="125"/>
  <c r="J73" i="125"/>
  <c r="J74" i="125"/>
  <c r="J75" i="125"/>
  <c r="J76" i="125"/>
  <c r="J77" i="125"/>
  <c r="J78" i="125"/>
  <c r="J79" i="125"/>
  <c r="J80" i="125"/>
  <c r="J81" i="125"/>
  <c r="J82" i="125"/>
  <c r="J83" i="125"/>
  <c r="J84" i="125"/>
  <c r="J85" i="125"/>
  <c r="J86" i="125"/>
  <c r="J4" i="125"/>
  <c r="L5" i="124"/>
  <c r="L6" i="124"/>
  <c r="L7" i="124"/>
  <c r="L8" i="124"/>
  <c r="L9" i="124"/>
  <c r="L10" i="124"/>
  <c r="L11" i="124"/>
  <c r="L12" i="124"/>
  <c r="L13" i="124"/>
  <c r="L14" i="124"/>
  <c r="L15" i="124"/>
  <c r="L16" i="124"/>
  <c r="L17" i="124"/>
  <c r="L18" i="124"/>
  <c r="L19" i="124"/>
  <c r="L20" i="124"/>
  <c r="L21" i="124"/>
  <c r="L22" i="124"/>
  <c r="L23" i="124"/>
  <c r="L24" i="124"/>
  <c r="L25" i="124"/>
  <c r="L26" i="124"/>
  <c r="L27" i="124"/>
  <c r="L28" i="124"/>
  <c r="L29" i="124"/>
  <c r="L30" i="124"/>
  <c r="L31" i="124"/>
  <c r="L32" i="124"/>
  <c r="L33" i="124"/>
  <c r="L34" i="124"/>
  <c r="L35" i="124"/>
  <c r="L36" i="124"/>
  <c r="L37" i="124"/>
  <c r="L38" i="124"/>
  <c r="L39" i="124"/>
  <c r="L40" i="124"/>
  <c r="L41" i="124"/>
  <c r="L42" i="124"/>
  <c r="L43" i="124"/>
  <c r="L44" i="124"/>
  <c r="L45" i="124"/>
  <c r="L46" i="124"/>
  <c r="L47" i="124"/>
  <c r="L48" i="124"/>
  <c r="L49" i="124"/>
  <c r="L50" i="124"/>
  <c r="L51" i="124"/>
  <c r="L52" i="124"/>
  <c r="L53" i="124"/>
  <c r="L54" i="124"/>
  <c r="L55" i="124"/>
  <c r="L56" i="124"/>
  <c r="L57" i="124"/>
  <c r="L58" i="124"/>
  <c r="L59" i="124"/>
  <c r="L60" i="124"/>
  <c r="L61" i="124"/>
  <c r="L62" i="124"/>
  <c r="L63" i="124"/>
  <c r="L64" i="124"/>
  <c r="L65" i="124"/>
  <c r="L66" i="124"/>
  <c r="L67" i="124"/>
  <c r="L68" i="124"/>
  <c r="L69" i="124"/>
  <c r="L70" i="124"/>
  <c r="L71" i="124"/>
  <c r="L72" i="124"/>
  <c r="L73" i="124"/>
  <c r="L74" i="124"/>
  <c r="L75" i="124"/>
  <c r="L76" i="124"/>
  <c r="L77" i="124"/>
  <c r="L78" i="124"/>
  <c r="L79" i="124"/>
  <c r="L80" i="124"/>
  <c r="L81" i="124"/>
  <c r="L82" i="124"/>
  <c r="L83" i="124"/>
  <c r="L84" i="124"/>
  <c r="L85" i="124"/>
  <c r="L86" i="124"/>
  <c r="L4" i="124"/>
  <c r="J5" i="124"/>
  <c r="J6" i="124"/>
  <c r="J7" i="124"/>
  <c r="J8" i="124"/>
  <c r="J9" i="124"/>
  <c r="J10" i="124"/>
  <c r="J11" i="124"/>
  <c r="J12" i="124"/>
  <c r="J13" i="124"/>
  <c r="J14" i="124"/>
  <c r="J15" i="124"/>
  <c r="J16" i="124"/>
  <c r="J17" i="124"/>
  <c r="J18" i="124"/>
  <c r="J19" i="124"/>
  <c r="J20" i="124"/>
  <c r="J21" i="124"/>
  <c r="J22" i="124"/>
  <c r="J23" i="124"/>
  <c r="J24" i="124"/>
  <c r="J25" i="124"/>
  <c r="J26" i="124"/>
  <c r="J27" i="124"/>
  <c r="J28" i="124"/>
  <c r="J29" i="124"/>
  <c r="J30" i="124"/>
  <c r="J31" i="124"/>
  <c r="J32" i="124"/>
  <c r="J33" i="124"/>
  <c r="J34" i="124"/>
  <c r="J35" i="124"/>
  <c r="J36" i="124"/>
  <c r="J37" i="124"/>
  <c r="J38" i="124"/>
  <c r="J39" i="124"/>
  <c r="J40" i="124"/>
  <c r="J41" i="124"/>
  <c r="J42" i="124"/>
  <c r="J43" i="124"/>
  <c r="J44" i="124"/>
  <c r="J45" i="124"/>
  <c r="J46" i="124"/>
  <c r="J47" i="124"/>
  <c r="J48" i="124"/>
  <c r="J49" i="124"/>
  <c r="J50" i="124"/>
  <c r="J51" i="124"/>
  <c r="J52" i="124"/>
  <c r="J53" i="124"/>
  <c r="J54" i="124"/>
  <c r="J55" i="124"/>
  <c r="J56" i="124"/>
  <c r="J57" i="124"/>
  <c r="J58" i="124"/>
  <c r="J59" i="124"/>
  <c r="J60" i="124"/>
  <c r="J61" i="124"/>
  <c r="J62" i="124"/>
  <c r="J63" i="124"/>
  <c r="J64" i="124"/>
  <c r="J65" i="124"/>
  <c r="J66" i="124"/>
  <c r="J67" i="124"/>
  <c r="J68" i="124"/>
  <c r="J69" i="124"/>
  <c r="J70" i="124"/>
  <c r="J71" i="124"/>
  <c r="J72" i="124"/>
  <c r="J73" i="124"/>
  <c r="J74" i="124"/>
  <c r="J75" i="124"/>
  <c r="J76" i="124"/>
  <c r="J77" i="124"/>
  <c r="J78" i="124"/>
  <c r="J79" i="124"/>
  <c r="J80" i="124"/>
  <c r="J81" i="124"/>
  <c r="J82" i="124"/>
  <c r="J83" i="124"/>
  <c r="J84" i="124"/>
  <c r="J85" i="124"/>
  <c r="J86" i="124"/>
  <c r="J4" i="124"/>
  <c r="L5" i="123"/>
  <c r="L6" i="123"/>
  <c r="L7" i="123"/>
  <c r="L8" i="123"/>
  <c r="L9" i="123"/>
  <c r="L10" i="123"/>
  <c r="L11" i="123"/>
  <c r="L12" i="123"/>
  <c r="L13" i="123"/>
  <c r="L14" i="123"/>
  <c r="L15" i="123"/>
  <c r="L16" i="123"/>
  <c r="L17" i="123"/>
  <c r="L18" i="123"/>
  <c r="L19" i="123"/>
  <c r="L20" i="123"/>
  <c r="L21" i="123"/>
  <c r="L22" i="123"/>
  <c r="L23" i="123"/>
  <c r="L24" i="123"/>
  <c r="L25" i="123"/>
  <c r="L26" i="123"/>
  <c r="L27" i="123"/>
  <c r="L28" i="123"/>
  <c r="L29" i="123"/>
  <c r="L30" i="123"/>
  <c r="L31" i="123"/>
  <c r="L32" i="123"/>
  <c r="L33" i="123"/>
  <c r="L34" i="123"/>
  <c r="L35" i="123"/>
  <c r="L36" i="123"/>
  <c r="L37" i="123"/>
  <c r="L38" i="123"/>
  <c r="L39" i="123"/>
  <c r="L40" i="123"/>
  <c r="L41" i="123"/>
  <c r="L42" i="123"/>
  <c r="L43" i="123"/>
  <c r="L44" i="123"/>
  <c r="L45" i="123"/>
  <c r="L46" i="123"/>
  <c r="L47" i="123"/>
  <c r="L48" i="123"/>
  <c r="L49" i="123"/>
  <c r="L50" i="123"/>
  <c r="L51" i="123"/>
  <c r="L52" i="123"/>
  <c r="L53" i="123"/>
  <c r="L54" i="123"/>
  <c r="L55" i="123"/>
  <c r="L56" i="123"/>
  <c r="L57" i="123"/>
  <c r="L58" i="123"/>
  <c r="L59" i="123"/>
  <c r="L60" i="123"/>
  <c r="L61" i="123"/>
  <c r="L62" i="123"/>
  <c r="L63" i="123"/>
  <c r="L64" i="123"/>
  <c r="L65" i="123"/>
  <c r="L66" i="123"/>
  <c r="L67" i="123"/>
  <c r="L68" i="123"/>
  <c r="L69" i="123"/>
  <c r="L70" i="123"/>
  <c r="L71" i="123"/>
  <c r="L72" i="123"/>
  <c r="L73" i="123"/>
  <c r="L74" i="123"/>
  <c r="L75" i="123"/>
  <c r="L76" i="123"/>
  <c r="L77" i="123"/>
  <c r="L78" i="123"/>
  <c r="L79" i="123"/>
  <c r="L80" i="123"/>
  <c r="L81" i="123"/>
  <c r="L82" i="123"/>
  <c r="L83" i="123"/>
  <c r="L84" i="123"/>
  <c r="L85" i="123"/>
  <c r="L86" i="123"/>
  <c r="L4" i="123"/>
  <c r="J5" i="123"/>
  <c r="J6" i="123"/>
  <c r="J7" i="123"/>
  <c r="J8" i="123"/>
  <c r="J9" i="123"/>
  <c r="J10" i="123"/>
  <c r="J11" i="123"/>
  <c r="J12" i="123"/>
  <c r="J13" i="123"/>
  <c r="J14" i="123"/>
  <c r="J15" i="123"/>
  <c r="J16" i="123"/>
  <c r="J17" i="123"/>
  <c r="J18" i="123"/>
  <c r="J19" i="123"/>
  <c r="J20" i="123"/>
  <c r="J21" i="123"/>
  <c r="J22" i="123"/>
  <c r="J23" i="123"/>
  <c r="J24" i="123"/>
  <c r="J25" i="123"/>
  <c r="J26" i="123"/>
  <c r="J27" i="123"/>
  <c r="J28" i="123"/>
  <c r="J29" i="123"/>
  <c r="J30" i="123"/>
  <c r="J31" i="123"/>
  <c r="J32" i="123"/>
  <c r="J33" i="123"/>
  <c r="J34" i="123"/>
  <c r="J35" i="123"/>
  <c r="J36" i="123"/>
  <c r="J37" i="123"/>
  <c r="J38" i="123"/>
  <c r="J39" i="123"/>
  <c r="J40" i="123"/>
  <c r="J41" i="123"/>
  <c r="J42" i="123"/>
  <c r="J43" i="123"/>
  <c r="J44" i="123"/>
  <c r="J45" i="123"/>
  <c r="J46" i="123"/>
  <c r="J47" i="123"/>
  <c r="J48" i="123"/>
  <c r="J49" i="123"/>
  <c r="J50" i="123"/>
  <c r="J51" i="123"/>
  <c r="J52" i="123"/>
  <c r="J53" i="123"/>
  <c r="J54" i="123"/>
  <c r="J55" i="123"/>
  <c r="J56" i="123"/>
  <c r="J57" i="123"/>
  <c r="J58" i="123"/>
  <c r="J59" i="123"/>
  <c r="J60" i="123"/>
  <c r="J61" i="123"/>
  <c r="J62" i="123"/>
  <c r="J63" i="123"/>
  <c r="J64" i="123"/>
  <c r="J65" i="123"/>
  <c r="J66" i="123"/>
  <c r="J67" i="123"/>
  <c r="J68" i="123"/>
  <c r="J69" i="123"/>
  <c r="J70" i="123"/>
  <c r="J71" i="123"/>
  <c r="J72" i="123"/>
  <c r="J73" i="123"/>
  <c r="J74" i="123"/>
  <c r="J75" i="123"/>
  <c r="J76" i="123"/>
  <c r="J77" i="123"/>
  <c r="J78" i="123"/>
  <c r="J79" i="123"/>
  <c r="J80" i="123"/>
  <c r="J81" i="123"/>
  <c r="J82" i="123"/>
  <c r="J83" i="123"/>
  <c r="J84" i="123"/>
  <c r="J85" i="123"/>
  <c r="J86" i="123"/>
  <c r="J4" i="123"/>
  <c r="L5" i="121"/>
  <c r="L6" i="121"/>
  <c r="L7" i="121"/>
  <c r="L8" i="121"/>
  <c r="L9" i="121"/>
  <c r="L10" i="121"/>
  <c r="L11" i="121"/>
  <c r="L12" i="121"/>
  <c r="L13" i="121"/>
  <c r="L14" i="121"/>
  <c r="L15" i="121"/>
  <c r="L16" i="121"/>
  <c r="L17" i="121"/>
  <c r="L18" i="121"/>
  <c r="L19" i="121"/>
  <c r="L20" i="121"/>
  <c r="L21" i="121"/>
  <c r="L22" i="121"/>
  <c r="L23" i="121"/>
  <c r="L24" i="121"/>
  <c r="L25" i="121"/>
  <c r="L26" i="121"/>
  <c r="L27" i="121"/>
  <c r="L28" i="121"/>
  <c r="L29" i="121"/>
  <c r="L30" i="121"/>
  <c r="L31" i="121"/>
  <c r="L32" i="121"/>
  <c r="L33" i="121"/>
  <c r="L34" i="121"/>
  <c r="L35" i="121"/>
  <c r="L36" i="121"/>
  <c r="L37" i="121"/>
  <c r="L38" i="121"/>
  <c r="L39" i="121"/>
  <c r="L40" i="121"/>
  <c r="L41" i="121"/>
  <c r="L42" i="121"/>
  <c r="L43" i="121"/>
  <c r="L44" i="121"/>
  <c r="L45" i="121"/>
  <c r="L46" i="121"/>
  <c r="L47" i="121"/>
  <c r="L48" i="121"/>
  <c r="L49" i="121"/>
  <c r="L50" i="121"/>
  <c r="L51" i="121"/>
  <c r="L52" i="121"/>
  <c r="L53" i="121"/>
  <c r="L54" i="121"/>
  <c r="L55" i="121"/>
  <c r="L56" i="121"/>
  <c r="L57" i="121"/>
  <c r="L58" i="121"/>
  <c r="L59" i="121"/>
  <c r="L60" i="121"/>
  <c r="L61" i="121"/>
  <c r="L62" i="121"/>
  <c r="L63" i="121"/>
  <c r="L64" i="121"/>
  <c r="L65" i="121"/>
  <c r="L66" i="121"/>
  <c r="L67" i="121"/>
  <c r="L68" i="121"/>
  <c r="L69" i="121"/>
  <c r="L70" i="121"/>
  <c r="L71" i="121"/>
  <c r="L72" i="121"/>
  <c r="L73" i="121"/>
  <c r="L74" i="121"/>
  <c r="L75" i="121"/>
  <c r="L76" i="121"/>
  <c r="L77" i="121"/>
  <c r="L78" i="121"/>
  <c r="L79" i="121"/>
  <c r="L80" i="121"/>
  <c r="L81" i="121"/>
  <c r="L82" i="121"/>
  <c r="L83" i="121"/>
  <c r="L84" i="121"/>
  <c r="L85" i="121"/>
  <c r="L86" i="121"/>
  <c r="L4" i="121"/>
  <c r="J5" i="121"/>
  <c r="J6" i="121"/>
  <c r="J7" i="121"/>
  <c r="J8" i="121"/>
  <c r="J9" i="121"/>
  <c r="J10" i="121"/>
  <c r="J11" i="121"/>
  <c r="J12" i="121"/>
  <c r="J13" i="121"/>
  <c r="J14" i="121"/>
  <c r="J15" i="121"/>
  <c r="J16" i="121"/>
  <c r="J17" i="121"/>
  <c r="J18" i="121"/>
  <c r="J19" i="121"/>
  <c r="J20" i="121"/>
  <c r="J21" i="121"/>
  <c r="J22" i="121"/>
  <c r="J23" i="121"/>
  <c r="J24" i="121"/>
  <c r="J25" i="121"/>
  <c r="J26" i="121"/>
  <c r="J27" i="121"/>
  <c r="J28" i="121"/>
  <c r="J29" i="121"/>
  <c r="J30" i="121"/>
  <c r="J31" i="121"/>
  <c r="J32" i="121"/>
  <c r="J33" i="121"/>
  <c r="J34" i="121"/>
  <c r="J35" i="121"/>
  <c r="J36" i="121"/>
  <c r="J37" i="121"/>
  <c r="J38" i="121"/>
  <c r="J39" i="121"/>
  <c r="J40" i="121"/>
  <c r="J41" i="121"/>
  <c r="J42" i="121"/>
  <c r="J43" i="121"/>
  <c r="J44" i="121"/>
  <c r="J45" i="121"/>
  <c r="J46" i="121"/>
  <c r="J47" i="121"/>
  <c r="J48" i="121"/>
  <c r="J49" i="121"/>
  <c r="J50" i="121"/>
  <c r="J51" i="121"/>
  <c r="J52" i="121"/>
  <c r="J53" i="121"/>
  <c r="J54" i="121"/>
  <c r="J55" i="121"/>
  <c r="J56" i="121"/>
  <c r="J57" i="121"/>
  <c r="J58" i="121"/>
  <c r="J59" i="121"/>
  <c r="J60" i="121"/>
  <c r="J61" i="121"/>
  <c r="J62" i="121"/>
  <c r="J63" i="121"/>
  <c r="J64" i="121"/>
  <c r="J65" i="121"/>
  <c r="J66" i="121"/>
  <c r="J67" i="121"/>
  <c r="J68" i="121"/>
  <c r="J69" i="121"/>
  <c r="J70" i="121"/>
  <c r="J71" i="121"/>
  <c r="J72" i="121"/>
  <c r="J73" i="121"/>
  <c r="J74" i="121"/>
  <c r="J75" i="121"/>
  <c r="J76" i="121"/>
  <c r="J77" i="121"/>
  <c r="J78" i="121"/>
  <c r="J79" i="121"/>
  <c r="J80" i="121"/>
  <c r="J81" i="121"/>
  <c r="J82" i="121"/>
  <c r="J83" i="121"/>
  <c r="J84" i="121"/>
  <c r="J85" i="121"/>
  <c r="J86" i="121"/>
  <c r="J4" i="121"/>
  <c r="L5" i="120"/>
  <c r="L6" i="120"/>
  <c r="L7" i="120"/>
  <c r="L8" i="120"/>
  <c r="L9" i="120"/>
  <c r="L10" i="120"/>
  <c r="L11" i="120"/>
  <c r="L12" i="120"/>
  <c r="L13" i="120"/>
  <c r="L14" i="120"/>
  <c r="L15" i="120"/>
  <c r="L16" i="120"/>
  <c r="L17" i="120"/>
  <c r="L18" i="120"/>
  <c r="L19" i="120"/>
  <c r="L20" i="120"/>
  <c r="L21" i="120"/>
  <c r="L22" i="120"/>
  <c r="L23" i="120"/>
  <c r="L24" i="120"/>
  <c r="L25" i="120"/>
  <c r="L26" i="120"/>
  <c r="L27" i="120"/>
  <c r="L28" i="120"/>
  <c r="L29" i="120"/>
  <c r="L30" i="120"/>
  <c r="L31" i="120"/>
  <c r="L32" i="120"/>
  <c r="L33" i="120"/>
  <c r="L34" i="120"/>
  <c r="L35" i="120"/>
  <c r="L36" i="120"/>
  <c r="L37" i="120"/>
  <c r="L38" i="120"/>
  <c r="L39" i="120"/>
  <c r="L40" i="120"/>
  <c r="L41" i="120"/>
  <c r="L42" i="120"/>
  <c r="L43" i="120"/>
  <c r="L44" i="120"/>
  <c r="L45" i="120"/>
  <c r="L46" i="120"/>
  <c r="L47" i="120"/>
  <c r="L48" i="120"/>
  <c r="L49" i="120"/>
  <c r="L50" i="120"/>
  <c r="L51" i="120"/>
  <c r="L52" i="120"/>
  <c r="L53" i="120"/>
  <c r="L54" i="120"/>
  <c r="L55" i="120"/>
  <c r="L56" i="120"/>
  <c r="L57" i="120"/>
  <c r="L58" i="120"/>
  <c r="L59" i="120"/>
  <c r="L60" i="120"/>
  <c r="L61" i="120"/>
  <c r="L62" i="120"/>
  <c r="L63" i="120"/>
  <c r="L64" i="120"/>
  <c r="L65" i="120"/>
  <c r="L66" i="120"/>
  <c r="L67" i="120"/>
  <c r="L68" i="120"/>
  <c r="L69" i="120"/>
  <c r="L70" i="120"/>
  <c r="L71" i="120"/>
  <c r="L72" i="120"/>
  <c r="L73" i="120"/>
  <c r="L74" i="120"/>
  <c r="L75" i="120"/>
  <c r="L76" i="120"/>
  <c r="L77" i="120"/>
  <c r="L78" i="120"/>
  <c r="L79" i="120"/>
  <c r="L80" i="120"/>
  <c r="L81" i="120"/>
  <c r="L82" i="120"/>
  <c r="L83" i="120"/>
  <c r="L84" i="120"/>
  <c r="L85" i="120"/>
  <c r="L86" i="120"/>
  <c r="L4" i="120"/>
  <c r="J5" i="120"/>
  <c r="J6" i="120"/>
  <c r="J7" i="120"/>
  <c r="J8" i="120"/>
  <c r="J9" i="120"/>
  <c r="J10" i="120"/>
  <c r="J11" i="120"/>
  <c r="J12" i="120"/>
  <c r="J13" i="120"/>
  <c r="J14" i="120"/>
  <c r="J15" i="120"/>
  <c r="J16" i="120"/>
  <c r="J17" i="120"/>
  <c r="J18" i="120"/>
  <c r="J19" i="120"/>
  <c r="J20" i="120"/>
  <c r="J21" i="120"/>
  <c r="J22" i="120"/>
  <c r="J23" i="120"/>
  <c r="J24" i="120"/>
  <c r="J25" i="120"/>
  <c r="J26" i="120"/>
  <c r="J27" i="120"/>
  <c r="J28" i="120"/>
  <c r="J29" i="120"/>
  <c r="J30" i="120"/>
  <c r="J31" i="120"/>
  <c r="J32" i="120"/>
  <c r="J33" i="120"/>
  <c r="J34" i="120"/>
  <c r="J35" i="120"/>
  <c r="J36" i="120"/>
  <c r="J37" i="120"/>
  <c r="J38" i="120"/>
  <c r="J39" i="120"/>
  <c r="J40" i="120"/>
  <c r="J41" i="120"/>
  <c r="J42" i="120"/>
  <c r="J43" i="120"/>
  <c r="J44" i="120"/>
  <c r="J45" i="120"/>
  <c r="J46" i="120"/>
  <c r="J47" i="120"/>
  <c r="J48" i="120"/>
  <c r="J49" i="120"/>
  <c r="J50" i="120"/>
  <c r="J51" i="120"/>
  <c r="J52" i="120"/>
  <c r="J53" i="120"/>
  <c r="J54" i="120"/>
  <c r="J55" i="120"/>
  <c r="J56" i="120"/>
  <c r="J57" i="120"/>
  <c r="J58" i="120"/>
  <c r="J59" i="120"/>
  <c r="J60" i="120"/>
  <c r="J61" i="120"/>
  <c r="J62" i="120"/>
  <c r="J63" i="120"/>
  <c r="J64" i="120"/>
  <c r="J65" i="120"/>
  <c r="J66" i="120"/>
  <c r="J67" i="120"/>
  <c r="J68" i="120"/>
  <c r="J69" i="120"/>
  <c r="J70" i="120"/>
  <c r="J71" i="120"/>
  <c r="J72" i="120"/>
  <c r="J73" i="120"/>
  <c r="J74" i="120"/>
  <c r="J75" i="120"/>
  <c r="J76" i="120"/>
  <c r="J77" i="120"/>
  <c r="J78" i="120"/>
  <c r="J79" i="120"/>
  <c r="J80" i="120"/>
  <c r="J81" i="120"/>
  <c r="J82" i="120"/>
  <c r="J83" i="120"/>
  <c r="J84" i="120"/>
  <c r="J85" i="120"/>
  <c r="J86" i="120"/>
  <c r="J4" i="120"/>
  <c r="L5" i="119"/>
  <c r="L6" i="119"/>
  <c r="L7" i="119"/>
  <c r="L8" i="119"/>
  <c r="L9" i="119"/>
  <c r="L10" i="119"/>
  <c r="L11" i="119"/>
  <c r="L12" i="119"/>
  <c r="L13" i="119"/>
  <c r="L14" i="119"/>
  <c r="L15" i="119"/>
  <c r="L16" i="119"/>
  <c r="L17" i="119"/>
  <c r="L18" i="119"/>
  <c r="L19" i="119"/>
  <c r="L20" i="119"/>
  <c r="L21" i="119"/>
  <c r="L22" i="119"/>
  <c r="L23" i="119"/>
  <c r="L24" i="119"/>
  <c r="L25" i="119"/>
  <c r="L26" i="119"/>
  <c r="L27" i="119"/>
  <c r="L28" i="119"/>
  <c r="L29" i="119"/>
  <c r="L30" i="119"/>
  <c r="L31" i="119"/>
  <c r="L32" i="119"/>
  <c r="L33" i="119"/>
  <c r="L34" i="119"/>
  <c r="L35" i="119"/>
  <c r="L36" i="119"/>
  <c r="L37" i="119"/>
  <c r="L38" i="119"/>
  <c r="L39" i="119"/>
  <c r="L40" i="119"/>
  <c r="L41" i="119"/>
  <c r="L42" i="119"/>
  <c r="L43" i="119"/>
  <c r="L44" i="119"/>
  <c r="L45" i="119"/>
  <c r="L46" i="119"/>
  <c r="L47" i="119"/>
  <c r="L48" i="119"/>
  <c r="L49" i="119"/>
  <c r="L50" i="119"/>
  <c r="L51" i="119"/>
  <c r="L52" i="119"/>
  <c r="L53" i="119"/>
  <c r="L54" i="119"/>
  <c r="L55" i="119"/>
  <c r="L56" i="119"/>
  <c r="L57" i="119"/>
  <c r="L58" i="119"/>
  <c r="L59" i="119"/>
  <c r="L60" i="119"/>
  <c r="L61" i="119"/>
  <c r="L62" i="119"/>
  <c r="L63" i="119"/>
  <c r="L64" i="119"/>
  <c r="L65" i="119"/>
  <c r="L66" i="119"/>
  <c r="L67" i="119"/>
  <c r="L68" i="119"/>
  <c r="L69" i="119"/>
  <c r="L70" i="119"/>
  <c r="L71" i="119"/>
  <c r="L72" i="119"/>
  <c r="L73" i="119"/>
  <c r="L74" i="119"/>
  <c r="L75" i="119"/>
  <c r="L76" i="119"/>
  <c r="L77" i="119"/>
  <c r="L78" i="119"/>
  <c r="L79" i="119"/>
  <c r="L80" i="119"/>
  <c r="L81" i="119"/>
  <c r="L82" i="119"/>
  <c r="L83" i="119"/>
  <c r="L84" i="119"/>
  <c r="L85" i="119"/>
  <c r="L86" i="119"/>
  <c r="L4" i="119"/>
  <c r="J5" i="119"/>
  <c r="J6" i="119"/>
  <c r="J7" i="119"/>
  <c r="J8" i="119"/>
  <c r="J9" i="119"/>
  <c r="J10" i="119"/>
  <c r="J11" i="119"/>
  <c r="J12" i="119"/>
  <c r="J13" i="119"/>
  <c r="J14" i="119"/>
  <c r="J15" i="119"/>
  <c r="J16" i="119"/>
  <c r="J17" i="119"/>
  <c r="J18" i="119"/>
  <c r="J19" i="119"/>
  <c r="J20" i="119"/>
  <c r="J21" i="119"/>
  <c r="J22" i="119"/>
  <c r="J23" i="119"/>
  <c r="J24" i="119"/>
  <c r="J25" i="119"/>
  <c r="J26" i="119"/>
  <c r="J27" i="119"/>
  <c r="J28" i="119"/>
  <c r="J29" i="119"/>
  <c r="J30" i="119"/>
  <c r="J31" i="119"/>
  <c r="J32" i="119"/>
  <c r="J33" i="119"/>
  <c r="J34" i="119"/>
  <c r="J35" i="119"/>
  <c r="J36" i="119"/>
  <c r="J37" i="119"/>
  <c r="J38" i="119"/>
  <c r="J39" i="119"/>
  <c r="J40" i="119"/>
  <c r="J41" i="119"/>
  <c r="J42" i="119"/>
  <c r="J43" i="119"/>
  <c r="J44" i="119"/>
  <c r="J45" i="119"/>
  <c r="J46" i="119"/>
  <c r="J47" i="119"/>
  <c r="J48" i="119"/>
  <c r="J49" i="119"/>
  <c r="J50" i="119"/>
  <c r="J51" i="119"/>
  <c r="J52" i="119"/>
  <c r="J53" i="119"/>
  <c r="J54" i="119"/>
  <c r="J55" i="119"/>
  <c r="J56" i="119"/>
  <c r="J57" i="119"/>
  <c r="J58" i="119"/>
  <c r="J59" i="119"/>
  <c r="J60" i="119"/>
  <c r="J61" i="119"/>
  <c r="J62" i="119"/>
  <c r="J63" i="119"/>
  <c r="J64" i="119"/>
  <c r="J65" i="119"/>
  <c r="J66" i="119"/>
  <c r="J67" i="119"/>
  <c r="J68" i="119"/>
  <c r="J69" i="119"/>
  <c r="J70" i="119"/>
  <c r="J71" i="119"/>
  <c r="J72" i="119"/>
  <c r="J73" i="119"/>
  <c r="J74" i="119"/>
  <c r="J75" i="119"/>
  <c r="J76" i="119"/>
  <c r="J77" i="119"/>
  <c r="J78" i="119"/>
  <c r="J79" i="119"/>
  <c r="J80" i="119"/>
  <c r="J81" i="119"/>
  <c r="J82" i="119"/>
  <c r="J83" i="119"/>
  <c r="J84" i="119"/>
  <c r="J85" i="119"/>
  <c r="J86" i="119"/>
  <c r="J4" i="119"/>
  <c r="L5" i="117"/>
  <c r="L6" i="117"/>
  <c r="L7" i="117"/>
  <c r="L8" i="117"/>
  <c r="L9" i="117"/>
  <c r="L10" i="117"/>
  <c r="L11" i="117"/>
  <c r="L12" i="117"/>
  <c r="L13" i="117"/>
  <c r="L14" i="117"/>
  <c r="L15" i="117"/>
  <c r="L16" i="117"/>
  <c r="L17" i="117"/>
  <c r="L18" i="117"/>
  <c r="L19" i="117"/>
  <c r="L20" i="117"/>
  <c r="L21" i="117"/>
  <c r="L22" i="117"/>
  <c r="L23" i="117"/>
  <c r="L24" i="117"/>
  <c r="L25" i="117"/>
  <c r="L26" i="117"/>
  <c r="L27" i="117"/>
  <c r="L28" i="117"/>
  <c r="L29" i="117"/>
  <c r="L30" i="117"/>
  <c r="L31" i="117"/>
  <c r="L32" i="117"/>
  <c r="L33" i="117"/>
  <c r="L34" i="117"/>
  <c r="L35" i="117"/>
  <c r="L36" i="117"/>
  <c r="L37" i="117"/>
  <c r="L38" i="117"/>
  <c r="L39" i="117"/>
  <c r="L40" i="117"/>
  <c r="L41" i="117"/>
  <c r="L42" i="117"/>
  <c r="L43" i="117"/>
  <c r="L44" i="117"/>
  <c r="L45" i="117"/>
  <c r="L46" i="117"/>
  <c r="L47" i="117"/>
  <c r="L48" i="117"/>
  <c r="L49" i="117"/>
  <c r="L50" i="117"/>
  <c r="L51" i="117"/>
  <c r="L52" i="117"/>
  <c r="L53" i="117"/>
  <c r="L54" i="117"/>
  <c r="L55" i="117"/>
  <c r="L56" i="117"/>
  <c r="L57" i="117"/>
  <c r="L58" i="117"/>
  <c r="L59" i="117"/>
  <c r="L60" i="117"/>
  <c r="L61" i="117"/>
  <c r="L62" i="117"/>
  <c r="L63" i="117"/>
  <c r="L64" i="117"/>
  <c r="L65" i="117"/>
  <c r="L66" i="117"/>
  <c r="L67" i="117"/>
  <c r="L68" i="117"/>
  <c r="L69" i="117"/>
  <c r="L70" i="117"/>
  <c r="L71" i="117"/>
  <c r="L72" i="117"/>
  <c r="L73" i="117"/>
  <c r="L74" i="117"/>
  <c r="L75" i="117"/>
  <c r="L76" i="117"/>
  <c r="L77" i="117"/>
  <c r="L78" i="117"/>
  <c r="L79" i="117"/>
  <c r="L80" i="117"/>
  <c r="L81" i="117"/>
  <c r="L82" i="117"/>
  <c r="L83" i="117"/>
  <c r="L84" i="117"/>
  <c r="L85" i="117"/>
  <c r="L86" i="117"/>
  <c r="L4" i="117"/>
  <c r="J5" i="117"/>
  <c r="J6" i="117"/>
  <c r="J7" i="117"/>
  <c r="J8" i="117"/>
  <c r="J9" i="117"/>
  <c r="J10" i="117"/>
  <c r="J11" i="117"/>
  <c r="J12" i="117"/>
  <c r="J13" i="117"/>
  <c r="J14" i="117"/>
  <c r="J15" i="117"/>
  <c r="J16" i="117"/>
  <c r="J17" i="117"/>
  <c r="J18" i="117"/>
  <c r="J19" i="117"/>
  <c r="J20" i="117"/>
  <c r="J21" i="117"/>
  <c r="J22" i="117"/>
  <c r="J23" i="117"/>
  <c r="J24" i="117"/>
  <c r="J25" i="117"/>
  <c r="J26" i="117"/>
  <c r="J27" i="117"/>
  <c r="J28" i="117"/>
  <c r="J29" i="117"/>
  <c r="J30" i="117"/>
  <c r="J31" i="117"/>
  <c r="J32" i="117"/>
  <c r="J33" i="117"/>
  <c r="J34" i="117"/>
  <c r="J35" i="117"/>
  <c r="J36" i="117"/>
  <c r="J37" i="117"/>
  <c r="J38" i="117"/>
  <c r="J39" i="117"/>
  <c r="J40" i="117"/>
  <c r="J41" i="117"/>
  <c r="J42" i="117"/>
  <c r="J43" i="117"/>
  <c r="J44" i="117"/>
  <c r="J45" i="117"/>
  <c r="J46" i="117"/>
  <c r="J47" i="117"/>
  <c r="J48" i="117"/>
  <c r="J49" i="117"/>
  <c r="J50" i="117"/>
  <c r="J51" i="117"/>
  <c r="J52" i="117"/>
  <c r="J53" i="117"/>
  <c r="J54" i="117"/>
  <c r="J55" i="117"/>
  <c r="J56" i="117"/>
  <c r="J57" i="117"/>
  <c r="J58" i="117"/>
  <c r="J59" i="117"/>
  <c r="J60" i="117"/>
  <c r="J61" i="117"/>
  <c r="J62" i="117"/>
  <c r="J63" i="117"/>
  <c r="J64" i="117"/>
  <c r="J65" i="117"/>
  <c r="J66" i="117"/>
  <c r="J67" i="117"/>
  <c r="J68" i="117"/>
  <c r="J69" i="117"/>
  <c r="J70" i="117"/>
  <c r="J71" i="117"/>
  <c r="J72" i="117"/>
  <c r="J73" i="117"/>
  <c r="J74" i="117"/>
  <c r="J75" i="117"/>
  <c r="J76" i="117"/>
  <c r="J77" i="117"/>
  <c r="J78" i="117"/>
  <c r="J79" i="117"/>
  <c r="J80" i="117"/>
  <c r="J81" i="117"/>
  <c r="J82" i="117"/>
  <c r="J83" i="117"/>
  <c r="J84" i="117"/>
  <c r="J85" i="117"/>
  <c r="J86" i="117"/>
  <c r="J4" i="117"/>
  <c r="L5" i="110"/>
  <c r="L6" i="110"/>
  <c r="L7" i="110"/>
  <c r="L8" i="110"/>
  <c r="L9" i="110"/>
  <c r="L10" i="110"/>
  <c r="L11" i="110"/>
  <c r="L12" i="110"/>
  <c r="L13" i="110"/>
  <c r="L14" i="110"/>
  <c r="L15" i="110"/>
  <c r="L16" i="110"/>
  <c r="L17" i="110"/>
  <c r="L18" i="110"/>
  <c r="L19" i="110"/>
  <c r="L20" i="110"/>
  <c r="L21" i="110"/>
  <c r="L22" i="110"/>
  <c r="L23" i="110"/>
  <c r="L24" i="110"/>
  <c r="L25" i="110"/>
  <c r="L26" i="110"/>
  <c r="L27" i="110"/>
  <c r="L28" i="110"/>
  <c r="L29" i="110"/>
  <c r="L30" i="110"/>
  <c r="L31" i="110"/>
  <c r="L32" i="110"/>
  <c r="L33" i="110"/>
  <c r="L34" i="110"/>
  <c r="L35" i="110"/>
  <c r="L36" i="110"/>
  <c r="L37" i="110"/>
  <c r="L38" i="110"/>
  <c r="L39" i="110"/>
  <c r="L40" i="110"/>
  <c r="L41" i="110"/>
  <c r="L42" i="110"/>
  <c r="L43" i="110"/>
  <c r="L44" i="110"/>
  <c r="L45" i="110"/>
  <c r="L46" i="110"/>
  <c r="L47" i="110"/>
  <c r="L48" i="110"/>
  <c r="L49" i="110"/>
  <c r="L50" i="110"/>
  <c r="L51" i="110"/>
  <c r="L52" i="110"/>
  <c r="L53" i="110"/>
  <c r="L54" i="110"/>
  <c r="L55" i="110"/>
  <c r="L56" i="110"/>
  <c r="L57" i="110"/>
  <c r="L58" i="110"/>
  <c r="L59" i="110"/>
  <c r="L60" i="110"/>
  <c r="L61" i="110"/>
  <c r="L62" i="110"/>
  <c r="L63" i="110"/>
  <c r="L64" i="110"/>
  <c r="L65" i="110"/>
  <c r="L66" i="110"/>
  <c r="L67" i="110"/>
  <c r="L68" i="110"/>
  <c r="L69" i="110"/>
  <c r="L70" i="110"/>
  <c r="L71" i="110"/>
  <c r="L72" i="110"/>
  <c r="L73" i="110"/>
  <c r="L74" i="110"/>
  <c r="L75" i="110"/>
  <c r="L76" i="110"/>
  <c r="L77" i="110"/>
  <c r="L78" i="110"/>
  <c r="L79" i="110"/>
  <c r="L80" i="110"/>
  <c r="L81" i="110"/>
  <c r="L82" i="110"/>
  <c r="L83" i="110"/>
  <c r="L84" i="110"/>
  <c r="L85" i="110"/>
  <c r="L86" i="110"/>
  <c r="L4" i="110"/>
  <c r="J5" i="11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75" i="110"/>
  <c r="J76" i="110"/>
  <c r="J77" i="110"/>
  <c r="J78" i="110"/>
  <c r="J79" i="110"/>
  <c r="J80" i="110"/>
  <c r="J81" i="110"/>
  <c r="J82" i="110"/>
  <c r="J83" i="110"/>
  <c r="J84" i="110"/>
  <c r="J85" i="110"/>
  <c r="J86" i="110"/>
  <c r="J4" i="110"/>
  <c r="L5" i="109"/>
  <c r="L6" i="109"/>
  <c r="L7" i="109"/>
  <c r="L8" i="109"/>
  <c r="L9" i="109"/>
  <c r="L10" i="109"/>
  <c r="L11" i="109"/>
  <c r="L12" i="109"/>
  <c r="L13" i="109"/>
  <c r="L14" i="109"/>
  <c r="L15" i="109"/>
  <c r="L16" i="109"/>
  <c r="L17" i="109"/>
  <c r="L18" i="109"/>
  <c r="L19" i="109"/>
  <c r="L20" i="109"/>
  <c r="L21" i="109"/>
  <c r="L22" i="109"/>
  <c r="L23" i="109"/>
  <c r="L24" i="109"/>
  <c r="L25" i="109"/>
  <c r="L26" i="109"/>
  <c r="L27" i="109"/>
  <c r="L28" i="109"/>
  <c r="L29" i="109"/>
  <c r="L30" i="109"/>
  <c r="L31" i="109"/>
  <c r="L32" i="109"/>
  <c r="L33" i="109"/>
  <c r="L34" i="109"/>
  <c r="L35" i="109"/>
  <c r="L36" i="109"/>
  <c r="L37" i="109"/>
  <c r="L38" i="109"/>
  <c r="L39" i="109"/>
  <c r="L40" i="109"/>
  <c r="L41" i="109"/>
  <c r="L42" i="109"/>
  <c r="L43" i="109"/>
  <c r="L44" i="109"/>
  <c r="L45" i="109"/>
  <c r="L46" i="109"/>
  <c r="L47" i="109"/>
  <c r="L48" i="109"/>
  <c r="L49" i="109"/>
  <c r="L50" i="109"/>
  <c r="L51" i="109"/>
  <c r="L52" i="109"/>
  <c r="L53" i="109"/>
  <c r="L54" i="109"/>
  <c r="L55" i="109"/>
  <c r="L56" i="109"/>
  <c r="L57" i="109"/>
  <c r="L58" i="109"/>
  <c r="L59" i="109"/>
  <c r="L60" i="109"/>
  <c r="L61" i="109"/>
  <c r="L62" i="109"/>
  <c r="L63" i="109"/>
  <c r="L64" i="109"/>
  <c r="L65" i="109"/>
  <c r="L66" i="109"/>
  <c r="L67" i="109"/>
  <c r="L68" i="109"/>
  <c r="L69" i="109"/>
  <c r="L70" i="109"/>
  <c r="L71" i="109"/>
  <c r="L72" i="109"/>
  <c r="L73" i="109"/>
  <c r="L74" i="109"/>
  <c r="L75" i="109"/>
  <c r="L76" i="109"/>
  <c r="L77" i="109"/>
  <c r="L78" i="109"/>
  <c r="L79" i="109"/>
  <c r="L80" i="109"/>
  <c r="L81" i="109"/>
  <c r="L82" i="109"/>
  <c r="L83" i="109"/>
  <c r="L84" i="109"/>
  <c r="L85" i="109"/>
  <c r="L86" i="109"/>
  <c r="L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75" i="109"/>
  <c r="J76" i="109"/>
  <c r="J77" i="109"/>
  <c r="J78" i="109"/>
  <c r="J79" i="109"/>
  <c r="J80" i="109"/>
  <c r="J81" i="109"/>
  <c r="J82" i="109"/>
  <c r="J83" i="109"/>
  <c r="J84" i="109"/>
  <c r="J85" i="109"/>
  <c r="J86" i="109"/>
  <c r="J4" i="109"/>
  <c r="L5" i="108"/>
  <c r="L6" i="108"/>
  <c r="L7" i="108"/>
  <c r="L8" i="108"/>
  <c r="L9" i="108"/>
  <c r="L10" i="108"/>
  <c r="L11" i="108"/>
  <c r="L12" i="108"/>
  <c r="L13" i="108"/>
  <c r="L14" i="108"/>
  <c r="L15" i="108"/>
  <c r="L16" i="108"/>
  <c r="L17" i="108"/>
  <c r="L18" i="108"/>
  <c r="L19" i="108"/>
  <c r="L20" i="108"/>
  <c r="L21" i="108"/>
  <c r="L22" i="108"/>
  <c r="L23" i="108"/>
  <c r="L24" i="108"/>
  <c r="L25" i="108"/>
  <c r="L26" i="108"/>
  <c r="L27" i="108"/>
  <c r="L28" i="108"/>
  <c r="L29" i="108"/>
  <c r="L30" i="108"/>
  <c r="L31" i="108"/>
  <c r="L32" i="108"/>
  <c r="L33" i="108"/>
  <c r="L34" i="108"/>
  <c r="L35" i="108"/>
  <c r="L36" i="108"/>
  <c r="L37" i="108"/>
  <c r="L38" i="108"/>
  <c r="L39" i="108"/>
  <c r="L40" i="108"/>
  <c r="L41" i="108"/>
  <c r="L42" i="108"/>
  <c r="L43" i="108"/>
  <c r="L44" i="108"/>
  <c r="L45" i="108"/>
  <c r="L46" i="108"/>
  <c r="L47" i="108"/>
  <c r="L48" i="108"/>
  <c r="L49" i="108"/>
  <c r="L50" i="108"/>
  <c r="L51" i="108"/>
  <c r="L52" i="108"/>
  <c r="L53" i="108"/>
  <c r="L54" i="108"/>
  <c r="L55" i="108"/>
  <c r="L56" i="108"/>
  <c r="L57" i="108"/>
  <c r="L58" i="108"/>
  <c r="L59" i="108"/>
  <c r="L60" i="108"/>
  <c r="L61" i="108"/>
  <c r="L62" i="108"/>
  <c r="L63" i="108"/>
  <c r="L64" i="108"/>
  <c r="L65" i="108"/>
  <c r="L66" i="108"/>
  <c r="L67" i="108"/>
  <c r="L68" i="108"/>
  <c r="L69" i="108"/>
  <c r="L70" i="108"/>
  <c r="L71" i="108"/>
  <c r="L72" i="108"/>
  <c r="L73" i="108"/>
  <c r="L74" i="108"/>
  <c r="L75" i="108"/>
  <c r="L76" i="108"/>
  <c r="L77" i="108"/>
  <c r="L78" i="108"/>
  <c r="L79" i="108"/>
  <c r="L80" i="108"/>
  <c r="L81" i="108"/>
  <c r="L82" i="108"/>
  <c r="L83" i="108"/>
  <c r="L84" i="108"/>
  <c r="L85" i="108"/>
  <c r="L86" i="108"/>
  <c r="L4" i="108"/>
  <c r="J5" i="108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75" i="108"/>
  <c r="J76" i="108"/>
  <c r="J77" i="108"/>
  <c r="J78" i="108"/>
  <c r="J79" i="108"/>
  <c r="J80" i="108"/>
  <c r="J81" i="108"/>
  <c r="J82" i="108"/>
  <c r="J83" i="108"/>
  <c r="J84" i="108"/>
  <c r="J85" i="108"/>
  <c r="J86" i="108"/>
  <c r="J4" i="108"/>
  <c r="L5" i="107"/>
  <c r="L6" i="107"/>
  <c r="L7" i="107"/>
  <c r="L8" i="107"/>
  <c r="L9" i="107"/>
  <c r="L10" i="107"/>
  <c r="L11" i="107"/>
  <c r="L12" i="107"/>
  <c r="L13" i="107"/>
  <c r="L14" i="107"/>
  <c r="L15" i="107"/>
  <c r="L16" i="107"/>
  <c r="L17" i="107"/>
  <c r="L18" i="107"/>
  <c r="L19" i="107"/>
  <c r="L20" i="107"/>
  <c r="L21" i="107"/>
  <c r="L22" i="107"/>
  <c r="L23" i="107"/>
  <c r="L24" i="107"/>
  <c r="L25" i="107"/>
  <c r="L26" i="107"/>
  <c r="L27" i="107"/>
  <c r="L28" i="107"/>
  <c r="L29" i="107"/>
  <c r="L30" i="107"/>
  <c r="L31" i="107"/>
  <c r="L32" i="107"/>
  <c r="L33" i="107"/>
  <c r="L34" i="107"/>
  <c r="L35" i="107"/>
  <c r="L36" i="107"/>
  <c r="L37" i="107"/>
  <c r="L38" i="107"/>
  <c r="L39" i="107"/>
  <c r="L40" i="107"/>
  <c r="L41" i="107"/>
  <c r="L42" i="107"/>
  <c r="L43" i="107"/>
  <c r="L44" i="107"/>
  <c r="L45" i="107"/>
  <c r="L46" i="107"/>
  <c r="L47" i="107"/>
  <c r="L48" i="107"/>
  <c r="L49" i="107"/>
  <c r="L50" i="107"/>
  <c r="L51" i="107"/>
  <c r="L52" i="107"/>
  <c r="L53" i="107"/>
  <c r="L54" i="107"/>
  <c r="L55" i="107"/>
  <c r="L56" i="107"/>
  <c r="L57" i="107"/>
  <c r="L58" i="107"/>
  <c r="L59" i="107"/>
  <c r="L60" i="107"/>
  <c r="L61" i="107"/>
  <c r="L62" i="107"/>
  <c r="L63" i="107"/>
  <c r="L64" i="107"/>
  <c r="L65" i="107"/>
  <c r="L66" i="107"/>
  <c r="L67" i="107"/>
  <c r="L68" i="107"/>
  <c r="L69" i="107"/>
  <c r="L70" i="107"/>
  <c r="L71" i="107"/>
  <c r="L72" i="107"/>
  <c r="L73" i="107"/>
  <c r="L74" i="107"/>
  <c r="L75" i="107"/>
  <c r="L76" i="107"/>
  <c r="L77" i="107"/>
  <c r="L78" i="107"/>
  <c r="L79" i="107"/>
  <c r="L80" i="107"/>
  <c r="L81" i="107"/>
  <c r="L82" i="107"/>
  <c r="L83" i="107"/>
  <c r="L84" i="107"/>
  <c r="L85" i="107"/>
  <c r="L86" i="107"/>
  <c r="L4" i="107"/>
  <c r="J5" i="107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75" i="107"/>
  <c r="J76" i="107"/>
  <c r="J77" i="107"/>
  <c r="J78" i="107"/>
  <c r="J79" i="107"/>
  <c r="J80" i="107"/>
  <c r="J81" i="107"/>
  <c r="J82" i="107"/>
  <c r="J83" i="107"/>
  <c r="J84" i="107"/>
  <c r="J85" i="107"/>
  <c r="J86" i="107"/>
  <c r="J4" i="107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4" i="102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4" i="100"/>
  <c r="L86" i="208"/>
  <c r="J86" i="208"/>
  <c r="L85" i="208"/>
  <c r="J85" i="208"/>
  <c r="L84" i="208"/>
  <c r="J84" i="208"/>
  <c r="L83" i="208"/>
  <c r="J83" i="208"/>
  <c r="L82" i="208"/>
  <c r="J82" i="208"/>
  <c r="L81" i="208"/>
  <c r="J81" i="208"/>
  <c r="L80" i="208"/>
  <c r="J80" i="208"/>
  <c r="L79" i="208"/>
  <c r="J79" i="208"/>
  <c r="L78" i="208"/>
  <c r="J78" i="208"/>
  <c r="L77" i="208"/>
  <c r="J77" i="208"/>
  <c r="L76" i="208"/>
  <c r="J76" i="208"/>
  <c r="L75" i="208"/>
  <c r="J75" i="208"/>
  <c r="L74" i="208"/>
  <c r="J74" i="208"/>
  <c r="L73" i="208"/>
  <c r="J73" i="208"/>
  <c r="L72" i="208"/>
  <c r="J72" i="208"/>
  <c r="L71" i="208"/>
  <c r="J71" i="208"/>
  <c r="L70" i="208"/>
  <c r="J70" i="208"/>
  <c r="L69" i="208"/>
  <c r="J69" i="208"/>
  <c r="L68" i="208"/>
  <c r="J68" i="208"/>
  <c r="L67" i="208"/>
  <c r="J67" i="208"/>
  <c r="L66" i="208"/>
  <c r="J66" i="208"/>
  <c r="L65" i="208"/>
  <c r="J65" i="208"/>
  <c r="L64" i="208"/>
  <c r="J64" i="208"/>
  <c r="L63" i="208"/>
  <c r="J63" i="208"/>
  <c r="L62" i="208"/>
  <c r="J62" i="208"/>
  <c r="L61" i="208"/>
  <c r="J61" i="208"/>
  <c r="L60" i="208"/>
  <c r="J60" i="208"/>
  <c r="L59" i="208"/>
  <c r="J59" i="208"/>
  <c r="L58" i="208"/>
  <c r="J58" i="208"/>
  <c r="L57" i="208"/>
  <c r="J57" i="208"/>
  <c r="L56" i="208"/>
  <c r="J56" i="208"/>
  <c r="L55" i="208"/>
  <c r="J55" i="208"/>
  <c r="L54" i="208"/>
  <c r="J54" i="208"/>
  <c r="L53" i="208"/>
  <c r="J53" i="208"/>
  <c r="L52" i="208"/>
  <c r="J52" i="208"/>
  <c r="L51" i="208"/>
  <c r="J51" i="208"/>
  <c r="L50" i="208"/>
  <c r="J50" i="208"/>
  <c r="L49" i="208"/>
  <c r="J49" i="208"/>
  <c r="L48" i="208"/>
  <c r="J48" i="208"/>
  <c r="L47" i="208"/>
  <c r="J47" i="208"/>
  <c r="L46" i="208"/>
  <c r="J46" i="208"/>
  <c r="L45" i="208"/>
  <c r="J45" i="208"/>
  <c r="L44" i="208"/>
  <c r="J44" i="208"/>
  <c r="L43" i="208"/>
  <c r="J43" i="208"/>
  <c r="L42" i="208"/>
  <c r="J42" i="208"/>
  <c r="L41" i="208"/>
  <c r="J41" i="208"/>
  <c r="L40" i="208"/>
  <c r="J40" i="208"/>
  <c r="L39" i="208"/>
  <c r="J39" i="208"/>
  <c r="L38" i="208"/>
  <c r="J38" i="208"/>
  <c r="L37" i="208"/>
  <c r="J37" i="208"/>
  <c r="L36" i="208"/>
  <c r="J36" i="208"/>
  <c r="L35" i="208"/>
  <c r="J35" i="208"/>
  <c r="L34" i="208"/>
  <c r="J34" i="208"/>
  <c r="L33" i="208"/>
  <c r="J33" i="208"/>
  <c r="L32" i="208"/>
  <c r="J32" i="208"/>
  <c r="L31" i="208"/>
  <c r="J31" i="208"/>
  <c r="L30" i="208"/>
  <c r="J30" i="208"/>
  <c r="L29" i="208"/>
  <c r="J29" i="208"/>
  <c r="L28" i="208"/>
  <c r="J28" i="208"/>
  <c r="L27" i="208"/>
  <c r="J27" i="208"/>
  <c r="L26" i="208"/>
  <c r="J26" i="208"/>
  <c r="L25" i="208"/>
  <c r="J25" i="208"/>
  <c r="L24" i="208"/>
  <c r="J24" i="208"/>
  <c r="L23" i="208"/>
  <c r="J23" i="208"/>
  <c r="L22" i="208"/>
  <c r="J22" i="208"/>
  <c r="L21" i="208"/>
  <c r="J21" i="208"/>
  <c r="L20" i="208"/>
  <c r="J20" i="208"/>
  <c r="L19" i="208"/>
  <c r="J19" i="208"/>
  <c r="L18" i="208"/>
  <c r="J18" i="208"/>
  <c r="L17" i="208"/>
  <c r="J17" i="208"/>
  <c r="L16" i="208"/>
  <c r="J16" i="208"/>
  <c r="L15" i="208"/>
  <c r="J15" i="208"/>
  <c r="L14" i="208"/>
  <c r="J14" i="208"/>
  <c r="L13" i="208"/>
  <c r="J13" i="208"/>
  <c r="L12" i="208"/>
  <c r="J12" i="208"/>
  <c r="L11" i="208"/>
  <c r="J11" i="208"/>
  <c r="L10" i="208"/>
  <c r="J10" i="208"/>
  <c r="L9" i="208"/>
  <c r="J9" i="208"/>
  <c r="L8" i="208"/>
  <c r="J8" i="208"/>
  <c r="L7" i="208"/>
  <c r="J7" i="208"/>
  <c r="L6" i="208"/>
  <c r="J6" i="208"/>
  <c r="L5" i="208"/>
  <c r="J5" i="208"/>
  <c r="L4" i="208"/>
  <c r="J4" i="208"/>
  <c r="L5" i="98" l="1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4" i="98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4" i="97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4" i="96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4" i="90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4" i="89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4" i="87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4" i="86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4" i="84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4" i="81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4" i="80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4" i="79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4" i="76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4" i="75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4" i="73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4" i="74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4" i="69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4" i="67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4" i="62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4" i="56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4" i="53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4" i="52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4" i="51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4" i="49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4" i="48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4" i="46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4" i="45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4" i="43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4" i="44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4" i="41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4" i="40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4" i="39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4" i="38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4" i="37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4" i="36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4" i="35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4" i="29"/>
  <c r="L142" i="66" l="1"/>
  <c r="I142" i="66"/>
  <c r="J142" i="66" s="1"/>
  <c r="H142" i="66"/>
  <c r="E123" i="136"/>
  <c r="E135" i="3"/>
  <c r="L134" i="191"/>
  <c r="J134" i="191"/>
  <c r="I134" i="191"/>
  <c r="H134" i="191"/>
  <c r="L142" i="190"/>
  <c r="J142" i="190"/>
  <c r="I142" i="190"/>
  <c r="H142" i="190"/>
  <c r="L102" i="159"/>
  <c r="J102" i="159"/>
  <c r="I102" i="159"/>
  <c r="H102" i="159"/>
  <c r="L140" i="158"/>
  <c r="J140" i="158"/>
  <c r="I140" i="158"/>
  <c r="H140" i="158"/>
  <c r="L96" i="58"/>
  <c r="J96" i="58"/>
  <c r="I96" i="58"/>
  <c r="H96" i="58"/>
  <c r="L95" i="58"/>
  <c r="J95" i="58"/>
  <c r="I95" i="58"/>
  <c r="H95" i="58"/>
  <c r="L94" i="58"/>
  <c r="J94" i="58"/>
  <c r="I94" i="58"/>
  <c r="H94" i="58"/>
  <c r="L93" i="58"/>
  <c r="J93" i="58"/>
  <c r="I93" i="58"/>
  <c r="H93" i="58"/>
  <c r="L92" i="58"/>
  <c r="J92" i="58"/>
  <c r="I92" i="58"/>
  <c r="H92" i="58"/>
  <c r="H81" i="58"/>
  <c r="L87" i="58"/>
  <c r="I87" i="58"/>
  <c r="J87" i="58" s="1"/>
  <c r="H87" i="58"/>
  <c r="L86" i="58"/>
  <c r="J86" i="58"/>
  <c r="I86" i="58"/>
  <c r="H86" i="58"/>
  <c r="L85" i="58"/>
  <c r="J85" i="58"/>
  <c r="I85" i="58"/>
  <c r="H85" i="58"/>
  <c r="L84" i="58"/>
  <c r="J84" i="58"/>
  <c r="I84" i="58"/>
  <c r="H84" i="58"/>
  <c r="L83" i="58"/>
  <c r="J83" i="58"/>
  <c r="I83" i="58"/>
  <c r="H83" i="58"/>
  <c r="L82" i="58"/>
  <c r="J82" i="58"/>
  <c r="I82" i="58"/>
  <c r="H82" i="58"/>
  <c r="L81" i="58"/>
  <c r="J81" i="58"/>
  <c r="I81" i="58"/>
  <c r="L96" i="47"/>
  <c r="J96" i="47"/>
  <c r="I96" i="47"/>
  <c r="H96" i="47"/>
  <c r="L95" i="47"/>
  <c r="J95" i="47"/>
  <c r="I95" i="47"/>
  <c r="H95" i="47"/>
  <c r="L94" i="47"/>
  <c r="J94" i="47"/>
  <c r="I94" i="47"/>
  <c r="H94" i="47"/>
  <c r="L93" i="47"/>
  <c r="J93" i="47"/>
  <c r="I93" i="47"/>
  <c r="H93" i="47"/>
  <c r="L89" i="47"/>
  <c r="J89" i="47"/>
  <c r="I89" i="47"/>
  <c r="H89" i="47"/>
  <c r="L88" i="47"/>
  <c r="J88" i="47"/>
  <c r="I88" i="47"/>
  <c r="H88" i="47"/>
  <c r="L87" i="47"/>
  <c r="J87" i="47"/>
  <c r="I87" i="47"/>
  <c r="H87" i="47"/>
  <c r="L86" i="47"/>
  <c r="J86" i="47"/>
  <c r="I86" i="47"/>
  <c r="H86" i="47"/>
  <c r="L85" i="47"/>
  <c r="J85" i="47"/>
  <c r="I85" i="47"/>
  <c r="H85" i="47"/>
  <c r="L84" i="47"/>
  <c r="J84" i="47"/>
  <c r="I84" i="47"/>
  <c r="H84" i="47"/>
  <c r="L83" i="47"/>
  <c r="J83" i="47"/>
  <c r="I83" i="47"/>
  <c r="H83" i="47"/>
  <c r="L82" i="47"/>
  <c r="J82" i="47"/>
  <c r="I82" i="47"/>
  <c r="H82" i="47"/>
  <c r="L105" i="17"/>
  <c r="J105" i="17"/>
  <c r="I105" i="17"/>
  <c r="H105" i="17"/>
  <c r="L132" i="136" l="1"/>
  <c r="J132" i="136"/>
  <c r="I132" i="136"/>
  <c r="H132" i="136"/>
  <c r="L131" i="136"/>
  <c r="J131" i="136"/>
  <c r="I131" i="136"/>
  <c r="H131" i="136"/>
  <c r="L142" i="54"/>
  <c r="J142" i="54"/>
  <c r="I142" i="54"/>
  <c r="H142" i="54"/>
  <c r="L141" i="54"/>
  <c r="J141" i="54"/>
  <c r="I141" i="54"/>
  <c r="H141" i="54"/>
  <c r="L165" i="25" l="1"/>
  <c r="J165" i="25"/>
  <c r="I165" i="25"/>
  <c r="H165" i="25"/>
  <c r="H171" i="20"/>
  <c r="I171" i="20"/>
  <c r="J171" i="20"/>
  <c r="L171" i="20"/>
  <c r="H33" i="172" l="1"/>
  <c r="L34" i="172"/>
  <c r="J34" i="172"/>
  <c r="I34" i="172"/>
  <c r="H34" i="172"/>
  <c r="L33" i="172"/>
  <c r="J33" i="172"/>
  <c r="I33" i="172"/>
  <c r="H56" i="171"/>
  <c r="I56" i="171"/>
  <c r="J56" i="171"/>
  <c r="L56" i="171"/>
  <c r="E101" i="105"/>
  <c r="L101" i="105" l="1"/>
  <c r="J101" i="105"/>
  <c r="I101" i="105"/>
  <c r="H101" i="105"/>
  <c r="L146" i="103" l="1"/>
  <c r="J146" i="103"/>
  <c r="I146" i="103"/>
  <c r="H146" i="103"/>
  <c r="H148" i="85"/>
  <c r="L148" i="85"/>
  <c r="J148" i="85"/>
  <c r="I148" i="85"/>
  <c r="L130" i="167"/>
  <c r="J130" i="167"/>
  <c r="I130" i="167"/>
  <c r="H130" i="167"/>
  <c r="L130" i="166"/>
  <c r="J130" i="166"/>
  <c r="I130" i="166"/>
  <c r="H130" i="166"/>
  <c r="L124" i="136"/>
  <c r="J124" i="136"/>
  <c r="I124" i="136"/>
  <c r="H124" i="136"/>
  <c r="L140" i="101"/>
  <c r="J140" i="101"/>
  <c r="I140" i="101"/>
  <c r="H140" i="101"/>
  <c r="H110" i="18"/>
  <c r="L110" i="18"/>
  <c r="J110" i="18"/>
  <c r="I110" i="18"/>
  <c r="L37" i="88"/>
  <c r="J37" i="88"/>
  <c r="I37" i="88"/>
  <c r="H37" i="88"/>
  <c r="H147" i="2" l="1"/>
  <c r="L147" i="2"/>
  <c r="J147" i="2"/>
  <c r="I147" i="2"/>
  <c r="H174" i="127" l="1"/>
  <c r="I174" i="127"/>
  <c r="J174" i="127"/>
  <c r="L174" i="127"/>
  <c r="H36" i="172" l="1"/>
  <c r="L36" i="172"/>
  <c r="J36" i="172"/>
  <c r="I36" i="172"/>
  <c r="L126" i="132"/>
  <c r="I126" i="132"/>
  <c r="J126" i="132" s="1"/>
  <c r="H126" i="132"/>
  <c r="L98" i="17"/>
  <c r="I98" i="17"/>
  <c r="J98" i="17" s="1"/>
  <c r="H98" i="17"/>
  <c r="L118" i="4"/>
  <c r="I118" i="4"/>
  <c r="J118" i="4" s="1"/>
  <c r="H118" i="4"/>
  <c r="L95" i="159"/>
  <c r="I95" i="159"/>
  <c r="J95" i="159" s="1"/>
  <c r="H95" i="159"/>
  <c r="L131" i="93"/>
  <c r="I131" i="93"/>
  <c r="J131" i="93" s="1"/>
  <c r="H131" i="93"/>
  <c r="L113" i="83"/>
  <c r="I113" i="83"/>
  <c r="J113" i="83" s="1"/>
  <c r="H113" i="83"/>
  <c r="L141" i="176"/>
  <c r="I141" i="176"/>
  <c r="J141" i="176" s="1"/>
  <c r="H141" i="176"/>
  <c r="L124" i="173"/>
  <c r="I124" i="173"/>
  <c r="J124" i="173" s="1"/>
  <c r="H124" i="173"/>
  <c r="E176" i="187"/>
  <c r="E175" i="187"/>
  <c r="E173" i="187"/>
  <c r="I157" i="187" l="1"/>
  <c r="H157" i="187"/>
  <c r="D157" i="187"/>
  <c r="L157" i="187" s="1"/>
  <c r="L147" i="173"/>
  <c r="J147" i="173"/>
  <c r="I147" i="173"/>
  <c r="H147" i="173"/>
  <c r="L146" i="173"/>
  <c r="J146" i="173"/>
  <c r="I146" i="173"/>
  <c r="H146" i="173"/>
  <c r="H99" i="173"/>
  <c r="H100" i="173"/>
  <c r="H101" i="173"/>
  <c r="H102" i="173"/>
  <c r="H103" i="173"/>
  <c r="H104" i="173"/>
  <c r="H105" i="173"/>
  <c r="H106" i="173"/>
  <c r="H107" i="173"/>
  <c r="H108" i="173"/>
  <c r="H109" i="173"/>
  <c r="H110" i="173"/>
  <c r="H111" i="173"/>
  <c r="H112" i="173"/>
  <c r="H113" i="173"/>
  <c r="H114" i="173"/>
  <c r="H115" i="173"/>
  <c r="H116" i="173"/>
  <c r="H117" i="173"/>
  <c r="H118" i="173"/>
  <c r="H119" i="173"/>
  <c r="H120" i="173"/>
  <c r="H121" i="173"/>
  <c r="H122" i="173"/>
  <c r="H123" i="173"/>
  <c r="H125" i="173"/>
  <c r="H126" i="173"/>
  <c r="H127" i="173"/>
  <c r="H128" i="173"/>
  <c r="H129" i="173"/>
  <c r="H130" i="173"/>
  <c r="H131" i="173"/>
  <c r="H132" i="173"/>
  <c r="H133" i="173"/>
  <c r="H134" i="173"/>
  <c r="H135" i="173"/>
  <c r="H136" i="173"/>
  <c r="H137" i="173"/>
  <c r="H138" i="173"/>
  <c r="H139" i="173"/>
  <c r="H140" i="173"/>
  <c r="H141" i="173"/>
  <c r="H142" i="173"/>
  <c r="H143" i="173"/>
  <c r="H144" i="173"/>
  <c r="H145" i="173"/>
  <c r="H150" i="173"/>
  <c r="H151" i="173"/>
  <c r="H152" i="173"/>
  <c r="H153" i="173"/>
  <c r="H154" i="173"/>
  <c r="H157" i="173"/>
  <c r="H158" i="173"/>
  <c r="H159" i="173"/>
  <c r="L122" i="173"/>
  <c r="J122" i="173"/>
  <c r="I122" i="173"/>
  <c r="L121" i="173"/>
  <c r="J121" i="173"/>
  <c r="I121" i="173"/>
  <c r="L120" i="173"/>
  <c r="J120" i="173"/>
  <c r="I120" i="173"/>
  <c r="L119" i="173"/>
  <c r="J119" i="173"/>
  <c r="I119" i="173"/>
  <c r="L118" i="173"/>
  <c r="J118" i="173"/>
  <c r="I118" i="173"/>
  <c r="L117" i="173"/>
  <c r="J117" i="173"/>
  <c r="I117" i="173"/>
  <c r="L116" i="173"/>
  <c r="J116" i="173"/>
  <c r="I116" i="173"/>
  <c r="L115" i="173"/>
  <c r="J115" i="173"/>
  <c r="I115" i="173"/>
  <c r="L114" i="173"/>
  <c r="J114" i="173"/>
  <c r="I114" i="173"/>
  <c r="L113" i="173"/>
  <c r="J113" i="173"/>
  <c r="I113" i="173"/>
  <c r="L112" i="173"/>
  <c r="J112" i="173"/>
  <c r="I112" i="173"/>
  <c r="L111" i="173"/>
  <c r="J111" i="173"/>
  <c r="I111" i="173"/>
  <c r="L110" i="173"/>
  <c r="J110" i="173"/>
  <c r="I110" i="173"/>
  <c r="L109" i="173"/>
  <c r="J109" i="173"/>
  <c r="I109" i="173"/>
  <c r="L108" i="173"/>
  <c r="J108" i="173"/>
  <c r="I108" i="173"/>
  <c r="L107" i="173"/>
  <c r="J107" i="173"/>
  <c r="I107" i="173"/>
  <c r="L106" i="173"/>
  <c r="J106" i="173"/>
  <c r="I106" i="173"/>
  <c r="L105" i="173"/>
  <c r="J105" i="173"/>
  <c r="I105" i="173"/>
  <c r="L104" i="173"/>
  <c r="J104" i="173"/>
  <c r="I104" i="173"/>
  <c r="L103" i="173"/>
  <c r="J103" i="173"/>
  <c r="I103" i="173"/>
  <c r="L102" i="173"/>
  <c r="J102" i="173"/>
  <c r="I102" i="173"/>
  <c r="L101" i="173"/>
  <c r="J101" i="173"/>
  <c r="I101" i="173"/>
  <c r="L100" i="173"/>
  <c r="J100" i="173"/>
  <c r="I100" i="173"/>
  <c r="L149" i="167"/>
  <c r="J149" i="167"/>
  <c r="I149" i="167"/>
  <c r="H149" i="167"/>
  <c r="L148" i="167"/>
  <c r="J148" i="167"/>
  <c r="I148" i="167"/>
  <c r="H148" i="167"/>
  <c r="L112" i="136"/>
  <c r="O29" i="136" s="1"/>
  <c r="J112" i="136"/>
  <c r="I112" i="136"/>
  <c r="H112" i="136"/>
  <c r="O26" i="3"/>
  <c r="H124" i="3"/>
  <c r="L124" i="3"/>
  <c r="J124" i="3"/>
  <c r="I124" i="3"/>
  <c r="J157" i="187" l="1"/>
  <c r="L128" i="188"/>
  <c r="J128" i="188"/>
  <c r="I128" i="188"/>
  <c r="H128" i="188"/>
  <c r="L127" i="188"/>
  <c r="H127" i="188"/>
  <c r="I127" i="188"/>
  <c r="L126" i="188"/>
  <c r="J126" i="188"/>
  <c r="I126" i="188"/>
  <c r="H126" i="188"/>
  <c r="L125" i="188"/>
  <c r="J125" i="188"/>
  <c r="L124" i="188"/>
  <c r="I124" i="188"/>
  <c r="E96" i="188"/>
  <c r="L96" i="188" s="1"/>
  <c r="E95" i="188"/>
  <c r="L95" i="188" s="1"/>
  <c r="E94" i="188"/>
  <c r="L94" i="188" s="1"/>
  <c r="O30" i="188" s="1"/>
  <c r="J96" i="188"/>
  <c r="H94" i="188"/>
  <c r="L93" i="188"/>
  <c r="J93" i="188"/>
  <c r="L92" i="188"/>
  <c r="J92" i="188"/>
  <c r="I92" i="188"/>
  <c r="H92" i="188"/>
  <c r="L91" i="188"/>
  <c r="J91" i="188"/>
  <c r="L90" i="188"/>
  <c r="H90" i="188"/>
  <c r="L89" i="188"/>
  <c r="J89" i="188"/>
  <c r="I89" i="188"/>
  <c r="H89" i="188"/>
  <c r="H124" i="188" l="1"/>
  <c r="J127" i="188"/>
  <c r="H96" i="188"/>
  <c r="I96" i="188"/>
  <c r="H125" i="188"/>
  <c r="I125" i="188"/>
  <c r="J124" i="188"/>
  <c r="J94" i="188"/>
  <c r="I94" i="188"/>
  <c r="I90" i="188"/>
  <c r="J90" i="188"/>
  <c r="H93" i="188"/>
  <c r="J95" i="188"/>
  <c r="I93" i="188"/>
  <c r="H91" i="188"/>
  <c r="I91" i="188"/>
  <c r="H95" i="188" l="1"/>
  <c r="I95" i="188"/>
  <c r="O29" i="57" l="1"/>
  <c r="H116" i="57"/>
  <c r="H115" i="57"/>
  <c r="I115" i="57"/>
  <c r="L119" i="57"/>
  <c r="J119" i="57"/>
  <c r="I119" i="57"/>
  <c r="H119" i="57"/>
  <c r="L118" i="57"/>
  <c r="J118" i="57"/>
  <c r="I118" i="57"/>
  <c r="H118" i="57"/>
  <c r="L117" i="57"/>
  <c r="J117" i="57"/>
  <c r="I117" i="57"/>
  <c r="H117" i="57"/>
  <c r="L116" i="57"/>
  <c r="J116" i="57"/>
  <c r="I116" i="57"/>
  <c r="L115" i="57"/>
  <c r="J115" i="57"/>
  <c r="L93" i="57"/>
  <c r="J93" i="57"/>
  <c r="I93" i="57"/>
  <c r="H93" i="57"/>
  <c r="L92" i="57"/>
  <c r="J92" i="57"/>
  <c r="I92" i="57"/>
  <c r="H92" i="57"/>
  <c r="L91" i="57"/>
  <c r="J91" i="57"/>
  <c r="I91" i="57"/>
  <c r="H91" i="57"/>
  <c r="L90" i="57"/>
  <c r="J90" i="57"/>
  <c r="I90" i="57"/>
  <c r="H90" i="57"/>
  <c r="L89" i="57"/>
  <c r="J89" i="57"/>
  <c r="I89" i="57"/>
  <c r="H89" i="57"/>
  <c r="L88" i="57"/>
  <c r="J88" i="57"/>
  <c r="I88" i="57"/>
  <c r="H88" i="57"/>
  <c r="L87" i="57"/>
  <c r="J87" i="57"/>
  <c r="I87" i="57"/>
  <c r="H87" i="57"/>
  <c r="L86" i="57"/>
  <c r="J86" i="57"/>
  <c r="I86" i="57"/>
  <c r="H86" i="57"/>
  <c r="I81" i="11" l="1"/>
  <c r="I80" i="11"/>
  <c r="I79" i="11"/>
  <c r="I78" i="11"/>
  <c r="I77" i="11"/>
  <c r="I76" i="11"/>
  <c r="H81" i="11"/>
  <c r="H80" i="11"/>
  <c r="H79" i="11"/>
  <c r="H78" i="11"/>
  <c r="H77" i="11"/>
  <c r="H76" i="11"/>
  <c r="J76" i="11"/>
  <c r="L81" i="11"/>
  <c r="J81" i="11"/>
  <c r="L80" i="11"/>
  <c r="J80" i="11"/>
  <c r="L79" i="11"/>
  <c r="J79" i="11"/>
  <c r="L78" i="11"/>
  <c r="J78" i="11"/>
  <c r="L77" i="11"/>
  <c r="L76" i="11"/>
  <c r="L109" i="176"/>
  <c r="J109" i="176"/>
  <c r="I109" i="176"/>
  <c r="H109" i="176"/>
  <c r="L108" i="176"/>
  <c r="J108" i="176"/>
  <c r="I108" i="176"/>
  <c r="H108" i="176"/>
  <c r="L107" i="176"/>
  <c r="J107" i="176"/>
  <c r="I107" i="176"/>
  <c r="H107" i="176"/>
  <c r="L106" i="176"/>
  <c r="J106" i="176"/>
  <c r="I106" i="176"/>
  <c r="H106" i="176"/>
  <c r="L105" i="176"/>
  <c r="J105" i="176"/>
  <c r="I105" i="176"/>
  <c r="H105" i="176"/>
  <c r="L104" i="176"/>
  <c r="J104" i="176"/>
  <c r="I104" i="176"/>
  <c r="H104" i="176"/>
  <c r="H85" i="159"/>
  <c r="H84" i="159"/>
  <c r="H83" i="159"/>
  <c r="H82" i="159"/>
  <c r="H81" i="159"/>
  <c r="H80" i="159"/>
  <c r="I85" i="159"/>
  <c r="I84" i="159"/>
  <c r="I83" i="159"/>
  <c r="I82" i="159"/>
  <c r="I81" i="159"/>
  <c r="I80" i="159"/>
  <c r="L85" i="159"/>
  <c r="J85" i="159"/>
  <c r="L84" i="159"/>
  <c r="J84" i="159"/>
  <c r="L83" i="159"/>
  <c r="J83" i="159"/>
  <c r="L82" i="159"/>
  <c r="J82" i="159"/>
  <c r="L81" i="159"/>
  <c r="J81" i="159"/>
  <c r="L80" i="159"/>
  <c r="J80" i="159"/>
  <c r="L103" i="83"/>
  <c r="J103" i="83"/>
  <c r="I103" i="83"/>
  <c r="H103" i="83"/>
  <c r="L102" i="83"/>
  <c r="J102" i="83"/>
  <c r="I102" i="83"/>
  <c r="H102" i="83"/>
  <c r="L101" i="83"/>
  <c r="J101" i="83"/>
  <c r="I101" i="83"/>
  <c r="H101" i="83"/>
  <c r="L100" i="83"/>
  <c r="J100" i="83"/>
  <c r="I100" i="83"/>
  <c r="H100" i="83"/>
  <c r="I80" i="57"/>
  <c r="I81" i="57"/>
  <c r="I82" i="57"/>
  <c r="I83" i="57"/>
  <c r="I84" i="57"/>
  <c r="I85" i="57"/>
  <c r="L85" i="57"/>
  <c r="J85" i="57"/>
  <c r="H85" i="57"/>
  <c r="L84" i="57"/>
  <c r="J84" i="57"/>
  <c r="H84" i="57"/>
  <c r="L83" i="57"/>
  <c r="J83" i="57"/>
  <c r="H83" i="57"/>
  <c r="L82" i="57"/>
  <c r="J82" i="57"/>
  <c r="H82" i="57"/>
  <c r="L81" i="57"/>
  <c r="J81" i="57"/>
  <c r="H81" i="57"/>
  <c r="L80" i="57"/>
  <c r="J80" i="57"/>
  <c r="H80" i="57"/>
  <c r="L84" i="17"/>
  <c r="J84" i="17"/>
  <c r="I84" i="17"/>
  <c r="H84" i="17"/>
  <c r="L83" i="17"/>
  <c r="J83" i="17"/>
  <c r="I83" i="17"/>
  <c r="H83" i="17"/>
  <c r="L82" i="17"/>
  <c r="J82" i="17"/>
  <c r="I82" i="17"/>
  <c r="H82" i="17"/>
  <c r="L81" i="17"/>
  <c r="J81" i="17"/>
  <c r="I81" i="17"/>
  <c r="H81" i="17"/>
  <c r="L80" i="17"/>
  <c r="J80" i="17"/>
  <c r="I80" i="17"/>
  <c r="H80" i="17"/>
  <c r="L79" i="17"/>
  <c r="J79" i="17"/>
  <c r="I79" i="17"/>
  <c r="H79" i="17"/>
  <c r="J77" i="11" l="1"/>
  <c r="L18" i="186"/>
  <c r="J18" i="186"/>
  <c r="I18" i="186"/>
  <c r="H18" i="186"/>
  <c r="L16" i="185"/>
  <c r="J16" i="185"/>
  <c r="I16" i="185"/>
  <c r="H16" i="185"/>
  <c r="L16" i="176"/>
  <c r="J16" i="176"/>
  <c r="I16" i="176"/>
  <c r="H16" i="176"/>
  <c r="L15" i="173"/>
  <c r="J15" i="173"/>
  <c r="I15" i="173"/>
  <c r="H15" i="173"/>
  <c r="L17" i="136"/>
  <c r="J17" i="136"/>
  <c r="I17" i="136"/>
  <c r="H17" i="136"/>
  <c r="L17" i="127"/>
  <c r="J17" i="127"/>
  <c r="I17" i="127"/>
  <c r="H17" i="127"/>
  <c r="L15" i="176"/>
  <c r="J15" i="176"/>
  <c r="I15" i="176"/>
  <c r="H15" i="176"/>
  <c r="L14" i="173"/>
  <c r="J14" i="173"/>
  <c r="I14" i="173"/>
  <c r="H14" i="173"/>
  <c r="L15" i="136"/>
  <c r="J15" i="136"/>
  <c r="I15" i="136"/>
  <c r="H15" i="136"/>
  <c r="L15" i="127"/>
  <c r="J15" i="127"/>
  <c r="I15" i="127"/>
  <c r="H15" i="127"/>
  <c r="L14" i="57"/>
  <c r="J14" i="57"/>
  <c r="I14" i="57"/>
  <c r="H14" i="57"/>
  <c r="L14" i="17"/>
  <c r="J14" i="17"/>
  <c r="I14" i="17"/>
  <c r="H14" i="17"/>
  <c r="L12" i="11"/>
  <c r="J12" i="11"/>
  <c r="I12" i="11"/>
  <c r="H12" i="11"/>
  <c r="L132" i="186" l="1"/>
  <c r="J132" i="186"/>
  <c r="I132" i="186"/>
  <c r="H132" i="186"/>
  <c r="L110" i="185"/>
  <c r="J110" i="185"/>
  <c r="I110" i="185"/>
  <c r="H110" i="185"/>
  <c r="L105" i="159"/>
  <c r="J105" i="159"/>
  <c r="L134" i="26"/>
  <c r="H134" i="26"/>
  <c r="J134" i="26"/>
  <c r="L133" i="26"/>
  <c r="I133" i="26"/>
  <c r="H133" i="26"/>
  <c r="J133" i="26"/>
  <c r="L132" i="26"/>
  <c r="J132" i="26"/>
  <c r="I132" i="26"/>
  <c r="L131" i="26"/>
  <c r="J131" i="26"/>
  <c r="L115" i="18"/>
  <c r="J115" i="18"/>
  <c r="I115" i="18"/>
  <c r="H115" i="18"/>
  <c r="L114" i="18"/>
  <c r="J114" i="18"/>
  <c r="I114" i="18"/>
  <c r="H114" i="18"/>
  <c r="L113" i="18"/>
  <c r="J113" i="18"/>
  <c r="I113" i="18"/>
  <c r="H113" i="18"/>
  <c r="L112" i="18"/>
  <c r="J112" i="18"/>
  <c r="I112" i="18"/>
  <c r="H112" i="18"/>
  <c r="L108" i="17"/>
  <c r="J108" i="17"/>
  <c r="I108" i="17"/>
  <c r="H108" i="17"/>
  <c r="L112" i="17"/>
  <c r="J112" i="17"/>
  <c r="I112" i="17"/>
  <c r="H112" i="17"/>
  <c r="L111" i="17"/>
  <c r="J111" i="17"/>
  <c r="I111" i="17"/>
  <c r="H111" i="17"/>
  <c r="L110" i="17"/>
  <c r="J110" i="17"/>
  <c r="I110" i="17"/>
  <c r="H110" i="17"/>
  <c r="L109" i="17"/>
  <c r="J109" i="17"/>
  <c r="I109" i="17"/>
  <c r="H109" i="17"/>
  <c r="D96" i="17"/>
  <c r="L96" i="17" s="1"/>
  <c r="D95" i="17"/>
  <c r="L95" i="17" s="1"/>
  <c r="D94" i="17"/>
  <c r="L94" i="17" s="1"/>
  <c r="D93" i="17"/>
  <c r="L93" i="17" s="1"/>
  <c r="D92" i="17"/>
  <c r="L92" i="17" s="1"/>
  <c r="D91" i="17"/>
  <c r="J91" i="17" s="1"/>
  <c r="L131" i="17"/>
  <c r="J131" i="17"/>
  <c r="I131" i="17"/>
  <c r="H131" i="17"/>
  <c r="L130" i="17"/>
  <c r="J130" i="17"/>
  <c r="I130" i="17"/>
  <c r="H130" i="17"/>
  <c r="L129" i="17"/>
  <c r="J129" i="17"/>
  <c r="I129" i="17"/>
  <c r="H129" i="17"/>
  <c r="L128" i="17"/>
  <c r="J128" i="17"/>
  <c r="I128" i="17"/>
  <c r="H128" i="17"/>
  <c r="L127" i="17"/>
  <c r="J127" i="17"/>
  <c r="I127" i="17"/>
  <c r="H127" i="17"/>
  <c r="I96" i="17"/>
  <c r="H96" i="17"/>
  <c r="I95" i="17"/>
  <c r="H95" i="17"/>
  <c r="J94" i="17"/>
  <c r="I94" i="17"/>
  <c r="H94" i="17"/>
  <c r="I93" i="17"/>
  <c r="H93" i="17"/>
  <c r="I92" i="17"/>
  <c r="H92" i="17"/>
  <c r="I91" i="17"/>
  <c r="H91" i="17"/>
  <c r="L90" i="17"/>
  <c r="J90" i="17"/>
  <c r="I90" i="17"/>
  <c r="H90" i="17"/>
  <c r="L89" i="17"/>
  <c r="J89" i="17"/>
  <c r="I89" i="17"/>
  <c r="H89" i="17"/>
  <c r="L88" i="17"/>
  <c r="J88" i="17"/>
  <c r="I88" i="17"/>
  <c r="H88" i="17"/>
  <c r="L87" i="17"/>
  <c r="J87" i="17"/>
  <c r="I87" i="17"/>
  <c r="H87" i="17"/>
  <c r="L86" i="17"/>
  <c r="J86" i="17"/>
  <c r="I86" i="17"/>
  <c r="H86" i="17"/>
  <c r="L85" i="17"/>
  <c r="J85" i="17"/>
  <c r="I85" i="17"/>
  <c r="H85" i="17"/>
  <c r="L91" i="17" l="1"/>
  <c r="J95" i="17"/>
  <c r="J96" i="17"/>
  <c r="J92" i="17"/>
  <c r="H131" i="26"/>
  <c r="I134" i="26"/>
  <c r="I131" i="26"/>
  <c r="H132" i="26"/>
  <c r="J93" i="17"/>
  <c r="H104" i="11"/>
  <c r="L104" i="11"/>
  <c r="J104" i="11"/>
  <c r="I104" i="11"/>
  <c r="D93" i="11"/>
  <c r="D92" i="11"/>
  <c r="D91" i="11"/>
  <c r="D90" i="11"/>
  <c r="D89" i="11"/>
  <c r="D88" i="11"/>
  <c r="L132" i="8"/>
  <c r="J132" i="8"/>
  <c r="I132" i="8"/>
  <c r="H132" i="8"/>
  <c r="L131" i="8"/>
  <c r="J131" i="8"/>
  <c r="I131" i="8"/>
  <c r="H131" i="8"/>
  <c r="L130" i="8"/>
  <c r="J130" i="8"/>
  <c r="I130" i="8"/>
  <c r="H130" i="8"/>
  <c r="L129" i="8"/>
  <c r="J129" i="8"/>
  <c r="I129" i="8"/>
  <c r="H129" i="8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7" i="4"/>
  <c r="H108" i="4"/>
  <c r="H111" i="4"/>
  <c r="H112" i="4"/>
  <c r="H117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60" i="4"/>
  <c r="H161" i="4"/>
  <c r="H162" i="4"/>
  <c r="H163" i="4"/>
  <c r="H164" i="4"/>
  <c r="H165" i="4"/>
  <c r="H166" i="4"/>
  <c r="H167" i="4"/>
  <c r="H168" i="4"/>
  <c r="H169" i="4"/>
  <c r="H170" i="4"/>
  <c r="H172" i="4"/>
  <c r="H4" i="4"/>
  <c r="L131" i="4"/>
  <c r="J131" i="4"/>
  <c r="I131" i="4"/>
  <c r="L130" i="4"/>
  <c r="J130" i="4"/>
  <c r="I130" i="4"/>
  <c r="L129" i="4"/>
  <c r="J129" i="4"/>
  <c r="I129" i="4"/>
  <c r="L128" i="4"/>
  <c r="J128" i="4"/>
  <c r="I128" i="4"/>
  <c r="D60" i="184" l="1"/>
  <c r="D59" i="184"/>
  <c r="D78" i="188"/>
  <c r="D28" i="88" l="1"/>
  <c r="D27" i="88"/>
  <c r="D26" i="88"/>
  <c r="G96" i="190"/>
  <c r="E59" i="184" l="1"/>
  <c r="L61" i="184"/>
  <c r="J61" i="184"/>
  <c r="I61" i="184"/>
  <c r="H61" i="184"/>
  <c r="L60" i="184"/>
  <c r="J60" i="184"/>
  <c r="I60" i="184"/>
  <c r="H60" i="184"/>
  <c r="L59" i="184"/>
  <c r="J59" i="184"/>
  <c r="I59" i="184"/>
  <c r="H59" i="184"/>
  <c r="D133" i="188"/>
  <c r="J133" i="188" s="1"/>
  <c r="D132" i="188"/>
  <c r="J132" i="188" s="1"/>
  <c r="D131" i="188"/>
  <c r="L131" i="188" s="1"/>
  <c r="I133" i="188"/>
  <c r="H133" i="188"/>
  <c r="L132" i="188"/>
  <c r="I132" i="188"/>
  <c r="H132" i="188"/>
  <c r="I131" i="188"/>
  <c r="H131" i="188"/>
  <c r="G88" i="191"/>
  <c r="L133" i="188" l="1"/>
  <c r="J131" i="188"/>
  <c r="D88" i="188"/>
  <c r="D87" i="188"/>
  <c r="D86" i="188"/>
  <c r="D85" i="188"/>
  <c r="D84" i="188"/>
  <c r="D83" i="188"/>
  <c r="D81" i="188"/>
  <c r="D80" i="188"/>
  <c r="D79" i="188"/>
  <c r="L32" i="172"/>
  <c r="J32" i="172"/>
  <c r="I32" i="172"/>
  <c r="H32" i="172"/>
  <c r="L31" i="172"/>
  <c r="J31" i="172"/>
  <c r="I31" i="172"/>
  <c r="H31" i="172"/>
  <c r="L26" i="172"/>
  <c r="J26" i="172"/>
  <c r="I26" i="172"/>
  <c r="H26" i="172"/>
  <c r="L25" i="172"/>
  <c r="J25" i="172"/>
  <c r="I25" i="172"/>
  <c r="H25" i="172"/>
  <c r="L24" i="172"/>
  <c r="J24" i="172"/>
  <c r="I24" i="172"/>
  <c r="H24" i="172"/>
  <c r="L82" i="88" l="1"/>
  <c r="J82" i="88"/>
  <c r="L81" i="88"/>
  <c r="J81" i="88"/>
  <c r="L80" i="88"/>
  <c r="J80" i="88"/>
  <c r="L79" i="88"/>
  <c r="J79" i="88"/>
  <c r="L78" i="88"/>
  <c r="J78" i="88"/>
  <c r="L77" i="88"/>
  <c r="O12" i="88" s="1"/>
  <c r="J77" i="88"/>
  <c r="L76" i="88"/>
  <c r="J76" i="88"/>
  <c r="L75" i="88"/>
  <c r="J75" i="88"/>
  <c r="L74" i="88"/>
  <c r="J74" i="88"/>
  <c r="L73" i="88"/>
  <c r="J73" i="88"/>
  <c r="L72" i="88"/>
  <c r="J72" i="88"/>
  <c r="L71" i="88"/>
  <c r="J71" i="88"/>
  <c r="L70" i="88"/>
  <c r="J70" i="88"/>
  <c r="L69" i="88"/>
  <c r="J69" i="88"/>
  <c r="L68" i="88"/>
  <c r="J68" i="88"/>
  <c r="L67" i="88"/>
  <c r="J67" i="88"/>
  <c r="L66" i="88"/>
  <c r="J66" i="88"/>
  <c r="L65" i="88"/>
  <c r="J65" i="88"/>
  <c r="L64" i="88"/>
  <c r="J64" i="88"/>
  <c r="L63" i="88"/>
  <c r="J63" i="88"/>
  <c r="L62" i="88"/>
  <c r="J62" i="88"/>
  <c r="L61" i="88"/>
  <c r="J61" i="88"/>
  <c r="L60" i="88"/>
  <c r="J60" i="88"/>
  <c r="L59" i="88"/>
  <c r="J59" i="88"/>
  <c r="L58" i="88"/>
  <c r="J58" i="88"/>
  <c r="L57" i="88"/>
  <c r="J57" i="88"/>
  <c r="L56" i="88"/>
  <c r="J56" i="88"/>
  <c r="L55" i="88"/>
  <c r="J55" i="88"/>
  <c r="L54" i="88"/>
  <c r="J54" i="88"/>
  <c r="L53" i="88"/>
  <c r="J53" i="88"/>
  <c r="L52" i="88"/>
  <c r="J52" i="88"/>
  <c r="L51" i="88"/>
  <c r="J51" i="88"/>
  <c r="L50" i="88"/>
  <c r="J50" i="88"/>
  <c r="L49" i="88"/>
  <c r="J49" i="88"/>
  <c r="L48" i="88"/>
  <c r="J48" i="88"/>
  <c r="L47" i="88"/>
  <c r="J47" i="88"/>
  <c r="L46" i="88"/>
  <c r="J46" i="88"/>
  <c r="L45" i="88"/>
  <c r="J45" i="88"/>
  <c r="L44" i="88"/>
  <c r="J44" i="88"/>
  <c r="L43" i="88"/>
  <c r="J43" i="88"/>
  <c r="L42" i="88"/>
  <c r="J42" i="88"/>
  <c r="L41" i="88"/>
  <c r="J41" i="88"/>
  <c r="L40" i="88"/>
  <c r="J40" i="88"/>
  <c r="L39" i="88"/>
  <c r="J39" i="88"/>
  <c r="L38" i="88"/>
  <c r="J38" i="88"/>
  <c r="L36" i="88"/>
  <c r="J36" i="88"/>
  <c r="L35" i="88"/>
  <c r="J35" i="88"/>
  <c r="L34" i="88"/>
  <c r="J34" i="88"/>
  <c r="L33" i="88"/>
  <c r="J33" i="88"/>
  <c r="L32" i="88"/>
  <c r="J32" i="88"/>
  <c r="L31" i="88"/>
  <c r="J31" i="88"/>
  <c r="L30" i="88"/>
  <c r="J30" i="88"/>
  <c r="L29" i="88"/>
  <c r="J29" i="88"/>
  <c r="O28" i="88"/>
  <c r="L28" i="88"/>
  <c r="J28" i="88"/>
  <c r="O27" i="88"/>
  <c r="L27" i="88"/>
  <c r="J27" i="88"/>
  <c r="O26" i="88"/>
  <c r="L26" i="88"/>
  <c r="J26" i="88"/>
  <c r="L25" i="88"/>
  <c r="J25" i="88"/>
  <c r="O24" i="88"/>
  <c r="L24" i="88"/>
  <c r="J24" i="88"/>
  <c r="O23" i="88"/>
  <c r="L23" i="88"/>
  <c r="J23" i="88"/>
  <c r="O22" i="88"/>
  <c r="L22" i="88"/>
  <c r="J22" i="88"/>
  <c r="O21" i="88"/>
  <c r="L21" i="88"/>
  <c r="J21" i="88"/>
  <c r="O20" i="88"/>
  <c r="L20" i="88"/>
  <c r="J20" i="88"/>
  <c r="O19" i="88"/>
  <c r="L19" i="88"/>
  <c r="J19" i="88"/>
  <c r="O18" i="88"/>
  <c r="L18" i="88"/>
  <c r="J18" i="88"/>
  <c r="O17" i="88"/>
  <c r="L17" i="88"/>
  <c r="J17" i="88"/>
  <c r="O16" i="88"/>
  <c r="L16" i="88"/>
  <c r="J16" i="88"/>
  <c r="O15" i="88"/>
  <c r="L15" i="88"/>
  <c r="J15" i="88"/>
  <c r="O14" i="88"/>
  <c r="L14" i="88"/>
  <c r="J14" i="88"/>
  <c r="O13" i="88"/>
  <c r="L13" i="88"/>
  <c r="J13" i="88"/>
  <c r="L12" i="88"/>
  <c r="J12" i="88"/>
  <c r="O11" i="88"/>
  <c r="L11" i="88"/>
  <c r="J11" i="88"/>
  <c r="O10" i="88"/>
  <c r="L10" i="88"/>
  <c r="J10" i="88"/>
  <c r="O9" i="88"/>
  <c r="L9" i="88"/>
  <c r="J9" i="88"/>
  <c r="O8" i="88"/>
  <c r="L8" i="88"/>
  <c r="J8" i="88"/>
  <c r="O7" i="88"/>
  <c r="L7" i="88"/>
  <c r="J7" i="88"/>
  <c r="O6" i="88"/>
  <c r="L6" i="88"/>
  <c r="J6" i="88"/>
  <c r="O5" i="88"/>
  <c r="L5" i="88"/>
  <c r="J5" i="88"/>
  <c r="O4" i="88"/>
  <c r="L4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19" i="88"/>
  <c r="I20" i="88"/>
  <c r="I21" i="88"/>
  <c r="I22" i="88"/>
  <c r="I23" i="88"/>
  <c r="I24" i="88"/>
  <c r="I25" i="88"/>
  <c r="I26" i="88"/>
  <c r="I27" i="88"/>
  <c r="I28" i="88"/>
  <c r="I29" i="88"/>
  <c r="I30" i="88"/>
  <c r="I31" i="88"/>
  <c r="I32" i="88"/>
  <c r="I33" i="88"/>
  <c r="I34" i="88"/>
  <c r="I35" i="88"/>
  <c r="I36" i="88"/>
  <c r="I38" i="88"/>
  <c r="I39" i="88"/>
  <c r="I40" i="88"/>
  <c r="I41" i="88"/>
  <c r="I42" i="88"/>
  <c r="I43" i="88"/>
  <c r="I44" i="88"/>
  <c r="I45" i="88"/>
  <c r="I46" i="88"/>
  <c r="I47" i="88"/>
  <c r="I48" i="88"/>
  <c r="I49" i="88"/>
  <c r="I50" i="88"/>
  <c r="I51" i="88"/>
  <c r="I52" i="88"/>
  <c r="I53" i="88"/>
  <c r="I54" i="88"/>
  <c r="I55" i="88"/>
  <c r="I56" i="88"/>
  <c r="I57" i="88"/>
  <c r="I58" i="88"/>
  <c r="I59" i="88"/>
  <c r="I60" i="88"/>
  <c r="I61" i="88"/>
  <c r="I62" i="88"/>
  <c r="I63" i="88"/>
  <c r="I64" i="88"/>
  <c r="I65" i="88"/>
  <c r="I66" i="88"/>
  <c r="I67" i="88"/>
  <c r="I68" i="88"/>
  <c r="I69" i="88"/>
  <c r="I70" i="88"/>
  <c r="I71" i="88"/>
  <c r="I72" i="88"/>
  <c r="I73" i="88"/>
  <c r="I74" i="88"/>
  <c r="I75" i="88"/>
  <c r="I76" i="88"/>
  <c r="I77" i="88"/>
  <c r="I78" i="88"/>
  <c r="I79" i="88"/>
  <c r="I80" i="88"/>
  <c r="I81" i="88"/>
  <c r="I82" i="88"/>
  <c r="I4" i="88"/>
  <c r="H5" i="88"/>
  <c r="H6" i="88"/>
  <c r="H7" i="88"/>
  <c r="H8" i="88"/>
  <c r="H9" i="88"/>
  <c r="H10" i="88"/>
  <c r="H11" i="88"/>
  <c r="H12" i="88"/>
  <c r="H13" i="88"/>
  <c r="H14" i="88"/>
  <c r="H15" i="88"/>
  <c r="H16" i="88"/>
  <c r="H17" i="88"/>
  <c r="H18" i="88"/>
  <c r="H19" i="88"/>
  <c r="H20" i="88"/>
  <c r="H21" i="88"/>
  <c r="H22" i="88"/>
  <c r="H23" i="88"/>
  <c r="H24" i="88"/>
  <c r="H25" i="88"/>
  <c r="H26" i="88"/>
  <c r="H27" i="88"/>
  <c r="H28" i="88"/>
  <c r="H29" i="88"/>
  <c r="H30" i="88"/>
  <c r="H31" i="88"/>
  <c r="H32" i="88"/>
  <c r="H33" i="88"/>
  <c r="H34" i="88"/>
  <c r="H35" i="88"/>
  <c r="H36" i="88"/>
  <c r="H38" i="88"/>
  <c r="H39" i="88"/>
  <c r="H40" i="88"/>
  <c r="H41" i="88"/>
  <c r="H42" i="88"/>
  <c r="H43" i="88"/>
  <c r="H44" i="88"/>
  <c r="H45" i="88"/>
  <c r="H46" i="88"/>
  <c r="H47" i="88"/>
  <c r="H48" i="88"/>
  <c r="H49" i="88"/>
  <c r="H50" i="88"/>
  <c r="H51" i="88"/>
  <c r="H52" i="88"/>
  <c r="H53" i="88"/>
  <c r="H54" i="88"/>
  <c r="H55" i="88"/>
  <c r="H56" i="88"/>
  <c r="H57" i="88"/>
  <c r="H58" i="88"/>
  <c r="H59" i="88"/>
  <c r="H60" i="88"/>
  <c r="H61" i="88"/>
  <c r="H62" i="88"/>
  <c r="H63" i="88"/>
  <c r="H64" i="88"/>
  <c r="H65" i="88"/>
  <c r="H66" i="88"/>
  <c r="H67" i="88"/>
  <c r="H68" i="88"/>
  <c r="H69" i="88"/>
  <c r="H70" i="88"/>
  <c r="H71" i="88"/>
  <c r="H72" i="88"/>
  <c r="H73" i="88"/>
  <c r="H74" i="88"/>
  <c r="H75" i="88"/>
  <c r="H76" i="88"/>
  <c r="H77" i="88"/>
  <c r="H78" i="88"/>
  <c r="H79" i="88"/>
  <c r="H80" i="88"/>
  <c r="H81" i="88"/>
  <c r="H82" i="88"/>
  <c r="H4" i="88"/>
  <c r="O23" i="77"/>
  <c r="O21" i="77"/>
  <c r="O19" i="77"/>
  <c r="O17" i="77"/>
  <c r="O15" i="77"/>
  <c r="O10" i="77"/>
  <c r="O9" i="77"/>
  <c r="O8" i="77"/>
  <c r="O5" i="77"/>
  <c r="L152" i="77"/>
  <c r="J152" i="77"/>
  <c r="I152" i="77"/>
  <c r="H152" i="77"/>
  <c r="J83" i="88" l="1"/>
  <c r="O25" i="88"/>
  <c r="O29" i="88" s="1"/>
  <c r="L83" i="88"/>
  <c r="J151" i="77" l="1"/>
  <c r="L151" i="77"/>
  <c r="J153" i="77"/>
  <c r="L153" i="77"/>
  <c r="J154" i="77"/>
  <c r="L154" i="77"/>
  <c r="J155" i="77"/>
  <c r="L155" i="77"/>
  <c r="J156" i="77"/>
  <c r="L156" i="77"/>
  <c r="J157" i="77"/>
  <c r="L157" i="77"/>
  <c r="J158" i="77"/>
  <c r="L158" i="77"/>
  <c r="J159" i="77"/>
  <c r="L159" i="77"/>
  <c r="J160" i="77"/>
  <c r="L160" i="77"/>
  <c r="L150" i="77"/>
  <c r="J150" i="77"/>
  <c r="L149" i="77"/>
  <c r="J149" i="77"/>
  <c r="L148" i="77"/>
  <c r="O14" i="77" s="1"/>
  <c r="J148" i="77"/>
  <c r="L147" i="77"/>
  <c r="J147" i="77"/>
  <c r="L146" i="77"/>
  <c r="J146" i="77"/>
  <c r="L145" i="77"/>
  <c r="J145" i="77"/>
  <c r="L144" i="77"/>
  <c r="J144" i="77"/>
  <c r="L143" i="77"/>
  <c r="J143" i="77"/>
  <c r="L142" i="77"/>
  <c r="J142" i="77"/>
  <c r="L141" i="77"/>
  <c r="J141" i="77"/>
  <c r="L140" i="77"/>
  <c r="O22" i="77" s="1"/>
  <c r="J140" i="77"/>
  <c r="L139" i="77"/>
  <c r="J139" i="77"/>
  <c r="L138" i="77"/>
  <c r="J138" i="77"/>
  <c r="L137" i="77"/>
  <c r="O20" i="77" s="1"/>
  <c r="J137" i="77"/>
  <c r="L136" i="77"/>
  <c r="O16" i="77" s="1"/>
  <c r="J136" i="77"/>
  <c r="L135" i="77"/>
  <c r="O18" i="77" s="1"/>
  <c r="J135" i="77"/>
  <c r="L134" i="77"/>
  <c r="J134" i="77"/>
  <c r="L133" i="77"/>
  <c r="J133" i="77"/>
  <c r="L132" i="77"/>
  <c r="J132" i="77"/>
  <c r="L131" i="77"/>
  <c r="J131" i="77"/>
  <c r="L130" i="77"/>
  <c r="J130" i="77"/>
  <c r="L129" i="77"/>
  <c r="J129" i="77"/>
  <c r="L128" i="77"/>
  <c r="J128" i="77"/>
  <c r="L127" i="77"/>
  <c r="J127" i="77"/>
  <c r="L126" i="77"/>
  <c r="J126" i="77"/>
  <c r="L125" i="77"/>
  <c r="J125" i="77"/>
  <c r="L124" i="77"/>
  <c r="J124" i="77"/>
  <c r="L123" i="77"/>
  <c r="J123" i="77"/>
  <c r="L122" i="77"/>
  <c r="J122" i="77"/>
  <c r="L121" i="77"/>
  <c r="J121" i="77"/>
  <c r="L120" i="77"/>
  <c r="J120" i="77"/>
  <c r="L119" i="77"/>
  <c r="J119" i="77"/>
  <c r="L118" i="77"/>
  <c r="J118" i="77"/>
  <c r="L117" i="77"/>
  <c r="J117" i="77"/>
  <c r="L116" i="77"/>
  <c r="J116" i="77"/>
  <c r="L115" i="77"/>
  <c r="J115" i="77"/>
  <c r="L114" i="77"/>
  <c r="J114" i="77"/>
  <c r="L113" i="77"/>
  <c r="J113" i="77"/>
  <c r="L112" i="77"/>
  <c r="J112" i="77"/>
  <c r="L111" i="77"/>
  <c r="J111" i="77"/>
  <c r="L110" i="77"/>
  <c r="J110" i="77"/>
  <c r="L109" i="77"/>
  <c r="J109" i="77"/>
  <c r="L108" i="77"/>
  <c r="J108" i="77"/>
  <c r="L107" i="77"/>
  <c r="J107" i="77"/>
  <c r="L106" i="77"/>
  <c r="J106" i="77"/>
  <c r="L105" i="77"/>
  <c r="J105" i="77"/>
  <c r="L104" i="77"/>
  <c r="J104" i="77"/>
  <c r="L103" i="77"/>
  <c r="J103" i="77"/>
  <c r="L102" i="77"/>
  <c r="J102" i="77"/>
  <c r="L101" i="77"/>
  <c r="J101" i="77"/>
  <c r="L100" i="77"/>
  <c r="J100" i="77"/>
  <c r="L99" i="77"/>
  <c r="J99" i="77"/>
  <c r="L98" i="77"/>
  <c r="J98" i="77"/>
  <c r="L97" i="77"/>
  <c r="J97" i="77"/>
  <c r="L96" i="77"/>
  <c r="J96" i="77"/>
  <c r="L95" i="77"/>
  <c r="J95" i="77"/>
  <c r="L94" i="77"/>
  <c r="J94" i="77"/>
  <c r="L93" i="77"/>
  <c r="J93" i="77"/>
  <c r="L92" i="77"/>
  <c r="J92" i="77"/>
  <c r="L91" i="77"/>
  <c r="J91" i="77"/>
  <c r="L90" i="77"/>
  <c r="J90" i="77"/>
  <c r="L89" i="77"/>
  <c r="J89" i="77"/>
  <c r="L88" i="77"/>
  <c r="J88" i="77"/>
  <c r="L87" i="77"/>
  <c r="J87" i="77"/>
  <c r="L86" i="77"/>
  <c r="J86" i="77"/>
  <c r="L85" i="77"/>
  <c r="J85" i="77"/>
  <c r="L84" i="77"/>
  <c r="J84" i="77"/>
  <c r="L83" i="77"/>
  <c r="J83" i="77"/>
  <c r="L82" i="77"/>
  <c r="J82" i="77"/>
  <c r="L81" i="77"/>
  <c r="J81" i="77"/>
  <c r="L80" i="77"/>
  <c r="J80" i="77"/>
  <c r="L79" i="77"/>
  <c r="J79" i="77"/>
  <c r="L78" i="77"/>
  <c r="J78" i="77"/>
  <c r="L77" i="77"/>
  <c r="J77" i="77"/>
  <c r="L76" i="77"/>
  <c r="J76" i="77"/>
  <c r="L75" i="77"/>
  <c r="J75" i="77"/>
  <c r="L74" i="77"/>
  <c r="J74" i="77"/>
  <c r="L73" i="77"/>
  <c r="J73" i="77"/>
  <c r="L72" i="77"/>
  <c r="J72" i="77"/>
  <c r="L71" i="77"/>
  <c r="J71" i="77"/>
  <c r="L70" i="77"/>
  <c r="J70" i="77"/>
  <c r="L69" i="77"/>
  <c r="J69" i="77"/>
  <c r="L68" i="77"/>
  <c r="J68" i="77"/>
  <c r="L67" i="77"/>
  <c r="J67" i="77"/>
  <c r="L66" i="77"/>
  <c r="J66" i="77"/>
  <c r="L65" i="77"/>
  <c r="J65" i="77"/>
  <c r="L64" i="77"/>
  <c r="J64" i="77"/>
  <c r="L63" i="77"/>
  <c r="J63" i="77"/>
  <c r="L62" i="77"/>
  <c r="J62" i="77"/>
  <c r="L61" i="77"/>
  <c r="J61" i="77"/>
  <c r="L60" i="77"/>
  <c r="J60" i="77"/>
  <c r="L59" i="77"/>
  <c r="J59" i="77"/>
  <c r="L58" i="77"/>
  <c r="J58" i="77"/>
  <c r="L57" i="77"/>
  <c r="J57" i="77"/>
  <c r="L56" i="77"/>
  <c r="J56" i="77"/>
  <c r="L55" i="77"/>
  <c r="J55" i="77"/>
  <c r="L54" i="77"/>
  <c r="J54" i="77"/>
  <c r="L53" i="77"/>
  <c r="J53" i="77"/>
  <c r="L52" i="77"/>
  <c r="J52" i="77"/>
  <c r="L51" i="77"/>
  <c r="J51" i="77"/>
  <c r="L50" i="77"/>
  <c r="J50" i="77"/>
  <c r="L49" i="77"/>
  <c r="J49" i="77"/>
  <c r="L48" i="77"/>
  <c r="J48" i="77"/>
  <c r="L47" i="77"/>
  <c r="J47" i="77"/>
  <c r="L46" i="77"/>
  <c r="J46" i="77"/>
  <c r="L45" i="77"/>
  <c r="J45" i="77"/>
  <c r="L44" i="77"/>
  <c r="J44" i="77"/>
  <c r="L43" i="77"/>
  <c r="J43" i="77"/>
  <c r="L42" i="77"/>
  <c r="J42" i="77"/>
  <c r="L41" i="77"/>
  <c r="J41" i="77"/>
  <c r="L40" i="77"/>
  <c r="J40" i="77"/>
  <c r="L39" i="77"/>
  <c r="J39" i="77"/>
  <c r="L38" i="77"/>
  <c r="J38" i="77"/>
  <c r="L37" i="77"/>
  <c r="J37" i="77"/>
  <c r="L36" i="77"/>
  <c r="J36" i="77"/>
  <c r="L35" i="77"/>
  <c r="J35" i="77"/>
  <c r="L34" i="77"/>
  <c r="J34" i="77"/>
  <c r="L33" i="77"/>
  <c r="J33" i="77"/>
  <c r="L32" i="77"/>
  <c r="J32" i="77"/>
  <c r="L31" i="77"/>
  <c r="J31" i="77"/>
  <c r="L30" i="77"/>
  <c r="J30" i="77"/>
  <c r="L29" i="77"/>
  <c r="J29" i="77"/>
  <c r="O27" i="77"/>
  <c r="L28" i="77"/>
  <c r="J28" i="77"/>
  <c r="O26" i="77"/>
  <c r="L27" i="77"/>
  <c r="J27" i="77"/>
  <c r="L26" i="77"/>
  <c r="J26" i="77"/>
  <c r="L25" i="77"/>
  <c r="J25" i="77"/>
  <c r="L24" i="77"/>
  <c r="J24" i="77"/>
  <c r="L23" i="77"/>
  <c r="J23" i="77"/>
  <c r="L22" i="77"/>
  <c r="J22" i="77"/>
  <c r="L21" i="77"/>
  <c r="J21" i="77"/>
  <c r="L20" i="77"/>
  <c r="J20" i="77"/>
  <c r="L19" i="77"/>
  <c r="J19" i="77"/>
  <c r="L18" i="77"/>
  <c r="J18" i="77"/>
  <c r="L17" i="77"/>
  <c r="J17" i="77"/>
  <c r="L16" i="77"/>
  <c r="J16" i="77"/>
  <c r="L15" i="77"/>
  <c r="J15" i="77"/>
  <c r="L14" i="77"/>
  <c r="J14" i="77"/>
  <c r="L13" i="77"/>
  <c r="J13" i="77"/>
  <c r="L12" i="77"/>
  <c r="J12" i="77"/>
  <c r="L11" i="77"/>
  <c r="J11" i="77"/>
  <c r="L10" i="77"/>
  <c r="J10" i="77"/>
  <c r="L9" i="77"/>
  <c r="J9" i="77"/>
  <c r="L8" i="77"/>
  <c r="J8" i="77"/>
  <c r="L7" i="77"/>
  <c r="J7" i="77"/>
  <c r="L6" i="77"/>
  <c r="J6" i="77"/>
  <c r="L5" i="77"/>
  <c r="J5" i="77"/>
  <c r="L4" i="77"/>
  <c r="J4" i="77"/>
  <c r="I5" i="77"/>
  <c r="I6" i="77"/>
  <c r="I7" i="77"/>
  <c r="I8" i="77"/>
  <c r="I9" i="77"/>
  <c r="I10" i="77"/>
  <c r="I11" i="77"/>
  <c r="I12" i="77"/>
  <c r="I13" i="77"/>
  <c r="I14" i="77"/>
  <c r="I15" i="77"/>
  <c r="I16" i="77"/>
  <c r="I17" i="77"/>
  <c r="I18" i="77"/>
  <c r="I19" i="77"/>
  <c r="I20" i="77"/>
  <c r="I21" i="77"/>
  <c r="I22" i="77"/>
  <c r="I23" i="77"/>
  <c r="I24" i="77"/>
  <c r="I25" i="77"/>
  <c r="I26" i="77"/>
  <c r="I27" i="77"/>
  <c r="I28" i="77"/>
  <c r="I29" i="77"/>
  <c r="I30" i="77"/>
  <c r="I31" i="77"/>
  <c r="I32" i="77"/>
  <c r="I33" i="77"/>
  <c r="I34" i="77"/>
  <c r="I35" i="77"/>
  <c r="I36" i="77"/>
  <c r="I37" i="77"/>
  <c r="I38" i="77"/>
  <c r="I39" i="77"/>
  <c r="I40" i="77"/>
  <c r="I41" i="77"/>
  <c r="I42" i="77"/>
  <c r="I43" i="77"/>
  <c r="I44" i="77"/>
  <c r="I45" i="77"/>
  <c r="I46" i="77"/>
  <c r="I47" i="77"/>
  <c r="I48" i="77"/>
  <c r="I49" i="77"/>
  <c r="I50" i="77"/>
  <c r="I51" i="77"/>
  <c r="I52" i="77"/>
  <c r="I53" i="77"/>
  <c r="I54" i="77"/>
  <c r="I55" i="77"/>
  <c r="I56" i="77"/>
  <c r="I57" i="77"/>
  <c r="I58" i="77"/>
  <c r="I59" i="77"/>
  <c r="I60" i="77"/>
  <c r="I61" i="77"/>
  <c r="I62" i="77"/>
  <c r="I63" i="77"/>
  <c r="I64" i="77"/>
  <c r="I65" i="77"/>
  <c r="I66" i="77"/>
  <c r="I67" i="77"/>
  <c r="I68" i="77"/>
  <c r="I69" i="77"/>
  <c r="I70" i="77"/>
  <c r="I71" i="77"/>
  <c r="I72" i="77"/>
  <c r="I73" i="77"/>
  <c r="I74" i="77"/>
  <c r="I75" i="77"/>
  <c r="I76" i="77"/>
  <c r="I77" i="77"/>
  <c r="I78" i="77"/>
  <c r="I79" i="77"/>
  <c r="I80" i="77"/>
  <c r="I81" i="77"/>
  <c r="I82" i="77"/>
  <c r="I83" i="77"/>
  <c r="I84" i="77"/>
  <c r="I85" i="77"/>
  <c r="I86" i="77"/>
  <c r="I87" i="77"/>
  <c r="I88" i="77"/>
  <c r="I89" i="77"/>
  <c r="I90" i="77"/>
  <c r="I91" i="77"/>
  <c r="I92" i="77"/>
  <c r="I93" i="77"/>
  <c r="I94" i="77"/>
  <c r="I95" i="77"/>
  <c r="I96" i="77"/>
  <c r="I97" i="77"/>
  <c r="I98" i="77"/>
  <c r="I99" i="77"/>
  <c r="I100" i="77"/>
  <c r="I101" i="77"/>
  <c r="I102" i="77"/>
  <c r="I103" i="77"/>
  <c r="I104" i="77"/>
  <c r="I105" i="77"/>
  <c r="I106" i="77"/>
  <c r="I107" i="77"/>
  <c r="I108" i="77"/>
  <c r="I109" i="77"/>
  <c r="I110" i="77"/>
  <c r="I111" i="77"/>
  <c r="I112" i="77"/>
  <c r="I113" i="77"/>
  <c r="I114" i="77"/>
  <c r="I115" i="77"/>
  <c r="I116" i="77"/>
  <c r="I117" i="77"/>
  <c r="I118" i="77"/>
  <c r="I119" i="77"/>
  <c r="I120" i="77"/>
  <c r="I121" i="77"/>
  <c r="I122" i="77"/>
  <c r="I123" i="77"/>
  <c r="I124" i="77"/>
  <c r="I125" i="77"/>
  <c r="I126" i="77"/>
  <c r="I127" i="77"/>
  <c r="I128" i="77"/>
  <c r="I129" i="77"/>
  <c r="I130" i="77"/>
  <c r="I131" i="77"/>
  <c r="I132" i="77"/>
  <c r="I133" i="77"/>
  <c r="I134" i="77"/>
  <c r="I135" i="77"/>
  <c r="I136" i="77"/>
  <c r="I137" i="77"/>
  <c r="I138" i="77"/>
  <c r="I139" i="77"/>
  <c r="I140" i="77"/>
  <c r="I141" i="77"/>
  <c r="I142" i="77"/>
  <c r="I143" i="77"/>
  <c r="I144" i="77"/>
  <c r="I145" i="77"/>
  <c r="I146" i="77"/>
  <c r="I147" i="77"/>
  <c r="I148" i="77"/>
  <c r="I149" i="77"/>
  <c r="I150" i="77"/>
  <c r="I151" i="77"/>
  <c r="I153" i="77"/>
  <c r="I154" i="77"/>
  <c r="I155" i="77"/>
  <c r="I156" i="77"/>
  <c r="I157" i="77"/>
  <c r="I158" i="77"/>
  <c r="I159" i="77"/>
  <c r="I160" i="77"/>
  <c r="I4" i="77"/>
  <c r="H5" i="77"/>
  <c r="H6" i="77"/>
  <c r="H7" i="77"/>
  <c r="H8" i="77"/>
  <c r="H9" i="77"/>
  <c r="H10" i="77"/>
  <c r="H11" i="77"/>
  <c r="H12" i="77"/>
  <c r="H13" i="77"/>
  <c r="H14" i="77"/>
  <c r="H15" i="77"/>
  <c r="H16" i="77"/>
  <c r="H17" i="77"/>
  <c r="H18" i="77"/>
  <c r="H19" i="77"/>
  <c r="H20" i="77"/>
  <c r="H21" i="77"/>
  <c r="H22" i="77"/>
  <c r="H23" i="77"/>
  <c r="H24" i="77"/>
  <c r="H25" i="77"/>
  <c r="H26" i="77"/>
  <c r="H27" i="77"/>
  <c r="H28" i="77"/>
  <c r="H29" i="77"/>
  <c r="H30" i="77"/>
  <c r="H31" i="77"/>
  <c r="H32" i="77"/>
  <c r="H33" i="77"/>
  <c r="H34" i="77"/>
  <c r="H35" i="77"/>
  <c r="H36" i="77"/>
  <c r="H37" i="77"/>
  <c r="H38" i="77"/>
  <c r="H39" i="77"/>
  <c r="H40" i="77"/>
  <c r="H41" i="77"/>
  <c r="H42" i="77"/>
  <c r="H43" i="77"/>
  <c r="H44" i="77"/>
  <c r="H45" i="77"/>
  <c r="H46" i="77"/>
  <c r="H47" i="77"/>
  <c r="H48" i="77"/>
  <c r="H49" i="77"/>
  <c r="H50" i="77"/>
  <c r="H51" i="77"/>
  <c r="H52" i="77"/>
  <c r="H53" i="77"/>
  <c r="H54" i="77"/>
  <c r="H55" i="77"/>
  <c r="H56" i="77"/>
  <c r="H57" i="77"/>
  <c r="H58" i="77"/>
  <c r="H59" i="77"/>
  <c r="H60" i="77"/>
  <c r="H61" i="77"/>
  <c r="H62" i="77"/>
  <c r="H63" i="77"/>
  <c r="H64" i="77"/>
  <c r="H65" i="77"/>
  <c r="H66" i="77"/>
  <c r="H67" i="77"/>
  <c r="H68" i="77"/>
  <c r="H69" i="77"/>
  <c r="H70" i="77"/>
  <c r="H71" i="77"/>
  <c r="H72" i="77"/>
  <c r="H73" i="77"/>
  <c r="H74" i="77"/>
  <c r="H75" i="77"/>
  <c r="H76" i="77"/>
  <c r="H77" i="77"/>
  <c r="H78" i="77"/>
  <c r="H79" i="77"/>
  <c r="H80" i="77"/>
  <c r="H81" i="77"/>
  <c r="H82" i="77"/>
  <c r="H83" i="77"/>
  <c r="H84" i="77"/>
  <c r="H85" i="77"/>
  <c r="H86" i="77"/>
  <c r="H87" i="77"/>
  <c r="H88" i="77"/>
  <c r="H89" i="77"/>
  <c r="H90" i="77"/>
  <c r="H91" i="77"/>
  <c r="H92" i="77"/>
  <c r="H93" i="77"/>
  <c r="H94" i="77"/>
  <c r="H95" i="77"/>
  <c r="H96" i="77"/>
  <c r="H97" i="77"/>
  <c r="H98" i="77"/>
  <c r="H99" i="77"/>
  <c r="H100" i="77"/>
  <c r="H101" i="77"/>
  <c r="H102" i="77"/>
  <c r="H103" i="77"/>
  <c r="H104" i="77"/>
  <c r="H105" i="77"/>
  <c r="H106" i="77"/>
  <c r="H107" i="77"/>
  <c r="H108" i="77"/>
  <c r="H109" i="77"/>
  <c r="H110" i="77"/>
  <c r="H111" i="77"/>
  <c r="H112" i="77"/>
  <c r="H113" i="77"/>
  <c r="H114" i="77"/>
  <c r="H115" i="77"/>
  <c r="H116" i="77"/>
  <c r="H117" i="77"/>
  <c r="H118" i="77"/>
  <c r="H119" i="77"/>
  <c r="H120" i="77"/>
  <c r="H121" i="77"/>
  <c r="H122" i="77"/>
  <c r="H123" i="77"/>
  <c r="H124" i="77"/>
  <c r="H125" i="77"/>
  <c r="H126" i="77"/>
  <c r="H127" i="77"/>
  <c r="H128" i="77"/>
  <c r="H129" i="77"/>
  <c r="H130" i="77"/>
  <c r="H131" i="77"/>
  <c r="H132" i="77"/>
  <c r="H133" i="77"/>
  <c r="H134" i="77"/>
  <c r="H135" i="77"/>
  <c r="H136" i="77"/>
  <c r="H137" i="77"/>
  <c r="H138" i="77"/>
  <c r="H139" i="77"/>
  <c r="H140" i="77"/>
  <c r="H141" i="77"/>
  <c r="H142" i="77"/>
  <c r="H143" i="77"/>
  <c r="H144" i="77"/>
  <c r="H145" i="77"/>
  <c r="H146" i="77"/>
  <c r="H147" i="77"/>
  <c r="H148" i="77"/>
  <c r="H149" i="77"/>
  <c r="H150" i="77"/>
  <c r="H151" i="77"/>
  <c r="H153" i="77"/>
  <c r="H154" i="77"/>
  <c r="H155" i="77"/>
  <c r="H156" i="77"/>
  <c r="H157" i="77"/>
  <c r="H158" i="77"/>
  <c r="H159" i="77"/>
  <c r="H160" i="77"/>
  <c r="H4" i="77"/>
  <c r="L166" i="166"/>
  <c r="L165" i="166"/>
  <c r="J166" i="166"/>
  <c r="J165" i="166"/>
  <c r="I166" i="166"/>
  <c r="I165" i="166"/>
  <c r="H166" i="166"/>
  <c r="H165" i="166"/>
  <c r="L150" i="93"/>
  <c r="J150" i="93"/>
  <c r="I150" i="93"/>
  <c r="H150" i="93"/>
  <c r="L149" i="127"/>
  <c r="J149" i="127"/>
  <c r="I149" i="127"/>
  <c r="H149" i="127"/>
  <c r="L154" i="42"/>
  <c r="J154" i="42"/>
  <c r="L153" i="42"/>
  <c r="J153" i="42"/>
  <c r="L152" i="42"/>
  <c r="J152" i="42"/>
  <c r="L151" i="42"/>
  <c r="J151" i="42"/>
  <c r="L150" i="42"/>
  <c r="J150" i="42"/>
  <c r="L149" i="42"/>
  <c r="J149" i="42"/>
  <c r="L148" i="42"/>
  <c r="J148" i="42"/>
  <c r="L147" i="42"/>
  <c r="J147" i="42"/>
  <c r="L146" i="42"/>
  <c r="J146" i="42"/>
  <c r="L145" i="42"/>
  <c r="J145" i="42"/>
  <c r="L144" i="42"/>
  <c r="J144" i="42"/>
  <c r="L143" i="42"/>
  <c r="J143" i="42"/>
  <c r="L142" i="42"/>
  <c r="J142" i="42"/>
  <c r="L141" i="42"/>
  <c r="J141" i="42"/>
  <c r="L140" i="42"/>
  <c r="J140" i="42"/>
  <c r="L139" i="42"/>
  <c r="J139" i="42"/>
  <c r="L138" i="42"/>
  <c r="J138" i="42"/>
  <c r="L137" i="42"/>
  <c r="J137" i="42"/>
  <c r="L136" i="42"/>
  <c r="J136" i="42"/>
  <c r="L135" i="42"/>
  <c r="J135" i="42"/>
  <c r="L134" i="42"/>
  <c r="J134" i="42"/>
  <c r="L133" i="42"/>
  <c r="J133" i="42"/>
  <c r="L132" i="42"/>
  <c r="J132" i="42"/>
  <c r="L131" i="42"/>
  <c r="J131" i="42"/>
  <c r="L130" i="42"/>
  <c r="O20" i="42" s="1"/>
  <c r="J130" i="42"/>
  <c r="L129" i="42"/>
  <c r="O16" i="42" s="1"/>
  <c r="J129" i="42"/>
  <c r="L128" i="42"/>
  <c r="L127" i="42"/>
  <c r="J127" i="42"/>
  <c r="L126" i="42"/>
  <c r="J126" i="42"/>
  <c r="L125" i="42"/>
  <c r="J125" i="42"/>
  <c r="L124" i="42"/>
  <c r="J124" i="42"/>
  <c r="L123" i="42"/>
  <c r="J123" i="42"/>
  <c r="L122" i="42"/>
  <c r="J122" i="42"/>
  <c r="L121" i="42"/>
  <c r="J121" i="42"/>
  <c r="L120" i="42"/>
  <c r="J120" i="42"/>
  <c r="L119" i="42"/>
  <c r="J119" i="42"/>
  <c r="L118" i="42"/>
  <c r="J118" i="42"/>
  <c r="L117" i="42"/>
  <c r="J117" i="42"/>
  <c r="L116" i="42"/>
  <c r="J116" i="42"/>
  <c r="L115" i="42"/>
  <c r="J115" i="42"/>
  <c r="L114" i="42"/>
  <c r="J114" i="42"/>
  <c r="L113" i="42"/>
  <c r="J113" i="42"/>
  <c r="L112" i="42"/>
  <c r="J112" i="42"/>
  <c r="L111" i="42"/>
  <c r="J111" i="42"/>
  <c r="L110" i="42"/>
  <c r="J110" i="42"/>
  <c r="L109" i="42"/>
  <c r="J109" i="42"/>
  <c r="L108" i="42"/>
  <c r="J108" i="42"/>
  <c r="L107" i="42"/>
  <c r="J107" i="42"/>
  <c r="L106" i="42"/>
  <c r="J106" i="42"/>
  <c r="L105" i="42"/>
  <c r="J105" i="42"/>
  <c r="L104" i="42"/>
  <c r="J104" i="42"/>
  <c r="L103" i="42"/>
  <c r="J103" i="42"/>
  <c r="L102" i="42"/>
  <c r="J102" i="42"/>
  <c r="L101" i="42"/>
  <c r="J101" i="42"/>
  <c r="L100" i="42"/>
  <c r="J100" i="42"/>
  <c r="L99" i="42"/>
  <c r="J99" i="42"/>
  <c r="L98" i="42"/>
  <c r="J98" i="42"/>
  <c r="L97" i="42"/>
  <c r="J97" i="42"/>
  <c r="L96" i="42"/>
  <c r="J96" i="42"/>
  <c r="L95" i="42"/>
  <c r="J95" i="42"/>
  <c r="L94" i="42"/>
  <c r="J94" i="42"/>
  <c r="L93" i="42"/>
  <c r="J93" i="42"/>
  <c r="L92" i="42"/>
  <c r="J92" i="42"/>
  <c r="L91" i="42"/>
  <c r="J91" i="42"/>
  <c r="L90" i="42"/>
  <c r="J90" i="42"/>
  <c r="L89" i="42"/>
  <c r="J89" i="42"/>
  <c r="L88" i="42"/>
  <c r="J88" i="42"/>
  <c r="L87" i="42"/>
  <c r="J87" i="42"/>
  <c r="L86" i="42"/>
  <c r="J86" i="42"/>
  <c r="L85" i="42"/>
  <c r="J85" i="42"/>
  <c r="L84" i="42"/>
  <c r="J84" i="42"/>
  <c r="L83" i="42"/>
  <c r="J83" i="42"/>
  <c r="L82" i="42"/>
  <c r="J82" i="42"/>
  <c r="L81" i="42"/>
  <c r="J81" i="42"/>
  <c r="L80" i="42"/>
  <c r="J80" i="42"/>
  <c r="L79" i="42"/>
  <c r="J79" i="42"/>
  <c r="L78" i="42"/>
  <c r="J78" i="42"/>
  <c r="L77" i="42"/>
  <c r="J77" i="42"/>
  <c r="L76" i="42"/>
  <c r="J76" i="42"/>
  <c r="L75" i="42"/>
  <c r="J75" i="42"/>
  <c r="L74" i="42"/>
  <c r="J74" i="42"/>
  <c r="L73" i="42"/>
  <c r="O11" i="42" s="1"/>
  <c r="J73" i="42"/>
  <c r="L72" i="42"/>
  <c r="J72" i="42"/>
  <c r="L71" i="42"/>
  <c r="J71" i="42"/>
  <c r="L70" i="42"/>
  <c r="J70" i="42"/>
  <c r="L69" i="42"/>
  <c r="J69" i="42"/>
  <c r="L68" i="42"/>
  <c r="J68" i="42"/>
  <c r="L67" i="42"/>
  <c r="J67" i="42"/>
  <c r="L66" i="42"/>
  <c r="J66" i="42"/>
  <c r="L65" i="42"/>
  <c r="J65" i="42"/>
  <c r="L64" i="42"/>
  <c r="J64" i="42"/>
  <c r="L63" i="42"/>
  <c r="J63" i="42"/>
  <c r="L62" i="42"/>
  <c r="J62" i="42"/>
  <c r="L61" i="42"/>
  <c r="J61" i="42"/>
  <c r="L60" i="42"/>
  <c r="J60" i="42"/>
  <c r="L59" i="42"/>
  <c r="J59" i="42"/>
  <c r="L58" i="42"/>
  <c r="J58" i="42"/>
  <c r="L57" i="42"/>
  <c r="J57" i="42"/>
  <c r="L56" i="42"/>
  <c r="J56" i="42"/>
  <c r="L55" i="42"/>
  <c r="J55" i="42"/>
  <c r="L54" i="42"/>
  <c r="J54" i="42"/>
  <c r="L53" i="42"/>
  <c r="J53" i="42"/>
  <c r="L52" i="42"/>
  <c r="J52" i="42"/>
  <c r="L51" i="42"/>
  <c r="J51" i="42"/>
  <c r="L50" i="42"/>
  <c r="J50" i="42"/>
  <c r="L49" i="42"/>
  <c r="J49" i="42"/>
  <c r="L48" i="42"/>
  <c r="J48" i="42"/>
  <c r="L47" i="42"/>
  <c r="J47" i="42"/>
  <c r="L46" i="42"/>
  <c r="J46" i="42"/>
  <c r="L45" i="42"/>
  <c r="J45" i="42"/>
  <c r="L44" i="42"/>
  <c r="J44" i="42"/>
  <c r="L43" i="42"/>
  <c r="J43" i="42"/>
  <c r="L42" i="42"/>
  <c r="J42" i="42"/>
  <c r="L41" i="42"/>
  <c r="J41" i="42"/>
  <c r="L40" i="42"/>
  <c r="J40" i="42"/>
  <c r="L39" i="42"/>
  <c r="J39" i="42"/>
  <c r="L38" i="42"/>
  <c r="J38" i="42"/>
  <c r="L37" i="42"/>
  <c r="J37" i="42"/>
  <c r="L36" i="42"/>
  <c r="J36" i="42"/>
  <c r="L35" i="42"/>
  <c r="J35" i="42"/>
  <c r="L34" i="42"/>
  <c r="J34" i="42"/>
  <c r="L33" i="42"/>
  <c r="J33" i="42"/>
  <c r="L32" i="42"/>
  <c r="J32" i="42"/>
  <c r="L31" i="42"/>
  <c r="J31" i="42"/>
  <c r="L30" i="42"/>
  <c r="J30" i="42"/>
  <c r="L29" i="42"/>
  <c r="J29" i="42"/>
  <c r="L28" i="42"/>
  <c r="J28" i="42"/>
  <c r="O27" i="42"/>
  <c r="L27" i="42"/>
  <c r="J27" i="42"/>
  <c r="O26" i="42"/>
  <c r="L26" i="42"/>
  <c r="J26" i="42"/>
  <c r="L25" i="42"/>
  <c r="J25" i="42"/>
  <c r="L24" i="42"/>
  <c r="J24" i="42"/>
  <c r="O23" i="42"/>
  <c r="L23" i="42"/>
  <c r="J23" i="42"/>
  <c r="L22" i="42"/>
  <c r="J22" i="42"/>
  <c r="O21" i="42"/>
  <c r="L21" i="42"/>
  <c r="J21" i="42"/>
  <c r="L20" i="42"/>
  <c r="J20" i="42"/>
  <c r="O19" i="42"/>
  <c r="L19" i="42"/>
  <c r="J19" i="42"/>
  <c r="O18" i="42"/>
  <c r="L18" i="42"/>
  <c r="J18" i="42"/>
  <c r="O17" i="42"/>
  <c r="L17" i="42"/>
  <c r="J17" i="42"/>
  <c r="L16" i="42"/>
  <c r="J16" i="42"/>
  <c r="L15" i="42"/>
  <c r="J15" i="42"/>
  <c r="O14" i="42"/>
  <c r="L14" i="42"/>
  <c r="J14" i="42"/>
  <c r="L13" i="42"/>
  <c r="J13" i="42"/>
  <c r="O12" i="42"/>
  <c r="L12" i="42"/>
  <c r="J12" i="42"/>
  <c r="L11" i="42"/>
  <c r="J11" i="42"/>
  <c r="O10" i="42"/>
  <c r="L10" i="42"/>
  <c r="J10" i="42"/>
  <c r="L9" i="42"/>
  <c r="J9" i="42"/>
  <c r="O8" i="42"/>
  <c r="L8" i="42"/>
  <c r="J8" i="42"/>
  <c r="L7" i="42"/>
  <c r="J7" i="42"/>
  <c r="L6" i="42"/>
  <c r="J6" i="42"/>
  <c r="O5" i="42"/>
  <c r="L5" i="42"/>
  <c r="J5" i="42"/>
  <c r="L4" i="42"/>
  <c r="J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09" i="42"/>
  <c r="I110" i="42"/>
  <c r="I111" i="42"/>
  <c r="I112" i="42"/>
  <c r="I113" i="42"/>
  <c r="I114" i="42"/>
  <c r="I115" i="42"/>
  <c r="I116" i="42"/>
  <c r="I117" i="42"/>
  <c r="I118" i="42"/>
  <c r="I119" i="42"/>
  <c r="I120" i="42"/>
  <c r="I121" i="42"/>
  <c r="I122" i="42"/>
  <c r="I123" i="42"/>
  <c r="I124" i="42"/>
  <c r="I125" i="42"/>
  <c r="I126" i="42"/>
  <c r="I127" i="42"/>
  <c r="I128" i="42"/>
  <c r="J128" i="42" s="1"/>
  <c r="I129" i="42"/>
  <c r="I130" i="42"/>
  <c r="I131" i="42"/>
  <c r="I132" i="42"/>
  <c r="I133" i="42"/>
  <c r="I134" i="42"/>
  <c r="I135" i="42"/>
  <c r="I136" i="42"/>
  <c r="I137" i="42"/>
  <c r="I138" i="42"/>
  <c r="I139" i="42"/>
  <c r="I140" i="42"/>
  <c r="I141" i="42"/>
  <c r="I142" i="42"/>
  <c r="I143" i="42"/>
  <c r="I144" i="42"/>
  <c r="I145" i="42"/>
  <c r="I146" i="42"/>
  <c r="I147" i="42"/>
  <c r="I148" i="42"/>
  <c r="I149" i="42"/>
  <c r="I150" i="42"/>
  <c r="I151" i="42"/>
  <c r="I152" i="42"/>
  <c r="I153" i="42"/>
  <c r="I154" i="42"/>
  <c r="I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4" i="42"/>
  <c r="L136" i="95"/>
  <c r="J136" i="95"/>
  <c r="I136" i="95"/>
  <c r="H136" i="95"/>
  <c r="L139" i="191"/>
  <c r="J139" i="191"/>
  <c r="I139" i="191"/>
  <c r="H139" i="191"/>
  <c r="L147" i="190"/>
  <c r="J147" i="190"/>
  <c r="I147" i="190"/>
  <c r="H147" i="190"/>
  <c r="L135" i="187"/>
  <c r="J135" i="187"/>
  <c r="I135" i="187"/>
  <c r="H135" i="187"/>
  <c r="L133" i="186"/>
  <c r="J133" i="186"/>
  <c r="I133" i="186"/>
  <c r="H133" i="186"/>
  <c r="L111" i="185"/>
  <c r="J111" i="185"/>
  <c r="I111" i="185"/>
  <c r="H111" i="185"/>
  <c r="L151" i="176"/>
  <c r="J151" i="176"/>
  <c r="I151" i="176"/>
  <c r="H151" i="176"/>
  <c r="L134" i="173"/>
  <c r="J134" i="173"/>
  <c r="I134" i="173"/>
  <c r="L132" i="167"/>
  <c r="J132" i="167"/>
  <c r="I132" i="167"/>
  <c r="H132" i="167"/>
  <c r="L132" i="166"/>
  <c r="J132" i="166"/>
  <c r="I132" i="166"/>
  <c r="H132" i="166"/>
  <c r="L152" i="167"/>
  <c r="J152" i="167"/>
  <c r="I152" i="167"/>
  <c r="H152" i="167"/>
  <c r="L151" i="167"/>
  <c r="J151" i="167"/>
  <c r="I151" i="167"/>
  <c r="H151" i="167"/>
  <c r="L150" i="167"/>
  <c r="J150" i="167"/>
  <c r="I150" i="167"/>
  <c r="H150" i="167"/>
  <c r="L38" i="172"/>
  <c r="J38" i="172"/>
  <c r="I38" i="172"/>
  <c r="H38" i="172"/>
  <c r="G73" i="149"/>
  <c r="L79" i="149"/>
  <c r="J79" i="149"/>
  <c r="I79" i="149"/>
  <c r="H79" i="149"/>
  <c r="L78" i="149"/>
  <c r="J78" i="149"/>
  <c r="I78" i="149"/>
  <c r="H78" i="149"/>
  <c r="L77" i="149"/>
  <c r="J77" i="149"/>
  <c r="I77" i="149"/>
  <c r="H77" i="149"/>
  <c r="L76" i="149"/>
  <c r="J76" i="149"/>
  <c r="I76" i="149"/>
  <c r="H76" i="149"/>
  <c r="L75" i="149"/>
  <c r="J75" i="149"/>
  <c r="I75" i="149"/>
  <c r="H75" i="149"/>
  <c r="L74" i="149"/>
  <c r="J74" i="149"/>
  <c r="I74" i="149"/>
  <c r="H74" i="149"/>
  <c r="L72" i="149"/>
  <c r="J72" i="149"/>
  <c r="I72" i="149"/>
  <c r="H72" i="149"/>
  <c r="L71" i="149"/>
  <c r="J71" i="149"/>
  <c r="I71" i="149"/>
  <c r="H71" i="149"/>
  <c r="L70" i="149"/>
  <c r="J70" i="149"/>
  <c r="I70" i="149"/>
  <c r="H70" i="149"/>
  <c r="L69" i="149"/>
  <c r="J69" i="149"/>
  <c r="I69" i="149"/>
  <c r="H69" i="149"/>
  <c r="L68" i="149"/>
  <c r="J68" i="149"/>
  <c r="I68" i="149"/>
  <c r="H68" i="149"/>
  <c r="L67" i="149"/>
  <c r="J67" i="149"/>
  <c r="I67" i="149"/>
  <c r="H67" i="149"/>
  <c r="L66" i="149"/>
  <c r="J66" i="149"/>
  <c r="I66" i="149"/>
  <c r="H66" i="149"/>
  <c r="L65" i="149"/>
  <c r="J65" i="149"/>
  <c r="I65" i="149"/>
  <c r="H65" i="149"/>
  <c r="I64" i="149"/>
  <c r="O13" i="42" l="1"/>
  <c r="O9" i="42"/>
  <c r="O4" i="42"/>
  <c r="O6" i="42"/>
  <c r="O7" i="42"/>
  <c r="O25" i="42"/>
  <c r="O24" i="77"/>
  <c r="O24" i="42"/>
  <c r="O6" i="77"/>
  <c r="O4" i="77"/>
  <c r="O11" i="77"/>
  <c r="O7" i="77"/>
  <c r="O25" i="77"/>
  <c r="O13" i="77"/>
  <c r="O12" i="77"/>
  <c r="J161" i="77"/>
  <c r="L161" i="77"/>
  <c r="J155" i="42"/>
  <c r="O15" i="42"/>
  <c r="L155" i="42"/>
  <c r="O22" i="42"/>
  <c r="I5" i="50"/>
  <c r="I6" i="50"/>
  <c r="I7" i="50"/>
  <c r="I8" i="50"/>
  <c r="I9" i="50"/>
  <c r="I10" i="50"/>
  <c r="I11" i="50"/>
  <c r="I12" i="50"/>
  <c r="I13" i="50"/>
  <c r="I14" i="50"/>
  <c r="I15" i="50"/>
  <c r="I16" i="50"/>
  <c r="I17" i="50"/>
  <c r="I18" i="50"/>
  <c r="I19" i="50"/>
  <c r="I20" i="50"/>
  <c r="I21" i="50"/>
  <c r="I22" i="50"/>
  <c r="I23" i="50"/>
  <c r="I24" i="50"/>
  <c r="I25" i="50"/>
  <c r="I26" i="50"/>
  <c r="I27" i="50"/>
  <c r="I28" i="50"/>
  <c r="I29" i="50"/>
  <c r="I30" i="50"/>
  <c r="I31" i="50"/>
  <c r="I32" i="50"/>
  <c r="I33" i="50"/>
  <c r="I34" i="50"/>
  <c r="I35" i="50"/>
  <c r="I36" i="50"/>
  <c r="I37" i="50"/>
  <c r="I38" i="50"/>
  <c r="I39" i="50"/>
  <c r="I40" i="50"/>
  <c r="I41" i="50"/>
  <c r="I42" i="50"/>
  <c r="I43" i="50"/>
  <c r="I44" i="50"/>
  <c r="I45" i="50"/>
  <c r="I46" i="50"/>
  <c r="I47" i="50"/>
  <c r="I48" i="50"/>
  <c r="I49" i="50"/>
  <c r="I50" i="50"/>
  <c r="I51" i="50"/>
  <c r="I52" i="50"/>
  <c r="I53" i="50"/>
  <c r="I54" i="50"/>
  <c r="I55" i="50"/>
  <c r="I56" i="50"/>
  <c r="I57" i="50"/>
  <c r="I58" i="50"/>
  <c r="I59" i="50"/>
  <c r="I60" i="50"/>
  <c r="I61" i="50"/>
  <c r="I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I75" i="50"/>
  <c r="I76" i="50"/>
  <c r="I77" i="50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I105" i="50"/>
  <c r="I106" i="50"/>
  <c r="I107" i="50"/>
  <c r="I108" i="50"/>
  <c r="I109" i="50"/>
  <c r="I110" i="50"/>
  <c r="I111" i="50"/>
  <c r="I112" i="50"/>
  <c r="I113" i="50"/>
  <c r="I114" i="50"/>
  <c r="I115" i="50"/>
  <c r="I116" i="50"/>
  <c r="I117" i="50"/>
  <c r="I118" i="50"/>
  <c r="I119" i="50"/>
  <c r="I120" i="50"/>
  <c r="I121" i="50"/>
  <c r="I122" i="50"/>
  <c r="I123" i="50"/>
  <c r="I124" i="50"/>
  <c r="I125" i="50"/>
  <c r="I126" i="50"/>
  <c r="I127" i="50"/>
  <c r="I128" i="50"/>
  <c r="I129" i="50"/>
  <c r="I130" i="50"/>
  <c r="I131" i="50"/>
  <c r="I132" i="50"/>
  <c r="I133" i="50"/>
  <c r="I134" i="50"/>
  <c r="I135" i="50"/>
  <c r="I136" i="50"/>
  <c r="I137" i="50"/>
  <c r="I138" i="50"/>
  <c r="I139" i="50"/>
  <c r="I140" i="50"/>
  <c r="I141" i="50"/>
  <c r="I142" i="50"/>
  <c r="I143" i="50"/>
  <c r="I144" i="50"/>
  <c r="I145" i="50"/>
  <c r="I146" i="50"/>
  <c r="I4" i="50"/>
  <c r="H5" i="50"/>
  <c r="H6" i="50"/>
  <c r="H7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4" i="50"/>
  <c r="O28" i="77" l="1"/>
  <c r="O28" i="42"/>
  <c r="L144" i="158" l="1"/>
  <c r="J144" i="158"/>
  <c r="I144" i="158"/>
  <c r="H144" i="158"/>
  <c r="G137" i="191" l="1"/>
  <c r="G58" i="191"/>
  <c r="G145" i="190"/>
  <c r="G69" i="190"/>
  <c r="G65" i="190"/>
  <c r="G58" i="190"/>
  <c r="G39" i="189"/>
  <c r="G166" i="187"/>
  <c r="G165" i="187"/>
  <c r="G164" i="187"/>
  <c r="G130" i="187"/>
  <c r="G119" i="187"/>
  <c r="G106" i="187"/>
  <c r="G105" i="187"/>
  <c r="G103" i="187"/>
  <c r="G162" i="186"/>
  <c r="G161" i="186"/>
  <c r="G160" i="186"/>
  <c r="G153" i="186"/>
  <c r="G152" i="186"/>
  <c r="G104" i="186"/>
  <c r="G103" i="186"/>
  <c r="G101" i="186"/>
  <c r="G99" i="186"/>
  <c r="G98" i="186"/>
  <c r="G97" i="186"/>
  <c r="G95" i="186"/>
  <c r="G94" i="186"/>
  <c r="G93" i="186"/>
  <c r="G86" i="186"/>
  <c r="G85" i="186"/>
  <c r="G84" i="186"/>
  <c r="G83" i="186"/>
  <c r="G82" i="186"/>
  <c r="G81" i="186"/>
  <c r="G106" i="185"/>
  <c r="G98" i="185"/>
  <c r="G97" i="185"/>
  <c r="G96" i="185"/>
  <c r="G94" i="185"/>
  <c r="G93" i="185"/>
  <c r="G92" i="185"/>
  <c r="G82" i="185"/>
  <c r="G81" i="185"/>
  <c r="G80" i="185"/>
  <c r="G78" i="185"/>
  <c r="G77" i="185"/>
  <c r="G76" i="185"/>
  <c r="G53" i="177"/>
  <c r="G51" i="177"/>
  <c r="G50" i="177"/>
  <c r="G47" i="177"/>
  <c r="G46" i="177"/>
  <c r="G45" i="177"/>
  <c r="G180" i="176"/>
  <c r="G179" i="176"/>
  <c r="G175" i="176"/>
  <c r="G173" i="176"/>
  <c r="G166" i="176"/>
  <c r="G165" i="176"/>
  <c r="G161" i="176"/>
  <c r="G160" i="176"/>
  <c r="G152" i="176"/>
  <c r="G150" i="176"/>
  <c r="G146" i="176"/>
  <c r="G144" i="176"/>
  <c r="G135" i="176"/>
  <c r="G133" i="176"/>
  <c r="G132" i="176"/>
  <c r="G127" i="176"/>
  <c r="G126" i="176"/>
  <c r="G125" i="176"/>
  <c r="G124" i="176"/>
  <c r="G123" i="176"/>
  <c r="G122" i="176"/>
  <c r="G121" i="176"/>
  <c r="G118" i="176"/>
  <c r="G116" i="176"/>
  <c r="G115" i="176"/>
  <c r="G114" i="176"/>
  <c r="G112" i="176"/>
  <c r="G111" i="176"/>
  <c r="G110" i="176"/>
  <c r="G102" i="176"/>
  <c r="G100" i="176"/>
  <c r="G98" i="176"/>
  <c r="G96" i="176"/>
  <c r="G89" i="176"/>
  <c r="G156" i="173"/>
  <c r="H156" i="173" s="1"/>
  <c r="G155" i="173"/>
  <c r="H155" i="173" s="1"/>
  <c r="G149" i="173"/>
  <c r="H149" i="173" s="1"/>
  <c r="G148" i="173"/>
  <c r="H148" i="173" s="1"/>
  <c r="G98" i="173"/>
  <c r="H98" i="173" s="1"/>
  <c r="G97" i="173"/>
  <c r="H97" i="173" s="1"/>
  <c r="G96" i="173"/>
  <c r="H96" i="173" s="1"/>
  <c r="G94" i="173"/>
  <c r="G93" i="173"/>
  <c r="G92" i="173"/>
  <c r="G45" i="172"/>
  <c r="G30" i="172"/>
  <c r="L129" i="167"/>
  <c r="G129" i="167"/>
  <c r="G118" i="167"/>
  <c r="G117" i="167"/>
  <c r="G116" i="167"/>
  <c r="G115" i="167"/>
  <c r="G114" i="167"/>
  <c r="G112" i="167"/>
  <c r="G111" i="167"/>
  <c r="G108" i="167"/>
  <c r="G107" i="167"/>
  <c r="G106" i="167"/>
  <c r="G105" i="167"/>
  <c r="G104" i="167"/>
  <c r="G103" i="167"/>
  <c r="G101" i="167"/>
  <c r="G100" i="167"/>
  <c r="G99" i="167"/>
  <c r="G96" i="167"/>
  <c r="G121" i="159"/>
  <c r="G120" i="159"/>
  <c r="G112" i="159"/>
  <c r="G111" i="159"/>
  <c r="G92" i="159"/>
  <c r="G91" i="159"/>
  <c r="G90" i="159"/>
  <c r="G88" i="159"/>
  <c r="G87" i="159"/>
  <c r="G86" i="159"/>
  <c r="G69" i="159"/>
  <c r="G68" i="159"/>
  <c r="G67" i="159"/>
  <c r="G66" i="159"/>
  <c r="G57" i="159"/>
  <c r="G54" i="159"/>
  <c r="G51" i="159"/>
  <c r="G47" i="159"/>
  <c r="G43" i="159"/>
  <c r="G38" i="159"/>
  <c r="G31" i="159"/>
  <c r="G24" i="159"/>
  <c r="G70" i="156"/>
  <c r="G38" i="152"/>
  <c r="G31" i="152"/>
  <c r="G33" i="150"/>
  <c r="G26" i="150"/>
  <c r="G63" i="149"/>
  <c r="G50" i="149"/>
  <c r="G37" i="149"/>
  <c r="G37" i="148"/>
  <c r="G30" i="148"/>
  <c r="G36" i="147"/>
  <c r="G29" i="147"/>
  <c r="G142" i="146"/>
  <c r="G141" i="146"/>
  <c r="G130" i="136"/>
  <c r="G129" i="136"/>
  <c r="G127" i="136"/>
  <c r="G145" i="128"/>
  <c r="G144" i="128"/>
  <c r="G143" i="128"/>
  <c r="G142" i="128"/>
  <c r="G147" i="127"/>
  <c r="G146" i="127"/>
  <c r="G145" i="127"/>
  <c r="G144" i="127"/>
  <c r="G135" i="127"/>
  <c r="G120" i="127"/>
  <c r="G51" i="116"/>
  <c r="G50" i="116"/>
  <c r="G49" i="116"/>
  <c r="G47" i="116"/>
  <c r="G46" i="116"/>
  <c r="G45" i="116"/>
  <c r="G42" i="116"/>
  <c r="G40" i="116"/>
  <c r="G38" i="116"/>
  <c r="G113" i="115"/>
  <c r="G111" i="115"/>
  <c r="G109" i="115"/>
  <c r="G107" i="115"/>
  <c r="G105" i="115"/>
  <c r="G102" i="115"/>
  <c r="G101" i="115"/>
  <c r="G100" i="115"/>
  <c r="G97" i="115"/>
  <c r="G134" i="112"/>
  <c r="G50" i="105"/>
  <c r="G105" i="104"/>
  <c r="G104" i="104"/>
  <c r="G78" i="104"/>
  <c r="G77" i="104"/>
  <c r="G75" i="104"/>
  <c r="G74" i="104"/>
  <c r="G71" i="104"/>
  <c r="G70" i="104"/>
  <c r="G69" i="104"/>
  <c r="G64" i="104"/>
  <c r="G63" i="104"/>
  <c r="G171" i="103"/>
  <c r="G130" i="103"/>
  <c r="G129" i="103"/>
  <c r="G128" i="103"/>
  <c r="G127" i="103"/>
  <c r="G120" i="103"/>
  <c r="G119" i="103"/>
  <c r="G116" i="103"/>
  <c r="G115" i="103"/>
  <c r="G112" i="103"/>
  <c r="G111" i="103"/>
  <c r="G158" i="101"/>
  <c r="G145" i="101"/>
  <c r="G144" i="101"/>
  <c r="G142" i="101"/>
  <c r="G156" i="94"/>
  <c r="G155" i="94"/>
  <c r="G170" i="93"/>
  <c r="G167" i="93"/>
  <c r="G129" i="93"/>
  <c r="G128" i="93"/>
  <c r="G127" i="93"/>
  <c r="G126" i="93"/>
  <c r="G125" i="93"/>
  <c r="G123" i="93"/>
  <c r="G122" i="93"/>
  <c r="G119" i="93"/>
  <c r="G118" i="93"/>
  <c r="G117" i="93"/>
  <c r="G116" i="93"/>
  <c r="G115" i="93"/>
  <c r="G114" i="93"/>
  <c r="G68" i="85"/>
  <c r="G106" i="83"/>
  <c r="G105" i="83"/>
  <c r="G104" i="83"/>
  <c r="G93" i="83"/>
  <c r="G92" i="83"/>
  <c r="G91" i="83"/>
  <c r="G89" i="83"/>
  <c r="G88" i="83"/>
  <c r="G85" i="83"/>
  <c r="G84" i="83"/>
  <c r="G81" i="83"/>
  <c r="G80" i="83"/>
  <c r="G79" i="83"/>
  <c r="G103" i="72"/>
  <c r="G101" i="72"/>
  <c r="G130" i="63"/>
  <c r="G103" i="58"/>
  <c r="G102" i="58"/>
  <c r="G101" i="58"/>
  <c r="G100" i="58"/>
  <c r="G105" i="57"/>
  <c r="G104" i="57"/>
  <c r="G78" i="57"/>
  <c r="G77" i="57"/>
  <c r="G75" i="57"/>
  <c r="G74" i="57"/>
  <c r="G71" i="57"/>
  <c r="G70" i="57"/>
  <c r="G69" i="57"/>
  <c r="G60" i="57"/>
  <c r="G59" i="57"/>
  <c r="G58" i="57"/>
  <c r="G56" i="57"/>
  <c r="G55" i="57"/>
  <c r="G53" i="57"/>
  <c r="G52" i="57"/>
  <c r="G64" i="55"/>
  <c r="G63" i="55"/>
  <c r="G62" i="55"/>
  <c r="G102" i="30"/>
  <c r="G101" i="30"/>
  <c r="G98" i="30"/>
  <c r="G133" i="27"/>
  <c r="G131" i="27"/>
  <c r="G130" i="27"/>
  <c r="G124" i="27"/>
  <c r="G123" i="27"/>
  <c r="G107" i="27"/>
  <c r="G103" i="27"/>
  <c r="G101" i="27"/>
  <c r="G98" i="27"/>
  <c r="G95" i="27"/>
  <c r="G94" i="27"/>
  <c r="G93" i="27"/>
  <c r="G91" i="27"/>
  <c r="G90" i="27"/>
  <c r="G89" i="27"/>
  <c r="G137" i="26"/>
  <c r="G69" i="26"/>
  <c r="G68" i="26"/>
  <c r="G67" i="26"/>
  <c r="G61" i="26"/>
  <c r="G58" i="26"/>
  <c r="G55" i="26"/>
  <c r="G52" i="26"/>
  <c r="G48" i="26"/>
  <c r="G44" i="26"/>
  <c r="G39" i="26"/>
  <c r="G32" i="26"/>
  <c r="G25" i="26"/>
  <c r="G140" i="25"/>
  <c r="G139" i="25"/>
  <c r="G138" i="25"/>
  <c r="G137" i="25"/>
  <c r="G100" i="18"/>
  <c r="G114" i="17"/>
  <c r="G78" i="17"/>
  <c r="G77" i="17"/>
  <c r="G76" i="17"/>
  <c r="G75" i="17"/>
  <c r="G74" i="17"/>
  <c r="G73" i="17"/>
  <c r="G71" i="17"/>
  <c r="G68" i="17"/>
  <c r="G67" i="17"/>
  <c r="G66" i="17"/>
  <c r="G65" i="17"/>
  <c r="G64" i="17"/>
  <c r="G63" i="17"/>
  <c r="G60" i="17"/>
  <c r="G59" i="17"/>
  <c r="G58" i="17"/>
  <c r="G57" i="17"/>
  <c r="G56" i="17"/>
  <c r="G55" i="17"/>
  <c r="G54" i="17"/>
  <c r="G53" i="17"/>
  <c r="G52" i="17"/>
  <c r="G51" i="17"/>
  <c r="G47" i="17"/>
  <c r="G43" i="17"/>
  <c r="G38" i="17"/>
  <c r="G31" i="17"/>
  <c r="G24" i="17"/>
  <c r="G107" i="11"/>
  <c r="H107" i="11" s="1"/>
  <c r="G106" i="11"/>
  <c r="H106" i="11" s="1"/>
  <c r="G87" i="11"/>
  <c r="H87" i="11" s="1"/>
  <c r="G86" i="11"/>
  <c r="H86" i="11" s="1"/>
  <c r="G85" i="11"/>
  <c r="G84" i="11"/>
  <c r="H84" i="11" s="1"/>
  <c r="G83" i="11"/>
  <c r="H83" i="11" s="1"/>
  <c r="G82" i="11"/>
  <c r="H82" i="11" s="1"/>
  <c r="G75" i="11"/>
  <c r="H75" i="11" s="1"/>
  <c r="G73" i="11"/>
  <c r="H73" i="11" s="1"/>
  <c r="G72" i="11"/>
  <c r="H72" i="11" s="1"/>
  <c r="G71" i="11"/>
  <c r="H71" i="11" s="1"/>
  <c r="G70" i="11"/>
  <c r="H70" i="11" s="1"/>
  <c r="G65" i="11"/>
  <c r="H65" i="11" s="1"/>
  <c r="G64" i="11"/>
  <c r="H64" i="11" s="1"/>
  <c r="G63" i="11"/>
  <c r="H63" i="11" s="1"/>
  <c r="G61" i="11"/>
  <c r="H61" i="11" s="1"/>
  <c r="G55" i="11"/>
  <c r="H55" i="11" s="1"/>
  <c r="G52" i="11"/>
  <c r="G49" i="11"/>
  <c r="H49" i="11" s="1"/>
  <c r="G45" i="11"/>
  <c r="H5" i="11"/>
  <c r="H6" i="11"/>
  <c r="H7" i="11"/>
  <c r="H8" i="11"/>
  <c r="H9" i="11"/>
  <c r="H10" i="11"/>
  <c r="H11" i="11"/>
  <c r="H13" i="11"/>
  <c r="H14" i="11"/>
  <c r="H15" i="11"/>
  <c r="H16" i="11"/>
  <c r="H17" i="11"/>
  <c r="H18" i="11"/>
  <c r="H19" i="11"/>
  <c r="H20" i="11"/>
  <c r="H21" i="11"/>
  <c r="H23" i="11"/>
  <c r="H24" i="11"/>
  <c r="H25" i="11"/>
  <c r="H26" i="11"/>
  <c r="H27" i="11"/>
  <c r="H28" i="11"/>
  <c r="H30" i="11"/>
  <c r="H31" i="11"/>
  <c r="H32" i="11"/>
  <c r="H33" i="11"/>
  <c r="H34" i="11"/>
  <c r="H35" i="11"/>
  <c r="H37" i="11"/>
  <c r="H38" i="11"/>
  <c r="H39" i="11"/>
  <c r="H40" i="11"/>
  <c r="H42" i="11"/>
  <c r="H43" i="11"/>
  <c r="H44" i="11"/>
  <c r="H45" i="11"/>
  <c r="H46" i="11"/>
  <c r="H47" i="11"/>
  <c r="H48" i="11"/>
  <c r="H50" i="11"/>
  <c r="H51" i="11"/>
  <c r="H52" i="11"/>
  <c r="H53" i="11"/>
  <c r="H54" i="11"/>
  <c r="H56" i="11"/>
  <c r="H57" i="11"/>
  <c r="H58" i="11"/>
  <c r="H59" i="11"/>
  <c r="H60" i="11"/>
  <c r="H62" i="11"/>
  <c r="H66" i="11"/>
  <c r="H67" i="11"/>
  <c r="H68" i="11"/>
  <c r="H69" i="11"/>
  <c r="H74" i="11"/>
  <c r="H85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5" i="11"/>
  <c r="H108" i="11"/>
  <c r="H109" i="11"/>
  <c r="H4" i="11"/>
  <c r="G41" i="11"/>
  <c r="H41" i="11" s="1"/>
  <c r="G36" i="11"/>
  <c r="H36" i="11" s="1"/>
  <c r="G29" i="11"/>
  <c r="H29" i="11" s="1"/>
  <c r="G22" i="11"/>
  <c r="H22" i="11" s="1"/>
  <c r="G113" i="8"/>
  <c r="G106" i="8"/>
  <c r="G104" i="8"/>
  <c r="G102" i="8"/>
  <c r="G99" i="8"/>
  <c r="G98" i="8"/>
  <c r="G97" i="8"/>
  <c r="G96" i="8"/>
  <c r="G173" i="4"/>
  <c r="H173" i="4" s="1"/>
  <c r="G171" i="4"/>
  <c r="H171" i="4" s="1"/>
  <c r="G159" i="4"/>
  <c r="H159" i="4" s="1"/>
  <c r="G116" i="4"/>
  <c r="H116" i="4" s="1"/>
  <c r="G115" i="4"/>
  <c r="H115" i="4" s="1"/>
  <c r="G114" i="4"/>
  <c r="H114" i="4" s="1"/>
  <c r="G113" i="4"/>
  <c r="H113" i="4" s="1"/>
  <c r="G110" i="4"/>
  <c r="H110" i="4" s="1"/>
  <c r="G109" i="4"/>
  <c r="H109" i="4" s="1"/>
  <c r="G106" i="4"/>
  <c r="H106" i="4" s="1"/>
  <c r="G105" i="4"/>
  <c r="H105" i="4" s="1"/>
  <c r="G104" i="4"/>
  <c r="H104" i="4" s="1"/>
  <c r="G103" i="4"/>
  <c r="H103" i="4" s="1"/>
  <c r="G102" i="4"/>
  <c r="H102" i="4" s="1"/>
  <c r="G123" i="3"/>
  <c r="G99" i="3"/>
  <c r="G95" i="3"/>
  <c r="G94" i="3"/>
  <c r="G93" i="3"/>
  <c r="E129" i="61"/>
  <c r="G129" i="61" s="1"/>
  <c r="J129" i="61" s="1"/>
  <c r="E140" i="93"/>
  <c r="G140" i="93" s="1"/>
  <c r="H140" i="93" l="1"/>
  <c r="H129" i="61"/>
  <c r="I129" i="61"/>
  <c r="E101" i="4"/>
  <c r="J130" i="103"/>
  <c r="I130" i="103"/>
  <c r="L130" i="103" s="1"/>
  <c r="H130" i="103"/>
  <c r="J129" i="103"/>
  <c r="I129" i="103"/>
  <c r="L129" i="103" s="1"/>
  <c r="H129" i="103"/>
  <c r="J128" i="103"/>
  <c r="I128" i="103"/>
  <c r="L128" i="103" s="1"/>
  <c r="H128" i="103"/>
  <c r="J127" i="103"/>
  <c r="I127" i="103"/>
  <c r="L127" i="103" s="1"/>
  <c r="H127" i="103"/>
  <c r="L120" i="103"/>
  <c r="J120" i="103"/>
  <c r="I120" i="103"/>
  <c r="H120" i="103"/>
  <c r="L119" i="103"/>
  <c r="J119" i="103"/>
  <c r="I119" i="103"/>
  <c r="H119" i="103"/>
  <c r="L116" i="103"/>
  <c r="J116" i="103"/>
  <c r="I116" i="103"/>
  <c r="H116" i="103"/>
  <c r="L115" i="103"/>
  <c r="J115" i="103"/>
  <c r="I115" i="103"/>
  <c r="H115" i="103"/>
  <c r="L112" i="103"/>
  <c r="J112" i="103"/>
  <c r="I112" i="103"/>
  <c r="H112" i="103"/>
  <c r="L111" i="103"/>
  <c r="J111" i="103"/>
  <c r="I111" i="103"/>
  <c r="H111" i="103"/>
  <c r="G101" i="4" l="1"/>
  <c r="H101" i="4"/>
  <c r="L129" i="61"/>
  <c r="L142" i="146"/>
  <c r="J142" i="146"/>
  <c r="I142" i="146"/>
  <c r="H142" i="146"/>
  <c r="L141" i="146"/>
  <c r="J141" i="146"/>
  <c r="I141" i="146"/>
  <c r="H141" i="146"/>
  <c r="L156" i="94"/>
  <c r="J156" i="94"/>
  <c r="I156" i="94"/>
  <c r="H156" i="94"/>
  <c r="L155" i="94"/>
  <c r="J155" i="94"/>
  <c r="I155" i="94"/>
  <c r="H155" i="94"/>
  <c r="L145" i="128"/>
  <c r="J145" i="128"/>
  <c r="I145" i="128"/>
  <c r="H145" i="128"/>
  <c r="L144" i="128"/>
  <c r="J144" i="128"/>
  <c r="I144" i="128"/>
  <c r="H144" i="128"/>
  <c r="L143" i="128"/>
  <c r="J143" i="128"/>
  <c r="I143" i="128"/>
  <c r="H143" i="128"/>
  <c r="L142" i="128"/>
  <c r="J142" i="128"/>
  <c r="I142" i="128"/>
  <c r="H142" i="128"/>
  <c r="L147" i="127"/>
  <c r="J147" i="127"/>
  <c r="I147" i="127"/>
  <c r="H147" i="127"/>
  <c r="L146" i="127"/>
  <c r="J146" i="127"/>
  <c r="I146" i="127"/>
  <c r="H146" i="127"/>
  <c r="L145" i="127"/>
  <c r="J145" i="127"/>
  <c r="I145" i="127"/>
  <c r="H145" i="127"/>
  <c r="L144" i="127"/>
  <c r="J144" i="127"/>
  <c r="I144" i="127"/>
  <c r="H144" i="127"/>
  <c r="J174" i="128"/>
  <c r="L174" i="128"/>
  <c r="J175" i="128"/>
  <c r="L175" i="128"/>
  <c r="J173" i="128"/>
  <c r="L173" i="128"/>
  <c r="L172" i="128"/>
  <c r="J172" i="128"/>
  <c r="L171" i="128"/>
  <c r="J171" i="128"/>
  <c r="L170" i="128"/>
  <c r="J170" i="128"/>
  <c r="L169" i="128"/>
  <c r="J169" i="128"/>
  <c r="L168" i="128"/>
  <c r="J168" i="128"/>
  <c r="L167" i="128"/>
  <c r="J167" i="128"/>
  <c r="L166" i="128"/>
  <c r="J166" i="128"/>
  <c r="L165" i="128"/>
  <c r="J165" i="128"/>
  <c r="L164" i="128"/>
  <c r="J164" i="128"/>
  <c r="L163" i="128"/>
  <c r="J163" i="128"/>
  <c r="L162" i="128"/>
  <c r="J162" i="128"/>
  <c r="L161" i="128"/>
  <c r="J161" i="128"/>
  <c r="L160" i="128"/>
  <c r="J160" i="128"/>
  <c r="L159" i="128"/>
  <c r="J159" i="128"/>
  <c r="L158" i="128"/>
  <c r="J158" i="128"/>
  <c r="L157" i="128"/>
  <c r="J157" i="128"/>
  <c r="L156" i="128"/>
  <c r="J156" i="128"/>
  <c r="L155" i="128"/>
  <c r="J155" i="128"/>
  <c r="L154" i="128"/>
  <c r="J154" i="128"/>
  <c r="L153" i="128"/>
  <c r="J153" i="128"/>
  <c r="L152" i="128"/>
  <c r="J152" i="128"/>
  <c r="L151" i="128"/>
  <c r="J151" i="128"/>
  <c r="L150" i="128"/>
  <c r="J150" i="128"/>
  <c r="L149" i="128"/>
  <c r="J149" i="128"/>
  <c r="L148" i="128"/>
  <c r="J148" i="128"/>
  <c r="L147" i="128"/>
  <c r="J147" i="128"/>
  <c r="L146" i="128"/>
  <c r="J146" i="128"/>
  <c r="L141" i="128"/>
  <c r="J141" i="128"/>
  <c r="L140" i="128"/>
  <c r="J140" i="128"/>
  <c r="L139" i="128"/>
  <c r="J139" i="128"/>
  <c r="L138" i="128"/>
  <c r="J138" i="128"/>
  <c r="L137" i="128"/>
  <c r="J137" i="128"/>
  <c r="L136" i="128"/>
  <c r="J136" i="128"/>
  <c r="L135" i="128"/>
  <c r="J135" i="128"/>
  <c r="L134" i="128"/>
  <c r="J134" i="128"/>
  <c r="L133" i="128"/>
  <c r="O20" i="128" s="1"/>
  <c r="J133" i="128"/>
  <c r="L132" i="128"/>
  <c r="J132" i="128"/>
  <c r="L131" i="128"/>
  <c r="O18" i="128" s="1"/>
  <c r="J131" i="128"/>
  <c r="L130" i="128"/>
  <c r="J130" i="128"/>
  <c r="L129" i="128"/>
  <c r="J129" i="128"/>
  <c r="L128" i="128"/>
  <c r="J128" i="128"/>
  <c r="L127" i="128"/>
  <c r="J127" i="128"/>
  <c r="L126" i="128"/>
  <c r="J126" i="128"/>
  <c r="L125" i="128"/>
  <c r="J125" i="128"/>
  <c r="L124" i="128"/>
  <c r="J124" i="128"/>
  <c r="L123" i="128"/>
  <c r="J123" i="128"/>
  <c r="L122" i="128"/>
  <c r="J122" i="128"/>
  <c r="L121" i="128"/>
  <c r="J121" i="128"/>
  <c r="L120" i="128"/>
  <c r="L119" i="128"/>
  <c r="J119" i="128"/>
  <c r="L118" i="128"/>
  <c r="J118" i="128"/>
  <c r="L117" i="128"/>
  <c r="J117" i="128"/>
  <c r="L116" i="128"/>
  <c r="J116" i="128"/>
  <c r="L115" i="128"/>
  <c r="J115" i="128"/>
  <c r="L114" i="128"/>
  <c r="J114" i="128"/>
  <c r="L113" i="128"/>
  <c r="J113" i="128"/>
  <c r="L112" i="128"/>
  <c r="J112" i="128"/>
  <c r="L111" i="128"/>
  <c r="J111" i="128"/>
  <c r="L110" i="128"/>
  <c r="J110" i="128"/>
  <c r="L109" i="128"/>
  <c r="J109" i="128"/>
  <c r="L108" i="128"/>
  <c r="J108" i="128"/>
  <c r="L107" i="128"/>
  <c r="J107" i="128"/>
  <c r="L106" i="128"/>
  <c r="J106" i="128"/>
  <c r="L105" i="128"/>
  <c r="J105" i="128"/>
  <c r="L104" i="128"/>
  <c r="J104" i="128"/>
  <c r="L103" i="128"/>
  <c r="J103" i="128"/>
  <c r="L102" i="128"/>
  <c r="J102" i="128"/>
  <c r="L101" i="128"/>
  <c r="J101" i="128"/>
  <c r="L100" i="128"/>
  <c r="J100" i="128"/>
  <c r="L99" i="128"/>
  <c r="J99" i="128"/>
  <c r="L98" i="128"/>
  <c r="J98" i="128"/>
  <c r="L97" i="128"/>
  <c r="J97" i="128"/>
  <c r="L96" i="128"/>
  <c r="J96" i="128"/>
  <c r="L95" i="128"/>
  <c r="J95" i="128"/>
  <c r="L94" i="128"/>
  <c r="J94" i="128"/>
  <c r="L93" i="128"/>
  <c r="J93" i="128"/>
  <c r="L92" i="128"/>
  <c r="J92" i="128"/>
  <c r="L91" i="128"/>
  <c r="J91" i="128"/>
  <c r="L90" i="128"/>
  <c r="J90" i="128"/>
  <c r="L89" i="128"/>
  <c r="J89" i="128"/>
  <c r="L88" i="128"/>
  <c r="J88" i="128"/>
  <c r="L87" i="128"/>
  <c r="J87" i="128"/>
  <c r="L86" i="128"/>
  <c r="J86" i="128"/>
  <c r="L85" i="128"/>
  <c r="J85" i="128"/>
  <c r="L84" i="128"/>
  <c r="J84" i="128"/>
  <c r="L83" i="128"/>
  <c r="J83" i="128"/>
  <c r="L82" i="128"/>
  <c r="J82" i="128"/>
  <c r="L81" i="128"/>
  <c r="J81" i="128"/>
  <c r="L80" i="128"/>
  <c r="J80" i="128"/>
  <c r="L79" i="128"/>
  <c r="J79" i="128"/>
  <c r="L78" i="128"/>
  <c r="J78" i="128"/>
  <c r="L77" i="128"/>
  <c r="J77" i="128"/>
  <c r="L76" i="128"/>
  <c r="J76" i="128"/>
  <c r="L75" i="128"/>
  <c r="J75" i="128"/>
  <c r="L74" i="128"/>
  <c r="J74" i="128"/>
  <c r="L73" i="128"/>
  <c r="J73" i="128"/>
  <c r="L72" i="128"/>
  <c r="J72" i="128"/>
  <c r="L71" i="128"/>
  <c r="J71" i="128"/>
  <c r="L70" i="128"/>
  <c r="J70" i="128"/>
  <c r="L69" i="128"/>
  <c r="J69" i="128"/>
  <c r="L68" i="128"/>
  <c r="J68" i="128"/>
  <c r="L67" i="128"/>
  <c r="J67" i="128"/>
  <c r="L66" i="128"/>
  <c r="J66" i="128"/>
  <c r="L65" i="128"/>
  <c r="J65" i="128"/>
  <c r="L64" i="128"/>
  <c r="J64" i="128"/>
  <c r="L63" i="128"/>
  <c r="J63" i="128"/>
  <c r="L62" i="128"/>
  <c r="J62" i="128"/>
  <c r="L61" i="128"/>
  <c r="J61" i="128"/>
  <c r="L60" i="128"/>
  <c r="J60" i="128"/>
  <c r="L59" i="128"/>
  <c r="J59" i="128"/>
  <c r="L58" i="128"/>
  <c r="J58" i="128"/>
  <c r="L57" i="128"/>
  <c r="J57" i="128"/>
  <c r="L56" i="128"/>
  <c r="J56" i="128"/>
  <c r="L55" i="128"/>
  <c r="J55" i="128"/>
  <c r="L54" i="128"/>
  <c r="J54" i="128"/>
  <c r="L53" i="128"/>
  <c r="J53" i="128"/>
  <c r="L52" i="128"/>
  <c r="J52" i="128"/>
  <c r="L51" i="128"/>
  <c r="J51" i="128"/>
  <c r="L50" i="128"/>
  <c r="J50" i="128"/>
  <c r="L49" i="128"/>
  <c r="J49" i="128"/>
  <c r="L48" i="128"/>
  <c r="J48" i="128"/>
  <c r="L47" i="128"/>
  <c r="J47" i="128"/>
  <c r="L46" i="128"/>
  <c r="J46" i="128"/>
  <c r="L45" i="128"/>
  <c r="J45" i="128"/>
  <c r="L44" i="128"/>
  <c r="J44" i="128"/>
  <c r="L43" i="128"/>
  <c r="J43" i="128"/>
  <c r="L42" i="128"/>
  <c r="J42" i="128"/>
  <c r="L41" i="128"/>
  <c r="J41" i="128"/>
  <c r="L40" i="128"/>
  <c r="J40" i="128"/>
  <c r="L39" i="128"/>
  <c r="J39" i="128"/>
  <c r="L38" i="128"/>
  <c r="J38" i="128"/>
  <c r="L37" i="128"/>
  <c r="J37" i="128"/>
  <c r="L36" i="128"/>
  <c r="J36" i="128"/>
  <c r="L35" i="128"/>
  <c r="J35" i="128"/>
  <c r="L34" i="128"/>
  <c r="J34" i="128"/>
  <c r="L33" i="128"/>
  <c r="J33" i="128"/>
  <c r="L32" i="128"/>
  <c r="J32" i="128"/>
  <c r="L31" i="128"/>
  <c r="J31" i="128"/>
  <c r="L30" i="128"/>
  <c r="J30" i="128"/>
  <c r="L29" i="128"/>
  <c r="J29" i="128"/>
  <c r="O28" i="128"/>
  <c r="L28" i="128"/>
  <c r="J28" i="128"/>
  <c r="O27" i="128"/>
  <c r="L27" i="128"/>
  <c r="J27" i="128"/>
  <c r="O26" i="128"/>
  <c r="L26" i="128"/>
  <c r="J26" i="128"/>
  <c r="O25" i="128"/>
  <c r="L25" i="128"/>
  <c r="J25" i="128"/>
  <c r="L24" i="128"/>
  <c r="J24" i="128"/>
  <c r="O23" i="128"/>
  <c r="L23" i="128"/>
  <c r="J23" i="128"/>
  <c r="L22" i="128"/>
  <c r="J22" i="128"/>
  <c r="O21" i="128"/>
  <c r="L21" i="128"/>
  <c r="J21" i="128"/>
  <c r="L20" i="128"/>
  <c r="J20" i="128"/>
  <c r="O19" i="128"/>
  <c r="L19" i="128"/>
  <c r="J19" i="128"/>
  <c r="L18" i="128"/>
  <c r="J18" i="128"/>
  <c r="L17" i="128"/>
  <c r="J17" i="128"/>
  <c r="O16" i="128"/>
  <c r="L16" i="128"/>
  <c r="J16" i="128"/>
  <c r="L15" i="128"/>
  <c r="J15" i="128"/>
  <c r="O14" i="128"/>
  <c r="L14" i="128"/>
  <c r="J14" i="128"/>
  <c r="L13" i="128"/>
  <c r="J13" i="128"/>
  <c r="L12" i="128"/>
  <c r="J12" i="128"/>
  <c r="L11" i="128"/>
  <c r="J11" i="128"/>
  <c r="L10" i="128"/>
  <c r="J10" i="128"/>
  <c r="L9" i="128"/>
  <c r="J9" i="128"/>
  <c r="O8" i="128"/>
  <c r="L8" i="128"/>
  <c r="J8" i="128"/>
  <c r="L7" i="128"/>
  <c r="J7" i="128"/>
  <c r="O6" i="128"/>
  <c r="L6" i="128"/>
  <c r="J6" i="128"/>
  <c r="O5" i="128"/>
  <c r="L5" i="128"/>
  <c r="J5" i="128"/>
  <c r="L4" i="128"/>
  <c r="J4" i="128"/>
  <c r="I5" i="128"/>
  <c r="I6" i="128"/>
  <c r="I7" i="128"/>
  <c r="I8" i="128"/>
  <c r="I9" i="128"/>
  <c r="I10" i="128"/>
  <c r="I11" i="128"/>
  <c r="I12" i="128"/>
  <c r="I13" i="128"/>
  <c r="I14" i="128"/>
  <c r="I15" i="128"/>
  <c r="I16" i="128"/>
  <c r="I17" i="128"/>
  <c r="I18" i="128"/>
  <c r="I19" i="128"/>
  <c r="I20" i="128"/>
  <c r="I21" i="128"/>
  <c r="I22" i="128"/>
  <c r="I23" i="128"/>
  <c r="I24" i="128"/>
  <c r="I25" i="128"/>
  <c r="I26" i="128"/>
  <c r="I27" i="128"/>
  <c r="I28" i="128"/>
  <c r="I29" i="128"/>
  <c r="I30" i="128"/>
  <c r="I31" i="128"/>
  <c r="I32" i="128"/>
  <c r="I33" i="128"/>
  <c r="I34" i="128"/>
  <c r="I35" i="128"/>
  <c r="I36" i="128"/>
  <c r="I37" i="128"/>
  <c r="I38" i="128"/>
  <c r="I39" i="128"/>
  <c r="I40" i="128"/>
  <c r="I41" i="128"/>
  <c r="I42" i="128"/>
  <c r="I43" i="128"/>
  <c r="I44" i="128"/>
  <c r="I45" i="128"/>
  <c r="I46" i="128"/>
  <c r="I47" i="128"/>
  <c r="I48" i="128"/>
  <c r="I49" i="128"/>
  <c r="I50" i="128"/>
  <c r="I51" i="128"/>
  <c r="I52" i="128"/>
  <c r="I53" i="128"/>
  <c r="I54" i="128"/>
  <c r="I55" i="128"/>
  <c r="I56" i="128"/>
  <c r="I57" i="128"/>
  <c r="I58" i="128"/>
  <c r="I59" i="128"/>
  <c r="I60" i="128"/>
  <c r="I61" i="128"/>
  <c r="I62" i="128"/>
  <c r="I63" i="128"/>
  <c r="I64" i="128"/>
  <c r="I65" i="128"/>
  <c r="I66" i="128"/>
  <c r="I67" i="128"/>
  <c r="I68" i="128"/>
  <c r="I69" i="128"/>
  <c r="I70" i="128"/>
  <c r="I71" i="128"/>
  <c r="I72" i="128"/>
  <c r="I73" i="128"/>
  <c r="I74" i="128"/>
  <c r="I75" i="128"/>
  <c r="I76" i="128"/>
  <c r="I77" i="128"/>
  <c r="I78" i="128"/>
  <c r="I79" i="128"/>
  <c r="I80" i="128"/>
  <c r="I81" i="128"/>
  <c r="I82" i="128"/>
  <c r="I83" i="128"/>
  <c r="I84" i="128"/>
  <c r="I85" i="128"/>
  <c r="I86" i="128"/>
  <c r="I87" i="128"/>
  <c r="I88" i="128"/>
  <c r="I89" i="128"/>
  <c r="I90" i="128"/>
  <c r="I91" i="128"/>
  <c r="I92" i="128"/>
  <c r="I93" i="128"/>
  <c r="I94" i="128"/>
  <c r="I95" i="128"/>
  <c r="I96" i="128"/>
  <c r="I97" i="128"/>
  <c r="I98" i="128"/>
  <c r="I99" i="128"/>
  <c r="I100" i="128"/>
  <c r="I101" i="128"/>
  <c r="I102" i="128"/>
  <c r="I103" i="128"/>
  <c r="I104" i="128"/>
  <c r="I105" i="128"/>
  <c r="I106" i="128"/>
  <c r="I107" i="128"/>
  <c r="I108" i="128"/>
  <c r="I109" i="128"/>
  <c r="I110" i="128"/>
  <c r="I111" i="128"/>
  <c r="I112" i="128"/>
  <c r="I113" i="128"/>
  <c r="I114" i="128"/>
  <c r="I115" i="128"/>
  <c r="I116" i="128"/>
  <c r="I117" i="128"/>
  <c r="I118" i="128"/>
  <c r="I119" i="128"/>
  <c r="I120" i="128"/>
  <c r="J120" i="128" s="1"/>
  <c r="I121" i="128"/>
  <c r="I122" i="128"/>
  <c r="I123" i="128"/>
  <c r="I124" i="128"/>
  <c r="I125" i="128"/>
  <c r="I126" i="128"/>
  <c r="I127" i="128"/>
  <c r="I128" i="128"/>
  <c r="I129" i="128"/>
  <c r="I130" i="128"/>
  <c r="I131" i="128"/>
  <c r="I132" i="128"/>
  <c r="I133" i="128"/>
  <c r="I134" i="128"/>
  <c r="I135" i="128"/>
  <c r="I136" i="128"/>
  <c r="I137" i="128"/>
  <c r="I138" i="128"/>
  <c r="I139" i="128"/>
  <c r="I140" i="128"/>
  <c r="I141" i="128"/>
  <c r="I146" i="128"/>
  <c r="I147" i="128"/>
  <c r="I148" i="128"/>
  <c r="I149" i="128"/>
  <c r="I150" i="128"/>
  <c r="I151" i="128"/>
  <c r="I152" i="128"/>
  <c r="I153" i="128"/>
  <c r="I154" i="128"/>
  <c r="I155" i="128"/>
  <c r="I156" i="128"/>
  <c r="I157" i="128"/>
  <c r="I158" i="128"/>
  <c r="I159" i="128"/>
  <c r="I160" i="128"/>
  <c r="I161" i="128"/>
  <c r="I162" i="128"/>
  <c r="I163" i="128"/>
  <c r="I164" i="128"/>
  <c r="I165" i="128"/>
  <c r="I166" i="128"/>
  <c r="I167" i="128"/>
  <c r="I168" i="128"/>
  <c r="I169" i="128"/>
  <c r="I170" i="128"/>
  <c r="I171" i="128"/>
  <c r="I172" i="128"/>
  <c r="I173" i="128"/>
  <c r="I174" i="128"/>
  <c r="I175" i="128"/>
  <c r="I4" i="128"/>
  <c r="H5" i="128"/>
  <c r="H6" i="128"/>
  <c r="H7" i="128"/>
  <c r="H8" i="128"/>
  <c r="H9" i="128"/>
  <c r="H10" i="128"/>
  <c r="H11" i="128"/>
  <c r="H12" i="128"/>
  <c r="H13" i="128"/>
  <c r="H14" i="128"/>
  <c r="H15" i="128"/>
  <c r="H16" i="128"/>
  <c r="H17" i="128"/>
  <c r="H18" i="128"/>
  <c r="H19" i="128"/>
  <c r="H20" i="128"/>
  <c r="H21" i="128"/>
  <c r="H22" i="128"/>
  <c r="H23" i="128"/>
  <c r="H24" i="128"/>
  <c r="H25" i="128"/>
  <c r="H26" i="128"/>
  <c r="H27" i="128"/>
  <c r="H28" i="128"/>
  <c r="H29" i="128"/>
  <c r="H30" i="128"/>
  <c r="H31" i="128"/>
  <c r="H32" i="128"/>
  <c r="H33" i="128"/>
  <c r="H34" i="128"/>
  <c r="H35" i="128"/>
  <c r="H36" i="128"/>
  <c r="H37" i="128"/>
  <c r="H38" i="128"/>
  <c r="H39" i="128"/>
  <c r="H40" i="128"/>
  <c r="H41" i="128"/>
  <c r="H42" i="128"/>
  <c r="H43" i="128"/>
  <c r="H44" i="128"/>
  <c r="H45" i="128"/>
  <c r="H46" i="128"/>
  <c r="H47" i="128"/>
  <c r="H48" i="128"/>
  <c r="H49" i="128"/>
  <c r="H50" i="128"/>
  <c r="H51" i="128"/>
  <c r="H52" i="128"/>
  <c r="H53" i="128"/>
  <c r="H54" i="128"/>
  <c r="H55" i="128"/>
  <c r="H56" i="128"/>
  <c r="H57" i="128"/>
  <c r="H58" i="128"/>
  <c r="H59" i="128"/>
  <c r="H60" i="128"/>
  <c r="H61" i="128"/>
  <c r="H62" i="128"/>
  <c r="H63" i="128"/>
  <c r="H64" i="128"/>
  <c r="H65" i="128"/>
  <c r="H66" i="128"/>
  <c r="H67" i="128"/>
  <c r="H68" i="128"/>
  <c r="H69" i="128"/>
  <c r="H70" i="128"/>
  <c r="H71" i="128"/>
  <c r="H72" i="128"/>
  <c r="H73" i="128"/>
  <c r="H74" i="128"/>
  <c r="H75" i="128"/>
  <c r="H76" i="128"/>
  <c r="H77" i="128"/>
  <c r="H78" i="128"/>
  <c r="H79" i="128"/>
  <c r="H80" i="128"/>
  <c r="H81" i="128"/>
  <c r="H82" i="128"/>
  <c r="H83" i="128"/>
  <c r="H84" i="128"/>
  <c r="H85" i="128"/>
  <c r="H86" i="128"/>
  <c r="H87" i="128"/>
  <c r="H88" i="128"/>
  <c r="H89" i="128"/>
  <c r="H90" i="128"/>
  <c r="H91" i="128"/>
  <c r="H92" i="128"/>
  <c r="H93" i="128"/>
  <c r="H94" i="128"/>
  <c r="H95" i="128"/>
  <c r="H96" i="128"/>
  <c r="H97" i="128"/>
  <c r="H98" i="128"/>
  <c r="H99" i="128"/>
  <c r="H100" i="128"/>
  <c r="H101" i="128"/>
  <c r="H102" i="128"/>
  <c r="H103" i="128"/>
  <c r="H104" i="128"/>
  <c r="H105" i="128"/>
  <c r="H106" i="128"/>
  <c r="H107" i="128"/>
  <c r="H108" i="128"/>
  <c r="H109" i="128"/>
  <c r="H110" i="128"/>
  <c r="H111" i="128"/>
  <c r="H112" i="128"/>
  <c r="H113" i="128"/>
  <c r="H114" i="128"/>
  <c r="H115" i="128"/>
  <c r="H116" i="128"/>
  <c r="H117" i="128"/>
  <c r="H118" i="128"/>
  <c r="H119" i="128"/>
  <c r="H120" i="128"/>
  <c r="H121" i="128"/>
  <c r="H122" i="128"/>
  <c r="H123" i="128"/>
  <c r="H124" i="128"/>
  <c r="H125" i="128"/>
  <c r="H126" i="128"/>
  <c r="H127" i="128"/>
  <c r="H128" i="128"/>
  <c r="H129" i="128"/>
  <c r="H130" i="128"/>
  <c r="H131" i="128"/>
  <c r="H132" i="128"/>
  <c r="H133" i="128"/>
  <c r="H134" i="128"/>
  <c r="H135" i="128"/>
  <c r="H136" i="128"/>
  <c r="H137" i="128"/>
  <c r="H138" i="128"/>
  <c r="H139" i="128"/>
  <c r="H140" i="128"/>
  <c r="H141" i="128"/>
  <c r="H146" i="128"/>
  <c r="H147" i="128"/>
  <c r="H148" i="128"/>
  <c r="H149" i="128"/>
  <c r="H150" i="128"/>
  <c r="H151" i="128"/>
  <c r="H152" i="128"/>
  <c r="H153" i="128"/>
  <c r="H154" i="128"/>
  <c r="H155" i="128"/>
  <c r="H156" i="128"/>
  <c r="H157" i="128"/>
  <c r="H158" i="128"/>
  <c r="H159" i="128"/>
  <c r="H160" i="128"/>
  <c r="H161" i="128"/>
  <c r="H162" i="128"/>
  <c r="H163" i="128"/>
  <c r="H164" i="128"/>
  <c r="H165" i="128"/>
  <c r="H166" i="128"/>
  <c r="H167" i="128"/>
  <c r="H168" i="128"/>
  <c r="H169" i="128"/>
  <c r="H170" i="128"/>
  <c r="H171" i="128"/>
  <c r="H172" i="128"/>
  <c r="H173" i="128"/>
  <c r="H174" i="128"/>
  <c r="H175" i="128"/>
  <c r="H4" i="128"/>
  <c r="L120" i="127"/>
  <c r="J120" i="127"/>
  <c r="I120" i="127"/>
  <c r="H120" i="127"/>
  <c r="O4" i="128" l="1"/>
  <c r="O12" i="128"/>
  <c r="O7" i="128"/>
  <c r="O11" i="128"/>
  <c r="O24" i="128"/>
  <c r="O9" i="128"/>
  <c r="O10" i="128"/>
  <c r="O17" i="128"/>
  <c r="O13" i="128"/>
  <c r="O15" i="128"/>
  <c r="O22" i="128"/>
  <c r="O29" i="128" l="1"/>
  <c r="L5" i="59" l="1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4" i="59"/>
  <c r="L14" i="187"/>
  <c r="J14" i="187"/>
  <c r="I14" i="187"/>
  <c r="H14" i="187"/>
  <c r="L66" i="116"/>
  <c r="J66" i="116"/>
  <c r="I66" i="116"/>
  <c r="H66" i="116"/>
  <c r="L17" i="186" l="1"/>
  <c r="J17" i="186"/>
  <c r="I17" i="186"/>
  <c r="H17" i="186"/>
  <c r="L15" i="185"/>
  <c r="J15" i="185"/>
  <c r="I15" i="185"/>
  <c r="H15" i="185"/>
  <c r="L14" i="159"/>
  <c r="J14" i="159"/>
  <c r="I14" i="159"/>
  <c r="H14" i="159"/>
  <c r="L19" i="190"/>
  <c r="J19" i="190"/>
  <c r="I19" i="190"/>
  <c r="H19" i="190"/>
  <c r="L88" i="60"/>
  <c r="J88" i="60"/>
  <c r="I88" i="60"/>
  <c r="H88" i="60"/>
  <c r="L87" i="60"/>
  <c r="J87" i="60"/>
  <c r="I87" i="60"/>
  <c r="H87" i="60"/>
  <c r="I5" i="95"/>
  <c r="I6" i="95"/>
  <c r="I7" i="95"/>
  <c r="I8" i="95"/>
  <c r="I9" i="95"/>
  <c r="I10" i="95"/>
  <c r="I11" i="95"/>
  <c r="I12" i="95"/>
  <c r="I13" i="95"/>
  <c r="I14" i="95"/>
  <c r="I15" i="95"/>
  <c r="I16" i="95"/>
  <c r="I17" i="95"/>
  <c r="I18" i="95"/>
  <c r="I19" i="95"/>
  <c r="I20" i="95"/>
  <c r="I21" i="95"/>
  <c r="I22" i="95"/>
  <c r="I23" i="95"/>
  <c r="I24" i="95"/>
  <c r="I25" i="95"/>
  <c r="I26" i="95"/>
  <c r="I27" i="95"/>
  <c r="I28" i="95"/>
  <c r="I29" i="95"/>
  <c r="I30" i="95"/>
  <c r="I31" i="95"/>
  <c r="I32" i="95"/>
  <c r="I33" i="95"/>
  <c r="I34" i="95"/>
  <c r="I35" i="95"/>
  <c r="I36" i="95"/>
  <c r="I37" i="95"/>
  <c r="I38" i="95"/>
  <c r="I39" i="95"/>
  <c r="I40" i="95"/>
  <c r="I41" i="95"/>
  <c r="I42" i="95"/>
  <c r="I43" i="95"/>
  <c r="I44" i="95"/>
  <c r="I45" i="95"/>
  <c r="I46" i="95"/>
  <c r="I47" i="95"/>
  <c r="I48" i="95"/>
  <c r="I49" i="95"/>
  <c r="I50" i="95"/>
  <c r="I51" i="95"/>
  <c r="I52" i="95"/>
  <c r="I53" i="95"/>
  <c r="I54" i="95"/>
  <c r="I55" i="95"/>
  <c r="I56" i="95"/>
  <c r="I57" i="95"/>
  <c r="I58" i="95"/>
  <c r="I59" i="95"/>
  <c r="I60" i="95"/>
  <c r="I61" i="95"/>
  <c r="I62" i="95"/>
  <c r="I63" i="95"/>
  <c r="I64" i="95"/>
  <c r="I65" i="95"/>
  <c r="I66" i="95"/>
  <c r="I67" i="95"/>
  <c r="I68" i="95"/>
  <c r="I69" i="95"/>
  <c r="I70" i="95"/>
  <c r="I71" i="95"/>
  <c r="I72" i="95"/>
  <c r="I73" i="95"/>
  <c r="I74" i="95"/>
  <c r="I75" i="95"/>
  <c r="I76" i="95"/>
  <c r="I77" i="95"/>
  <c r="I78" i="95"/>
  <c r="I79" i="95"/>
  <c r="I80" i="95"/>
  <c r="I81" i="95"/>
  <c r="I82" i="95"/>
  <c r="I83" i="95"/>
  <c r="I84" i="95"/>
  <c r="I85" i="95"/>
  <c r="I86" i="95"/>
  <c r="I87" i="95"/>
  <c r="I88" i="95"/>
  <c r="I89" i="95"/>
  <c r="I90" i="95"/>
  <c r="I91" i="95"/>
  <c r="I92" i="95"/>
  <c r="I93" i="95"/>
  <c r="I94" i="95"/>
  <c r="I95" i="95"/>
  <c r="I96" i="95"/>
  <c r="I97" i="95"/>
  <c r="I98" i="95"/>
  <c r="I99" i="95"/>
  <c r="I100" i="95"/>
  <c r="I101" i="95"/>
  <c r="I102" i="95"/>
  <c r="I103" i="95"/>
  <c r="I104" i="95"/>
  <c r="I105" i="95"/>
  <c r="I106" i="95"/>
  <c r="I107" i="95"/>
  <c r="I108" i="95"/>
  <c r="I109" i="95"/>
  <c r="I110" i="95"/>
  <c r="I111" i="95"/>
  <c r="I112" i="95"/>
  <c r="I113" i="95"/>
  <c r="I114" i="95"/>
  <c r="I115" i="95"/>
  <c r="I116" i="95"/>
  <c r="I117" i="95"/>
  <c r="I118" i="95"/>
  <c r="I119" i="95"/>
  <c r="I120" i="95"/>
  <c r="I121" i="95"/>
  <c r="I122" i="95"/>
  <c r="I123" i="95"/>
  <c r="I124" i="95"/>
  <c r="I125" i="95"/>
  <c r="I126" i="95"/>
  <c r="I127" i="95"/>
  <c r="I128" i="95"/>
  <c r="I129" i="95"/>
  <c r="I130" i="95"/>
  <c r="I131" i="95"/>
  <c r="I132" i="95"/>
  <c r="I133" i="95"/>
  <c r="I134" i="95"/>
  <c r="I135" i="95"/>
  <c r="I137" i="95"/>
  <c r="I138" i="95"/>
  <c r="I139" i="95"/>
  <c r="I140" i="95"/>
  <c r="I141" i="95"/>
  <c r="I142" i="95"/>
  <c r="I143" i="95"/>
  <c r="I144" i="95"/>
  <c r="I145" i="95"/>
  <c r="I146" i="95"/>
  <c r="I147" i="95"/>
  <c r="I148" i="95"/>
  <c r="I149" i="95"/>
  <c r="I4" i="95"/>
  <c r="H5" i="95"/>
  <c r="H6" i="95"/>
  <c r="H7" i="95"/>
  <c r="H8" i="95"/>
  <c r="H9" i="95"/>
  <c r="H10" i="95"/>
  <c r="H11" i="95"/>
  <c r="H12" i="95"/>
  <c r="H13" i="95"/>
  <c r="H14" i="95"/>
  <c r="H15" i="95"/>
  <c r="H16" i="95"/>
  <c r="H17" i="95"/>
  <c r="H18" i="95"/>
  <c r="H19" i="95"/>
  <c r="H20" i="95"/>
  <c r="H21" i="95"/>
  <c r="H22" i="95"/>
  <c r="H23" i="95"/>
  <c r="H24" i="95"/>
  <c r="H25" i="95"/>
  <c r="H26" i="95"/>
  <c r="H27" i="95"/>
  <c r="H28" i="95"/>
  <c r="H29" i="95"/>
  <c r="H30" i="95"/>
  <c r="H31" i="95"/>
  <c r="H32" i="95"/>
  <c r="H33" i="95"/>
  <c r="H34" i="95"/>
  <c r="H35" i="95"/>
  <c r="H36" i="95"/>
  <c r="H37" i="95"/>
  <c r="H38" i="95"/>
  <c r="H39" i="95"/>
  <c r="H40" i="95"/>
  <c r="H41" i="95"/>
  <c r="H42" i="95"/>
  <c r="H43" i="95"/>
  <c r="H44" i="95"/>
  <c r="H45" i="95"/>
  <c r="H46" i="95"/>
  <c r="H47" i="95"/>
  <c r="H48" i="95"/>
  <c r="H49" i="95"/>
  <c r="H50" i="95"/>
  <c r="H51" i="95"/>
  <c r="H52" i="95"/>
  <c r="H53" i="95"/>
  <c r="H54" i="95"/>
  <c r="H55" i="95"/>
  <c r="H56" i="95"/>
  <c r="H57" i="95"/>
  <c r="H58" i="95"/>
  <c r="H59" i="95"/>
  <c r="H60" i="95"/>
  <c r="H61" i="95"/>
  <c r="H62" i="95"/>
  <c r="H63" i="95"/>
  <c r="H64" i="95"/>
  <c r="H65" i="95"/>
  <c r="H66" i="95"/>
  <c r="H67" i="95"/>
  <c r="H68" i="95"/>
  <c r="H69" i="95"/>
  <c r="H70" i="95"/>
  <c r="H71" i="95"/>
  <c r="H72" i="95"/>
  <c r="H73" i="95"/>
  <c r="H74" i="95"/>
  <c r="H75" i="95"/>
  <c r="H76" i="95"/>
  <c r="H77" i="95"/>
  <c r="H78" i="95"/>
  <c r="H79" i="95"/>
  <c r="H80" i="95"/>
  <c r="H81" i="95"/>
  <c r="H82" i="95"/>
  <c r="H83" i="95"/>
  <c r="H84" i="95"/>
  <c r="H85" i="95"/>
  <c r="H86" i="95"/>
  <c r="H87" i="95"/>
  <c r="H88" i="95"/>
  <c r="H89" i="95"/>
  <c r="H90" i="95"/>
  <c r="H91" i="95"/>
  <c r="H92" i="95"/>
  <c r="H93" i="95"/>
  <c r="H94" i="95"/>
  <c r="H95" i="95"/>
  <c r="H96" i="95"/>
  <c r="H97" i="95"/>
  <c r="H98" i="95"/>
  <c r="H99" i="95"/>
  <c r="H100" i="95"/>
  <c r="H101" i="95"/>
  <c r="H102" i="95"/>
  <c r="H103" i="95"/>
  <c r="H104" i="95"/>
  <c r="H105" i="95"/>
  <c r="H106" i="95"/>
  <c r="H107" i="95"/>
  <c r="H108" i="95"/>
  <c r="H109" i="95"/>
  <c r="H110" i="95"/>
  <c r="H111" i="95"/>
  <c r="H112" i="95"/>
  <c r="H113" i="95"/>
  <c r="H114" i="95"/>
  <c r="H115" i="95"/>
  <c r="H116" i="95"/>
  <c r="H117" i="95"/>
  <c r="H118" i="95"/>
  <c r="H119" i="95"/>
  <c r="H120" i="95"/>
  <c r="H121" i="95"/>
  <c r="H122" i="95"/>
  <c r="H123" i="95"/>
  <c r="H124" i="95"/>
  <c r="H125" i="95"/>
  <c r="H126" i="95"/>
  <c r="H127" i="95"/>
  <c r="H128" i="95"/>
  <c r="H129" i="95"/>
  <c r="H130" i="95"/>
  <c r="H131" i="95"/>
  <c r="H132" i="95"/>
  <c r="H133" i="95"/>
  <c r="H134" i="95"/>
  <c r="H135" i="95"/>
  <c r="H137" i="95"/>
  <c r="H138" i="95"/>
  <c r="H139" i="95"/>
  <c r="H140" i="95"/>
  <c r="H141" i="95"/>
  <c r="H142" i="95"/>
  <c r="H143" i="95"/>
  <c r="H144" i="95"/>
  <c r="H145" i="95"/>
  <c r="H146" i="95"/>
  <c r="H147" i="95"/>
  <c r="H148" i="95"/>
  <c r="H149" i="95"/>
  <c r="H4" i="95"/>
  <c r="L149" i="95"/>
  <c r="J149" i="95"/>
  <c r="L148" i="95"/>
  <c r="J148" i="95"/>
  <c r="L147" i="95"/>
  <c r="J147" i="95"/>
  <c r="L146" i="95"/>
  <c r="J146" i="95"/>
  <c r="L145" i="95"/>
  <c r="J145" i="95"/>
  <c r="L144" i="95"/>
  <c r="J144" i="95"/>
  <c r="L143" i="95"/>
  <c r="J143" i="95"/>
  <c r="L142" i="95"/>
  <c r="J142" i="95"/>
  <c r="L141" i="95"/>
  <c r="J141" i="95"/>
  <c r="L140" i="95"/>
  <c r="J140" i="95"/>
  <c r="L139" i="95"/>
  <c r="J139" i="95"/>
  <c r="L138" i="95"/>
  <c r="J138" i="95"/>
  <c r="L137" i="95"/>
  <c r="J137" i="95"/>
  <c r="L135" i="95"/>
  <c r="J135" i="95"/>
  <c r="L134" i="95"/>
  <c r="J134" i="95"/>
  <c r="L133" i="95"/>
  <c r="J133" i="95"/>
  <c r="L132" i="95"/>
  <c r="O20" i="95" s="1"/>
  <c r="J132" i="95"/>
  <c r="L131" i="95"/>
  <c r="J131" i="95"/>
  <c r="L130" i="95"/>
  <c r="O18" i="95" s="1"/>
  <c r="J130" i="95"/>
  <c r="L129" i="95"/>
  <c r="J129" i="95"/>
  <c r="L128" i="95"/>
  <c r="J128" i="95"/>
  <c r="L127" i="95"/>
  <c r="J127" i="95"/>
  <c r="L126" i="95"/>
  <c r="J126" i="95"/>
  <c r="L125" i="95"/>
  <c r="J125" i="95"/>
  <c r="L124" i="95"/>
  <c r="J124" i="95"/>
  <c r="L123" i="95"/>
  <c r="J123" i="95"/>
  <c r="L122" i="95"/>
  <c r="J122" i="95"/>
  <c r="L121" i="95"/>
  <c r="J121" i="95"/>
  <c r="L120" i="95"/>
  <c r="J120" i="95"/>
  <c r="L119" i="95"/>
  <c r="J119" i="95"/>
  <c r="L118" i="95"/>
  <c r="J118" i="95"/>
  <c r="L117" i="95"/>
  <c r="J117" i="95"/>
  <c r="L116" i="95"/>
  <c r="J116" i="95"/>
  <c r="L115" i="95"/>
  <c r="J115" i="95"/>
  <c r="L114" i="95"/>
  <c r="J114" i="95"/>
  <c r="L113" i="95"/>
  <c r="J113" i="95"/>
  <c r="L112" i="95"/>
  <c r="J112" i="95"/>
  <c r="L111" i="95"/>
  <c r="J111" i="95"/>
  <c r="L110" i="95"/>
  <c r="J110" i="95"/>
  <c r="L109" i="95"/>
  <c r="J109" i="95"/>
  <c r="L108" i="95"/>
  <c r="J108" i="95"/>
  <c r="L107" i="95"/>
  <c r="J107" i="95"/>
  <c r="L106" i="95"/>
  <c r="J106" i="95"/>
  <c r="L105" i="95"/>
  <c r="J105" i="95"/>
  <c r="L104" i="95"/>
  <c r="J104" i="95"/>
  <c r="L103" i="95"/>
  <c r="J103" i="95"/>
  <c r="L102" i="95"/>
  <c r="J102" i="95"/>
  <c r="L101" i="95"/>
  <c r="J101" i="95"/>
  <c r="L100" i="95"/>
  <c r="J100" i="95"/>
  <c r="L99" i="95"/>
  <c r="J99" i="95"/>
  <c r="L98" i="95"/>
  <c r="J98" i="95"/>
  <c r="L97" i="95"/>
  <c r="J97" i="95"/>
  <c r="L96" i="95"/>
  <c r="J96" i="95"/>
  <c r="L95" i="95"/>
  <c r="J95" i="95"/>
  <c r="L94" i="95"/>
  <c r="J94" i="95"/>
  <c r="L93" i="95"/>
  <c r="J93" i="95"/>
  <c r="L92" i="95"/>
  <c r="J92" i="95"/>
  <c r="L91" i="95"/>
  <c r="J91" i="95"/>
  <c r="L90" i="95"/>
  <c r="J90" i="95"/>
  <c r="L89" i="95"/>
  <c r="J89" i="95"/>
  <c r="L88" i="95"/>
  <c r="O13" i="95" s="1"/>
  <c r="J88" i="95"/>
  <c r="L87" i="95"/>
  <c r="J87" i="95"/>
  <c r="L86" i="95"/>
  <c r="J86" i="95"/>
  <c r="L85" i="95"/>
  <c r="J85" i="95"/>
  <c r="L84" i="95"/>
  <c r="J84" i="95"/>
  <c r="L83" i="95"/>
  <c r="J83" i="95"/>
  <c r="L82" i="95"/>
  <c r="J82" i="95"/>
  <c r="L81" i="95"/>
  <c r="J81" i="95"/>
  <c r="L80" i="95"/>
  <c r="J80" i="95"/>
  <c r="L79" i="95"/>
  <c r="J79" i="95"/>
  <c r="L78" i="95"/>
  <c r="J78" i="95"/>
  <c r="L77" i="95"/>
  <c r="J77" i="95"/>
  <c r="L76" i="95"/>
  <c r="J76" i="95"/>
  <c r="L75" i="95"/>
  <c r="J75" i="95"/>
  <c r="L74" i="95"/>
  <c r="J74" i="95"/>
  <c r="L73" i="95"/>
  <c r="J73" i="95"/>
  <c r="L72" i="95"/>
  <c r="J72" i="95"/>
  <c r="L71" i="95"/>
  <c r="J71" i="95"/>
  <c r="L70" i="95"/>
  <c r="J70" i="95"/>
  <c r="L69" i="95"/>
  <c r="J69" i="95"/>
  <c r="L68" i="95"/>
  <c r="J68" i="95"/>
  <c r="L67" i="95"/>
  <c r="J67" i="95"/>
  <c r="L66" i="95"/>
  <c r="J66" i="95"/>
  <c r="L65" i="95"/>
  <c r="J65" i="95"/>
  <c r="L64" i="95"/>
  <c r="J64" i="95"/>
  <c r="L63" i="95"/>
  <c r="J63" i="95"/>
  <c r="L62" i="95"/>
  <c r="J62" i="95"/>
  <c r="L61" i="95"/>
  <c r="J61" i="95"/>
  <c r="L60" i="95"/>
  <c r="J60" i="95"/>
  <c r="L59" i="95"/>
  <c r="J59" i="95"/>
  <c r="L58" i="95"/>
  <c r="J58" i="95"/>
  <c r="L57" i="95"/>
  <c r="J57" i="95"/>
  <c r="L56" i="95"/>
  <c r="J56" i="95"/>
  <c r="L55" i="95"/>
  <c r="J55" i="95"/>
  <c r="L54" i="95"/>
  <c r="J54" i="95"/>
  <c r="L53" i="95"/>
  <c r="J53" i="95"/>
  <c r="L52" i="95"/>
  <c r="J52" i="95"/>
  <c r="L51" i="95"/>
  <c r="J51" i="95"/>
  <c r="L50" i="95"/>
  <c r="J50" i="95"/>
  <c r="L49" i="95"/>
  <c r="J49" i="95"/>
  <c r="L48" i="95"/>
  <c r="J48" i="95"/>
  <c r="L47" i="95"/>
  <c r="J47" i="95"/>
  <c r="L46" i="95"/>
  <c r="J46" i="95"/>
  <c r="L45" i="95"/>
  <c r="J45" i="95"/>
  <c r="L44" i="95"/>
  <c r="J44" i="95"/>
  <c r="L43" i="95"/>
  <c r="J43" i="95"/>
  <c r="L42" i="95"/>
  <c r="J42" i="95"/>
  <c r="L41" i="95"/>
  <c r="J41" i="95"/>
  <c r="L40" i="95"/>
  <c r="J40" i="95"/>
  <c r="L39" i="95"/>
  <c r="J39" i="95"/>
  <c r="L38" i="95"/>
  <c r="J38" i="95"/>
  <c r="L37" i="95"/>
  <c r="J37" i="95"/>
  <c r="L36" i="95"/>
  <c r="J36" i="95"/>
  <c r="L35" i="95"/>
  <c r="J35" i="95"/>
  <c r="L34" i="95"/>
  <c r="J34" i="95"/>
  <c r="L33" i="95"/>
  <c r="J33" i="95"/>
  <c r="L32" i="95"/>
  <c r="J32" i="95"/>
  <c r="L31" i="95"/>
  <c r="J31" i="95"/>
  <c r="L30" i="95"/>
  <c r="J30" i="95"/>
  <c r="L29" i="95"/>
  <c r="J29" i="95"/>
  <c r="O28" i="95"/>
  <c r="L28" i="95"/>
  <c r="J28" i="95"/>
  <c r="O27" i="95"/>
  <c r="L27" i="95"/>
  <c r="J27" i="95"/>
  <c r="O26" i="95"/>
  <c r="L26" i="95"/>
  <c r="J26" i="95"/>
  <c r="O25" i="95"/>
  <c r="L25" i="95"/>
  <c r="J25" i="95"/>
  <c r="L24" i="95"/>
  <c r="J24" i="95"/>
  <c r="O23" i="95"/>
  <c r="L23" i="95"/>
  <c r="J23" i="95"/>
  <c r="L22" i="95"/>
  <c r="J22" i="95"/>
  <c r="O21" i="95"/>
  <c r="L21" i="95"/>
  <c r="J21" i="95"/>
  <c r="L20" i="95"/>
  <c r="J20" i="95"/>
  <c r="O19" i="95"/>
  <c r="L19" i="95"/>
  <c r="J19" i="95"/>
  <c r="L18" i="95"/>
  <c r="J18" i="95"/>
  <c r="L17" i="95"/>
  <c r="J17" i="95"/>
  <c r="L16" i="95"/>
  <c r="J16" i="95"/>
  <c r="L15" i="95"/>
  <c r="J15" i="95"/>
  <c r="O14" i="95"/>
  <c r="L14" i="95"/>
  <c r="J14" i="95"/>
  <c r="L13" i="95"/>
  <c r="J13" i="95"/>
  <c r="L12" i="95"/>
  <c r="J12" i="95"/>
  <c r="L11" i="95"/>
  <c r="J11" i="95"/>
  <c r="L10" i="95"/>
  <c r="J10" i="95"/>
  <c r="L9" i="95"/>
  <c r="J9" i="95"/>
  <c r="O8" i="95"/>
  <c r="L8" i="95"/>
  <c r="J8" i="95"/>
  <c r="L7" i="95"/>
  <c r="J7" i="95"/>
  <c r="O6" i="95"/>
  <c r="L6" i="95"/>
  <c r="J6" i="95"/>
  <c r="O5" i="95"/>
  <c r="L5" i="95"/>
  <c r="J5" i="95"/>
  <c r="L4" i="95"/>
  <c r="J4" i="95"/>
  <c r="L122" i="127"/>
  <c r="I122" i="127"/>
  <c r="J122" i="127" s="1"/>
  <c r="H122" i="127"/>
  <c r="L119" i="82"/>
  <c r="I119" i="82"/>
  <c r="J119" i="82" s="1"/>
  <c r="H119" i="82"/>
  <c r="L129" i="101"/>
  <c r="I129" i="101"/>
  <c r="J129" i="101" s="1"/>
  <c r="H129" i="101"/>
  <c r="L119" i="8"/>
  <c r="I119" i="8"/>
  <c r="J119" i="8" s="1"/>
  <c r="H119" i="8"/>
  <c r="L58" i="191"/>
  <c r="O30" i="191" s="1"/>
  <c r="J58" i="191"/>
  <c r="I58" i="191"/>
  <c r="H58" i="191"/>
  <c r="L69" i="190"/>
  <c r="J69" i="190"/>
  <c r="I69" i="190"/>
  <c r="H69" i="190"/>
  <c r="L65" i="190"/>
  <c r="J65" i="190"/>
  <c r="I65" i="190"/>
  <c r="H65" i="190"/>
  <c r="L58" i="190"/>
  <c r="J58" i="190"/>
  <c r="I58" i="190"/>
  <c r="H58" i="190"/>
  <c r="L45" i="190"/>
  <c r="J45" i="190"/>
  <c r="I45" i="190"/>
  <c r="H45" i="190"/>
  <c r="L39" i="189"/>
  <c r="O30" i="189" s="1"/>
  <c r="J39" i="189"/>
  <c r="I39" i="189"/>
  <c r="H39" i="189"/>
  <c r="J84" i="148"/>
  <c r="L84" i="148"/>
  <c r="L83" i="148"/>
  <c r="J83" i="148"/>
  <c r="L82" i="148"/>
  <c r="J82" i="148"/>
  <c r="L81" i="148"/>
  <c r="J81" i="148"/>
  <c r="L80" i="148"/>
  <c r="O12" i="148" s="1"/>
  <c r="J80" i="148"/>
  <c r="L79" i="148"/>
  <c r="J79" i="148"/>
  <c r="L78" i="148"/>
  <c r="J78" i="148"/>
  <c r="L77" i="148"/>
  <c r="J77" i="148"/>
  <c r="L76" i="148"/>
  <c r="J76" i="148"/>
  <c r="L75" i="148"/>
  <c r="J75" i="148"/>
  <c r="L74" i="148"/>
  <c r="J74" i="148"/>
  <c r="L73" i="148"/>
  <c r="J73" i="148"/>
  <c r="L72" i="148"/>
  <c r="J72" i="148"/>
  <c r="L71" i="148"/>
  <c r="J71" i="148"/>
  <c r="L70" i="148"/>
  <c r="J70" i="148"/>
  <c r="L69" i="148"/>
  <c r="J69" i="148"/>
  <c r="L68" i="148"/>
  <c r="J68" i="148"/>
  <c r="L67" i="148"/>
  <c r="J67" i="148"/>
  <c r="L66" i="148"/>
  <c r="J66" i="148"/>
  <c r="L65" i="148"/>
  <c r="J65" i="148"/>
  <c r="L64" i="148"/>
  <c r="J64" i="148"/>
  <c r="L63" i="148"/>
  <c r="J63" i="148"/>
  <c r="L62" i="148"/>
  <c r="J62" i="148"/>
  <c r="L61" i="148"/>
  <c r="J61" i="148"/>
  <c r="L60" i="148"/>
  <c r="J60" i="148"/>
  <c r="L59" i="148"/>
  <c r="J59" i="148"/>
  <c r="L58" i="148"/>
  <c r="J58" i="148"/>
  <c r="L57" i="148"/>
  <c r="J57" i="148"/>
  <c r="L56" i="148"/>
  <c r="J56" i="148"/>
  <c r="L55" i="148"/>
  <c r="J55" i="148"/>
  <c r="L54" i="148"/>
  <c r="J54" i="148"/>
  <c r="L53" i="148"/>
  <c r="J53" i="148"/>
  <c r="L52" i="148"/>
  <c r="J52" i="148"/>
  <c r="L51" i="148"/>
  <c r="J51" i="148"/>
  <c r="L50" i="148"/>
  <c r="J50" i="148"/>
  <c r="L49" i="148"/>
  <c r="J49" i="148"/>
  <c r="L48" i="148"/>
  <c r="J48" i="148"/>
  <c r="L47" i="148"/>
  <c r="J47" i="148"/>
  <c r="L46" i="148"/>
  <c r="J46" i="148"/>
  <c r="L45" i="148"/>
  <c r="J45" i="148"/>
  <c r="L44" i="148"/>
  <c r="J44" i="148"/>
  <c r="L43" i="148"/>
  <c r="J43" i="148"/>
  <c r="L42" i="148"/>
  <c r="J42" i="148"/>
  <c r="L41" i="148"/>
  <c r="J41" i="148"/>
  <c r="L40" i="148"/>
  <c r="J40" i="148"/>
  <c r="L39" i="148"/>
  <c r="J39" i="148"/>
  <c r="L38" i="148"/>
  <c r="J38" i="148"/>
  <c r="L37" i="148"/>
  <c r="J37" i="148"/>
  <c r="L36" i="148"/>
  <c r="J36" i="148"/>
  <c r="L35" i="148"/>
  <c r="J35" i="148"/>
  <c r="L34" i="148"/>
  <c r="J34" i="148"/>
  <c r="L33" i="148"/>
  <c r="J33" i="148"/>
  <c r="L32" i="148"/>
  <c r="J32" i="148"/>
  <c r="L31" i="148"/>
  <c r="J31" i="148"/>
  <c r="L30" i="148"/>
  <c r="J30" i="148"/>
  <c r="L29" i="148"/>
  <c r="J29" i="148"/>
  <c r="O28" i="148"/>
  <c r="L28" i="148"/>
  <c r="J28" i="148"/>
  <c r="O27" i="148"/>
  <c r="L27" i="148"/>
  <c r="J27" i="148"/>
  <c r="O26" i="148"/>
  <c r="L26" i="148"/>
  <c r="J26" i="148"/>
  <c r="O25" i="148"/>
  <c r="L25" i="148"/>
  <c r="J25" i="148"/>
  <c r="O24" i="148"/>
  <c r="L24" i="148"/>
  <c r="J24" i="148"/>
  <c r="O23" i="148"/>
  <c r="L23" i="148"/>
  <c r="J23" i="148"/>
  <c r="L22" i="148"/>
  <c r="J22" i="148"/>
  <c r="O21" i="148"/>
  <c r="L21" i="148"/>
  <c r="J21" i="148"/>
  <c r="O20" i="148"/>
  <c r="L20" i="148"/>
  <c r="J20" i="148"/>
  <c r="O19" i="148"/>
  <c r="L19" i="148"/>
  <c r="J19" i="148"/>
  <c r="O18" i="148"/>
  <c r="L18" i="148"/>
  <c r="J18" i="148"/>
  <c r="O17" i="148"/>
  <c r="L17" i="148"/>
  <c r="J17" i="148"/>
  <c r="O16" i="148"/>
  <c r="L16" i="148"/>
  <c r="J16" i="148"/>
  <c r="L15" i="148"/>
  <c r="J15" i="148"/>
  <c r="O14" i="148"/>
  <c r="L14" i="148"/>
  <c r="J14" i="148"/>
  <c r="L13" i="148"/>
  <c r="J13" i="148"/>
  <c r="L12" i="148"/>
  <c r="J12" i="148"/>
  <c r="O11" i="148"/>
  <c r="L11" i="148"/>
  <c r="J11" i="148"/>
  <c r="L10" i="148"/>
  <c r="J10" i="148"/>
  <c r="L9" i="148"/>
  <c r="J9" i="148"/>
  <c r="O8" i="148"/>
  <c r="L8" i="148"/>
  <c r="J8" i="148"/>
  <c r="O7" i="148"/>
  <c r="L7" i="148"/>
  <c r="J7" i="148"/>
  <c r="O6" i="148"/>
  <c r="L6" i="148"/>
  <c r="J6" i="148"/>
  <c r="O5" i="148"/>
  <c r="L5" i="148"/>
  <c r="J5" i="148"/>
  <c r="O4" i="148"/>
  <c r="L4" i="148"/>
  <c r="J4" i="148"/>
  <c r="I5" i="148"/>
  <c r="I6" i="148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I3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4" i="148"/>
  <c r="H5" i="148"/>
  <c r="H6" i="148"/>
  <c r="H7" i="148"/>
  <c r="H8" i="148"/>
  <c r="H9" i="148"/>
  <c r="H10" i="148"/>
  <c r="H11" i="148"/>
  <c r="H12" i="148"/>
  <c r="H13" i="148"/>
  <c r="H14" i="148"/>
  <c r="H15" i="148"/>
  <c r="H16" i="148"/>
  <c r="H17" i="148"/>
  <c r="H18" i="148"/>
  <c r="H19" i="148"/>
  <c r="H20" i="148"/>
  <c r="H21" i="148"/>
  <c r="H22" i="148"/>
  <c r="H23" i="148"/>
  <c r="H24" i="148"/>
  <c r="H25" i="148"/>
  <c r="H26" i="148"/>
  <c r="H27" i="148"/>
  <c r="H28" i="148"/>
  <c r="H29" i="148"/>
  <c r="H30" i="148"/>
  <c r="H31" i="148"/>
  <c r="H32" i="148"/>
  <c r="H33" i="148"/>
  <c r="H34" i="148"/>
  <c r="H35" i="148"/>
  <c r="H36" i="148"/>
  <c r="H37" i="148"/>
  <c r="H38" i="148"/>
  <c r="H39" i="148"/>
  <c r="H40" i="148"/>
  <c r="H41" i="148"/>
  <c r="H42" i="148"/>
  <c r="H43" i="148"/>
  <c r="H44" i="148"/>
  <c r="H45" i="148"/>
  <c r="H46" i="148"/>
  <c r="H47" i="148"/>
  <c r="H48" i="148"/>
  <c r="H49" i="148"/>
  <c r="H50" i="148"/>
  <c r="H51" i="148"/>
  <c r="H52" i="148"/>
  <c r="H53" i="148"/>
  <c r="H54" i="148"/>
  <c r="H55" i="148"/>
  <c r="H56" i="148"/>
  <c r="H57" i="148"/>
  <c r="H58" i="148"/>
  <c r="H59" i="148"/>
  <c r="H60" i="148"/>
  <c r="H61" i="148"/>
  <c r="H62" i="148"/>
  <c r="H63" i="148"/>
  <c r="H64" i="148"/>
  <c r="H65" i="148"/>
  <c r="H66" i="148"/>
  <c r="H67" i="148"/>
  <c r="H68" i="148"/>
  <c r="H69" i="148"/>
  <c r="H70" i="148"/>
  <c r="H71" i="148"/>
  <c r="H72" i="148"/>
  <c r="H73" i="148"/>
  <c r="H74" i="148"/>
  <c r="H75" i="148"/>
  <c r="H76" i="148"/>
  <c r="H77" i="148"/>
  <c r="H78" i="148"/>
  <c r="H79" i="148"/>
  <c r="H80" i="148"/>
  <c r="H81" i="148"/>
  <c r="H82" i="148"/>
  <c r="H83" i="148"/>
  <c r="H84" i="148"/>
  <c r="H4" i="148"/>
  <c r="L83" i="147"/>
  <c r="O13" i="147" s="1"/>
  <c r="J83" i="147"/>
  <c r="L82" i="147"/>
  <c r="J82" i="147"/>
  <c r="L81" i="147"/>
  <c r="J81" i="147"/>
  <c r="L80" i="147"/>
  <c r="J80" i="147"/>
  <c r="L79" i="147"/>
  <c r="J79" i="147"/>
  <c r="L78" i="147"/>
  <c r="J78" i="147"/>
  <c r="L77" i="147"/>
  <c r="J77" i="147"/>
  <c r="L76" i="147"/>
  <c r="J76" i="147"/>
  <c r="L75" i="147"/>
  <c r="J75" i="147"/>
  <c r="L74" i="147"/>
  <c r="J74" i="147"/>
  <c r="L73" i="147"/>
  <c r="J73" i="147"/>
  <c r="L72" i="147"/>
  <c r="J72" i="147"/>
  <c r="L71" i="147"/>
  <c r="J71" i="147"/>
  <c r="L70" i="147"/>
  <c r="J70" i="147"/>
  <c r="L69" i="147"/>
  <c r="J69" i="147"/>
  <c r="L68" i="147"/>
  <c r="J68" i="147"/>
  <c r="L67" i="147"/>
  <c r="J67" i="147"/>
  <c r="L66" i="147"/>
  <c r="J66" i="147"/>
  <c r="L65" i="147"/>
  <c r="J65" i="147"/>
  <c r="L64" i="147"/>
  <c r="J64" i="147"/>
  <c r="L63" i="147"/>
  <c r="J63" i="147"/>
  <c r="L62" i="147"/>
  <c r="J62" i="147"/>
  <c r="L61" i="147"/>
  <c r="J61" i="147"/>
  <c r="L60" i="147"/>
  <c r="J60" i="147"/>
  <c r="L59" i="147"/>
  <c r="J59" i="147"/>
  <c r="L58" i="147"/>
  <c r="J58" i="147"/>
  <c r="L57" i="147"/>
  <c r="J57" i="147"/>
  <c r="L56" i="147"/>
  <c r="J56" i="147"/>
  <c r="L55" i="147"/>
  <c r="J55" i="147"/>
  <c r="L54" i="147"/>
  <c r="J54" i="147"/>
  <c r="L53" i="147"/>
  <c r="J53" i="147"/>
  <c r="L52" i="147"/>
  <c r="J52" i="147"/>
  <c r="L51" i="147"/>
  <c r="J51" i="147"/>
  <c r="L50" i="147"/>
  <c r="J50" i="147"/>
  <c r="L49" i="147"/>
  <c r="J49" i="147"/>
  <c r="L48" i="147"/>
  <c r="J48" i="147"/>
  <c r="L47" i="147"/>
  <c r="J47" i="147"/>
  <c r="L46" i="147"/>
  <c r="J46" i="147"/>
  <c r="L45" i="147"/>
  <c r="J45" i="147"/>
  <c r="L44" i="147"/>
  <c r="J44" i="147"/>
  <c r="L43" i="147"/>
  <c r="J43" i="147"/>
  <c r="L42" i="147"/>
  <c r="J42" i="147"/>
  <c r="L41" i="147"/>
  <c r="J41" i="147"/>
  <c r="L40" i="147"/>
  <c r="J40" i="147"/>
  <c r="L39" i="147"/>
  <c r="J39" i="147"/>
  <c r="L38" i="147"/>
  <c r="J38" i="147"/>
  <c r="L37" i="147"/>
  <c r="J37" i="147"/>
  <c r="L36" i="147"/>
  <c r="J36" i="147"/>
  <c r="L35" i="147"/>
  <c r="J35" i="147"/>
  <c r="L34" i="147"/>
  <c r="J34" i="147"/>
  <c r="L33" i="147"/>
  <c r="J33" i="147"/>
  <c r="L32" i="147"/>
  <c r="J32" i="147"/>
  <c r="L31" i="147"/>
  <c r="J31" i="147"/>
  <c r="L30" i="147"/>
  <c r="J30" i="147"/>
  <c r="L29" i="147"/>
  <c r="J29" i="147"/>
  <c r="O28" i="147"/>
  <c r="L28" i="147"/>
  <c r="J28" i="147"/>
  <c r="O27" i="147"/>
  <c r="L27" i="147"/>
  <c r="J27" i="147"/>
  <c r="O26" i="147"/>
  <c r="L26" i="147"/>
  <c r="J26" i="147"/>
  <c r="O25" i="147"/>
  <c r="L25" i="147"/>
  <c r="J25" i="147"/>
  <c r="O24" i="147"/>
  <c r="L24" i="147"/>
  <c r="J24" i="147"/>
  <c r="O23" i="147"/>
  <c r="L23" i="147"/>
  <c r="J23" i="147"/>
  <c r="L22" i="147"/>
  <c r="J22" i="147"/>
  <c r="O21" i="147"/>
  <c r="L21" i="147"/>
  <c r="J21" i="147"/>
  <c r="O20" i="147"/>
  <c r="L20" i="147"/>
  <c r="J20" i="147"/>
  <c r="O19" i="147"/>
  <c r="L19" i="147"/>
  <c r="J19" i="147"/>
  <c r="O18" i="147"/>
  <c r="L18" i="147"/>
  <c r="J18" i="147"/>
  <c r="O17" i="147"/>
  <c r="L17" i="147"/>
  <c r="J17" i="147"/>
  <c r="O16" i="147"/>
  <c r="L16" i="147"/>
  <c r="J16" i="147"/>
  <c r="L15" i="147"/>
  <c r="J15" i="147"/>
  <c r="O14" i="147"/>
  <c r="L14" i="147"/>
  <c r="J14" i="147"/>
  <c r="L13" i="147"/>
  <c r="J13" i="147"/>
  <c r="L12" i="147"/>
  <c r="J12" i="147"/>
  <c r="O11" i="147"/>
  <c r="L11" i="147"/>
  <c r="J11" i="147"/>
  <c r="L10" i="147"/>
  <c r="J10" i="147"/>
  <c r="L9" i="147"/>
  <c r="J9" i="147"/>
  <c r="O8" i="147"/>
  <c r="L8" i="147"/>
  <c r="J8" i="147"/>
  <c r="O7" i="147"/>
  <c r="L7" i="147"/>
  <c r="J7" i="147"/>
  <c r="O6" i="147"/>
  <c r="L6" i="147"/>
  <c r="J6" i="147"/>
  <c r="O5" i="147"/>
  <c r="L5" i="147"/>
  <c r="J5" i="147"/>
  <c r="O4" i="147"/>
  <c r="L4" i="147"/>
  <c r="J4" i="147"/>
  <c r="I5" i="147"/>
  <c r="I6" i="147"/>
  <c r="I7" i="147"/>
  <c r="I8" i="147"/>
  <c r="I9" i="147"/>
  <c r="I10" i="147"/>
  <c r="I11" i="147"/>
  <c r="I12" i="147"/>
  <c r="I13" i="147"/>
  <c r="I14" i="147"/>
  <c r="I15" i="147"/>
  <c r="I16" i="147"/>
  <c r="I17" i="147"/>
  <c r="I18" i="147"/>
  <c r="I19" i="147"/>
  <c r="I20" i="147"/>
  <c r="I21" i="147"/>
  <c r="I22" i="147"/>
  <c r="I23" i="147"/>
  <c r="I24" i="147"/>
  <c r="I25" i="147"/>
  <c r="I26" i="147"/>
  <c r="I27" i="147"/>
  <c r="I28" i="147"/>
  <c r="I29" i="147"/>
  <c r="I30" i="147"/>
  <c r="I31" i="147"/>
  <c r="I32" i="147"/>
  <c r="I33" i="147"/>
  <c r="I34" i="147"/>
  <c r="I35" i="147"/>
  <c r="I36" i="147"/>
  <c r="I37" i="147"/>
  <c r="I38" i="147"/>
  <c r="I39" i="147"/>
  <c r="I40" i="147"/>
  <c r="I41" i="147"/>
  <c r="I42" i="147"/>
  <c r="I43" i="147"/>
  <c r="I44" i="147"/>
  <c r="I45" i="147"/>
  <c r="I46" i="147"/>
  <c r="I47" i="147"/>
  <c r="I48" i="147"/>
  <c r="I49" i="147"/>
  <c r="I50" i="147"/>
  <c r="I51" i="147"/>
  <c r="I52" i="147"/>
  <c r="I53" i="147"/>
  <c r="I54" i="147"/>
  <c r="I55" i="147"/>
  <c r="I56" i="147"/>
  <c r="I57" i="147"/>
  <c r="I58" i="147"/>
  <c r="I59" i="147"/>
  <c r="I60" i="147"/>
  <c r="I61" i="147"/>
  <c r="I62" i="147"/>
  <c r="I63" i="147"/>
  <c r="I64" i="147"/>
  <c r="I65" i="147"/>
  <c r="I66" i="147"/>
  <c r="I67" i="147"/>
  <c r="I68" i="147"/>
  <c r="I69" i="147"/>
  <c r="I70" i="147"/>
  <c r="I71" i="147"/>
  <c r="I72" i="147"/>
  <c r="I73" i="147"/>
  <c r="I74" i="147"/>
  <c r="I75" i="147"/>
  <c r="I76" i="147"/>
  <c r="I77" i="147"/>
  <c r="I78" i="147"/>
  <c r="I79" i="147"/>
  <c r="I80" i="147"/>
  <c r="I81" i="147"/>
  <c r="I82" i="147"/>
  <c r="I83" i="147"/>
  <c r="I4" i="147"/>
  <c r="H5" i="147"/>
  <c r="H6" i="147"/>
  <c r="H7" i="147"/>
  <c r="H8" i="147"/>
  <c r="H9" i="147"/>
  <c r="H10" i="147"/>
  <c r="H11" i="147"/>
  <c r="H12" i="147"/>
  <c r="H13" i="147"/>
  <c r="H14" i="147"/>
  <c r="H15" i="147"/>
  <c r="H16" i="147"/>
  <c r="H17" i="147"/>
  <c r="H18" i="147"/>
  <c r="H19" i="147"/>
  <c r="H20" i="147"/>
  <c r="H21" i="147"/>
  <c r="H22" i="147"/>
  <c r="H23" i="147"/>
  <c r="H24" i="147"/>
  <c r="H25" i="147"/>
  <c r="H26" i="147"/>
  <c r="H27" i="147"/>
  <c r="H28" i="147"/>
  <c r="H29" i="147"/>
  <c r="H30" i="147"/>
  <c r="H31" i="147"/>
  <c r="H32" i="147"/>
  <c r="H33" i="147"/>
  <c r="H34" i="147"/>
  <c r="H35" i="147"/>
  <c r="H36" i="147"/>
  <c r="H37" i="147"/>
  <c r="H38" i="147"/>
  <c r="H39" i="147"/>
  <c r="H40" i="147"/>
  <c r="H41" i="147"/>
  <c r="H42" i="147"/>
  <c r="H43" i="147"/>
  <c r="H44" i="147"/>
  <c r="H45" i="147"/>
  <c r="H46" i="147"/>
  <c r="H47" i="147"/>
  <c r="H48" i="147"/>
  <c r="H49" i="147"/>
  <c r="H50" i="147"/>
  <c r="H51" i="147"/>
  <c r="H52" i="147"/>
  <c r="H53" i="147"/>
  <c r="H54" i="147"/>
  <c r="H55" i="147"/>
  <c r="H56" i="147"/>
  <c r="H57" i="147"/>
  <c r="H58" i="147"/>
  <c r="H59" i="147"/>
  <c r="H60" i="147"/>
  <c r="H61" i="147"/>
  <c r="H62" i="147"/>
  <c r="H63" i="147"/>
  <c r="H64" i="147"/>
  <c r="H65" i="147"/>
  <c r="H66" i="147"/>
  <c r="H67" i="147"/>
  <c r="H68" i="147"/>
  <c r="H69" i="147"/>
  <c r="H70" i="147"/>
  <c r="H71" i="147"/>
  <c r="H72" i="147"/>
  <c r="H73" i="147"/>
  <c r="H74" i="147"/>
  <c r="H75" i="147"/>
  <c r="H76" i="147"/>
  <c r="H77" i="147"/>
  <c r="H78" i="147"/>
  <c r="H79" i="147"/>
  <c r="H80" i="147"/>
  <c r="H81" i="147"/>
  <c r="H82" i="147"/>
  <c r="H83" i="147"/>
  <c r="H4" i="147"/>
  <c r="L130" i="63"/>
  <c r="J130" i="63"/>
  <c r="I130" i="63"/>
  <c r="H130" i="63"/>
  <c r="L135" i="127"/>
  <c r="J135" i="127"/>
  <c r="I135" i="127"/>
  <c r="H135" i="127"/>
  <c r="H134" i="112"/>
  <c r="L134" i="112"/>
  <c r="J134" i="112"/>
  <c r="I134" i="112"/>
  <c r="O30" i="190" l="1"/>
  <c r="L85" i="148"/>
  <c r="O29" i="148"/>
  <c r="J85" i="148"/>
  <c r="O13" i="148"/>
  <c r="O15" i="148"/>
  <c r="O15" i="147"/>
  <c r="O10" i="147"/>
  <c r="O9" i="148"/>
  <c r="O29" i="147"/>
  <c r="O12" i="147"/>
  <c r="J150" i="95"/>
  <c r="O17" i="95"/>
  <c r="O10" i="95"/>
  <c r="L150" i="95"/>
  <c r="O9" i="95"/>
  <c r="O24" i="95"/>
  <c r="O22" i="95"/>
  <c r="O15" i="95"/>
  <c r="O11" i="95"/>
  <c r="O4" i="95"/>
  <c r="O7" i="95"/>
  <c r="O16" i="95"/>
  <c r="O12" i="95"/>
  <c r="O10" i="148"/>
  <c r="O22" i="148"/>
  <c r="J84" i="147"/>
  <c r="O9" i="147"/>
  <c r="O22" i="147"/>
  <c r="L84" i="147"/>
  <c r="J135" i="3"/>
  <c r="I135" i="3"/>
  <c r="K135" i="3" s="1"/>
  <c r="L135" i="3" s="1"/>
  <c r="H135" i="3"/>
  <c r="J129" i="167"/>
  <c r="I129" i="167"/>
  <c r="H129" i="167"/>
  <c r="L137" i="191"/>
  <c r="J137" i="191"/>
  <c r="I137" i="191"/>
  <c r="H137" i="191"/>
  <c r="H5" i="190"/>
  <c r="H6" i="190"/>
  <c r="H7" i="190"/>
  <c r="H8" i="190"/>
  <c r="H9" i="190"/>
  <c r="H10" i="190"/>
  <c r="H11" i="190"/>
  <c r="H12" i="190"/>
  <c r="H13" i="190"/>
  <c r="H14" i="190"/>
  <c r="H15" i="190"/>
  <c r="H16" i="190"/>
  <c r="H17" i="190"/>
  <c r="H18" i="190"/>
  <c r="H20" i="190"/>
  <c r="H21" i="190"/>
  <c r="H22" i="190"/>
  <c r="H23" i="190"/>
  <c r="H24" i="190"/>
  <c r="H25" i="190"/>
  <c r="H26" i="190"/>
  <c r="H27" i="190"/>
  <c r="H28" i="190"/>
  <c r="H29" i="190"/>
  <c r="H30" i="190"/>
  <c r="H31" i="190"/>
  <c r="H32" i="190"/>
  <c r="H33" i="190"/>
  <c r="H34" i="190"/>
  <c r="H35" i="190"/>
  <c r="H36" i="190"/>
  <c r="H37" i="190"/>
  <c r="H38" i="190"/>
  <c r="H39" i="190"/>
  <c r="H40" i="190"/>
  <c r="H41" i="190"/>
  <c r="H42" i="190"/>
  <c r="H43" i="190"/>
  <c r="H44" i="190"/>
  <c r="H46" i="190"/>
  <c r="H47" i="190"/>
  <c r="H48" i="190"/>
  <c r="H49" i="190"/>
  <c r="H50" i="190"/>
  <c r="H51" i="190"/>
  <c r="H52" i="190"/>
  <c r="H53" i="190"/>
  <c r="H54" i="190"/>
  <c r="H55" i="190"/>
  <c r="H56" i="190"/>
  <c r="H57" i="190"/>
  <c r="H59" i="190"/>
  <c r="H60" i="190"/>
  <c r="H61" i="190"/>
  <c r="H62" i="190"/>
  <c r="H63" i="190"/>
  <c r="H64" i="190"/>
  <c r="H66" i="190"/>
  <c r="H67" i="190"/>
  <c r="H68" i="190"/>
  <c r="H70" i="190"/>
  <c r="H71" i="190"/>
  <c r="H75" i="190"/>
  <c r="H76" i="190"/>
  <c r="H77" i="190"/>
  <c r="H78" i="190"/>
  <c r="H79" i="190"/>
  <c r="H80" i="190"/>
  <c r="H81" i="190"/>
  <c r="H82" i="190"/>
  <c r="H83" i="190"/>
  <c r="H84" i="190"/>
  <c r="H85" i="190"/>
  <c r="H86" i="190"/>
  <c r="H87" i="190"/>
  <c r="H88" i="190"/>
  <c r="H89" i="190"/>
  <c r="H90" i="190"/>
  <c r="H91" i="190"/>
  <c r="H92" i="190"/>
  <c r="H93" i="190"/>
  <c r="H94" i="190"/>
  <c r="H95" i="190"/>
  <c r="H96" i="190"/>
  <c r="H97" i="190"/>
  <c r="H98" i="190"/>
  <c r="H100" i="190"/>
  <c r="H101" i="190"/>
  <c r="H102" i="190"/>
  <c r="H106" i="190"/>
  <c r="H110" i="190"/>
  <c r="H112" i="190"/>
  <c r="H117" i="190"/>
  <c r="H124" i="190"/>
  <c r="H125" i="190"/>
  <c r="H128" i="190"/>
  <c r="H134" i="190"/>
  <c r="H135" i="190"/>
  <c r="H136" i="190"/>
  <c r="H137" i="190"/>
  <c r="H138" i="190"/>
  <c r="H139" i="190"/>
  <c r="H140" i="190"/>
  <c r="H141" i="190"/>
  <c r="H143" i="190"/>
  <c r="H144" i="190"/>
  <c r="H145" i="190"/>
  <c r="H146" i="190"/>
  <c r="H149" i="190"/>
  <c r="H152" i="190"/>
  <c r="H153" i="190"/>
  <c r="H154" i="190"/>
  <c r="H155" i="190"/>
  <c r="H156" i="190"/>
  <c r="H157" i="190"/>
  <c r="H158" i="190"/>
  <c r="H159" i="190"/>
  <c r="H160" i="190"/>
  <c r="H163" i="190"/>
  <c r="H165" i="190"/>
  <c r="H166" i="190"/>
  <c r="H167" i="190"/>
  <c r="H168" i="190"/>
  <c r="H169" i="190"/>
  <c r="H170" i="190"/>
  <c r="H171" i="190"/>
  <c r="H172" i="190"/>
  <c r="H173" i="190"/>
  <c r="H174" i="190"/>
  <c r="H175" i="190"/>
  <c r="H176" i="190"/>
  <c r="H177" i="190"/>
  <c r="H178" i="190"/>
  <c r="H179" i="190"/>
  <c r="H180" i="190"/>
  <c r="H181" i="190"/>
  <c r="H4" i="190"/>
  <c r="P144" i="190"/>
  <c r="L145" i="190"/>
  <c r="J145" i="190"/>
  <c r="I145" i="190"/>
  <c r="L103" i="58"/>
  <c r="J103" i="58"/>
  <c r="I103" i="58"/>
  <c r="H103" i="58"/>
  <c r="L102" i="58"/>
  <c r="J102" i="58"/>
  <c r="I102" i="58"/>
  <c r="H102" i="58"/>
  <c r="L101" i="58"/>
  <c r="J101" i="58"/>
  <c r="I101" i="58"/>
  <c r="H101" i="58"/>
  <c r="L100" i="58"/>
  <c r="J100" i="58"/>
  <c r="I100" i="58"/>
  <c r="H100" i="58"/>
  <c r="O28" i="58" l="1"/>
  <c r="O30" i="148"/>
  <c r="O30" i="147"/>
  <c r="O29" i="95"/>
  <c r="J173" i="4" l="1"/>
  <c r="I173" i="4"/>
  <c r="L173" i="4"/>
  <c r="L156" i="173"/>
  <c r="J156" i="173"/>
  <c r="I156" i="173"/>
  <c r="L155" i="173"/>
  <c r="J155" i="173"/>
  <c r="I155" i="173"/>
  <c r="L84" i="55"/>
  <c r="O5" i="55" s="1"/>
  <c r="J84" i="55"/>
  <c r="L83" i="55"/>
  <c r="J83" i="55"/>
  <c r="L82" i="55"/>
  <c r="J82" i="55"/>
  <c r="L81" i="55"/>
  <c r="O13" i="55" s="1"/>
  <c r="J81" i="55"/>
  <c r="L80" i="55"/>
  <c r="J80" i="55"/>
  <c r="L79" i="55"/>
  <c r="J79" i="55"/>
  <c r="L78" i="55"/>
  <c r="J78" i="55"/>
  <c r="L77" i="55"/>
  <c r="J77" i="55"/>
  <c r="L76" i="55"/>
  <c r="J76" i="55"/>
  <c r="L75" i="55"/>
  <c r="J75" i="55"/>
  <c r="L74" i="55"/>
  <c r="J74" i="55"/>
  <c r="L73" i="55"/>
  <c r="J73" i="55"/>
  <c r="L72" i="55"/>
  <c r="J72" i="55"/>
  <c r="L71" i="55"/>
  <c r="J71" i="55"/>
  <c r="L70" i="55"/>
  <c r="J70" i="55"/>
  <c r="L69" i="55"/>
  <c r="J69" i="55"/>
  <c r="L68" i="55"/>
  <c r="J68" i="55"/>
  <c r="L67" i="55"/>
  <c r="J67" i="55"/>
  <c r="L66" i="55"/>
  <c r="J66" i="55"/>
  <c r="L65" i="55"/>
  <c r="J65" i="55"/>
  <c r="L64" i="55"/>
  <c r="J64" i="55"/>
  <c r="L63" i="55"/>
  <c r="J63" i="55"/>
  <c r="L62" i="55"/>
  <c r="J62" i="55"/>
  <c r="L61" i="55"/>
  <c r="J61" i="55"/>
  <c r="L60" i="55"/>
  <c r="J60" i="55"/>
  <c r="L59" i="55"/>
  <c r="J59" i="55"/>
  <c r="L58" i="55"/>
  <c r="J58" i="55"/>
  <c r="L57" i="55"/>
  <c r="J57" i="55"/>
  <c r="L56" i="55"/>
  <c r="J56" i="55"/>
  <c r="L55" i="55"/>
  <c r="J55" i="55"/>
  <c r="L54" i="55"/>
  <c r="J54" i="55"/>
  <c r="L53" i="55"/>
  <c r="J53" i="55"/>
  <c r="L52" i="55"/>
  <c r="J52" i="55"/>
  <c r="L51" i="55"/>
  <c r="J51" i="55"/>
  <c r="L50" i="55"/>
  <c r="J50" i="55"/>
  <c r="L49" i="55"/>
  <c r="J49" i="55"/>
  <c r="L48" i="55"/>
  <c r="J48" i="55"/>
  <c r="L47" i="55"/>
  <c r="J47" i="55"/>
  <c r="L46" i="55"/>
  <c r="J46" i="55"/>
  <c r="L45" i="55"/>
  <c r="J45" i="55"/>
  <c r="L44" i="55"/>
  <c r="J44" i="55"/>
  <c r="L43" i="55"/>
  <c r="J43" i="55"/>
  <c r="L42" i="55"/>
  <c r="J42" i="55"/>
  <c r="L41" i="55"/>
  <c r="J41" i="55"/>
  <c r="L40" i="55"/>
  <c r="J40" i="55"/>
  <c r="L39" i="55"/>
  <c r="J39" i="55"/>
  <c r="L38" i="55"/>
  <c r="J38" i="55"/>
  <c r="L37" i="55"/>
  <c r="J37" i="55"/>
  <c r="L36" i="55"/>
  <c r="J36" i="55"/>
  <c r="L35" i="55"/>
  <c r="J35" i="55"/>
  <c r="L34" i="55"/>
  <c r="J34" i="55"/>
  <c r="L33" i="55"/>
  <c r="J33" i="55"/>
  <c r="L32" i="55"/>
  <c r="J32" i="55"/>
  <c r="L31" i="55"/>
  <c r="J31" i="55"/>
  <c r="L30" i="55"/>
  <c r="J30" i="55"/>
  <c r="L29" i="55"/>
  <c r="J29" i="55"/>
  <c r="L28" i="55"/>
  <c r="J28" i="55"/>
  <c r="O27" i="55"/>
  <c r="L27" i="55"/>
  <c r="J27" i="55"/>
  <c r="O26" i="55"/>
  <c r="L26" i="55"/>
  <c r="J26" i="55"/>
  <c r="O25" i="55"/>
  <c r="L25" i="55"/>
  <c r="J25" i="55"/>
  <c r="O24" i="55"/>
  <c r="L24" i="55"/>
  <c r="J24" i="55"/>
  <c r="O23" i="55"/>
  <c r="L23" i="55"/>
  <c r="J23" i="55"/>
  <c r="O22" i="55"/>
  <c r="L22" i="55"/>
  <c r="J22" i="55"/>
  <c r="O21" i="55"/>
  <c r="L21" i="55"/>
  <c r="J21" i="55"/>
  <c r="O20" i="55"/>
  <c r="L20" i="55"/>
  <c r="J20" i="55"/>
  <c r="O19" i="55"/>
  <c r="L19" i="55"/>
  <c r="J19" i="55"/>
  <c r="O18" i="55"/>
  <c r="L18" i="55"/>
  <c r="J18" i="55"/>
  <c r="O17" i="55"/>
  <c r="L17" i="55"/>
  <c r="J17" i="55"/>
  <c r="O16" i="55"/>
  <c r="L16" i="55"/>
  <c r="J16" i="55"/>
  <c r="O15" i="55"/>
  <c r="L15" i="55"/>
  <c r="J15" i="55"/>
  <c r="O14" i="55"/>
  <c r="L14" i="55"/>
  <c r="J14" i="55"/>
  <c r="L13" i="55"/>
  <c r="J13" i="55"/>
  <c r="O12" i="55"/>
  <c r="L12" i="55"/>
  <c r="J12" i="55"/>
  <c r="L11" i="55"/>
  <c r="J11" i="55"/>
  <c r="O10" i="55"/>
  <c r="L10" i="55"/>
  <c r="J10" i="55"/>
  <c r="O9" i="55"/>
  <c r="L9" i="55"/>
  <c r="J9" i="55"/>
  <c r="O8" i="55"/>
  <c r="L8" i="55"/>
  <c r="J8" i="55"/>
  <c r="O7" i="55"/>
  <c r="L7" i="55"/>
  <c r="J7" i="55"/>
  <c r="O6" i="55"/>
  <c r="L6" i="55"/>
  <c r="J6" i="55"/>
  <c r="L5" i="55"/>
  <c r="J5" i="55"/>
  <c r="O4" i="55"/>
  <c r="L4" i="55"/>
  <c r="J4" i="55"/>
  <c r="I5" i="55"/>
  <c r="I6" i="55"/>
  <c r="I7" i="55"/>
  <c r="I8" i="55"/>
  <c r="I9" i="55"/>
  <c r="I10" i="55"/>
  <c r="I11" i="55"/>
  <c r="I12" i="55"/>
  <c r="I13" i="55"/>
  <c r="I14" i="55"/>
  <c r="I15" i="55"/>
  <c r="I16" i="55"/>
  <c r="I17" i="55"/>
  <c r="I18" i="55"/>
  <c r="I19" i="55"/>
  <c r="I20" i="55"/>
  <c r="I21" i="55"/>
  <c r="I22" i="55"/>
  <c r="I23" i="55"/>
  <c r="I24" i="55"/>
  <c r="I25" i="55"/>
  <c r="I26" i="55"/>
  <c r="I27" i="55"/>
  <c r="I28" i="55"/>
  <c r="I29" i="55"/>
  <c r="I30" i="55"/>
  <c r="I31" i="55"/>
  <c r="I32" i="55"/>
  <c r="I33" i="55"/>
  <c r="I34" i="55"/>
  <c r="I35" i="55"/>
  <c r="I36" i="55"/>
  <c r="I37" i="55"/>
  <c r="I38" i="55"/>
  <c r="I39" i="55"/>
  <c r="I40" i="55"/>
  <c r="I41" i="55"/>
  <c r="I42" i="55"/>
  <c r="I43" i="55"/>
  <c r="I44" i="55"/>
  <c r="I45" i="55"/>
  <c r="I46" i="55"/>
  <c r="I47" i="55"/>
  <c r="I48" i="55"/>
  <c r="I49" i="55"/>
  <c r="I50" i="55"/>
  <c r="I51" i="55"/>
  <c r="I52" i="55"/>
  <c r="I53" i="55"/>
  <c r="I54" i="55"/>
  <c r="I55" i="55"/>
  <c r="I56" i="55"/>
  <c r="I57" i="55"/>
  <c r="I58" i="55"/>
  <c r="I59" i="55"/>
  <c r="I60" i="55"/>
  <c r="I61" i="55"/>
  <c r="I62" i="55"/>
  <c r="I63" i="55"/>
  <c r="I64" i="55"/>
  <c r="I65" i="55"/>
  <c r="I66" i="55"/>
  <c r="I67" i="55"/>
  <c r="I68" i="55"/>
  <c r="I69" i="55"/>
  <c r="I70" i="55"/>
  <c r="I71" i="55"/>
  <c r="I72" i="55"/>
  <c r="I73" i="55"/>
  <c r="I74" i="55"/>
  <c r="I75" i="55"/>
  <c r="I76" i="55"/>
  <c r="I77" i="55"/>
  <c r="I78" i="55"/>
  <c r="I79" i="55"/>
  <c r="I80" i="55"/>
  <c r="I81" i="55"/>
  <c r="I82" i="55"/>
  <c r="I83" i="55"/>
  <c r="I84" i="55"/>
  <c r="I4" i="55"/>
  <c r="H5" i="55"/>
  <c r="H6" i="55"/>
  <c r="H7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4" i="55"/>
  <c r="M38" i="58"/>
  <c r="M61" i="58"/>
  <c r="M72" i="58"/>
  <c r="M79" i="58"/>
  <c r="M80" i="58"/>
  <c r="M88" i="58"/>
  <c r="M90" i="58"/>
  <c r="M91" i="58"/>
  <c r="M97" i="58"/>
  <c r="M98" i="58"/>
  <c r="L98" i="58"/>
  <c r="J98" i="58"/>
  <c r="L97" i="58"/>
  <c r="J97" i="58"/>
  <c r="L91" i="58"/>
  <c r="J91" i="58"/>
  <c r="L90" i="58"/>
  <c r="O5" i="58" s="1"/>
  <c r="J90" i="58"/>
  <c r="L89" i="58"/>
  <c r="J89" i="58"/>
  <c r="L88" i="58"/>
  <c r="O13" i="58" s="1"/>
  <c r="J88" i="58"/>
  <c r="L80" i="58"/>
  <c r="J80" i="58"/>
  <c r="L79" i="58"/>
  <c r="J79" i="58"/>
  <c r="L78" i="58"/>
  <c r="J78" i="58"/>
  <c r="L77" i="58"/>
  <c r="J77" i="58"/>
  <c r="L76" i="58"/>
  <c r="J76" i="58"/>
  <c r="L75" i="58"/>
  <c r="J75" i="58"/>
  <c r="L74" i="58"/>
  <c r="J74" i="58"/>
  <c r="L73" i="58"/>
  <c r="J73" i="58"/>
  <c r="L72" i="58"/>
  <c r="J72" i="58"/>
  <c r="L71" i="58"/>
  <c r="J71" i="58"/>
  <c r="L70" i="58"/>
  <c r="J70" i="58"/>
  <c r="L69" i="58"/>
  <c r="J69" i="58"/>
  <c r="L68" i="58"/>
  <c r="J68" i="58"/>
  <c r="L67" i="58"/>
  <c r="J67" i="58"/>
  <c r="L66" i="58"/>
  <c r="J66" i="58"/>
  <c r="L65" i="58"/>
  <c r="J65" i="58"/>
  <c r="L64" i="58"/>
  <c r="J64" i="58"/>
  <c r="L63" i="58"/>
  <c r="J63" i="58"/>
  <c r="L62" i="58"/>
  <c r="J62" i="58"/>
  <c r="L61" i="58"/>
  <c r="J61" i="58"/>
  <c r="L60" i="58"/>
  <c r="J60" i="58"/>
  <c r="L59" i="58"/>
  <c r="J59" i="58"/>
  <c r="L58" i="58"/>
  <c r="J58" i="58"/>
  <c r="L57" i="58"/>
  <c r="J57" i="58"/>
  <c r="L56" i="58"/>
  <c r="J56" i="58"/>
  <c r="L55" i="58"/>
  <c r="J55" i="58"/>
  <c r="L54" i="58"/>
  <c r="J54" i="58"/>
  <c r="L53" i="58"/>
  <c r="J53" i="58"/>
  <c r="L52" i="58"/>
  <c r="J52" i="58"/>
  <c r="L51" i="58"/>
  <c r="J51" i="58"/>
  <c r="L50" i="58"/>
  <c r="J50" i="58"/>
  <c r="L49" i="58"/>
  <c r="J49" i="58"/>
  <c r="L48" i="58"/>
  <c r="J48" i="58"/>
  <c r="L47" i="58"/>
  <c r="J47" i="58"/>
  <c r="L46" i="58"/>
  <c r="J46" i="58"/>
  <c r="L45" i="58"/>
  <c r="J45" i="58"/>
  <c r="L44" i="58"/>
  <c r="J44" i="58"/>
  <c r="L43" i="58"/>
  <c r="J43" i="58"/>
  <c r="L42" i="58"/>
  <c r="J42" i="58"/>
  <c r="L41" i="58"/>
  <c r="J41" i="58"/>
  <c r="L40" i="58"/>
  <c r="J40" i="58"/>
  <c r="L39" i="58"/>
  <c r="J39" i="58"/>
  <c r="L38" i="58"/>
  <c r="J38" i="58"/>
  <c r="L37" i="58"/>
  <c r="J37" i="58"/>
  <c r="L36" i="58"/>
  <c r="J36" i="58"/>
  <c r="L35" i="58"/>
  <c r="J35" i="58"/>
  <c r="L34" i="58"/>
  <c r="J34" i="58"/>
  <c r="L33" i="58"/>
  <c r="J33" i="58"/>
  <c r="L32" i="58"/>
  <c r="J32" i="58"/>
  <c r="L31" i="58"/>
  <c r="J31" i="58"/>
  <c r="L30" i="58"/>
  <c r="J30" i="58"/>
  <c r="L29" i="58"/>
  <c r="J29" i="58"/>
  <c r="L28" i="58"/>
  <c r="J28" i="58"/>
  <c r="O27" i="58"/>
  <c r="L27" i="58"/>
  <c r="J27" i="58"/>
  <c r="O26" i="58"/>
  <c r="L26" i="58"/>
  <c r="J26" i="58"/>
  <c r="O25" i="58"/>
  <c r="L25" i="58"/>
  <c r="J25" i="58"/>
  <c r="O24" i="58"/>
  <c r="L24" i="58"/>
  <c r="J24" i="58"/>
  <c r="O23" i="58"/>
  <c r="L23" i="58"/>
  <c r="J23" i="58"/>
  <c r="O22" i="58"/>
  <c r="L22" i="58"/>
  <c r="J22" i="58"/>
  <c r="O21" i="58"/>
  <c r="L21" i="58"/>
  <c r="J21" i="58"/>
  <c r="O20" i="58"/>
  <c r="L20" i="58"/>
  <c r="J20" i="58"/>
  <c r="O19" i="58"/>
  <c r="L19" i="58"/>
  <c r="J19" i="58"/>
  <c r="O18" i="58"/>
  <c r="L18" i="58"/>
  <c r="J18" i="58"/>
  <c r="O17" i="58"/>
  <c r="L17" i="58"/>
  <c r="J17" i="58"/>
  <c r="O16" i="58"/>
  <c r="L16" i="58"/>
  <c r="J16" i="58"/>
  <c r="O15" i="58"/>
  <c r="L15" i="58"/>
  <c r="J15" i="58"/>
  <c r="O14" i="58"/>
  <c r="L14" i="58"/>
  <c r="J14" i="58"/>
  <c r="L13" i="58"/>
  <c r="J13" i="58"/>
  <c r="O12" i="58"/>
  <c r="L12" i="58"/>
  <c r="J12" i="58"/>
  <c r="L11" i="58"/>
  <c r="J11" i="58"/>
  <c r="O10" i="58"/>
  <c r="L10" i="58"/>
  <c r="J10" i="58"/>
  <c r="O9" i="58"/>
  <c r="L9" i="58"/>
  <c r="J9" i="58"/>
  <c r="O8" i="58"/>
  <c r="L8" i="58"/>
  <c r="J8" i="58"/>
  <c r="O7" i="58"/>
  <c r="L7" i="58"/>
  <c r="J7" i="58"/>
  <c r="O6" i="58"/>
  <c r="L6" i="58"/>
  <c r="J6" i="58"/>
  <c r="L5" i="58"/>
  <c r="J5" i="58"/>
  <c r="O4" i="58"/>
  <c r="L4" i="58"/>
  <c r="J4" i="58"/>
  <c r="I5" i="58"/>
  <c r="I6" i="58"/>
  <c r="I7" i="58"/>
  <c r="I8" i="58"/>
  <c r="I9" i="58"/>
  <c r="I10" i="58"/>
  <c r="I11" i="58"/>
  <c r="I12" i="58"/>
  <c r="I13" i="58"/>
  <c r="I14" i="58"/>
  <c r="I15" i="58"/>
  <c r="I16" i="58"/>
  <c r="I17" i="58"/>
  <c r="I18" i="58"/>
  <c r="I19" i="58"/>
  <c r="I20" i="58"/>
  <c r="I21" i="58"/>
  <c r="I22" i="58"/>
  <c r="I23" i="58"/>
  <c r="I24" i="58"/>
  <c r="I25" i="58"/>
  <c r="I26" i="58"/>
  <c r="I27" i="58"/>
  <c r="I28" i="58"/>
  <c r="I29" i="58"/>
  <c r="I30" i="58"/>
  <c r="I31" i="58"/>
  <c r="I32" i="58"/>
  <c r="I33" i="58"/>
  <c r="I34" i="58"/>
  <c r="I35" i="58"/>
  <c r="I36" i="58"/>
  <c r="I37" i="58"/>
  <c r="I38" i="58"/>
  <c r="I39" i="58"/>
  <c r="I40" i="58"/>
  <c r="I41" i="58"/>
  <c r="I42" i="58"/>
  <c r="I43" i="58"/>
  <c r="I44" i="58"/>
  <c r="I45" i="58"/>
  <c r="I46" i="58"/>
  <c r="I47" i="58"/>
  <c r="I48" i="58"/>
  <c r="I49" i="58"/>
  <c r="I50" i="58"/>
  <c r="I51" i="58"/>
  <c r="I52" i="58"/>
  <c r="I53" i="58"/>
  <c r="I54" i="58"/>
  <c r="I55" i="58"/>
  <c r="I56" i="58"/>
  <c r="I57" i="58"/>
  <c r="I58" i="58"/>
  <c r="I59" i="58"/>
  <c r="I60" i="58"/>
  <c r="I61" i="58"/>
  <c r="I62" i="58"/>
  <c r="I63" i="58"/>
  <c r="I64" i="58"/>
  <c r="I65" i="58"/>
  <c r="I66" i="58"/>
  <c r="I67" i="58"/>
  <c r="I68" i="58"/>
  <c r="I69" i="58"/>
  <c r="I70" i="58"/>
  <c r="I71" i="58"/>
  <c r="I72" i="58"/>
  <c r="I73" i="58"/>
  <c r="I74" i="58"/>
  <c r="I75" i="58"/>
  <c r="I76" i="58"/>
  <c r="I77" i="58"/>
  <c r="I78" i="58"/>
  <c r="I79" i="58"/>
  <c r="I80" i="58"/>
  <c r="I88" i="58"/>
  <c r="I89" i="58"/>
  <c r="I90" i="58"/>
  <c r="I91" i="58"/>
  <c r="I97" i="58"/>
  <c r="I98" i="58"/>
  <c r="I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50" i="58"/>
  <c r="H51" i="58"/>
  <c r="H52" i="58"/>
  <c r="H53" i="58"/>
  <c r="H54" i="58"/>
  <c r="H55" i="58"/>
  <c r="H56" i="58"/>
  <c r="H57" i="58"/>
  <c r="H58" i="58"/>
  <c r="H59" i="58"/>
  <c r="H60" i="58"/>
  <c r="H61" i="58"/>
  <c r="H62" i="58"/>
  <c r="H63" i="58"/>
  <c r="H64" i="58"/>
  <c r="H65" i="58"/>
  <c r="H66" i="58"/>
  <c r="H67" i="58"/>
  <c r="H68" i="58"/>
  <c r="H69" i="58"/>
  <c r="H70" i="58"/>
  <c r="H71" i="58"/>
  <c r="H72" i="58"/>
  <c r="H73" i="58"/>
  <c r="H74" i="58"/>
  <c r="H75" i="58"/>
  <c r="H76" i="58"/>
  <c r="H77" i="58"/>
  <c r="H78" i="58"/>
  <c r="H79" i="58"/>
  <c r="H80" i="58"/>
  <c r="H88" i="58"/>
  <c r="H89" i="58"/>
  <c r="H90" i="58"/>
  <c r="H91" i="58"/>
  <c r="H97" i="58"/>
  <c r="H98" i="58"/>
  <c r="H4" i="58"/>
  <c r="O11" i="55" l="1"/>
  <c r="O28" i="55"/>
  <c r="J85" i="55"/>
  <c r="L85" i="55"/>
  <c r="O11" i="58"/>
  <c r="O29" i="58" s="1"/>
  <c r="O29" i="55" l="1"/>
  <c r="L148" i="103"/>
  <c r="J148" i="103"/>
  <c r="I148" i="103"/>
  <c r="H148" i="103"/>
  <c r="L136" i="131"/>
  <c r="J136" i="131"/>
  <c r="I136" i="131"/>
  <c r="H136" i="131"/>
  <c r="L144" i="131"/>
  <c r="J144" i="131"/>
  <c r="L143" i="131"/>
  <c r="J143" i="131"/>
  <c r="L142" i="131"/>
  <c r="J142" i="131"/>
  <c r="L141" i="131"/>
  <c r="J141" i="131"/>
  <c r="L140" i="131"/>
  <c r="J140" i="131"/>
  <c r="L139" i="131"/>
  <c r="J139" i="131"/>
  <c r="L138" i="131"/>
  <c r="J138" i="131"/>
  <c r="L137" i="131"/>
  <c r="J137" i="131"/>
  <c r="L135" i="131"/>
  <c r="J135" i="131"/>
  <c r="L134" i="131"/>
  <c r="J134" i="131"/>
  <c r="L133" i="131"/>
  <c r="J133" i="131"/>
  <c r="L132" i="131"/>
  <c r="O20" i="131" s="1"/>
  <c r="J132" i="131"/>
  <c r="L131" i="131"/>
  <c r="J131" i="131"/>
  <c r="L130" i="131"/>
  <c r="O18" i="131" s="1"/>
  <c r="J130" i="131"/>
  <c r="L129" i="131"/>
  <c r="J129" i="131"/>
  <c r="L128" i="131"/>
  <c r="J128" i="131"/>
  <c r="L127" i="131"/>
  <c r="J127" i="131"/>
  <c r="L126" i="131"/>
  <c r="J126" i="131"/>
  <c r="L125" i="131"/>
  <c r="J125" i="131"/>
  <c r="L124" i="131"/>
  <c r="J124" i="131"/>
  <c r="L123" i="131"/>
  <c r="J123" i="131"/>
  <c r="L122" i="131"/>
  <c r="J122" i="131"/>
  <c r="L121" i="131"/>
  <c r="J121" i="131"/>
  <c r="L120" i="131"/>
  <c r="J120" i="131"/>
  <c r="L119" i="131"/>
  <c r="J119" i="131"/>
  <c r="L118" i="131"/>
  <c r="J118" i="131"/>
  <c r="L117" i="131"/>
  <c r="J117" i="131"/>
  <c r="L116" i="131"/>
  <c r="J116" i="131"/>
  <c r="L115" i="131"/>
  <c r="J115" i="131"/>
  <c r="L114" i="131"/>
  <c r="J114" i="131"/>
  <c r="L113" i="131"/>
  <c r="J113" i="131"/>
  <c r="L112" i="131"/>
  <c r="J112" i="131"/>
  <c r="L111" i="131"/>
  <c r="J111" i="131"/>
  <c r="L110" i="131"/>
  <c r="J110" i="131"/>
  <c r="L109" i="131"/>
  <c r="J109" i="131"/>
  <c r="L108" i="131"/>
  <c r="J108" i="131"/>
  <c r="L107" i="131"/>
  <c r="J107" i="131"/>
  <c r="L106" i="131"/>
  <c r="J106" i="131"/>
  <c r="L105" i="131"/>
  <c r="J105" i="131"/>
  <c r="L104" i="131"/>
  <c r="J104" i="131"/>
  <c r="L103" i="131"/>
  <c r="J103" i="131"/>
  <c r="L102" i="131"/>
  <c r="J102" i="131"/>
  <c r="L101" i="131"/>
  <c r="J101" i="131"/>
  <c r="L100" i="131"/>
  <c r="J100" i="131"/>
  <c r="L99" i="131"/>
  <c r="J99" i="131"/>
  <c r="L98" i="131"/>
  <c r="J98" i="131"/>
  <c r="L97" i="131"/>
  <c r="J97" i="131"/>
  <c r="L96" i="131"/>
  <c r="J96" i="131"/>
  <c r="L95" i="131"/>
  <c r="J95" i="131"/>
  <c r="L94" i="131"/>
  <c r="J94" i="131"/>
  <c r="L93" i="131"/>
  <c r="J93" i="131"/>
  <c r="L92" i="131"/>
  <c r="J92" i="131"/>
  <c r="L91" i="131"/>
  <c r="J91" i="131"/>
  <c r="L90" i="131"/>
  <c r="J90" i="131"/>
  <c r="L89" i="131"/>
  <c r="J89" i="131"/>
  <c r="L88" i="131"/>
  <c r="J88" i="131"/>
  <c r="L87" i="131"/>
  <c r="J87" i="131"/>
  <c r="L86" i="131"/>
  <c r="J86" i="131"/>
  <c r="L85" i="131"/>
  <c r="J85" i="131"/>
  <c r="L84" i="131"/>
  <c r="O17" i="131" s="1"/>
  <c r="J84" i="131"/>
  <c r="L83" i="131"/>
  <c r="J83" i="131"/>
  <c r="L82" i="131"/>
  <c r="J82" i="131"/>
  <c r="L81" i="131"/>
  <c r="J81" i="131"/>
  <c r="L80" i="131"/>
  <c r="J80" i="131"/>
  <c r="L79" i="131"/>
  <c r="J79" i="131"/>
  <c r="L78" i="131"/>
  <c r="J78" i="131"/>
  <c r="L77" i="131"/>
  <c r="J77" i="131"/>
  <c r="L76" i="131"/>
  <c r="J76" i="131"/>
  <c r="L75" i="131"/>
  <c r="J75" i="131"/>
  <c r="L74" i="131"/>
  <c r="J74" i="131"/>
  <c r="L73" i="131"/>
  <c r="J73" i="131"/>
  <c r="L72" i="131"/>
  <c r="J72" i="131"/>
  <c r="L71" i="131"/>
  <c r="J71" i="131"/>
  <c r="L70" i="131"/>
  <c r="J70" i="131"/>
  <c r="L69" i="131"/>
  <c r="J69" i="131"/>
  <c r="L68" i="131"/>
  <c r="J68" i="131"/>
  <c r="L67" i="131"/>
  <c r="J67" i="131"/>
  <c r="L66" i="131"/>
  <c r="J66" i="131"/>
  <c r="L65" i="131"/>
  <c r="J65" i="131"/>
  <c r="L64" i="131"/>
  <c r="J64" i="131"/>
  <c r="L63" i="131"/>
  <c r="J63" i="131"/>
  <c r="L62" i="131"/>
  <c r="J62" i="131"/>
  <c r="L61" i="131"/>
  <c r="J61" i="131"/>
  <c r="L60" i="131"/>
  <c r="J60" i="131"/>
  <c r="L59" i="131"/>
  <c r="J59" i="131"/>
  <c r="L58" i="131"/>
  <c r="J58" i="131"/>
  <c r="L57" i="131"/>
  <c r="J57" i="131"/>
  <c r="L56" i="131"/>
  <c r="J56" i="131"/>
  <c r="L55" i="131"/>
  <c r="J55" i="131"/>
  <c r="L54" i="131"/>
  <c r="J54" i="131"/>
  <c r="L53" i="131"/>
  <c r="J53" i="131"/>
  <c r="L52" i="131"/>
  <c r="J52" i="131"/>
  <c r="L51" i="131"/>
  <c r="J51" i="131"/>
  <c r="L50" i="131"/>
  <c r="J50" i="131"/>
  <c r="L49" i="131"/>
  <c r="J49" i="131"/>
  <c r="L48" i="131"/>
  <c r="J48" i="131"/>
  <c r="L47" i="131"/>
  <c r="J47" i="131"/>
  <c r="L46" i="131"/>
  <c r="J46" i="131"/>
  <c r="L45" i="131"/>
  <c r="J45" i="131"/>
  <c r="L44" i="131"/>
  <c r="J44" i="131"/>
  <c r="L43" i="131"/>
  <c r="J43" i="131"/>
  <c r="L42" i="131"/>
  <c r="J42" i="131"/>
  <c r="L41" i="131"/>
  <c r="J41" i="131"/>
  <c r="L40" i="131"/>
  <c r="J40" i="131"/>
  <c r="L39" i="131"/>
  <c r="J39" i="131"/>
  <c r="L38" i="131"/>
  <c r="J38" i="131"/>
  <c r="L37" i="131"/>
  <c r="J37" i="131"/>
  <c r="L36" i="131"/>
  <c r="J36" i="131"/>
  <c r="L35" i="131"/>
  <c r="J35" i="131"/>
  <c r="L34" i="131"/>
  <c r="J34" i="131"/>
  <c r="L33" i="131"/>
  <c r="J33" i="131"/>
  <c r="L32" i="131"/>
  <c r="J32" i="131"/>
  <c r="L31" i="131"/>
  <c r="J31" i="131"/>
  <c r="L30" i="131"/>
  <c r="J30" i="131"/>
  <c r="L29" i="131"/>
  <c r="J29" i="131"/>
  <c r="O28" i="131"/>
  <c r="L28" i="131"/>
  <c r="J28" i="131"/>
  <c r="O27" i="131"/>
  <c r="L27" i="131"/>
  <c r="J27" i="131"/>
  <c r="O26" i="131"/>
  <c r="L26" i="131"/>
  <c r="J26" i="131"/>
  <c r="O25" i="131"/>
  <c r="L25" i="131"/>
  <c r="J25" i="131"/>
  <c r="L24" i="131"/>
  <c r="J24" i="131"/>
  <c r="O23" i="131"/>
  <c r="L23" i="131"/>
  <c r="J23" i="131"/>
  <c r="L22" i="131"/>
  <c r="J22" i="131"/>
  <c r="O21" i="131"/>
  <c r="L21" i="131"/>
  <c r="J21" i="131"/>
  <c r="L20" i="131"/>
  <c r="J20" i="131"/>
  <c r="O19" i="131"/>
  <c r="L19" i="131"/>
  <c r="J19" i="131"/>
  <c r="L18" i="131"/>
  <c r="J18" i="131"/>
  <c r="L17" i="131"/>
  <c r="J17" i="131"/>
  <c r="L16" i="131"/>
  <c r="J16" i="131"/>
  <c r="L15" i="131"/>
  <c r="J15" i="131"/>
  <c r="O14" i="131"/>
  <c r="L14" i="131"/>
  <c r="J14" i="131"/>
  <c r="L13" i="131"/>
  <c r="J13" i="131"/>
  <c r="L12" i="131"/>
  <c r="J12" i="131"/>
  <c r="L11" i="131"/>
  <c r="J11" i="131"/>
  <c r="O10" i="131"/>
  <c r="L10" i="131"/>
  <c r="J10" i="131"/>
  <c r="L9" i="131"/>
  <c r="J9" i="131"/>
  <c r="O8" i="131"/>
  <c r="L8" i="131"/>
  <c r="J8" i="131"/>
  <c r="L7" i="131"/>
  <c r="J7" i="131"/>
  <c r="O6" i="131"/>
  <c r="L6" i="131"/>
  <c r="J6" i="131"/>
  <c r="O5" i="131"/>
  <c r="L5" i="131"/>
  <c r="J5" i="131"/>
  <c r="L4" i="131"/>
  <c r="J4" i="131"/>
  <c r="I5" i="131"/>
  <c r="I6" i="131"/>
  <c r="I7" i="131"/>
  <c r="I8" i="131"/>
  <c r="I9" i="131"/>
  <c r="I10" i="131"/>
  <c r="I11" i="131"/>
  <c r="I12" i="131"/>
  <c r="I13" i="131"/>
  <c r="I14" i="131"/>
  <c r="I15" i="131"/>
  <c r="I16" i="131"/>
  <c r="I17" i="131"/>
  <c r="I18" i="131"/>
  <c r="I19" i="131"/>
  <c r="I20" i="131"/>
  <c r="I21" i="131"/>
  <c r="I22" i="131"/>
  <c r="I23" i="131"/>
  <c r="I24" i="131"/>
  <c r="I25" i="131"/>
  <c r="I26" i="131"/>
  <c r="I27" i="131"/>
  <c r="I28" i="131"/>
  <c r="I29" i="131"/>
  <c r="I30" i="131"/>
  <c r="I31" i="131"/>
  <c r="I32" i="131"/>
  <c r="I33" i="131"/>
  <c r="I34" i="131"/>
  <c r="I35" i="131"/>
  <c r="I36" i="131"/>
  <c r="I37" i="131"/>
  <c r="I38" i="131"/>
  <c r="I39" i="131"/>
  <c r="I40" i="131"/>
  <c r="I41" i="131"/>
  <c r="I42" i="131"/>
  <c r="I43" i="131"/>
  <c r="I44" i="131"/>
  <c r="I45" i="131"/>
  <c r="I46" i="131"/>
  <c r="I47" i="131"/>
  <c r="I48" i="131"/>
  <c r="I49" i="131"/>
  <c r="I50" i="131"/>
  <c r="I51" i="131"/>
  <c r="I52" i="131"/>
  <c r="I53" i="131"/>
  <c r="I54" i="131"/>
  <c r="I55" i="131"/>
  <c r="I56" i="131"/>
  <c r="I57" i="131"/>
  <c r="I58" i="131"/>
  <c r="I59" i="131"/>
  <c r="I60" i="131"/>
  <c r="I61" i="131"/>
  <c r="I62" i="131"/>
  <c r="I63" i="131"/>
  <c r="I64" i="131"/>
  <c r="I65" i="131"/>
  <c r="I66" i="131"/>
  <c r="I67" i="131"/>
  <c r="I68" i="131"/>
  <c r="I69" i="131"/>
  <c r="I70" i="131"/>
  <c r="I71" i="131"/>
  <c r="I72" i="131"/>
  <c r="I73" i="131"/>
  <c r="I74" i="131"/>
  <c r="I75" i="131"/>
  <c r="I76" i="131"/>
  <c r="I77" i="131"/>
  <c r="I78" i="131"/>
  <c r="I79" i="131"/>
  <c r="I80" i="131"/>
  <c r="I81" i="131"/>
  <c r="I82" i="131"/>
  <c r="I83" i="131"/>
  <c r="I84" i="131"/>
  <c r="I85" i="131"/>
  <c r="I86" i="131"/>
  <c r="I87" i="131"/>
  <c r="I88" i="131"/>
  <c r="I89" i="131"/>
  <c r="I90" i="131"/>
  <c r="I91" i="131"/>
  <c r="I92" i="131"/>
  <c r="I93" i="131"/>
  <c r="I94" i="131"/>
  <c r="I95" i="131"/>
  <c r="I96" i="131"/>
  <c r="I97" i="131"/>
  <c r="I98" i="131"/>
  <c r="I99" i="131"/>
  <c r="I100" i="131"/>
  <c r="I101" i="131"/>
  <c r="I102" i="131"/>
  <c r="I103" i="131"/>
  <c r="I104" i="131"/>
  <c r="I105" i="131"/>
  <c r="I106" i="131"/>
  <c r="I107" i="131"/>
  <c r="I108" i="131"/>
  <c r="I109" i="131"/>
  <c r="I110" i="131"/>
  <c r="I111" i="131"/>
  <c r="I112" i="131"/>
  <c r="I113" i="131"/>
  <c r="I114" i="131"/>
  <c r="I115" i="131"/>
  <c r="I116" i="131"/>
  <c r="I117" i="131"/>
  <c r="I118" i="131"/>
  <c r="I119" i="131"/>
  <c r="I120" i="131"/>
  <c r="I121" i="131"/>
  <c r="I122" i="131"/>
  <c r="I123" i="131"/>
  <c r="I124" i="131"/>
  <c r="I125" i="131"/>
  <c r="I126" i="131"/>
  <c r="I127" i="131"/>
  <c r="I128" i="131"/>
  <c r="I129" i="131"/>
  <c r="I130" i="131"/>
  <c r="I131" i="131"/>
  <c r="I132" i="131"/>
  <c r="I133" i="131"/>
  <c r="I134" i="131"/>
  <c r="I135" i="131"/>
  <c r="I137" i="131"/>
  <c r="I138" i="131"/>
  <c r="I139" i="131"/>
  <c r="I140" i="131"/>
  <c r="I141" i="131"/>
  <c r="I142" i="131"/>
  <c r="I143" i="131"/>
  <c r="I144" i="131"/>
  <c r="I4" i="131"/>
  <c r="H5" i="131"/>
  <c r="H6" i="131"/>
  <c r="H7" i="131"/>
  <c r="H8" i="131"/>
  <c r="H9" i="131"/>
  <c r="H10" i="131"/>
  <c r="H11" i="131"/>
  <c r="H12" i="131"/>
  <c r="H13" i="131"/>
  <c r="H14" i="131"/>
  <c r="H15" i="131"/>
  <c r="H16" i="131"/>
  <c r="H17" i="131"/>
  <c r="H18" i="131"/>
  <c r="H19" i="131"/>
  <c r="H20" i="131"/>
  <c r="H21" i="131"/>
  <c r="H22" i="131"/>
  <c r="H23" i="131"/>
  <c r="H24" i="131"/>
  <c r="H25" i="131"/>
  <c r="H26" i="131"/>
  <c r="H27" i="131"/>
  <c r="H28" i="131"/>
  <c r="H29" i="131"/>
  <c r="H30" i="131"/>
  <c r="H31" i="131"/>
  <c r="H32" i="131"/>
  <c r="H33" i="131"/>
  <c r="H34" i="131"/>
  <c r="H35" i="131"/>
  <c r="H36" i="131"/>
  <c r="H37" i="131"/>
  <c r="H38" i="131"/>
  <c r="H39" i="131"/>
  <c r="H40" i="131"/>
  <c r="H41" i="131"/>
  <c r="H42" i="131"/>
  <c r="H43" i="131"/>
  <c r="H44" i="131"/>
  <c r="H45" i="131"/>
  <c r="H46" i="131"/>
  <c r="H47" i="131"/>
  <c r="H48" i="131"/>
  <c r="H49" i="131"/>
  <c r="H50" i="131"/>
  <c r="H51" i="131"/>
  <c r="H52" i="131"/>
  <c r="H53" i="131"/>
  <c r="H54" i="131"/>
  <c r="H55" i="131"/>
  <c r="H56" i="131"/>
  <c r="H57" i="131"/>
  <c r="H58" i="131"/>
  <c r="H59" i="131"/>
  <c r="H60" i="131"/>
  <c r="H61" i="131"/>
  <c r="H62" i="131"/>
  <c r="H63" i="131"/>
  <c r="H64" i="131"/>
  <c r="H65" i="131"/>
  <c r="H66" i="131"/>
  <c r="H67" i="131"/>
  <c r="H68" i="131"/>
  <c r="H69" i="131"/>
  <c r="H70" i="131"/>
  <c r="H71" i="131"/>
  <c r="H72" i="131"/>
  <c r="H73" i="131"/>
  <c r="H74" i="131"/>
  <c r="H75" i="131"/>
  <c r="H76" i="131"/>
  <c r="H77" i="131"/>
  <c r="H78" i="131"/>
  <c r="H79" i="131"/>
  <c r="H80" i="131"/>
  <c r="H81" i="131"/>
  <c r="H82" i="131"/>
  <c r="H83" i="131"/>
  <c r="H84" i="131"/>
  <c r="H85" i="131"/>
  <c r="H86" i="131"/>
  <c r="H87" i="131"/>
  <c r="H88" i="131"/>
  <c r="H89" i="131"/>
  <c r="H90" i="131"/>
  <c r="H91" i="131"/>
  <c r="H92" i="131"/>
  <c r="H93" i="131"/>
  <c r="H94" i="131"/>
  <c r="H95" i="131"/>
  <c r="H96" i="131"/>
  <c r="H97" i="131"/>
  <c r="H98" i="131"/>
  <c r="H99" i="131"/>
  <c r="H100" i="131"/>
  <c r="H101" i="131"/>
  <c r="H102" i="131"/>
  <c r="H103" i="131"/>
  <c r="H104" i="131"/>
  <c r="H105" i="131"/>
  <c r="H106" i="131"/>
  <c r="H107" i="131"/>
  <c r="H108" i="131"/>
  <c r="H109" i="131"/>
  <c r="H110" i="131"/>
  <c r="H111" i="131"/>
  <c r="H112" i="131"/>
  <c r="H113" i="131"/>
  <c r="H114" i="131"/>
  <c r="H115" i="131"/>
  <c r="H116" i="131"/>
  <c r="H117" i="131"/>
  <c r="H118" i="131"/>
  <c r="H119" i="131"/>
  <c r="H120" i="131"/>
  <c r="H121" i="131"/>
  <c r="H122" i="131"/>
  <c r="H123" i="131"/>
  <c r="H124" i="131"/>
  <c r="H125" i="131"/>
  <c r="H126" i="131"/>
  <c r="H127" i="131"/>
  <c r="H128" i="131"/>
  <c r="H129" i="131"/>
  <c r="H130" i="131"/>
  <c r="H131" i="131"/>
  <c r="H132" i="131"/>
  <c r="H133" i="131"/>
  <c r="H134" i="131"/>
  <c r="H135" i="131"/>
  <c r="H137" i="131"/>
  <c r="H138" i="131"/>
  <c r="H139" i="131"/>
  <c r="H140" i="131"/>
  <c r="H141" i="131"/>
  <c r="H142" i="131"/>
  <c r="H143" i="131"/>
  <c r="H144" i="131"/>
  <c r="H4" i="131"/>
  <c r="O24" i="131" l="1"/>
  <c r="O4" i="131"/>
  <c r="O11" i="131"/>
  <c r="O13" i="131"/>
  <c r="O16" i="131"/>
  <c r="O12" i="131"/>
  <c r="O9" i="131"/>
  <c r="O7" i="131"/>
  <c r="J145" i="131"/>
  <c r="L145" i="131"/>
  <c r="O22" i="131"/>
  <c r="O15" i="131"/>
  <c r="O29" i="131" l="1"/>
  <c r="L45" i="172"/>
  <c r="H45" i="172" l="1"/>
  <c r="I45" i="172"/>
  <c r="O30" i="172" s="1"/>
  <c r="J45" i="172"/>
  <c r="H17" i="191" l="1"/>
  <c r="H16" i="191"/>
  <c r="L17" i="191"/>
  <c r="J17" i="191"/>
  <c r="I17" i="191"/>
  <c r="L16" i="191"/>
  <c r="J16" i="191"/>
  <c r="I16" i="191"/>
  <c r="L20" i="190"/>
  <c r="J20" i="190"/>
  <c r="I20" i="190"/>
  <c r="L13" i="187"/>
  <c r="J13" i="187"/>
  <c r="I13" i="187"/>
  <c r="H13" i="187"/>
  <c r="L15" i="167"/>
  <c r="J15" i="167"/>
  <c r="I15" i="167"/>
  <c r="H15" i="167"/>
  <c r="L14" i="167"/>
  <c r="J14" i="167"/>
  <c r="I14" i="167"/>
  <c r="H14" i="167"/>
  <c r="H16" i="166"/>
  <c r="H15" i="166"/>
  <c r="L16" i="166"/>
  <c r="J16" i="166"/>
  <c r="I16" i="166"/>
  <c r="L15" i="166"/>
  <c r="J15" i="166"/>
  <c r="I15" i="166"/>
  <c r="L13" i="101"/>
  <c r="J13" i="101"/>
  <c r="I13" i="101"/>
  <c r="H13" i="101"/>
  <c r="L15" i="66"/>
  <c r="J15" i="66"/>
  <c r="I15" i="66"/>
  <c r="H15" i="66"/>
  <c r="L16" i="61"/>
  <c r="J16" i="61"/>
  <c r="I16" i="61"/>
  <c r="H16" i="61"/>
  <c r="L15" i="61"/>
  <c r="J15" i="61"/>
  <c r="I15" i="61"/>
  <c r="H15" i="61"/>
  <c r="L15" i="26"/>
  <c r="J15" i="26"/>
  <c r="I15" i="26"/>
  <c r="H15" i="26"/>
  <c r="L14" i="26"/>
  <c r="J14" i="26"/>
  <c r="I14" i="26"/>
  <c r="H14" i="26"/>
  <c r="H16" i="8"/>
  <c r="H15" i="8"/>
  <c r="L16" i="8"/>
  <c r="J16" i="8"/>
  <c r="I16" i="8"/>
  <c r="L15" i="8"/>
  <c r="J15" i="8"/>
  <c r="I15" i="8"/>
  <c r="J163" i="20" l="1"/>
  <c r="L169" i="20"/>
  <c r="J169" i="20"/>
  <c r="I169" i="20"/>
  <c r="H169" i="20"/>
  <c r="L127" i="191"/>
  <c r="I127" i="191"/>
  <c r="J127" i="191" s="1"/>
  <c r="H127" i="191"/>
  <c r="L135" i="190"/>
  <c r="I135" i="190"/>
  <c r="J135" i="190" s="1"/>
  <c r="L125" i="187"/>
  <c r="I125" i="187"/>
  <c r="J125" i="187" s="1"/>
  <c r="H125" i="187"/>
  <c r="L123" i="186"/>
  <c r="I123" i="186"/>
  <c r="J123" i="186" s="1"/>
  <c r="H123" i="186"/>
  <c r="L101" i="185"/>
  <c r="I101" i="185"/>
  <c r="J101" i="185" s="1"/>
  <c r="H101" i="185"/>
  <c r="L120" i="167"/>
  <c r="I120" i="167"/>
  <c r="J120" i="167" s="1"/>
  <c r="H120" i="167"/>
  <c r="L121" i="166"/>
  <c r="I121" i="166"/>
  <c r="J121" i="166" s="1"/>
  <c r="H121" i="166"/>
  <c r="L132" i="66"/>
  <c r="I132" i="66"/>
  <c r="J132" i="66" s="1"/>
  <c r="H132" i="66"/>
  <c r="L122" i="30"/>
  <c r="I122" i="30"/>
  <c r="J122" i="30" s="1"/>
  <c r="H122" i="30"/>
  <c r="L98" i="27"/>
  <c r="I98" i="27"/>
  <c r="J98" i="27" s="1"/>
  <c r="H98" i="27"/>
  <c r="L121" i="26"/>
  <c r="I121" i="26"/>
  <c r="J121" i="26" s="1"/>
  <c r="H121" i="26"/>
  <c r="L100" i="18"/>
  <c r="J100" i="18"/>
  <c r="I100" i="18"/>
  <c r="H100" i="18"/>
  <c r="H98" i="47"/>
  <c r="H97" i="47"/>
  <c r="L98" i="47"/>
  <c r="J98" i="47"/>
  <c r="I98" i="47"/>
  <c r="L97" i="47"/>
  <c r="J97" i="47"/>
  <c r="I97" i="47"/>
  <c r="L133" i="127" l="1"/>
  <c r="J133" i="127"/>
  <c r="I133" i="127"/>
  <c r="H133" i="127"/>
  <c r="L132" i="25"/>
  <c r="J132" i="25"/>
  <c r="I132" i="25"/>
  <c r="H132" i="25"/>
  <c r="L96" i="106"/>
  <c r="J96" i="106"/>
  <c r="L95" i="106"/>
  <c r="J95" i="106"/>
  <c r="L94" i="106"/>
  <c r="J94" i="106"/>
  <c r="L93" i="106"/>
  <c r="J93" i="106"/>
  <c r="L92" i="106"/>
  <c r="J92" i="106"/>
  <c r="L91" i="106"/>
  <c r="J91" i="106"/>
  <c r="L90" i="106"/>
  <c r="J90" i="106"/>
  <c r="L89" i="106"/>
  <c r="J89" i="106"/>
  <c r="L88" i="106"/>
  <c r="J88" i="106"/>
  <c r="L87" i="106"/>
  <c r="J87" i="106"/>
  <c r="L86" i="106"/>
  <c r="J86" i="106"/>
  <c r="L85" i="106"/>
  <c r="J85" i="106"/>
  <c r="L84" i="106"/>
  <c r="O12" i="106" s="1"/>
  <c r="J84" i="106"/>
  <c r="L83" i="106"/>
  <c r="J83" i="106"/>
  <c r="L82" i="106"/>
  <c r="J82" i="106"/>
  <c r="L81" i="106"/>
  <c r="J81" i="106"/>
  <c r="L80" i="106"/>
  <c r="J80" i="106"/>
  <c r="L79" i="106"/>
  <c r="J79" i="106"/>
  <c r="L78" i="106"/>
  <c r="J78" i="106"/>
  <c r="L77" i="106"/>
  <c r="J77" i="106"/>
  <c r="L76" i="106"/>
  <c r="J76" i="106"/>
  <c r="L75" i="106"/>
  <c r="J75" i="106"/>
  <c r="L74" i="106"/>
  <c r="J74" i="106"/>
  <c r="L73" i="106"/>
  <c r="J73" i="106"/>
  <c r="L72" i="106"/>
  <c r="J72" i="106"/>
  <c r="L71" i="106"/>
  <c r="J71" i="106"/>
  <c r="L70" i="106"/>
  <c r="J70" i="106"/>
  <c r="L69" i="106"/>
  <c r="J69" i="106"/>
  <c r="L68" i="106"/>
  <c r="J68" i="106"/>
  <c r="L67" i="106"/>
  <c r="J67" i="106"/>
  <c r="L66" i="106"/>
  <c r="J66" i="106"/>
  <c r="L65" i="106"/>
  <c r="J65" i="106"/>
  <c r="L64" i="106"/>
  <c r="J64" i="106"/>
  <c r="L63" i="106"/>
  <c r="J63" i="106"/>
  <c r="L62" i="106"/>
  <c r="J62" i="106"/>
  <c r="L61" i="106"/>
  <c r="J61" i="106"/>
  <c r="L60" i="106"/>
  <c r="J60" i="106"/>
  <c r="L59" i="106"/>
  <c r="J59" i="106"/>
  <c r="L58" i="106"/>
  <c r="J58" i="106"/>
  <c r="L57" i="106"/>
  <c r="J57" i="106"/>
  <c r="L56" i="106"/>
  <c r="J56" i="106"/>
  <c r="L55" i="106"/>
  <c r="J55" i="106"/>
  <c r="L54" i="106"/>
  <c r="J54" i="106"/>
  <c r="L53" i="106"/>
  <c r="J53" i="106"/>
  <c r="L52" i="106"/>
  <c r="J52" i="106"/>
  <c r="L51" i="106"/>
  <c r="J51" i="106"/>
  <c r="L50" i="106"/>
  <c r="J50" i="106"/>
  <c r="L49" i="106"/>
  <c r="J49" i="106"/>
  <c r="L48" i="106"/>
  <c r="J48" i="106"/>
  <c r="L47" i="106"/>
  <c r="J47" i="106"/>
  <c r="L46" i="106"/>
  <c r="J46" i="106"/>
  <c r="L45" i="106"/>
  <c r="J45" i="106"/>
  <c r="L44" i="106"/>
  <c r="J44" i="106"/>
  <c r="L43" i="106"/>
  <c r="J43" i="106"/>
  <c r="L42" i="106"/>
  <c r="J42" i="106"/>
  <c r="L41" i="106"/>
  <c r="J41" i="106"/>
  <c r="L40" i="106"/>
  <c r="J40" i="106"/>
  <c r="L39" i="106"/>
  <c r="J39" i="106"/>
  <c r="L38" i="106"/>
  <c r="J38" i="106"/>
  <c r="L37" i="106"/>
  <c r="J37" i="106"/>
  <c r="L36" i="106"/>
  <c r="J36" i="106"/>
  <c r="L35" i="106"/>
  <c r="J35" i="106"/>
  <c r="L34" i="106"/>
  <c r="J34" i="106"/>
  <c r="L33" i="106"/>
  <c r="J33" i="106"/>
  <c r="L32" i="106"/>
  <c r="J32" i="106"/>
  <c r="L31" i="106"/>
  <c r="J31" i="106"/>
  <c r="L30" i="106"/>
  <c r="J30" i="106"/>
  <c r="L29" i="106"/>
  <c r="J29" i="106"/>
  <c r="O28" i="106"/>
  <c r="L28" i="106"/>
  <c r="J28" i="106"/>
  <c r="O27" i="106"/>
  <c r="L27" i="106"/>
  <c r="J27" i="106"/>
  <c r="O26" i="106"/>
  <c r="L26" i="106"/>
  <c r="J26" i="106"/>
  <c r="O25" i="106"/>
  <c r="L25" i="106"/>
  <c r="J25" i="106"/>
  <c r="O24" i="106"/>
  <c r="L24" i="106"/>
  <c r="J24" i="106"/>
  <c r="O23" i="106"/>
  <c r="L23" i="106"/>
  <c r="J23" i="106"/>
  <c r="L22" i="106"/>
  <c r="J22" i="106"/>
  <c r="O21" i="106"/>
  <c r="L21" i="106"/>
  <c r="J21" i="106"/>
  <c r="O20" i="106"/>
  <c r="L20" i="106"/>
  <c r="J20" i="106"/>
  <c r="O19" i="106"/>
  <c r="L19" i="106"/>
  <c r="J19" i="106"/>
  <c r="O18" i="106"/>
  <c r="L18" i="106"/>
  <c r="J18" i="106"/>
  <c r="O17" i="106"/>
  <c r="L17" i="106"/>
  <c r="J17" i="106"/>
  <c r="O16" i="106"/>
  <c r="L16" i="106"/>
  <c r="J16" i="106"/>
  <c r="L15" i="106"/>
  <c r="J15" i="106"/>
  <c r="O14" i="106"/>
  <c r="L14" i="106"/>
  <c r="J14" i="106"/>
  <c r="O13" i="106"/>
  <c r="L13" i="106"/>
  <c r="J13" i="106"/>
  <c r="L12" i="106"/>
  <c r="J12" i="106"/>
  <c r="L11" i="106"/>
  <c r="J11" i="106"/>
  <c r="L10" i="106"/>
  <c r="J10" i="106"/>
  <c r="L9" i="106"/>
  <c r="J9" i="106"/>
  <c r="O8" i="106"/>
  <c r="L8" i="106"/>
  <c r="J8" i="106"/>
  <c r="O7" i="106"/>
  <c r="L7" i="106"/>
  <c r="J7" i="106"/>
  <c r="O6" i="106"/>
  <c r="L6" i="106"/>
  <c r="J6" i="106"/>
  <c r="O5" i="106"/>
  <c r="L5" i="106"/>
  <c r="J5" i="106"/>
  <c r="L4" i="106"/>
  <c r="J4" i="106"/>
  <c r="I5" i="106"/>
  <c r="I6" i="106"/>
  <c r="I7" i="106"/>
  <c r="I8" i="106"/>
  <c r="I9" i="106"/>
  <c r="I10" i="106"/>
  <c r="I11" i="106"/>
  <c r="I12" i="106"/>
  <c r="I13" i="106"/>
  <c r="I14" i="106"/>
  <c r="I15" i="106"/>
  <c r="I16" i="106"/>
  <c r="I17" i="106"/>
  <c r="I18" i="106"/>
  <c r="I19" i="106"/>
  <c r="I20" i="106"/>
  <c r="I21" i="106"/>
  <c r="I22" i="106"/>
  <c r="I23" i="106"/>
  <c r="I24" i="106"/>
  <c r="I25" i="106"/>
  <c r="I26" i="106"/>
  <c r="I27" i="106"/>
  <c r="I28" i="106"/>
  <c r="I29" i="106"/>
  <c r="I30" i="106"/>
  <c r="I31" i="106"/>
  <c r="I32" i="106"/>
  <c r="I33" i="106"/>
  <c r="I34" i="106"/>
  <c r="I35" i="106"/>
  <c r="I36" i="106"/>
  <c r="I37" i="106"/>
  <c r="I38" i="106"/>
  <c r="I39" i="106"/>
  <c r="I40" i="106"/>
  <c r="I41" i="106"/>
  <c r="I42" i="106"/>
  <c r="I43" i="106"/>
  <c r="I44" i="106"/>
  <c r="I45" i="106"/>
  <c r="I46" i="106"/>
  <c r="I47" i="106"/>
  <c r="I48" i="106"/>
  <c r="I49" i="106"/>
  <c r="I50" i="106"/>
  <c r="I51" i="106"/>
  <c r="I52" i="106"/>
  <c r="I53" i="106"/>
  <c r="I54" i="106"/>
  <c r="I55" i="106"/>
  <c r="I56" i="106"/>
  <c r="I57" i="106"/>
  <c r="I58" i="106"/>
  <c r="I59" i="106"/>
  <c r="I60" i="106"/>
  <c r="I61" i="106"/>
  <c r="I62" i="106"/>
  <c r="I63" i="106"/>
  <c r="I64" i="106"/>
  <c r="I65" i="106"/>
  <c r="I66" i="106"/>
  <c r="I67" i="106"/>
  <c r="I68" i="106"/>
  <c r="I69" i="106"/>
  <c r="I70" i="106"/>
  <c r="I71" i="106"/>
  <c r="I72" i="106"/>
  <c r="I73" i="106"/>
  <c r="I74" i="106"/>
  <c r="I75" i="106"/>
  <c r="I76" i="106"/>
  <c r="I77" i="106"/>
  <c r="I78" i="106"/>
  <c r="I79" i="106"/>
  <c r="I80" i="106"/>
  <c r="I81" i="106"/>
  <c r="I82" i="106"/>
  <c r="I83" i="106"/>
  <c r="I84" i="106"/>
  <c r="I85" i="106"/>
  <c r="I86" i="106"/>
  <c r="I87" i="106"/>
  <c r="I88" i="106"/>
  <c r="I89" i="106"/>
  <c r="I90" i="106"/>
  <c r="I91" i="106"/>
  <c r="I92" i="106"/>
  <c r="I93" i="106"/>
  <c r="I94" i="106"/>
  <c r="I95" i="106"/>
  <c r="I96" i="106"/>
  <c r="I4" i="106"/>
  <c r="H5" i="106"/>
  <c r="H6" i="106"/>
  <c r="H7" i="106"/>
  <c r="H8" i="106"/>
  <c r="H9" i="106"/>
  <c r="H10" i="106"/>
  <c r="H11" i="106"/>
  <c r="H12" i="106"/>
  <c r="H13" i="106"/>
  <c r="H14" i="106"/>
  <c r="H15" i="106"/>
  <c r="H16" i="106"/>
  <c r="H17" i="106"/>
  <c r="H18" i="106"/>
  <c r="H19" i="106"/>
  <c r="H20" i="106"/>
  <c r="H21" i="106"/>
  <c r="H22" i="106"/>
  <c r="H23" i="106"/>
  <c r="H24" i="106"/>
  <c r="H25" i="106"/>
  <c r="H26" i="106"/>
  <c r="H27" i="106"/>
  <c r="H28" i="106"/>
  <c r="H29" i="106"/>
  <c r="H30" i="106"/>
  <c r="H31" i="106"/>
  <c r="H32" i="106"/>
  <c r="H33" i="106"/>
  <c r="H34" i="106"/>
  <c r="H35" i="106"/>
  <c r="H36" i="106"/>
  <c r="H37" i="106"/>
  <c r="H38" i="106"/>
  <c r="H39" i="106"/>
  <c r="H40" i="106"/>
  <c r="H41" i="106"/>
  <c r="H42" i="106"/>
  <c r="H43" i="106"/>
  <c r="H44" i="106"/>
  <c r="H45" i="106"/>
  <c r="H46" i="106"/>
  <c r="H47" i="106"/>
  <c r="H48" i="106"/>
  <c r="H49" i="106"/>
  <c r="H50" i="106"/>
  <c r="H51" i="106"/>
  <c r="H52" i="106"/>
  <c r="H53" i="106"/>
  <c r="H54" i="106"/>
  <c r="H55" i="106"/>
  <c r="H56" i="106"/>
  <c r="H57" i="106"/>
  <c r="H58" i="106"/>
  <c r="H59" i="106"/>
  <c r="H60" i="106"/>
  <c r="H61" i="106"/>
  <c r="H62" i="106"/>
  <c r="H63" i="106"/>
  <c r="H64" i="106"/>
  <c r="H65" i="106"/>
  <c r="H66" i="106"/>
  <c r="H67" i="106"/>
  <c r="H68" i="106"/>
  <c r="H69" i="106"/>
  <c r="H70" i="106"/>
  <c r="H71" i="106"/>
  <c r="H72" i="106"/>
  <c r="H73" i="106"/>
  <c r="H74" i="106"/>
  <c r="H75" i="106"/>
  <c r="H76" i="106"/>
  <c r="H77" i="106"/>
  <c r="H78" i="106"/>
  <c r="H79" i="106"/>
  <c r="H80" i="106"/>
  <c r="H81" i="106"/>
  <c r="H82" i="106"/>
  <c r="H83" i="106"/>
  <c r="H84" i="106"/>
  <c r="H85" i="106"/>
  <c r="H86" i="106"/>
  <c r="H87" i="106"/>
  <c r="H88" i="106"/>
  <c r="H89" i="106"/>
  <c r="H90" i="106"/>
  <c r="H91" i="106"/>
  <c r="H92" i="106"/>
  <c r="H93" i="106"/>
  <c r="H94" i="106"/>
  <c r="H95" i="106"/>
  <c r="H96" i="106"/>
  <c r="H4" i="106"/>
  <c r="L120" i="30"/>
  <c r="J120" i="30"/>
  <c r="I120" i="30"/>
  <c r="H120" i="30"/>
  <c r="L119" i="30"/>
  <c r="J119" i="30"/>
  <c r="I119" i="30"/>
  <c r="H119" i="30"/>
  <c r="L118" i="30"/>
  <c r="J118" i="30"/>
  <c r="I118" i="30"/>
  <c r="H118" i="30"/>
  <c r="L117" i="30"/>
  <c r="J117" i="30"/>
  <c r="I117" i="30"/>
  <c r="H117" i="30"/>
  <c r="L116" i="30"/>
  <c r="J116" i="30"/>
  <c r="I116" i="30"/>
  <c r="H116" i="30"/>
  <c r="L115" i="30"/>
  <c r="J115" i="30"/>
  <c r="I115" i="30"/>
  <c r="H115" i="30"/>
  <c r="L114" i="30"/>
  <c r="J114" i="30"/>
  <c r="I114" i="30"/>
  <c r="H114" i="30"/>
  <c r="L113" i="30"/>
  <c r="J113" i="30"/>
  <c r="I113" i="30"/>
  <c r="H113" i="30"/>
  <c r="L112" i="30"/>
  <c r="J112" i="30"/>
  <c r="I112" i="30"/>
  <c r="H112" i="30"/>
  <c r="L111" i="30"/>
  <c r="J111" i="30"/>
  <c r="I111" i="30"/>
  <c r="H111" i="30"/>
  <c r="L110" i="30"/>
  <c r="J110" i="30"/>
  <c r="I110" i="30"/>
  <c r="H110" i="30"/>
  <c r="L109" i="30"/>
  <c r="J109" i="30"/>
  <c r="I109" i="30"/>
  <c r="H109" i="30"/>
  <c r="L108" i="30"/>
  <c r="J108" i="30"/>
  <c r="I108" i="30"/>
  <c r="H108" i="30"/>
  <c r="L107" i="30"/>
  <c r="J107" i="30"/>
  <c r="I107" i="30"/>
  <c r="H107" i="30"/>
  <c r="L106" i="30"/>
  <c r="J106" i="30"/>
  <c r="I106" i="30"/>
  <c r="H106" i="30"/>
  <c r="L105" i="30"/>
  <c r="J105" i="30"/>
  <c r="I105" i="30"/>
  <c r="H105" i="30"/>
  <c r="L104" i="30"/>
  <c r="J104" i="30"/>
  <c r="I104" i="30"/>
  <c r="H104" i="30"/>
  <c r="L103" i="30"/>
  <c r="J103" i="30"/>
  <c r="I103" i="30"/>
  <c r="H103" i="30"/>
  <c r="L102" i="30"/>
  <c r="J102" i="30"/>
  <c r="I102" i="30"/>
  <c r="H102" i="30"/>
  <c r="L101" i="30"/>
  <c r="J101" i="30"/>
  <c r="I101" i="30"/>
  <c r="H101" i="30"/>
  <c r="L100" i="30"/>
  <c r="J100" i="30"/>
  <c r="I100" i="30"/>
  <c r="H100" i="30"/>
  <c r="L99" i="30"/>
  <c r="J99" i="30"/>
  <c r="I99" i="30"/>
  <c r="H99" i="30"/>
  <c r="L98" i="30"/>
  <c r="J98" i="30"/>
  <c r="I98" i="30"/>
  <c r="H98" i="30"/>
  <c r="J86" i="78"/>
  <c r="L86" i="78"/>
  <c r="J87" i="78"/>
  <c r="L87" i="78"/>
  <c r="J88" i="78"/>
  <c r="L88" i="78"/>
  <c r="J89" i="78"/>
  <c r="L89" i="78"/>
  <c r="J90" i="78"/>
  <c r="L90" i="78"/>
  <c r="J91" i="78"/>
  <c r="L91" i="78"/>
  <c r="J92" i="78"/>
  <c r="L92" i="78"/>
  <c r="J93" i="78"/>
  <c r="L93" i="78"/>
  <c r="J94" i="78"/>
  <c r="L94" i="78"/>
  <c r="J95" i="78"/>
  <c r="L95" i="78"/>
  <c r="J96" i="78"/>
  <c r="L96" i="78"/>
  <c r="J97" i="78"/>
  <c r="L97" i="78"/>
  <c r="J98" i="78"/>
  <c r="L98" i="78"/>
  <c r="J99" i="78"/>
  <c r="L99" i="78"/>
  <c r="J100" i="78"/>
  <c r="L100" i="78"/>
  <c r="J101" i="78"/>
  <c r="L101" i="78"/>
  <c r="J102" i="78"/>
  <c r="L102" i="78"/>
  <c r="J103" i="78"/>
  <c r="L103" i="78"/>
  <c r="J104" i="78"/>
  <c r="L104" i="78"/>
  <c r="J105" i="78"/>
  <c r="L105" i="78"/>
  <c r="J106" i="78"/>
  <c r="L106" i="78"/>
  <c r="J107" i="78"/>
  <c r="L107" i="78"/>
  <c r="J108" i="78"/>
  <c r="L108" i="78"/>
  <c r="J109" i="78"/>
  <c r="L109" i="78"/>
  <c r="J110" i="78"/>
  <c r="L110" i="78"/>
  <c r="J111" i="78"/>
  <c r="L111" i="78"/>
  <c r="J112" i="78"/>
  <c r="L112" i="78"/>
  <c r="J113" i="78"/>
  <c r="L113" i="78"/>
  <c r="J114" i="78"/>
  <c r="L114" i="78"/>
  <c r="J115" i="78"/>
  <c r="L115" i="78"/>
  <c r="J116" i="78"/>
  <c r="L116" i="78"/>
  <c r="J117" i="78"/>
  <c r="L117" i="78"/>
  <c r="J118" i="78"/>
  <c r="L118" i="78"/>
  <c r="J119" i="78"/>
  <c r="L119" i="78"/>
  <c r="J120" i="78"/>
  <c r="L120" i="78"/>
  <c r="J121" i="78"/>
  <c r="L121" i="78"/>
  <c r="J122" i="78"/>
  <c r="L122" i="78"/>
  <c r="J123" i="78"/>
  <c r="L123" i="78"/>
  <c r="J124" i="78"/>
  <c r="L124" i="78"/>
  <c r="J125" i="78"/>
  <c r="L125" i="78"/>
  <c r="J126" i="78"/>
  <c r="L126" i="78"/>
  <c r="J127" i="78"/>
  <c r="L127" i="78"/>
  <c r="J128" i="78"/>
  <c r="L128" i="78"/>
  <c r="J129" i="78"/>
  <c r="L129" i="78"/>
  <c r="J130" i="78"/>
  <c r="L130" i="78"/>
  <c r="J131" i="78"/>
  <c r="L131" i="78"/>
  <c r="J132" i="78"/>
  <c r="L132" i="78"/>
  <c r="J133" i="78"/>
  <c r="L133" i="78"/>
  <c r="O18" i="78" s="1"/>
  <c r="J134" i="78"/>
  <c r="L134" i="78"/>
  <c r="J135" i="78"/>
  <c r="L135" i="78"/>
  <c r="O4" i="78" s="1"/>
  <c r="J136" i="78"/>
  <c r="L136" i="78"/>
  <c r="J137" i="78"/>
  <c r="L137" i="78"/>
  <c r="J138" i="78"/>
  <c r="L138" i="78"/>
  <c r="J139" i="78"/>
  <c r="L139" i="78"/>
  <c r="J140" i="78"/>
  <c r="L140" i="78"/>
  <c r="J141" i="78"/>
  <c r="L141" i="78"/>
  <c r="J142" i="78"/>
  <c r="L142" i="78"/>
  <c r="J143" i="78"/>
  <c r="L143" i="78"/>
  <c r="O28" i="78" s="1"/>
  <c r="J144" i="78"/>
  <c r="L144" i="78"/>
  <c r="J145" i="78"/>
  <c r="L145" i="78"/>
  <c r="J146" i="78"/>
  <c r="L146" i="78"/>
  <c r="J147" i="78"/>
  <c r="L147" i="78"/>
  <c r="J148" i="78"/>
  <c r="L148" i="78"/>
  <c r="J149" i="78"/>
  <c r="L149" i="78"/>
  <c r="J150" i="78"/>
  <c r="L150" i="78"/>
  <c r="J85" i="78"/>
  <c r="L85" i="78"/>
  <c r="L84" i="78"/>
  <c r="J84" i="78"/>
  <c r="L83" i="78"/>
  <c r="J83" i="78"/>
  <c r="L82" i="78"/>
  <c r="J82" i="78"/>
  <c r="L81" i="78"/>
  <c r="J81" i="78"/>
  <c r="L80" i="78"/>
  <c r="J80" i="78"/>
  <c r="L79" i="78"/>
  <c r="J79" i="78"/>
  <c r="L78" i="78"/>
  <c r="J78" i="78"/>
  <c r="L77" i="78"/>
  <c r="J77" i="78"/>
  <c r="L76" i="78"/>
  <c r="J76" i="78"/>
  <c r="L75" i="78"/>
  <c r="J75" i="78"/>
  <c r="L74" i="78"/>
  <c r="J74" i="78"/>
  <c r="L73" i="78"/>
  <c r="J73" i="78"/>
  <c r="L72" i="78"/>
  <c r="J72" i="78"/>
  <c r="L71" i="78"/>
  <c r="J71" i="78"/>
  <c r="L70" i="78"/>
  <c r="J70" i="78"/>
  <c r="L69" i="78"/>
  <c r="J69" i="78"/>
  <c r="L68" i="78"/>
  <c r="J68" i="78"/>
  <c r="L67" i="78"/>
  <c r="J67" i="78"/>
  <c r="L66" i="78"/>
  <c r="J66" i="78"/>
  <c r="L65" i="78"/>
  <c r="J65" i="78"/>
  <c r="L64" i="78"/>
  <c r="J64" i="78"/>
  <c r="L63" i="78"/>
  <c r="J63" i="78"/>
  <c r="L62" i="78"/>
  <c r="J62" i="78"/>
  <c r="L61" i="78"/>
  <c r="J61" i="78"/>
  <c r="L60" i="78"/>
  <c r="J60" i="78"/>
  <c r="L59" i="78"/>
  <c r="J59" i="78"/>
  <c r="L58" i="78"/>
  <c r="J58" i="78"/>
  <c r="L57" i="78"/>
  <c r="J57" i="78"/>
  <c r="L56" i="78"/>
  <c r="J56" i="78"/>
  <c r="L55" i="78"/>
  <c r="J55" i="78"/>
  <c r="L54" i="78"/>
  <c r="O15" i="78" s="1"/>
  <c r="J54" i="78"/>
  <c r="L53" i="78"/>
  <c r="J53" i="78"/>
  <c r="L52" i="78"/>
  <c r="J52" i="78"/>
  <c r="L51" i="78"/>
  <c r="J51" i="78"/>
  <c r="L50" i="78"/>
  <c r="J50" i="78"/>
  <c r="L49" i="78"/>
  <c r="J49" i="78"/>
  <c r="L48" i="78"/>
  <c r="J48" i="78"/>
  <c r="L47" i="78"/>
  <c r="J47" i="78"/>
  <c r="L46" i="78"/>
  <c r="J46" i="78"/>
  <c r="L45" i="78"/>
  <c r="J45" i="78"/>
  <c r="L44" i="78"/>
  <c r="J44" i="78"/>
  <c r="L43" i="78"/>
  <c r="J43" i="78"/>
  <c r="L42" i="78"/>
  <c r="J42" i="78"/>
  <c r="L41" i="78"/>
  <c r="J41" i="78"/>
  <c r="L40" i="78"/>
  <c r="J40" i="78"/>
  <c r="L39" i="78"/>
  <c r="J39" i="78"/>
  <c r="L38" i="78"/>
  <c r="J38" i="78"/>
  <c r="L37" i="78"/>
  <c r="J37" i="78"/>
  <c r="L36" i="78"/>
  <c r="J36" i="78"/>
  <c r="L35" i="78"/>
  <c r="J35" i="78"/>
  <c r="L34" i="78"/>
  <c r="J34" i="78"/>
  <c r="L33" i="78"/>
  <c r="J33" i="78"/>
  <c r="L32" i="78"/>
  <c r="J32" i="78"/>
  <c r="L31" i="78"/>
  <c r="J31" i="78"/>
  <c r="L30" i="78"/>
  <c r="J30" i="78"/>
  <c r="L29" i="78"/>
  <c r="J29" i="78"/>
  <c r="L28" i="78"/>
  <c r="J28" i="78"/>
  <c r="O27" i="78"/>
  <c r="L27" i="78"/>
  <c r="J27" i="78"/>
  <c r="O26" i="78"/>
  <c r="L26" i="78"/>
  <c r="J26" i="78"/>
  <c r="O25" i="78"/>
  <c r="L25" i="78"/>
  <c r="J25" i="78"/>
  <c r="O24" i="78"/>
  <c r="L24" i="78"/>
  <c r="J24" i="78"/>
  <c r="O23" i="78"/>
  <c r="L23" i="78"/>
  <c r="J23" i="78"/>
  <c r="O22" i="78"/>
  <c r="L22" i="78"/>
  <c r="J22" i="78"/>
  <c r="O21" i="78"/>
  <c r="L21" i="78"/>
  <c r="J21" i="78"/>
  <c r="O20" i="78"/>
  <c r="L20" i="78"/>
  <c r="J20" i="78"/>
  <c r="O19" i="78"/>
  <c r="L19" i="78"/>
  <c r="J19" i="78"/>
  <c r="L18" i="78"/>
  <c r="J18" i="78"/>
  <c r="O17" i="78"/>
  <c r="L17" i="78"/>
  <c r="J17" i="78"/>
  <c r="L16" i="78"/>
  <c r="J16" i="78"/>
  <c r="L15" i="78"/>
  <c r="J15" i="78"/>
  <c r="O14" i="78"/>
  <c r="L14" i="78"/>
  <c r="J14" i="78"/>
  <c r="L13" i="78"/>
  <c r="J13" i="78"/>
  <c r="O12" i="78"/>
  <c r="L12" i="78"/>
  <c r="J12" i="78"/>
  <c r="L11" i="78"/>
  <c r="J11" i="78"/>
  <c r="O10" i="78"/>
  <c r="L10" i="78"/>
  <c r="J10" i="78"/>
  <c r="L9" i="78"/>
  <c r="J9" i="78"/>
  <c r="O8" i="78"/>
  <c r="L8" i="78"/>
  <c r="J8" i="78"/>
  <c r="L7" i="78"/>
  <c r="J7" i="78"/>
  <c r="O6" i="78"/>
  <c r="L6" i="78"/>
  <c r="J6" i="78"/>
  <c r="O5" i="78"/>
  <c r="L5" i="78"/>
  <c r="J5" i="78"/>
  <c r="L4" i="78"/>
  <c r="J4" i="78"/>
  <c r="I5" i="78"/>
  <c r="I6" i="78"/>
  <c r="I7" i="78"/>
  <c r="I8" i="78"/>
  <c r="I9" i="78"/>
  <c r="I10" i="78"/>
  <c r="I11" i="78"/>
  <c r="I12" i="78"/>
  <c r="I13" i="78"/>
  <c r="I14" i="78"/>
  <c r="I15" i="78"/>
  <c r="I16" i="78"/>
  <c r="I17" i="78"/>
  <c r="I18" i="78"/>
  <c r="I19" i="78"/>
  <c r="I20" i="78"/>
  <c r="I21" i="78"/>
  <c r="I22" i="78"/>
  <c r="I23" i="78"/>
  <c r="I24" i="78"/>
  <c r="I25" i="78"/>
  <c r="I26" i="78"/>
  <c r="I27" i="78"/>
  <c r="I28" i="78"/>
  <c r="I29" i="78"/>
  <c r="I30" i="78"/>
  <c r="I31" i="78"/>
  <c r="I32" i="78"/>
  <c r="I33" i="78"/>
  <c r="I34" i="78"/>
  <c r="I35" i="78"/>
  <c r="I36" i="78"/>
  <c r="I37" i="78"/>
  <c r="I38" i="78"/>
  <c r="I39" i="78"/>
  <c r="I40" i="78"/>
  <c r="I41" i="78"/>
  <c r="I42" i="78"/>
  <c r="I43" i="78"/>
  <c r="I44" i="78"/>
  <c r="I45" i="78"/>
  <c r="I46" i="78"/>
  <c r="I47" i="78"/>
  <c r="I48" i="78"/>
  <c r="I49" i="78"/>
  <c r="I50" i="78"/>
  <c r="I51" i="78"/>
  <c r="I52" i="78"/>
  <c r="I53" i="78"/>
  <c r="I54" i="78"/>
  <c r="I55" i="78"/>
  <c r="I56" i="78"/>
  <c r="I57" i="78"/>
  <c r="I58" i="78"/>
  <c r="I59" i="78"/>
  <c r="I60" i="78"/>
  <c r="I61" i="78"/>
  <c r="I62" i="78"/>
  <c r="I63" i="78"/>
  <c r="I64" i="78"/>
  <c r="I65" i="78"/>
  <c r="I66" i="78"/>
  <c r="I67" i="78"/>
  <c r="I68" i="78"/>
  <c r="I69" i="78"/>
  <c r="I70" i="78"/>
  <c r="I71" i="78"/>
  <c r="I72" i="78"/>
  <c r="I73" i="78"/>
  <c r="I74" i="78"/>
  <c r="I75" i="78"/>
  <c r="I76" i="78"/>
  <c r="I77" i="78"/>
  <c r="I78" i="78"/>
  <c r="I79" i="78"/>
  <c r="I80" i="78"/>
  <c r="I81" i="78"/>
  <c r="I82" i="78"/>
  <c r="I83" i="78"/>
  <c r="I84" i="78"/>
  <c r="I85" i="78"/>
  <c r="I86" i="78"/>
  <c r="I87" i="78"/>
  <c r="I88" i="78"/>
  <c r="I89" i="78"/>
  <c r="I90" i="78"/>
  <c r="I91" i="78"/>
  <c r="I92" i="78"/>
  <c r="I93" i="78"/>
  <c r="I94" i="78"/>
  <c r="I95" i="78"/>
  <c r="I96" i="78"/>
  <c r="I97" i="78"/>
  <c r="I98" i="78"/>
  <c r="I99" i="78"/>
  <c r="I100" i="78"/>
  <c r="I101" i="78"/>
  <c r="I102" i="78"/>
  <c r="I103" i="78"/>
  <c r="I104" i="78"/>
  <c r="I105" i="78"/>
  <c r="I106" i="78"/>
  <c r="I107" i="78"/>
  <c r="I108" i="78"/>
  <c r="I109" i="78"/>
  <c r="I110" i="78"/>
  <c r="I111" i="78"/>
  <c r="I112" i="78"/>
  <c r="I113" i="78"/>
  <c r="I114" i="78"/>
  <c r="I115" i="78"/>
  <c r="I116" i="78"/>
  <c r="I117" i="78"/>
  <c r="I118" i="78"/>
  <c r="I119" i="78"/>
  <c r="I120" i="78"/>
  <c r="I121" i="78"/>
  <c r="I122" i="78"/>
  <c r="I123" i="78"/>
  <c r="I124" i="78"/>
  <c r="I125" i="78"/>
  <c r="I126" i="78"/>
  <c r="I127" i="78"/>
  <c r="I128" i="78"/>
  <c r="I129" i="78"/>
  <c r="I130" i="78"/>
  <c r="I131" i="78"/>
  <c r="I132" i="78"/>
  <c r="I133" i="78"/>
  <c r="I134" i="78"/>
  <c r="I135" i="78"/>
  <c r="I136" i="78"/>
  <c r="I137" i="78"/>
  <c r="I138" i="78"/>
  <c r="I139" i="78"/>
  <c r="I140" i="78"/>
  <c r="I141" i="78"/>
  <c r="I142" i="78"/>
  <c r="I143" i="78"/>
  <c r="I144" i="78"/>
  <c r="I145" i="78"/>
  <c r="I146" i="78"/>
  <c r="I147" i="78"/>
  <c r="I148" i="78"/>
  <c r="I149" i="78"/>
  <c r="I150" i="78"/>
  <c r="I4" i="78"/>
  <c r="H5" i="78"/>
  <c r="H6" i="78"/>
  <c r="H7" i="78"/>
  <c r="H8" i="78"/>
  <c r="H9" i="78"/>
  <c r="H10" i="78"/>
  <c r="H11" i="78"/>
  <c r="H12" i="78"/>
  <c r="H13" i="78"/>
  <c r="H14" i="78"/>
  <c r="H15" i="78"/>
  <c r="H16" i="78"/>
  <c r="H17" i="78"/>
  <c r="H18" i="78"/>
  <c r="H19" i="78"/>
  <c r="H20" i="78"/>
  <c r="H21" i="78"/>
  <c r="H22" i="78"/>
  <c r="H23" i="78"/>
  <c r="H24" i="78"/>
  <c r="H25" i="78"/>
  <c r="H26" i="78"/>
  <c r="H27" i="78"/>
  <c r="H28" i="78"/>
  <c r="H29" i="78"/>
  <c r="H30" i="78"/>
  <c r="H31" i="78"/>
  <c r="H32" i="78"/>
  <c r="H33" i="78"/>
  <c r="H34" i="78"/>
  <c r="H35" i="78"/>
  <c r="H36" i="78"/>
  <c r="H37" i="78"/>
  <c r="H38" i="78"/>
  <c r="H39" i="78"/>
  <c r="H40" i="78"/>
  <c r="H41" i="78"/>
  <c r="H42" i="78"/>
  <c r="H43" i="78"/>
  <c r="H44" i="78"/>
  <c r="H45" i="78"/>
  <c r="H46" i="78"/>
  <c r="H47" i="78"/>
  <c r="H48" i="78"/>
  <c r="H49" i="78"/>
  <c r="H50" i="78"/>
  <c r="H51" i="78"/>
  <c r="H52" i="78"/>
  <c r="H53" i="78"/>
  <c r="H54" i="78"/>
  <c r="H55" i="78"/>
  <c r="H56" i="78"/>
  <c r="H57" i="78"/>
  <c r="H58" i="78"/>
  <c r="H59" i="78"/>
  <c r="H60" i="78"/>
  <c r="H61" i="78"/>
  <c r="H62" i="78"/>
  <c r="H63" i="78"/>
  <c r="H64" i="78"/>
  <c r="H65" i="78"/>
  <c r="H66" i="78"/>
  <c r="H67" i="78"/>
  <c r="H68" i="78"/>
  <c r="H69" i="78"/>
  <c r="H70" i="78"/>
  <c r="H71" i="78"/>
  <c r="H72" i="78"/>
  <c r="H73" i="78"/>
  <c r="H74" i="78"/>
  <c r="H75" i="78"/>
  <c r="H76" i="78"/>
  <c r="H77" i="78"/>
  <c r="H78" i="78"/>
  <c r="H79" i="78"/>
  <c r="H80" i="78"/>
  <c r="H81" i="78"/>
  <c r="H82" i="78"/>
  <c r="H83" i="78"/>
  <c r="H84" i="78"/>
  <c r="H85" i="78"/>
  <c r="H86" i="78"/>
  <c r="H87" i="78"/>
  <c r="H88" i="78"/>
  <c r="H89" i="78"/>
  <c r="H90" i="78"/>
  <c r="H91" i="78"/>
  <c r="H92" i="78"/>
  <c r="H93" i="78"/>
  <c r="H94" i="78"/>
  <c r="H95" i="78"/>
  <c r="H96" i="78"/>
  <c r="H97" i="78"/>
  <c r="H98" i="78"/>
  <c r="H99" i="78"/>
  <c r="H100" i="78"/>
  <c r="H101" i="78"/>
  <c r="H102" i="78"/>
  <c r="H103" i="78"/>
  <c r="H104" i="78"/>
  <c r="H105" i="78"/>
  <c r="H106" i="78"/>
  <c r="H107" i="78"/>
  <c r="H108" i="78"/>
  <c r="H109" i="78"/>
  <c r="H110" i="78"/>
  <c r="H111" i="78"/>
  <c r="H112" i="78"/>
  <c r="H113" i="78"/>
  <c r="H114" i="78"/>
  <c r="H115" i="78"/>
  <c r="H116" i="78"/>
  <c r="H117" i="78"/>
  <c r="H118" i="78"/>
  <c r="H119" i="78"/>
  <c r="H120" i="78"/>
  <c r="H121" i="78"/>
  <c r="H122" i="78"/>
  <c r="H123" i="78"/>
  <c r="H124" i="78"/>
  <c r="H125" i="78"/>
  <c r="H126" i="78"/>
  <c r="H127" i="78"/>
  <c r="H128" i="78"/>
  <c r="H129" i="78"/>
  <c r="H130" i="78"/>
  <c r="H131" i="78"/>
  <c r="H132" i="78"/>
  <c r="H133" i="78"/>
  <c r="H134" i="78"/>
  <c r="H135" i="78"/>
  <c r="H136" i="78"/>
  <c r="H137" i="78"/>
  <c r="H138" i="78"/>
  <c r="H139" i="78"/>
  <c r="H140" i="78"/>
  <c r="H141" i="78"/>
  <c r="H142" i="78"/>
  <c r="H143" i="78"/>
  <c r="H144" i="78"/>
  <c r="H145" i="78"/>
  <c r="H146" i="78"/>
  <c r="H147" i="78"/>
  <c r="H148" i="78"/>
  <c r="H149" i="78"/>
  <c r="H150" i="78"/>
  <c r="H4" i="78"/>
  <c r="L171" i="4"/>
  <c r="J171" i="4"/>
  <c r="I171" i="4"/>
  <c r="L172" i="4"/>
  <c r="J172" i="4"/>
  <c r="I172" i="4"/>
  <c r="L159" i="4"/>
  <c r="J159" i="4"/>
  <c r="I159" i="4"/>
  <c r="L116" i="4"/>
  <c r="J116" i="4"/>
  <c r="I116" i="4"/>
  <c r="L115" i="4"/>
  <c r="J115" i="4"/>
  <c r="I115" i="4"/>
  <c r="L114" i="4"/>
  <c r="J114" i="4"/>
  <c r="I114" i="4"/>
  <c r="L113" i="4"/>
  <c r="J113" i="4"/>
  <c r="I113" i="4"/>
  <c r="L112" i="4"/>
  <c r="J112" i="4"/>
  <c r="I112" i="4"/>
  <c r="L111" i="4"/>
  <c r="J111" i="4"/>
  <c r="I111" i="4"/>
  <c r="L110" i="4"/>
  <c r="J110" i="4"/>
  <c r="I110" i="4"/>
  <c r="L109" i="4"/>
  <c r="J109" i="4"/>
  <c r="I109" i="4"/>
  <c r="L108" i="4"/>
  <c r="J108" i="4"/>
  <c r="I108" i="4"/>
  <c r="L107" i="4"/>
  <c r="J107" i="4"/>
  <c r="I107" i="4"/>
  <c r="L106" i="4"/>
  <c r="J106" i="4"/>
  <c r="I106" i="4"/>
  <c r="L105" i="4"/>
  <c r="J105" i="4"/>
  <c r="I105" i="4"/>
  <c r="L104" i="4"/>
  <c r="J104" i="4"/>
  <c r="I104" i="4"/>
  <c r="L103" i="4"/>
  <c r="J103" i="4"/>
  <c r="I103" i="4"/>
  <c r="L102" i="4"/>
  <c r="J102" i="4"/>
  <c r="I102" i="4"/>
  <c r="L101" i="4"/>
  <c r="J101" i="4"/>
  <c r="I101" i="4"/>
  <c r="L100" i="4"/>
  <c r="J100" i="4"/>
  <c r="I100" i="4"/>
  <c r="L99" i="4"/>
  <c r="J99" i="4"/>
  <c r="I99" i="4"/>
  <c r="L98" i="4"/>
  <c r="J98" i="4"/>
  <c r="I98" i="4"/>
  <c r="L97" i="4"/>
  <c r="J97" i="4"/>
  <c r="I97" i="4"/>
  <c r="L96" i="4"/>
  <c r="J96" i="4"/>
  <c r="I96" i="4"/>
  <c r="L95" i="4"/>
  <c r="J95" i="4"/>
  <c r="I95" i="4"/>
  <c r="L94" i="4"/>
  <c r="J94" i="4"/>
  <c r="I94" i="4"/>
  <c r="E159" i="134"/>
  <c r="E145" i="138"/>
  <c r="G145" i="138" s="1"/>
  <c r="I145" i="138" s="1"/>
  <c r="J145" i="138" s="1"/>
  <c r="E147" i="133"/>
  <c r="O10" i="106" l="1"/>
  <c r="O4" i="106"/>
  <c r="O11" i="78"/>
  <c r="O11" i="106"/>
  <c r="G147" i="133"/>
  <c r="H147" i="133" s="1"/>
  <c r="O15" i="106"/>
  <c r="G159" i="134"/>
  <c r="I159" i="134" s="1"/>
  <c r="J159" i="134" s="1"/>
  <c r="O16" i="78"/>
  <c r="O7" i="78"/>
  <c r="O9" i="78"/>
  <c r="O9" i="106"/>
  <c r="L147" i="133"/>
  <c r="O13" i="78"/>
  <c r="J97" i="106"/>
  <c r="L97" i="106"/>
  <c r="O22" i="106"/>
  <c r="L145" i="138"/>
  <c r="H145" i="138"/>
  <c r="L159" i="134"/>
  <c r="H159" i="134"/>
  <c r="I147" i="133"/>
  <c r="J147" i="133" s="1"/>
  <c r="L149" i="138"/>
  <c r="J149" i="138"/>
  <c r="L148" i="138"/>
  <c r="J148" i="138"/>
  <c r="L147" i="138"/>
  <c r="J147" i="138"/>
  <c r="L146" i="138"/>
  <c r="J146" i="138"/>
  <c r="L144" i="138"/>
  <c r="J144" i="138"/>
  <c r="L143" i="138"/>
  <c r="J143" i="138"/>
  <c r="L142" i="138"/>
  <c r="J142" i="138"/>
  <c r="L141" i="138"/>
  <c r="O14" i="138" s="1"/>
  <c r="J141" i="138"/>
  <c r="L140" i="138"/>
  <c r="J140" i="138"/>
  <c r="L139" i="138"/>
  <c r="J139" i="138"/>
  <c r="L138" i="138"/>
  <c r="J138" i="138"/>
  <c r="L137" i="138"/>
  <c r="J137" i="138"/>
  <c r="L136" i="138"/>
  <c r="J136" i="138"/>
  <c r="L135" i="138"/>
  <c r="J135" i="138"/>
  <c r="L134" i="138"/>
  <c r="J134" i="138"/>
  <c r="L133" i="138"/>
  <c r="O22" i="138" s="1"/>
  <c r="J133" i="138"/>
  <c r="L132" i="138"/>
  <c r="J132" i="138"/>
  <c r="L131" i="138"/>
  <c r="O20" i="138" s="1"/>
  <c r="J131" i="138"/>
  <c r="L130" i="138"/>
  <c r="O16" i="138" s="1"/>
  <c r="J130" i="138"/>
  <c r="L129" i="138"/>
  <c r="O18" i="138" s="1"/>
  <c r="J129" i="138"/>
  <c r="L128" i="138"/>
  <c r="J128" i="138"/>
  <c r="L127" i="138"/>
  <c r="J127" i="138"/>
  <c r="L126" i="138"/>
  <c r="J126" i="138"/>
  <c r="L125" i="138"/>
  <c r="J125" i="138"/>
  <c r="L124" i="138"/>
  <c r="J124" i="138"/>
  <c r="L123" i="138"/>
  <c r="J123" i="138"/>
  <c r="L122" i="138"/>
  <c r="J122" i="138"/>
  <c r="L121" i="138"/>
  <c r="J121" i="138"/>
  <c r="L120" i="138"/>
  <c r="J120" i="138"/>
  <c r="L119" i="138"/>
  <c r="J119" i="138"/>
  <c r="L118" i="138"/>
  <c r="J118" i="138"/>
  <c r="L117" i="138"/>
  <c r="J117" i="138"/>
  <c r="L116" i="138"/>
  <c r="J116" i="138"/>
  <c r="L115" i="138"/>
  <c r="J115" i="138"/>
  <c r="L114" i="138"/>
  <c r="J114" i="138"/>
  <c r="L113" i="138"/>
  <c r="J113" i="138"/>
  <c r="L112" i="138"/>
  <c r="J112" i="138"/>
  <c r="L111" i="138"/>
  <c r="J111" i="138"/>
  <c r="L110" i="138"/>
  <c r="J110" i="138"/>
  <c r="L109" i="138"/>
  <c r="J109" i="138"/>
  <c r="L108" i="138"/>
  <c r="J108" i="138"/>
  <c r="L107" i="138"/>
  <c r="J107" i="138"/>
  <c r="L106" i="138"/>
  <c r="J106" i="138"/>
  <c r="L105" i="138"/>
  <c r="J105" i="138"/>
  <c r="L104" i="138"/>
  <c r="J104" i="138"/>
  <c r="L103" i="138"/>
  <c r="J103" i="138"/>
  <c r="L102" i="138"/>
  <c r="J102" i="138"/>
  <c r="L101" i="138"/>
  <c r="J101" i="138"/>
  <c r="L100" i="138"/>
  <c r="J100" i="138"/>
  <c r="L99" i="138"/>
  <c r="J99" i="138"/>
  <c r="L98" i="138"/>
  <c r="J98" i="138"/>
  <c r="L97" i="138"/>
  <c r="J97" i="138"/>
  <c r="L96" i="138"/>
  <c r="J96" i="138"/>
  <c r="L95" i="138"/>
  <c r="J95" i="138"/>
  <c r="L94" i="138"/>
  <c r="J94" i="138"/>
  <c r="L93" i="138"/>
  <c r="J93" i="138"/>
  <c r="L92" i="138"/>
  <c r="J92" i="138"/>
  <c r="L91" i="138"/>
  <c r="J91" i="138"/>
  <c r="L90" i="138"/>
  <c r="J90" i="138"/>
  <c r="L89" i="138"/>
  <c r="J89" i="138"/>
  <c r="L88" i="138"/>
  <c r="J88" i="138"/>
  <c r="L87" i="138"/>
  <c r="J87" i="138"/>
  <c r="L86" i="138"/>
  <c r="J86" i="138"/>
  <c r="L85" i="138"/>
  <c r="J85" i="138"/>
  <c r="L84" i="138"/>
  <c r="J84" i="138"/>
  <c r="L83" i="138"/>
  <c r="J83" i="138"/>
  <c r="L82" i="138"/>
  <c r="J82" i="138"/>
  <c r="L81" i="138"/>
  <c r="J81" i="138"/>
  <c r="L80" i="138"/>
  <c r="J80" i="138"/>
  <c r="L79" i="138"/>
  <c r="J79" i="138"/>
  <c r="L78" i="138"/>
  <c r="J78" i="138"/>
  <c r="L77" i="138"/>
  <c r="J77" i="138"/>
  <c r="L76" i="138"/>
  <c r="J76" i="138"/>
  <c r="L75" i="138"/>
  <c r="J75" i="138"/>
  <c r="L74" i="138"/>
  <c r="J74" i="138"/>
  <c r="L73" i="138"/>
  <c r="J73" i="138"/>
  <c r="L72" i="138"/>
  <c r="J72" i="138"/>
  <c r="L71" i="138"/>
  <c r="J71" i="138"/>
  <c r="L70" i="138"/>
  <c r="J70" i="138"/>
  <c r="L69" i="138"/>
  <c r="J69" i="138"/>
  <c r="L68" i="138"/>
  <c r="J68" i="138"/>
  <c r="L67" i="138"/>
  <c r="J67" i="138"/>
  <c r="L66" i="138"/>
  <c r="J66" i="138"/>
  <c r="L65" i="138"/>
  <c r="J65" i="138"/>
  <c r="L64" i="138"/>
  <c r="J64" i="138"/>
  <c r="L63" i="138"/>
  <c r="J63" i="138"/>
  <c r="L62" i="138"/>
  <c r="J62" i="138"/>
  <c r="L61" i="138"/>
  <c r="J61" i="138"/>
  <c r="L60" i="138"/>
  <c r="J60" i="138"/>
  <c r="L59" i="138"/>
  <c r="J59" i="138"/>
  <c r="L58" i="138"/>
  <c r="J58" i="138"/>
  <c r="L57" i="138"/>
  <c r="J57" i="138"/>
  <c r="L56" i="138"/>
  <c r="J56" i="138"/>
  <c r="L55" i="138"/>
  <c r="J55" i="138"/>
  <c r="L54" i="138"/>
  <c r="J54" i="138"/>
  <c r="L53" i="138"/>
  <c r="J53" i="138"/>
  <c r="L52" i="138"/>
  <c r="J52" i="138"/>
  <c r="L51" i="138"/>
  <c r="J51" i="138"/>
  <c r="L50" i="138"/>
  <c r="J50" i="138"/>
  <c r="L49" i="138"/>
  <c r="J49" i="138"/>
  <c r="L48" i="138"/>
  <c r="J48" i="138"/>
  <c r="L47" i="138"/>
  <c r="J47" i="138"/>
  <c r="L46" i="138"/>
  <c r="J46" i="138"/>
  <c r="L45" i="138"/>
  <c r="J45" i="138"/>
  <c r="L44" i="138"/>
  <c r="J44" i="138"/>
  <c r="L43" i="138"/>
  <c r="J43" i="138"/>
  <c r="L42" i="138"/>
  <c r="J42" i="138"/>
  <c r="L41" i="138"/>
  <c r="J41" i="138"/>
  <c r="L40" i="138"/>
  <c r="J40" i="138"/>
  <c r="L39" i="138"/>
  <c r="J39" i="138"/>
  <c r="L38" i="138"/>
  <c r="J38" i="138"/>
  <c r="L37" i="138"/>
  <c r="J37" i="138"/>
  <c r="L36" i="138"/>
  <c r="J36" i="138"/>
  <c r="L35" i="138"/>
  <c r="J35" i="138"/>
  <c r="L34" i="138"/>
  <c r="J34" i="138"/>
  <c r="L33" i="138"/>
  <c r="J33" i="138"/>
  <c r="L32" i="138"/>
  <c r="J32" i="138"/>
  <c r="L31" i="138"/>
  <c r="J31" i="138"/>
  <c r="L30" i="138"/>
  <c r="J30" i="138"/>
  <c r="L29" i="138"/>
  <c r="J29" i="138"/>
  <c r="O28" i="138"/>
  <c r="L28" i="138"/>
  <c r="J28" i="138"/>
  <c r="O27" i="138"/>
  <c r="L27" i="138"/>
  <c r="J27" i="138"/>
  <c r="O26" i="138"/>
  <c r="L26" i="138"/>
  <c r="J26" i="138"/>
  <c r="O25" i="138"/>
  <c r="L25" i="138"/>
  <c r="J25" i="138"/>
  <c r="L24" i="138"/>
  <c r="J24" i="138"/>
  <c r="O23" i="138"/>
  <c r="L23" i="138"/>
  <c r="J23" i="138"/>
  <c r="L22" i="138"/>
  <c r="J22" i="138"/>
  <c r="O21" i="138"/>
  <c r="L21" i="138"/>
  <c r="J21" i="138"/>
  <c r="L20" i="138"/>
  <c r="J20" i="138"/>
  <c r="O19" i="138"/>
  <c r="L19" i="138"/>
  <c r="J19" i="138"/>
  <c r="L18" i="138"/>
  <c r="J18" i="138"/>
  <c r="O17" i="138"/>
  <c r="L17" i="138"/>
  <c r="J17" i="138"/>
  <c r="L16" i="138"/>
  <c r="J16" i="138"/>
  <c r="O15" i="138"/>
  <c r="L15" i="138"/>
  <c r="J15" i="138"/>
  <c r="L14" i="138"/>
  <c r="J14" i="138"/>
  <c r="L13" i="138"/>
  <c r="J13" i="138"/>
  <c r="L12" i="138"/>
  <c r="J12" i="138"/>
  <c r="L11" i="138"/>
  <c r="J11" i="138"/>
  <c r="O10" i="138"/>
  <c r="L10" i="138"/>
  <c r="J10" i="138"/>
  <c r="O9" i="138"/>
  <c r="L9" i="138"/>
  <c r="J9" i="138"/>
  <c r="O8" i="138"/>
  <c r="L8" i="138"/>
  <c r="J8" i="138"/>
  <c r="L7" i="138"/>
  <c r="J7" i="138"/>
  <c r="L6" i="138"/>
  <c r="J6" i="138"/>
  <c r="O5" i="138"/>
  <c r="L5" i="138"/>
  <c r="J5" i="138"/>
  <c r="L4" i="138"/>
  <c r="J4" i="138"/>
  <c r="I5" i="138"/>
  <c r="I6" i="138"/>
  <c r="I7" i="138"/>
  <c r="I8" i="138"/>
  <c r="I9" i="138"/>
  <c r="I10" i="138"/>
  <c r="I11" i="138"/>
  <c r="I12" i="138"/>
  <c r="I13" i="138"/>
  <c r="I14" i="138"/>
  <c r="I15" i="138"/>
  <c r="I16" i="138"/>
  <c r="I17" i="138"/>
  <c r="I18" i="138"/>
  <c r="I19" i="138"/>
  <c r="I20" i="138"/>
  <c r="I21" i="138"/>
  <c r="I22" i="138"/>
  <c r="I23" i="138"/>
  <c r="I24" i="138"/>
  <c r="I25" i="138"/>
  <c r="I26" i="138"/>
  <c r="I27" i="138"/>
  <c r="I28" i="138"/>
  <c r="I29" i="138"/>
  <c r="I30" i="138"/>
  <c r="I31" i="138"/>
  <c r="I32" i="138"/>
  <c r="I33" i="138"/>
  <c r="I34" i="138"/>
  <c r="I35" i="138"/>
  <c r="I36" i="138"/>
  <c r="I37" i="138"/>
  <c r="I38" i="138"/>
  <c r="I39" i="138"/>
  <c r="I40" i="138"/>
  <c r="I41" i="138"/>
  <c r="I42" i="138"/>
  <c r="I43" i="138"/>
  <c r="I44" i="138"/>
  <c r="I45" i="138"/>
  <c r="I46" i="138"/>
  <c r="I47" i="138"/>
  <c r="I48" i="138"/>
  <c r="I49" i="138"/>
  <c r="I50" i="138"/>
  <c r="I51" i="138"/>
  <c r="I52" i="138"/>
  <c r="I53" i="138"/>
  <c r="I54" i="138"/>
  <c r="I55" i="138"/>
  <c r="I56" i="138"/>
  <c r="I57" i="138"/>
  <c r="I58" i="138"/>
  <c r="I59" i="138"/>
  <c r="I60" i="138"/>
  <c r="I61" i="138"/>
  <c r="I62" i="138"/>
  <c r="I63" i="138"/>
  <c r="I64" i="138"/>
  <c r="I65" i="138"/>
  <c r="I66" i="138"/>
  <c r="I67" i="138"/>
  <c r="I68" i="138"/>
  <c r="I69" i="138"/>
  <c r="I70" i="138"/>
  <c r="I71" i="138"/>
  <c r="I72" i="138"/>
  <c r="I73" i="138"/>
  <c r="I74" i="138"/>
  <c r="I75" i="138"/>
  <c r="I76" i="138"/>
  <c r="I77" i="138"/>
  <c r="I78" i="138"/>
  <c r="I79" i="138"/>
  <c r="I80" i="138"/>
  <c r="I81" i="138"/>
  <c r="I82" i="138"/>
  <c r="I83" i="138"/>
  <c r="I84" i="138"/>
  <c r="I85" i="138"/>
  <c r="I86" i="138"/>
  <c r="I87" i="138"/>
  <c r="I88" i="138"/>
  <c r="I89" i="138"/>
  <c r="I90" i="138"/>
  <c r="I91" i="138"/>
  <c r="I92" i="138"/>
  <c r="I93" i="138"/>
  <c r="I94" i="138"/>
  <c r="I95" i="138"/>
  <c r="I96" i="138"/>
  <c r="I97" i="138"/>
  <c r="I98" i="138"/>
  <c r="I99" i="138"/>
  <c r="I100" i="138"/>
  <c r="I101" i="138"/>
  <c r="I102" i="138"/>
  <c r="I103" i="138"/>
  <c r="I104" i="138"/>
  <c r="I105" i="138"/>
  <c r="I106" i="138"/>
  <c r="I107" i="138"/>
  <c r="I108" i="138"/>
  <c r="I109" i="138"/>
  <c r="I110" i="138"/>
  <c r="I111" i="138"/>
  <c r="I112" i="138"/>
  <c r="I113" i="138"/>
  <c r="I114" i="138"/>
  <c r="I115" i="138"/>
  <c r="I116" i="138"/>
  <c r="I117" i="138"/>
  <c r="I118" i="138"/>
  <c r="I119" i="138"/>
  <c r="I120" i="138"/>
  <c r="I121" i="138"/>
  <c r="I122" i="138"/>
  <c r="I123" i="138"/>
  <c r="I124" i="138"/>
  <c r="I125" i="138"/>
  <c r="I126" i="138"/>
  <c r="I127" i="138"/>
  <c r="I128" i="138"/>
  <c r="I129" i="138"/>
  <c r="I130" i="138"/>
  <c r="I131" i="138"/>
  <c r="I132" i="138"/>
  <c r="I133" i="138"/>
  <c r="I134" i="138"/>
  <c r="I135" i="138"/>
  <c r="I136" i="138"/>
  <c r="I137" i="138"/>
  <c r="I138" i="138"/>
  <c r="I139" i="138"/>
  <c r="I140" i="138"/>
  <c r="I141" i="138"/>
  <c r="I142" i="138"/>
  <c r="I143" i="138"/>
  <c r="I144" i="138"/>
  <c r="I146" i="138"/>
  <c r="I147" i="138"/>
  <c r="I148" i="138"/>
  <c r="I149" i="138"/>
  <c r="I4" i="138"/>
  <c r="H5" i="138"/>
  <c r="H6" i="138"/>
  <c r="H7" i="138"/>
  <c r="H8" i="138"/>
  <c r="H9" i="138"/>
  <c r="H10" i="138"/>
  <c r="H11" i="138"/>
  <c r="H12" i="138"/>
  <c r="H13" i="138"/>
  <c r="H14" i="138"/>
  <c r="H15" i="138"/>
  <c r="H16" i="138"/>
  <c r="H17" i="138"/>
  <c r="H18" i="138"/>
  <c r="H19" i="138"/>
  <c r="H20" i="138"/>
  <c r="H21" i="138"/>
  <c r="H22" i="138"/>
  <c r="H23" i="138"/>
  <c r="H24" i="138"/>
  <c r="H25" i="138"/>
  <c r="H26" i="138"/>
  <c r="H27" i="138"/>
  <c r="H28" i="138"/>
  <c r="H29" i="138"/>
  <c r="H30" i="138"/>
  <c r="H31" i="138"/>
  <c r="H32" i="138"/>
  <c r="H33" i="138"/>
  <c r="H34" i="138"/>
  <c r="H35" i="138"/>
  <c r="H36" i="138"/>
  <c r="H37" i="138"/>
  <c r="H38" i="138"/>
  <c r="H39" i="138"/>
  <c r="H40" i="138"/>
  <c r="H41" i="138"/>
  <c r="H42" i="138"/>
  <c r="H43" i="138"/>
  <c r="H44" i="138"/>
  <c r="H45" i="138"/>
  <c r="H46" i="138"/>
  <c r="H47" i="138"/>
  <c r="H48" i="138"/>
  <c r="H49" i="138"/>
  <c r="H50" i="138"/>
  <c r="H51" i="138"/>
  <c r="H52" i="138"/>
  <c r="H53" i="138"/>
  <c r="H54" i="138"/>
  <c r="H55" i="138"/>
  <c r="H56" i="138"/>
  <c r="H57" i="138"/>
  <c r="H58" i="138"/>
  <c r="H59" i="138"/>
  <c r="H60" i="138"/>
  <c r="H61" i="138"/>
  <c r="H62" i="138"/>
  <c r="H63" i="138"/>
  <c r="H64" i="138"/>
  <c r="H65" i="138"/>
  <c r="H66" i="138"/>
  <c r="H67" i="138"/>
  <c r="H68" i="138"/>
  <c r="H69" i="138"/>
  <c r="H70" i="138"/>
  <c r="H71" i="138"/>
  <c r="H72" i="138"/>
  <c r="H73" i="138"/>
  <c r="H74" i="138"/>
  <c r="H75" i="138"/>
  <c r="H76" i="138"/>
  <c r="H77" i="138"/>
  <c r="H78" i="138"/>
  <c r="H79" i="138"/>
  <c r="H80" i="138"/>
  <c r="H81" i="138"/>
  <c r="H82" i="138"/>
  <c r="H83" i="138"/>
  <c r="H84" i="138"/>
  <c r="H85" i="138"/>
  <c r="H86" i="138"/>
  <c r="H87" i="138"/>
  <c r="H88" i="138"/>
  <c r="H89" i="138"/>
  <c r="H90" i="138"/>
  <c r="H91" i="138"/>
  <c r="H92" i="138"/>
  <c r="H93" i="138"/>
  <c r="H94" i="138"/>
  <c r="H95" i="138"/>
  <c r="H96" i="138"/>
  <c r="H97" i="138"/>
  <c r="H98" i="138"/>
  <c r="H99" i="138"/>
  <c r="H100" i="138"/>
  <c r="H101" i="138"/>
  <c r="H102" i="138"/>
  <c r="H103" i="138"/>
  <c r="H104" i="138"/>
  <c r="H105" i="138"/>
  <c r="H106" i="138"/>
  <c r="H107" i="138"/>
  <c r="H108" i="138"/>
  <c r="H109" i="138"/>
  <c r="H110" i="138"/>
  <c r="H111" i="138"/>
  <c r="H112" i="138"/>
  <c r="H113" i="138"/>
  <c r="H114" i="138"/>
  <c r="H115" i="138"/>
  <c r="H116" i="138"/>
  <c r="H117" i="138"/>
  <c r="H118" i="138"/>
  <c r="H119" i="138"/>
  <c r="H120" i="138"/>
  <c r="H121" i="138"/>
  <c r="H122" i="138"/>
  <c r="H123" i="138"/>
  <c r="H124" i="138"/>
  <c r="H125" i="138"/>
  <c r="H126" i="138"/>
  <c r="H127" i="138"/>
  <c r="H128" i="138"/>
  <c r="H129" i="138"/>
  <c r="H130" i="138"/>
  <c r="H131" i="138"/>
  <c r="H132" i="138"/>
  <c r="H133" i="138"/>
  <c r="H134" i="138"/>
  <c r="H135" i="138"/>
  <c r="H136" i="138"/>
  <c r="H137" i="138"/>
  <c r="H138" i="138"/>
  <c r="H139" i="138"/>
  <c r="H140" i="138"/>
  <c r="H141" i="138"/>
  <c r="H142" i="138"/>
  <c r="H143" i="138"/>
  <c r="H144" i="138"/>
  <c r="H146" i="138"/>
  <c r="H147" i="138"/>
  <c r="H148" i="138"/>
  <c r="H149" i="138"/>
  <c r="H4" i="138"/>
  <c r="I5" i="134"/>
  <c r="I6" i="134"/>
  <c r="I7" i="134"/>
  <c r="I8" i="134"/>
  <c r="I9" i="134"/>
  <c r="I10" i="134"/>
  <c r="I11" i="134"/>
  <c r="I12" i="134"/>
  <c r="I13" i="134"/>
  <c r="I14" i="134"/>
  <c r="I15" i="134"/>
  <c r="I16" i="134"/>
  <c r="I17" i="134"/>
  <c r="I18" i="134"/>
  <c r="I19" i="134"/>
  <c r="I20" i="134"/>
  <c r="I21" i="134"/>
  <c r="I22" i="134"/>
  <c r="I23" i="134"/>
  <c r="I24" i="134"/>
  <c r="I25" i="134"/>
  <c r="I26" i="134"/>
  <c r="I27" i="134"/>
  <c r="I28" i="134"/>
  <c r="I29" i="134"/>
  <c r="I30" i="134"/>
  <c r="I31" i="134"/>
  <c r="I32" i="134"/>
  <c r="I33" i="134"/>
  <c r="I34" i="134"/>
  <c r="I35" i="134"/>
  <c r="I36" i="134"/>
  <c r="I37" i="134"/>
  <c r="I38" i="134"/>
  <c r="I39" i="134"/>
  <c r="I40" i="134"/>
  <c r="I41" i="134"/>
  <c r="I42" i="134"/>
  <c r="I43" i="134"/>
  <c r="I44" i="134"/>
  <c r="I45" i="134"/>
  <c r="I46" i="134"/>
  <c r="I47" i="134"/>
  <c r="I48" i="134"/>
  <c r="I49" i="134"/>
  <c r="I50" i="134"/>
  <c r="I51" i="134"/>
  <c r="I52" i="134"/>
  <c r="I53" i="134"/>
  <c r="I54" i="134"/>
  <c r="I55" i="134"/>
  <c r="I56" i="134"/>
  <c r="I57" i="134"/>
  <c r="I58" i="134"/>
  <c r="I59" i="134"/>
  <c r="I60" i="134"/>
  <c r="I61" i="134"/>
  <c r="I62" i="134"/>
  <c r="I63" i="134"/>
  <c r="I64" i="134"/>
  <c r="I65" i="134"/>
  <c r="I66" i="134"/>
  <c r="I67" i="134"/>
  <c r="I68" i="134"/>
  <c r="I69" i="134"/>
  <c r="I70" i="134"/>
  <c r="I71" i="134"/>
  <c r="I72" i="134"/>
  <c r="I73" i="134"/>
  <c r="I74" i="134"/>
  <c r="I75" i="134"/>
  <c r="I76" i="134"/>
  <c r="I77" i="134"/>
  <c r="I78" i="134"/>
  <c r="I79" i="134"/>
  <c r="I80" i="134"/>
  <c r="I81" i="134"/>
  <c r="I82" i="134"/>
  <c r="I83" i="134"/>
  <c r="I84" i="134"/>
  <c r="I85" i="134"/>
  <c r="I86" i="134"/>
  <c r="I87" i="134"/>
  <c r="I88" i="134"/>
  <c r="I89" i="134"/>
  <c r="I90" i="134"/>
  <c r="I91" i="134"/>
  <c r="I92" i="134"/>
  <c r="I93" i="134"/>
  <c r="I94" i="134"/>
  <c r="I95" i="134"/>
  <c r="I96" i="134"/>
  <c r="I97" i="134"/>
  <c r="I98" i="134"/>
  <c r="I99" i="134"/>
  <c r="I100" i="134"/>
  <c r="I101" i="134"/>
  <c r="I102" i="134"/>
  <c r="I103" i="134"/>
  <c r="I104" i="134"/>
  <c r="I105" i="134"/>
  <c r="I106" i="134"/>
  <c r="I107" i="134"/>
  <c r="I108" i="134"/>
  <c r="I109" i="134"/>
  <c r="I110" i="134"/>
  <c r="I111" i="134"/>
  <c r="I112" i="134"/>
  <c r="I113" i="134"/>
  <c r="I114" i="134"/>
  <c r="I115" i="134"/>
  <c r="I116" i="134"/>
  <c r="I117" i="134"/>
  <c r="I118" i="134"/>
  <c r="I119" i="134"/>
  <c r="I120" i="134"/>
  <c r="I121" i="134"/>
  <c r="I122" i="134"/>
  <c r="I123" i="134"/>
  <c r="I124" i="134"/>
  <c r="I125" i="134"/>
  <c r="I126" i="134"/>
  <c r="I127" i="134"/>
  <c r="I128" i="134"/>
  <c r="I129" i="134"/>
  <c r="I130" i="134"/>
  <c r="I131" i="134"/>
  <c r="I132" i="134"/>
  <c r="I133" i="134"/>
  <c r="I134" i="134"/>
  <c r="I135" i="134"/>
  <c r="I136" i="134"/>
  <c r="I137" i="134"/>
  <c r="I138" i="134"/>
  <c r="I139" i="134"/>
  <c r="I140" i="134"/>
  <c r="I141" i="134"/>
  <c r="I142" i="134"/>
  <c r="I143" i="134"/>
  <c r="I144" i="134"/>
  <c r="I145" i="134"/>
  <c r="I146" i="134"/>
  <c r="I147" i="134"/>
  <c r="I148" i="134"/>
  <c r="I149" i="134"/>
  <c r="I150" i="134"/>
  <c r="I151" i="134"/>
  <c r="I152" i="134"/>
  <c r="I153" i="134"/>
  <c r="I154" i="134"/>
  <c r="I155" i="134"/>
  <c r="I156" i="134"/>
  <c r="I157" i="134"/>
  <c r="I158" i="134"/>
  <c r="I160" i="134"/>
  <c r="I161" i="134"/>
  <c r="I162" i="134"/>
  <c r="I163" i="134"/>
  <c r="I164" i="134"/>
  <c r="I165" i="134"/>
  <c r="I4" i="134"/>
  <c r="H5" i="134"/>
  <c r="H6" i="134"/>
  <c r="H7" i="134"/>
  <c r="H8" i="134"/>
  <c r="H9" i="134"/>
  <c r="H10" i="134"/>
  <c r="H11" i="134"/>
  <c r="H12" i="134"/>
  <c r="H13" i="134"/>
  <c r="H14" i="134"/>
  <c r="H15" i="134"/>
  <c r="H16" i="134"/>
  <c r="H17" i="134"/>
  <c r="H18" i="134"/>
  <c r="H19" i="134"/>
  <c r="H20" i="134"/>
  <c r="H21" i="134"/>
  <c r="H22" i="134"/>
  <c r="H23" i="134"/>
  <c r="H24" i="134"/>
  <c r="H25" i="134"/>
  <c r="H26" i="134"/>
  <c r="H27" i="134"/>
  <c r="H28" i="134"/>
  <c r="H29" i="134"/>
  <c r="H30" i="134"/>
  <c r="H31" i="134"/>
  <c r="H32" i="134"/>
  <c r="H33" i="134"/>
  <c r="H34" i="134"/>
  <c r="H35" i="134"/>
  <c r="H36" i="134"/>
  <c r="H37" i="134"/>
  <c r="H38" i="134"/>
  <c r="H39" i="134"/>
  <c r="H40" i="134"/>
  <c r="H41" i="134"/>
  <c r="H42" i="134"/>
  <c r="H43" i="134"/>
  <c r="H44" i="134"/>
  <c r="H45" i="134"/>
  <c r="H46" i="134"/>
  <c r="H47" i="134"/>
  <c r="H48" i="134"/>
  <c r="H49" i="134"/>
  <c r="H50" i="134"/>
  <c r="H51" i="134"/>
  <c r="H52" i="134"/>
  <c r="H53" i="134"/>
  <c r="H54" i="134"/>
  <c r="H55" i="134"/>
  <c r="H56" i="134"/>
  <c r="H57" i="134"/>
  <c r="H58" i="134"/>
  <c r="H59" i="134"/>
  <c r="H60" i="134"/>
  <c r="H61" i="134"/>
  <c r="H62" i="134"/>
  <c r="H63" i="134"/>
  <c r="H64" i="134"/>
  <c r="H65" i="134"/>
  <c r="H66" i="134"/>
  <c r="H67" i="134"/>
  <c r="H68" i="134"/>
  <c r="H69" i="134"/>
  <c r="H70" i="134"/>
  <c r="H71" i="134"/>
  <c r="H72" i="134"/>
  <c r="H73" i="134"/>
  <c r="H74" i="134"/>
  <c r="H75" i="134"/>
  <c r="H76" i="134"/>
  <c r="H77" i="134"/>
  <c r="H78" i="134"/>
  <c r="H79" i="134"/>
  <c r="H80" i="134"/>
  <c r="H81" i="134"/>
  <c r="H82" i="134"/>
  <c r="H83" i="134"/>
  <c r="H84" i="134"/>
  <c r="H85" i="134"/>
  <c r="H86" i="134"/>
  <c r="H87" i="134"/>
  <c r="H88" i="134"/>
  <c r="H89" i="134"/>
  <c r="H90" i="134"/>
  <c r="H91" i="134"/>
  <c r="H92" i="134"/>
  <c r="H93" i="134"/>
  <c r="H94" i="134"/>
  <c r="H95" i="134"/>
  <c r="H96" i="134"/>
  <c r="H97" i="134"/>
  <c r="H98" i="134"/>
  <c r="H99" i="134"/>
  <c r="H100" i="134"/>
  <c r="H101" i="134"/>
  <c r="H102" i="134"/>
  <c r="H103" i="134"/>
  <c r="H104" i="134"/>
  <c r="H105" i="134"/>
  <c r="H106" i="134"/>
  <c r="H107" i="134"/>
  <c r="H108" i="134"/>
  <c r="H109" i="134"/>
  <c r="H110" i="134"/>
  <c r="H111" i="134"/>
  <c r="H112" i="134"/>
  <c r="H113" i="134"/>
  <c r="H114" i="134"/>
  <c r="H115" i="134"/>
  <c r="H116" i="134"/>
  <c r="H117" i="134"/>
  <c r="H118" i="134"/>
  <c r="H119" i="134"/>
  <c r="H120" i="134"/>
  <c r="H121" i="134"/>
  <c r="H122" i="134"/>
  <c r="H123" i="134"/>
  <c r="H124" i="134"/>
  <c r="H125" i="134"/>
  <c r="H126" i="134"/>
  <c r="H127" i="134"/>
  <c r="H128" i="134"/>
  <c r="H129" i="134"/>
  <c r="H130" i="134"/>
  <c r="H131" i="134"/>
  <c r="H132" i="134"/>
  <c r="H133" i="134"/>
  <c r="H134" i="134"/>
  <c r="H135" i="134"/>
  <c r="H136" i="134"/>
  <c r="H137" i="134"/>
  <c r="H138" i="134"/>
  <c r="H139" i="134"/>
  <c r="H140" i="134"/>
  <c r="H141" i="134"/>
  <c r="H142" i="134"/>
  <c r="H143" i="134"/>
  <c r="H144" i="134"/>
  <c r="H145" i="134"/>
  <c r="H146" i="134"/>
  <c r="H147" i="134"/>
  <c r="H148" i="134"/>
  <c r="H149" i="134"/>
  <c r="H150" i="134"/>
  <c r="H151" i="134"/>
  <c r="H152" i="134"/>
  <c r="H153" i="134"/>
  <c r="H154" i="134"/>
  <c r="H155" i="134"/>
  <c r="H156" i="134"/>
  <c r="H157" i="134"/>
  <c r="H158" i="134"/>
  <c r="H160" i="134"/>
  <c r="H161" i="134"/>
  <c r="H162" i="134"/>
  <c r="H163" i="134"/>
  <c r="H164" i="134"/>
  <c r="H165" i="134"/>
  <c r="H4" i="134"/>
  <c r="L165" i="134"/>
  <c r="J165" i="134"/>
  <c r="L164" i="134"/>
  <c r="J164" i="134"/>
  <c r="L163" i="134"/>
  <c r="J163" i="134"/>
  <c r="L162" i="134"/>
  <c r="J162" i="134"/>
  <c r="L161" i="134"/>
  <c r="J161" i="134"/>
  <c r="L160" i="134"/>
  <c r="J160" i="134"/>
  <c r="L158" i="134"/>
  <c r="J158" i="134"/>
  <c r="L157" i="134"/>
  <c r="J157" i="134"/>
  <c r="L156" i="134"/>
  <c r="J156" i="134"/>
  <c r="L155" i="134"/>
  <c r="O28" i="134" s="1"/>
  <c r="J155" i="134"/>
  <c r="L154" i="134"/>
  <c r="J154" i="134"/>
  <c r="L153" i="134"/>
  <c r="O14" i="134" s="1"/>
  <c r="J153" i="134"/>
  <c r="L152" i="134"/>
  <c r="J152" i="134"/>
  <c r="L151" i="134"/>
  <c r="J151" i="134"/>
  <c r="L150" i="134"/>
  <c r="J150" i="134"/>
  <c r="L149" i="134"/>
  <c r="J149" i="134"/>
  <c r="L148" i="134"/>
  <c r="J148" i="134"/>
  <c r="L147" i="134"/>
  <c r="J147" i="134"/>
  <c r="L146" i="134"/>
  <c r="J146" i="134"/>
  <c r="L145" i="134"/>
  <c r="J145" i="134"/>
  <c r="L144" i="134"/>
  <c r="J144" i="134"/>
  <c r="L143" i="134"/>
  <c r="O18" i="134" s="1"/>
  <c r="J143" i="134"/>
  <c r="L142" i="134"/>
  <c r="J142" i="134"/>
  <c r="L141" i="134"/>
  <c r="J141" i="134"/>
  <c r="L140" i="134"/>
  <c r="J140" i="134"/>
  <c r="L139" i="134"/>
  <c r="J139" i="134"/>
  <c r="L138" i="134"/>
  <c r="J138" i="134"/>
  <c r="L137" i="134"/>
  <c r="J137" i="134"/>
  <c r="L136" i="134"/>
  <c r="J136" i="134"/>
  <c r="L135" i="134"/>
  <c r="J135" i="134"/>
  <c r="L134" i="134"/>
  <c r="J134" i="134"/>
  <c r="L133" i="134"/>
  <c r="J133" i="134"/>
  <c r="L132" i="134"/>
  <c r="J132" i="134"/>
  <c r="L131" i="134"/>
  <c r="J131" i="134"/>
  <c r="L130" i="134"/>
  <c r="J130" i="134"/>
  <c r="L129" i="134"/>
  <c r="J129" i="134"/>
  <c r="L128" i="134"/>
  <c r="J128" i="134"/>
  <c r="L127" i="134"/>
  <c r="J127" i="134"/>
  <c r="L126" i="134"/>
  <c r="J126" i="134"/>
  <c r="L125" i="134"/>
  <c r="J125" i="134"/>
  <c r="L124" i="134"/>
  <c r="J124" i="134"/>
  <c r="L123" i="134"/>
  <c r="J123" i="134"/>
  <c r="L122" i="134"/>
  <c r="J122" i="134"/>
  <c r="L121" i="134"/>
  <c r="J121" i="134"/>
  <c r="L120" i="134"/>
  <c r="J120" i="134"/>
  <c r="L119" i="134"/>
  <c r="J119" i="134"/>
  <c r="L118" i="134"/>
  <c r="J118" i="134"/>
  <c r="L117" i="134"/>
  <c r="J117" i="134"/>
  <c r="L116" i="134"/>
  <c r="J116" i="134"/>
  <c r="L115" i="134"/>
  <c r="J115" i="134"/>
  <c r="L114" i="134"/>
  <c r="J114" i="134"/>
  <c r="L113" i="134"/>
  <c r="J113" i="134"/>
  <c r="L112" i="134"/>
  <c r="J112" i="134"/>
  <c r="L111" i="134"/>
  <c r="J111" i="134"/>
  <c r="L110" i="134"/>
  <c r="J110" i="134"/>
  <c r="L109" i="134"/>
  <c r="J109" i="134"/>
  <c r="L108" i="134"/>
  <c r="J108" i="134"/>
  <c r="L107" i="134"/>
  <c r="J107" i="134"/>
  <c r="L106" i="134"/>
  <c r="J106" i="134"/>
  <c r="L105" i="134"/>
  <c r="J105" i="134"/>
  <c r="L104" i="134"/>
  <c r="J104" i="134"/>
  <c r="L103" i="134"/>
  <c r="J103" i="134"/>
  <c r="L102" i="134"/>
  <c r="J102" i="134"/>
  <c r="L101" i="134"/>
  <c r="J101" i="134"/>
  <c r="L100" i="134"/>
  <c r="J100" i="134"/>
  <c r="L99" i="134"/>
  <c r="J99" i="134"/>
  <c r="L98" i="134"/>
  <c r="J98" i="134"/>
  <c r="L97" i="134"/>
  <c r="J97" i="134"/>
  <c r="L96" i="134"/>
  <c r="J96" i="134"/>
  <c r="L95" i="134"/>
  <c r="J95" i="134"/>
  <c r="L94" i="134"/>
  <c r="J94" i="134"/>
  <c r="L93" i="134"/>
  <c r="J93" i="134"/>
  <c r="L92" i="134"/>
  <c r="J92" i="134"/>
  <c r="L91" i="134"/>
  <c r="J91" i="134"/>
  <c r="L90" i="134"/>
  <c r="J90" i="134"/>
  <c r="L89" i="134"/>
  <c r="J89" i="134"/>
  <c r="L88" i="134"/>
  <c r="J88" i="134"/>
  <c r="L87" i="134"/>
  <c r="J87" i="134"/>
  <c r="L86" i="134"/>
  <c r="J86" i="134"/>
  <c r="L85" i="134"/>
  <c r="J85" i="134"/>
  <c r="L84" i="134"/>
  <c r="J84" i="134"/>
  <c r="L83" i="134"/>
  <c r="J83" i="134"/>
  <c r="L82" i="134"/>
  <c r="J82" i="134"/>
  <c r="L81" i="134"/>
  <c r="J81" i="134"/>
  <c r="L80" i="134"/>
  <c r="J80" i="134"/>
  <c r="L79" i="134"/>
  <c r="J79" i="134"/>
  <c r="L78" i="134"/>
  <c r="J78" i="134"/>
  <c r="L77" i="134"/>
  <c r="J77" i="134"/>
  <c r="L76" i="134"/>
  <c r="J76" i="134"/>
  <c r="L75" i="134"/>
  <c r="J75" i="134"/>
  <c r="L74" i="134"/>
  <c r="J74" i="134"/>
  <c r="L73" i="134"/>
  <c r="J73" i="134"/>
  <c r="L72" i="134"/>
  <c r="J72" i="134"/>
  <c r="L71" i="134"/>
  <c r="J71" i="134"/>
  <c r="L70" i="134"/>
  <c r="J70" i="134"/>
  <c r="L69" i="134"/>
  <c r="J69" i="134"/>
  <c r="L68" i="134"/>
  <c r="J68" i="134"/>
  <c r="L67" i="134"/>
  <c r="J67" i="134"/>
  <c r="L66" i="134"/>
  <c r="J66" i="134"/>
  <c r="L65" i="134"/>
  <c r="J65" i="134"/>
  <c r="L64" i="134"/>
  <c r="J64" i="134"/>
  <c r="L63" i="134"/>
  <c r="J63" i="134"/>
  <c r="L62" i="134"/>
  <c r="J62" i="134"/>
  <c r="L61" i="134"/>
  <c r="J61" i="134"/>
  <c r="L60" i="134"/>
  <c r="J60" i="134"/>
  <c r="L59" i="134"/>
  <c r="J59" i="134"/>
  <c r="L58" i="134"/>
  <c r="J58" i="134"/>
  <c r="L57" i="134"/>
  <c r="J57" i="134"/>
  <c r="L56" i="134"/>
  <c r="J56" i="134"/>
  <c r="L55" i="134"/>
  <c r="J55" i="134"/>
  <c r="L54" i="134"/>
  <c r="J54" i="134"/>
  <c r="L53" i="134"/>
  <c r="J53" i="134"/>
  <c r="L52" i="134"/>
  <c r="J52" i="134"/>
  <c r="L51" i="134"/>
  <c r="J51" i="134"/>
  <c r="L50" i="134"/>
  <c r="J50" i="134"/>
  <c r="L49" i="134"/>
  <c r="J49" i="134"/>
  <c r="L48" i="134"/>
  <c r="J48" i="134"/>
  <c r="L47" i="134"/>
  <c r="J47" i="134"/>
  <c r="L46" i="134"/>
  <c r="J46" i="134"/>
  <c r="L45" i="134"/>
  <c r="J45" i="134"/>
  <c r="L44" i="134"/>
  <c r="J44" i="134"/>
  <c r="L43" i="134"/>
  <c r="J43" i="134"/>
  <c r="L42" i="134"/>
  <c r="J42" i="134"/>
  <c r="L41" i="134"/>
  <c r="J41" i="134"/>
  <c r="L40" i="134"/>
  <c r="J40" i="134"/>
  <c r="L39" i="134"/>
  <c r="J39" i="134"/>
  <c r="L38" i="134"/>
  <c r="J38" i="134"/>
  <c r="L37" i="134"/>
  <c r="J37" i="134"/>
  <c r="L36" i="134"/>
  <c r="J36" i="134"/>
  <c r="L35" i="134"/>
  <c r="J35" i="134"/>
  <c r="L34" i="134"/>
  <c r="J34" i="134"/>
  <c r="L33" i="134"/>
  <c r="J33" i="134"/>
  <c r="L32" i="134"/>
  <c r="J32" i="134"/>
  <c r="L31" i="134"/>
  <c r="J31" i="134"/>
  <c r="L30" i="134"/>
  <c r="J30" i="134"/>
  <c r="L29" i="134"/>
  <c r="J29" i="134"/>
  <c r="L28" i="134"/>
  <c r="J28" i="134"/>
  <c r="O27" i="134"/>
  <c r="L27" i="134"/>
  <c r="J27" i="134"/>
  <c r="O26" i="134"/>
  <c r="L26" i="134"/>
  <c r="J26" i="134"/>
  <c r="O25" i="134"/>
  <c r="L25" i="134"/>
  <c r="J25" i="134"/>
  <c r="L24" i="134"/>
  <c r="J24" i="134"/>
  <c r="O23" i="134"/>
  <c r="L23" i="134"/>
  <c r="J23" i="134"/>
  <c r="O22" i="134"/>
  <c r="L22" i="134"/>
  <c r="J22" i="134"/>
  <c r="O21" i="134"/>
  <c r="L21" i="134"/>
  <c r="J21" i="134"/>
  <c r="O20" i="134"/>
  <c r="L20" i="134"/>
  <c r="J20" i="134"/>
  <c r="O19" i="134"/>
  <c r="L19" i="134"/>
  <c r="J19" i="134"/>
  <c r="L18" i="134"/>
  <c r="J18" i="134"/>
  <c r="O17" i="134"/>
  <c r="L17" i="134"/>
  <c r="J17" i="134"/>
  <c r="L16" i="134"/>
  <c r="J16" i="134"/>
  <c r="O15" i="134"/>
  <c r="L15" i="134"/>
  <c r="J15" i="134"/>
  <c r="L14" i="134"/>
  <c r="O24" i="134" s="1"/>
  <c r="J14" i="134"/>
  <c r="L13" i="134"/>
  <c r="J13" i="134"/>
  <c r="L12" i="134"/>
  <c r="J12" i="134"/>
  <c r="L11" i="134"/>
  <c r="J11" i="134"/>
  <c r="O10" i="134"/>
  <c r="L10" i="134"/>
  <c r="J10" i="134"/>
  <c r="O9" i="134"/>
  <c r="L9" i="134"/>
  <c r="J9" i="134"/>
  <c r="O8" i="134"/>
  <c r="L8" i="134"/>
  <c r="J8" i="134"/>
  <c r="L7" i="134"/>
  <c r="J7" i="134"/>
  <c r="L6" i="134"/>
  <c r="J6" i="134"/>
  <c r="O5" i="134"/>
  <c r="L5" i="134"/>
  <c r="J5" i="134"/>
  <c r="L4" i="134"/>
  <c r="J4" i="134"/>
  <c r="J153" i="133"/>
  <c r="L153" i="133"/>
  <c r="J154" i="133"/>
  <c r="L154" i="133"/>
  <c r="J155" i="133"/>
  <c r="L155" i="133"/>
  <c r="J156" i="133"/>
  <c r="L156" i="133"/>
  <c r="J157" i="133"/>
  <c r="L157" i="133"/>
  <c r="J158" i="133"/>
  <c r="L158" i="133"/>
  <c r="J159" i="133"/>
  <c r="L159" i="133"/>
  <c r="J160" i="133"/>
  <c r="L160" i="133"/>
  <c r="J161" i="133"/>
  <c r="L161" i="133"/>
  <c r="J162" i="133"/>
  <c r="L162" i="133"/>
  <c r="J163" i="133"/>
  <c r="L163" i="133"/>
  <c r="J164" i="133"/>
  <c r="L164" i="133"/>
  <c r="J165" i="133"/>
  <c r="L165" i="133"/>
  <c r="L152" i="133"/>
  <c r="J152" i="133"/>
  <c r="L151" i="133"/>
  <c r="J151" i="133"/>
  <c r="L150" i="133"/>
  <c r="J150" i="133"/>
  <c r="L149" i="133"/>
  <c r="J149" i="133"/>
  <c r="L148" i="133"/>
  <c r="J148" i="133"/>
  <c r="L146" i="133"/>
  <c r="J146" i="133"/>
  <c r="L145" i="133"/>
  <c r="J145" i="133"/>
  <c r="L144" i="133"/>
  <c r="J144" i="133"/>
  <c r="L143" i="133"/>
  <c r="J143" i="133"/>
  <c r="L142" i="133"/>
  <c r="J142" i="133"/>
  <c r="L141" i="133"/>
  <c r="J141" i="133"/>
  <c r="L140" i="133"/>
  <c r="O14" i="133" s="1"/>
  <c r="J140" i="133"/>
  <c r="L139" i="133"/>
  <c r="J139" i="133"/>
  <c r="L138" i="133"/>
  <c r="J138" i="133"/>
  <c r="L137" i="133"/>
  <c r="J137" i="133"/>
  <c r="L136" i="133"/>
  <c r="J136" i="133"/>
  <c r="L135" i="133"/>
  <c r="J135" i="133"/>
  <c r="L134" i="133"/>
  <c r="J134" i="133"/>
  <c r="L133" i="133"/>
  <c r="J133" i="133"/>
  <c r="L132" i="133"/>
  <c r="J132" i="133"/>
  <c r="L131" i="133"/>
  <c r="J131" i="133"/>
  <c r="L130" i="133"/>
  <c r="J130" i="133"/>
  <c r="L129" i="133"/>
  <c r="O20" i="133" s="1"/>
  <c r="J129" i="133"/>
  <c r="L128" i="133"/>
  <c r="O16" i="133" s="1"/>
  <c r="J128" i="133"/>
  <c r="L127" i="133"/>
  <c r="J127" i="133"/>
  <c r="L126" i="133"/>
  <c r="J126" i="133"/>
  <c r="L125" i="133"/>
  <c r="J125" i="133"/>
  <c r="L124" i="133"/>
  <c r="J124" i="133"/>
  <c r="L123" i="133"/>
  <c r="J123" i="133"/>
  <c r="L122" i="133"/>
  <c r="J122" i="133"/>
  <c r="L121" i="133"/>
  <c r="J121" i="133"/>
  <c r="L120" i="133"/>
  <c r="J120" i="133"/>
  <c r="L119" i="133"/>
  <c r="J119" i="133"/>
  <c r="L118" i="133"/>
  <c r="J118" i="133"/>
  <c r="L117" i="133"/>
  <c r="J117" i="133"/>
  <c r="L116" i="133"/>
  <c r="J116" i="133"/>
  <c r="L115" i="133"/>
  <c r="J115" i="133"/>
  <c r="L114" i="133"/>
  <c r="J114" i="133"/>
  <c r="L113" i="133"/>
  <c r="J113" i="133"/>
  <c r="L112" i="133"/>
  <c r="J112" i="133"/>
  <c r="L111" i="133"/>
  <c r="J111" i="133"/>
  <c r="L110" i="133"/>
  <c r="J110" i="133"/>
  <c r="L109" i="133"/>
  <c r="J109" i="133"/>
  <c r="L108" i="133"/>
  <c r="J108" i="133"/>
  <c r="L107" i="133"/>
  <c r="J107" i="133"/>
  <c r="L106" i="133"/>
  <c r="J106" i="133"/>
  <c r="L105" i="133"/>
  <c r="J105" i="133"/>
  <c r="L104" i="133"/>
  <c r="J104" i="133"/>
  <c r="L103" i="133"/>
  <c r="J103" i="133"/>
  <c r="L102" i="133"/>
  <c r="J102" i="133"/>
  <c r="L101" i="133"/>
  <c r="J101" i="133"/>
  <c r="L100" i="133"/>
  <c r="J100" i="133"/>
  <c r="L99" i="133"/>
  <c r="J99" i="133"/>
  <c r="L98" i="133"/>
  <c r="J98" i="133"/>
  <c r="L97" i="133"/>
  <c r="J97" i="133"/>
  <c r="L96" i="133"/>
  <c r="J96" i="133"/>
  <c r="L95" i="133"/>
  <c r="J95" i="133"/>
  <c r="L94" i="133"/>
  <c r="J94" i="133"/>
  <c r="L93" i="133"/>
  <c r="J93" i="133"/>
  <c r="L92" i="133"/>
  <c r="J92" i="133"/>
  <c r="L91" i="133"/>
  <c r="J91" i="133"/>
  <c r="L90" i="133"/>
  <c r="J90" i="133"/>
  <c r="L89" i="133"/>
  <c r="J89" i="133"/>
  <c r="L88" i="133"/>
  <c r="J88" i="133"/>
  <c r="L87" i="133"/>
  <c r="J87" i="133"/>
  <c r="L86" i="133"/>
  <c r="J86" i="133"/>
  <c r="L85" i="133"/>
  <c r="J85" i="133"/>
  <c r="L84" i="133"/>
  <c r="J84" i="133"/>
  <c r="L83" i="133"/>
  <c r="J83" i="133"/>
  <c r="L82" i="133"/>
  <c r="J82" i="133"/>
  <c r="L81" i="133"/>
  <c r="J81" i="133"/>
  <c r="L80" i="133"/>
  <c r="J80" i="133"/>
  <c r="L79" i="133"/>
  <c r="J79" i="133"/>
  <c r="L78" i="133"/>
  <c r="J78" i="133"/>
  <c r="L77" i="133"/>
  <c r="J77" i="133"/>
  <c r="L76" i="133"/>
  <c r="J76" i="133"/>
  <c r="L75" i="133"/>
  <c r="J75" i="133"/>
  <c r="L74" i="133"/>
  <c r="J74" i="133"/>
  <c r="L73" i="133"/>
  <c r="J73" i="133"/>
  <c r="L72" i="133"/>
  <c r="J72" i="133"/>
  <c r="L71" i="133"/>
  <c r="J71" i="133"/>
  <c r="L70" i="133"/>
  <c r="J70" i="133"/>
  <c r="L69" i="133"/>
  <c r="J69" i="133"/>
  <c r="L68" i="133"/>
  <c r="J68" i="133"/>
  <c r="L67" i="133"/>
  <c r="J67" i="133"/>
  <c r="L66" i="133"/>
  <c r="J66" i="133"/>
  <c r="L65" i="133"/>
  <c r="J65" i="133"/>
  <c r="L64" i="133"/>
  <c r="J64" i="133"/>
  <c r="L63" i="133"/>
  <c r="J63" i="133"/>
  <c r="L62" i="133"/>
  <c r="J62" i="133"/>
  <c r="L61" i="133"/>
  <c r="J61" i="133"/>
  <c r="L60" i="133"/>
  <c r="J60" i="133"/>
  <c r="L59" i="133"/>
  <c r="J59" i="133"/>
  <c r="L58" i="133"/>
  <c r="J58" i="133"/>
  <c r="L57" i="133"/>
  <c r="J57" i="133"/>
  <c r="L56" i="133"/>
  <c r="J56" i="133"/>
  <c r="L55" i="133"/>
  <c r="J55" i="133"/>
  <c r="L54" i="133"/>
  <c r="J54" i="133"/>
  <c r="L53" i="133"/>
  <c r="J53" i="133"/>
  <c r="L52" i="133"/>
  <c r="J52" i="133"/>
  <c r="L51" i="133"/>
  <c r="J51" i="133"/>
  <c r="L50" i="133"/>
  <c r="J50" i="133"/>
  <c r="L49" i="133"/>
  <c r="J49" i="133"/>
  <c r="L48" i="133"/>
  <c r="J48" i="133"/>
  <c r="L47" i="133"/>
  <c r="J47" i="133"/>
  <c r="L46" i="133"/>
  <c r="J46" i="133"/>
  <c r="L45" i="133"/>
  <c r="J45" i="133"/>
  <c r="L44" i="133"/>
  <c r="J44" i="133"/>
  <c r="L43" i="133"/>
  <c r="J43" i="133"/>
  <c r="L42" i="133"/>
  <c r="J42" i="133"/>
  <c r="L41" i="133"/>
  <c r="J41" i="133"/>
  <c r="L40" i="133"/>
  <c r="J40" i="133"/>
  <c r="L39" i="133"/>
  <c r="J39" i="133"/>
  <c r="L38" i="133"/>
  <c r="J38" i="133"/>
  <c r="L37" i="133"/>
  <c r="J37" i="133"/>
  <c r="L36" i="133"/>
  <c r="J36" i="133"/>
  <c r="L35" i="133"/>
  <c r="J35" i="133"/>
  <c r="L34" i="133"/>
  <c r="J34" i="133"/>
  <c r="L33" i="133"/>
  <c r="J33" i="133"/>
  <c r="L32" i="133"/>
  <c r="J32" i="133"/>
  <c r="L31" i="133"/>
  <c r="J31" i="133"/>
  <c r="L30" i="133"/>
  <c r="J30" i="133"/>
  <c r="L29" i="133"/>
  <c r="J29" i="133"/>
  <c r="O28" i="133"/>
  <c r="L28" i="133"/>
  <c r="J28" i="133"/>
  <c r="O27" i="133"/>
  <c r="L27" i="133"/>
  <c r="J27" i="133"/>
  <c r="O26" i="133"/>
  <c r="L26" i="133"/>
  <c r="J26" i="133"/>
  <c r="O25" i="133"/>
  <c r="L25" i="133"/>
  <c r="J25" i="133"/>
  <c r="L24" i="133"/>
  <c r="J24" i="133"/>
  <c r="O23" i="133"/>
  <c r="L23" i="133"/>
  <c r="J23" i="133"/>
  <c r="L22" i="133"/>
  <c r="J22" i="133"/>
  <c r="O21" i="133"/>
  <c r="L21" i="133"/>
  <c r="J21" i="133"/>
  <c r="L20" i="133"/>
  <c r="J20" i="133"/>
  <c r="O19" i="133"/>
  <c r="L19" i="133"/>
  <c r="J19" i="133"/>
  <c r="L18" i="133"/>
  <c r="J18" i="133"/>
  <c r="L17" i="133"/>
  <c r="J17" i="133"/>
  <c r="L16" i="133"/>
  <c r="J16" i="133"/>
  <c r="L15" i="133"/>
  <c r="J15" i="133"/>
  <c r="L14" i="133"/>
  <c r="J14" i="133"/>
  <c r="L13" i="133"/>
  <c r="J13" i="133"/>
  <c r="L12" i="133"/>
  <c r="J12" i="133"/>
  <c r="L11" i="133"/>
  <c r="J11" i="133"/>
  <c r="O10" i="133"/>
  <c r="L10" i="133"/>
  <c r="J10" i="133"/>
  <c r="O9" i="133"/>
  <c r="L9" i="133"/>
  <c r="J9" i="133"/>
  <c r="O8" i="133"/>
  <c r="L8" i="133"/>
  <c r="J8" i="133"/>
  <c r="L7" i="133"/>
  <c r="J7" i="133"/>
  <c r="O6" i="133"/>
  <c r="L6" i="133"/>
  <c r="J6" i="133"/>
  <c r="O5" i="133"/>
  <c r="L5" i="133"/>
  <c r="J5" i="133"/>
  <c r="L4" i="133"/>
  <c r="J4" i="133"/>
  <c r="I5" i="133"/>
  <c r="I6" i="133"/>
  <c r="I7" i="133"/>
  <c r="I8" i="133"/>
  <c r="I9" i="133"/>
  <c r="I10" i="133"/>
  <c r="I11" i="133"/>
  <c r="I12" i="133"/>
  <c r="I13" i="133"/>
  <c r="I14" i="133"/>
  <c r="I15" i="133"/>
  <c r="I16" i="133"/>
  <c r="I17" i="133"/>
  <c r="I18" i="133"/>
  <c r="I19" i="133"/>
  <c r="I20" i="133"/>
  <c r="I21" i="133"/>
  <c r="I22" i="133"/>
  <c r="I23" i="133"/>
  <c r="I24" i="133"/>
  <c r="I25" i="133"/>
  <c r="I26" i="133"/>
  <c r="I27" i="133"/>
  <c r="I28" i="133"/>
  <c r="I29" i="133"/>
  <c r="I30" i="133"/>
  <c r="I31" i="133"/>
  <c r="I32" i="133"/>
  <c r="I33" i="133"/>
  <c r="I34" i="133"/>
  <c r="I35" i="133"/>
  <c r="I36" i="133"/>
  <c r="I37" i="133"/>
  <c r="I38" i="133"/>
  <c r="I39" i="133"/>
  <c r="I40" i="133"/>
  <c r="I41" i="133"/>
  <c r="I42" i="133"/>
  <c r="I43" i="133"/>
  <c r="I44" i="133"/>
  <c r="I45" i="133"/>
  <c r="I46" i="133"/>
  <c r="I47" i="133"/>
  <c r="I48" i="133"/>
  <c r="I49" i="133"/>
  <c r="I50" i="133"/>
  <c r="I51" i="133"/>
  <c r="I52" i="133"/>
  <c r="I53" i="133"/>
  <c r="I54" i="133"/>
  <c r="I55" i="133"/>
  <c r="I56" i="133"/>
  <c r="I57" i="133"/>
  <c r="I58" i="133"/>
  <c r="I59" i="133"/>
  <c r="I60" i="133"/>
  <c r="I61" i="133"/>
  <c r="I62" i="133"/>
  <c r="I63" i="133"/>
  <c r="I64" i="133"/>
  <c r="I65" i="133"/>
  <c r="I66" i="133"/>
  <c r="I67" i="133"/>
  <c r="I68" i="133"/>
  <c r="I69" i="133"/>
  <c r="I70" i="133"/>
  <c r="I71" i="133"/>
  <c r="I72" i="133"/>
  <c r="I73" i="133"/>
  <c r="I74" i="133"/>
  <c r="I75" i="133"/>
  <c r="I76" i="133"/>
  <c r="I77" i="133"/>
  <c r="I78" i="133"/>
  <c r="I79" i="133"/>
  <c r="I80" i="133"/>
  <c r="I81" i="133"/>
  <c r="I82" i="133"/>
  <c r="I83" i="133"/>
  <c r="I84" i="133"/>
  <c r="I85" i="133"/>
  <c r="I86" i="133"/>
  <c r="I87" i="133"/>
  <c r="I88" i="133"/>
  <c r="I89" i="133"/>
  <c r="I90" i="133"/>
  <c r="I91" i="133"/>
  <c r="I92" i="133"/>
  <c r="I93" i="133"/>
  <c r="I94" i="133"/>
  <c r="I95" i="133"/>
  <c r="I96" i="133"/>
  <c r="I97" i="133"/>
  <c r="I98" i="133"/>
  <c r="I99" i="133"/>
  <c r="I100" i="133"/>
  <c r="I101" i="133"/>
  <c r="I102" i="133"/>
  <c r="I103" i="133"/>
  <c r="I104" i="133"/>
  <c r="I105" i="133"/>
  <c r="I106" i="133"/>
  <c r="I107" i="133"/>
  <c r="I108" i="133"/>
  <c r="I109" i="133"/>
  <c r="I110" i="133"/>
  <c r="I111" i="133"/>
  <c r="I112" i="133"/>
  <c r="I113" i="133"/>
  <c r="I114" i="133"/>
  <c r="I115" i="133"/>
  <c r="I116" i="133"/>
  <c r="I117" i="133"/>
  <c r="I118" i="133"/>
  <c r="I119" i="133"/>
  <c r="I120" i="133"/>
  <c r="I121" i="133"/>
  <c r="I122" i="133"/>
  <c r="I123" i="133"/>
  <c r="I124" i="133"/>
  <c r="I125" i="133"/>
  <c r="I126" i="133"/>
  <c r="I127" i="133"/>
  <c r="I128" i="133"/>
  <c r="I129" i="133"/>
  <c r="I130" i="133"/>
  <c r="I131" i="133"/>
  <c r="I132" i="133"/>
  <c r="I133" i="133"/>
  <c r="I134" i="133"/>
  <c r="I135" i="133"/>
  <c r="I136" i="133"/>
  <c r="I137" i="133"/>
  <c r="I138" i="133"/>
  <c r="I139" i="133"/>
  <c r="I140" i="133"/>
  <c r="I141" i="133"/>
  <c r="I142" i="133"/>
  <c r="I143" i="133"/>
  <c r="I144" i="133"/>
  <c r="I145" i="133"/>
  <c r="I146" i="133"/>
  <c r="I148" i="133"/>
  <c r="I149" i="133"/>
  <c r="I150" i="133"/>
  <c r="I151" i="133"/>
  <c r="I152" i="133"/>
  <c r="I153" i="133"/>
  <c r="I154" i="133"/>
  <c r="I155" i="133"/>
  <c r="I156" i="133"/>
  <c r="I157" i="133"/>
  <c r="I158" i="133"/>
  <c r="I159" i="133"/>
  <c r="I160" i="133"/>
  <c r="I161" i="133"/>
  <c r="I162" i="133"/>
  <c r="I163" i="133"/>
  <c r="I164" i="133"/>
  <c r="I165" i="133"/>
  <c r="I4" i="133"/>
  <c r="H5" i="133"/>
  <c r="H6" i="133"/>
  <c r="H7" i="133"/>
  <c r="H8" i="133"/>
  <c r="H9" i="133"/>
  <c r="H10" i="133"/>
  <c r="H11" i="133"/>
  <c r="H12" i="133"/>
  <c r="H13" i="133"/>
  <c r="H14" i="133"/>
  <c r="H15" i="133"/>
  <c r="H16" i="133"/>
  <c r="H17" i="133"/>
  <c r="H18" i="133"/>
  <c r="H19" i="133"/>
  <c r="H20" i="133"/>
  <c r="H21" i="133"/>
  <c r="H22" i="133"/>
  <c r="H23" i="133"/>
  <c r="H24" i="133"/>
  <c r="H25" i="133"/>
  <c r="H26" i="133"/>
  <c r="H27" i="133"/>
  <c r="H28" i="133"/>
  <c r="H29" i="133"/>
  <c r="H30" i="133"/>
  <c r="H31" i="133"/>
  <c r="H32" i="133"/>
  <c r="H33" i="133"/>
  <c r="H34" i="133"/>
  <c r="H35" i="133"/>
  <c r="H36" i="133"/>
  <c r="H37" i="133"/>
  <c r="H38" i="133"/>
  <c r="H39" i="133"/>
  <c r="H40" i="133"/>
  <c r="H41" i="133"/>
  <c r="H42" i="133"/>
  <c r="H43" i="133"/>
  <c r="H44" i="133"/>
  <c r="H45" i="133"/>
  <c r="H46" i="133"/>
  <c r="H47" i="133"/>
  <c r="H48" i="133"/>
  <c r="H49" i="133"/>
  <c r="H50" i="133"/>
  <c r="H51" i="133"/>
  <c r="H52" i="133"/>
  <c r="H53" i="133"/>
  <c r="H54" i="133"/>
  <c r="H55" i="133"/>
  <c r="H56" i="133"/>
  <c r="H57" i="133"/>
  <c r="H58" i="133"/>
  <c r="H59" i="133"/>
  <c r="H60" i="133"/>
  <c r="H61" i="133"/>
  <c r="H62" i="133"/>
  <c r="H63" i="133"/>
  <c r="H64" i="133"/>
  <c r="H65" i="133"/>
  <c r="H66" i="133"/>
  <c r="H67" i="133"/>
  <c r="H68" i="133"/>
  <c r="H69" i="133"/>
  <c r="H70" i="133"/>
  <c r="H71" i="133"/>
  <c r="H72" i="133"/>
  <c r="H73" i="133"/>
  <c r="H74" i="133"/>
  <c r="H75" i="133"/>
  <c r="H76" i="133"/>
  <c r="H77" i="133"/>
  <c r="H78" i="133"/>
  <c r="H79" i="133"/>
  <c r="H80" i="133"/>
  <c r="H81" i="133"/>
  <c r="H82" i="133"/>
  <c r="H83" i="133"/>
  <c r="H84" i="133"/>
  <c r="H85" i="133"/>
  <c r="H86" i="133"/>
  <c r="H87" i="133"/>
  <c r="H88" i="133"/>
  <c r="H89" i="133"/>
  <c r="H90" i="133"/>
  <c r="H91" i="133"/>
  <c r="H92" i="133"/>
  <c r="H93" i="133"/>
  <c r="H94" i="133"/>
  <c r="H95" i="133"/>
  <c r="H96" i="133"/>
  <c r="H97" i="133"/>
  <c r="H98" i="133"/>
  <c r="H99" i="133"/>
  <c r="H100" i="133"/>
  <c r="H101" i="133"/>
  <c r="H102" i="133"/>
  <c r="H103" i="133"/>
  <c r="H104" i="133"/>
  <c r="H105" i="133"/>
  <c r="H106" i="133"/>
  <c r="H107" i="133"/>
  <c r="H108" i="133"/>
  <c r="H109" i="133"/>
  <c r="H110" i="133"/>
  <c r="H111" i="133"/>
  <c r="H112" i="133"/>
  <c r="H113" i="133"/>
  <c r="H114" i="133"/>
  <c r="H115" i="133"/>
  <c r="H116" i="133"/>
  <c r="H117" i="133"/>
  <c r="H118" i="133"/>
  <c r="H119" i="133"/>
  <c r="H120" i="133"/>
  <c r="H121" i="133"/>
  <c r="H122" i="133"/>
  <c r="H123" i="133"/>
  <c r="H124" i="133"/>
  <c r="H125" i="133"/>
  <c r="H126" i="133"/>
  <c r="H127" i="133"/>
  <c r="H128" i="133"/>
  <c r="H129" i="133"/>
  <c r="H130" i="133"/>
  <c r="H131" i="133"/>
  <c r="H132" i="133"/>
  <c r="H133" i="133"/>
  <c r="H134" i="133"/>
  <c r="H135" i="133"/>
  <c r="H136" i="133"/>
  <c r="H137" i="133"/>
  <c r="H138" i="133"/>
  <c r="H139" i="133"/>
  <c r="H140" i="133"/>
  <c r="H141" i="133"/>
  <c r="H142" i="133"/>
  <c r="H143" i="133"/>
  <c r="H144" i="133"/>
  <c r="H145" i="133"/>
  <c r="H146" i="133"/>
  <c r="H148" i="133"/>
  <c r="H149" i="133"/>
  <c r="H150" i="133"/>
  <c r="H151" i="133"/>
  <c r="H152" i="133"/>
  <c r="H153" i="133"/>
  <c r="H154" i="133"/>
  <c r="H155" i="133"/>
  <c r="H156" i="133"/>
  <c r="H157" i="133"/>
  <c r="H158" i="133"/>
  <c r="H159" i="133"/>
  <c r="H160" i="133"/>
  <c r="H161" i="133"/>
  <c r="H162" i="133"/>
  <c r="H163" i="133"/>
  <c r="H164" i="133"/>
  <c r="H165" i="133"/>
  <c r="H4" i="133"/>
  <c r="J146" i="132"/>
  <c r="L146" i="132"/>
  <c r="J147" i="132"/>
  <c r="L147" i="132"/>
  <c r="J148" i="132"/>
  <c r="L148" i="132"/>
  <c r="J149" i="132"/>
  <c r="L149" i="132"/>
  <c r="O14" i="132" s="1"/>
  <c r="J150" i="132"/>
  <c r="L150" i="132"/>
  <c r="J151" i="132"/>
  <c r="L151" i="132"/>
  <c r="O28" i="132" s="1"/>
  <c r="J152" i="132"/>
  <c r="L152" i="132"/>
  <c r="J145" i="132"/>
  <c r="L145" i="132"/>
  <c r="L144" i="132"/>
  <c r="J144" i="132"/>
  <c r="L143" i="132"/>
  <c r="J143" i="132"/>
  <c r="L142" i="132"/>
  <c r="J142" i="132"/>
  <c r="L141" i="132"/>
  <c r="J141" i="132"/>
  <c r="L140" i="132"/>
  <c r="J140" i="132"/>
  <c r="L139" i="132"/>
  <c r="J139" i="132"/>
  <c r="L138" i="132"/>
  <c r="J138" i="132"/>
  <c r="L137" i="132"/>
  <c r="J137" i="132"/>
  <c r="L136" i="132"/>
  <c r="J136" i="132"/>
  <c r="L135" i="132"/>
  <c r="J135" i="132"/>
  <c r="L134" i="132"/>
  <c r="J134" i="132"/>
  <c r="L133" i="132"/>
  <c r="J133" i="132"/>
  <c r="L132" i="132"/>
  <c r="J132" i="132"/>
  <c r="L131" i="132"/>
  <c r="J131" i="132"/>
  <c r="L130" i="132"/>
  <c r="J130" i="132"/>
  <c r="L129" i="132"/>
  <c r="J129" i="132"/>
  <c r="L128" i="132"/>
  <c r="J128" i="132"/>
  <c r="L127" i="132"/>
  <c r="J127" i="132"/>
  <c r="L125" i="132"/>
  <c r="J125" i="132"/>
  <c r="L124" i="132"/>
  <c r="J124" i="132"/>
  <c r="L123" i="132"/>
  <c r="J123" i="132"/>
  <c r="L122" i="132"/>
  <c r="J122" i="132"/>
  <c r="L121" i="132"/>
  <c r="J121" i="132"/>
  <c r="L120" i="132"/>
  <c r="J120" i="132"/>
  <c r="L119" i="132"/>
  <c r="J119" i="132"/>
  <c r="L118" i="132"/>
  <c r="J118" i="132"/>
  <c r="L117" i="132"/>
  <c r="J117" i="132"/>
  <c r="L116" i="132"/>
  <c r="J116" i="132"/>
  <c r="L115" i="132"/>
  <c r="J115" i="132"/>
  <c r="L114" i="132"/>
  <c r="J114" i="132"/>
  <c r="L113" i="132"/>
  <c r="J113" i="132"/>
  <c r="L112" i="132"/>
  <c r="J112" i="132"/>
  <c r="L111" i="132"/>
  <c r="J111" i="132"/>
  <c r="L110" i="132"/>
  <c r="J110" i="132"/>
  <c r="L109" i="132"/>
  <c r="J109" i="132"/>
  <c r="L108" i="132"/>
  <c r="J108" i="132"/>
  <c r="L107" i="132"/>
  <c r="J107" i="132"/>
  <c r="L106" i="132"/>
  <c r="J106" i="132"/>
  <c r="L105" i="132"/>
  <c r="J105" i="132"/>
  <c r="L104" i="132"/>
  <c r="J104" i="132"/>
  <c r="L103" i="132"/>
  <c r="J103" i="132"/>
  <c r="L102" i="132"/>
  <c r="J102" i="132"/>
  <c r="L101" i="132"/>
  <c r="J101" i="132"/>
  <c r="L100" i="132"/>
  <c r="J100" i="132"/>
  <c r="L99" i="132"/>
  <c r="J99" i="132"/>
  <c r="L98" i="132"/>
  <c r="J98" i="132"/>
  <c r="L97" i="132"/>
  <c r="J97" i="132"/>
  <c r="L96" i="132"/>
  <c r="J96" i="132"/>
  <c r="L95" i="132"/>
  <c r="J95" i="132"/>
  <c r="L94" i="132"/>
  <c r="J94" i="132"/>
  <c r="L93" i="132"/>
  <c r="J93" i="132"/>
  <c r="L92" i="132"/>
  <c r="J92" i="132"/>
  <c r="L91" i="132"/>
  <c r="J91" i="132"/>
  <c r="L90" i="132"/>
  <c r="J90" i="132"/>
  <c r="L89" i="132"/>
  <c r="J89" i="132"/>
  <c r="L88" i="132"/>
  <c r="J88" i="132"/>
  <c r="L87" i="132"/>
  <c r="J87" i="132"/>
  <c r="L86" i="132"/>
  <c r="J86" i="132"/>
  <c r="L85" i="132"/>
  <c r="J85" i="132"/>
  <c r="L84" i="132"/>
  <c r="J84" i="132"/>
  <c r="L83" i="132"/>
  <c r="J83" i="132"/>
  <c r="L82" i="132"/>
  <c r="J82" i="132"/>
  <c r="L81" i="132"/>
  <c r="J81" i="132"/>
  <c r="L80" i="132"/>
  <c r="J80" i="132"/>
  <c r="L79" i="132"/>
  <c r="J79" i="132"/>
  <c r="L78" i="132"/>
  <c r="J78" i="132"/>
  <c r="L77" i="132"/>
  <c r="J77" i="132"/>
  <c r="L76" i="132"/>
  <c r="J76" i="132"/>
  <c r="L75" i="132"/>
  <c r="J75" i="132"/>
  <c r="L74" i="132"/>
  <c r="J74" i="132"/>
  <c r="L73" i="132"/>
  <c r="J73" i="132"/>
  <c r="L72" i="132"/>
  <c r="J72" i="132"/>
  <c r="L71" i="132"/>
  <c r="J71" i="132"/>
  <c r="L70" i="132"/>
  <c r="J70" i="132"/>
  <c r="L69" i="132"/>
  <c r="J69" i="132"/>
  <c r="L68" i="132"/>
  <c r="J68" i="132"/>
  <c r="L67" i="132"/>
  <c r="J67" i="132"/>
  <c r="L66" i="132"/>
  <c r="J66" i="132"/>
  <c r="L65" i="132"/>
  <c r="J65" i="132"/>
  <c r="L64" i="132"/>
  <c r="J64" i="132"/>
  <c r="L63" i="132"/>
  <c r="J63" i="132"/>
  <c r="L62" i="132"/>
  <c r="J62" i="132"/>
  <c r="L61" i="132"/>
  <c r="J61" i="132"/>
  <c r="L60" i="132"/>
  <c r="J60" i="132"/>
  <c r="L59" i="132"/>
  <c r="J59" i="132"/>
  <c r="L58" i="132"/>
  <c r="J58" i="132"/>
  <c r="L57" i="132"/>
  <c r="J57" i="132"/>
  <c r="L56" i="132"/>
  <c r="J56" i="132"/>
  <c r="L55" i="132"/>
  <c r="J55" i="132"/>
  <c r="L54" i="132"/>
  <c r="J54" i="132"/>
  <c r="L53" i="132"/>
  <c r="J53" i="132"/>
  <c r="L52" i="132"/>
  <c r="J52" i="132"/>
  <c r="L51" i="132"/>
  <c r="J51" i="132"/>
  <c r="L50" i="132"/>
  <c r="J50" i="132"/>
  <c r="L49" i="132"/>
  <c r="J49" i="132"/>
  <c r="L48" i="132"/>
  <c r="J48" i="132"/>
  <c r="L47" i="132"/>
  <c r="J47" i="132"/>
  <c r="L46" i="132"/>
  <c r="J46" i="132"/>
  <c r="L45" i="132"/>
  <c r="J45" i="132"/>
  <c r="L44" i="132"/>
  <c r="J44" i="132"/>
  <c r="L43" i="132"/>
  <c r="J43" i="132"/>
  <c r="L42" i="132"/>
  <c r="J42" i="132"/>
  <c r="L41" i="132"/>
  <c r="J41" i="132"/>
  <c r="L40" i="132"/>
  <c r="J40" i="132"/>
  <c r="L39" i="132"/>
  <c r="J39" i="132"/>
  <c r="L38" i="132"/>
  <c r="J38" i="132"/>
  <c r="L37" i="132"/>
  <c r="J37" i="132"/>
  <c r="L36" i="132"/>
  <c r="J36" i="132"/>
  <c r="L35" i="132"/>
  <c r="J35" i="132"/>
  <c r="L34" i="132"/>
  <c r="J34" i="132"/>
  <c r="L33" i="132"/>
  <c r="J33" i="132"/>
  <c r="L32" i="132"/>
  <c r="J32" i="132"/>
  <c r="L31" i="132"/>
  <c r="J31" i="132"/>
  <c r="L30" i="132"/>
  <c r="J30" i="132"/>
  <c r="L29" i="132"/>
  <c r="J29" i="132"/>
  <c r="L28" i="132"/>
  <c r="J28" i="132"/>
  <c r="O27" i="132"/>
  <c r="L27" i="132"/>
  <c r="J27" i="132"/>
  <c r="O26" i="132"/>
  <c r="L26" i="132"/>
  <c r="J26" i="132"/>
  <c r="L25" i="132"/>
  <c r="J25" i="132"/>
  <c r="L24" i="132"/>
  <c r="J24" i="132"/>
  <c r="O23" i="132"/>
  <c r="L23" i="132"/>
  <c r="J23" i="132"/>
  <c r="O22" i="132"/>
  <c r="L22" i="132"/>
  <c r="J22" i="132"/>
  <c r="O21" i="132"/>
  <c r="L21" i="132"/>
  <c r="J21" i="132"/>
  <c r="O20" i="132"/>
  <c r="L20" i="132"/>
  <c r="J20" i="132"/>
  <c r="O19" i="132"/>
  <c r="L19" i="132"/>
  <c r="J19" i="132"/>
  <c r="O18" i="132"/>
  <c r="L18" i="132"/>
  <c r="J18" i="132"/>
  <c r="L17" i="132"/>
  <c r="J17" i="132"/>
  <c r="L16" i="132"/>
  <c r="J16" i="132"/>
  <c r="L15" i="132"/>
  <c r="J15" i="132"/>
  <c r="L14" i="132"/>
  <c r="J14" i="132"/>
  <c r="L13" i="132"/>
  <c r="J13" i="132"/>
  <c r="L12" i="132"/>
  <c r="J12" i="132"/>
  <c r="L11" i="132"/>
  <c r="J11" i="132"/>
  <c r="O10" i="132"/>
  <c r="L10" i="132"/>
  <c r="J10" i="132"/>
  <c r="L9" i="132"/>
  <c r="J9" i="132"/>
  <c r="O8" i="132"/>
  <c r="L8" i="132"/>
  <c r="J8" i="132"/>
  <c r="L7" i="132"/>
  <c r="J7" i="132"/>
  <c r="O6" i="132"/>
  <c r="L6" i="132"/>
  <c r="J6" i="132"/>
  <c r="O5" i="132"/>
  <c r="L5" i="132"/>
  <c r="J5" i="132"/>
  <c r="L4" i="132"/>
  <c r="J4" i="132"/>
  <c r="I5" i="132"/>
  <c r="I6" i="132"/>
  <c r="I7" i="132"/>
  <c r="I8" i="132"/>
  <c r="I9" i="132"/>
  <c r="I10" i="132"/>
  <c r="I11" i="132"/>
  <c r="I12" i="132"/>
  <c r="I13" i="132"/>
  <c r="I14" i="132"/>
  <c r="I15" i="132"/>
  <c r="I16" i="132"/>
  <c r="I17" i="132"/>
  <c r="I18" i="132"/>
  <c r="I19" i="132"/>
  <c r="I20" i="132"/>
  <c r="I21" i="132"/>
  <c r="I22" i="132"/>
  <c r="I23" i="132"/>
  <c r="I24" i="132"/>
  <c r="I25" i="132"/>
  <c r="I26" i="132"/>
  <c r="I27" i="132"/>
  <c r="I28" i="132"/>
  <c r="I29" i="132"/>
  <c r="I30" i="132"/>
  <c r="I31" i="132"/>
  <c r="I32" i="132"/>
  <c r="I33" i="132"/>
  <c r="I34" i="132"/>
  <c r="I35" i="132"/>
  <c r="I36" i="132"/>
  <c r="I37" i="132"/>
  <c r="I38" i="132"/>
  <c r="I39" i="132"/>
  <c r="I40" i="132"/>
  <c r="I41" i="132"/>
  <c r="I42" i="132"/>
  <c r="I43" i="132"/>
  <c r="I44" i="132"/>
  <c r="I45" i="132"/>
  <c r="I46" i="132"/>
  <c r="I47" i="132"/>
  <c r="I48" i="132"/>
  <c r="I49" i="132"/>
  <c r="I50" i="132"/>
  <c r="I51" i="132"/>
  <c r="I52" i="132"/>
  <c r="I53" i="132"/>
  <c r="I54" i="132"/>
  <c r="I55" i="132"/>
  <c r="I56" i="132"/>
  <c r="I57" i="132"/>
  <c r="I58" i="132"/>
  <c r="I59" i="132"/>
  <c r="I60" i="132"/>
  <c r="I61" i="132"/>
  <c r="I62" i="132"/>
  <c r="I63" i="132"/>
  <c r="I64" i="132"/>
  <c r="I65" i="132"/>
  <c r="I66" i="132"/>
  <c r="I67" i="132"/>
  <c r="I68" i="132"/>
  <c r="I69" i="132"/>
  <c r="I70" i="132"/>
  <c r="I71" i="132"/>
  <c r="I72" i="132"/>
  <c r="I73" i="132"/>
  <c r="I74" i="132"/>
  <c r="I75" i="132"/>
  <c r="I76" i="132"/>
  <c r="I77" i="132"/>
  <c r="I78" i="132"/>
  <c r="I79" i="132"/>
  <c r="I80" i="132"/>
  <c r="I81" i="132"/>
  <c r="I82" i="132"/>
  <c r="I83" i="132"/>
  <c r="I84" i="132"/>
  <c r="I85" i="132"/>
  <c r="I86" i="132"/>
  <c r="I87" i="132"/>
  <c r="I88" i="132"/>
  <c r="I89" i="132"/>
  <c r="I90" i="132"/>
  <c r="I91" i="132"/>
  <c r="I92" i="132"/>
  <c r="I93" i="132"/>
  <c r="I94" i="132"/>
  <c r="I95" i="132"/>
  <c r="I96" i="132"/>
  <c r="I97" i="132"/>
  <c r="I98" i="132"/>
  <c r="I99" i="132"/>
  <c r="I100" i="132"/>
  <c r="I101" i="132"/>
  <c r="I102" i="132"/>
  <c r="I103" i="132"/>
  <c r="I104" i="132"/>
  <c r="I105" i="132"/>
  <c r="I106" i="132"/>
  <c r="I107" i="132"/>
  <c r="I108" i="132"/>
  <c r="I109" i="132"/>
  <c r="I110" i="132"/>
  <c r="I111" i="132"/>
  <c r="I112" i="132"/>
  <c r="I113" i="132"/>
  <c r="I114" i="132"/>
  <c r="I115" i="132"/>
  <c r="I116" i="132"/>
  <c r="I117" i="132"/>
  <c r="I118" i="132"/>
  <c r="I119" i="132"/>
  <c r="I120" i="132"/>
  <c r="I121" i="132"/>
  <c r="I122" i="132"/>
  <c r="I123" i="132"/>
  <c r="I124" i="132"/>
  <c r="I125" i="132"/>
  <c r="I127" i="132"/>
  <c r="I128" i="132"/>
  <c r="I129" i="132"/>
  <c r="I130" i="132"/>
  <c r="I131" i="132"/>
  <c r="I132" i="132"/>
  <c r="I133" i="132"/>
  <c r="I134" i="132"/>
  <c r="I135" i="132"/>
  <c r="I136" i="132"/>
  <c r="I137" i="132"/>
  <c r="I138" i="132"/>
  <c r="I139" i="132"/>
  <c r="I140" i="132"/>
  <c r="I141" i="132"/>
  <c r="I142" i="132"/>
  <c r="I143" i="132"/>
  <c r="I144" i="132"/>
  <c r="I145" i="132"/>
  <c r="I146" i="132"/>
  <c r="I147" i="132"/>
  <c r="I148" i="132"/>
  <c r="I149" i="132"/>
  <c r="I150" i="132"/>
  <c r="I151" i="132"/>
  <c r="I152" i="132"/>
  <c r="I4" i="132"/>
  <c r="H5" i="132"/>
  <c r="H6" i="132"/>
  <c r="H7" i="132"/>
  <c r="H8" i="132"/>
  <c r="H9" i="132"/>
  <c r="H10" i="132"/>
  <c r="H11" i="132"/>
  <c r="H12" i="132"/>
  <c r="H13" i="132"/>
  <c r="H14" i="132"/>
  <c r="H15" i="132"/>
  <c r="H16" i="132"/>
  <c r="H17" i="132"/>
  <c r="H18" i="132"/>
  <c r="H19" i="132"/>
  <c r="H20" i="132"/>
  <c r="H21" i="132"/>
  <c r="H22" i="132"/>
  <c r="H23" i="132"/>
  <c r="H24" i="132"/>
  <c r="H25" i="132"/>
  <c r="H26" i="132"/>
  <c r="H27" i="132"/>
  <c r="H28" i="132"/>
  <c r="H29" i="132"/>
  <c r="H30" i="132"/>
  <c r="H31" i="132"/>
  <c r="H32" i="132"/>
  <c r="H33" i="132"/>
  <c r="H34" i="132"/>
  <c r="H35" i="132"/>
  <c r="H36" i="132"/>
  <c r="H37" i="132"/>
  <c r="H38" i="132"/>
  <c r="H39" i="132"/>
  <c r="H40" i="132"/>
  <c r="H41" i="132"/>
  <c r="H42" i="132"/>
  <c r="H43" i="132"/>
  <c r="H44" i="132"/>
  <c r="H45" i="132"/>
  <c r="H46" i="132"/>
  <c r="H47" i="132"/>
  <c r="H48" i="132"/>
  <c r="H49" i="132"/>
  <c r="H50" i="132"/>
  <c r="H51" i="132"/>
  <c r="H52" i="132"/>
  <c r="H53" i="132"/>
  <c r="H54" i="132"/>
  <c r="H55" i="132"/>
  <c r="H56" i="132"/>
  <c r="H57" i="132"/>
  <c r="H58" i="132"/>
  <c r="H59" i="132"/>
  <c r="H60" i="132"/>
  <c r="H61" i="132"/>
  <c r="H62" i="132"/>
  <c r="H63" i="132"/>
  <c r="H64" i="132"/>
  <c r="H65" i="132"/>
  <c r="H66" i="132"/>
  <c r="H67" i="132"/>
  <c r="H68" i="132"/>
  <c r="H69" i="132"/>
  <c r="H70" i="132"/>
  <c r="H71" i="132"/>
  <c r="H72" i="132"/>
  <c r="H73" i="132"/>
  <c r="H74" i="132"/>
  <c r="H75" i="132"/>
  <c r="H76" i="132"/>
  <c r="H77" i="132"/>
  <c r="H78" i="132"/>
  <c r="H79" i="132"/>
  <c r="H80" i="132"/>
  <c r="H81" i="132"/>
  <c r="H82" i="132"/>
  <c r="H83" i="132"/>
  <c r="H84" i="132"/>
  <c r="H85" i="132"/>
  <c r="H86" i="132"/>
  <c r="H87" i="132"/>
  <c r="H88" i="132"/>
  <c r="H89" i="132"/>
  <c r="H90" i="132"/>
  <c r="H91" i="132"/>
  <c r="H92" i="132"/>
  <c r="H93" i="132"/>
  <c r="H94" i="132"/>
  <c r="H95" i="132"/>
  <c r="H96" i="132"/>
  <c r="H97" i="132"/>
  <c r="H98" i="132"/>
  <c r="H99" i="132"/>
  <c r="H100" i="132"/>
  <c r="H101" i="132"/>
  <c r="H102" i="132"/>
  <c r="H103" i="132"/>
  <c r="H104" i="132"/>
  <c r="H105" i="132"/>
  <c r="H106" i="132"/>
  <c r="H107" i="132"/>
  <c r="H108" i="132"/>
  <c r="H109" i="132"/>
  <c r="H110" i="132"/>
  <c r="H111" i="132"/>
  <c r="H112" i="132"/>
  <c r="H113" i="132"/>
  <c r="H114" i="132"/>
  <c r="H115" i="132"/>
  <c r="H116" i="132"/>
  <c r="H117" i="132"/>
  <c r="H118" i="132"/>
  <c r="H119" i="132"/>
  <c r="H120" i="132"/>
  <c r="H121" i="132"/>
  <c r="H122" i="132"/>
  <c r="H123" i="132"/>
  <c r="H124" i="132"/>
  <c r="H125" i="132"/>
  <c r="H127" i="132"/>
  <c r="H128" i="132"/>
  <c r="H129" i="132"/>
  <c r="H130" i="132"/>
  <c r="H131" i="132"/>
  <c r="H132" i="132"/>
  <c r="H133" i="132"/>
  <c r="H134" i="132"/>
  <c r="H135" i="132"/>
  <c r="H136" i="132"/>
  <c r="H137" i="132"/>
  <c r="H138" i="132"/>
  <c r="H139" i="132"/>
  <c r="H140" i="132"/>
  <c r="H141" i="132"/>
  <c r="H142" i="132"/>
  <c r="H143" i="132"/>
  <c r="H144" i="132"/>
  <c r="H145" i="132"/>
  <c r="H146" i="132"/>
  <c r="H147" i="132"/>
  <c r="H148" i="132"/>
  <c r="H149" i="132"/>
  <c r="H150" i="132"/>
  <c r="H151" i="132"/>
  <c r="H152" i="132"/>
  <c r="H4" i="132"/>
  <c r="O4" i="134" l="1"/>
  <c r="O11" i="138"/>
  <c r="O7" i="138"/>
  <c r="O7" i="134"/>
  <c r="O18" i="133"/>
  <c r="O16" i="134"/>
  <c r="O12" i="132"/>
  <c r="O15" i="132"/>
  <c r="O11" i="132"/>
  <c r="O16" i="132"/>
  <c r="O11" i="133"/>
  <c r="O4" i="133"/>
  <c r="O12" i="133"/>
  <c r="O29" i="78"/>
  <c r="O12" i="134"/>
  <c r="O7" i="132"/>
  <c r="O9" i="132"/>
  <c r="O4" i="132"/>
  <c r="O17" i="132"/>
  <c r="O13" i="132"/>
  <c r="O15" i="133"/>
  <c r="O13" i="133"/>
  <c r="O11" i="134"/>
  <c r="O6" i="134"/>
  <c r="O29" i="134" s="1"/>
  <c r="O13" i="134"/>
  <c r="O24" i="132"/>
  <c r="O25" i="132"/>
  <c r="O24" i="133"/>
  <c r="O4" i="138"/>
  <c r="O6" i="138"/>
  <c r="O13" i="138"/>
  <c r="O12" i="138"/>
  <c r="O29" i="106"/>
  <c r="O22" i="133"/>
  <c r="O7" i="133"/>
  <c r="O17" i="133"/>
  <c r="O24" i="138"/>
  <c r="L121" i="159"/>
  <c r="J121" i="159"/>
  <c r="I121" i="159"/>
  <c r="H121" i="159"/>
  <c r="L120" i="159"/>
  <c r="J120" i="159"/>
  <c r="I120" i="159"/>
  <c r="H120" i="159"/>
  <c r="L93" i="159"/>
  <c r="J93" i="159"/>
  <c r="I93" i="159"/>
  <c r="H93" i="159"/>
  <c r="L92" i="159"/>
  <c r="J92" i="159"/>
  <c r="I92" i="159"/>
  <c r="H92" i="159"/>
  <c r="L91" i="159"/>
  <c r="J91" i="159"/>
  <c r="I91" i="159"/>
  <c r="H91" i="159"/>
  <c r="L90" i="159"/>
  <c r="J90" i="159"/>
  <c r="I90" i="159"/>
  <c r="H90" i="159"/>
  <c r="L89" i="159"/>
  <c r="J89" i="159"/>
  <c r="I89" i="159"/>
  <c r="H89" i="159"/>
  <c r="L88" i="159"/>
  <c r="J88" i="159"/>
  <c r="I88" i="159"/>
  <c r="H88" i="159"/>
  <c r="L87" i="159"/>
  <c r="J87" i="159"/>
  <c r="I87" i="159"/>
  <c r="H87" i="159"/>
  <c r="L86" i="159"/>
  <c r="J86" i="159"/>
  <c r="I86" i="159"/>
  <c r="H86" i="159"/>
  <c r="L134" i="187"/>
  <c r="J134" i="187"/>
  <c r="I134" i="187"/>
  <c r="H134" i="187"/>
  <c r="L153" i="186"/>
  <c r="J153" i="186"/>
  <c r="I153" i="186"/>
  <c r="H153" i="186"/>
  <c r="L152" i="186"/>
  <c r="J152" i="186"/>
  <c r="I152" i="186"/>
  <c r="H152" i="186"/>
  <c r="L100" i="186"/>
  <c r="J100" i="186"/>
  <c r="I100" i="186"/>
  <c r="H100" i="186"/>
  <c r="L99" i="186"/>
  <c r="J99" i="186"/>
  <c r="I99" i="186"/>
  <c r="H99" i="186"/>
  <c r="L98" i="186"/>
  <c r="J98" i="186"/>
  <c r="I98" i="186"/>
  <c r="H98" i="186"/>
  <c r="L97" i="186"/>
  <c r="J97" i="186"/>
  <c r="I97" i="186"/>
  <c r="H97" i="186"/>
  <c r="L96" i="186"/>
  <c r="J96" i="186"/>
  <c r="I96" i="186"/>
  <c r="H96" i="186"/>
  <c r="L95" i="186"/>
  <c r="J95" i="186"/>
  <c r="I95" i="186"/>
  <c r="H95" i="186"/>
  <c r="L94" i="186"/>
  <c r="J94" i="186"/>
  <c r="I94" i="186"/>
  <c r="H94" i="186"/>
  <c r="L93" i="186"/>
  <c r="J93" i="186"/>
  <c r="I93" i="186"/>
  <c r="H93" i="186"/>
  <c r="L99" i="185"/>
  <c r="J99" i="185"/>
  <c r="I99" i="185"/>
  <c r="H99" i="185"/>
  <c r="L98" i="185"/>
  <c r="J98" i="185"/>
  <c r="I98" i="185"/>
  <c r="H98" i="185"/>
  <c r="L97" i="185"/>
  <c r="J97" i="185"/>
  <c r="I97" i="185"/>
  <c r="H97" i="185"/>
  <c r="L96" i="185"/>
  <c r="J96" i="185"/>
  <c r="I96" i="185"/>
  <c r="H96" i="185"/>
  <c r="L95" i="185"/>
  <c r="J95" i="185"/>
  <c r="I95" i="185"/>
  <c r="H95" i="185"/>
  <c r="L94" i="185"/>
  <c r="J94" i="185"/>
  <c r="I94" i="185"/>
  <c r="H94" i="185"/>
  <c r="L93" i="185"/>
  <c r="J93" i="185"/>
  <c r="I93" i="185"/>
  <c r="H93" i="185"/>
  <c r="L92" i="185"/>
  <c r="J92" i="185"/>
  <c r="I92" i="185"/>
  <c r="H92" i="185"/>
  <c r="J166" i="176"/>
  <c r="I166" i="176"/>
  <c r="K166" i="176" s="1"/>
  <c r="L166" i="176" s="1"/>
  <c r="H166" i="176"/>
  <c r="J165" i="176"/>
  <c r="I165" i="176"/>
  <c r="K165" i="176" s="1"/>
  <c r="L165" i="176" s="1"/>
  <c r="H165" i="176"/>
  <c r="L150" i="176"/>
  <c r="J150" i="176"/>
  <c r="I150" i="176"/>
  <c r="H150" i="176"/>
  <c r="L117" i="176"/>
  <c r="J117" i="176"/>
  <c r="I117" i="176"/>
  <c r="H117" i="176"/>
  <c r="L116" i="176"/>
  <c r="J116" i="176"/>
  <c r="I116" i="176"/>
  <c r="H116" i="176"/>
  <c r="L115" i="176"/>
  <c r="J115" i="176"/>
  <c r="I115" i="176"/>
  <c r="H115" i="176"/>
  <c r="L114" i="176"/>
  <c r="J114" i="176"/>
  <c r="I114" i="176"/>
  <c r="H114" i="176"/>
  <c r="L113" i="176"/>
  <c r="J113" i="176"/>
  <c r="I113" i="176"/>
  <c r="H113" i="176"/>
  <c r="L112" i="176"/>
  <c r="J112" i="176"/>
  <c r="I112" i="176"/>
  <c r="H112" i="176"/>
  <c r="L111" i="176"/>
  <c r="J111" i="176"/>
  <c r="I111" i="176"/>
  <c r="H111" i="176"/>
  <c r="L110" i="176"/>
  <c r="J110" i="176"/>
  <c r="I110" i="176"/>
  <c r="H110" i="176"/>
  <c r="L133" i="173"/>
  <c r="J133" i="173"/>
  <c r="I133" i="173"/>
  <c r="L99" i="173"/>
  <c r="J99" i="173"/>
  <c r="I99" i="173"/>
  <c r="L98" i="173"/>
  <c r="J98" i="173"/>
  <c r="I98" i="173"/>
  <c r="L97" i="173"/>
  <c r="J97" i="173"/>
  <c r="I97" i="173"/>
  <c r="L96" i="173"/>
  <c r="J96" i="173"/>
  <c r="I96" i="173"/>
  <c r="L95" i="173"/>
  <c r="J95" i="173"/>
  <c r="I95" i="173"/>
  <c r="H95" i="173"/>
  <c r="L94" i="173"/>
  <c r="J94" i="173"/>
  <c r="I94" i="173"/>
  <c r="H94" i="173"/>
  <c r="L93" i="173"/>
  <c r="J93" i="173"/>
  <c r="I93" i="173"/>
  <c r="H93" i="173"/>
  <c r="L92" i="173"/>
  <c r="J92" i="173"/>
  <c r="I92" i="173"/>
  <c r="H92" i="173"/>
  <c r="J74" i="146"/>
  <c r="L74" i="146"/>
  <c r="J75" i="146"/>
  <c r="L75" i="146"/>
  <c r="J76" i="146"/>
  <c r="L76" i="146"/>
  <c r="J77" i="146"/>
  <c r="L77" i="146"/>
  <c r="J78" i="146"/>
  <c r="L78" i="146"/>
  <c r="J79" i="146"/>
  <c r="L79" i="146"/>
  <c r="J80" i="146"/>
  <c r="L80" i="146"/>
  <c r="J81" i="146"/>
  <c r="L81" i="146"/>
  <c r="J82" i="146"/>
  <c r="L82" i="146"/>
  <c r="J83" i="146"/>
  <c r="L83" i="146"/>
  <c r="J84" i="146"/>
  <c r="L84" i="146"/>
  <c r="J85" i="146"/>
  <c r="L85" i="146"/>
  <c r="J86" i="146"/>
  <c r="L86" i="146"/>
  <c r="J87" i="146"/>
  <c r="L87" i="146"/>
  <c r="J88" i="146"/>
  <c r="L88" i="146"/>
  <c r="J89" i="146"/>
  <c r="L89" i="146"/>
  <c r="J90" i="146"/>
  <c r="L90" i="146"/>
  <c r="J91" i="146"/>
  <c r="L91" i="146"/>
  <c r="J92" i="146"/>
  <c r="L92" i="146"/>
  <c r="J93" i="146"/>
  <c r="L93" i="146"/>
  <c r="J94" i="146"/>
  <c r="L94" i="146"/>
  <c r="J95" i="146"/>
  <c r="L95" i="146"/>
  <c r="J96" i="146"/>
  <c r="L96" i="146"/>
  <c r="J97" i="146"/>
  <c r="L97" i="146"/>
  <c r="J98" i="146"/>
  <c r="L98" i="146"/>
  <c r="J99" i="146"/>
  <c r="L99" i="146"/>
  <c r="J100" i="146"/>
  <c r="L100" i="146"/>
  <c r="J101" i="146"/>
  <c r="L101" i="146"/>
  <c r="J102" i="146"/>
  <c r="L102" i="146"/>
  <c r="J103" i="146"/>
  <c r="L103" i="146"/>
  <c r="J104" i="146"/>
  <c r="L104" i="146"/>
  <c r="J105" i="146"/>
  <c r="L105" i="146"/>
  <c r="J106" i="146"/>
  <c r="L106" i="146"/>
  <c r="J107" i="146"/>
  <c r="L107" i="146"/>
  <c r="J108" i="146"/>
  <c r="L108" i="146"/>
  <c r="J109" i="146"/>
  <c r="L109" i="146"/>
  <c r="J110" i="146"/>
  <c r="L110" i="146"/>
  <c r="J111" i="146"/>
  <c r="L111" i="146"/>
  <c r="J112" i="146"/>
  <c r="L112" i="146"/>
  <c r="J113" i="146"/>
  <c r="L113" i="146"/>
  <c r="J114" i="146"/>
  <c r="L114" i="146"/>
  <c r="J115" i="146"/>
  <c r="L115" i="146"/>
  <c r="J116" i="146"/>
  <c r="L116" i="146"/>
  <c r="J117" i="146"/>
  <c r="L117" i="146"/>
  <c r="J118" i="146"/>
  <c r="L118" i="146"/>
  <c r="J119" i="146"/>
  <c r="L119" i="146"/>
  <c r="J120" i="146"/>
  <c r="L120" i="146"/>
  <c r="J121" i="146"/>
  <c r="L121" i="146"/>
  <c r="J122" i="146"/>
  <c r="L122" i="146"/>
  <c r="J123" i="146"/>
  <c r="L123" i="146"/>
  <c r="J124" i="146"/>
  <c r="L124" i="146"/>
  <c r="J125" i="146"/>
  <c r="L125" i="146"/>
  <c r="J126" i="146"/>
  <c r="L126" i="146"/>
  <c r="J127" i="146"/>
  <c r="L127" i="146"/>
  <c r="J128" i="146"/>
  <c r="L128" i="146"/>
  <c r="J129" i="146"/>
  <c r="L129" i="146"/>
  <c r="O20" i="146" s="1"/>
  <c r="J130" i="146"/>
  <c r="L130" i="146"/>
  <c r="J131" i="146"/>
  <c r="L131" i="146"/>
  <c r="J132" i="146"/>
  <c r="L132" i="146"/>
  <c r="J133" i="146"/>
  <c r="L133" i="146"/>
  <c r="J134" i="146"/>
  <c r="L134" i="146"/>
  <c r="J135" i="146"/>
  <c r="L135" i="146"/>
  <c r="J136" i="146"/>
  <c r="L136" i="146"/>
  <c r="J137" i="146"/>
  <c r="L137" i="146"/>
  <c r="J138" i="146"/>
  <c r="L138" i="146"/>
  <c r="J139" i="146"/>
  <c r="L139" i="146"/>
  <c r="J140" i="146"/>
  <c r="L140" i="146"/>
  <c r="J143" i="146"/>
  <c r="L143" i="146"/>
  <c r="J144" i="146"/>
  <c r="L144" i="146"/>
  <c r="O14" i="146" s="1"/>
  <c r="J145" i="146"/>
  <c r="L145" i="146"/>
  <c r="J146" i="146"/>
  <c r="L146" i="146"/>
  <c r="O28" i="146" s="1"/>
  <c r="J147" i="146"/>
  <c r="L147" i="146"/>
  <c r="J148" i="146"/>
  <c r="L148" i="146"/>
  <c r="J149" i="146"/>
  <c r="L149" i="146"/>
  <c r="J73" i="146"/>
  <c r="L73" i="146"/>
  <c r="L72" i="146"/>
  <c r="J72" i="146"/>
  <c r="L71" i="146"/>
  <c r="J71" i="146"/>
  <c r="L70" i="146"/>
  <c r="J70" i="146"/>
  <c r="L69" i="146"/>
  <c r="J69" i="146"/>
  <c r="L68" i="146"/>
  <c r="J68" i="146"/>
  <c r="L67" i="146"/>
  <c r="J67" i="146"/>
  <c r="L66" i="146"/>
  <c r="J66" i="146"/>
  <c r="L65" i="146"/>
  <c r="J65" i="146"/>
  <c r="L64" i="146"/>
  <c r="J64" i="146"/>
  <c r="L63" i="146"/>
  <c r="J63" i="146"/>
  <c r="L62" i="146"/>
  <c r="J62" i="146"/>
  <c r="L61" i="146"/>
  <c r="J61" i="146"/>
  <c r="L60" i="146"/>
  <c r="J60" i="146"/>
  <c r="L59" i="146"/>
  <c r="J59" i="146"/>
  <c r="L58" i="146"/>
  <c r="J58" i="146"/>
  <c r="L57" i="146"/>
  <c r="J57" i="146"/>
  <c r="L56" i="146"/>
  <c r="J56" i="146"/>
  <c r="L55" i="146"/>
  <c r="J55" i="146"/>
  <c r="L54" i="146"/>
  <c r="J54" i="146"/>
  <c r="L53" i="146"/>
  <c r="J53" i="146"/>
  <c r="L52" i="146"/>
  <c r="J52" i="146"/>
  <c r="L51" i="146"/>
  <c r="J51" i="146"/>
  <c r="L50" i="146"/>
  <c r="J50" i="146"/>
  <c r="L49" i="146"/>
  <c r="J49" i="146"/>
  <c r="L48" i="146"/>
  <c r="J48" i="146"/>
  <c r="L47" i="146"/>
  <c r="J47" i="146"/>
  <c r="L46" i="146"/>
  <c r="J46" i="146"/>
  <c r="L45" i="146"/>
  <c r="J45" i="146"/>
  <c r="L44" i="146"/>
  <c r="J44" i="146"/>
  <c r="L43" i="146"/>
  <c r="J43" i="146"/>
  <c r="L42" i="146"/>
  <c r="J42" i="146"/>
  <c r="L41" i="146"/>
  <c r="J41" i="146"/>
  <c r="L40" i="146"/>
  <c r="J40" i="146"/>
  <c r="L39" i="146"/>
  <c r="J39" i="146"/>
  <c r="L38" i="146"/>
  <c r="J38" i="146"/>
  <c r="L37" i="146"/>
  <c r="J37" i="146"/>
  <c r="L36" i="146"/>
  <c r="J36" i="146"/>
  <c r="L35" i="146"/>
  <c r="J35" i="146"/>
  <c r="L34" i="146"/>
  <c r="J34" i="146"/>
  <c r="L33" i="146"/>
  <c r="J33" i="146"/>
  <c r="L32" i="146"/>
  <c r="J32" i="146"/>
  <c r="L31" i="146"/>
  <c r="J31" i="146"/>
  <c r="L30" i="146"/>
  <c r="J30" i="146"/>
  <c r="L29" i="146"/>
  <c r="J29" i="146"/>
  <c r="L28" i="146"/>
  <c r="J28" i="146"/>
  <c r="O27" i="146"/>
  <c r="L27" i="146"/>
  <c r="J27" i="146"/>
  <c r="O26" i="146"/>
  <c r="L26" i="146"/>
  <c r="J26" i="146"/>
  <c r="L25" i="146"/>
  <c r="J25" i="146"/>
  <c r="L24" i="146"/>
  <c r="J24" i="146"/>
  <c r="O23" i="146"/>
  <c r="L23" i="146"/>
  <c r="J23" i="146"/>
  <c r="L22" i="146"/>
  <c r="J22" i="146"/>
  <c r="O21" i="146"/>
  <c r="L21" i="146"/>
  <c r="J21" i="146"/>
  <c r="L20" i="146"/>
  <c r="J20" i="146"/>
  <c r="O19" i="146"/>
  <c r="L19" i="146"/>
  <c r="J19" i="146"/>
  <c r="O18" i="146"/>
  <c r="L18" i="146"/>
  <c r="J18" i="146"/>
  <c r="O17" i="146"/>
  <c r="L17" i="146"/>
  <c r="J17" i="146"/>
  <c r="L16" i="146"/>
  <c r="J16" i="146"/>
  <c r="L15" i="146"/>
  <c r="J15" i="146"/>
  <c r="L14" i="146"/>
  <c r="J14" i="146"/>
  <c r="L13" i="146"/>
  <c r="J13" i="146"/>
  <c r="L12" i="146"/>
  <c r="J12" i="146"/>
  <c r="L11" i="146"/>
  <c r="J11" i="146"/>
  <c r="L10" i="146"/>
  <c r="J10" i="146"/>
  <c r="L9" i="146"/>
  <c r="J9" i="146"/>
  <c r="O8" i="146"/>
  <c r="L8" i="146"/>
  <c r="J8" i="146"/>
  <c r="L7" i="146"/>
  <c r="J7" i="146"/>
  <c r="L6" i="146"/>
  <c r="J6" i="146"/>
  <c r="O5" i="146"/>
  <c r="L5" i="146"/>
  <c r="J5" i="146"/>
  <c r="L4" i="146"/>
  <c r="J4" i="146"/>
  <c r="I5" i="146"/>
  <c r="I6" i="146"/>
  <c r="I7" i="146"/>
  <c r="I8" i="146"/>
  <c r="I9" i="146"/>
  <c r="I10" i="146"/>
  <c r="I11" i="146"/>
  <c r="I12" i="146"/>
  <c r="I13" i="146"/>
  <c r="I14" i="146"/>
  <c r="I15" i="146"/>
  <c r="I16" i="146"/>
  <c r="I17" i="146"/>
  <c r="I18" i="146"/>
  <c r="I19" i="146"/>
  <c r="I20" i="146"/>
  <c r="I21" i="146"/>
  <c r="I22" i="146"/>
  <c r="I23" i="146"/>
  <c r="I24" i="146"/>
  <c r="I25" i="146"/>
  <c r="I26" i="146"/>
  <c r="I27" i="146"/>
  <c r="I28" i="146"/>
  <c r="I29" i="146"/>
  <c r="I30" i="146"/>
  <c r="I31" i="146"/>
  <c r="I32" i="146"/>
  <c r="I33" i="146"/>
  <c r="I34" i="146"/>
  <c r="I35" i="146"/>
  <c r="I36" i="146"/>
  <c r="I37" i="146"/>
  <c r="I38" i="146"/>
  <c r="I39" i="146"/>
  <c r="I40" i="146"/>
  <c r="I41" i="146"/>
  <c r="I42" i="146"/>
  <c r="I43" i="146"/>
  <c r="I44" i="146"/>
  <c r="I45" i="146"/>
  <c r="I46" i="146"/>
  <c r="I47" i="146"/>
  <c r="I48" i="146"/>
  <c r="I49" i="146"/>
  <c r="I50" i="146"/>
  <c r="I51" i="146"/>
  <c r="I52" i="146"/>
  <c r="I53" i="146"/>
  <c r="I54" i="146"/>
  <c r="I55" i="146"/>
  <c r="I56" i="146"/>
  <c r="I57" i="146"/>
  <c r="I58" i="146"/>
  <c r="I59" i="146"/>
  <c r="I60" i="146"/>
  <c r="I61" i="146"/>
  <c r="I62" i="146"/>
  <c r="I63" i="146"/>
  <c r="I64" i="146"/>
  <c r="I65" i="146"/>
  <c r="I66" i="146"/>
  <c r="I67" i="146"/>
  <c r="I68" i="146"/>
  <c r="I69" i="146"/>
  <c r="I70" i="146"/>
  <c r="I71" i="146"/>
  <c r="I72" i="146"/>
  <c r="I73" i="146"/>
  <c r="I74" i="146"/>
  <c r="I75" i="146"/>
  <c r="I76" i="146"/>
  <c r="I77" i="146"/>
  <c r="I78" i="146"/>
  <c r="I79" i="146"/>
  <c r="I80" i="146"/>
  <c r="I81" i="146"/>
  <c r="I82" i="146"/>
  <c r="I83" i="146"/>
  <c r="I84" i="146"/>
  <c r="I85" i="146"/>
  <c r="I86" i="146"/>
  <c r="I87" i="146"/>
  <c r="I88" i="146"/>
  <c r="I89" i="146"/>
  <c r="I90" i="146"/>
  <c r="I91" i="146"/>
  <c r="I92" i="146"/>
  <c r="I93" i="146"/>
  <c r="I94" i="146"/>
  <c r="I95" i="146"/>
  <c r="I96" i="146"/>
  <c r="I97" i="146"/>
  <c r="I98" i="146"/>
  <c r="I99" i="146"/>
  <c r="I100" i="146"/>
  <c r="I101" i="146"/>
  <c r="I102" i="146"/>
  <c r="I103" i="146"/>
  <c r="I104" i="146"/>
  <c r="I105" i="146"/>
  <c r="I106" i="146"/>
  <c r="I107" i="146"/>
  <c r="I108" i="146"/>
  <c r="I109" i="146"/>
  <c r="I110" i="146"/>
  <c r="I111" i="146"/>
  <c r="I112" i="146"/>
  <c r="I113" i="146"/>
  <c r="I114" i="146"/>
  <c r="I115" i="146"/>
  <c r="I116" i="146"/>
  <c r="I117" i="146"/>
  <c r="I118" i="146"/>
  <c r="I119" i="146"/>
  <c r="I120" i="146"/>
  <c r="I121" i="146"/>
  <c r="I122" i="146"/>
  <c r="I123" i="146"/>
  <c r="I124" i="146"/>
  <c r="I125" i="146"/>
  <c r="I126" i="146"/>
  <c r="I127" i="146"/>
  <c r="I128" i="146"/>
  <c r="I129" i="146"/>
  <c r="I130" i="146"/>
  <c r="I131" i="146"/>
  <c r="I132" i="146"/>
  <c r="I133" i="146"/>
  <c r="I134" i="146"/>
  <c r="I135" i="146"/>
  <c r="I136" i="146"/>
  <c r="I137" i="146"/>
  <c r="I138" i="146"/>
  <c r="I139" i="146"/>
  <c r="I140" i="146"/>
  <c r="I143" i="146"/>
  <c r="I144" i="146"/>
  <c r="I145" i="146"/>
  <c r="I146" i="146"/>
  <c r="I147" i="146"/>
  <c r="I148" i="146"/>
  <c r="I149" i="146"/>
  <c r="I4" i="146"/>
  <c r="H5" i="146"/>
  <c r="H6" i="146"/>
  <c r="H7" i="146"/>
  <c r="H8" i="146"/>
  <c r="H9" i="146"/>
  <c r="H10" i="146"/>
  <c r="H11" i="146"/>
  <c r="H12" i="146"/>
  <c r="H13" i="146"/>
  <c r="H14" i="146"/>
  <c r="H15" i="146"/>
  <c r="H16" i="146"/>
  <c r="H17" i="146"/>
  <c r="H18" i="146"/>
  <c r="H19" i="146"/>
  <c r="H20" i="146"/>
  <c r="H21" i="146"/>
  <c r="H22" i="146"/>
  <c r="H23" i="146"/>
  <c r="H24" i="146"/>
  <c r="H25" i="146"/>
  <c r="H26" i="146"/>
  <c r="H27" i="146"/>
  <c r="H28" i="146"/>
  <c r="H29" i="146"/>
  <c r="H30" i="146"/>
  <c r="H31" i="146"/>
  <c r="H32" i="146"/>
  <c r="H33" i="146"/>
  <c r="H34" i="146"/>
  <c r="H35" i="146"/>
  <c r="H36" i="146"/>
  <c r="H37" i="146"/>
  <c r="H38" i="146"/>
  <c r="H39" i="146"/>
  <c r="H40" i="146"/>
  <c r="H41" i="146"/>
  <c r="H42" i="146"/>
  <c r="H43" i="146"/>
  <c r="H44" i="146"/>
  <c r="H45" i="146"/>
  <c r="H46" i="146"/>
  <c r="H47" i="146"/>
  <c r="H48" i="146"/>
  <c r="H49" i="146"/>
  <c r="H50" i="146"/>
  <c r="H51" i="146"/>
  <c r="H52" i="146"/>
  <c r="H53" i="146"/>
  <c r="H54" i="146"/>
  <c r="H55" i="146"/>
  <c r="H56" i="146"/>
  <c r="H57" i="146"/>
  <c r="H58" i="146"/>
  <c r="H59" i="146"/>
  <c r="H60" i="146"/>
  <c r="H61" i="146"/>
  <c r="H62" i="146"/>
  <c r="H63" i="146"/>
  <c r="H64" i="146"/>
  <c r="H65" i="146"/>
  <c r="H66" i="146"/>
  <c r="H67" i="146"/>
  <c r="H68" i="146"/>
  <c r="H69" i="146"/>
  <c r="H70" i="146"/>
  <c r="H71" i="146"/>
  <c r="H72" i="146"/>
  <c r="H73" i="146"/>
  <c r="H74" i="146"/>
  <c r="H75" i="146"/>
  <c r="H76" i="146"/>
  <c r="H77" i="146"/>
  <c r="H78" i="146"/>
  <c r="H79" i="146"/>
  <c r="H80" i="146"/>
  <c r="H81" i="146"/>
  <c r="H82" i="146"/>
  <c r="H83" i="146"/>
  <c r="H84" i="146"/>
  <c r="H85" i="146"/>
  <c r="H86" i="146"/>
  <c r="H87" i="146"/>
  <c r="H88" i="146"/>
  <c r="H89" i="146"/>
  <c r="H90" i="146"/>
  <c r="H91" i="146"/>
  <c r="H92" i="146"/>
  <c r="H93" i="146"/>
  <c r="H94" i="146"/>
  <c r="H95" i="146"/>
  <c r="H96" i="146"/>
  <c r="H97" i="146"/>
  <c r="H98" i="146"/>
  <c r="H99" i="146"/>
  <c r="H100" i="146"/>
  <c r="H101" i="146"/>
  <c r="H102" i="146"/>
  <c r="H103" i="146"/>
  <c r="H104" i="146"/>
  <c r="H105" i="146"/>
  <c r="H106" i="146"/>
  <c r="H107" i="146"/>
  <c r="H108" i="146"/>
  <c r="H109" i="146"/>
  <c r="H110" i="146"/>
  <c r="H111" i="146"/>
  <c r="H112" i="146"/>
  <c r="H113" i="146"/>
  <c r="H114" i="146"/>
  <c r="H115" i="146"/>
  <c r="H116" i="146"/>
  <c r="H117" i="146"/>
  <c r="H118" i="146"/>
  <c r="H119" i="146"/>
  <c r="H120" i="146"/>
  <c r="H121" i="146"/>
  <c r="H122" i="146"/>
  <c r="H123" i="146"/>
  <c r="H124" i="146"/>
  <c r="H125" i="146"/>
  <c r="H126" i="146"/>
  <c r="H127" i="146"/>
  <c r="H128" i="146"/>
  <c r="H129" i="146"/>
  <c r="H130" i="146"/>
  <c r="H131" i="146"/>
  <c r="H132" i="146"/>
  <c r="H133" i="146"/>
  <c r="H134" i="146"/>
  <c r="H135" i="146"/>
  <c r="H136" i="146"/>
  <c r="H137" i="146"/>
  <c r="H138" i="146"/>
  <c r="H139" i="146"/>
  <c r="H140" i="146"/>
  <c r="H143" i="146"/>
  <c r="H144" i="146"/>
  <c r="H145" i="146"/>
  <c r="H146" i="146"/>
  <c r="H147" i="146"/>
  <c r="H148" i="146"/>
  <c r="H149" i="146"/>
  <c r="H4" i="146"/>
  <c r="I5" i="173"/>
  <c r="I6" i="173"/>
  <c r="I7" i="173"/>
  <c r="I8" i="173"/>
  <c r="I9" i="173"/>
  <c r="I10" i="173"/>
  <c r="I11" i="173"/>
  <c r="I12" i="173"/>
  <c r="I13" i="173"/>
  <c r="I16" i="173"/>
  <c r="I17" i="173"/>
  <c r="I18" i="173"/>
  <c r="I19" i="173"/>
  <c r="I20" i="173"/>
  <c r="I21" i="173"/>
  <c r="I22" i="173"/>
  <c r="I23" i="173"/>
  <c r="I24" i="173"/>
  <c r="I25" i="173"/>
  <c r="I26" i="173"/>
  <c r="I27" i="173"/>
  <c r="I28" i="173"/>
  <c r="I29" i="173"/>
  <c r="I30" i="173"/>
  <c r="I31" i="173"/>
  <c r="I32" i="173"/>
  <c r="I33" i="173"/>
  <c r="I34" i="173"/>
  <c r="I35" i="173"/>
  <c r="I36" i="173"/>
  <c r="I37" i="173"/>
  <c r="I38" i="173"/>
  <c r="I39" i="173"/>
  <c r="I40" i="173"/>
  <c r="I41" i="173"/>
  <c r="I42" i="173"/>
  <c r="I43" i="173"/>
  <c r="I44" i="173"/>
  <c r="I45" i="173"/>
  <c r="I46" i="173"/>
  <c r="I47" i="173"/>
  <c r="I48" i="173"/>
  <c r="I49" i="173"/>
  <c r="I50" i="173"/>
  <c r="I51" i="173"/>
  <c r="I52" i="173"/>
  <c r="I53" i="173"/>
  <c r="I54" i="173"/>
  <c r="I55" i="173"/>
  <c r="I56" i="173"/>
  <c r="I57" i="173"/>
  <c r="I58" i="173"/>
  <c r="I59" i="173"/>
  <c r="I60" i="173"/>
  <c r="I61" i="173"/>
  <c r="I62" i="173"/>
  <c r="I63" i="173"/>
  <c r="I64" i="173"/>
  <c r="I65" i="173"/>
  <c r="I66" i="173"/>
  <c r="I67" i="173"/>
  <c r="I68" i="173"/>
  <c r="I69" i="173"/>
  <c r="I70" i="173"/>
  <c r="I71" i="173"/>
  <c r="I72" i="173"/>
  <c r="I73" i="173"/>
  <c r="I74" i="173"/>
  <c r="I75" i="173"/>
  <c r="I78" i="173"/>
  <c r="I79" i="173"/>
  <c r="I82" i="173"/>
  <c r="I85" i="173"/>
  <c r="I123" i="173"/>
  <c r="I125" i="173"/>
  <c r="I126" i="173"/>
  <c r="I127" i="173"/>
  <c r="I128" i="173"/>
  <c r="I129" i="173"/>
  <c r="I130" i="173"/>
  <c r="I131" i="173"/>
  <c r="I132" i="173"/>
  <c r="I135" i="173"/>
  <c r="I136" i="173"/>
  <c r="I137" i="173"/>
  <c r="I138" i="173"/>
  <c r="I139" i="173"/>
  <c r="I140" i="173"/>
  <c r="I141" i="173"/>
  <c r="I142" i="173"/>
  <c r="I143" i="173"/>
  <c r="I144" i="173"/>
  <c r="I145" i="173"/>
  <c r="I148" i="173"/>
  <c r="I149" i="173"/>
  <c r="I150" i="173"/>
  <c r="I151" i="173"/>
  <c r="I152" i="173"/>
  <c r="I153" i="173"/>
  <c r="I154" i="173"/>
  <c r="I157" i="173"/>
  <c r="I158" i="173"/>
  <c r="I159" i="173"/>
  <c r="I4" i="173"/>
  <c r="H5" i="173"/>
  <c r="H6" i="173"/>
  <c r="H7" i="173"/>
  <c r="H8" i="173"/>
  <c r="H9" i="173"/>
  <c r="H10" i="173"/>
  <c r="H11" i="173"/>
  <c r="H12" i="173"/>
  <c r="H13" i="173"/>
  <c r="H16" i="173"/>
  <c r="H17" i="173"/>
  <c r="H18" i="173"/>
  <c r="H19" i="173"/>
  <c r="H20" i="173"/>
  <c r="H21" i="173"/>
  <c r="H22" i="173"/>
  <c r="H23" i="173"/>
  <c r="H24" i="173"/>
  <c r="H25" i="173"/>
  <c r="H26" i="173"/>
  <c r="H27" i="173"/>
  <c r="H28" i="173"/>
  <c r="H29" i="173"/>
  <c r="H30" i="173"/>
  <c r="H31" i="173"/>
  <c r="H32" i="173"/>
  <c r="H33" i="173"/>
  <c r="H34" i="173"/>
  <c r="H35" i="173"/>
  <c r="H36" i="173"/>
  <c r="H37" i="173"/>
  <c r="H38" i="173"/>
  <c r="H39" i="173"/>
  <c r="H40" i="173"/>
  <c r="H41" i="173"/>
  <c r="H42" i="173"/>
  <c r="H43" i="173"/>
  <c r="H44" i="173"/>
  <c r="H45" i="173"/>
  <c r="H46" i="173"/>
  <c r="H47" i="173"/>
  <c r="H48" i="173"/>
  <c r="H49" i="173"/>
  <c r="H50" i="173"/>
  <c r="H51" i="173"/>
  <c r="H52" i="173"/>
  <c r="H53" i="173"/>
  <c r="H54" i="173"/>
  <c r="H55" i="173"/>
  <c r="H56" i="173"/>
  <c r="H57" i="173"/>
  <c r="H58" i="173"/>
  <c r="H59" i="173"/>
  <c r="H60" i="173"/>
  <c r="H61" i="173"/>
  <c r="H62" i="173"/>
  <c r="H63" i="173"/>
  <c r="H64" i="173"/>
  <c r="H65" i="173"/>
  <c r="H66" i="173"/>
  <c r="H67" i="173"/>
  <c r="H68" i="173"/>
  <c r="H69" i="173"/>
  <c r="H70" i="173"/>
  <c r="H71" i="173"/>
  <c r="H72" i="173"/>
  <c r="H73" i="173"/>
  <c r="H74" i="173"/>
  <c r="H75" i="173"/>
  <c r="H78" i="173"/>
  <c r="H79" i="173"/>
  <c r="H82" i="173"/>
  <c r="H85" i="173"/>
  <c r="H4" i="173"/>
  <c r="J135" i="174"/>
  <c r="L135" i="174"/>
  <c r="J136" i="174"/>
  <c r="L136" i="174"/>
  <c r="J137" i="174"/>
  <c r="L137" i="174"/>
  <c r="J138" i="174"/>
  <c r="L138" i="174"/>
  <c r="J139" i="174"/>
  <c r="L139" i="174"/>
  <c r="J140" i="174"/>
  <c r="L140" i="174"/>
  <c r="J141" i="174"/>
  <c r="L141" i="174"/>
  <c r="J142" i="174"/>
  <c r="L142" i="174"/>
  <c r="J143" i="174"/>
  <c r="L143" i="174"/>
  <c r="J144" i="174"/>
  <c r="L144" i="174"/>
  <c r="J145" i="174"/>
  <c r="L145" i="174"/>
  <c r="J146" i="174"/>
  <c r="L146" i="174"/>
  <c r="O22" i="174" s="1"/>
  <c r="J147" i="174"/>
  <c r="L147" i="174"/>
  <c r="J148" i="174"/>
  <c r="L148" i="174"/>
  <c r="J149" i="174"/>
  <c r="L149" i="174"/>
  <c r="J150" i="174"/>
  <c r="L150" i="174"/>
  <c r="J151" i="174"/>
  <c r="L151" i="174"/>
  <c r="J152" i="174"/>
  <c r="L152" i="174"/>
  <c r="J153" i="174"/>
  <c r="L153" i="174"/>
  <c r="J154" i="174"/>
  <c r="L154" i="174"/>
  <c r="J155" i="174"/>
  <c r="L155" i="174"/>
  <c r="J156" i="174"/>
  <c r="L156" i="174"/>
  <c r="J157" i="174"/>
  <c r="L157" i="174"/>
  <c r="J158" i="174"/>
  <c r="L158" i="174"/>
  <c r="J159" i="174"/>
  <c r="L159" i="174"/>
  <c r="J160" i="174"/>
  <c r="L160" i="174"/>
  <c r="J161" i="174"/>
  <c r="L161" i="174"/>
  <c r="J162" i="174"/>
  <c r="L162" i="174"/>
  <c r="J134" i="174"/>
  <c r="L134" i="174"/>
  <c r="L133" i="174"/>
  <c r="J133" i="174"/>
  <c r="L132" i="174"/>
  <c r="J132" i="174"/>
  <c r="L131" i="174"/>
  <c r="J131" i="174"/>
  <c r="L130" i="174"/>
  <c r="J130" i="174"/>
  <c r="L129" i="174"/>
  <c r="J129" i="174"/>
  <c r="L128" i="174"/>
  <c r="J128" i="174"/>
  <c r="L127" i="174"/>
  <c r="J127" i="174"/>
  <c r="L126" i="174"/>
  <c r="J126" i="174"/>
  <c r="L125" i="174"/>
  <c r="J125" i="174"/>
  <c r="L124" i="174"/>
  <c r="J124" i="174"/>
  <c r="L123" i="174"/>
  <c r="J123" i="174"/>
  <c r="L122" i="174"/>
  <c r="J122" i="174"/>
  <c r="L121" i="174"/>
  <c r="J121" i="174"/>
  <c r="L120" i="174"/>
  <c r="J120" i="174"/>
  <c r="L119" i="174"/>
  <c r="J119" i="174"/>
  <c r="L118" i="174"/>
  <c r="J118" i="174"/>
  <c r="L117" i="174"/>
  <c r="J117" i="174"/>
  <c r="L116" i="174"/>
  <c r="J116" i="174"/>
  <c r="L115" i="174"/>
  <c r="J115" i="174"/>
  <c r="L114" i="174"/>
  <c r="J114" i="174"/>
  <c r="L113" i="174"/>
  <c r="J113" i="174"/>
  <c r="L112" i="174"/>
  <c r="J112" i="174"/>
  <c r="L111" i="174"/>
  <c r="J111" i="174"/>
  <c r="L110" i="174"/>
  <c r="J110" i="174"/>
  <c r="L109" i="174"/>
  <c r="J109" i="174"/>
  <c r="L108" i="174"/>
  <c r="J108" i="174"/>
  <c r="L107" i="174"/>
  <c r="J107" i="174"/>
  <c r="L106" i="174"/>
  <c r="J106" i="174"/>
  <c r="L105" i="174"/>
  <c r="J105" i="174"/>
  <c r="L104" i="174"/>
  <c r="J104" i="174"/>
  <c r="L103" i="174"/>
  <c r="J103" i="174"/>
  <c r="L102" i="174"/>
  <c r="J102" i="174"/>
  <c r="L101" i="174"/>
  <c r="J101" i="174"/>
  <c r="L100" i="174"/>
  <c r="J100" i="174"/>
  <c r="L99" i="174"/>
  <c r="J99" i="174"/>
  <c r="L98" i="174"/>
  <c r="J98" i="174"/>
  <c r="L97" i="174"/>
  <c r="J97" i="174"/>
  <c r="L96" i="174"/>
  <c r="J96" i="174"/>
  <c r="L95" i="174"/>
  <c r="J95" i="174"/>
  <c r="L94" i="174"/>
  <c r="J94" i="174"/>
  <c r="L93" i="174"/>
  <c r="J93" i="174"/>
  <c r="L92" i="174"/>
  <c r="J92" i="174"/>
  <c r="L91" i="174"/>
  <c r="J91" i="174"/>
  <c r="L90" i="174"/>
  <c r="J90" i="174"/>
  <c r="L89" i="174"/>
  <c r="J89" i="174"/>
  <c r="L88" i="174"/>
  <c r="J88" i="174"/>
  <c r="L87" i="174"/>
  <c r="J87" i="174"/>
  <c r="L86" i="174"/>
  <c r="J86" i="174"/>
  <c r="L85" i="174"/>
  <c r="J85" i="174"/>
  <c r="L84" i="174"/>
  <c r="J84" i="174"/>
  <c r="L83" i="174"/>
  <c r="J83" i="174"/>
  <c r="L82" i="174"/>
  <c r="J82" i="174"/>
  <c r="L81" i="174"/>
  <c r="J81" i="174"/>
  <c r="L80" i="174"/>
  <c r="J80" i="174"/>
  <c r="L79" i="174"/>
  <c r="J79" i="174"/>
  <c r="L78" i="174"/>
  <c r="J78" i="174"/>
  <c r="L77" i="174"/>
  <c r="J77" i="174"/>
  <c r="L76" i="174"/>
  <c r="J76" i="174"/>
  <c r="L75" i="174"/>
  <c r="J75" i="174"/>
  <c r="L74" i="174"/>
  <c r="J74" i="174"/>
  <c r="L73" i="174"/>
  <c r="J73" i="174"/>
  <c r="L72" i="174"/>
  <c r="J72" i="174"/>
  <c r="L71" i="174"/>
  <c r="J71" i="174"/>
  <c r="L70" i="174"/>
  <c r="J70" i="174"/>
  <c r="L69" i="174"/>
  <c r="J69" i="174"/>
  <c r="L68" i="174"/>
  <c r="J68" i="174"/>
  <c r="L67" i="174"/>
  <c r="J67" i="174"/>
  <c r="L66" i="174"/>
  <c r="J66" i="174"/>
  <c r="L65" i="174"/>
  <c r="J65" i="174"/>
  <c r="L64" i="174"/>
  <c r="J64" i="174"/>
  <c r="L63" i="174"/>
  <c r="J63" i="174"/>
  <c r="L62" i="174"/>
  <c r="J62" i="174"/>
  <c r="L61" i="174"/>
  <c r="J61" i="174"/>
  <c r="L60" i="174"/>
  <c r="J60" i="174"/>
  <c r="L59" i="174"/>
  <c r="J59" i="174"/>
  <c r="L58" i="174"/>
  <c r="J58" i="174"/>
  <c r="L57" i="174"/>
  <c r="J57" i="174"/>
  <c r="L56" i="174"/>
  <c r="J56" i="174"/>
  <c r="L55" i="174"/>
  <c r="J55" i="174"/>
  <c r="L54" i="174"/>
  <c r="J54" i="174"/>
  <c r="L53" i="174"/>
  <c r="J53" i="174"/>
  <c r="L52" i="174"/>
  <c r="J52" i="174"/>
  <c r="L51" i="174"/>
  <c r="J51" i="174"/>
  <c r="L50" i="174"/>
  <c r="J50" i="174"/>
  <c r="L49" i="174"/>
  <c r="J49" i="174"/>
  <c r="L48" i="174"/>
  <c r="J48" i="174"/>
  <c r="L47" i="174"/>
  <c r="J47" i="174"/>
  <c r="L46" i="174"/>
  <c r="J46" i="174"/>
  <c r="L45" i="174"/>
  <c r="J45" i="174"/>
  <c r="L44" i="174"/>
  <c r="J44" i="174"/>
  <c r="L43" i="174"/>
  <c r="J43" i="174"/>
  <c r="L42" i="174"/>
  <c r="J42" i="174"/>
  <c r="L41" i="174"/>
  <c r="J41" i="174"/>
  <c r="L40" i="174"/>
  <c r="J40" i="174"/>
  <c r="L39" i="174"/>
  <c r="J39" i="174"/>
  <c r="L38" i="174"/>
  <c r="J38" i="174"/>
  <c r="L37" i="174"/>
  <c r="J37" i="174"/>
  <c r="L36" i="174"/>
  <c r="J36" i="174"/>
  <c r="L35" i="174"/>
  <c r="J35" i="174"/>
  <c r="L34" i="174"/>
  <c r="J34" i="174"/>
  <c r="L33" i="174"/>
  <c r="J33" i="174"/>
  <c r="L32" i="174"/>
  <c r="J32" i="174"/>
  <c r="L31" i="174"/>
  <c r="J31" i="174"/>
  <c r="L30" i="174"/>
  <c r="J30" i="174"/>
  <c r="O29" i="174"/>
  <c r="L29" i="174"/>
  <c r="J29" i="174"/>
  <c r="O28" i="174"/>
  <c r="L28" i="174"/>
  <c r="J28" i="174"/>
  <c r="O27" i="174"/>
  <c r="L27" i="174"/>
  <c r="J27" i="174"/>
  <c r="O26" i="174"/>
  <c r="L26" i="174"/>
  <c r="J26" i="174"/>
  <c r="L25" i="174"/>
  <c r="J25" i="174"/>
  <c r="L24" i="174"/>
  <c r="J24" i="174"/>
  <c r="O23" i="174"/>
  <c r="L23" i="174"/>
  <c r="J23" i="174"/>
  <c r="L22" i="174"/>
  <c r="J22" i="174"/>
  <c r="O21" i="174"/>
  <c r="L21" i="174"/>
  <c r="J21" i="174"/>
  <c r="O20" i="174"/>
  <c r="L20" i="174"/>
  <c r="J20" i="174"/>
  <c r="O19" i="174"/>
  <c r="L19" i="174"/>
  <c r="J19" i="174"/>
  <c r="O18" i="174"/>
  <c r="L18" i="174"/>
  <c r="J18" i="174"/>
  <c r="L17" i="174"/>
  <c r="J17" i="174"/>
  <c r="L16" i="174"/>
  <c r="J16" i="174"/>
  <c r="O15" i="174"/>
  <c r="L15" i="174"/>
  <c r="J15" i="174"/>
  <c r="L14" i="174"/>
  <c r="J14" i="174"/>
  <c r="L13" i="174"/>
  <c r="J13" i="174"/>
  <c r="L12" i="174"/>
  <c r="J12" i="174"/>
  <c r="L11" i="174"/>
  <c r="J11" i="174"/>
  <c r="O10" i="174"/>
  <c r="L10" i="174"/>
  <c r="J10" i="174"/>
  <c r="L9" i="174"/>
  <c r="J9" i="174"/>
  <c r="O8" i="174"/>
  <c r="L8" i="174"/>
  <c r="J8" i="174"/>
  <c r="L7" i="174"/>
  <c r="J7" i="174"/>
  <c r="O6" i="174"/>
  <c r="L6" i="174"/>
  <c r="J6" i="174"/>
  <c r="O5" i="174"/>
  <c r="L5" i="174"/>
  <c r="J5" i="174"/>
  <c r="L4" i="174"/>
  <c r="J4" i="174"/>
  <c r="L149" i="173"/>
  <c r="J149" i="173"/>
  <c r="L148" i="173"/>
  <c r="J148" i="173"/>
  <c r="J37" i="175"/>
  <c r="L37" i="175"/>
  <c r="J38" i="175"/>
  <c r="L38" i="175"/>
  <c r="J39" i="175"/>
  <c r="L39" i="175"/>
  <c r="J40" i="175"/>
  <c r="L40" i="175"/>
  <c r="J41" i="175"/>
  <c r="L41" i="175"/>
  <c r="J42" i="175"/>
  <c r="L42" i="175"/>
  <c r="J43" i="175"/>
  <c r="L43" i="175"/>
  <c r="J44" i="175"/>
  <c r="L44" i="175"/>
  <c r="J45" i="175"/>
  <c r="L45" i="175"/>
  <c r="J46" i="175"/>
  <c r="L46" i="175"/>
  <c r="J47" i="175"/>
  <c r="L47" i="175"/>
  <c r="J48" i="175"/>
  <c r="L48" i="175"/>
  <c r="J49" i="175"/>
  <c r="L49" i="175"/>
  <c r="J50" i="175"/>
  <c r="L50" i="175"/>
  <c r="J51" i="175"/>
  <c r="L51" i="175"/>
  <c r="J52" i="175"/>
  <c r="L52" i="175"/>
  <c r="J53" i="175"/>
  <c r="L53" i="175"/>
  <c r="J54" i="175"/>
  <c r="L54" i="175"/>
  <c r="J55" i="175"/>
  <c r="L55" i="175"/>
  <c r="J56" i="175"/>
  <c r="L56" i="175"/>
  <c r="J57" i="175"/>
  <c r="L57" i="175"/>
  <c r="J58" i="175"/>
  <c r="L58" i="175"/>
  <c r="J59" i="175"/>
  <c r="L59" i="175"/>
  <c r="J60" i="175"/>
  <c r="L60" i="175"/>
  <c r="J61" i="175"/>
  <c r="L61" i="175"/>
  <c r="J62" i="175"/>
  <c r="L62" i="175"/>
  <c r="J63" i="175"/>
  <c r="L63" i="175"/>
  <c r="J64" i="175"/>
  <c r="L64" i="175"/>
  <c r="J65" i="175"/>
  <c r="L65" i="175"/>
  <c r="J66" i="175"/>
  <c r="L66" i="175"/>
  <c r="J67" i="175"/>
  <c r="L67" i="175"/>
  <c r="J68" i="175"/>
  <c r="L68" i="175"/>
  <c r="J69" i="175"/>
  <c r="L69" i="175"/>
  <c r="J70" i="175"/>
  <c r="L70" i="175"/>
  <c r="J71" i="175"/>
  <c r="L71" i="175"/>
  <c r="J72" i="175"/>
  <c r="L72" i="175"/>
  <c r="J73" i="175"/>
  <c r="L73" i="175"/>
  <c r="J74" i="175"/>
  <c r="L74" i="175"/>
  <c r="J75" i="175"/>
  <c r="L75" i="175"/>
  <c r="J76" i="175"/>
  <c r="L76" i="175"/>
  <c r="J77" i="175"/>
  <c r="L77" i="175"/>
  <c r="J78" i="175"/>
  <c r="L78" i="175"/>
  <c r="J79" i="175"/>
  <c r="L79" i="175"/>
  <c r="J80" i="175"/>
  <c r="L80" i="175"/>
  <c r="J81" i="175"/>
  <c r="L81" i="175"/>
  <c r="J82" i="175"/>
  <c r="L82" i="175"/>
  <c r="J83" i="175"/>
  <c r="L83" i="175"/>
  <c r="J84" i="175"/>
  <c r="L84" i="175"/>
  <c r="J85" i="175"/>
  <c r="L85" i="175"/>
  <c r="J86" i="175"/>
  <c r="L86" i="175"/>
  <c r="J87" i="175"/>
  <c r="L87" i="175"/>
  <c r="J88" i="175"/>
  <c r="L88" i="175"/>
  <c r="J89" i="175"/>
  <c r="L89" i="175"/>
  <c r="J90" i="175"/>
  <c r="L90" i="175"/>
  <c r="J91" i="175"/>
  <c r="L91" i="175"/>
  <c r="J92" i="175"/>
  <c r="L92" i="175"/>
  <c r="J93" i="175"/>
  <c r="L93" i="175"/>
  <c r="J94" i="175"/>
  <c r="L94" i="175"/>
  <c r="J95" i="175"/>
  <c r="L95" i="175"/>
  <c r="J96" i="175"/>
  <c r="L96" i="175"/>
  <c r="J97" i="175"/>
  <c r="L97" i="175"/>
  <c r="J98" i="175"/>
  <c r="L98" i="175"/>
  <c r="J99" i="175"/>
  <c r="L99" i="175"/>
  <c r="J100" i="175"/>
  <c r="L100" i="175"/>
  <c r="J101" i="175"/>
  <c r="L101" i="175"/>
  <c r="J102" i="175"/>
  <c r="L102" i="175"/>
  <c r="J103" i="175"/>
  <c r="L103" i="175"/>
  <c r="J104" i="175"/>
  <c r="L104" i="175"/>
  <c r="J105" i="175"/>
  <c r="L105" i="175"/>
  <c r="J106" i="175"/>
  <c r="L106" i="175"/>
  <c r="J107" i="175"/>
  <c r="L107" i="175"/>
  <c r="J108" i="175"/>
  <c r="L108" i="175"/>
  <c r="J109" i="175"/>
  <c r="L109" i="175"/>
  <c r="J110" i="175"/>
  <c r="L110" i="175"/>
  <c r="J111" i="175"/>
  <c r="L111" i="175"/>
  <c r="J112" i="175"/>
  <c r="L112" i="175"/>
  <c r="J113" i="175"/>
  <c r="L113" i="175"/>
  <c r="J114" i="175"/>
  <c r="L114" i="175"/>
  <c r="J115" i="175"/>
  <c r="L115" i="175"/>
  <c r="J116" i="175"/>
  <c r="L116" i="175"/>
  <c r="J117" i="175"/>
  <c r="L117" i="175"/>
  <c r="J118" i="175"/>
  <c r="L118" i="175"/>
  <c r="J119" i="175"/>
  <c r="L119" i="175"/>
  <c r="J120" i="175"/>
  <c r="L120" i="175"/>
  <c r="J121" i="175"/>
  <c r="L121" i="175"/>
  <c r="J122" i="175"/>
  <c r="L122" i="175"/>
  <c r="J123" i="175"/>
  <c r="L123" i="175"/>
  <c r="J124" i="175"/>
  <c r="L124" i="175"/>
  <c r="J125" i="175"/>
  <c r="L125" i="175"/>
  <c r="J126" i="175"/>
  <c r="L126" i="175"/>
  <c r="J127" i="175"/>
  <c r="L127" i="175"/>
  <c r="J128" i="175"/>
  <c r="L128" i="175"/>
  <c r="J129" i="175"/>
  <c r="L129" i="175"/>
  <c r="J130" i="175"/>
  <c r="L130" i="175"/>
  <c r="J131" i="175"/>
  <c r="L131" i="175"/>
  <c r="J132" i="175"/>
  <c r="L132" i="175"/>
  <c r="J133" i="175"/>
  <c r="L133" i="175"/>
  <c r="J134" i="175"/>
  <c r="L134" i="175"/>
  <c r="J135" i="175"/>
  <c r="L135" i="175"/>
  <c r="J136" i="175"/>
  <c r="L136" i="175"/>
  <c r="J137" i="175"/>
  <c r="L137" i="175"/>
  <c r="J138" i="175"/>
  <c r="L138" i="175"/>
  <c r="J139" i="175"/>
  <c r="L139" i="175"/>
  <c r="J140" i="175"/>
  <c r="L140" i="175"/>
  <c r="O22" i="175" s="1"/>
  <c r="J141" i="175"/>
  <c r="L141" i="175"/>
  <c r="J142" i="175"/>
  <c r="L142" i="175"/>
  <c r="O4" i="175" s="1"/>
  <c r="J143" i="175"/>
  <c r="L143" i="175"/>
  <c r="J144" i="175"/>
  <c r="L144" i="175"/>
  <c r="J145" i="175"/>
  <c r="L145" i="175"/>
  <c r="J146" i="175"/>
  <c r="L146" i="175"/>
  <c r="J147" i="175"/>
  <c r="L147" i="175"/>
  <c r="J148" i="175"/>
  <c r="L148" i="175"/>
  <c r="J149" i="175"/>
  <c r="L149" i="175"/>
  <c r="J150" i="175"/>
  <c r="L150" i="175"/>
  <c r="J151" i="175"/>
  <c r="L151" i="175"/>
  <c r="J152" i="175"/>
  <c r="L152" i="175"/>
  <c r="J153" i="175"/>
  <c r="L153" i="175"/>
  <c r="J154" i="175"/>
  <c r="L154" i="175"/>
  <c r="J155" i="175"/>
  <c r="L155" i="175"/>
  <c r="J156" i="175"/>
  <c r="L156" i="175"/>
  <c r="J157" i="175"/>
  <c r="L157" i="175"/>
  <c r="J158" i="175"/>
  <c r="L158" i="175"/>
  <c r="J159" i="175"/>
  <c r="L159" i="175"/>
  <c r="J160" i="175"/>
  <c r="L160" i="175"/>
  <c r="J161" i="175"/>
  <c r="L161" i="175"/>
  <c r="J162" i="175"/>
  <c r="L162" i="175"/>
  <c r="J163" i="175"/>
  <c r="L163" i="175"/>
  <c r="J164" i="175"/>
  <c r="L164" i="175"/>
  <c r="J165" i="175"/>
  <c r="L165" i="175"/>
  <c r="J166" i="175"/>
  <c r="L166" i="175"/>
  <c r="J167" i="175"/>
  <c r="L167" i="175"/>
  <c r="J168" i="175"/>
  <c r="L168" i="175"/>
  <c r="J169" i="175"/>
  <c r="L169" i="175"/>
  <c r="J170" i="175"/>
  <c r="L170" i="175"/>
  <c r="J171" i="175"/>
  <c r="L171" i="175"/>
  <c r="J172" i="175"/>
  <c r="L172" i="175"/>
  <c r="J173" i="175"/>
  <c r="L173" i="175"/>
  <c r="J36" i="175"/>
  <c r="L36" i="175"/>
  <c r="L35" i="175"/>
  <c r="J35" i="175"/>
  <c r="L34" i="175"/>
  <c r="J34" i="175"/>
  <c r="L33" i="175"/>
  <c r="J33" i="175"/>
  <c r="L32" i="175"/>
  <c r="J32" i="175"/>
  <c r="L31" i="175"/>
  <c r="J31" i="175"/>
  <c r="L30" i="175"/>
  <c r="J30" i="175"/>
  <c r="O29" i="175"/>
  <c r="L29" i="175"/>
  <c r="J29" i="175"/>
  <c r="O28" i="175"/>
  <c r="L28" i="175"/>
  <c r="J28" i="175"/>
  <c r="O27" i="175"/>
  <c r="L27" i="175"/>
  <c r="J27" i="175"/>
  <c r="O26" i="175"/>
  <c r="L26" i="175"/>
  <c r="J26" i="175"/>
  <c r="O25" i="175"/>
  <c r="L25" i="175"/>
  <c r="J25" i="175"/>
  <c r="L24" i="175"/>
  <c r="J24" i="175"/>
  <c r="O23" i="175"/>
  <c r="L23" i="175"/>
  <c r="J23" i="175"/>
  <c r="L22" i="175"/>
  <c r="J22" i="175"/>
  <c r="O21" i="175"/>
  <c r="L21" i="175"/>
  <c r="J21" i="175"/>
  <c r="O20" i="175"/>
  <c r="L20" i="175"/>
  <c r="J20" i="175"/>
  <c r="O19" i="175"/>
  <c r="L19" i="175"/>
  <c r="J19" i="175"/>
  <c r="O18" i="175"/>
  <c r="L18" i="175"/>
  <c r="J18" i="175"/>
  <c r="L17" i="175"/>
  <c r="J17" i="175"/>
  <c r="L16" i="175"/>
  <c r="J16" i="175"/>
  <c r="O15" i="175"/>
  <c r="L15" i="175"/>
  <c r="J15" i="175"/>
  <c r="O14" i="175"/>
  <c r="L14" i="175"/>
  <c r="J14" i="175"/>
  <c r="L13" i="175"/>
  <c r="J13" i="175"/>
  <c r="L12" i="175"/>
  <c r="J12" i="175"/>
  <c r="L11" i="175"/>
  <c r="J11" i="175"/>
  <c r="O10" i="175"/>
  <c r="L10" i="175"/>
  <c r="J10" i="175"/>
  <c r="O9" i="175"/>
  <c r="L9" i="175"/>
  <c r="J9" i="175"/>
  <c r="O8" i="175"/>
  <c r="L8" i="175"/>
  <c r="J8" i="175"/>
  <c r="L7" i="175"/>
  <c r="J7" i="175"/>
  <c r="O6" i="175"/>
  <c r="L6" i="175"/>
  <c r="J6" i="175"/>
  <c r="O5" i="175"/>
  <c r="L5" i="175"/>
  <c r="J5" i="175"/>
  <c r="L4" i="175"/>
  <c r="J4" i="175"/>
  <c r="I5" i="175"/>
  <c r="I6" i="175"/>
  <c r="I7" i="175"/>
  <c r="I8" i="175"/>
  <c r="I9" i="175"/>
  <c r="I10" i="175"/>
  <c r="I11" i="175"/>
  <c r="I12" i="175"/>
  <c r="I13" i="175"/>
  <c r="I14" i="175"/>
  <c r="I15" i="175"/>
  <c r="I16" i="175"/>
  <c r="I17" i="175"/>
  <c r="I18" i="175"/>
  <c r="I19" i="175"/>
  <c r="I20" i="175"/>
  <c r="I21" i="175"/>
  <c r="I22" i="175"/>
  <c r="I23" i="175"/>
  <c r="I24" i="175"/>
  <c r="I25" i="175"/>
  <c r="I26" i="175"/>
  <c r="I27" i="175"/>
  <c r="I28" i="175"/>
  <c r="I29" i="175"/>
  <c r="I30" i="175"/>
  <c r="I31" i="175"/>
  <c r="I32" i="175"/>
  <c r="I33" i="175"/>
  <c r="I34" i="175"/>
  <c r="I35" i="175"/>
  <c r="I36" i="175"/>
  <c r="I37" i="175"/>
  <c r="I38" i="175"/>
  <c r="I39" i="175"/>
  <c r="I40" i="175"/>
  <c r="I41" i="175"/>
  <c r="I42" i="175"/>
  <c r="I43" i="175"/>
  <c r="I44" i="175"/>
  <c r="I45" i="175"/>
  <c r="I46" i="175"/>
  <c r="I47" i="175"/>
  <c r="I48" i="175"/>
  <c r="I49" i="175"/>
  <c r="I50" i="175"/>
  <c r="I51" i="175"/>
  <c r="I52" i="175"/>
  <c r="I53" i="175"/>
  <c r="I54" i="175"/>
  <c r="I55" i="175"/>
  <c r="I56" i="175"/>
  <c r="I57" i="175"/>
  <c r="I58" i="175"/>
  <c r="I59" i="175"/>
  <c r="I60" i="175"/>
  <c r="I61" i="175"/>
  <c r="I62" i="175"/>
  <c r="I63" i="175"/>
  <c r="I64" i="175"/>
  <c r="I65" i="175"/>
  <c r="I66" i="175"/>
  <c r="I67" i="175"/>
  <c r="I68" i="175"/>
  <c r="I69" i="175"/>
  <c r="I70" i="175"/>
  <c r="I71" i="175"/>
  <c r="I72" i="175"/>
  <c r="I73" i="175"/>
  <c r="I74" i="175"/>
  <c r="I75" i="175"/>
  <c r="I76" i="175"/>
  <c r="I77" i="175"/>
  <c r="I78" i="175"/>
  <c r="I79" i="175"/>
  <c r="I80" i="175"/>
  <c r="I81" i="175"/>
  <c r="I82" i="175"/>
  <c r="I83" i="175"/>
  <c r="I84" i="175"/>
  <c r="I85" i="175"/>
  <c r="I86" i="175"/>
  <c r="I87" i="175"/>
  <c r="I88" i="175"/>
  <c r="I89" i="175"/>
  <c r="I90" i="175"/>
  <c r="I91" i="175"/>
  <c r="I92" i="175"/>
  <c r="I93" i="175"/>
  <c r="I94" i="175"/>
  <c r="I95" i="175"/>
  <c r="I96" i="175"/>
  <c r="I97" i="175"/>
  <c r="I98" i="175"/>
  <c r="I99" i="175"/>
  <c r="I100" i="175"/>
  <c r="I101" i="175"/>
  <c r="I102" i="175"/>
  <c r="I103" i="175"/>
  <c r="I104" i="175"/>
  <c r="I105" i="175"/>
  <c r="I106" i="175"/>
  <c r="I107" i="175"/>
  <c r="I108" i="175"/>
  <c r="I109" i="175"/>
  <c r="I110" i="175"/>
  <c r="I111" i="175"/>
  <c r="I112" i="175"/>
  <c r="I113" i="175"/>
  <c r="I114" i="175"/>
  <c r="I115" i="175"/>
  <c r="I116" i="175"/>
  <c r="I117" i="175"/>
  <c r="I118" i="175"/>
  <c r="I119" i="175"/>
  <c r="I120" i="175"/>
  <c r="I121" i="175"/>
  <c r="I122" i="175"/>
  <c r="I123" i="175"/>
  <c r="I124" i="175"/>
  <c r="I125" i="175"/>
  <c r="I126" i="175"/>
  <c r="I127" i="175"/>
  <c r="I128" i="175"/>
  <c r="I129" i="175"/>
  <c r="I130" i="175"/>
  <c r="I131" i="175"/>
  <c r="I132" i="175"/>
  <c r="I133" i="175"/>
  <c r="I134" i="175"/>
  <c r="I135" i="175"/>
  <c r="I136" i="175"/>
  <c r="I137" i="175"/>
  <c r="I138" i="175"/>
  <c r="I139" i="175"/>
  <c r="I140" i="175"/>
  <c r="I141" i="175"/>
  <c r="I142" i="175"/>
  <c r="I143" i="175"/>
  <c r="I144" i="175"/>
  <c r="I145" i="175"/>
  <c r="I146" i="175"/>
  <c r="I147" i="175"/>
  <c r="I148" i="175"/>
  <c r="I149" i="175"/>
  <c r="I150" i="175"/>
  <c r="I151" i="175"/>
  <c r="I152" i="175"/>
  <c r="I153" i="175"/>
  <c r="I154" i="175"/>
  <c r="I155" i="175"/>
  <c r="I156" i="175"/>
  <c r="I157" i="175"/>
  <c r="I158" i="175"/>
  <c r="I159" i="175"/>
  <c r="I160" i="175"/>
  <c r="I161" i="175"/>
  <c r="I162" i="175"/>
  <c r="I163" i="175"/>
  <c r="I164" i="175"/>
  <c r="I165" i="175"/>
  <c r="I166" i="175"/>
  <c r="I167" i="175"/>
  <c r="I168" i="175"/>
  <c r="I169" i="175"/>
  <c r="I170" i="175"/>
  <c r="I171" i="175"/>
  <c r="I172" i="175"/>
  <c r="I173" i="175"/>
  <c r="I4" i="175"/>
  <c r="H5" i="175"/>
  <c r="H6" i="175"/>
  <c r="H7" i="175"/>
  <c r="H8" i="175"/>
  <c r="H9" i="175"/>
  <c r="H10" i="175"/>
  <c r="H11" i="175"/>
  <c r="H12" i="175"/>
  <c r="H13" i="175"/>
  <c r="H14" i="175"/>
  <c r="H15" i="175"/>
  <c r="H16" i="175"/>
  <c r="H17" i="175"/>
  <c r="H18" i="175"/>
  <c r="H19" i="175"/>
  <c r="H20" i="175"/>
  <c r="H21" i="175"/>
  <c r="H22" i="175"/>
  <c r="H23" i="175"/>
  <c r="H24" i="175"/>
  <c r="H25" i="175"/>
  <c r="H26" i="175"/>
  <c r="H27" i="175"/>
  <c r="H28" i="175"/>
  <c r="H29" i="175"/>
  <c r="H30" i="175"/>
  <c r="H31" i="175"/>
  <c r="H32" i="175"/>
  <c r="H33" i="175"/>
  <c r="H34" i="175"/>
  <c r="H35" i="175"/>
  <c r="H36" i="175"/>
  <c r="H37" i="175"/>
  <c r="H38" i="175"/>
  <c r="H39" i="175"/>
  <c r="H40" i="175"/>
  <c r="H41" i="175"/>
  <c r="H42" i="175"/>
  <c r="H43" i="175"/>
  <c r="H44" i="175"/>
  <c r="H45" i="175"/>
  <c r="H46" i="175"/>
  <c r="H47" i="175"/>
  <c r="H48" i="175"/>
  <c r="H49" i="175"/>
  <c r="H50" i="175"/>
  <c r="H51" i="175"/>
  <c r="H52" i="175"/>
  <c r="H53" i="175"/>
  <c r="H54" i="175"/>
  <c r="H55" i="175"/>
  <c r="H56" i="175"/>
  <c r="H57" i="175"/>
  <c r="H58" i="175"/>
  <c r="H59" i="175"/>
  <c r="H60" i="175"/>
  <c r="H61" i="175"/>
  <c r="H62" i="175"/>
  <c r="H63" i="175"/>
  <c r="H64" i="175"/>
  <c r="H65" i="175"/>
  <c r="H66" i="175"/>
  <c r="H67" i="175"/>
  <c r="H68" i="175"/>
  <c r="H69" i="175"/>
  <c r="H70" i="175"/>
  <c r="H71" i="175"/>
  <c r="H72" i="175"/>
  <c r="H73" i="175"/>
  <c r="H74" i="175"/>
  <c r="H75" i="175"/>
  <c r="H76" i="175"/>
  <c r="H77" i="175"/>
  <c r="H78" i="175"/>
  <c r="H79" i="175"/>
  <c r="H80" i="175"/>
  <c r="H81" i="175"/>
  <c r="H82" i="175"/>
  <c r="H83" i="175"/>
  <c r="H84" i="175"/>
  <c r="H85" i="175"/>
  <c r="H86" i="175"/>
  <c r="H87" i="175"/>
  <c r="H88" i="175"/>
  <c r="H89" i="175"/>
  <c r="H90" i="175"/>
  <c r="H91" i="175"/>
  <c r="H92" i="175"/>
  <c r="H93" i="175"/>
  <c r="H94" i="175"/>
  <c r="H95" i="175"/>
  <c r="H96" i="175"/>
  <c r="H97" i="175"/>
  <c r="H98" i="175"/>
  <c r="H99" i="175"/>
  <c r="H100" i="175"/>
  <c r="H101" i="175"/>
  <c r="H102" i="175"/>
  <c r="H103" i="175"/>
  <c r="H104" i="175"/>
  <c r="H105" i="175"/>
  <c r="H106" i="175"/>
  <c r="H107" i="175"/>
  <c r="H108" i="175"/>
  <c r="H109" i="175"/>
  <c r="H110" i="175"/>
  <c r="H111" i="175"/>
  <c r="H112" i="175"/>
  <c r="H113" i="175"/>
  <c r="H114" i="175"/>
  <c r="H115" i="175"/>
  <c r="H116" i="175"/>
  <c r="H117" i="175"/>
  <c r="H118" i="175"/>
  <c r="H119" i="175"/>
  <c r="H120" i="175"/>
  <c r="H121" i="175"/>
  <c r="H122" i="175"/>
  <c r="H123" i="175"/>
  <c r="H124" i="175"/>
  <c r="H125" i="175"/>
  <c r="H126" i="175"/>
  <c r="H127" i="175"/>
  <c r="H128" i="175"/>
  <c r="H129" i="175"/>
  <c r="H130" i="175"/>
  <c r="H131" i="175"/>
  <c r="H132" i="175"/>
  <c r="H133" i="175"/>
  <c r="H134" i="175"/>
  <c r="H135" i="175"/>
  <c r="H136" i="175"/>
  <c r="H137" i="175"/>
  <c r="H138" i="175"/>
  <c r="H139" i="175"/>
  <c r="H140" i="175"/>
  <c r="H141" i="175"/>
  <c r="H142" i="175"/>
  <c r="H143" i="175"/>
  <c r="H144" i="175"/>
  <c r="H145" i="175"/>
  <c r="H146" i="175"/>
  <c r="H147" i="175"/>
  <c r="H148" i="175"/>
  <c r="H149" i="175"/>
  <c r="H150" i="175"/>
  <c r="H151" i="175"/>
  <c r="H152" i="175"/>
  <c r="H153" i="175"/>
  <c r="H154" i="175"/>
  <c r="H155" i="175"/>
  <c r="H156" i="175"/>
  <c r="H157" i="175"/>
  <c r="H158" i="175"/>
  <c r="H159" i="175"/>
  <c r="H160" i="175"/>
  <c r="H161" i="175"/>
  <c r="H162" i="175"/>
  <c r="H163" i="175"/>
  <c r="H164" i="175"/>
  <c r="H165" i="175"/>
  <c r="H166" i="175"/>
  <c r="H167" i="175"/>
  <c r="H168" i="175"/>
  <c r="H169" i="175"/>
  <c r="H170" i="175"/>
  <c r="H171" i="175"/>
  <c r="H172" i="175"/>
  <c r="H173" i="175"/>
  <c r="H4" i="175"/>
  <c r="L30" i="172"/>
  <c r="J30" i="172"/>
  <c r="I30" i="172"/>
  <c r="H30" i="172"/>
  <c r="L93" i="11"/>
  <c r="J93" i="11"/>
  <c r="I93" i="11"/>
  <c r="L92" i="11"/>
  <c r="J92" i="11"/>
  <c r="I92" i="11"/>
  <c r="L91" i="11"/>
  <c r="J91" i="11"/>
  <c r="I91" i="11"/>
  <c r="L90" i="11"/>
  <c r="J90" i="11"/>
  <c r="I90" i="11"/>
  <c r="L89" i="11"/>
  <c r="J89" i="11"/>
  <c r="I89" i="11"/>
  <c r="L88" i="11"/>
  <c r="J88" i="11"/>
  <c r="I88" i="11"/>
  <c r="L87" i="11"/>
  <c r="J87" i="11"/>
  <c r="I87" i="11"/>
  <c r="L86" i="11"/>
  <c r="J86" i="11"/>
  <c r="I86" i="11"/>
  <c r="L85" i="11"/>
  <c r="J85" i="11"/>
  <c r="I85" i="11"/>
  <c r="L84" i="11"/>
  <c r="J84" i="11"/>
  <c r="I84" i="11"/>
  <c r="L83" i="11"/>
  <c r="J83" i="11"/>
  <c r="I83" i="11"/>
  <c r="L82" i="11"/>
  <c r="J82" i="11"/>
  <c r="I82" i="11"/>
  <c r="L122" i="83"/>
  <c r="J122" i="83"/>
  <c r="I122" i="83"/>
  <c r="H122" i="83"/>
  <c r="L111" i="83"/>
  <c r="J111" i="83"/>
  <c r="I111" i="83"/>
  <c r="H111" i="83"/>
  <c r="L110" i="83"/>
  <c r="J110" i="83"/>
  <c r="I110" i="83"/>
  <c r="H110" i="83"/>
  <c r="L109" i="83"/>
  <c r="J109" i="83"/>
  <c r="I109" i="83"/>
  <c r="H109" i="83"/>
  <c r="L108" i="83"/>
  <c r="J108" i="83"/>
  <c r="I108" i="83"/>
  <c r="H108" i="83"/>
  <c r="L107" i="83"/>
  <c r="J107" i="83"/>
  <c r="I107" i="83"/>
  <c r="H107" i="83"/>
  <c r="L106" i="83"/>
  <c r="J106" i="83"/>
  <c r="I106" i="83"/>
  <c r="H106" i="83"/>
  <c r="L105" i="83"/>
  <c r="J105" i="83"/>
  <c r="I105" i="83"/>
  <c r="H105" i="83"/>
  <c r="L104" i="83"/>
  <c r="J104" i="83"/>
  <c r="I104" i="83"/>
  <c r="H104" i="83"/>
  <c r="J4" i="54"/>
  <c r="L148" i="54"/>
  <c r="J148" i="54"/>
  <c r="L147" i="54"/>
  <c r="J147" i="54"/>
  <c r="L146" i="54"/>
  <c r="J146" i="54"/>
  <c r="L145" i="54"/>
  <c r="J145" i="54"/>
  <c r="L144" i="54"/>
  <c r="J144" i="54"/>
  <c r="L143" i="54"/>
  <c r="J143" i="54"/>
  <c r="L140" i="54"/>
  <c r="J140" i="54"/>
  <c r="L139" i="54"/>
  <c r="J139" i="54"/>
  <c r="L138" i="54"/>
  <c r="J138" i="54"/>
  <c r="L137" i="54"/>
  <c r="J137" i="54"/>
  <c r="L136" i="54"/>
  <c r="O4" i="54" s="1"/>
  <c r="J136" i="54"/>
  <c r="L135" i="54"/>
  <c r="J135" i="54"/>
  <c r="L134" i="54"/>
  <c r="J134" i="54"/>
  <c r="L133" i="54"/>
  <c r="J133" i="54"/>
  <c r="L132" i="54"/>
  <c r="J132" i="54"/>
  <c r="L131" i="54"/>
  <c r="J131" i="54"/>
  <c r="L130" i="54"/>
  <c r="O20" i="54" s="1"/>
  <c r="J130" i="54"/>
  <c r="L129" i="54"/>
  <c r="J129" i="54"/>
  <c r="L128" i="54"/>
  <c r="J128" i="54"/>
  <c r="L127" i="54"/>
  <c r="J127" i="54"/>
  <c r="L126" i="54"/>
  <c r="J126" i="54"/>
  <c r="L125" i="54"/>
  <c r="J125" i="54"/>
  <c r="L124" i="54"/>
  <c r="J124" i="54"/>
  <c r="L123" i="54"/>
  <c r="J123" i="54"/>
  <c r="L122" i="54"/>
  <c r="J122" i="54"/>
  <c r="L121" i="54"/>
  <c r="J121" i="54"/>
  <c r="L120" i="54"/>
  <c r="J120" i="54"/>
  <c r="L119" i="54"/>
  <c r="J119" i="54"/>
  <c r="L118" i="54"/>
  <c r="J118" i="54"/>
  <c r="L117" i="54"/>
  <c r="J117" i="54"/>
  <c r="L116" i="54"/>
  <c r="J116" i="54"/>
  <c r="L115" i="54"/>
  <c r="J115" i="54"/>
  <c r="L114" i="54"/>
  <c r="J114" i="54"/>
  <c r="L113" i="54"/>
  <c r="J113" i="54"/>
  <c r="L112" i="54"/>
  <c r="J112" i="54"/>
  <c r="L111" i="54"/>
  <c r="J111" i="54"/>
  <c r="L110" i="54"/>
  <c r="J110" i="54"/>
  <c r="L109" i="54"/>
  <c r="J109" i="54"/>
  <c r="L108" i="54"/>
  <c r="J108" i="54"/>
  <c r="L107" i="54"/>
  <c r="J107" i="54"/>
  <c r="L106" i="54"/>
  <c r="J106" i="54"/>
  <c r="L105" i="54"/>
  <c r="J105" i="54"/>
  <c r="L104" i="54"/>
  <c r="J104" i="54"/>
  <c r="L103" i="54"/>
  <c r="J103" i="54"/>
  <c r="L102" i="54"/>
  <c r="J102" i="54"/>
  <c r="L101" i="54"/>
  <c r="J101" i="54"/>
  <c r="L100" i="54"/>
  <c r="J100" i="54"/>
  <c r="L99" i="54"/>
  <c r="J99" i="54"/>
  <c r="L98" i="54"/>
  <c r="J98" i="54"/>
  <c r="L97" i="54"/>
  <c r="J97" i="54"/>
  <c r="L96" i="54"/>
  <c r="J96" i="54"/>
  <c r="L95" i="54"/>
  <c r="J95" i="54"/>
  <c r="L94" i="54"/>
  <c r="J94" i="54"/>
  <c r="L93" i="54"/>
  <c r="J93" i="54"/>
  <c r="L92" i="54"/>
  <c r="J92" i="54"/>
  <c r="L91" i="54"/>
  <c r="J91" i="54"/>
  <c r="L90" i="54"/>
  <c r="J90" i="54"/>
  <c r="L89" i="54"/>
  <c r="J89" i="54"/>
  <c r="L88" i="54"/>
  <c r="J88" i="54"/>
  <c r="L87" i="54"/>
  <c r="J87" i="54"/>
  <c r="L86" i="54"/>
  <c r="J86" i="54"/>
  <c r="L85" i="54"/>
  <c r="J85" i="54"/>
  <c r="L84" i="54"/>
  <c r="J84" i="54"/>
  <c r="L83" i="54"/>
  <c r="J83" i="54"/>
  <c r="L82" i="54"/>
  <c r="J82" i="54"/>
  <c r="L81" i="54"/>
  <c r="J81" i="54"/>
  <c r="L80" i="54"/>
  <c r="J80" i="54"/>
  <c r="L79" i="54"/>
  <c r="J79" i="54"/>
  <c r="L78" i="54"/>
  <c r="J78" i="54"/>
  <c r="L77" i="54"/>
  <c r="J77" i="54"/>
  <c r="L76" i="54"/>
  <c r="J76" i="54"/>
  <c r="L75" i="54"/>
  <c r="J75" i="54"/>
  <c r="L74" i="54"/>
  <c r="J74" i="54"/>
  <c r="L73" i="54"/>
  <c r="J73" i="54"/>
  <c r="L72" i="54"/>
  <c r="J72" i="54"/>
  <c r="L71" i="54"/>
  <c r="J71" i="54"/>
  <c r="L70" i="54"/>
  <c r="J70" i="54"/>
  <c r="L69" i="54"/>
  <c r="J69" i="54"/>
  <c r="L68" i="54"/>
  <c r="J68" i="54"/>
  <c r="L67" i="54"/>
  <c r="J67" i="54"/>
  <c r="L66" i="54"/>
  <c r="J66" i="54"/>
  <c r="L65" i="54"/>
  <c r="J65" i="54"/>
  <c r="L64" i="54"/>
  <c r="J64" i="54"/>
  <c r="L63" i="54"/>
  <c r="J63" i="54"/>
  <c r="L62" i="54"/>
  <c r="J62" i="54"/>
  <c r="L61" i="54"/>
  <c r="J61" i="54"/>
  <c r="L60" i="54"/>
  <c r="J60" i="54"/>
  <c r="L59" i="54"/>
  <c r="J59" i="54"/>
  <c r="L58" i="54"/>
  <c r="J58" i="54"/>
  <c r="L57" i="54"/>
  <c r="J57" i="54"/>
  <c r="L56" i="54"/>
  <c r="J56" i="54"/>
  <c r="L55" i="54"/>
  <c r="J55" i="54"/>
  <c r="L54" i="54"/>
  <c r="J54" i="54"/>
  <c r="L53" i="54"/>
  <c r="J53" i="54"/>
  <c r="L52" i="54"/>
  <c r="J52" i="54"/>
  <c r="L51" i="54"/>
  <c r="J51" i="54"/>
  <c r="L50" i="54"/>
  <c r="J50" i="54"/>
  <c r="L49" i="54"/>
  <c r="J49" i="54"/>
  <c r="L48" i="54"/>
  <c r="J48" i="54"/>
  <c r="L47" i="54"/>
  <c r="J47" i="54"/>
  <c r="L46" i="54"/>
  <c r="J46" i="54"/>
  <c r="L45" i="54"/>
  <c r="J45" i="54"/>
  <c r="L44" i="54"/>
  <c r="J44" i="54"/>
  <c r="L43" i="54"/>
  <c r="J43" i="54"/>
  <c r="L42" i="54"/>
  <c r="J42" i="54"/>
  <c r="L41" i="54"/>
  <c r="J41" i="54"/>
  <c r="L40" i="54"/>
  <c r="J40" i="54"/>
  <c r="L39" i="54"/>
  <c r="J39" i="54"/>
  <c r="L38" i="54"/>
  <c r="J38" i="54"/>
  <c r="L37" i="54"/>
  <c r="J37" i="54"/>
  <c r="L36" i="54"/>
  <c r="J36" i="54"/>
  <c r="L35" i="54"/>
  <c r="J35" i="54"/>
  <c r="L34" i="54"/>
  <c r="J34" i="54"/>
  <c r="L33" i="54"/>
  <c r="J33" i="54"/>
  <c r="L32" i="54"/>
  <c r="J32" i="54"/>
  <c r="L31" i="54"/>
  <c r="J31" i="54"/>
  <c r="L30" i="54"/>
  <c r="J30" i="54"/>
  <c r="L29" i="54"/>
  <c r="J29" i="54"/>
  <c r="L28" i="54"/>
  <c r="J28" i="54"/>
  <c r="O27" i="54"/>
  <c r="L27" i="54"/>
  <c r="J27" i="54"/>
  <c r="O26" i="54"/>
  <c r="L26" i="54"/>
  <c r="J26" i="54"/>
  <c r="L25" i="54"/>
  <c r="J25" i="54"/>
  <c r="L24" i="54"/>
  <c r="J24" i="54"/>
  <c r="O23" i="54"/>
  <c r="L23" i="54"/>
  <c r="J23" i="54"/>
  <c r="O22" i="54"/>
  <c r="L22" i="54"/>
  <c r="J22" i="54"/>
  <c r="O21" i="54"/>
  <c r="L21" i="54"/>
  <c r="J21" i="54"/>
  <c r="L20" i="54"/>
  <c r="J20" i="54"/>
  <c r="O19" i="54"/>
  <c r="L19" i="54"/>
  <c r="J19" i="54"/>
  <c r="O18" i="54"/>
  <c r="L18" i="54"/>
  <c r="J18" i="54"/>
  <c r="O17" i="54"/>
  <c r="L17" i="54"/>
  <c r="J17" i="54"/>
  <c r="L16" i="54"/>
  <c r="J16" i="54"/>
  <c r="O15" i="54"/>
  <c r="L15" i="54"/>
  <c r="J15" i="54"/>
  <c r="O14" i="54"/>
  <c r="L14" i="54"/>
  <c r="O24" i="54" s="1"/>
  <c r="J14" i="54"/>
  <c r="L13" i="54"/>
  <c r="J13" i="54"/>
  <c r="L12" i="54"/>
  <c r="J12" i="54"/>
  <c r="L11" i="54"/>
  <c r="J11" i="54"/>
  <c r="O10" i="54"/>
  <c r="L10" i="54"/>
  <c r="J10" i="54"/>
  <c r="O9" i="54"/>
  <c r="L9" i="54"/>
  <c r="J9" i="54"/>
  <c r="O8" i="54"/>
  <c r="L8" i="54"/>
  <c r="J8" i="54"/>
  <c r="L7" i="54"/>
  <c r="J7" i="54"/>
  <c r="L6" i="54"/>
  <c r="J6" i="54"/>
  <c r="O5" i="54"/>
  <c r="L5" i="54"/>
  <c r="J5" i="54"/>
  <c r="L4" i="54"/>
  <c r="I5" i="54"/>
  <c r="I6" i="54"/>
  <c r="I7" i="54"/>
  <c r="I8" i="54"/>
  <c r="I9" i="54"/>
  <c r="I10" i="54"/>
  <c r="I11" i="54"/>
  <c r="I12" i="54"/>
  <c r="I13" i="54"/>
  <c r="I14" i="54"/>
  <c r="I15" i="54"/>
  <c r="I16" i="54"/>
  <c r="I17" i="54"/>
  <c r="I18" i="54"/>
  <c r="I19" i="54"/>
  <c r="I20" i="54"/>
  <c r="I21" i="54"/>
  <c r="I22" i="54"/>
  <c r="I23" i="54"/>
  <c r="I24" i="54"/>
  <c r="I25" i="54"/>
  <c r="I26" i="54"/>
  <c r="I27" i="54"/>
  <c r="I28" i="54"/>
  <c r="I29" i="54"/>
  <c r="I30" i="54"/>
  <c r="I31" i="54"/>
  <c r="I32" i="54"/>
  <c r="I33" i="54"/>
  <c r="I34" i="54"/>
  <c r="I35" i="54"/>
  <c r="I36" i="54"/>
  <c r="I37" i="54"/>
  <c r="I38" i="54"/>
  <c r="I39" i="54"/>
  <c r="I40" i="54"/>
  <c r="I41" i="54"/>
  <c r="I42" i="54"/>
  <c r="I43" i="54"/>
  <c r="I44" i="54"/>
  <c r="I45" i="54"/>
  <c r="I46" i="54"/>
  <c r="I47" i="54"/>
  <c r="I48" i="54"/>
  <c r="I49" i="54"/>
  <c r="I50" i="54"/>
  <c r="I51" i="54"/>
  <c r="I52" i="54"/>
  <c r="I53" i="54"/>
  <c r="I54" i="54"/>
  <c r="I55" i="54"/>
  <c r="I56" i="54"/>
  <c r="I57" i="54"/>
  <c r="I58" i="54"/>
  <c r="I59" i="54"/>
  <c r="I60" i="54"/>
  <c r="I61" i="54"/>
  <c r="I62" i="54"/>
  <c r="I63" i="54"/>
  <c r="I64" i="54"/>
  <c r="I65" i="54"/>
  <c r="I66" i="54"/>
  <c r="I67" i="54"/>
  <c r="I68" i="54"/>
  <c r="I69" i="54"/>
  <c r="I70" i="54"/>
  <c r="I71" i="54"/>
  <c r="I72" i="54"/>
  <c r="I73" i="54"/>
  <c r="I74" i="54"/>
  <c r="I75" i="54"/>
  <c r="I76" i="54"/>
  <c r="I77" i="54"/>
  <c r="I78" i="54"/>
  <c r="I79" i="54"/>
  <c r="I80" i="54"/>
  <c r="I81" i="54"/>
  <c r="I82" i="54"/>
  <c r="I83" i="54"/>
  <c r="I84" i="54"/>
  <c r="I85" i="54"/>
  <c r="I86" i="54"/>
  <c r="I87" i="54"/>
  <c r="I88" i="54"/>
  <c r="I89" i="54"/>
  <c r="I90" i="54"/>
  <c r="I91" i="54"/>
  <c r="I92" i="54"/>
  <c r="I93" i="54"/>
  <c r="I94" i="54"/>
  <c r="I95" i="54"/>
  <c r="I96" i="54"/>
  <c r="I97" i="54"/>
  <c r="I98" i="54"/>
  <c r="I99" i="54"/>
  <c r="I100" i="54"/>
  <c r="I101" i="54"/>
  <c r="I102" i="54"/>
  <c r="I103" i="54"/>
  <c r="I104" i="54"/>
  <c r="I105" i="54"/>
  <c r="I106" i="54"/>
  <c r="I107" i="54"/>
  <c r="I108" i="54"/>
  <c r="I109" i="54"/>
  <c r="I110" i="54"/>
  <c r="I111" i="54"/>
  <c r="I112" i="54"/>
  <c r="I113" i="54"/>
  <c r="I114" i="54"/>
  <c r="I115" i="54"/>
  <c r="I116" i="54"/>
  <c r="I117" i="54"/>
  <c r="I118" i="54"/>
  <c r="I119" i="54"/>
  <c r="I120" i="54"/>
  <c r="I121" i="54"/>
  <c r="I122" i="54"/>
  <c r="I123" i="54"/>
  <c r="I124" i="54"/>
  <c r="I125" i="54"/>
  <c r="I126" i="54"/>
  <c r="I127" i="54"/>
  <c r="I128" i="54"/>
  <c r="I129" i="54"/>
  <c r="I130" i="54"/>
  <c r="I131" i="54"/>
  <c r="I132" i="54"/>
  <c r="I133" i="54"/>
  <c r="I134" i="54"/>
  <c r="I135" i="54"/>
  <c r="I136" i="54"/>
  <c r="I137" i="54"/>
  <c r="I138" i="54"/>
  <c r="I139" i="54"/>
  <c r="I140" i="54"/>
  <c r="I143" i="54"/>
  <c r="I144" i="54"/>
  <c r="I145" i="54"/>
  <c r="I146" i="54"/>
  <c r="I147" i="54"/>
  <c r="I148" i="54"/>
  <c r="I4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3" i="54"/>
  <c r="H144" i="54"/>
  <c r="H145" i="54"/>
  <c r="H146" i="54"/>
  <c r="H147" i="54"/>
  <c r="H148" i="54"/>
  <c r="H4" i="54"/>
  <c r="L131" i="30"/>
  <c r="J131" i="30"/>
  <c r="I131" i="30"/>
  <c r="H131" i="30"/>
  <c r="I107" i="27"/>
  <c r="H107" i="27"/>
  <c r="L107" i="27"/>
  <c r="J107" i="27"/>
  <c r="H134" i="27"/>
  <c r="H133" i="27"/>
  <c r="L134" i="27"/>
  <c r="J134" i="27"/>
  <c r="I134" i="27"/>
  <c r="L133" i="27"/>
  <c r="J133" i="27"/>
  <c r="I133" i="27"/>
  <c r="D137" i="27"/>
  <c r="O16" i="54" l="1"/>
  <c r="O12" i="54"/>
  <c r="O11" i="54"/>
  <c r="O7" i="54"/>
  <c r="O6" i="54"/>
  <c r="O13" i="54"/>
  <c r="O29" i="132"/>
  <c r="O16" i="174"/>
  <c r="O4" i="174"/>
  <c r="O13" i="175"/>
  <c r="O30" i="175" s="1"/>
  <c r="O11" i="174"/>
  <c r="L163" i="174"/>
  <c r="J163" i="174"/>
  <c r="O17" i="175"/>
  <c r="O25" i="174"/>
  <c r="O17" i="174"/>
  <c r="J149" i="54"/>
  <c r="J174" i="175"/>
  <c r="O10" i="146"/>
  <c r="O29" i="138"/>
  <c r="O24" i="175"/>
  <c r="O14" i="174"/>
  <c r="O12" i="174"/>
  <c r="O7" i="174"/>
  <c r="L174" i="175"/>
  <c r="O12" i="175"/>
  <c r="O16" i="175"/>
  <c r="O7" i="175"/>
  <c r="O11" i="175"/>
  <c r="L149" i="54"/>
  <c r="O9" i="174"/>
  <c r="J150" i="146"/>
  <c r="O16" i="146"/>
  <c r="O7" i="146"/>
  <c r="O13" i="146"/>
  <c r="L150" i="146"/>
  <c r="O24" i="146"/>
  <c r="O12" i="146"/>
  <c r="O4" i="146"/>
  <c r="O6" i="146"/>
  <c r="O29" i="133"/>
  <c r="O9" i="146"/>
  <c r="O25" i="146"/>
  <c r="O11" i="146"/>
  <c r="O15" i="146"/>
  <c r="O22" i="146"/>
  <c r="O13" i="174"/>
  <c r="O24" i="174"/>
  <c r="O25" i="54"/>
  <c r="H132" i="27"/>
  <c r="H131" i="27"/>
  <c r="H130" i="27"/>
  <c r="L132" i="27"/>
  <c r="J132" i="27"/>
  <c r="I132" i="27"/>
  <c r="L131" i="27"/>
  <c r="J131" i="27"/>
  <c r="I131" i="27"/>
  <c r="L130" i="27"/>
  <c r="J130" i="27"/>
  <c r="I130" i="27"/>
  <c r="O28" i="54" l="1"/>
  <c r="O30" i="174"/>
  <c r="O29" i="146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7" i="27"/>
  <c r="I28" i="27"/>
  <c r="I29" i="27"/>
  <c r="I30" i="27"/>
  <c r="I31" i="27"/>
  <c r="I32" i="27"/>
  <c r="I34" i="27"/>
  <c r="I35" i="27"/>
  <c r="I36" i="27"/>
  <c r="I37" i="27"/>
  <c r="I38" i="27"/>
  <c r="I39" i="27"/>
  <c r="I40" i="27"/>
  <c r="I42" i="27"/>
  <c r="I43" i="27"/>
  <c r="I44" i="27"/>
  <c r="I45" i="27"/>
  <c r="I47" i="27"/>
  <c r="I48" i="27"/>
  <c r="I49" i="27"/>
  <c r="I51" i="27"/>
  <c r="I52" i="27"/>
  <c r="I53" i="27"/>
  <c r="I55" i="27"/>
  <c r="I56" i="27"/>
  <c r="I58" i="27"/>
  <c r="I59" i="27"/>
  <c r="I61" i="27"/>
  <c r="I62" i="27"/>
  <c r="I64" i="27"/>
  <c r="I65" i="27"/>
  <c r="I66" i="27"/>
  <c r="I67" i="27"/>
  <c r="I68" i="27"/>
  <c r="I76" i="27"/>
  <c r="I89" i="27"/>
  <c r="I90" i="27"/>
  <c r="I91" i="27"/>
  <c r="I92" i="27"/>
  <c r="I93" i="27"/>
  <c r="I94" i="27"/>
  <c r="I95" i="27"/>
  <c r="I96" i="27"/>
  <c r="I97" i="27"/>
  <c r="I99" i="27"/>
  <c r="I101" i="27"/>
  <c r="I103" i="27"/>
  <c r="I104" i="27"/>
  <c r="I106" i="27"/>
  <c r="I108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8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7" i="27"/>
  <c r="H28" i="27"/>
  <c r="H29" i="27"/>
  <c r="H30" i="27"/>
  <c r="H31" i="27"/>
  <c r="H32" i="27"/>
  <c r="H34" i="27"/>
  <c r="H35" i="27"/>
  <c r="H36" i="27"/>
  <c r="H37" i="27"/>
  <c r="H38" i="27"/>
  <c r="H39" i="27"/>
  <c r="H40" i="27"/>
  <c r="H42" i="27"/>
  <c r="H43" i="27"/>
  <c r="H44" i="27"/>
  <c r="H45" i="27"/>
  <c r="H47" i="27"/>
  <c r="H48" i="27"/>
  <c r="H49" i="27"/>
  <c r="H51" i="27"/>
  <c r="H52" i="27"/>
  <c r="H53" i="27"/>
  <c r="H55" i="27"/>
  <c r="H56" i="27"/>
  <c r="H58" i="27"/>
  <c r="H59" i="27"/>
  <c r="H61" i="27"/>
  <c r="H62" i="27"/>
  <c r="H64" i="27"/>
  <c r="H65" i="27"/>
  <c r="H66" i="27"/>
  <c r="H67" i="27"/>
  <c r="H68" i="27"/>
  <c r="H76" i="27"/>
  <c r="H89" i="27"/>
  <c r="H90" i="27"/>
  <c r="H91" i="27"/>
  <c r="H92" i="27"/>
  <c r="H93" i="27"/>
  <c r="H94" i="27"/>
  <c r="H95" i="27"/>
  <c r="H96" i="27"/>
  <c r="H97" i="27"/>
  <c r="H99" i="27"/>
  <c r="H101" i="27"/>
  <c r="H103" i="27"/>
  <c r="H104" i="27"/>
  <c r="H106" i="27"/>
  <c r="H108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8" i="27"/>
  <c r="H4" i="27"/>
  <c r="L96" i="27"/>
  <c r="J96" i="27"/>
  <c r="L95" i="27"/>
  <c r="J95" i="27"/>
  <c r="L94" i="27"/>
  <c r="J94" i="27"/>
  <c r="L93" i="27"/>
  <c r="J93" i="27"/>
  <c r="L92" i="27"/>
  <c r="J92" i="27"/>
  <c r="L91" i="27"/>
  <c r="J91" i="27"/>
  <c r="L90" i="27"/>
  <c r="J90" i="27"/>
  <c r="L89" i="27"/>
  <c r="J89" i="27"/>
  <c r="L130" i="26"/>
  <c r="J130" i="26"/>
  <c r="I130" i="26"/>
  <c r="H130" i="26"/>
  <c r="L140" i="25"/>
  <c r="J140" i="25"/>
  <c r="I140" i="25"/>
  <c r="H140" i="25"/>
  <c r="L139" i="25"/>
  <c r="J139" i="25"/>
  <c r="I139" i="25"/>
  <c r="H139" i="25"/>
  <c r="L138" i="25"/>
  <c r="J138" i="25"/>
  <c r="I138" i="25"/>
  <c r="H138" i="25"/>
  <c r="L137" i="25"/>
  <c r="J137" i="25"/>
  <c r="I137" i="25"/>
  <c r="H137" i="25"/>
  <c r="L128" i="8"/>
  <c r="J128" i="8"/>
  <c r="I128" i="8"/>
  <c r="H128" i="8"/>
  <c r="L123" i="3" l="1"/>
  <c r="J123" i="3"/>
  <c r="I123" i="3"/>
  <c r="H123" i="3"/>
  <c r="L136" i="3"/>
  <c r="J136" i="3"/>
  <c r="I136" i="3"/>
  <c r="H136" i="3"/>
  <c r="L50" i="149"/>
  <c r="J50" i="149"/>
  <c r="I50" i="149"/>
  <c r="H50" i="149"/>
  <c r="L37" i="149"/>
  <c r="J37" i="149"/>
  <c r="I37" i="149"/>
  <c r="H37" i="149"/>
  <c r="L152" i="176"/>
  <c r="J152" i="176"/>
  <c r="I152" i="176"/>
  <c r="H152" i="176"/>
  <c r="L140" i="191"/>
  <c r="J140" i="191"/>
  <c r="I140" i="191"/>
  <c r="H140" i="191"/>
  <c r="L180" i="176" l="1"/>
  <c r="I180" i="176"/>
  <c r="J180" i="176" s="1"/>
  <c r="H180" i="176"/>
  <c r="L179" i="176"/>
  <c r="H179" i="176"/>
  <c r="I179" i="176"/>
  <c r="J179" i="176" s="1"/>
  <c r="L68" i="85"/>
  <c r="J68" i="85"/>
  <c r="I68" i="85"/>
  <c r="H68" i="85"/>
  <c r="H5" i="68"/>
  <c r="H6" i="68"/>
  <c r="H7" i="68"/>
  <c r="H8" i="68"/>
  <c r="H9" i="68"/>
  <c r="H10" i="68"/>
  <c r="H11" i="68"/>
  <c r="H12" i="68"/>
  <c r="H13" i="68"/>
  <c r="H14" i="68"/>
  <c r="H15" i="68"/>
  <c r="H16" i="68"/>
  <c r="H17" i="68"/>
  <c r="H18" i="68"/>
  <c r="H19" i="68"/>
  <c r="H20" i="68"/>
  <c r="H21" i="68"/>
  <c r="H22" i="68"/>
  <c r="H23" i="68"/>
  <c r="H24" i="68"/>
  <c r="H25" i="68"/>
  <c r="H26" i="68"/>
  <c r="H27" i="68"/>
  <c r="H28" i="68"/>
  <c r="H29" i="68"/>
  <c r="H30" i="68"/>
  <c r="H31" i="68"/>
  <c r="H32" i="68"/>
  <c r="H33" i="68"/>
  <c r="H34" i="68"/>
  <c r="H35" i="68"/>
  <c r="H36" i="68"/>
  <c r="H37" i="68"/>
  <c r="H38" i="68"/>
  <c r="H39" i="68"/>
  <c r="H40" i="68"/>
  <c r="H41" i="68"/>
  <c r="H42" i="68"/>
  <c r="H43" i="68"/>
  <c r="H44" i="68"/>
  <c r="H45" i="68"/>
  <c r="H46" i="68"/>
  <c r="H47" i="68"/>
  <c r="H48" i="68"/>
  <c r="H49" i="68"/>
  <c r="H50" i="68"/>
  <c r="H51" i="68"/>
  <c r="H52" i="68"/>
  <c r="H53" i="68"/>
  <c r="H54" i="68"/>
  <c r="H55" i="68"/>
  <c r="H56" i="68"/>
  <c r="H57" i="68"/>
  <c r="H58" i="68"/>
  <c r="H59" i="68"/>
  <c r="H60" i="68"/>
  <c r="H61" i="68"/>
  <c r="H62" i="68"/>
  <c r="H63" i="68"/>
  <c r="H64" i="68"/>
  <c r="H65" i="68"/>
  <c r="H66" i="68"/>
  <c r="H67" i="68"/>
  <c r="H68" i="68"/>
  <c r="H69" i="68"/>
  <c r="H70" i="68"/>
  <c r="H71" i="68"/>
  <c r="H72" i="68"/>
  <c r="H73" i="68"/>
  <c r="H74" i="68"/>
  <c r="H75" i="68"/>
  <c r="H76" i="68"/>
  <c r="H77" i="68"/>
  <c r="H78" i="68"/>
  <c r="H79" i="68"/>
  <c r="H80" i="68"/>
  <c r="H81" i="68"/>
  <c r="H82" i="68"/>
  <c r="H83" i="68"/>
  <c r="H84" i="68"/>
  <c r="H85" i="68"/>
  <c r="H86" i="68"/>
  <c r="H87" i="68"/>
  <c r="H88" i="68"/>
  <c r="H89" i="68"/>
  <c r="H90" i="68"/>
  <c r="H91" i="68"/>
  <c r="H92" i="68"/>
  <c r="H93" i="68"/>
  <c r="H94" i="68"/>
  <c r="H95" i="68"/>
  <c r="H96" i="68"/>
  <c r="H97" i="68"/>
  <c r="H98" i="68"/>
  <c r="H99" i="68"/>
  <c r="H100" i="68"/>
  <c r="H101" i="68"/>
  <c r="H103" i="68"/>
  <c r="H104" i="68"/>
  <c r="H105" i="68"/>
  <c r="H106" i="68"/>
  <c r="H107" i="68"/>
  <c r="H108" i="68"/>
  <c r="H109" i="68"/>
  <c r="H110" i="68"/>
  <c r="H111" i="68"/>
  <c r="H112" i="68"/>
  <c r="H113" i="68"/>
  <c r="H114" i="68"/>
  <c r="H115" i="68"/>
  <c r="H116" i="68"/>
  <c r="H117" i="68"/>
  <c r="H118" i="68"/>
  <c r="H119" i="68"/>
  <c r="H120" i="68"/>
  <c r="H121" i="68"/>
  <c r="H122" i="68"/>
  <c r="H123" i="68"/>
  <c r="H124" i="68"/>
  <c r="H125" i="68"/>
  <c r="H126" i="68"/>
  <c r="H127" i="68"/>
  <c r="H128" i="68"/>
  <c r="H129" i="68"/>
  <c r="H130" i="68"/>
  <c r="H131" i="68"/>
  <c r="H132" i="68"/>
  <c r="H133" i="68"/>
  <c r="H134" i="68"/>
  <c r="H135" i="68"/>
  <c r="H136" i="68"/>
  <c r="H137" i="68"/>
  <c r="H138" i="68"/>
  <c r="H139" i="68"/>
  <c r="H140" i="68"/>
  <c r="H141" i="68"/>
  <c r="H142" i="68"/>
  <c r="H143" i="68"/>
  <c r="H144" i="68"/>
  <c r="H145" i="68"/>
  <c r="H146" i="68"/>
  <c r="H147" i="68"/>
  <c r="H148" i="68"/>
  <c r="H149" i="68"/>
  <c r="H150" i="68"/>
  <c r="H151" i="68"/>
  <c r="H152" i="68"/>
  <c r="H153" i="68"/>
  <c r="H154" i="68"/>
  <c r="H155" i="68"/>
  <c r="H156" i="68"/>
  <c r="H157" i="68"/>
  <c r="H158" i="68"/>
  <c r="H159" i="68"/>
  <c r="H160" i="68"/>
  <c r="H161" i="68"/>
  <c r="H162" i="68"/>
  <c r="H163" i="68"/>
  <c r="H164" i="68"/>
  <c r="H4" i="68"/>
  <c r="E102" i="68"/>
  <c r="J145" i="68"/>
  <c r="L145" i="68"/>
  <c r="J146" i="68"/>
  <c r="L146" i="68"/>
  <c r="O28" i="68" s="1"/>
  <c r="J147" i="68"/>
  <c r="L147" i="68"/>
  <c r="J148" i="68"/>
  <c r="L148" i="68"/>
  <c r="J149" i="68"/>
  <c r="L149" i="68"/>
  <c r="J150" i="68"/>
  <c r="L150" i="68"/>
  <c r="J151" i="68"/>
  <c r="L151" i="68"/>
  <c r="J152" i="68"/>
  <c r="L152" i="68"/>
  <c r="J153" i="68"/>
  <c r="L153" i="68"/>
  <c r="J154" i="68"/>
  <c r="L154" i="68"/>
  <c r="J155" i="68"/>
  <c r="L155" i="68"/>
  <c r="J156" i="68"/>
  <c r="L156" i="68"/>
  <c r="J157" i="68"/>
  <c r="L157" i="68"/>
  <c r="J158" i="68"/>
  <c r="L158" i="68"/>
  <c r="J159" i="68"/>
  <c r="L159" i="68"/>
  <c r="J160" i="68"/>
  <c r="L160" i="68"/>
  <c r="J161" i="68"/>
  <c r="L161" i="68"/>
  <c r="J162" i="68"/>
  <c r="L162" i="68"/>
  <c r="J163" i="68"/>
  <c r="L163" i="68"/>
  <c r="J164" i="68"/>
  <c r="L164" i="68"/>
  <c r="L144" i="68"/>
  <c r="J144" i="68"/>
  <c r="L143" i="68"/>
  <c r="J143" i="68"/>
  <c r="L142" i="68"/>
  <c r="J142" i="68"/>
  <c r="L141" i="68"/>
  <c r="J141" i="68"/>
  <c r="L140" i="68"/>
  <c r="J140" i="68"/>
  <c r="L139" i="68"/>
  <c r="O4" i="68" s="1"/>
  <c r="J139" i="68"/>
  <c r="L138" i="68"/>
  <c r="J138" i="68"/>
  <c r="L137" i="68"/>
  <c r="J137" i="68"/>
  <c r="L136" i="68"/>
  <c r="J136" i="68"/>
  <c r="L135" i="68"/>
  <c r="J135" i="68"/>
  <c r="L134" i="68"/>
  <c r="J134" i="68"/>
  <c r="L133" i="68"/>
  <c r="J133" i="68"/>
  <c r="L132" i="68"/>
  <c r="J132" i="68"/>
  <c r="L131" i="68"/>
  <c r="J131" i="68"/>
  <c r="L130" i="68"/>
  <c r="O18" i="68" s="1"/>
  <c r="J130" i="68"/>
  <c r="L129" i="68"/>
  <c r="J129" i="68"/>
  <c r="L128" i="68"/>
  <c r="J128" i="68"/>
  <c r="L127" i="68"/>
  <c r="J127" i="68"/>
  <c r="L126" i="68"/>
  <c r="J126" i="68"/>
  <c r="L125" i="68"/>
  <c r="J125" i="68"/>
  <c r="L124" i="68"/>
  <c r="J124" i="68"/>
  <c r="L123" i="68"/>
  <c r="J123" i="68"/>
  <c r="L122" i="68"/>
  <c r="J122" i="68"/>
  <c r="L121" i="68"/>
  <c r="J121" i="68"/>
  <c r="L120" i="68"/>
  <c r="J120" i="68"/>
  <c r="L119" i="68"/>
  <c r="J119" i="68"/>
  <c r="L118" i="68"/>
  <c r="J118" i="68"/>
  <c r="L117" i="68"/>
  <c r="J117" i="68"/>
  <c r="L116" i="68"/>
  <c r="J116" i="68"/>
  <c r="L115" i="68"/>
  <c r="J115" i="68"/>
  <c r="L114" i="68"/>
  <c r="J114" i="68"/>
  <c r="L113" i="68"/>
  <c r="J113" i="68"/>
  <c r="L112" i="68"/>
  <c r="J112" i="68"/>
  <c r="L111" i="68"/>
  <c r="J111" i="68"/>
  <c r="L110" i="68"/>
  <c r="J110" i="68"/>
  <c r="L109" i="68"/>
  <c r="J109" i="68"/>
  <c r="L108" i="68"/>
  <c r="J108" i="68"/>
  <c r="L107" i="68"/>
  <c r="J107" i="68"/>
  <c r="L106" i="68"/>
  <c r="J106" i="68"/>
  <c r="L105" i="68"/>
  <c r="J105" i="68"/>
  <c r="L104" i="68"/>
  <c r="J104" i="68"/>
  <c r="L103" i="68"/>
  <c r="J103" i="68"/>
  <c r="L101" i="68"/>
  <c r="J101" i="68"/>
  <c r="L100" i="68"/>
  <c r="J100" i="68"/>
  <c r="L99" i="68"/>
  <c r="J99" i="68"/>
  <c r="L98" i="68"/>
  <c r="J98" i="68"/>
  <c r="L97" i="68"/>
  <c r="J97" i="68"/>
  <c r="L96" i="68"/>
  <c r="J96" i="68"/>
  <c r="L95" i="68"/>
  <c r="J95" i="68"/>
  <c r="L94" i="68"/>
  <c r="J94" i="68"/>
  <c r="L93" i="68"/>
  <c r="J93" i="68"/>
  <c r="L92" i="68"/>
  <c r="J92" i="68"/>
  <c r="L91" i="68"/>
  <c r="J91" i="68"/>
  <c r="L90" i="68"/>
  <c r="J90" i="68"/>
  <c r="L89" i="68"/>
  <c r="J89" i="68"/>
  <c r="L88" i="68"/>
  <c r="J88" i="68"/>
  <c r="L87" i="68"/>
  <c r="J87" i="68"/>
  <c r="L86" i="68"/>
  <c r="J86" i="68"/>
  <c r="L85" i="68"/>
  <c r="J85" i="68"/>
  <c r="L84" i="68"/>
  <c r="J84" i="68"/>
  <c r="L83" i="68"/>
  <c r="J83" i="68"/>
  <c r="L82" i="68"/>
  <c r="J82" i="68"/>
  <c r="L81" i="68"/>
  <c r="J81" i="68"/>
  <c r="L80" i="68"/>
  <c r="J80" i="68"/>
  <c r="L79" i="68"/>
  <c r="J79" i="68"/>
  <c r="L78" i="68"/>
  <c r="J78" i="68"/>
  <c r="L77" i="68"/>
  <c r="J77" i="68"/>
  <c r="L76" i="68"/>
  <c r="J76" i="68"/>
  <c r="L75" i="68"/>
  <c r="J75" i="68"/>
  <c r="L74" i="68"/>
  <c r="J74" i="68"/>
  <c r="L73" i="68"/>
  <c r="J73" i="68"/>
  <c r="L72" i="68"/>
  <c r="J72" i="68"/>
  <c r="L71" i="68"/>
  <c r="J71" i="68"/>
  <c r="L70" i="68"/>
  <c r="J70" i="68"/>
  <c r="L69" i="68"/>
  <c r="J69" i="68"/>
  <c r="L68" i="68"/>
  <c r="J68" i="68"/>
  <c r="L67" i="68"/>
  <c r="J67" i="68"/>
  <c r="L66" i="68"/>
  <c r="J66" i="68"/>
  <c r="L65" i="68"/>
  <c r="J65" i="68"/>
  <c r="L64" i="68"/>
  <c r="J64" i="68"/>
  <c r="L63" i="68"/>
  <c r="J63" i="68"/>
  <c r="L62" i="68"/>
  <c r="J62" i="68"/>
  <c r="L61" i="68"/>
  <c r="J61" i="68"/>
  <c r="L60" i="68"/>
  <c r="J60" i="68"/>
  <c r="L59" i="68"/>
  <c r="J59" i="68"/>
  <c r="L58" i="68"/>
  <c r="J58" i="68"/>
  <c r="L57" i="68"/>
  <c r="J57" i="68"/>
  <c r="L56" i="68"/>
  <c r="J56" i="68"/>
  <c r="L55" i="68"/>
  <c r="J55" i="68"/>
  <c r="L54" i="68"/>
  <c r="J54" i="68"/>
  <c r="L53" i="68"/>
  <c r="J53" i="68"/>
  <c r="L52" i="68"/>
  <c r="J52" i="68"/>
  <c r="L51" i="68"/>
  <c r="J51" i="68"/>
  <c r="L50" i="68"/>
  <c r="J50" i="68"/>
  <c r="L49" i="68"/>
  <c r="J49" i="68"/>
  <c r="L48" i="68"/>
  <c r="J48" i="68"/>
  <c r="L47" i="68"/>
  <c r="J47" i="68"/>
  <c r="L46" i="68"/>
  <c r="J46" i="68"/>
  <c r="L45" i="68"/>
  <c r="J45" i="68"/>
  <c r="L44" i="68"/>
  <c r="J44" i="68"/>
  <c r="L43" i="68"/>
  <c r="J43" i="68"/>
  <c r="L42" i="68"/>
  <c r="J42" i="68"/>
  <c r="L41" i="68"/>
  <c r="J41" i="68"/>
  <c r="L40" i="68"/>
  <c r="J40" i="68"/>
  <c r="L39" i="68"/>
  <c r="J39" i="68"/>
  <c r="L38" i="68"/>
  <c r="J38" i="68"/>
  <c r="L37" i="68"/>
  <c r="J37" i="68"/>
  <c r="L36" i="68"/>
  <c r="J36" i="68"/>
  <c r="L35" i="68"/>
  <c r="J35" i="68"/>
  <c r="L34" i="68"/>
  <c r="J34" i="68"/>
  <c r="L33" i="68"/>
  <c r="J33" i="68"/>
  <c r="L32" i="68"/>
  <c r="J32" i="68"/>
  <c r="L31" i="68"/>
  <c r="J31" i="68"/>
  <c r="L30" i="68"/>
  <c r="J30" i="68"/>
  <c r="L29" i="68"/>
  <c r="J29" i="68"/>
  <c r="L28" i="68"/>
  <c r="J28" i="68"/>
  <c r="O27" i="68"/>
  <c r="L27" i="68"/>
  <c r="J27" i="68"/>
  <c r="O26" i="68"/>
  <c r="L26" i="68"/>
  <c r="J26" i="68"/>
  <c r="O25" i="68"/>
  <c r="L25" i="68"/>
  <c r="J25" i="68"/>
  <c r="L24" i="68"/>
  <c r="J24" i="68"/>
  <c r="O23" i="68"/>
  <c r="L23" i="68"/>
  <c r="J23" i="68"/>
  <c r="L22" i="68"/>
  <c r="J22" i="68"/>
  <c r="O21" i="68"/>
  <c r="L21" i="68"/>
  <c r="J21" i="68"/>
  <c r="O20" i="68"/>
  <c r="L20" i="68"/>
  <c r="J20" i="68"/>
  <c r="L19" i="68"/>
  <c r="J19" i="68"/>
  <c r="L18" i="68"/>
  <c r="J18" i="68"/>
  <c r="L17" i="68"/>
  <c r="J17" i="68"/>
  <c r="L16" i="68"/>
  <c r="J16" i="68"/>
  <c r="O15" i="68"/>
  <c r="L15" i="68"/>
  <c r="J15" i="68"/>
  <c r="O14" i="68"/>
  <c r="L14" i="68"/>
  <c r="J14" i="68"/>
  <c r="L13" i="68"/>
  <c r="J13" i="68"/>
  <c r="L12" i="68"/>
  <c r="J12" i="68"/>
  <c r="L11" i="68"/>
  <c r="J11" i="68"/>
  <c r="O10" i="68"/>
  <c r="L10" i="68"/>
  <c r="J10" i="68"/>
  <c r="O9" i="68"/>
  <c r="L9" i="68"/>
  <c r="J9" i="68"/>
  <c r="O8" i="68"/>
  <c r="L8" i="68"/>
  <c r="J8" i="68"/>
  <c r="L7" i="68"/>
  <c r="J7" i="68"/>
  <c r="O6" i="68"/>
  <c r="L6" i="68"/>
  <c r="J6" i="68"/>
  <c r="O5" i="68"/>
  <c r="L5" i="68"/>
  <c r="J5" i="68"/>
  <c r="L4" i="68"/>
  <c r="J4" i="68"/>
  <c r="I5" i="68"/>
  <c r="I6" i="68"/>
  <c r="I7" i="68"/>
  <c r="I8" i="68"/>
  <c r="I9" i="68"/>
  <c r="I10" i="68"/>
  <c r="I11" i="68"/>
  <c r="I12" i="68"/>
  <c r="I13" i="68"/>
  <c r="I14" i="68"/>
  <c r="I15" i="68"/>
  <c r="I16" i="68"/>
  <c r="I17" i="68"/>
  <c r="I18" i="68"/>
  <c r="I19" i="68"/>
  <c r="I20" i="68"/>
  <c r="I21" i="68"/>
  <c r="I22" i="68"/>
  <c r="I23" i="68"/>
  <c r="I24" i="68"/>
  <c r="I25" i="68"/>
  <c r="I26" i="68"/>
  <c r="I27" i="68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I47" i="68"/>
  <c r="I48" i="68"/>
  <c r="I49" i="68"/>
  <c r="I50" i="68"/>
  <c r="I51" i="68"/>
  <c r="I52" i="68"/>
  <c r="I53" i="68"/>
  <c r="I54" i="68"/>
  <c r="I55" i="68"/>
  <c r="I56" i="68"/>
  <c r="I57" i="68"/>
  <c r="I58" i="68"/>
  <c r="I59" i="68"/>
  <c r="I60" i="68"/>
  <c r="I61" i="68"/>
  <c r="I62" i="68"/>
  <c r="I63" i="68"/>
  <c r="I64" i="68"/>
  <c r="I65" i="68"/>
  <c r="I66" i="68"/>
  <c r="I67" i="68"/>
  <c r="I68" i="68"/>
  <c r="I69" i="68"/>
  <c r="I70" i="68"/>
  <c r="I71" i="68"/>
  <c r="I72" i="68"/>
  <c r="I73" i="68"/>
  <c r="I74" i="68"/>
  <c r="I75" i="68"/>
  <c r="I76" i="68"/>
  <c r="I77" i="68"/>
  <c r="I78" i="68"/>
  <c r="I79" i="68"/>
  <c r="I80" i="68"/>
  <c r="I81" i="68"/>
  <c r="I82" i="68"/>
  <c r="I83" i="68"/>
  <c r="I84" i="68"/>
  <c r="I85" i="68"/>
  <c r="I86" i="68"/>
  <c r="I87" i="68"/>
  <c r="I88" i="68"/>
  <c r="I89" i="68"/>
  <c r="I90" i="68"/>
  <c r="I91" i="68"/>
  <c r="I92" i="68"/>
  <c r="I93" i="68"/>
  <c r="I94" i="68"/>
  <c r="I95" i="68"/>
  <c r="I96" i="68"/>
  <c r="I97" i="68"/>
  <c r="I98" i="68"/>
  <c r="I99" i="68"/>
  <c r="I100" i="68"/>
  <c r="I101" i="68"/>
  <c r="I103" i="68"/>
  <c r="I104" i="68"/>
  <c r="I105" i="68"/>
  <c r="I106" i="68"/>
  <c r="I107" i="68"/>
  <c r="I108" i="68"/>
  <c r="I109" i="68"/>
  <c r="I110" i="68"/>
  <c r="I111" i="68"/>
  <c r="I112" i="68"/>
  <c r="I113" i="68"/>
  <c r="I114" i="68"/>
  <c r="I115" i="68"/>
  <c r="I116" i="68"/>
  <c r="I117" i="68"/>
  <c r="I118" i="68"/>
  <c r="I119" i="68"/>
  <c r="I120" i="68"/>
  <c r="I121" i="68"/>
  <c r="I122" i="68"/>
  <c r="I123" i="68"/>
  <c r="I124" i="68"/>
  <c r="I125" i="68"/>
  <c r="I126" i="68"/>
  <c r="I127" i="68"/>
  <c r="I128" i="68"/>
  <c r="I129" i="68"/>
  <c r="I130" i="68"/>
  <c r="I131" i="68"/>
  <c r="I132" i="68"/>
  <c r="I133" i="68"/>
  <c r="I134" i="68"/>
  <c r="I135" i="68"/>
  <c r="I136" i="68"/>
  <c r="I137" i="68"/>
  <c r="I138" i="68"/>
  <c r="I139" i="68"/>
  <c r="I140" i="68"/>
  <c r="I141" i="68"/>
  <c r="I142" i="68"/>
  <c r="I143" i="68"/>
  <c r="I144" i="68"/>
  <c r="I145" i="68"/>
  <c r="I146" i="68"/>
  <c r="I147" i="68"/>
  <c r="I148" i="68"/>
  <c r="I149" i="68"/>
  <c r="I150" i="68"/>
  <c r="I151" i="68"/>
  <c r="I152" i="68"/>
  <c r="I153" i="68"/>
  <c r="I154" i="68"/>
  <c r="I155" i="68"/>
  <c r="I156" i="68"/>
  <c r="I157" i="68"/>
  <c r="I158" i="68"/>
  <c r="I159" i="68"/>
  <c r="I160" i="68"/>
  <c r="I161" i="68"/>
  <c r="I162" i="68"/>
  <c r="I163" i="68"/>
  <c r="I164" i="68"/>
  <c r="I4" i="68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L102" i="72"/>
  <c r="L103" i="72"/>
  <c r="L104" i="72"/>
  <c r="L105" i="72"/>
  <c r="L106" i="72"/>
  <c r="L107" i="72"/>
  <c r="L108" i="72"/>
  <c r="L109" i="72"/>
  <c r="L110" i="72"/>
  <c r="L111" i="72"/>
  <c r="L112" i="72"/>
  <c r="L113" i="72"/>
  <c r="L114" i="72"/>
  <c r="L115" i="72"/>
  <c r="L116" i="72"/>
  <c r="L117" i="72"/>
  <c r="L118" i="72"/>
  <c r="L119" i="72"/>
  <c r="L120" i="72"/>
  <c r="L121" i="72"/>
  <c r="L122" i="72"/>
  <c r="L123" i="72"/>
  <c r="L124" i="72"/>
  <c r="L125" i="72"/>
  <c r="L126" i="72"/>
  <c r="L127" i="72"/>
  <c r="L128" i="72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4" i="72"/>
  <c r="H103" i="72"/>
  <c r="I103" i="72"/>
  <c r="J103" i="72"/>
  <c r="J101" i="72"/>
  <c r="I101" i="72"/>
  <c r="H101" i="72"/>
  <c r="L70" i="156"/>
  <c r="O19" i="156" s="1"/>
  <c r="J70" i="156"/>
  <c r="I70" i="156"/>
  <c r="H70" i="156"/>
  <c r="L149" i="156"/>
  <c r="J149" i="156"/>
  <c r="L148" i="156"/>
  <c r="J148" i="156"/>
  <c r="L147" i="156"/>
  <c r="J147" i="156"/>
  <c r="L146" i="156"/>
  <c r="J146" i="156"/>
  <c r="L145" i="156"/>
  <c r="J145" i="156"/>
  <c r="L144" i="156"/>
  <c r="O28" i="156" s="1"/>
  <c r="J144" i="156"/>
  <c r="L143" i="156"/>
  <c r="J143" i="156"/>
  <c r="L142" i="156"/>
  <c r="J142" i="156"/>
  <c r="L141" i="156"/>
  <c r="J141" i="156"/>
  <c r="L140" i="156"/>
  <c r="J140" i="156"/>
  <c r="L139" i="156"/>
  <c r="J139" i="156"/>
  <c r="L138" i="156"/>
  <c r="J138" i="156"/>
  <c r="L137" i="156"/>
  <c r="O4" i="156" s="1"/>
  <c r="J137" i="156"/>
  <c r="L136" i="156"/>
  <c r="J136" i="156"/>
  <c r="L135" i="156"/>
  <c r="J135" i="156"/>
  <c r="L134" i="156"/>
  <c r="J134" i="156"/>
  <c r="L133" i="156"/>
  <c r="J133" i="156"/>
  <c r="L132" i="156"/>
  <c r="J132" i="156"/>
  <c r="L131" i="156"/>
  <c r="J131" i="156"/>
  <c r="L130" i="156"/>
  <c r="J130" i="156"/>
  <c r="L129" i="156"/>
  <c r="J129" i="156"/>
  <c r="L128" i="156"/>
  <c r="J128" i="156"/>
  <c r="L127" i="156"/>
  <c r="J127" i="156"/>
  <c r="L126" i="156"/>
  <c r="J126" i="156"/>
  <c r="L125" i="156"/>
  <c r="J125" i="156"/>
  <c r="L124" i="156"/>
  <c r="J124" i="156"/>
  <c r="L123" i="156"/>
  <c r="J123" i="156"/>
  <c r="L122" i="156"/>
  <c r="O11" i="156" s="1"/>
  <c r="J122" i="156"/>
  <c r="L121" i="156"/>
  <c r="J121" i="156"/>
  <c r="L120" i="156"/>
  <c r="J120" i="156"/>
  <c r="L119" i="156"/>
  <c r="J119" i="156"/>
  <c r="L118" i="156"/>
  <c r="J118" i="156"/>
  <c r="L117" i="156"/>
  <c r="J117" i="156"/>
  <c r="L116" i="156"/>
  <c r="J116" i="156"/>
  <c r="L115" i="156"/>
  <c r="J115" i="156"/>
  <c r="L114" i="156"/>
  <c r="J114" i="156"/>
  <c r="L113" i="156"/>
  <c r="J113" i="156"/>
  <c r="L112" i="156"/>
  <c r="J112" i="156"/>
  <c r="L111" i="156"/>
  <c r="J111" i="156"/>
  <c r="L110" i="156"/>
  <c r="J110" i="156"/>
  <c r="L109" i="156"/>
  <c r="J109" i="156"/>
  <c r="L108" i="156"/>
  <c r="J108" i="156"/>
  <c r="L107" i="156"/>
  <c r="J107" i="156"/>
  <c r="L106" i="156"/>
  <c r="J106" i="156"/>
  <c r="L105" i="156"/>
  <c r="J105" i="156"/>
  <c r="L104" i="156"/>
  <c r="J104" i="156"/>
  <c r="L103" i="156"/>
  <c r="J103" i="156"/>
  <c r="L102" i="156"/>
  <c r="J102" i="156"/>
  <c r="L101" i="156"/>
  <c r="J101" i="156"/>
  <c r="L100" i="156"/>
  <c r="J100" i="156"/>
  <c r="L99" i="156"/>
  <c r="J99" i="156"/>
  <c r="L98" i="156"/>
  <c r="J98" i="156"/>
  <c r="L97" i="156"/>
  <c r="J97" i="156"/>
  <c r="L96" i="156"/>
  <c r="J96" i="156"/>
  <c r="L95" i="156"/>
  <c r="J95" i="156"/>
  <c r="L94" i="156"/>
  <c r="J94" i="156"/>
  <c r="L93" i="156"/>
  <c r="J93" i="156"/>
  <c r="L92" i="156"/>
  <c r="J92" i="156"/>
  <c r="L91" i="156"/>
  <c r="J91" i="156"/>
  <c r="L90" i="156"/>
  <c r="J90" i="156"/>
  <c r="L89" i="156"/>
  <c r="J89" i="156"/>
  <c r="L88" i="156"/>
  <c r="J88" i="156"/>
  <c r="L87" i="156"/>
  <c r="J87" i="156"/>
  <c r="L86" i="156"/>
  <c r="J86" i="156"/>
  <c r="L85" i="156"/>
  <c r="J85" i="156"/>
  <c r="L84" i="156"/>
  <c r="J84" i="156"/>
  <c r="L83" i="156"/>
  <c r="J83" i="156"/>
  <c r="L82" i="156"/>
  <c r="J82" i="156"/>
  <c r="L81" i="156"/>
  <c r="J81" i="156"/>
  <c r="L80" i="156"/>
  <c r="J80" i="156"/>
  <c r="L79" i="156"/>
  <c r="J79" i="156"/>
  <c r="L78" i="156"/>
  <c r="J78" i="156"/>
  <c r="L77" i="156"/>
  <c r="J77" i="156"/>
  <c r="L76" i="156"/>
  <c r="J76" i="156"/>
  <c r="L75" i="156"/>
  <c r="J75" i="156"/>
  <c r="L74" i="156"/>
  <c r="J74" i="156"/>
  <c r="L73" i="156"/>
  <c r="J73" i="156"/>
  <c r="L72" i="156"/>
  <c r="J72" i="156"/>
  <c r="L71" i="156"/>
  <c r="J71" i="156"/>
  <c r="L69" i="156"/>
  <c r="J69" i="156"/>
  <c r="L68" i="156"/>
  <c r="J68" i="156"/>
  <c r="L67" i="156"/>
  <c r="J67" i="156"/>
  <c r="L66" i="156"/>
  <c r="J66" i="156"/>
  <c r="L65" i="156"/>
  <c r="J65" i="156"/>
  <c r="L64" i="156"/>
  <c r="J64" i="156"/>
  <c r="L63" i="156"/>
  <c r="J63" i="156"/>
  <c r="L62" i="156"/>
  <c r="J62" i="156"/>
  <c r="L61" i="156"/>
  <c r="J61" i="156"/>
  <c r="L60" i="156"/>
  <c r="J60" i="156"/>
  <c r="L59" i="156"/>
  <c r="J59" i="156"/>
  <c r="L58" i="156"/>
  <c r="J58" i="156"/>
  <c r="L57" i="156"/>
  <c r="J57" i="156"/>
  <c r="L56" i="156"/>
  <c r="J56" i="156"/>
  <c r="L55" i="156"/>
  <c r="J55" i="156"/>
  <c r="L54" i="156"/>
  <c r="J54" i="156"/>
  <c r="L53" i="156"/>
  <c r="J53" i="156"/>
  <c r="L52" i="156"/>
  <c r="J52" i="156"/>
  <c r="L51" i="156"/>
  <c r="J51" i="156"/>
  <c r="L50" i="156"/>
  <c r="J50" i="156"/>
  <c r="L49" i="156"/>
  <c r="J49" i="156"/>
  <c r="L48" i="156"/>
  <c r="J48" i="156"/>
  <c r="L47" i="156"/>
  <c r="J47" i="156"/>
  <c r="L46" i="156"/>
  <c r="J46" i="156"/>
  <c r="L45" i="156"/>
  <c r="J45" i="156"/>
  <c r="L44" i="156"/>
  <c r="J44" i="156"/>
  <c r="L43" i="156"/>
  <c r="J43" i="156"/>
  <c r="L42" i="156"/>
  <c r="J42" i="156"/>
  <c r="L41" i="156"/>
  <c r="J41" i="156"/>
  <c r="L40" i="156"/>
  <c r="J40" i="156"/>
  <c r="L39" i="156"/>
  <c r="J39" i="156"/>
  <c r="L38" i="156"/>
  <c r="J38" i="156"/>
  <c r="L37" i="156"/>
  <c r="J37" i="156"/>
  <c r="L36" i="156"/>
  <c r="J36" i="156"/>
  <c r="L35" i="156"/>
  <c r="J35" i="156"/>
  <c r="L34" i="156"/>
  <c r="J34" i="156"/>
  <c r="L33" i="156"/>
  <c r="J33" i="156"/>
  <c r="L32" i="156"/>
  <c r="J32" i="156"/>
  <c r="L31" i="156"/>
  <c r="J31" i="156"/>
  <c r="L30" i="156"/>
  <c r="J30" i="156"/>
  <c r="L29" i="156"/>
  <c r="J29" i="156"/>
  <c r="L28" i="156"/>
  <c r="J28" i="156"/>
  <c r="O27" i="156"/>
  <c r="L27" i="156"/>
  <c r="J27" i="156"/>
  <c r="O26" i="156"/>
  <c r="L26" i="156"/>
  <c r="J26" i="156"/>
  <c r="L25" i="156"/>
  <c r="J25" i="156"/>
  <c r="L24" i="156"/>
  <c r="J24" i="156"/>
  <c r="O23" i="156"/>
  <c r="L23" i="156"/>
  <c r="J23" i="156"/>
  <c r="O22" i="156"/>
  <c r="L22" i="156"/>
  <c r="J22" i="156"/>
  <c r="O21" i="156"/>
  <c r="L21" i="156"/>
  <c r="J21" i="156"/>
  <c r="O20" i="156"/>
  <c r="L20" i="156"/>
  <c r="J20" i="156"/>
  <c r="L19" i="156"/>
  <c r="J19" i="156"/>
  <c r="O18" i="156"/>
  <c r="L18" i="156"/>
  <c r="J18" i="156"/>
  <c r="O17" i="156"/>
  <c r="L17" i="156"/>
  <c r="J17" i="156"/>
  <c r="L16" i="156"/>
  <c r="J16" i="156"/>
  <c r="L15" i="156"/>
  <c r="J15" i="156"/>
  <c r="O14" i="156"/>
  <c r="L14" i="156"/>
  <c r="J14" i="156"/>
  <c r="L13" i="156"/>
  <c r="J13" i="156"/>
  <c r="L12" i="156"/>
  <c r="J12" i="156"/>
  <c r="L11" i="156"/>
  <c r="J11" i="156"/>
  <c r="O10" i="156"/>
  <c r="L10" i="156"/>
  <c r="J10" i="156"/>
  <c r="L9" i="156"/>
  <c r="J9" i="156"/>
  <c r="O8" i="156"/>
  <c r="L8" i="156"/>
  <c r="J8" i="156"/>
  <c r="L7" i="156"/>
  <c r="J7" i="156"/>
  <c r="O6" i="156"/>
  <c r="L6" i="156"/>
  <c r="J6" i="156"/>
  <c r="O5" i="156"/>
  <c r="L5" i="156"/>
  <c r="J5" i="156"/>
  <c r="L4" i="156"/>
  <c r="J4" i="156"/>
  <c r="I5" i="156"/>
  <c r="I6" i="156"/>
  <c r="I7" i="156"/>
  <c r="I8" i="156"/>
  <c r="I9" i="156"/>
  <c r="I10" i="156"/>
  <c r="I11" i="156"/>
  <c r="I12" i="156"/>
  <c r="I13" i="156"/>
  <c r="I14" i="156"/>
  <c r="I15" i="156"/>
  <c r="I16" i="156"/>
  <c r="I17" i="156"/>
  <c r="I18" i="156"/>
  <c r="I19" i="156"/>
  <c r="I20" i="156"/>
  <c r="I21" i="156"/>
  <c r="I22" i="156"/>
  <c r="I23" i="156"/>
  <c r="I24" i="156"/>
  <c r="I25" i="156"/>
  <c r="I26" i="156"/>
  <c r="I27" i="156"/>
  <c r="I28" i="156"/>
  <c r="I29" i="156"/>
  <c r="I30" i="156"/>
  <c r="I31" i="156"/>
  <c r="I32" i="156"/>
  <c r="I33" i="156"/>
  <c r="I34" i="156"/>
  <c r="I35" i="156"/>
  <c r="I36" i="156"/>
  <c r="I37" i="156"/>
  <c r="I38" i="156"/>
  <c r="I39" i="156"/>
  <c r="I40" i="156"/>
  <c r="I41" i="156"/>
  <c r="I42" i="156"/>
  <c r="I43" i="156"/>
  <c r="I44" i="156"/>
  <c r="I45" i="156"/>
  <c r="I46" i="156"/>
  <c r="I47" i="156"/>
  <c r="I48" i="156"/>
  <c r="I49" i="156"/>
  <c r="I50" i="156"/>
  <c r="I51" i="156"/>
  <c r="I52" i="156"/>
  <c r="I53" i="156"/>
  <c r="I54" i="156"/>
  <c r="I55" i="156"/>
  <c r="I56" i="156"/>
  <c r="I57" i="156"/>
  <c r="I58" i="156"/>
  <c r="I59" i="156"/>
  <c r="I60" i="156"/>
  <c r="I61" i="156"/>
  <c r="I62" i="156"/>
  <c r="I63" i="156"/>
  <c r="I64" i="156"/>
  <c r="I65" i="156"/>
  <c r="I66" i="156"/>
  <c r="I67" i="156"/>
  <c r="I68" i="156"/>
  <c r="I69" i="156"/>
  <c r="I71" i="156"/>
  <c r="I72" i="156"/>
  <c r="I73" i="156"/>
  <c r="I74" i="156"/>
  <c r="I75" i="156"/>
  <c r="I76" i="156"/>
  <c r="I77" i="156"/>
  <c r="I78" i="156"/>
  <c r="I79" i="156"/>
  <c r="I80" i="156"/>
  <c r="I81" i="156"/>
  <c r="I82" i="156"/>
  <c r="I83" i="156"/>
  <c r="I84" i="156"/>
  <c r="I85" i="156"/>
  <c r="I86" i="156"/>
  <c r="I87" i="156"/>
  <c r="I88" i="156"/>
  <c r="I89" i="156"/>
  <c r="I90" i="156"/>
  <c r="I91" i="156"/>
  <c r="I92" i="156"/>
  <c r="I93" i="156"/>
  <c r="I94" i="156"/>
  <c r="I95" i="156"/>
  <c r="I96" i="156"/>
  <c r="I97" i="156"/>
  <c r="I98" i="156"/>
  <c r="I99" i="156"/>
  <c r="I100" i="156"/>
  <c r="I101" i="156"/>
  <c r="I102" i="156"/>
  <c r="I103" i="156"/>
  <c r="I104" i="156"/>
  <c r="I105" i="156"/>
  <c r="I106" i="156"/>
  <c r="I107" i="156"/>
  <c r="I108" i="156"/>
  <c r="I109" i="156"/>
  <c r="I110" i="156"/>
  <c r="I111" i="156"/>
  <c r="I112" i="156"/>
  <c r="I113" i="156"/>
  <c r="I114" i="156"/>
  <c r="I115" i="156"/>
  <c r="I116" i="156"/>
  <c r="I117" i="156"/>
  <c r="I118" i="156"/>
  <c r="I119" i="156"/>
  <c r="I120" i="156"/>
  <c r="I121" i="156"/>
  <c r="I122" i="156"/>
  <c r="I123" i="156"/>
  <c r="I124" i="156"/>
  <c r="I125" i="156"/>
  <c r="I126" i="156"/>
  <c r="I127" i="156"/>
  <c r="I128" i="156"/>
  <c r="I129" i="156"/>
  <c r="I130" i="156"/>
  <c r="I131" i="156"/>
  <c r="I132" i="156"/>
  <c r="I133" i="156"/>
  <c r="I134" i="156"/>
  <c r="I135" i="156"/>
  <c r="I136" i="156"/>
  <c r="I137" i="156"/>
  <c r="I138" i="156"/>
  <c r="I139" i="156"/>
  <c r="I140" i="156"/>
  <c r="I141" i="156"/>
  <c r="I142" i="156"/>
  <c r="I143" i="156"/>
  <c r="I144" i="156"/>
  <c r="I145" i="156"/>
  <c r="I146" i="156"/>
  <c r="I147" i="156"/>
  <c r="I148" i="156"/>
  <c r="I149" i="156"/>
  <c r="I4" i="156"/>
  <c r="H5" i="156"/>
  <c r="H6" i="156"/>
  <c r="H7" i="156"/>
  <c r="H8" i="156"/>
  <c r="H9" i="156"/>
  <c r="H10" i="156"/>
  <c r="H11" i="156"/>
  <c r="H12" i="156"/>
  <c r="H13" i="156"/>
  <c r="H14" i="156"/>
  <c r="H15" i="156"/>
  <c r="H16" i="156"/>
  <c r="H17" i="156"/>
  <c r="H18" i="156"/>
  <c r="H19" i="156"/>
  <c r="H20" i="156"/>
  <c r="H21" i="156"/>
  <c r="H22" i="156"/>
  <c r="H23" i="156"/>
  <c r="H24" i="156"/>
  <c r="H25" i="156"/>
  <c r="H26" i="156"/>
  <c r="H27" i="156"/>
  <c r="H28" i="156"/>
  <c r="H29" i="156"/>
  <c r="H30" i="156"/>
  <c r="H31" i="156"/>
  <c r="H32" i="156"/>
  <c r="H33" i="156"/>
  <c r="H34" i="156"/>
  <c r="H35" i="156"/>
  <c r="H36" i="156"/>
  <c r="H37" i="156"/>
  <c r="H38" i="156"/>
  <c r="H39" i="156"/>
  <c r="H40" i="156"/>
  <c r="H41" i="156"/>
  <c r="H42" i="156"/>
  <c r="H43" i="156"/>
  <c r="H44" i="156"/>
  <c r="H45" i="156"/>
  <c r="H46" i="156"/>
  <c r="H47" i="156"/>
  <c r="H48" i="156"/>
  <c r="H49" i="156"/>
  <c r="H50" i="156"/>
  <c r="H51" i="156"/>
  <c r="H52" i="156"/>
  <c r="H53" i="156"/>
  <c r="H54" i="156"/>
  <c r="H55" i="156"/>
  <c r="H56" i="156"/>
  <c r="H57" i="156"/>
  <c r="H58" i="156"/>
  <c r="H59" i="156"/>
  <c r="H60" i="156"/>
  <c r="H61" i="156"/>
  <c r="H62" i="156"/>
  <c r="H63" i="156"/>
  <c r="H64" i="156"/>
  <c r="H65" i="156"/>
  <c r="H66" i="156"/>
  <c r="H67" i="156"/>
  <c r="H68" i="156"/>
  <c r="H69" i="156"/>
  <c r="H71" i="156"/>
  <c r="H72" i="156"/>
  <c r="H73" i="156"/>
  <c r="H74" i="156"/>
  <c r="H75" i="156"/>
  <c r="H76" i="156"/>
  <c r="H77" i="156"/>
  <c r="H78" i="156"/>
  <c r="H79" i="156"/>
  <c r="H80" i="156"/>
  <c r="H81" i="156"/>
  <c r="H82" i="156"/>
  <c r="H83" i="156"/>
  <c r="H84" i="156"/>
  <c r="H85" i="156"/>
  <c r="H86" i="156"/>
  <c r="H87" i="156"/>
  <c r="H88" i="156"/>
  <c r="H89" i="156"/>
  <c r="H90" i="156"/>
  <c r="H91" i="156"/>
  <c r="H92" i="156"/>
  <c r="H93" i="156"/>
  <c r="H94" i="156"/>
  <c r="H95" i="156"/>
  <c r="H96" i="156"/>
  <c r="H97" i="156"/>
  <c r="H98" i="156"/>
  <c r="H99" i="156"/>
  <c r="H100" i="156"/>
  <c r="H101" i="156"/>
  <c r="H102" i="156"/>
  <c r="H103" i="156"/>
  <c r="H104" i="156"/>
  <c r="H105" i="156"/>
  <c r="H106" i="156"/>
  <c r="H107" i="156"/>
  <c r="H108" i="156"/>
  <c r="H109" i="156"/>
  <c r="H110" i="156"/>
  <c r="H111" i="156"/>
  <c r="H112" i="156"/>
  <c r="H113" i="156"/>
  <c r="H114" i="156"/>
  <c r="H115" i="156"/>
  <c r="H116" i="156"/>
  <c r="H117" i="156"/>
  <c r="H118" i="156"/>
  <c r="H119" i="156"/>
  <c r="H120" i="156"/>
  <c r="H121" i="156"/>
  <c r="H122" i="156"/>
  <c r="H123" i="156"/>
  <c r="H124" i="156"/>
  <c r="H125" i="156"/>
  <c r="H126" i="156"/>
  <c r="H127" i="156"/>
  <c r="H128" i="156"/>
  <c r="H129" i="156"/>
  <c r="H130" i="156"/>
  <c r="H131" i="156"/>
  <c r="H132" i="156"/>
  <c r="H133" i="156"/>
  <c r="H134" i="156"/>
  <c r="H135" i="156"/>
  <c r="H136" i="156"/>
  <c r="H137" i="156"/>
  <c r="H138" i="156"/>
  <c r="H139" i="156"/>
  <c r="H140" i="156"/>
  <c r="H141" i="156"/>
  <c r="H142" i="156"/>
  <c r="H143" i="156"/>
  <c r="H144" i="156"/>
  <c r="H145" i="156"/>
  <c r="H146" i="156"/>
  <c r="H147" i="156"/>
  <c r="H148" i="156"/>
  <c r="H149" i="156"/>
  <c r="H4" i="156"/>
  <c r="H5" i="153"/>
  <c r="H6" i="153"/>
  <c r="H7" i="153"/>
  <c r="H8" i="153"/>
  <c r="H9" i="153"/>
  <c r="H10" i="153"/>
  <c r="H11" i="153"/>
  <c r="H12" i="153"/>
  <c r="H14" i="153"/>
  <c r="H15" i="153"/>
  <c r="H16" i="153"/>
  <c r="H17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7" i="153"/>
  <c r="H69" i="153"/>
  <c r="H71" i="153"/>
  <c r="H73" i="153"/>
  <c r="H75" i="153"/>
  <c r="H76" i="153"/>
  <c r="H77" i="153"/>
  <c r="H79" i="153"/>
  <c r="H81" i="153"/>
  <c r="H83" i="153"/>
  <c r="H84" i="153"/>
  <c r="H86" i="153"/>
  <c r="H88" i="153"/>
  <c r="H90" i="153"/>
  <c r="H92" i="153"/>
  <c r="H93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9" i="153"/>
  <c r="H110" i="153"/>
  <c r="H113" i="153"/>
  <c r="H120" i="153"/>
  <c r="H121" i="153"/>
  <c r="H122" i="153"/>
  <c r="H123" i="153"/>
  <c r="H124" i="153"/>
  <c r="H125" i="153"/>
  <c r="H126" i="153"/>
  <c r="H127" i="153"/>
  <c r="H128" i="153"/>
  <c r="H129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3" i="153"/>
  <c r="H144" i="153"/>
  <c r="H145" i="153"/>
  <c r="H147" i="153"/>
  <c r="H150" i="153"/>
  <c r="H151" i="153"/>
  <c r="H152" i="153"/>
  <c r="H153" i="153"/>
  <c r="H154" i="153"/>
  <c r="H4" i="153"/>
  <c r="E13" i="153"/>
  <c r="H118" i="176"/>
  <c r="I118" i="176"/>
  <c r="J118" i="176"/>
  <c r="L118" i="176"/>
  <c r="H119" i="176"/>
  <c r="I119" i="176"/>
  <c r="J119" i="176"/>
  <c r="L119" i="176"/>
  <c r="H120" i="176"/>
  <c r="I120" i="176"/>
  <c r="J120" i="176"/>
  <c r="L120" i="176"/>
  <c r="H121" i="176"/>
  <c r="I121" i="176"/>
  <c r="J121" i="176"/>
  <c r="L121" i="176"/>
  <c r="H122" i="176"/>
  <c r="I122" i="176"/>
  <c r="J122" i="176"/>
  <c r="L122" i="176"/>
  <c r="H123" i="176"/>
  <c r="I123" i="176"/>
  <c r="J123" i="176"/>
  <c r="L123" i="176"/>
  <c r="H124" i="176"/>
  <c r="I124" i="176"/>
  <c r="J124" i="176"/>
  <c r="L124" i="176"/>
  <c r="H125" i="176"/>
  <c r="I125" i="176"/>
  <c r="K125" i="176" s="1"/>
  <c r="L125" i="176" s="1"/>
  <c r="J125" i="176"/>
  <c r="H126" i="176"/>
  <c r="I126" i="176"/>
  <c r="J126" i="176"/>
  <c r="L126" i="176"/>
  <c r="H127" i="176"/>
  <c r="I127" i="176"/>
  <c r="K127" i="176" s="1"/>
  <c r="L127" i="176" s="1"/>
  <c r="J127" i="176"/>
  <c r="H128" i="176"/>
  <c r="I128" i="176"/>
  <c r="J128" i="176"/>
  <c r="L128" i="176"/>
  <c r="H129" i="176"/>
  <c r="I129" i="176"/>
  <c r="J129" i="176"/>
  <c r="L129" i="176"/>
  <c r="H130" i="176"/>
  <c r="I130" i="176"/>
  <c r="J130" i="176"/>
  <c r="L130" i="176"/>
  <c r="H131" i="176"/>
  <c r="I131" i="176"/>
  <c r="J131" i="176"/>
  <c r="L131" i="176"/>
  <c r="H132" i="176"/>
  <c r="I132" i="176"/>
  <c r="J132" i="176"/>
  <c r="L132" i="176"/>
  <c r="H133" i="176"/>
  <c r="I133" i="176"/>
  <c r="J133" i="176"/>
  <c r="L133" i="176"/>
  <c r="H134" i="176"/>
  <c r="I134" i="176"/>
  <c r="J134" i="176"/>
  <c r="L134" i="176"/>
  <c r="H135" i="176"/>
  <c r="I135" i="176"/>
  <c r="J135" i="176"/>
  <c r="L135" i="176"/>
  <c r="H136" i="176"/>
  <c r="I136" i="176"/>
  <c r="J136" i="176"/>
  <c r="L136" i="176"/>
  <c r="H137" i="176"/>
  <c r="I137" i="176"/>
  <c r="J137" i="176"/>
  <c r="L137" i="176"/>
  <c r="H138" i="176"/>
  <c r="I138" i="176"/>
  <c r="J138" i="176"/>
  <c r="L138" i="176"/>
  <c r="H139" i="176"/>
  <c r="I139" i="176"/>
  <c r="J139" i="176"/>
  <c r="L139" i="176"/>
  <c r="O12" i="68" l="1"/>
  <c r="O7" i="156"/>
  <c r="O16" i="156"/>
  <c r="O12" i="156"/>
  <c r="O24" i="156"/>
  <c r="O24" i="68"/>
  <c r="O13" i="156"/>
  <c r="O16" i="68"/>
  <c r="G102" i="68"/>
  <c r="J102" i="68" s="1"/>
  <c r="O17" i="68"/>
  <c r="O11" i="68"/>
  <c r="O15" i="156"/>
  <c r="G13" i="153"/>
  <c r="J13" i="153" s="1"/>
  <c r="L102" i="68"/>
  <c r="O19" i="68" s="1"/>
  <c r="L13" i="153"/>
  <c r="O22" i="68"/>
  <c r="J150" i="156"/>
  <c r="O7" i="68"/>
  <c r="I102" i="68"/>
  <c r="O13" i="68"/>
  <c r="O25" i="156"/>
  <c r="O9" i="156"/>
  <c r="L150" i="156"/>
  <c r="L156" i="187"/>
  <c r="J156" i="187"/>
  <c r="I156" i="187"/>
  <c r="H156" i="187"/>
  <c r="L155" i="187"/>
  <c r="J155" i="187"/>
  <c r="I155" i="187"/>
  <c r="H155" i="187"/>
  <c r="L123" i="187"/>
  <c r="J123" i="187"/>
  <c r="I123" i="187"/>
  <c r="H123" i="187"/>
  <c r="L122" i="187"/>
  <c r="J122" i="187"/>
  <c r="I122" i="187"/>
  <c r="H122" i="187"/>
  <c r="L121" i="187"/>
  <c r="J121" i="187"/>
  <c r="I121" i="187"/>
  <c r="H121" i="187"/>
  <c r="L120" i="187"/>
  <c r="J120" i="187"/>
  <c r="I120" i="187"/>
  <c r="H120" i="187"/>
  <c r="L119" i="187"/>
  <c r="J119" i="187"/>
  <c r="I119" i="187"/>
  <c r="H119" i="187"/>
  <c r="L118" i="187"/>
  <c r="J118" i="187"/>
  <c r="I118" i="187"/>
  <c r="H118" i="187"/>
  <c r="L117" i="187"/>
  <c r="J117" i="187"/>
  <c r="I117" i="187"/>
  <c r="H117" i="187"/>
  <c r="L116" i="187"/>
  <c r="J116" i="187"/>
  <c r="I116" i="187"/>
  <c r="H116" i="187"/>
  <c r="L115" i="187"/>
  <c r="J115" i="187"/>
  <c r="I115" i="187"/>
  <c r="H115" i="187"/>
  <c r="L114" i="187"/>
  <c r="J114" i="187"/>
  <c r="I114" i="187"/>
  <c r="H114" i="187"/>
  <c r="L113" i="187"/>
  <c r="J113" i="187"/>
  <c r="I113" i="187"/>
  <c r="H113" i="187"/>
  <c r="L112" i="187"/>
  <c r="J112" i="187"/>
  <c r="I112" i="187"/>
  <c r="H112" i="187"/>
  <c r="L111" i="187"/>
  <c r="J111" i="187"/>
  <c r="I111" i="187"/>
  <c r="H111" i="187"/>
  <c r="L110" i="187"/>
  <c r="J110" i="187"/>
  <c r="I110" i="187"/>
  <c r="H110" i="187"/>
  <c r="L109" i="187"/>
  <c r="J109" i="187"/>
  <c r="I109" i="187"/>
  <c r="H109" i="187"/>
  <c r="L108" i="187"/>
  <c r="J108" i="187"/>
  <c r="I108" i="187"/>
  <c r="H108" i="187"/>
  <c r="L107" i="187"/>
  <c r="J107" i="187"/>
  <c r="I107" i="187"/>
  <c r="H107" i="187"/>
  <c r="L106" i="187"/>
  <c r="J106" i="187"/>
  <c r="I106" i="187"/>
  <c r="H106" i="187"/>
  <c r="L105" i="187"/>
  <c r="J105" i="187"/>
  <c r="I105" i="187"/>
  <c r="H105" i="187"/>
  <c r="L104" i="187"/>
  <c r="J104" i="187"/>
  <c r="I104" i="187"/>
  <c r="H104" i="187"/>
  <c r="L103" i="187"/>
  <c r="J103" i="187"/>
  <c r="I103" i="187"/>
  <c r="H103" i="187"/>
  <c r="I151" i="186"/>
  <c r="I150" i="186"/>
  <c r="H151" i="186"/>
  <c r="H150" i="186"/>
  <c r="L151" i="186"/>
  <c r="J151" i="186"/>
  <c r="L150" i="186"/>
  <c r="J150" i="186"/>
  <c r="I102" i="186"/>
  <c r="I103" i="186"/>
  <c r="I104" i="186"/>
  <c r="I105" i="186"/>
  <c r="I106" i="186"/>
  <c r="I107" i="186"/>
  <c r="I108" i="186"/>
  <c r="I109" i="186"/>
  <c r="I110" i="186"/>
  <c r="I111" i="186"/>
  <c r="I112" i="186"/>
  <c r="I113" i="186"/>
  <c r="I114" i="186"/>
  <c r="I115" i="186"/>
  <c r="I116" i="186"/>
  <c r="I117" i="186"/>
  <c r="I118" i="186"/>
  <c r="I119" i="186"/>
  <c r="I120" i="186"/>
  <c r="I121" i="186"/>
  <c r="I122" i="186"/>
  <c r="I124" i="186"/>
  <c r="I125" i="186"/>
  <c r="I126" i="186"/>
  <c r="I127" i="186"/>
  <c r="I128" i="186"/>
  <c r="I129" i="186"/>
  <c r="I130" i="186"/>
  <c r="I131" i="186"/>
  <c r="I134" i="186"/>
  <c r="I135" i="186"/>
  <c r="I136" i="186"/>
  <c r="I137" i="186"/>
  <c r="I138" i="186"/>
  <c r="I139" i="186"/>
  <c r="I140" i="186"/>
  <c r="I141" i="186"/>
  <c r="I142" i="186"/>
  <c r="I143" i="186"/>
  <c r="I144" i="186"/>
  <c r="I145" i="186"/>
  <c r="I146" i="186"/>
  <c r="I147" i="186"/>
  <c r="I148" i="186"/>
  <c r="I149" i="186"/>
  <c r="I154" i="186"/>
  <c r="I155" i="186"/>
  <c r="I156" i="186"/>
  <c r="I157" i="186"/>
  <c r="I158" i="186"/>
  <c r="I159" i="186"/>
  <c r="I163" i="186"/>
  <c r="I164" i="186"/>
  <c r="I165" i="186"/>
  <c r="I101" i="186"/>
  <c r="H5" i="186"/>
  <c r="H6" i="186"/>
  <c r="H7" i="186"/>
  <c r="H8" i="186"/>
  <c r="H9" i="186"/>
  <c r="H10" i="186"/>
  <c r="H11" i="186"/>
  <c r="H12" i="186"/>
  <c r="H13" i="186"/>
  <c r="H14" i="186"/>
  <c r="H15" i="186"/>
  <c r="H16" i="186"/>
  <c r="H19" i="186"/>
  <c r="H20" i="186"/>
  <c r="H21" i="186"/>
  <c r="H22" i="186"/>
  <c r="H23" i="186"/>
  <c r="H24" i="186"/>
  <c r="H25" i="186"/>
  <c r="H26" i="186"/>
  <c r="H27" i="186"/>
  <c r="H28" i="186"/>
  <c r="H29" i="186"/>
  <c r="H30" i="186"/>
  <c r="H31" i="186"/>
  <c r="H32" i="186"/>
  <c r="H33" i="186"/>
  <c r="H34" i="186"/>
  <c r="H35" i="186"/>
  <c r="H36" i="186"/>
  <c r="H37" i="186"/>
  <c r="H38" i="186"/>
  <c r="H39" i="186"/>
  <c r="H40" i="186"/>
  <c r="H41" i="186"/>
  <c r="H42" i="186"/>
  <c r="H43" i="186"/>
  <c r="H44" i="186"/>
  <c r="H45" i="186"/>
  <c r="H46" i="186"/>
  <c r="H47" i="186"/>
  <c r="H48" i="186"/>
  <c r="H49" i="186"/>
  <c r="H50" i="186"/>
  <c r="H51" i="186"/>
  <c r="H52" i="186"/>
  <c r="H53" i="186"/>
  <c r="H54" i="186"/>
  <c r="H55" i="186"/>
  <c r="H56" i="186"/>
  <c r="H57" i="186"/>
  <c r="H58" i="186"/>
  <c r="H59" i="186"/>
  <c r="H60" i="186"/>
  <c r="H61" i="186"/>
  <c r="H62" i="186"/>
  <c r="H63" i="186"/>
  <c r="H64" i="186"/>
  <c r="H65" i="186"/>
  <c r="H66" i="186"/>
  <c r="H67" i="186"/>
  <c r="H68" i="186"/>
  <c r="H69" i="186"/>
  <c r="H70" i="186"/>
  <c r="H71" i="186"/>
  <c r="H80" i="186"/>
  <c r="H101" i="186"/>
  <c r="H102" i="186"/>
  <c r="H103" i="186"/>
  <c r="H104" i="186"/>
  <c r="H105" i="186"/>
  <c r="H106" i="186"/>
  <c r="H107" i="186"/>
  <c r="H108" i="186"/>
  <c r="H109" i="186"/>
  <c r="H110" i="186"/>
  <c r="H111" i="186"/>
  <c r="H112" i="186"/>
  <c r="H113" i="186"/>
  <c r="H114" i="186"/>
  <c r="H115" i="186"/>
  <c r="H116" i="186"/>
  <c r="H117" i="186"/>
  <c r="H118" i="186"/>
  <c r="H119" i="186"/>
  <c r="H120" i="186"/>
  <c r="H121" i="186"/>
  <c r="H122" i="186"/>
  <c r="H124" i="186"/>
  <c r="H125" i="186"/>
  <c r="H126" i="186"/>
  <c r="H127" i="186"/>
  <c r="H128" i="186"/>
  <c r="H129" i="186"/>
  <c r="H130" i="186"/>
  <c r="H131" i="186"/>
  <c r="H134" i="186"/>
  <c r="H135" i="186"/>
  <c r="H136" i="186"/>
  <c r="H137" i="186"/>
  <c r="H138" i="186"/>
  <c r="H139" i="186"/>
  <c r="H140" i="186"/>
  <c r="H141" i="186"/>
  <c r="H142" i="186"/>
  <c r="H143" i="186"/>
  <c r="H144" i="186"/>
  <c r="H145" i="186"/>
  <c r="H146" i="186"/>
  <c r="H147" i="186"/>
  <c r="H148" i="186"/>
  <c r="H149" i="186"/>
  <c r="H154" i="186"/>
  <c r="H155" i="186"/>
  <c r="H156" i="186"/>
  <c r="H157" i="186"/>
  <c r="H158" i="186"/>
  <c r="H159" i="186"/>
  <c r="H163" i="186"/>
  <c r="H164" i="186"/>
  <c r="H165" i="186"/>
  <c r="H4" i="186"/>
  <c r="L121" i="186"/>
  <c r="J121" i="186"/>
  <c r="L120" i="186"/>
  <c r="J120" i="186"/>
  <c r="L119" i="186"/>
  <c r="J119" i="186"/>
  <c r="L118" i="186"/>
  <c r="J118" i="186"/>
  <c r="L117" i="186"/>
  <c r="J117" i="186"/>
  <c r="L116" i="186"/>
  <c r="J116" i="186"/>
  <c r="L115" i="186"/>
  <c r="J115" i="186"/>
  <c r="L114" i="186"/>
  <c r="J114" i="186"/>
  <c r="L113" i="186"/>
  <c r="J113" i="186"/>
  <c r="L112" i="186"/>
  <c r="J112" i="186"/>
  <c r="L111" i="186"/>
  <c r="J111" i="186"/>
  <c r="L110" i="186"/>
  <c r="J110" i="186"/>
  <c r="L109" i="186"/>
  <c r="J109" i="186"/>
  <c r="L108" i="186"/>
  <c r="J108" i="186"/>
  <c r="L107" i="186"/>
  <c r="J107" i="186"/>
  <c r="L106" i="186"/>
  <c r="J106" i="186"/>
  <c r="L105" i="186"/>
  <c r="J105" i="186"/>
  <c r="L104" i="186"/>
  <c r="J104" i="186"/>
  <c r="L103" i="186"/>
  <c r="J103" i="186"/>
  <c r="L102" i="186"/>
  <c r="J102" i="186"/>
  <c r="L101" i="186"/>
  <c r="J101" i="186"/>
  <c r="J139" i="137"/>
  <c r="L139" i="137"/>
  <c r="J140" i="137"/>
  <c r="L140" i="137"/>
  <c r="J141" i="137"/>
  <c r="L141" i="137"/>
  <c r="J142" i="137"/>
  <c r="L142" i="137"/>
  <c r="J143" i="137"/>
  <c r="L143" i="137"/>
  <c r="J144" i="137"/>
  <c r="L144" i="137"/>
  <c r="J145" i="137"/>
  <c r="L145" i="137"/>
  <c r="J146" i="137"/>
  <c r="L146" i="137"/>
  <c r="J147" i="137"/>
  <c r="L147" i="137"/>
  <c r="J148" i="137"/>
  <c r="L148" i="137"/>
  <c r="J149" i="137"/>
  <c r="L149" i="137"/>
  <c r="J150" i="137"/>
  <c r="L150" i="137"/>
  <c r="J151" i="137"/>
  <c r="L151" i="137"/>
  <c r="J152" i="137"/>
  <c r="L152" i="137"/>
  <c r="J153" i="137"/>
  <c r="L153" i="137"/>
  <c r="J154" i="137"/>
  <c r="L154" i="137"/>
  <c r="J155" i="137"/>
  <c r="L155" i="137"/>
  <c r="J156" i="137"/>
  <c r="L156" i="137"/>
  <c r="J138" i="137"/>
  <c r="L138" i="137"/>
  <c r="L137" i="137"/>
  <c r="J137" i="137"/>
  <c r="L136" i="137"/>
  <c r="J136" i="137"/>
  <c r="L135" i="137"/>
  <c r="J135" i="137"/>
  <c r="L134" i="137"/>
  <c r="J134" i="137"/>
  <c r="L133" i="137"/>
  <c r="J133" i="137"/>
  <c r="L132" i="137"/>
  <c r="O14" i="137" s="1"/>
  <c r="J132" i="137"/>
  <c r="L131" i="137"/>
  <c r="J131" i="137"/>
  <c r="L130" i="137"/>
  <c r="J130" i="137"/>
  <c r="L129" i="137"/>
  <c r="J129" i="137"/>
  <c r="L128" i="137"/>
  <c r="J128" i="137"/>
  <c r="L127" i="137"/>
  <c r="O4" i="137" s="1"/>
  <c r="J127" i="137"/>
  <c r="L126" i="137"/>
  <c r="O22" i="137" s="1"/>
  <c r="J126" i="137"/>
  <c r="L125" i="137"/>
  <c r="O16" i="137" s="1"/>
  <c r="J125" i="137"/>
  <c r="L124" i="137"/>
  <c r="J124" i="137"/>
  <c r="L123" i="137"/>
  <c r="J123" i="137"/>
  <c r="L122" i="137"/>
  <c r="J122" i="137"/>
  <c r="L121" i="137"/>
  <c r="J121" i="137"/>
  <c r="L120" i="137"/>
  <c r="J120" i="137"/>
  <c r="L119" i="137"/>
  <c r="J119" i="137"/>
  <c r="L118" i="137"/>
  <c r="J118" i="137"/>
  <c r="L117" i="137"/>
  <c r="J117" i="137"/>
  <c r="L116" i="137"/>
  <c r="J116" i="137"/>
  <c r="L115" i="137"/>
  <c r="J115" i="137"/>
  <c r="L114" i="137"/>
  <c r="J114" i="137"/>
  <c r="L113" i="137"/>
  <c r="J113" i="137"/>
  <c r="L112" i="137"/>
  <c r="J112" i="137"/>
  <c r="L111" i="137"/>
  <c r="J111" i="137"/>
  <c r="L110" i="137"/>
  <c r="J110" i="137"/>
  <c r="L109" i="137"/>
  <c r="J109" i="137"/>
  <c r="L108" i="137"/>
  <c r="J108" i="137"/>
  <c r="L107" i="137"/>
  <c r="J107" i="137"/>
  <c r="L106" i="137"/>
  <c r="J106" i="137"/>
  <c r="L105" i="137"/>
  <c r="J105" i="137"/>
  <c r="L104" i="137"/>
  <c r="J104" i="137"/>
  <c r="L103" i="137"/>
  <c r="J103" i="137"/>
  <c r="L102" i="137"/>
  <c r="J102" i="137"/>
  <c r="L101" i="137"/>
  <c r="J101" i="137"/>
  <c r="L100" i="137"/>
  <c r="J100" i="137"/>
  <c r="L99" i="137"/>
  <c r="J99" i="137"/>
  <c r="L98" i="137"/>
  <c r="J98" i="137"/>
  <c r="L97" i="137"/>
  <c r="J97" i="137"/>
  <c r="L96" i="137"/>
  <c r="J96" i="137"/>
  <c r="L95" i="137"/>
  <c r="J95" i="137"/>
  <c r="L94" i="137"/>
  <c r="J94" i="137"/>
  <c r="L93" i="137"/>
  <c r="J93" i="137"/>
  <c r="L92" i="137"/>
  <c r="J92" i="137"/>
  <c r="L91" i="137"/>
  <c r="J91" i="137"/>
  <c r="L90" i="137"/>
  <c r="J90" i="137"/>
  <c r="L89" i="137"/>
  <c r="J89" i="137"/>
  <c r="L88" i="137"/>
  <c r="J88" i="137"/>
  <c r="L87" i="137"/>
  <c r="J87" i="137"/>
  <c r="L86" i="137"/>
  <c r="J86" i="137"/>
  <c r="L85" i="137"/>
  <c r="J85" i="137"/>
  <c r="L84" i="137"/>
  <c r="J84" i="137"/>
  <c r="L83" i="137"/>
  <c r="J83" i="137"/>
  <c r="L82" i="137"/>
  <c r="J82" i="137"/>
  <c r="L81" i="137"/>
  <c r="J81" i="137"/>
  <c r="L80" i="137"/>
  <c r="J80" i="137"/>
  <c r="L79" i="137"/>
  <c r="J79" i="137"/>
  <c r="L78" i="137"/>
  <c r="O6" i="137" s="1"/>
  <c r="J78" i="137"/>
  <c r="L77" i="137"/>
  <c r="J77" i="137"/>
  <c r="L76" i="137"/>
  <c r="J76" i="137"/>
  <c r="L75" i="137"/>
  <c r="J75" i="137"/>
  <c r="L74" i="137"/>
  <c r="J74" i="137"/>
  <c r="L73" i="137"/>
  <c r="J73" i="137"/>
  <c r="L72" i="137"/>
  <c r="J72" i="137"/>
  <c r="L71" i="137"/>
  <c r="J71" i="137"/>
  <c r="L70" i="137"/>
  <c r="J70" i="137"/>
  <c r="L69" i="137"/>
  <c r="J69" i="137"/>
  <c r="L68" i="137"/>
  <c r="J68" i="137"/>
  <c r="L67" i="137"/>
  <c r="J67" i="137"/>
  <c r="L66" i="137"/>
  <c r="J66" i="137"/>
  <c r="L65" i="137"/>
  <c r="J65" i="137"/>
  <c r="L64" i="137"/>
  <c r="J64" i="137"/>
  <c r="L63" i="137"/>
  <c r="J63" i="137"/>
  <c r="L62" i="137"/>
  <c r="J62" i="137"/>
  <c r="L61" i="137"/>
  <c r="J61" i="137"/>
  <c r="L60" i="137"/>
  <c r="J60" i="137"/>
  <c r="L59" i="137"/>
  <c r="J59" i="137"/>
  <c r="L58" i="137"/>
  <c r="J58" i="137"/>
  <c r="L57" i="137"/>
  <c r="J57" i="137"/>
  <c r="L56" i="137"/>
  <c r="J56" i="137"/>
  <c r="L55" i="137"/>
  <c r="J55" i="137"/>
  <c r="L54" i="137"/>
  <c r="J54" i="137"/>
  <c r="L53" i="137"/>
  <c r="J53" i="137"/>
  <c r="L52" i="137"/>
  <c r="J52" i="137"/>
  <c r="L51" i="137"/>
  <c r="J51" i="137"/>
  <c r="L50" i="137"/>
  <c r="J50" i="137"/>
  <c r="L49" i="137"/>
  <c r="J49" i="137"/>
  <c r="L48" i="137"/>
  <c r="J48" i="137"/>
  <c r="L47" i="137"/>
  <c r="J47" i="137"/>
  <c r="L46" i="137"/>
  <c r="J46" i="137"/>
  <c r="L45" i="137"/>
  <c r="J45" i="137"/>
  <c r="L44" i="137"/>
  <c r="J44" i="137"/>
  <c r="L43" i="137"/>
  <c r="J43" i="137"/>
  <c r="L42" i="137"/>
  <c r="J42" i="137"/>
  <c r="L41" i="137"/>
  <c r="J41" i="137"/>
  <c r="L40" i="137"/>
  <c r="J40" i="137"/>
  <c r="L39" i="137"/>
  <c r="J39" i="137"/>
  <c r="L38" i="137"/>
  <c r="J38" i="137"/>
  <c r="L37" i="137"/>
  <c r="J37" i="137"/>
  <c r="L36" i="137"/>
  <c r="J36" i="137"/>
  <c r="L35" i="137"/>
  <c r="J35" i="137"/>
  <c r="L34" i="137"/>
  <c r="J34" i="137"/>
  <c r="L33" i="137"/>
  <c r="J33" i="137"/>
  <c r="L32" i="137"/>
  <c r="J32" i="137"/>
  <c r="L31" i="137"/>
  <c r="J31" i="137"/>
  <c r="L30" i="137"/>
  <c r="J30" i="137"/>
  <c r="L29" i="137"/>
  <c r="J29" i="137"/>
  <c r="O28" i="137"/>
  <c r="L28" i="137"/>
  <c r="J28" i="137"/>
  <c r="O27" i="137"/>
  <c r="L27" i="137"/>
  <c r="J27" i="137"/>
  <c r="O26" i="137"/>
  <c r="L26" i="137"/>
  <c r="J26" i="137"/>
  <c r="O25" i="137"/>
  <c r="L25" i="137"/>
  <c r="J25" i="137"/>
  <c r="L24" i="137"/>
  <c r="J24" i="137"/>
  <c r="O23" i="137"/>
  <c r="L23" i="137"/>
  <c r="J23" i="137"/>
  <c r="L22" i="137"/>
  <c r="J22" i="137"/>
  <c r="O21" i="137"/>
  <c r="L21" i="137"/>
  <c r="J21" i="137"/>
  <c r="O20" i="137"/>
  <c r="L20" i="137"/>
  <c r="J20" i="137"/>
  <c r="O19" i="137"/>
  <c r="L19" i="137"/>
  <c r="J19" i="137"/>
  <c r="O18" i="137"/>
  <c r="L18" i="137"/>
  <c r="J18" i="137"/>
  <c r="O17" i="137"/>
  <c r="L17" i="137"/>
  <c r="J17" i="137"/>
  <c r="L16" i="137"/>
  <c r="J16" i="137"/>
  <c r="O15" i="137"/>
  <c r="L15" i="137"/>
  <c r="J15" i="137"/>
  <c r="L14" i="137"/>
  <c r="J14" i="137"/>
  <c r="L13" i="137"/>
  <c r="J13" i="137"/>
  <c r="L12" i="137"/>
  <c r="J12" i="137"/>
  <c r="L11" i="137"/>
  <c r="J11" i="137"/>
  <c r="O10" i="137"/>
  <c r="L10" i="137"/>
  <c r="J10" i="137"/>
  <c r="O9" i="137"/>
  <c r="L9" i="137"/>
  <c r="J9" i="137"/>
  <c r="O8" i="137"/>
  <c r="L8" i="137"/>
  <c r="J8" i="137"/>
  <c r="L7" i="137"/>
  <c r="J7" i="137"/>
  <c r="L6" i="137"/>
  <c r="J6" i="137"/>
  <c r="O5" i="137"/>
  <c r="L5" i="137"/>
  <c r="J5" i="137"/>
  <c r="L4" i="137"/>
  <c r="J4" i="137"/>
  <c r="L97" i="167"/>
  <c r="H5" i="8"/>
  <c r="H6" i="8"/>
  <c r="H7" i="8"/>
  <c r="H8" i="8"/>
  <c r="H9" i="8"/>
  <c r="H10" i="8"/>
  <c r="H11" i="8"/>
  <c r="H12" i="8"/>
  <c r="H13" i="8"/>
  <c r="H14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7" i="8"/>
  <c r="H88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20" i="8"/>
  <c r="H121" i="8"/>
  <c r="H122" i="8"/>
  <c r="H123" i="8"/>
  <c r="H124" i="8"/>
  <c r="H125" i="8"/>
  <c r="H126" i="8"/>
  <c r="H127" i="8"/>
  <c r="H133" i="8"/>
  <c r="H134" i="8"/>
  <c r="H135" i="8"/>
  <c r="H136" i="8"/>
  <c r="H137" i="8"/>
  <c r="H4" i="8"/>
  <c r="L117" i="8"/>
  <c r="J117" i="8"/>
  <c r="I117" i="8"/>
  <c r="L116" i="8"/>
  <c r="J116" i="8"/>
  <c r="I116" i="8"/>
  <c r="L115" i="8"/>
  <c r="J115" i="8"/>
  <c r="I115" i="8"/>
  <c r="L114" i="8"/>
  <c r="J114" i="8"/>
  <c r="I114" i="8"/>
  <c r="L113" i="8"/>
  <c r="J113" i="8"/>
  <c r="I113" i="8"/>
  <c r="L112" i="8"/>
  <c r="J112" i="8"/>
  <c r="I112" i="8"/>
  <c r="L111" i="8"/>
  <c r="J111" i="8"/>
  <c r="I111" i="8"/>
  <c r="L110" i="8"/>
  <c r="J110" i="8"/>
  <c r="I110" i="8"/>
  <c r="L109" i="8"/>
  <c r="J109" i="8"/>
  <c r="I109" i="8"/>
  <c r="L108" i="8"/>
  <c r="J108" i="8"/>
  <c r="I108" i="8"/>
  <c r="L107" i="8"/>
  <c r="J107" i="8"/>
  <c r="I107" i="8"/>
  <c r="L106" i="8"/>
  <c r="J106" i="8"/>
  <c r="I106" i="8"/>
  <c r="L105" i="8"/>
  <c r="J105" i="8"/>
  <c r="I105" i="8"/>
  <c r="L104" i="8"/>
  <c r="J104" i="8"/>
  <c r="I104" i="8"/>
  <c r="L103" i="8"/>
  <c r="J103" i="8"/>
  <c r="I103" i="8"/>
  <c r="L102" i="8"/>
  <c r="J102" i="8"/>
  <c r="I102" i="8"/>
  <c r="L101" i="8"/>
  <c r="J101" i="8"/>
  <c r="I101" i="8"/>
  <c r="L100" i="8"/>
  <c r="J100" i="8"/>
  <c r="I100" i="8"/>
  <c r="L99" i="8"/>
  <c r="J99" i="8"/>
  <c r="I99" i="8"/>
  <c r="L98" i="8"/>
  <c r="J98" i="8"/>
  <c r="I98" i="8"/>
  <c r="L97" i="8"/>
  <c r="J97" i="8"/>
  <c r="I97" i="8"/>
  <c r="L96" i="8"/>
  <c r="J96" i="8"/>
  <c r="I96" i="8"/>
  <c r="O30" i="186" l="1"/>
  <c r="O24" i="137"/>
  <c r="O13" i="137"/>
  <c r="O29" i="68"/>
  <c r="I13" i="153"/>
  <c r="H13" i="153"/>
  <c r="O12" i="137"/>
  <c r="H102" i="68"/>
  <c r="O29" i="156"/>
  <c r="O11" i="137"/>
  <c r="O7" i="137"/>
  <c r="G175" i="191"/>
  <c r="G174" i="191"/>
  <c r="G157" i="191"/>
  <c r="G155" i="191"/>
  <c r="G154" i="191"/>
  <c r="G148" i="191"/>
  <c r="G147" i="191"/>
  <c r="G144" i="191"/>
  <c r="G143" i="191"/>
  <c r="G141" i="191"/>
  <c r="G125" i="191"/>
  <c r="G124" i="191"/>
  <c r="G123" i="191"/>
  <c r="G122" i="191"/>
  <c r="G121" i="191"/>
  <c r="G119" i="191"/>
  <c r="G118" i="191"/>
  <c r="G115" i="191"/>
  <c r="G114" i="191"/>
  <c r="G113" i="191"/>
  <c r="G112" i="191"/>
  <c r="G111" i="191"/>
  <c r="G110" i="191"/>
  <c r="G108" i="191"/>
  <c r="G107" i="191"/>
  <c r="G106" i="191"/>
  <c r="G105" i="191"/>
  <c r="I105" i="191" s="1"/>
  <c r="K105" i="191" s="1"/>
  <c r="G103" i="191"/>
  <c r="G101" i="191"/>
  <c r="G100" i="191"/>
  <c r="G99" i="191"/>
  <c r="G97" i="191"/>
  <c r="G96" i="191"/>
  <c r="G95" i="191"/>
  <c r="G94" i="191"/>
  <c r="G93" i="191"/>
  <c r="G92" i="191"/>
  <c r="G91" i="191"/>
  <c r="G90" i="191"/>
  <c r="G89" i="191"/>
  <c r="G68" i="191"/>
  <c r="G67" i="191"/>
  <c r="G66" i="191"/>
  <c r="G63" i="191"/>
  <c r="G183" i="190"/>
  <c r="H183" i="190" s="1"/>
  <c r="G182" i="190"/>
  <c r="H182" i="190" s="1"/>
  <c r="G164" i="190"/>
  <c r="H164" i="190" s="1"/>
  <c r="G162" i="190"/>
  <c r="H162" i="190" s="1"/>
  <c r="G161" i="190"/>
  <c r="H161" i="190" s="1"/>
  <c r="G151" i="190"/>
  <c r="H151" i="190" s="1"/>
  <c r="G150" i="190"/>
  <c r="H150" i="190" s="1"/>
  <c r="G148" i="190"/>
  <c r="H148" i="190" s="1"/>
  <c r="G133" i="190"/>
  <c r="H133" i="190" s="1"/>
  <c r="G132" i="190"/>
  <c r="H132" i="190" s="1"/>
  <c r="G131" i="190"/>
  <c r="H131" i="190" s="1"/>
  <c r="G130" i="190"/>
  <c r="H130" i="190" s="1"/>
  <c r="G129" i="190"/>
  <c r="H129" i="190" s="1"/>
  <c r="G127" i="190"/>
  <c r="H127" i="190" s="1"/>
  <c r="G126" i="190"/>
  <c r="H126" i="190" s="1"/>
  <c r="G123" i="190"/>
  <c r="H123" i="190" s="1"/>
  <c r="G122" i="190"/>
  <c r="H122" i="190" s="1"/>
  <c r="G121" i="190"/>
  <c r="H121" i="190" s="1"/>
  <c r="G120" i="190"/>
  <c r="H120" i="190" s="1"/>
  <c r="G119" i="190"/>
  <c r="H119" i="190" s="1"/>
  <c r="G118" i="190"/>
  <c r="H118" i="190" s="1"/>
  <c r="O29" i="137" l="1"/>
  <c r="G116" i="190"/>
  <c r="H116" i="190" s="1"/>
  <c r="G115" i="190"/>
  <c r="H115" i="190" s="1"/>
  <c r="G114" i="190"/>
  <c r="H114" i="190" s="1"/>
  <c r="G113" i="190"/>
  <c r="H113" i="190" s="1"/>
  <c r="G111" i="190"/>
  <c r="H111" i="190" s="1"/>
  <c r="G109" i="190"/>
  <c r="H109" i="190" s="1"/>
  <c r="G108" i="190"/>
  <c r="H108" i="190" s="1"/>
  <c r="G107" i="190"/>
  <c r="H107" i="190" s="1"/>
  <c r="G105" i="190"/>
  <c r="H105" i="190" s="1"/>
  <c r="G104" i="190"/>
  <c r="H104" i="190" s="1"/>
  <c r="G103" i="190"/>
  <c r="H103" i="190" s="1"/>
  <c r="G74" i="190"/>
  <c r="H74" i="190" s="1"/>
  <c r="G73" i="190"/>
  <c r="H73" i="190" s="1"/>
  <c r="G72" i="190"/>
  <c r="H72" i="190" s="1"/>
  <c r="G73" i="189"/>
  <c r="G72" i="189"/>
  <c r="G71" i="189"/>
  <c r="G66" i="189"/>
  <c r="G65" i="189"/>
  <c r="G73" i="188"/>
  <c r="G72" i="188"/>
  <c r="G71" i="188"/>
  <c r="G61" i="188"/>
  <c r="G58" i="188"/>
  <c r="G51" i="188"/>
  <c r="G47" i="188"/>
  <c r="G26" i="188"/>
  <c r="G170" i="187"/>
  <c r="G169" i="187"/>
  <c r="G152" i="187"/>
  <c r="G150" i="187"/>
  <c r="G149" i="187"/>
  <c r="G129" i="187"/>
  <c r="G128" i="187"/>
  <c r="G101" i="187"/>
  <c r="G100" i="187"/>
  <c r="G99" i="187"/>
  <c r="G97" i="187"/>
  <c r="G96" i="187"/>
  <c r="G95" i="187"/>
  <c r="G94" i="187"/>
  <c r="G93" i="187"/>
  <c r="G92" i="187"/>
  <c r="G91" i="187"/>
  <c r="G70" i="187"/>
  <c r="G167" i="186"/>
  <c r="G166" i="186"/>
  <c r="G92" i="186"/>
  <c r="H92" i="186" s="1"/>
  <c r="G91" i="186"/>
  <c r="H91" i="186" s="1"/>
  <c r="G90" i="186"/>
  <c r="H90" i="186" s="1"/>
  <c r="G89" i="186"/>
  <c r="H89" i="186" s="1"/>
  <c r="G88" i="186"/>
  <c r="H88" i="186" s="1"/>
  <c r="G87" i="186"/>
  <c r="H87" i="186" s="1"/>
  <c r="H86" i="186"/>
  <c r="H85" i="186"/>
  <c r="H84" i="186"/>
  <c r="H83" i="186"/>
  <c r="H82" i="186"/>
  <c r="H81" i="186"/>
  <c r="G79" i="186"/>
  <c r="H79" i="186" s="1"/>
  <c r="G78" i="186"/>
  <c r="H78" i="186" s="1"/>
  <c r="G77" i="186"/>
  <c r="H77" i="186" s="1"/>
  <c r="G76" i="186"/>
  <c r="H76" i="186" s="1"/>
  <c r="G75" i="186"/>
  <c r="H75" i="186" s="1"/>
  <c r="G74" i="186"/>
  <c r="H74" i="186" s="1"/>
  <c r="G73" i="186"/>
  <c r="H73" i="186" s="1"/>
  <c r="G72" i="186"/>
  <c r="H72" i="186" s="1"/>
  <c r="G91" i="185"/>
  <c r="G90" i="185"/>
  <c r="G89" i="185"/>
  <c r="G88" i="185"/>
  <c r="G87" i="185"/>
  <c r="G86" i="185"/>
  <c r="G85" i="185"/>
  <c r="G84" i="185"/>
  <c r="G83" i="185"/>
  <c r="G75" i="185"/>
  <c r="G74" i="185"/>
  <c r="G73" i="185"/>
  <c r="G72" i="185"/>
  <c r="G71" i="185"/>
  <c r="G70" i="185"/>
  <c r="G55" i="184"/>
  <c r="G54" i="184"/>
  <c r="G52" i="184"/>
  <c r="G51" i="184"/>
  <c r="G50" i="184"/>
  <c r="G49" i="184"/>
  <c r="G48" i="184"/>
  <c r="G38" i="184"/>
  <c r="G37" i="184"/>
  <c r="G29" i="184"/>
  <c r="G68" i="177"/>
  <c r="G49" i="177"/>
  <c r="G177" i="176"/>
  <c r="G176" i="176"/>
  <c r="G170" i="176"/>
  <c r="G167" i="176"/>
  <c r="G73" i="176"/>
  <c r="I67" i="176"/>
  <c r="J67" i="176" s="1"/>
  <c r="G60" i="176"/>
  <c r="G58" i="176"/>
  <c r="G57" i="176"/>
  <c r="G50" i="176"/>
  <c r="G46" i="176"/>
  <c r="G43" i="176"/>
  <c r="G33" i="176"/>
  <c r="G26" i="176"/>
  <c r="G91" i="173"/>
  <c r="G90" i="173"/>
  <c r="G89" i="173"/>
  <c r="G88" i="173"/>
  <c r="G87" i="173"/>
  <c r="G86" i="173"/>
  <c r="G84" i="173"/>
  <c r="G83" i="173"/>
  <c r="G81" i="173"/>
  <c r="G80" i="173"/>
  <c r="G77" i="173"/>
  <c r="G76" i="173"/>
  <c r="G27" i="172"/>
  <c r="G23" i="172"/>
  <c r="G22" i="172"/>
  <c r="G21" i="172"/>
  <c r="G20" i="172"/>
  <c r="G12" i="172"/>
  <c r="G11" i="172"/>
  <c r="G117" i="170"/>
  <c r="G116" i="170"/>
  <c r="G115" i="170"/>
  <c r="G89" i="170"/>
  <c r="G76" i="170"/>
  <c r="G74" i="170"/>
  <c r="G71" i="170"/>
  <c r="G70" i="170"/>
  <c r="G91" i="167"/>
  <c r="G90" i="167"/>
  <c r="G89" i="167"/>
  <c r="G161" i="166"/>
  <c r="G119" i="166"/>
  <c r="G118" i="166"/>
  <c r="G117" i="166"/>
  <c r="G116" i="166"/>
  <c r="G115" i="166"/>
  <c r="G113" i="166"/>
  <c r="G112" i="166"/>
  <c r="G109" i="166"/>
  <c r="G108" i="166"/>
  <c r="G107" i="166"/>
  <c r="G106" i="166"/>
  <c r="G105" i="166"/>
  <c r="G104" i="166"/>
  <c r="G102" i="166"/>
  <c r="G101" i="166"/>
  <c r="G100" i="166"/>
  <c r="G99" i="166"/>
  <c r="G97" i="166"/>
  <c r="G96" i="166"/>
  <c r="G93" i="166"/>
  <c r="G89" i="166"/>
  <c r="G88" i="166"/>
  <c r="G87" i="166"/>
  <c r="G86" i="166"/>
  <c r="G85" i="166"/>
  <c r="G84" i="166"/>
  <c r="G79" i="159"/>
  <c r="G78" i="159"/>
  <c r="G77" i="159"/>
  <c r="G76" i="159"/>
  <c r="G75" i="159"/>
  <c r="G74" i="159"/>
  <c r="G72" i="159"/>
  <c r="G71" i="159"/>
  <c r="G70" i="159"/>
  <c r="G65" i="159"/>
  <c r="G58" i="159"/>
  <c r="L130" i="154"/>
  <c r="L131" i="154"/>
  <c r="L132" i="154"/>
  <c r="G132" i="154"/>
  <c r="G131" i="154"/>
  <c r="G129" i="154"/>
  <c r="G128" i="154"/>
  <c r="G127" i="154"/>
  <c r="G126" i="154"/>
  <c r="L123" i="154"/>
  <c r="L122" i="154"/>
  <c r="L121" i="154"/>
  <c r="L120" i="154"/>
  <c r="L119" i="154"/>
  <c r="L118" i="154"/>
  <c r="G125" i="154"/>
  <c r="G124" i="154"/>
  <c r="G123" i="154"/>
  <c r="G122" i="154"/>
  <c r="G121" i="154"/>
  <c r="G120" i="154"/>
  <c r="G119" i="154"/>
  <c r="G118" i="154"/>
  <c r="G149" i="153"/>
  <c r="H149" i="153" s="1"/>
  <c r="G148" i="153"/>
  <c r="H148" i="153" s="1"/>
  <c r="G146" i="153"/>
  <c r="H146" i="153" s="1"/>
  <c r="G142" i="153"/>
  <c r="H142" i="153" s="1"/>
  <c r="G130" i="153"/>
  <c r="H130" i="153" s="1"/>
  <c r="L112" i="153"/>
  <c r="L111" i="153"/>
  <c r="G119" i="153"/>
  <c r="H119" i="153" s="1"/>
  <c r="G118" i="153"/>
  <c r="H118" i="153" s="1"/>
  <c r="G117" i="153"/>
  <c r="H117" i="153" s="1"/>
  <c r="G116" i="153"/>
  <c r="H116" i="153" s="1"/>
  <c r="G115" i="153"/>
  <c r="H115" i="153" s="1"/>
  <c r="G114" i="153"/>
  <c r="H114" i="153" s="1"/>
  <c r="G112" i="153"/>
  <c r="H112" i="153" s="1"/>
  <c r="G111" i="153"/>
  <c r="H111" i="153" s="1"/>
  <c r="G108" i="153"/>
  <c r="H108" i="153" s="1"/>
  <c r="G94" i="153"/>
  <c r="H94" i="153" s="1"/>
  <c r="G91" i="153"/>
  <c r="H91" i="153" s="1"/>
  <c r="G89" i="153"/>
  <c r="H89" i="153" s="1"/>
  <c r="G87" i="153"/>
  <c r="H87" i="153" s="1"/>
  <c r="G85" i="153"/>
  <c r="H85" i="153" s="1"/>
  <c r="G82" i="153"/>
  <c r="H82" i="153" s="1"/>
  <c r="G80" i="153"/>
  <c r="H80" i="153" s="1"/>
  <c r="G78" i="153"/>
  <c r="H78" i="153" s="1"/>
  <c r="G74" i="153"/>
  <c r="H74" i="153" s="1"/>
  <c r="G72" i="153"/>
  <c r="H72" i="153" s="1"/>
  <c r="G70" i="153"/>
  <c r="H70" i="153" s="1"/>
  <c r="G68" i="153"/>
  <c r="H68" i="153" s="1"/>
  <c r="G66" i="153"/>
  <c r="H66" i="153" s="1"/>
  <c r="G18" i="153"/>
  <c r="H18" i="153" s="1"/>
  <c r="G131" i="151"/>
  <c r="G46" i="149"/>
  <c r="G23" i="149"/>
  <c r="G42" i="149"/>
  <c r="J103" i="140"/>
  <c r="J102" i="140"/>
  <c r="G104" i="140"/>
  <c r="J104" i="140" s="1"/>
  <c r="G125" i="139"/>
  <c r="G75" i="139"/>
  <c r="I75" i="139" s="1"/>
  <c r="G111" i="136"/>
  <c r="G110" i="136"/>
  <c r="G109" i="136"/>
  <c r="G108" i="136"/>
  <c r="G107" i="136"/>
  <c r="G106" i="136"/>
  <c r="G105" i="136"/>
  <c r="G104" i="136"/>
  <c r="G103" i="136"/>
  <c r="G102" i="136"/>
  <c r="G101" i="136"/>
  <c r="G100" i="136"/>
  <c r="G99" i="136"/>
  <c r="G98" i="136"/>
  <c r="G97" i="136"/>
  <c r="G94" i="136"/>
  <c r="G132" i="130"/>
  <c r="G157" i="127"/>
  <c r="G155" i="127"/>
  <c r="L108" i="127"/>
  <c r="L109" i="127"/>
  <c r="L110" i="127"/>
  <c r="L111" i="127"/>
  <c r="L112" i="127"/>
  <c r="L113" i="127"/>
  <c r="L114" i="127"/>
  <c r="G114" i="127"/>
  <c r="G113" i="127"/>
  <c r="G112" i="127"/>
  <c r="G111" i="127"/>
  <c r="G110" i="127"/>
  <c r="G109" i="127"/>
  <c r="G108" i="127"/>
  <c r="G97" i="127"/>
  <c r="G93" i="127"/>
  <c r="G34" i="116"/>
  <c r="G33" i="116"/>
  <c r="G32" i="116"/>
  <c r="G27" i="116"/>
  <c r="G26" i="116"/>
  <c r="G19" i="116"/>
  <c r="G17" i="116"/>
  <c r="G15" i="116"/>
  <c r="G160" i="114"/>
  <c r="G150" i="114"/>
  <c r="G148" i="114"/>
  <c r="G146" i="114"/>
  <c r="G144" i="114"/>
  <c r="G142" i="114"/>
  <c r="G140" i="114"/>
  <c r="G138" i="114"/>
  <c r="G136" i="114"/>
  <c r="G134" i="114"/>
  <c r="G128" i="114"/>
  <c r="G126" i="114"/>
  <c r="G124" i="114"/>
  <c r="G122" i="114"/>
  <c r="G120" i="114"/>
  <c r="G118" i="114"/>
  <c r="G113" i="114"/>
  <c r="G110" i="114"/>
  <c r="G107" i="114"/>
  <c r="G99" i="114"/>
  <c r="G98" i="114"/>
  <c r="G94" i="114"/>
  <c r="G167" i="113"/>
  <c r="G166" i="113"/>
  <c r="G164" i="113"/>
  <c r="G150" i="113"/>
  <c r="G149" i="113"/>
  <c r="G147" i="113"/>
  <c r="G73" i="113"/>
  <c r="G71" i="113"/>
  <c r="G69" i="113"/>
  <c r="G12" i="113"/>
  <c r="G142" i="112"/>
  <c r="G141" i="112"/>
  <c r="G139" i="112"/>
  <c r="J139" i="112" s="1"/>
  <c r="G119" i="112"/>
  <c r="I119" i="112" s="1"/>
  <c r="G118" i="112"/>
  <c r="G117" i="112"/>
  <c r="G116" i="112"/>
  <c r="G115" i="112"/>
  <c r="G99" i="112"/>
  <c r="G95" i="112"/>
  <c r="L18" i="112"/>
  <c r="G19" i="112"/>
  <c r="G83" i="105"/>
  <c r="G80" i="105"/>
  <c r="G76" i="105"/>
  <c r="G75" i="105"/>
  <c r="G74" i="105"/>
  <c r="G73" i="105"/>
  <c r="G72" i="105"/>
  <c r="G68" i="105"/>
  <c r="G106" i="104"/>
  <c r="G82" i="104"/>
  <c r="G79" i="104"/>
  <c r="G76" i="104"/>
  <c r="G73" i="104"/>
  <c r="G72" i="104"/>
  <c r="G131" i="101"/>
  <c r="G147" i="94"/>
  <c r="G129" i="94"/>
  <c r="G128" i="94"/>
  <c r="G127" i="94"/>
  <c r="G126" i="94"/>
  <c r="G115" i="94"/>
  <c r="G114" i="94"/>
  <c r="G113" i="94"/>
  <c r="G112" i="94"/>
  <c r="G111" i="94"/>
  <c r="G110" i="94"/>
  <c r="J103" i="94"/>
  <c r="J101" i="94"/>
  <c r="I103" i="94"/>
  <c r="I102" i="94"/>
  <c r="I101" i="94"/>
  <c r="G166" i="93"/>
  <c r="G130" i="93"/>
  <c r="G106" i="93"/>
  <c r="G102" i="93"/>
  <c r="G116" i="91"/>
  <c r="H4" i="91"/>
  <c r="G99" i="83"/>
  <c r="G98" i="83"/>
  <c r="G97" i="83"/>
  <c r="G96" i="83"/>
  <c r="G95" i="83"/>
  <c r="G94" i="83"/>
  <c r="G90" i="83"/>
  <c r="G87" i="83"/>
  <c r="G86" i="83"/>
  <c r="G83" i="83"/>
  <c r="I83" i="83" s="1"/>
  <c r="G82" i="83"/>
  <c r="I82" i="83" s="1"/>
  <c r="G78" i="83"/>
  <c r="G77" i="83"/>
  <c r="G76" i="83"/>
  <c r="G38" i="71"/>
  <c r="G36" i="71"/>
  <c r="G35" i="71"/>
  <c r="G34" i="71"/>
  <c r="G29" i="71"/>
  <c r="G28" i="71"/>
  <c r="G27" i="71"/>
  <c r="G22" i="71"/>
  <c r="G21" i="71"/>
  <c r="G20" i="71"/>
  <c r="G49" i="70"/>
  <c r="G48" i="70"/>
  <c r="G47" i="70"/>
  <c r="G45" i="70"/>
  <c r="G44" i="70"/>
  <c r="G43" i="70"/>
  <c r="G41" i="70"/>
  <c r="G40" i="70"/>
  <c r="G39" i="70"/>
  <c r="G166" i="66"/>
  <c r="G165" i="66"/>
  <c r="G158" i="66"/>
  <c r="G157" i="66"/>
  <c r="G156" i="66"/>
  <c r="G130" i="66"/>
  <c r="G129" i="66"/>
  <c r="G128" i="66"/>
  <c r="G127" i="66"/>
  <c r="G126" i="66"/>
  <c r="G124" i="66"/>
  <c r="G123" i="66"/>
  <c r="G120" i="66"/>
  <c r="G119" i="66"/>
  <c r="G118" i="66"/>
  <c r="G117" i="66"/>
  <c r="G116" i="66"/>
  <c r="G115" i="66"/>
  <c r="G114" i="66"/>
  <c r="G113" i="66"/>
  <c r="G112" i="66"/>
  <c r="G111" i="66"/>
  <c r="G110" i="66"/>
  <c r="G108" i="66"/>
  <c r="G107" i="66"/>
  <c r="G106" i="66"/>
  <c r="L102" i="66"/>
  <c r="L103" i="66"/>
  <c r="L104" i="66"/>
  <c r="G104" i="66"/>
  <c r="G103" i="66"/>
  <c r="G102" i="66"/>
  <c r="G134" i="65"/>
  <c r="G133" i="65"/>
  <c r="G132" i="65"/>
  <c r="G131" i="65"/>
  <c r="G125" i="65"/>
  <c r="G124" i="65"/>
  <c r="G123" i="65"/>
  <c r="G120" i="65"/>
  <c r="G119" i="65"/>
  <c r="G116" i="64"/>
  <c r="G115" i="64"/>
  <c r="G108" i="64"/>
  <c r="G66" i="60"/>
  <c r="G65" i="60"/>
  <c r="G64" i="60"/>
  <c r="L88" i="59"/>
  <c r="G87" i="59"/>
  <c r="I87" i="59" s="1"/>
  <c r="G65" i="47"/>
  <c r="G129" i="27"/>
  <c r="G127" i="27"/>
  <c r="G109" i="27"/>
  <c r="G105" i="27"/>
  <c r="G102" i="27"/>
  <c r="G100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L69" i="27"/>
  <c r="L70" i="27"/>
  <c r="L71" i="27"/>
  <c r="L72" i="27"/>
  <c r="L73" i="27"/>
  <c r="L74" i="27"/>
  <c r="L75" i="27"/>
  <c r="G75" i="27"/>
  <c r="G74" i="27"/>
  <c r="G73" i="27"/>
  <c r="G72" i="27"/>
  <c r="G71" i="27"/>
  <c r="G70" i="27"/>
  <c r="G69" i="27"/>
  <c r="G63" i="27"/>
  <c r="G60" i="27"/>
  <c r="G57" i="27"/>
  <c r="G54" i="27"/>
  <c r="G50" i="27"/>
  <c r="G46" i="27"/>
  <c r="G41" i="27"/>
  <c r="G33" i="27"/>
  <c r="G26" i="27"/>
  <c r="G136" i="26"/>
  <c r="G119" i="26"/>
  <c r="G118" i="26"/>
  <c r="G117" i="26"/>
  <c r="G116" i="26"/>
  <c r="G115" i="26"/>
  <c r="G114" i="26"/>
  <c r="G113" i="26"/>
  <c r="G107" i="26"/>
  <c r="G106" i="26"/>
  <c r="G105" i="26"/>
  <c r="G104" i="26"/>
  <c r="G103" i="26"/>
  <c r="G102" i="26"/>
  <c r="G100" i="26"/>
  <c r="G99" i="26"/>
  <c r="G98" i="26"/>
  <c r="G95" i="26"/>
  <c r="G93" i="26"/>
  <c r="G92" i="26"/>
  <c r="G91" i="26"/>
  <c r="G90" i="26"/>
  <c r="G89" i="26"/>
  <c r="G88" i="26"/>
  <c r="G87" i="26"/>
  <c r="G86" i="26"/>
  <c r="G79" i="26"/>
  <c r="G76" i="26"/>
  <c r="G72" i="26"/>
  <c r="G66" i="26"/>
  <c r="G65" i="26"/>
  <c r="G118" i="25"/>
  <c r="G117" i="25"/>
  <c r="G116" i="25"/>
  <c r="G115" i="25"/>
  <c r="G114" i="25"/>
  <c r="G112" i="25"/>
  <c r="G111" i="25"/>
  <c r="G110" i="25"/>
  <c r="G109" i="25"/>
  <c r="G108" i="25"/>
  <c r="G107" i="25"/>
  <c r="G106" i="25"/>
  <c r="G105" i="25"/>
  <c r="G104" i="25"/>
  <c r="G103" i="25"/>
  <c r="G102" i="25"/>
  <c r="G101" i="25"/>
  <c r="G100" i="25"/>
  <c r="G99" i="25"/>
  <c r="G98" i="25"/>
  <c r="G95" i="25"/>
  <c r="G94" i="25"/>
  <c r="G90" i="25"/>
  <c r="G89" i="25"/>
  <c r="G88" i="25"/>
  <c r="L138" i="23"/>
  <c r="G129" i="22"/>
  <c r="G133" i="20"/>
  <c r="G118" i="20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1" i="18"/>
  <c r="H102" i="18"/>
  <c r="H103" i="18"/>
  <c r="H104" i="18"/>
  <c r="H105" i="18"/>
  <c r="H106" i="18"/>
  <c r="H107" i="18"/>
  <c r="H108" i="18"/>
  <c r="H109" i="18"/>
  <c r="H111" i="18"/>
  <c r="H116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4" i="18"/>
  <c r="L14" i="18"/>
  <c r="G70" i="17"/>
  <c r="G69" i="17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4" i="14"/>
  <c r="G91" i="8"/>
  <c r="H91" i="8" s="1"/>
  <c r="G90" i="8"/>
  <c r="H90" i="8" s="1"/>
  <c r="G89" i="8"/>
  <c r="H89" i="8" s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5" i="3"/>
  <c r="H126" i="3"/>
  <c r="H127" i="3"/>
  <c r="H128" i="3"/>
  <c r="H129" i="3"/>
  <c r="H130" i="3"/>
  <c r="H131" i="3"/>
  <c r="H132" i="3"/>
  <c r="H133" i="3"/>
  <c r="H134" i="3"/>
  <c r="H137" i="3"/>
  <c r="H138" i="3"/>
  <c r="H139" i="3"/>
  <c r="H140" i="3"/>
  <c r="H141" i="3"/>
  <c r="H142" i="3"/>
  <c r="H143" i="3"/>
  <c r="H4" i="3"/>
  <c r="I129" i="2"/>
  <c r="J89" i="8" l="1"/>
  <c r="H76" i="173"/>
  <c r="I76" i="173"/>
  <c r="H88" i="173"/>
  <c r="I88" i="173"/>
  <c r="H77" i="173"/>
  <c r="I77" i="173"/>
  <c r="H84" i="173"/>
  <c r="I84" i="173"/>
  <c r="I89" i="173"/>
  <c r="H89" i="173"/>
  <c r="I83" i="173"/>
  <c r="H83" i="173"/>
  <c r="H80" i="173"/>
  <c r="I80" i="173"/>
  <c r="H86" i="173"/>
  <c r="I86" i="173"/>
  <c r="H90" i="173"/>
  <c r="I90" i="173"/>
  <c r="I81" i="173"/>
  <c r="H81" i="173"/>
  <c r="I87" i="173"/>
  <c r="H87" i="173"/>
  <c r="I91" i="173"/>
  <c r="H91" i="173"/>
  <c r="I60" i="27"/>
  <c r="H60" i="27"/>
  <c r="H75" i="27"/>
  <c r="I75" i="27"/>
  <c r="I77" i="27"/>
  <c r="H77" i="27"/>
  <c r="H100" i="27"/>
  <c r="I100" i="27"/>
  <c r="H26" i="27"/>
  <c r="I26" i="27"/>
  <c r="H50" i="27"/>
  <c r="I50" i="27"/>
  <c r="H63" i="27"/>
  <c r="I63" i="27"/>
  <c r="H72" i="27"/>
  <c r="I72" i="27"/>
  <c r="H78" i="27"/>
  <c r="I78" i="27"/>
  <c r="H82" i="27"/>
  <c r="I82" i="27"/>
  <c r="H86" i="27"/>
  <c r="I86" i="27"/>
  <c r="I102" i="27"/>
  <c r="H102" i="27"/>
  <c r="H129" i="27"/>
  <c r="I129" i="27"/>
  <c r="H46" i="27"/>
  <c r="I46" i="27"/>
  <c r="I85" i="27"/>
  <c r="H85" i="27"/>
  <c r="I33" i="27"/>
  <c r="H33" i="27"/>
  <c r="H54" i="27"/>
  <c r="I54" i="27"/>
  <c r="I69" i="27"/>
  <c r="H69" i="27"/>
  <c r="I73" i="27"/>
  <c r="H73" i="27"/>
  <c r="H79" i="27"/>
  <c r="I79" i="27"/>
  <c r="H83" i="27"/>
  <c r="I83" i="27"/>
  <c r="H87" i="27"/>
  <c r="I87" i="27"/>
  <c r="I105" i="27"/>
  <c r="H105" i="27"/>
  <c r="H71" i="27"/>
  <c r="I71" i="27"/>
  <c r="I81" i="27"/>
  <c r="H81" i="27"/>
  <c r="I127" i="27"/>
  <c r="H127" i="27"/>
  <c r="I41" i="27"/>
  <c r="H41" i="27"/>
  <c r="I57" i="27"/>
  <c r="H57" i="27"/>
  <c r="H70" i="27"/>
  <c r="I70" i="27"/>
  <c r="H74" i="27"/>
  <c r="I74" i="27"/>
  <c r="H80" i="27"/>
  <c r="I80" i="27"/>
  <c r="I84" i="27"/>
  <c r="H84" i="27"/>
  <c r="I88" i="27"/>
  <c r="H88" i="27"/>
  <c r="H109" i="27"/>
  <c r="I109" i="27"/>
  <c r="I89" i="8"/>
  <c r="H160" i="186"/>
  <c r="I160" i="186"/>
  <c r="H167" i="186"/>
  <c r="I167" i="186"/>
  <c r="I161" i="186"/>
  <c r="H161" i="186"/>
  <c r="H162" i="186"/>
  <c r="I162" i="186"/>
  <c r="H166" i="186"/>
  <c r="I166" i="186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8" i="2"/>
  <c r="H149" i="2"/>
  <c r="H150" i="2"/>
  <c r="H151" i="2"/>
  <c r="H152" i="2"/>
  <c r="H153" i="2"/>
  <c r="H154" i="2"/>
  <c r="H4" i="2"/>
  <c r="L110" i="27"/>
  <c r="J110" i="27"/>
  <c r="H112" i="159"/>
  <c r="L112" i="159"/>
  <c r="J112" i="159"/>
  <c r="I112" i="159"/>
  <c r="E134" i="30"/>
  <c r="O29" i="191" l="1"/>
  <c r="O28" i="191"/>
  <c r="O27" i="191"/>
  <c r="O26" i="191"/>
  <c r="O25" i="191"/>
  <c r="O24" i="191"/>
  <c r="O23" i="191"/>
  <c r="O21" i="191"/>
  <c r="O20" i="191"/>
  <c r="O18" i="191"/>
  <c r="O16" i="191"/>
  <c r="O14" i="191"/>
  <c r="O8" i="191"/>
  <c r="O6" i="191"/>
  <c r="O29" i="190"/>
  <c r="O28" i="190"/>
  <c r="O27" i="190"/>
  <c r="O26" i="190"/>
  <c r="O25" i="190"/>
  <c r="O24" i="190"/>
  <c r="O23" i="190"/>
  <c r="O21" i="190"/>
  <c r="O20" i="190"/>
  <c r="O18" i="190"/>
  <c r="O16" i="190"/>
  <c r="O14" i="190"/>
  <c r="O8" i="190"/>
  <c r="O6" i="190"/>
  <c r="O5" i="190"/>
  <c r="O29" i="189"/>
  <c r="O28" i="189"/>
  <c r="O27" i="189"/>
  <c r="O26" i="189"/>
  <c r="O25" i="189"/>
  <c r="O24" i="189"/>
  <c r="O23" i="189"/>
  <c r="O21" i="189"/>
  <c r="O20" i="189"/>
  <c r="O19" i="189"/>
  <c r="O18" i="189"/>
  <c r="O17" i="189"/>
  <c r="O16" i="189"/>
  <c r="O14" i="189"/>
  <c r="O8" i="189"/>
  <c r="O7" i="189"/>
  <c r="O6" i="189"/>
  <c r="O29" i="188"/>
  <c r="O28" i="188"/>
  <c r="O27" i="188"/>
  <c r="O26" i="188"/>
  <c r="O24" i="188"/>
  <c r="O23" i="188"/>
  <c r="O21" i="188"/>
  <c r="O20" i="188"/>
  <c r="O19" i="188"/>
  <c r="O18" i="188"/>
  <c r="O17" i="188"/>
  <c r="O16" i="188"/>
  <c r="O14" i="188"/>
  <c r="O8" i="188"/>
  <c r="O6" i="188"/>
  <c r="O29" i="187"/>
  <c r="O28" i="187"/>
  <c r="O27" i="187"/>
  <c r="O26" i="187"/>
  <c r="O25" i="187"/>
  <c r="O24" i="187"/>
  <c r="O23" i="187"/>
  <c r="O21" i="187"/>
  <c r="O20" i="187"/>
  <c r="O19" i="187"/>
  <c r="O18" i="187"/>
  <c r="O17" i="187"/>
  <c r="O16" i="187"/>
  <c r="O14" i="187"/>
  <c r="O8" i="187"/>
  <c r="O29" i="186"/>
  <c r="O28" i="186"/>
  <c r="O27" i="186"/>
  <c r="O26" i="186"/>
  <c r="O25" i="186"/>
  <c r="O24" i="186"/>
  <c r="O23" i="186"/>
  <c r="O21" i="186"/>
  <c r="O20" i="186"/>
  <c r="O19" i="186"/>
  <c r="O18" i="186"/>
  <c r="O16" i="186"/>
  <c r="O14" i="186"/>
  <c r="O8" i="186"/>
  <c r="O6" i="186"/>
  <c r="O29" i="185"/>
  <c r="O28" i="185"/>
  <c r="O27" i="185"/>
  <c r="O26" i="185"/>
  <c r="O25" i="185"/>
  <c r="O24" i="185"/>
  <c r="O23" i="185"/>
  <c r="O21" i="185"/>
  <c r="O20" i="185"/>
  <c r="O19" i="185"/>
  <c r="O18" i="185"/>
  <c r="O16" i="185"/>
  <c r="O14" i="185"/>
  <c r="O8" i="185"/>
  <c r="O6" i="185"/>
  <c r="O5" i="185"/>
  <c r="O29" i="184"/>
  <c r="O28" i="184"/>
  <c r="O27" i="184"/>
  <c r="O26" i="184"/>
  <c r="O25" i="184"/>
  <c r="O24" i="184"/>
  <c r="O23" i="184"/>
  <c r="O21" i="184"/>
  <c r="O20" i="184"/>
  <c r="O19" i="184"/>
  <c r="O18" i="184"/>
  <c r="O17" i="184"/>
  <c r="O16" i="184"/>
  <c r="O14" i="184"/>
  <c r="O8" i="184"/>
  <c r="O7" i="184"/>
  <c r="O6" i="184"/>
  <c r="O5" i="184"/>
  <c r="O4" i="184"/>
  <c r="O29" i="183"/>
  <c r="O28" i="183"/>
  <c r="O27" i="183"/>
  <c r="O26" i="183"/>
  <c r="O25" i="183"/>
  <c r="O24" i="183"/>
  <c r="O23" i="183"/>
  <c r="O21" i="183"/>
  <c r="O20" i="183"/>
  <c r="O19" i="183"/>
  <c r="O18" i="183"/>
  <c r="O17" i="183"/>
  <c r="O16" i="183"/>
  <c r="O14" i="183"/>
  <c r="O11" i="183"/>
  <c r="O8" i="183"/>
  <c r="O7" i="183"/>
  <c r="O6" i="183"/>
  <c r="O5" i="183"/>
  <c r="O4" i="183"/>
  <c r="O29" i="182"/>
  <c r="O28" i="182"/>
  <c r="O27" i="182"/>
  <c r="O26" i="182"/>
  <c r="O25" i="182"/>
  <c r="O23" i="182"/>
  <c r="O21" i="182"/>
  <c r="O19" i="182"/>
  <c r="O17" i="182"/>
  <c r="O15" i="182"/>
  <c r="O10" i="182"/>
  <c r="O9" i="182"/>
  <c r="O8" i="182"/>
  <c r="O6" i="182"/>
  <c r="O5" i="182"/>
  <c r="O4" i="182"/>
  <c r="O29" i="181"/>
  <c r="O28" i="181"/>
  <c r="O27" i="181"/>
  <c r="O26" i="181"/>
  <c r="O25" i="181"/>
  <c r="O23" i="181"/>
  <c r="O21" i="181"/>
  <c r="O19" i="181"/>
  <c r="O15" i="181"/>
  <c r="O10" i="181"/>
  <c r="O9" i="181"/>
  <c r="O8" i="181"/>
  <c r="O6" i="181"/>
  <c r="O5" i="181"/>
  <c r="O4" i="181"/>
  <c r="O29" i="177"/>
  <c r="O28" i="177"/>
  <c r="O27" i="177"/>
  <c r="O26" i="177"/>
  <c r="O25" i="177"/>
  <c r="O24" i="177"/>
  <c r="O23" i="177"/>
  <c r="O21" i="177"/>
  <c r="O20" i="177"/>
  <c r="O19" i="177"/>
  <c r="O18" i="177"/>
  <c r="O17" i="177"/>
  <c r="O16" i="177"/>
  <c r="O14" i="177"/>
  <c r="O9" i="177"/>
  <c r="O8" i="177"/>
  <c r="O7" i="177"/>
  <c r="O6" i="177"/>
  <c r="O29" i="176"/>
  <c r="O28" i="176"/>
  <c r="O27" i="176"/>
  <c r="O26" i="176"/>
  <c r="O25" i="176"/>
  <c r="O24" i="176"/>
  <c r="O23" i="176"/>
  <c r="O21" i="176"/>
  <c r="O20" i="176"/>
  <c r="O18" i="176"/>
  <c r="O17" i="176"/>
  <c r="O16" i="176"/>
  <c r="O14" i="176"/>
  <c r="O8" i="176"/>
  <c r="O6" i="176"/>
  <c r="O28" i="173"/>
  <c r="O27" i="173"/>
  <c r="O26" i="173"/>
  <c r="O25" i="173"/>
  <c r="O24" i="173"/>
  <c r="O23" i="173"/>
  <c r="O21" i="173"/>
  <c r="O20" i="173"/>
  <c r="O19" i="173"/>
  <c r="O18" i="173"/>
  <c r="O16" i="173"/>
  <c r="O14" i="173"/>
  <c r="O8" i="173"/>
  <c r="O6" i="173"/>
  <c r="O5" i="173"/>
  <c r="O29" i="172"/>
  <c r="O28" i="172"/>
  <c r="O27" i="172"/>
  <c r="O26" i="172"/>
  <c r="O24" i="172"/>
  <c r="O23" i="172"/>
  <c r="O21" i="172"/>
  <c r="O20" i="172"/>
  <c r="O19" i="172"/>
  <c r="O18" i="172"/>
  <c r="O17" i="172"/>
  <c r="O16" i="172"/>
  <c r="O14" i="172"/>
  <c r="O9" i="172"/>
  <c r="O8" i="172"/>
  <c r="O7" i="172"/>
  <c r="O6" i="172"/>
  <c r="O4" i="172"/>
  <c r="O29" i="171"/>
  <c r="O28" i="171"/>
  <c r="O27" i="171"/>
  <c r="O26" i="171"/>
  <c r="O25" i="171"/>
  <c r="O23" i="171"/>
  <c r="O21" i="171"/>
  <c r="O19" i="171"/>
  <c r="O17" i="171"/>
  <c r="O15" i="171"/>
  <c r="O10" i="171"/>
  <c r="O9" i="171"/>
  <c r="O8" i="171"/>
  <c r="O5" i="171"/>
  <c r="O29" i="170"/>
  <c r="O28" i="170"/>
  <c r="O27" i="170"/>
  <c r="O26" i="170"/>
  <c r="O25" i="170"/>
  <c r="O24" i="170"/>
  <c r="O23" i="170"/>
  <c r="O21" i="170"/>
  <c r="O20" i="170"/>
  <c r="O19" i="170"/>
  <c r="O18" i="170"/>
  <c r="O17" i="170"/>
  <c r="O16" i="170"/>
  <c r="O14" i="170"/>
  <c r="O9" i="170"/>
  <c r="O8" i="170"/>
  <c r="O7" i="170"/>
  <c r="O6" i="170"/>
  <c r="O29" i="168"/>
  <c r="O27" i="168"/>
  <c r="O26" i="168"/>
  <c r="O25" i="168"/>
  <c r="O23" i="168"/>
  <c r="O21" i="168"/>
  <c r="O19" i="168"/>
  <c r="O17" i="168"/>
  <c r="O15" i="168"/>
  <c r="O10" i="168"/>
  <c r="O9" i="168"/>
  <c r="O8" i="168"/>
  <c r="O5" i="168"/>
  <c r="O29" i="167"/>
  <c r="O28" i="167"/>
  <c r="O27" i="167"/>
  <c r="O26" i="167"/>
  <c r="O25" i="167"/>
  <c r="O24" i="167"/>
  <c r="O23" i="167"/>
  <c r="O21" i="167"/>
  <c r="O20" i="167"/>
  <c r="O18" i="167"/>
  <c r="O16" i="167"/>
  <c r="O14" i="167"/>
  <c r="O8" i="167"/>
  <c r="O6" i="167"/>
  <c r="O5" i="167"/>
  <c r="O29" i="166"/>
  <c r="O28" i="166"/>
  <c r="O27" i="166"/>
  <c r="O26" i="166"/>
  <c r="O25" i="166"/>
  <c r="O24" i="166"/>
  <c r="O23" i="166"/>
  <c r="O21" i="166"/>
  <c r="O20" i="166"/>
  <c r="O19" i="166"/>
  <c r="O18" i="166"/>
  <c r="O17" i="166"/>
  <c r="O16" i="166"/>
  <c r="O8" i="166"/>
  <c r="O28" i="159"/>
  <c r="O27" i="159"/>
  <c r="O26" i="159"/>
  <c r="O25" i="159"/>
  <c r="O24" i="159"/>
  <c r="O23" i="159"/>
  <c r="O22" i="159"/>
  <c r="O21" i="159"/>
  <c r="O20" i="159"/>
  <c r="O19" i="159"/>
  <c r="O18" i="159"/>
  <c r="O17" i="159"/>
  <c r="O16" i="159"/>
  <c r="O15" i="159"/>
  <c r="O14" i="159"/>
  <c r="O10" i="159"/>
  <c r="O9" i="159"/>
  <c r="O8" i="159"/>
  <c r="O6" i="159"/>
  <c r="O4" i="159"/>
  <c r="O27" i="158"/>
  <c r="O26" i="158"/>
  <c r="O23" i="158"/>
  <c r="O21" i="158"/>
  <c r="O20" i="158"/>
  <c r="O19" i="158"/>
  <c r="O17" i="158"/>
  <c r="O14" i="158"/>
  <c r="O10" i="158"/>
  <c r="O8" i="158"/>
  <c r="O5" i="158"/>
  <c r="O4" i="158"/>
  <c r="O27" i="154"/>
  <c r="O26" i="154"/>
  <c r="O23" i="154"/>
  <c r="O21" i="154"/>
  <c r="O10" i="154"/>
  <c r="O8" i="154"/>
  <c r="O6" i="154"/>
  <c r="O5" i="154"/>
  <c r="O4" i="154"/>
  <c r="O28" i="153"/>
  <c r="O27" i="153"/>
  <c r="O26" i="153"/>
  <c r="O25" i="153"/>
  <c r="O24" i="153"/>
  <c r="O21" i="153"/>
  <c r="O18" i="153"/>
  <c r="O17" i="153"/>
  <c r="O14" i="153"/>
  <c r="O8" i="153"/>
  <c r="O5" i="153"/>
  <c r="O4" i="153"/>
  <c r="O28" i="152"/>
  <c r="O27" i="152"/>
  <c r="O26" i="152"/>
  <c r="O25" i="152"/>
  <c r="O23" i="152"/>
  <c r="O21" i="152"/>
  <c r="O20" i="152"/>
  <c r="O19" i="152"/>
  <c r="O18" i="152"/>
  <c r="O17" i="152"/>
  <c r="O16" i="152"/>
  <c r="O14" i="152"/>
  <c r="O11" i="152"/>
  <c r="O8" i="152"/>
  <c r="O7" i="152"/>
  <c r="O6" i="152"/>
  <c r="O5" i="152"/>
  <c r="O4" i="152"/>
  <c r="O28" i="151"/>
  <c r="O27" i="151"/>
  <c r="O26" i="151"/>
  <c r="O25" i="151"/>
  <c r="O23" i="151"/>
  <c r="O21" i="151"/>
  <c r="O17" i="151"/>
  <c r="O14" i="151"/>
  <c r="O10" i="151"/>
  <c r="O9" i="151"/>
  <c r="O8" i="151"/>
  <c r="O5" i="151"/>
  <c r="O28" i="150"/>
  <c r="O27" i="150"/>
  <c r="O26" i="150"/>
  <c r="O25" i="150"/>
  <c r="O24" i="150"/>
  <c r="O23" i="150"/>
  <c r="O21" i="150"/>
  <c r="O20" i="150"/>
  <c r="O19" i="150"/>
  <c r="O18" i="150"/>
  <c r="O17" i="150"/>
  <c r="O16" i="150"/>
  <c r="O14" i="150"/>
  <c r="O8" i="150"/>
  <c r="O7" i="150"/>
  <c r="O6" i="150"/>
  <c r="O5" i="150"/>
  <c r="O4" i="150"/>
  <c r="O28" i="149"/>
  <c r="O27" i="149"/>
  <c r="O26" i="149"/>
  <c r="O25" i="149"/>
  <c r="O24" i="149"/>
  <c r="O23" i="149"/>
  <c r="O21" i="149"/>
  <c r="O20" i="149"/>
  <c r="O19" i="149"/>
  <c r="O18" i="149"/>
  <c r="O17" i="149"/>
  <c r="O16" i="149"/>
  <c r="O14" i="149"/>
  <c r="O8" i="149"/>
  <c r="O7" i="149"/>
  <c r="O6" i="149"/>
  <c r="O5" i="149"/>
  <c r="O27" i="142"/>
  <c r="O26" i="142"/>
  <c r="O25" i="142"/>
  <c r="O23" i="142"/>
  <c r="O21" i="142"/>
  <c r="O19" i="142"/>
  <c r="O17" i="142"/>
  <c r="O14" i="142"/>
  <c r="O10" i="142"/>
  <c r="O8" i="142"/>
  <c r="O5" i="142"/>
  <c r="O27" i="140"/>
  <c r="O26" i="140"/>
  <c r="O23" i="140"/>
  <c r="O22" i="140"/>
  <c r="O21" i="140"/>
  <c r="O17" i="140"/>
  <c r="O15" i="140"/>
  <c r="O14" i="140"/>
  <c r="O10" i="140"/>
  <c r="O8" i="140"/>
  <c r="O6" i="140"/>
  <c r="O5" i="140"/>
  <c r="O28" i="139"/>
  <c r="O27" i="139"/>
  <c r="O26" i="139"/>
  <c r="O25" i="139"/>
  <c r="O21" i="139"/>
  <c r="O19" i="139"/>
  <c r="O18" i="139"/>
  <c r="O17" i="139"/>
  <c r="O15" i="139"/>
  <c r="O10" i="139"/>
  <c r="O9" i="139"/>
  <c r="O8" i="139"/>
  <c r="O5" i="139"/>
  <c r="O28" i="136"/>
  <c r="O27" i="136"/>
  <c r="O26" i="136"/>
  <c r="O25" i="136"/>
  <c r="O23" i="136"/>
  <c r="O21" i="136"/>
  <c r="O20" i="136"/>
  <c r="O19" i="136"/>
  <c r="O18" i="136"/>
  <c r="O17" i="136"/>
  <c r="O16" i="136"/>
  <c r="O9" i="136"/>
  <c r="O8" i="136"/>
  <c r="O28" i="130"/>
  <c r="O27" i="130"/>
  <c r="O26" i="130"/>
  <c r="O25" i="130"/>
  <c r="O21" i="130"/>
  <c r="O19" i="130"/>
  <c r="O18" i="130"/>
  <c r="O10" i="130"/>
  <c r="O8" i="130"/>
  <c r="O6" i="130"/>
  <c r="O5" i="130"/>
  <c r="O28" i="127"/>
  <c r="O27" i="127"/>
  <c r="O26" i="127"/>
  <c r="O25" i="127"/>
  <c r="O23" i="127"/>
  <c r="O21" i="127"/>
  <c r="O18" i="127"/>
  <c r="O14" i="127"/>
  <c r="O8" i="127"/>
  <c r="O6" i="127"/>
  <c r="O5" i="127"/>
  <c r="O28" i="118"/>
  <c r="O27" i="118"/>
  <c r="O26" i="118"/>
  <c r="O25" i="118"/>
  <c r="O24" i="118"/>
  <c r="O23" i="118"/>
  <c r="O21" i="118"/>
  <c r="O19" i="118"/>
  <c r="O18" i="118"/>
  <c r="O17" i="118"/>
  <c r="O16" i="118"/>
  <c r="O8" i="118"/>
  <c r="O5" i="118"/>
  <c r="O4" i="118"/>
  <c r="O28" i="116"/>
  <c r="O27" i="116"/>
  <c r="O26" i="116"/>
  <c r="O24" i="116"/>
  <c r="O23" i="116"/>
  <c r="O21" i="116"/>
  <c r="O20" i="116"/>
  <c r="O19" i="116"/>
  <c r="O18" i="116"/>
  <c r="O17" i="116"/>
  <c r="O16" i="116"/>
  <c r="O14" i="116"/>
  <c r="O8" i="116"/>
  <c r="O7" i="116"/>
  <c r="O6" i="116"/>
  <c r="O4" i="116"/>
  <c r="O28" i="115"/>
  <c r="O27" i="115"/>
  <c r="O26" i="115"/>
  <c r="O25" i="115"/>
  <c r="O24" i="115"/>
  <c r="O21" i="115"/>
  <c r="O18" i="115"/>
  <c r="O17" i="115"/>
  <c r="O14" i="115"/>
  <c r="O8" i="115"/>
  <c r="O28" i="114"/>
  <c r="O27" i="114"/>
  <c r="O26" i="114"/>
  <c r="O25" i="114"/>
  <c r="O21" i="114"/>
  <c r="O19" i="114"/>
  <c r="O18" i="114"/>
  <c r="O17" i="114"/>
  <c r="O8" i="114"/>
  <c r="O5" i="114"/>
  <c r="O28" i="113"/>
  <c r="O27" i="113"/>
  <c r="O26" i="113"/>
  <c r="O25" i="113"/>
  <c r="O23" i="113"/>
  <c r="O21" i="113"/>
  <c r="O19" i="113"/>
  <c r="O8" i="113"/>
  <c r="O6" i="113"/>
  <c r="O5" i="113"/>
  <c r="O28" i="112"/>
  <c r="O27" i="112"/>
  <c r="O26" i="112"/>
  <c r="O25" i="112"/>
  <c r="O21" i="112"/>
  <c r="O19" i="112"/>
  <c r="O18" i="112"/>
  <c r="O17" i="112"/>
  <c r="O8" i="112"/>
  <c r="O5" i="112"/>
  <c r="J141" i="111"/>
  <c r="L141" i="111"/>
  <c r="J142" i="111"/>
  <c r="L142" i="111"/>
  <c r="J143" i="111"/>
  <c r="L143" i="111"/>
  <c r="J144" i="111"/>
  <c r="L144" i="111"/>
  <c r="J145" i="111"/>
  <c r="L145" i="111"/>
  <c r="J146" i="111"/>
  <c r="L146" i="111"/>
  <c r="J147" i="111"/>
  <c r="L147" i="111"/>
  <c r="J148" i="111"/>
  <c r="L148" i="111"/>
  <c r="J149" i="111"/>
  <c r="L149" i="111"/>
  <c r="J150" i="111"/>
  <c r="L150" i="111"/>
  <c r="J151" i="111"/>
  <c r="L151" i="111"/>
  <c r="J152" i="111"/>
  <c r="L152" i="111"/>
  <c r="J153" i="111"/>
  <c r="L153" i="111"/>
  <c r="J154" i="111"/>
  <c r="L154" i="111"/>
  <c r="J155" i="111"/>
  <c r="L155" i="111"/>
  <c r="J140" i="111"/>
  <c r="L140" i="111"/>
  <c r="O27" i="111"/>
  <c r="O26" i="111"/>
  <c r="O25" i="111"/>
  <c r="O23" i="111"/>
  <c r="O21" i="111"/>
  <c r="O19" i="111"/>
  <c r="O18" i="111"/>
  <c r="O17" i="111"/>
  <c r="O14" i="111"/>
  <c r="O9" i="111"/>
  <c r="O8" i="111"/>
  <c r="O5" i="111"/>
  <c r="O28" i="105"/>
  <c r="O27" i="105"/>
  <c r="O26" i="105"/>
  <c r="O25" i="105"/>
  <c r="O24" i="105"/>
  <c r="O23" i="105"/>
  <c r="O21" i="105"/>
  <c r="O20" i="105"/>
  <c r="O19" i="105"/>
  <c r="O18" i="105"/>
  <c r="O17" i="105"/>
  <c r="O16" i="105"/>
  <c r="O14" i="105"/>
  <c r="O8" i="105"/>
  <c r="O6" i="105"/>
  <c r="O5" i="105"/>
  <c r="O28" i="104"/>
  <c r="O27" i="104"/>
  <c r="O26" i="104"/>
  <c r="O25" i="104"/>
  <c r="O24" i="104"/>
  <c r="O23" i="104"/>
  <c r="O21" i="104"/>
  <c r="O20" i="104"/>
  <c r="O19" i="104"/>
  <c r="O18" i="104"/>
  <c r="O17" i="104"/>
  <c r="O16" i="104"/>
  <c r="O14" i="104"/>
  <c r="O8" i="104"/>
  <c r="O6" i="104"/>
  <c r="O28" i="103"/>
  <c r="O27" i="103"/>
  <c r="O26" i="103"/>
  <c r="O25" i="103"/>
  <c r="O23" i="103"/>
  <c r="O21" i="103"/>
  <c r="O19" i="103"/>
  <c r="O10" i="103"/>
  <c r="O8" i="103"/>
  <c r="O6" i="103"/>
  <c r="O5" i="103"/>
  <c r="O28" i="101"/>
  <c r="O27" i="101"/>
  <c r="O26" i="101"/>
  <c r="O23" i="101"/>
  <c r="O21" i="101"/>
  <c r="O20" i="101"/>
  <c r="O19" i="101"/>
  <c r="O18" i="101"/>
  <c r="O16" i="101"/>
  <c r="O15" i="101"/>
  <c r="O14" i="101"/>
  <c r="O10" i="101"/>
  <c r="O9" i="101"/>
  <c r="O8" i="101"/>
  <c r="O6" i="101"/>
  <c r="O5" i="101"/>
  <c r="O4" i="101"/>
  <c r="O28" i="94"/>
  <c r="O27" i="94"/>
  <c r="O26" i="94"/>
  <c r="O25" i="94"/>
  <c r="O23" i="94"/>
  <c r="O21" i="94"/>
  <c r="O8" i="94"/>
  <c r="O6" i="94"/>
  <c r="O5" i="94"/>
  <c r="O28" i="93"/>
  <c r="O27" i="93"/>
  <c r="O26" i="93"/>
  <c r="O25" i="93"/>
  <c r="O23" i="93"/>
  <c r="O21" i="93"/>
  <c r="O20" i="93"/>
  <c r="O19" i="93"/>
  <c r="O17" i="93"/>
  <c r="O16" i="93"/>
  <c r="O8" i="93"/>
  <c r="O5" i="93"/>
  <c r="O27" i="92"/>
  <c r="O26" i="92"/>
  <c r="O25" i="92"/>
  <c r="O23" i="92"/>
  <c r="O21" i="92"/>
  <c r="O19" i="92"/>
  <c r="O8" i="92"/>
  <c r="O6" i="92"/>
  <c r="O5" i="92"/>
  <c r="O27" i="91"/>
  <c r="O26" i="91"/>
  <c r="O23" i="91"/>
  <c r="O21" i="91"/>
  <c r="O18" i="91"/>
  <c r="O14" i="91"/>
  <c r="O9" i="91"/>
  <c r="O8" i="91"/>
  <c r="O6" i="91"/>
  <c r="O5" i="91"/>
  <c r="O27" i="85"/>
  <c r="O26" i="85"/>
  <c r="O25" i="85"/>
  <c r="O23" i="85"/>
  <c r="O21" i="85"/>
  <c r="O19" i="85"/>
  <c r="O17" i="85"/>
  <c r="O15" i="85"/>
  <c r="O10" i="85"/>
  <c r="O9" i="85"/>
  <c r="O8" i="85"/>
  <c r="O5" i="85"/>
  <c r="O28" i="83"/>
  <c r="O27" i="83"/>
  <c r="O26" i="83"/>
  <c r="O23" i="83"/>
  <c r="O21" i="83"/>
  <c r="O20" i="83"/>
  <c r="O19" i="83"/>
  <c r="O18" i="83"/>
  <c r="O17" i="83"/>
  <c r="O16" i="83"/>
  <c r="O14" i="83"/>
  <c r="O8" i="83"/>
  <c r="O27" i="82"/>
  <c r="O26" i="82"/>
  <c r="O25" i="82"/>
  <c r="O23" i="82"/>
  <c r="O21" i="82"/>
  <c r="O19" i="82"/>
  <c r="O14" i="82"/>
  <c r="O8" i="82"/>
  <c r="O6" i="82"/>
  <c r="O5" i="82"/>
  <c r="O27" i="72"/>
  <c r="O26" i="72"/>
  <c r="O25" i="72"/>
  <c r="O23" i="72"/>
  <c r="O21" i="72"/>
  <c r="O19" i="72"/>
  <c r="O17" i="72"/>
  <c r="O15" i="72"/>
  <c r="O14" i="72"/>
  <c r="O10" i="72"/>
  <c r="O9" i="72"/>
  <c r="O8" i="72"/>
  <c r="O5" i="72"/>
  <c r="O28" i="71"/>
  <c r="O27" i="71"/>
  <c r="O25" i="71"/>
  <c r="O24" i="71"/>
  <c r="O23" i="71"/>
  <c r="O22" i="71"/>
  <c r="O21" i="71"/>
  <c r="O20" i="71"/>
  <c r="O19" i="71"/>
  <c r="O18" i="71"/>
  <c r="O17" i="71"/>
  <c r="O16" i="71"/>
  <c r="O15" i="71"/>
  <c r="O14" i="71"/>
  <c r="O10" i="71"/>
  <c r="O9" i="71"/>
  <c r="O8" i="71"/>
  <c r="O7" i="71"/>
  <c r="O6" i="71"/>
  <c r="O5" i="71"/>
  <c r="O4" i="71"/>
  <c r="O27" i="70"/>
  <c r="O26" i="70"/>
  <c r="O25" i="70"/>
  <c r="O24" i="70"/>
  <c r="O23" i="70"/>
  <c r="O22" i="70"/>
  <c r="O21" i="70"/>
  <c r="O20" i="70"/>
  <c r="O19" i="70"/>
  <c r="O18" i="70"/>
  <c r="O17" i="70"/>
  <c r="O16" i="70"/>
  <c r="O15" i="70"/>
  <c r="O14" i="70"/>
  <c r="O10" i="70"/>
  <c r="O9" i="70"/>
  <c r="O8" i="70"/>
  <c r="O7" i="70"/>
  <c r="O6" i="70"/>
  <c r="O5" i="70"/>
  <c r="O4" i="70"/>
  <c r="O27" i="66"/>
  <c r="O26" i="66"/>
  <c r="O25" i="66"/>
  <c r="O23" i="66"/>
  <c r="O21" i="66"/>
  <c r="O20" i="66"/>
  <c r="O18" i="66"/>
  <c r="O16" i="66"/>
  <c r="O15" i="66"/>
  <c r="O14" i="66"/>
  <c r="O12" i="66"/>
  <c r="O10" i="66"/>
  <c r="O9" i="66"/>
  <c r="O8" i="66"/>
  <c r="O6" i="66"/>
  <c r="O5" i="66"/>
  <c r="O4" i="66"/>
  <c r="O27" i="65"/>
  <c r="O26" i="65"/>
  <c r="O25" i="65"/>
  <c r="O23" i="65"/>
  <c r="O21" i="65"/>
  <c r="O15" i="65"/>
  <c r="O10" i="65"/>
  <c r="O9" i="65"/>
  <c r="O8" i="65"/>
  <c r="O6" i="65"/>
  <c r="O5" i="65"/>
  <c r="O27" i="64"/>
  <c r="O26" i="64"/>
  <c r="O25" i="64"/>
  <c r="O23" i="64"/>
  <c r="O21" i="64"/>
  <c r="O18" i="64"/>
  <c r="O14" i="64"/>
  <c r="O10" i="64"/>
  <c r="O8" i="64"/>
  <c r="O6" i="64"/>
  <c r="O5" i="64"/>
  <c r="O27" i="63"/>
  <c r="O26" i="63"/>
  <c r="O25" i="63"/>
  <c r="O23" i="63"/>
  <c r="O21" i="63"/>
  <c r="O19" i="63"/>
  <c r="O16" i="63"/>
  <c r="O15" i="63"/>
  <c r="O10" i="63"/>
  <c r="O9" i="63"/>
  <c r="O8" i="63"/>
  <c r="O6" i="63"/>
  <c r="O27" i="61"/>
  <c r="O26" i="61"/>
  <c r="O25" i="61"/>
  <c r="O24" i="61"/>
  <c r="O23" i="61"/>
  <c r="O21" i="61"/>
  <c r="O20" i="61"/>
  <c r="O19" i="61"/>
  <c r="O18" i="61"/>
  <c r="O17" i="61"/>
  <c r="O16" i="61"/>
  <c r="O15" i="61"/>
  <c r="O12" i="61"/>
  <c r="O10" i="61"/>
  <c r="O9" i="61"/>
  <c r="O8" i="61"/>
  <c r="O5" i="61"/>
  <c r="O27" i="60"/>
  <c r="O26" i="60"/>
  <c r="O24" i="60"/>
  <c r="O23" i="60"/>
  <c r="O22" i="60"/>
  <c r="O21" i="60"/>
  <c r="O20" i="60"/>
  <c r="O19" i="60"/>
  <c r="O18" i="60"/>
  <c r="O17" i="60"/>
  <c r="O16" i="60"/>
  <c r="O15" i="60"/>
  <c r="O14" i="60"/>
  <c r="O13" i="60"/>
  <c r="O12" i="60"/>
  <c r="O10" i="60"/>
  <c r="O9" i="60"/>
  <c r="O8" i="60"/>
  <c r="O7" i="60"/>
  <c r="O6" i="60"/>
  <c r="O5" i="60"/>
  <c r="O4" i="60"/>
  <c r="O27" i="59"/>
  <c r="O26" i="59"/>
  <c r="O23" i="59"/>
  <c r="O22" i="59"/>
  <c r="O21" i="59"/>
  <c r="O20" i="59"/>
  <c r="O19" i="59"/>
  <c r="O16" i="59"/>
  <c r="O15" i="59"/>
  <c r="O14" i="59"/>
  <c r="O13" i="59"/>
  <c r="O12" i="59"/>
  <c r="O10" i="59"/>
  <c r="O9" i="59"/>
  <c r="O8" i="59"/>
  <c r="O7" i="59"/>
  <c r="O6" i="59"/>
  <c r="O5" i="59"/>
  <c r="O4" i="59"/>
  <c r="O27" i="57"/>
  <c r="O26" i="57"/>
  <c r="O25" i="57"/>
  <c r="O24" i="57"/>
  <c r="O23" i="57"/>
  <c r="O22" i="57"/>
  <c r="O21" i="57"/>
  <c r="O20" i="57"/>
  <c r="O19" i="57"/>
  <c r="O18" i="57"/>
  <c r="O17" i="57"/>
  <c r="O16" i="57"/>
  <c r="O15" i="57"/>
  <c r="O14" i="57"/>
  <c r="O12" i="57"/>
  <c r="O10" i="57"/>
  <c r="O9" i="57"/>
  <c r="O8" i="57"/>
  <c r="O6" i="57"/>
  <c r="O4" i="57"/>
  <c r="O27" i="50"/>
  <c r="O26" i="50"/>
  <c r="O23" i="50"/>
  <c r="O21" i="50"/>
  <c r="O19" i="50"/>
  <c r="O17" i="50"/>
  <c r="O15" i="50"/>
  <c r="O10" i="50"/>
  <c r="O9" i="50"/>
  <c r="O8" i="50"/>
  <c r="O5" i="50"/>
  <c r="O27" i="47"/>
  <c r="O26" i="47"/>
  <c r="O24" i="47"/>
  <c r="O23" i="47"/>
  <c r="O22" i="47"/>
  <c r="O21" i="47"/>
  <c r="O20" i="47"/>
  <c r="O19" i="47"/>
  <c r="O18" i="47"/>
  <c r="O17" i="47"/>
  <c r="O16" i="47"/>
  <c r="O15" i="47"/>
  <c r="O14" i="47"/>
  <c r="O12" i="47"/>
  <c r="O10" i="47"/>
  <c r="O9" i="47"/>
  <c r="O8" i="47"/>
  <c r="O7" i="47"/>
  <c r="O6" i="47"/>
  <c r="O4" i="47"/>
  <c r="O27" i="34"/>
  <c r="O26" i="34"/>
  <c r="O24" i="34"/>
  <c r="O23" i="34"/>
  <c r="O21" i="34"/>
  <c r="O19" i="34"/>
  <c r="O18" i="34"/>
  <c r="O17" i="34"/>
  <c r="O15" i="34"/>
  <c r="O14" i="34"/>
  <c r="O10" i="34"/>
  <c r="O9" i="34"/>
  <c r="O8" i="34"/>
  <c r="O5" i="34"/>
  <c r="O27" i="33"/>
  <c r="O26" i="33"/>
  <c r="O24" i="33"/>
  <c r="O23" i="33"/>
  <c r="O21" i="33"/>
  <c r="O19" i="33"/>
  <c r="O18" i="33"/>
  <c r="O14" i="33"/>
  <c r="O8" i="33"/>
  <c r="O6" i="33"/>
  <c r="O5" i="33"/>
  <c r="O27" i="32"/>
  <c r="O26" i="32"/>
  <c r="O24" i="32"/>
  <c r="O23" i="32"/>
  <c r="O21" i="32"/>
  <c r="O19" i="32"/>
  <c r="O18" i="32"/>
  <c r="O17" i="32"/>
  <c r="O15" i="32"/>
  <c r="O14" i="32"/>
  <c r="O10" i="32"/>
  <c r="O9" i="32"/>
  <c r="O8" i="32"/>
  <c r="O5" i="32"/>
  <c r="O27" i="31"/>
  <c r="O26" i="31"/>
  <c r="O23" i="31"/>
  <c r="O21" i="31"/>
  <c r="O19" i="31"/>
  <c r="O18" i="31"/>
  <c r="O14" i="31"/>
  <c r="O8" i="31"/>
  <c r="O6" i="31"/>
  <c r="O5" i="31"/>
  <c r="O27" i="30"/>
  <c r="O25" i="30"/>
  <c r="O23" i="30"/>
  <c r="O22" i="30"/>
  <c r="O21" i="30"/>
  <c r="O20" i="30"/>
  <c r="O19" i="30"/>
  <c r="O18" i="30"/>
  <c r="O16" i="30"/>
  <c r="O15" i="30"/>
  <c r="O14" i="30"/>
  <c r="O12" i="30"/>
  <c r="O10" i="30"/>
  <c r="O9" i="30"/>
  <c r="O8" i="30"/>
  <c r="O6" i="30"/>
  <c r="O4" i="30"/>
  <c r="O26" i="27"/>
  <c r="O23" i="27"/>
  <c r="O22" i="27"/>
  <c r="O21" i="27"/>
  <c r="O20" i="27"/>
  <c r="O19" i="27"/>
  <c r="O18" i="27"/>
  <c r="O16" i="27"/>
  <c r="O15" i="27"/>
  <c r="O14" i="27"/>
  <c r="O12" i="27"/>
  <c r="O10" i="27"/>
  <c r="O8" i="27"/>
  <c r="O6" i="27"/>
  <c r="O4" i="27"/>
  <c r="O26" i="26"/>
  <c r="O25" i="26"/>
  <c r="O24" i="26"/>
  <c r="O23" i="26"/>
  <c r="O22" i="26"/>
  <c r="O21" i="26"/>
  <c r="O20" i="26"/>
  <c r="O18" i="26"/>
  <c r="O17" i="26"/>
  <c r="O16" i="26"/>
  <c r="O15" i="26"/>
  <c r="O14" i="26"/>
  <c r="O12" i="26"/>
  <c r="O10" i="26"/>
  <c r="O8" i="26"/>
  <c r="O4" i="26"/>
  <c r="O26" i="25"/>
  <c r="O23" i="25"/>
  <c r="O21" i="25"/>
  <c r="O20" i="25"/>
  <c r="O18" i="25"/>
  <c r="O17" i="25"/>
  <c r="O15" i="25"/>
  <c r="O12" i="25"/>
  <c r="O10" i="25"/>
  <c r="O9" i="25"/>
  <c r="O8" i="25"/>
  <c r="O5" i="25"/>
  <c r="O26" i="24"/>
  <c r="O24" i="24"/>
  <c r="O23" i="24"/>
  <c r="O21" i="24"/>
  <c r="O19" i="24"/>
  <c r="O15" i="24"/>
  <c r="O14" i="24"/>
  <c r="O10" i="24"/>
  <c r="O9" i="24"/>
  <c r="O8" i="24"/>
  <c r="O6" i="24"/>
  <c r="O5" i="24"/>
  <c r="O26" i="23"/>
  <c r="O24" i="23"/>
  <c r="O23" i="23"/>
  <c r="O21" i="23"/>
  <c r="O19" i="23"/>
  <c r="O15" i="23"/>
  <c r="O14" i="23"/>
  <c r="O10" i="23"/>
  <c r="O9" i="23"/>
  <c r="O8" i="23"/>
  <c r="O6" i="23"/>
  <c r="O5" i="23"/>
  <c r="O26" i="22"/>
  <c r="O23" i="22"/>
  <c r="O21" i="22"/>
  <c r="O15" i="22"/>
  <c r="O14" i="22"/>
  <c r="O10" i="22"/>
  <c r="O9" i="22"/>
  <c r="O8" i="22"/>
  <c r="O6" i="22"/>
  <c r="O26" i="21"/>
  <c r="O23" i="21"/>
  <c r="O21" i="21"/>
  <c r="O19" i="21"/>
  <c r="O15" i="21"/>
  <c r="O10" i="21"/>
  <c r="O9" i="21"/>
  <c r="O8" i="21"/>
  <c r="O6" i="21"/>
  <c r="O26" i="20"/>
  <c r="O23" i="20"/>
  <c r="O21" i="20"/>
  <c r="O19" i="20"/>
  <c r="O15" i="20"/>
  <c r="O10" i="20"/>
  <c r="O9" i="20"/>
  <c r="O8" i="20"/>
  <c r="O6" i="20"/>
  <c r="O26" i="19"/>
  <c r="O24" i="19"/>
  <c r="O23" i="19"/>
  <c r="O21" i="19"/>
  <c r="O19" i="19"/>
  <c r="O14" i="19"/>
  <c r="O10" i="19"/>
  <c r="O8" i="19"/>
  <c r="O6" i="19"/>
  <c r="O5" i="19"/>
  <c r="O25" i="18"/>
  <c r="O23" i="18"/>
  <c r="O21" i="18"/>
  <c r="O20" i="18"/>
  <c r="O19" i="18"/>
  <c r="O18" i="18"/>
  <c r="O17" i="18"/>
  <c r="O16" i="18"/>
  <c r="O15" i="18"/>
  <c r="O12" i="18"/>
  <c r="O10" i="18"/>
  <c r="O9" i="18"/>
  <c r="O8" i="18"/>
  <c r="O4" i="18"/>
  <c r="O25" i="17"/>
  <c r="O24" i="17"/>
  <c r="O23" i="17"/>
  <c r="O22" i="17"/>
  <c r="O21" i="17"/>
  <c r="O20" i="17"/>
  <c r="O19" i="17"/>
  <c r="O18" i="17"/>
  <c r="O17" i="17"/>
  <c r="O15" i="17"/>
  <c r="O14" i="17"/>
  <c r="O12" i="17"/>
  <c r="O10" i="17"/>
  <c r="O9" i="17"/>
  <c r="O8" i="17"/>
  <c r="O6" i="17"/>
  <c r="O4" i="17"/>
  <c r="O25" i="15"/>
  <c r="O23" i="15"/>
  <c r="O21" i="15"/>
  <c r="O19" i="15"/>
  <c r="O15" i="15"/>
  <c r="O10" i="15"/>
  <c r="O9" i="15"/>
  <c r="O8" i="15"/>
  <c r="O6" i="15"/>
  <c r="O5" i="15"/>
  <c r="O23" i="14"/>
  <c r="O21" i="14"/>
  <c r="O19" i="14"/>
  <c r="O18" i="14"/>
  <c r="O14" i="14"/>
  <c r="O10" i="14"/>
  <c r="O9" i="14"/>
  <c r="O8" i="14"/>
  <c r="O6" i="14"/>
  <c r="O5" i="14"/>
  <c r="O4" i="14"/>
  <c r="O25" i="13"/>
  <c r="O24" i="13"/>
  <c r="O23" i="13"/>
  <c r="O22" i="13"/>
  <c r="O21" i="13"/>
  <c r="O20" i="13"/>
  <c r="O19" i="13"/>
  <c r="O18" i="13"/>
  <c r="O17" i="13"/>
  <c r="O16" i="13"/>
  <c r="O15" i="13"/>
  <c r="O14" i="13"/>
  <c r="O12" i="13"/>
  <c r="O10" i="13"/>
  <c r="O9" i="13"/>
  <c r="O8" i="13"/>
  <c r="O7" i="13"/>
  <c r="O6" i="13"/>
  <c r="O5" i="13"/>
  <c r="O4" i="13"/>
  <c r="O25" i="12"/>
  <c r="O24" i="12"/>
  <c r="O23" i="12"/>
  <c r="O22" i="12"/>
  <c r="O21" i="12"/>
  <c r="O20" i="12"/>
  <c r="O19" i="12"/>
  <c r="O18" i="12"/>
  <c r="O17" i="12"/>
  <c r="O16" i="12"/>
  <c r="O15" i="12"/>
  <c r="O14" i="12"/>
  <c r="O12" i="12"/>
  <c r="O10" i="12"/>
  <c r="O8" i="12"/>
  <c r="O7" i="12"/>
  <c r="O6" i="12"/>
  <c r="O5" i="12"/>
  <c r="O4" i="12"/>
  <c r="O25" i="11"/>
  <c r="O24" i="11"/>
  <c r="O23" i="11"/>
  <c r="O22" i="11"/>
  <c r="O21" i="11"/>
  <c r="O20" i="11"/>
  <c r="O19" i="11"/>
  <c r="O18" i="11"/>
  <c r="O17" i="11"/>
  <c r="O16" i="11"/>
  <c r="O15" i="11"/>
  <c r="O14" i="11"/>
  <c r="O12" i="11"/>
  <c r="O10" i="11"/>
  <c r="O9" i="11"/>
  <c r="O8" i="11"/>
  <c r="O6" i="11"/>
  <c r="O4" i="11"/>
  <c r="O25" i="10"/>
  <c r="O24" i="10"/>
  <c r="O23" i="10"/>
  <c r="O22" i="10"/>
  <c r="O21" i="10"/>
  <c r="O20" i="10"/>
  <c r="O19" i="10"/>
  <c r="O18" i="10"/>
  <c r="O17" i="10"/>
  <c r="O16" i="10"/>
  <c r="O15" i="10"/>
  <c r="O14" i="10"/>
  <c r="O12" i="10"/>
  <c r="O10" i="10"/>
  <c r="O9" i="10"/>
  <c r="O8" i="10"/>
  <c r="O7" i="10"/>
  <c r="O6" i="10"/>
  <c r="O5" i="10"/>
  <c r="O25" i="9"/>
  <c r="O24" i="9"/>
  <c r="O23" i="9"/>
  <c r="O22" i="9"/>
  <c r="O21" i="9"/>
  <c r="O20" i="9"/>
  <c r="O19" i="9"/>
  <c r="O18" i="9"/>
  <c r="O17" i="9"/>
  <c r="O16" i="9"/>
  <c r="O15" i="9"/>
  <c r="O14" i="9"/>
  <c r="O12" i="9"/>
  <c r="O10" i="9"/>
  <c r="O9" i="9"/>
  <c r="O8" i="9"/>
  <c r="O7" i="9"/>
  <c r="O6" i="9"/>
  <c r="O5" i="9"/>
  <c r="O4" i="9"/>
  <c r="P25" i="8"/>
  <c r="P24" i="8"/>
  <c r="P23" i="8"/>
  <c r="P22" i="8"/>
  <c r="P21" i="8"/>
  <c r="P20" i="8"/>
  <c r="P19" i="8"/>
  <c r="P18" i="8"/>
  <c r="P17" i="8"/>
  <c r="P16" i="8"/>
  <c r="P15" i="8"/>
  <c r="P14" i="8"/>
  <c r="P12" i="8"/>
  <c r="P10" i="8"/>
  <c r="P9" i="8"/>
  <c r="P8" i="8"/>
  <c r="P4" i="8"/>
  <c r="O25" i="7"/>
  <c r="O23" i="7"/>
  <c r="O21" i="7"/>
  <c r="O19" i="7"/>
  <c r="O14" i="7"/>
  <c r="O10" i="7"/>
  <c r="O9" i="7"/>
  <c r="O8" i="7"/>
  <c r="O6" i="7"/>
  <c r="O5" i="7"/>
  <c r="O24" i="6"/>
  <c r="O23" i="6"/>
  <c r="O22" i="6"/>
  <c r="O21" i="6"/>
  <c r="O20" i="6"/>
  <c r="O19" i="6"/>
  <c r="O18" i="6"/>
  <c r="O17" i="6"/>
  <c r="O16" i="6"/>
  <c r="O15" i="6"/>
  <c r="O14" i="6"/>
  <c r="O12" i="6"/>
  <c r="O10" i="6"/>
  <c r="O9" i="6"/>
  <c r="O8" i="6"/>
  <c r="O6" i="6"/>
  <c r="O5" i="6"/>
  <c r="O4" i="6"/>
  <c r="O25" i="5"/>
  <c r="O24" i="5"/>
  <c r="O23" i="5"/>
  <c r="O22" i="5"/>
  <c r="O21" i="5"/>
  <c r="O20" i="5"/>
  <c r="O19" i="5"/>
  <c r="O18" i="5"/>
  <c r="O17" i="5"/>
  <c r="O16" i="5"/>
  <c r="O15" i="5"/>
  <c r="O14" i="5"/>
  <c r="O12" i="5"/>
  <c r="O10" i="5"/>
  <c r="O9" i="5"/>
  <c r="O8" i="5"/>
  <c r="O7" i="5"/>
  <c r="O6" i="5"/>
  <c r="O5" i="5"/>
  <c r="O4" i="5"/>
  <c r="O25" i="4"/>
  <c r="O23" i="4"/>
  <c r="O21" i="4"/>
  <c r="O20" i="4"/>
  <c r="O19" i="4"/>
  <c r="O18" i="4"/>
  <c r="O17" i="4"/>
  <c r="O16" i="4"/>
  <c r="O15" i="4"/>
  <c r="O14" i="4"/>
  <c r="O12" i="4"/>
  <c r="O10" i="4"/>
  <c r="O8" i="4"/>
  <c r="O4" i="4"/>
  <c r="O25" i="3"/>
  <c r="O23" i="3"/>
  <c r="O21" i="3"/>
  <c r="O20" i="3"/>
  <c r="O19" i="3"/>
  <c r="O18" i="3"/>
  <c r="O17" i="3"/>
  <c r="O15" i="3"/>
  <c r="O12" i="3"/>
  <c r="O10" i="3"/>
  <c r="O9" i="3"/>
  <c r="O8" i="3"/>
  <c r="O5" i="3"/>
  <c r="O25" i="1"/>
  <c r="O23" i="1"/>
  <c r="O21" i="1"/>
  <c r="O19" i="1"/>
  <c r="O10" i="1"/>
  <c r="O9" i="1"/>
  <c r="O8" i="1"/>
  <c r="O6" i="1"/>
  <c r="O5" i="1"/>
  <c r="O25" i="2"/>
  <c r="O23" i="2"/>
  <c r="O21" i="2"/>
  <c r="O15" i="2"/>
  <c r="O10" i="2"/>
  <c r="O9" i="2"/>
  <c r="O8" i="2"/>
  <c r="O6" i="2"/>
  <c r="L16" i="27" l="1"/>
  <c r="O24" i="27" s="1"/>
  <c r="J16" i="27"/>
  <c r="L16" i="83"/>
  <c r="O24" i="83" s="1"/>
  <c r="J16" i="83"/>
  <c r="I16" i="83"/>
  <c r="H16" i="83"/>
  <c r="H15" i="151"/>
  <c r="L15" i="151"/>
  <c r="J15" i="151"/>
  <c r="I15" i="151"/>
  <c r="L14" i="66"/>
  <c r="O24" i="66" s="1"/>
  <c r="J14" i="66"/>
  <c r="I14" i="66"/>
  <c r="H14" i="66"/>
  <c r="L12" i="101"/>
  <c r="O24" i="101" s="1"/>
  <c r="J12" i="101"/>
  <c r="I12" i="101"/>
  <c r="H12" i="101"/>
  <c r="L14" i="30" l="1"/>
  <c r="O24" i="30" s="1"/>
  <c r="J14" i="30"/>
  <c r="I14" i="30"/>
  <c r="H14" i="30"/>
  <c r="L15" i="2"/>
  <c r="J15" i="2"/>
  <c r="I15" i="2"/>
  <c r="L15" i="14"/>
  <c r="O24" i="14" s="1"/>
  <c r="J15" i="14"/>
  <c r="I15" i="14"/>
  <c r="O24" i="18"/>
  <c r="J14" i="18"/>
  <c r="I14" i="18"/>
  <c r="L17" i="152"/>
  <c r="O24" i="152" s="1"/>
  <c r="J17" i="152"/>
  <c r="I17" i="152"/>
  <c r="H17" i="152"/>
  <c r="H14" i="151"/>
  <c r="I14" i="151"/>
  <c r="J14" i="151"/>
  <c r="L14" i="151"/>
  <c r="O24" i="151" s="1"/>
  <c r="L12" i="172" l="1"/>
  <c r="J12" i="172"/>
  <c r="I12" i="172"/>
  <c r="H12" i="172"/>
  <c r="L11" i="172"/>
  <c r="J11" i="172"/>
  <c r="I11" i="172"/>
  <c r="H11" i="172"/>
  <c r="I5" i="150"/>
  <c r="I6" i="150"/>
  <c r="I7" i="150"/>
  <c r="I8" i="150"/>
  <c r="I9" i="150"/>
  <c r="I10" i="150"/>
  <c r="I11" i="150"/>
  <c r="I12" i="150"/>
  <c r="I13" i="150"/>
  <c r="I14" i="150"/>
  <c r="I15" i="150"/>
  <c r="I16" i="150"/>
  <c r="I17" i="150"/>
  <c r="I18" i="150"/>
  <c r="I19" i="150"/>
  <c r="I20" i="150"/>
  <c r="I21" i="150"/>
  <c r="I22" i="150"/>
  <c r="I23" i="150"/>
  <c r="I24" i="150"/>
  <c r="I25" i="150"/>
  <c r="I26" i="150"/>
  <c r="I27" i="150"/>
  <c r="I28" i="150"/>
  <c r="I29" i="150"/>
  <c r="I30" i="150"/>
  <c r="I31" i="150"/>
  <c r="I32" i="150"/>
  <c r="I33" i="150"/>
  <c r="I34" i="150"/>
  <c r="I35" i="150"/>
  <c r="I36" i="150"/>
  <c r="I37" i="150"/>
  <c r="I38" i="150"/>
  <c r="I39" i="150"/>
  <c r="I40" i="150"/>
  <c r="I41" i="150"/>
  <c r="I42" i="150"/>
  <c r="I43" i="150"/>
  <c r="I44" i="150"/>
  <c r="I45" i="150"/>
  <c r="I46" i="150"/>
  <c r="I47" i="150"/>
  <c r="I48" i="150"/>
  <c r="I49" i="150"/>
  <c r="I50" i="150"/>
  <c r="I51" i="150"/>
  <c r="I52" i="150"/>
  <c r="I53" i="150"/>
  <c r="I54" i="150"/>
  <c r="I55" i="150"/>
  <c r="I56" i="150"/>
  <c r="I57" i="150"/>
  <c r="I58" i="150"/>
  <c r="I59" i="150"/>
  <c r="I60" i="150"/>
  <c r="I61" i="150"/>
  <c r="I62" i="150"/>
  <c r="I4" i="150"/>
  <c r="H5" i="150"/>
  <c r="H6" i="150"/>
  <c r="H7" i="150"/>
  <c r="H8" i="150"/>
  <c r="H9" i="150"/>
  <c r="H10" i="150"/>
  <c r="H11" i="150"/>
  <c r="H12" i="150"/>
  <c r="H13" i="150"/>
  <c r="H14" i="150"/>
  <c r="H15" i="150"/>
  <c r="H16" i="150"/>
  <c r="H17" i="150"/>
  <c r="H18" i="150"/>
  <c r="H19" i="150"/>
  <c r="H20" i="150"/>
  <c r="H21" i="150"/>
  <c r="H22" i="150"/>
  <c r="H23" i="150"/>
  <c r="H24" i="150"/>
  <c r="H25" i="150"/>
  <c r="H26" i="150"/>
  <c r="H27" i="150"/>
  <c r="H28" i="150"/>
  <c r="H29" i="150"/>
  <c r="H30" i="150"/>
  <c r="H31" i="150"/>
  <c r="H32" i="150"/>
  <c r="H33" i="150"/>
  <c r="H34" i="150"/>
  <c r="H35" i="150"/>
  <c r="H36" i="150"/>
  <c r="H37" i="150"/>
  <c r="H38" i="150"/>
  <c r="H39" i="150"/>
  <c r="H40" i="150"/>
  <c r="H41" i="150"/>
  <c r="H42" i="150"/>
  <c r="H43" i="150"/>
  <c r="H44" i="150"/>
  <c r="H45" i="150"/>
  <c r="H46" i="150"/>
  <c r="H47" i="150"/>
  <c r="H48" i="150"/>
  <c r="H49" i="150"/>
  <c r="H50" i="150"/>
  <c r="H51" i="150"/>
  <c r="H52" i="150"/>
  <c r="H53" i="150"/>
  <c r="H54" i="150"/>
  <c r="H55" i="150"/>
  <c r="H56" i="150"/>
  <c r="H57" i="150"/>
  <c r="H58" i="150"/>
  <c r="H59" i="150"/>
  <c r="H60" i="150"/>
  <c r="H61" i="150"/>
  <c r="H62" i="150"/>
  <c r="H4" i="150"/>
  <c r="L62" i="150"/>
  <c r="O11" i="150" s="1"/>
  <c r="J62" i="150"/>
  <c r="L61" i="150"/>
  <c r="O13" i="150" s="1"/>
  <c r="J61" i="150"/>
  <c r="L60" i="150"/>
  <c r="J60" i="150"/>
  <c r="L59" i="150"/>
  <c r="J59" i="150"/>
  <c r="L58" i="150"/>
  <c r="J58" i="150"/>
  <c r="L57" i="150"/>
  <c r="J57" i="150"/>
  <c r="L56" i="150"/>
  <c r="J56" i="150"/>
  <c r="L55" i="150"/>
  <c r="J55" i="150"/>
  <c r="L54" i="150"/>
  <c r="J54" i="150"/>
  <c r="L53" i="150"/>
  <c r="J53" i="150"/>
  <c r="L52" i="150"/>
  <c r="J52" i="150"/>
  <c r="L51" i="150"/>
  <c r="J51" i="150"/>
  <c r="L50" i="150"/>
  <c r="J50" i="150"/>
  <c r="L49" i="150"/>
  <c r="J49" i="150"/>
  <c r="L48" i="150"/>
  <c r="J48" i="150"/>
  <c r="L47" i="150"/>
  <c r="J47" i="150"/>
  <c r="L46" i="150"/>
  <c r="J46" i="150"/>
  <c r="L45" i="150"/>
  <c r="J45" i="150"/>
  <c r="L44" i="150"/>
  <c r="J44" i="150"/>
  <c r="L43" i="150"/>
  <c r="J43" i="150"/>
  <c r="L42" i="150"/>
  <c r="J42" i="150"/>
  <c r="L41" i="150"/>
  <c r="J41" i="150"/>
  <c r="L40" i="150"/>
  <c r="J40" i="150"/>
  <c r="L39" i="150"/>
  <c r="J39" i="150"/>
  <c r="L38" i="150"/>
  <c r="J38" i="150"/>
  <c r="L37" i="150"/>
  <c r="J37" i="150"/>
  <c r="L36" i="150"/>
  <c r="J36" i="150"/>
  <c r="L35" i="150"/>
  <c r="J35" i="150"/>
  <c r="L34" i="150"/>
  <c r="J34" i="150"/>
  <c r="L33" i="150"/>
  <c r="J33" i="150"/>
  <c r="L32" i="150"/>
  <c r="J32" i="150"/>
  <c r="L31" i="150"/>
  <c r="J31" i="150"/>
  <c r="L30" i="150"/>
  <c r="J30" i="150"/>
  <c r="L29" i="150"/>
  <c r="J29" i="150"/>
  <c r="L28" i="150"/>
  <c r="J28" i="150"/>
  <c r="L27" i="150"/>
  <c r="J27" i="150"/>
  <c r="L26" i="150"/>
  <c r="J26" i="150"/>
  <c r="L25" i="150"/>
  <c r="J25" i="150"/>
  <c r="L24" i="150"/>
  <c r="J24" i="150"/>
  <c r="L23" i="150"/>
  <c r="J23" i="150"/>
  <c r="L22" i="150"/>
  <c r="J22" i="150"/>
  <c r="L21" i="150"/>
  <c r="J21" i="150"/>
  <c r="L20" i="150"/>
  <c r="J20" i="150"/>
  <c r="L19" i="150"/>
  <c r="J19" i="150"/>
  <c r="L18" i="150"/>
  <c r="J18" i="150"/>
  <c r="L17" i="150"/>
  <c r="J17" i="150"/>
  <c r="L16" i="150"/>
  <c r="J16" i="150"/>
  <c r="L15" i="150"/>
  <c r="J15" i="150"/>
  <c r="L14" i="150"/>
  <c r="J14" i="150"/>
  <c r="L13" i="150"/>
  <c r="J13" i="150"/>
  <c r="L12" i="150"/>
  <c r="J12" i="150"/>
  <c r="L11" i="150"/>
  <c r="J11" i="150"/>
  <c r="L10" i="150"/>
  <c r="J10" i="150"/>
  <c r="L9" i="150"/>
  <c r="J9" i="150"/>
  <c r="L8" i="150"/>
  <c r="J8" i="150"/>
  <c r="L7" i="150"/>
  <c r="J7" i="150"/>
  <c r="L6" i="150"/>
  <c r="J6" i="150"/>
  <c r="L5" i="150"/>
  <c r="J5" i="150"/>
  <c r="L4" i="150"/>
  <c r="J4" i="150"/>
  <c r="I5" i="152"/>
  <c r="I6" i="152"/>
  <c r="I7" i="152"/>
  <c r="I8" i="152"/>
  <c r="I9" i="152"/>
  <c r="I10" i="152"/>
  <c r="I11" i="152"/>
  <c r="I12" i="152"/>
  <c r="I13" i="152"/>
  <c r="I14" i="152"/>
  <c r="I15" i="152"/>
  <c r="I16" i="152"/>
  <c r="I18" i="152"/>
  <c r="I19" i="152"/>
  <c r="I20" i="152"/>
  <c r="I21" i="152"/>
  <c r="I22" i="152"/>
  <c r="I23" i="152"/>
  <c r="I24" i="152"/>
  <c r="I25" i="152"/>
  <c r="I26" i="152"/>
  <c r="I27" i="152"/>
  <c r="I28" i="152"/>
  <c r="I29" i="152"/>
  <c r="I30" i="152"/>
  <c r="I31" i="152"/>
  <c r="I32" i="152"/>
  <c r="I33" i="152"/>
  <c r="I34" i="152"/>
  <c r="I35" i="152"/>
  <c r="I36" i="152"/>
  <c r="I37" i="152"/>
  <c r="I38" i="152"/>
  <c r="I39" i="152"/>
  <c r="I40" i="152"/>
  <c r="I41" i="152"/>
  <c r="I42" i="152"/>
  <c r="I43" i="152"/>
  <c r="I44" i="152"/>
  <c r="I45" i="152"/>
  <c r="I46" i="152"/>
  <c r="I47" i="152"/>
  <c r="I48" i="152"/>
  <c r="I49" i="152"/>
  <c r="I50" i="152"/>
  <c r="I51" i="152"/>
  <c r="I52" i="152"/>
  <c r="I53" i="152"/>
  <c r="I54" i="152"/>
  <c r="I55" i="152"/>
  <c r="I56" i="152"/>
  <c r="I57" i="152"/>
  <c r="I58" i="152"/>
  <c r="I59" i="152"/>
  <c r="I60" i="152"/>
  <c r="I61" i="152"/>
  <c r="I62" i="152"/>
  <c r="I63" i="152"/>
  <c r="I64" i="152"/>
  <c r="I65" i="152"/>
  <c r="I66" i="152"/>
  <c r="I67" i="152"/>
  <c r="I4" i="152"/>
  <c r="H5" i="152"/>
  <c r="H6" i="152"/>
  <c r="H7" i="152"/>
  <c r="H8" i="152"/>
  <c r="H9" i="152"/>
  <c r="H10" i="152"/>
  <c r="H11" i="152"/>
  <c r="H12" i="152"/>
  <c r="H13" i="152"/>
  <c r="H14" i="152"/>
  <c r="H15" i="152"/>
  <c r="H16" i="152"/>
  <c r="H18" i="152"/>
  <c r="H19" i="152"/>
  <c r="H20" i="152"/>
  <c r="H21" i="152"/>
  <c r="H22" i="152"/>
  <c r="H23" i="152"/>
  <c r="H24" i="152"/>
  <c r="H25" i="152"/>
  <c r="H26" i="152"/>
  <c r="H27" i="152"/>
  <c r="H28" i="152"/>
  <c r="H29" i="152"/>
  <c r="H30" i="152"/>
  <c r="H31" i="152"/>
  <c r="H32" i="152"/>
  <c r="H33" i="152"/>
  <c r="H34" i="152"/>
  <c r="H35" i="152"/>
  <c r="H36" i="152"/>
  <c r="H37" i="152"/>
  <c r="H38" i="152"/>
  <c r="H39" i="152"/>
  <c r="H40" i="152"/>
  <c r="H41" i="152"/>
  <c r="H42" i="152"/>
  <c r="H43" i="152"/>
  <c r="H44" i="152"/>
  <c r="H45" i="152"/>
  <c r="H46" i="152"/>
  <c r="H47" i="152"/>
  <c r="H48" i="152"/>
  <c r="H49" i="152"/>
  <c r="H50" i="152"/>
  <c r="H51" i="152"/>
  <c r="H52" i="152"/>
  <c r="H53" i="152"/>
  <c r="H54" i="152"/>
  <c r="H55" i="152"/>
  <c r="H56" i="152"/>
  <c r="H57" i="152"/>
  <c r="H58" i="152"/>
  <c r="H59" i="152"/>
  <c r="H60" i="152"/>
  <c r="H61" i="152"/>
  <c r="H62" i="152"/>
  <c r="H63" i="152"/>
  <c r="H64" i="152"/>
  <c r="H65" i="152"/>
  <c r="H66" i="152"/>
  <c r="H67" i="152"/>
  <c r="H4" i="152"/>
  <c r="L67" i="152"/>
  <c r="J67" i="152"/>
  <c r="L66" i="152"/>
  <c r="O13" i="152" s="1"/>
  <c r="J66" i="152"/>
  <c r="L65" i="152"/>
  <c r="J65" i="152"/>
  <c r="L64" i="152"/>
  <c r="J64" i="152"/>
  <c r="L63" i="152"/>
  <c r="J63" i="152"/>
  <c r="L62" i="152"/>
  <c r="J62" i="152"/>
  <c r="L61" i="152"/>
  <c r="J61" i="152"/>
  <c r="L60" i="152"/>
  <c r="J60" i="152"/>
  <c r="L59" i="152"/>
  <c r="J59" i="152"/>
  <c r="L58" i="152"/>
  <c r="J58" i="152"/>
  <c r="L57" i="152"/>
  <c r="J57" i="152"/>
  <c r="L56" i="152"/>
  <c r="J56" i="152"/>
  <c r="L55" i="152"/>
  <c r="J55" i="152"/>
  <c r="L54" i="152"/>
  <c r="J54" i="152"/>
  <c r="L53" i="152"/>
  <c r="J53" i="152"/>
  <c r="L52" i="152"/>
  <c r="J52" i="152"/>
  <c r="L51" i="152"/>
  <c r="J51" i="152"/>
  <c r="L50" i="152"/>
  <c r="J50" i="152"/>
  <c r="L49" i="152"/>
  <c r="J49" i="152"/>
  <c r="L48" i="152"/>
  <c r="J48" i="152"/>
  <c r="L47" i="152"/>
  <c r="J47" i="152"/>
  <c r="L46" i="152"/>
  <c r="J46" i="152"/>
  <c r="L45" i="152"/>
  <c r="J45" i="152"/>
  <c r="L44" i="152"/>
  <c r="J44" i="152"/>
  <c r="L43" i="152"/>
  <c r="J43" i="152"/>
  <c r="L42" i="152"/>
  <c r="J42" i="152"/>
  <c r="L41" i="152"/>
  <c r="J41" i="152"/>
  <c r="L40" i="152"/>
  <c r="J40" i="152"/>
  <c r="L39" i="152"/>
  <c r="J39" i="152"/>
  <c r="L38" i="152"/>
  <c r="J38" i="152"/>
  <c r="L37" i="152"/>
  <c r="J37" i="152"/>
  <c r="L36" i="152"/>
  <c r="J36" i="152"/>
  <c r="L35" i="152"/>
  <c r="J35" i="152"/>
  <c r="L34" i="152"/>
  <c r="J34" i="152"/>
  <c r="L33" i="152"/>
  <c r="J33" i="152"/>
  <c r="L32" i="152"/>
  <c r="J32" i="152"/>
  <c r="L31" i="152"/>
  <c r="J31" i="152"/>
  <c r="L30" i="152"/>
  <c r="J30" i="152"/>
  <c r="L29" i="152"/>
  <c r="J29" i="152"/>
  <c r="L28" i="152"/>
  <c r="J28" i="152"/>
  <c r="L27" i="152"/>
  <c r="J27" i="152"/>
  <c r="L26" i="152"/>
  <c r="J26" i="152"/>
  <c r="L25" i="152"/>
  <c r="J25" i="152"/>
  <c r="L24" i="152"/>
  <c r="J24" i="152"/>
  <c r="L23" i="152"/>
  <c r="J23" i="152"/>
  <c r="L22" i="152"/>
  <c r="J22" i="152"/>
  <c r="L21" i="152"/>
  <c r="J21" i="152"/>
  <c r="L20" i="152"/>
  <c r="J20" i="152"/>
  <c r="L19" i="152"/>
  <c r="J19" i="152"/>
  <c r="L18" i="152"/>
  <c r="J18" i="152"/>
  <c r="L16" i="152"/>
  <c r="J16" i="152"/>
  <c r="L15" i="152"/>
  <c r="J15" i="152"/>
  <c r="L14" i="152"/>
  <c r="J14" i="152"/>
  <c r="L13" i="152"/>
  <c r="J13" i="152"/>
  <c r="L12" i="152"/>
  <c r="J12" i="152"/>
  <c r="L11" i="152"/>
  <c r="J11" i="152"/>
  <c r="L10" i="152"/>
  <c r="J10" i="152"/>
  <c r="L9" i="152"/>
  <c r="J9" i="152"/>
  <c r="L8" i="152"/>
  <c r="J8" i="152"/>
  <c r="L7" i="152"/>
  <c r="J7" i="152"/>
  <c r="L6" i="152"/>
  <c r="J6" i="152"/>
  <c r="L5" i="152"/>
  <c r="J5" i="152"/>
  <c r="L4" i="152"/>
  <c r="J4" i="152"/>
  <c r="I5" i="183"/>
  <c r="I6" i="183"/>
  <c r="I7" i="183"/>
  <c r="I8" i="183"/>
  <c r="I9" i="183"/>
  <c r="I10" i="183"/>
  <c r="I11" i="183"/>
  <c r="I12" i="183"/>
  <c r="I13" i="183"/>
  <c r="I14" i="183"/>
  <c r="I15" i="183"/>
  <c r="I16" i="183"/>
  <c r="I17" i="183"/>
  <c r="I18" i="183"/>
  <c r="I19" i="183"/>
  <c r="I20" i="183"/>
  <c r="I21" i="183"/>
  <c r="I22" i="183"/>
  <c r="I23" i="183"/>
  <c r="I24" i="183"/>
  <c r="I25" i="183"/>
  <c r="I26" i="183"/>
  <c r="I27" i="183"/>
  <c r="I28" i="183"/>
  <c r="I29" i="183"/>
  <c r="I30" i="183"/>
  <c r="I31" i="183"/>
  <c r="I32" i="183"/>
  <c r="I33" i="183"/>
  <c r="I34" i="183"/>
  <c r="I35" i="183"/>
  <c r="I36" i="183"/>
  <c r="I37" i="183"/>
  <c r="I38" i="183"/>
  <c r="I39" i="183"/>
  <c r="I40" i="183"/>
  <c r="I41" i="183"/>
  <c r="I42" i="183"/>
  <c r="I43" i="183"/>
  <c r="I44" i="183"/>
  <c r="I45" i="183"/>
  <c r="I46" i="183"/>
  <c r="I47" i="183"/>
  <c r="I48" i="183"/>
  <c r="I49" i="183"/>
  <c r="I50" i="183"/>
  <c r="I51" i="183"/>
  <c r="I52" i="183"/>
  <c r="I53" i="183"/>
  <c r="I54" i="183"/>
  <c r="I55" i="183"/>
  <c r="I56" i="183"/>
  <c r="I57" i="183"/>
  <c r="I58" i="183"/>
  <c r="I59" i="183"/>
  <c r="I60" i="183"/>
  <c r="I61" i="183"/>
  <c r="I62" i="183"/>
  <c r="I4" i="183"/>
  <c r="H5" i="183"/>
  <c r="H6" i="183"/>
  <c r="H7" i="183"/>
  <c r="H8" i="183"/>
  <c r="H9" i="183"/>
  <c r="H10" i="183"/>
  <c r="H11" i="183"/>
  <c r="H12" i="183"/>
  <c r="H13" i="183"/>
  <c r="H14" i="183"/>
  <c r="H15" i="183"/>
  <c r="H16" i="183"/>
  <c r="H17" i="183"/>
  <c r="H18" i="183"/>
  <c r="H19" i="183"/>
  <c r="H20" i="183"/>
  <c r="H21" i="183"/>
  <c r="H22" i="183"/>
  <c r="H23" i="183"/>
  <c r="H24" i="183"/>
  <c r="H25" i="183"/>
  <c r="H26" i="183"/>
  <c r="H27" i="183"/>
  <c r="H28" i="183"/>
  <c r="H29" i="183"/>
  <c r="H30" i="183"/>
  <c r="H31" i="183"/>
  <c r="H32" i="183"/>
  <c r="H33" i="183"/>
  <c r="H34" i="183"/>
  <c r="H35" i="183"/>
  <c r="H36" i="183"/>
  <c r="H37" i="183"/>
  <c r="H38" i="183"/>
  <c r="H39" i="183"/>
  <c r="H40" i="183"/>
  <c r="H41" i="183"/>
  <c r="H42" i="183"/>
  <c r="H43" i="183"/>
  <c r="H44" i="183"/>
  <c r="H45" i="183"/>
  <c r="H46" i="183"/>
  <c r="H47" i="183"/>
  <c r="H48" i="183"/>
  <c r="H49" i="183"/>
  <c r="H50" i="183"/>
  <c r="H51" i="183"/>
  <c r="H52" i="183"/>
  <c r="H53" i="183"/>
  <c r="H54" i="183"/>
  <c r="H55" i="183"/>
  <c r="H56" i="183"/>
  <c r="H57" i="183"/>
  <c r="H58" i="183"/>
  <c r="H59" i="183"/>
  <c r="H60" i="183"/>
  <c r="H61" i="183"/>
  <c r="H62" i="183"/>
  <c r="H4" i="183"/>
  <c r="L62" i="183"/>
  <c r="J62" i="183"/>
  <c r="L61" i="183"/>
  <c r="J61" i="183"/>
  <c r="L60" i="183"/>
  <c r="J60" i="183"/>
  <c r="L59" i="183"/>
  <c r="O13" i="183" s="1"/>
  <c r="J59" i="183"/>
  <c r="L58" i="183"/>
  <c r="J58" i="183"/>
  <c r="L57" i="183"/>
  <c r="J57" i="183"/>
  <c r="L56" i="183"/>
  <c r="J56" i="183"/>
  <c r="L55" i="183"/>
  <c r="J55" i="183"/>
  <c r="L54" i="183"/>
  <c r="J54" i="183"/>
  <c r="L53" i="183"/>
  <c r="J53" i="183"/>
  <c r="L52" i="183"/>
  <c r="J52" i="183"/>
  <c r="L51" i="183"/>
  <c r="J51" i="183"/>
  <c r="L50" i="183"/>
  <c r="J50" i="183"/>
  <c r="L49" i="183"/>
  <c r="J49" i="183"/>
  <c r="L48" i="183"/>
  <c r="J48" i="183"/>
  <c r="L47" i="183"/>
  <c r="J47" i="183"/>
  <c r="L46" i="183"/>
  <c r="J46" i="183"/>
  <c r="L45" i="183"/>
  <c r="J45" i="183"/>
  <c r="L44" i="183"/>
  <c r="J44" i="183"/>
  <c r="L43" i="183"/>
  <c r="J43" i="183"/>
  <c r="L42" i="183"/>
  <c r="J42" i="183"/>
  <c r="L41" i="183"/>
  <c r="J41" i="183"/>
  <c r="L40" i="183"/>
  <c r="J40" i="183"/>
  <c r="L39" i="183"/>
  <c r="J39" i="183"/>
  <c r="L38" i="183"/>
  <c r="J38" i="183"/>
  <c r="L37" i="183"/>
  <c r="J37" i="183"/>
  <c r="L36" i="183"/>
  <c r="J36" i="183"/>
  <c r="L35" i="183"/>
  <c r="J35" i="183"/>
  <c r="L34" i="183"/>
  <c r="J34" i="183"/>
  <c r="L33" i="183"/>
  <c r="J33" i="183"/>
  <c r="L32" i="183"/>
  <c r="J32" i="183"/>
  <c r="L31" i="183"/>
  <c r="J31" i="183"/>
  <c r="L30" i="183"/>
  <c r="J30" i="183"/>
  <c r="L29" i="183"/>
  <c r="J29" i="183"/>
  <c r="L28" i="183"/>
  <c r="J28" i="183"/>
  <c r="L27" i="183"/>
  <c r="J27" i="183"/>
  <c r="L26" i="183"/>
  <c r="J26" i="183"/>
  <c r="L25" i="183"/>
  <c r="J25" i="183"/>
  <c r="L24" i="183"/>
  <c r="J24" i="183"/>
  <c r="L23" i="183"/>
  <c r="J23" i="183"/>
  <c r="L22" i="183"/>
  <c r="J22" i="183"/>
  <c r="L21" i="183"/>
  <c r="J21" i="183"/>
  <c r="L20" i="183"/>
  <c r="J20" i="183"/>
  <c r="L19" i="183"/>
  <c r="J19" i="183"/>
  <c r="L18" i="183"/>
  <c r="J18" i="183"/>
  <c r="L17" i="183"/>
  <c r="J17" i="183"/>
  <c r="L16" i="183"/>
  <c r="J16" i="183"/>
  <c r="L15" i="183"/>
  <c r="J15" i="183"/>
  <c r="L14" i="183"/>
  <c r="J14" i="183"/>
  <c r="L13" i="183"/>
  <c r="J13" i="183"/>
  <c r="L12" i="183"/>
  <c r="J12" i="183"/>
  <c r="L11" i="183"/>
  <c r="J11" i="183"/>
  <c r="L10" i="183"/>
  <c r="J10" i="183"/>
  <c r="L9" i="183"/>
  <c r="J9" i="183"/>
  <c r="L8" i="183"/>
  <c r="J8" i="183"/>
  <c r="L7" i="183"/>
  <c r="J7" i="183"/>
  <c r="L6" i="183"/>
  <c r="J6" i="183"/>
  <c r="L5" i="183"/>
  <c r="O9" i="183" s="1"/>
  <c r="J5" i="183"/>
  <c r="L4" i="183"/>
  <c r="J4" i="183"/>
  <c r="O22" i="183" l="1"/>
  <c r="O29" i="152"/>
  <c r="J68" i="152"/>
  <c r="O15" i="183"/>
  <c r="O29" i="150"/>
  <c r="O9" i="152"/>
  <c r="O10" i="152"/>
  <c r="O12" i="152"/>
  <c r="L68" i="152"/>
  <c r="O9" i="150"/>
  <c r="O10" i="150"/>
  <c r="O12" i="150"/>
  <c r="L63" i="183"/>
  <c r="O10" i="183"/>
  <c r="O22" i="152"/>
  <c r="O15" i="152"/>
  <c r="L63" i="150"/>
  <c r="O22" i="150"/>
  <c r="O15" i="150"/>
  <c r="O12" i="183"/>
  <c r="O30" i="183" s="1"/>
  <c r="J78" i="83"/>
  <c r="I78" i="83"/>
  <c r="L78" i="83" s="1"/>
  <c r="H78" i="83"/>
  <c r="J77" i="83"/>
  <c r="I77" i="83"/>
  <c r="L77" i="83" s="1"/>
  <c r="H77" i="83"/>
  <c r="J76" i="83"/>
  <c r="I76" i="83"/>
  <c r="L76" i="83" s="1"/>
  <c r="H76" i="83"/>
  <c r="L86" i="83"/>
  <c r="J86" i="83"/>
  <c r="I86" i="83"/>
  <c r="H86" i="83"/>
  <c r="O30" i="152" l="1"/>
  <c r="O30" i="150"/>
  <c r="L90" i="116"/>
  <c r="O5" i="116" s="1"/>
  <c r="J90" i="116"/>
  <c r="I90" i="116"/>
  <c r="H90" i="116"/>
  <c r="L119" i="166" l="1"/>
  <c r="J119" i="166"/>
  <c r="I119" i="166"/>
  <c r="H119" i="166"/>
  <c r="L118" i="166"/>
  <c r="J118" i="166"/>
  <c r="I118" i="166"/>
  <c r="H118" i="166"/>
  <c r="L117" i="166"/>
  <c r="J117" i="166"/>
  <c r="I117" i="166"/>
  <c r="H117" i="166"/>
  <c r="L116" i="166"/>
  <c r="J116" i="166"/>
  <c r="I116" i="166"/>
  <c r="H116" i="166"/>
  <c r="L115" i="166"/>
  <c r="J115" i="166"/>
  <c r="I115" i="166"/>
  <c r="H115" i="166"/>
  <c r="L114" i="166"/>
  <c r="J114" i="166"/>
  <c r="I114" i="166"/>
  <c r="H114" i="166"/>
  <c r="L113" i="166"/>
  <c r="J113" i="166"/>
  <c r="I113" i="166"/>
  <c r="H113" i="166"/>
  <c r="L112" i="166"/>
  <c r="J112" i="166"/>
  <c r="I112" i="166"/>
  <c r="H112" i="166"/>
  <c r="L111" i="166"/>
  <c r="J111" i="166"/>
  <c r="I111" i="166"/>
  <c r="H111" i="166"/>
  <c r="L110" i="166"/>
  <c r="J110" i="166"/>
  <c r="I110" i="166"/>
  <c r="H110" i="166"/>
  <c r="L109" i="166"/>
  <c r="J109" i="166"/>
  <c r="I109" i="166"/>
  <c r="H109" i="166"/>
  <c r="L108" i="166"/>
  <c r="J108" i="166"/>
  <c r="I108" i="166"/>
  <c r="H108" i="166"/>
  <c r="L107" i="166"/>
  <c r="J107" i="166"/>
  <c r="I107" i="166"/>
  <c r="H107" i="166"/>
  <c r="L106" i="166"/>
  <c r="J106" i="166"/>
  <c r="I106" i="166"/>
  <c r="H106" i="166"/>
  <c r="L105" i="166"/>
  <c r="J105" i="166"/>
  <c r="I105" i="166"/>
  <c r="H105" i="166"/>
  <c r="L104" i="166"/>
  <c r="J104" i="166"/>
  <c r="I104" i="166"/>
  <c r="H104" i="166"/>
  <c r="L103" i="166"/>
  <c r="J103" i="166"/>
  <c r="I103" i="166"/>
  <c r="H103" i="166"/>
  <c r="L102" i="166"/>
  <c r="J102" i="166"/>
  <c r="I102" i="166"/>
  <c r="H102" i="166"/>
  <c r="L101" i="166"/>
  <c r="J101" i="166"/>
  <c r="I101" i="166"/>
  <c r="H101" i="166"/>
  <c r="L100" i="166"/>
  <c r="J100" i="166"/>
  <c r="I100" i="166"/>
  <c r="H100" i="166"/>
  <c r="L99" i="166"/>
  <c r="J99" i="166"/>
  <c r="I99" i="166"/>
  <c r="H99" i="166"/>
  <c r="L98" i="166"/>
  <c r="J98" i="166"/>
  <c r="I98" i="166"/>
  <c r="H98" i="166"/>
  <c r="L97" i="166"/>
  <c r="J97" i="166"/>
  <c r="I97" i="166"/>
  <c r="H97" i="166"/>
  <c r="I5" i="136"/>
  <c r="I6" i="136"/>
  <c r="I7" i="136"/>
  <c r="I8" i="136"/>
  <c r="I9" i="136"/>
  <c r="I10" i="136"/>
  <c r="I11" i="136"/>
  <c r="I12" i="136"/>
  <c r="I13" i="136"/>
  <c r="I14" i="136"/>
  <c r="I16" i="136"/>
  <c r="I18" i="136"/>
  <c r="I19" i="136"/>
  <c r="I20" i="136"/>
  <c r="I21" i="136"/>
  <c r="I22" i="136"/>
  <c r="I23" i="136"/>
  <c r="I24" i="136"/>
  <c r="I25" i="136"/>
  <c r="I26" i="136"/>
  <c r="I27" i="136"/>
  <c r="I28" i="136"/>
  <c r="I29" i="136"/>
  <c r="I30" i="136"/>
  <c r="I31" i="136"/>
  <c r="I32" i="136"/>
  <c r="I33" i="136"/>
  <c r="I34" i="136"/>
  <c r="I35" i="136"/>
  <c r="I36" i="136"/>
  <c r="I37" i="136"/>
  <c r="I38" i="136"/>
  <c r="I39" i="136"/>
  <c r="I40" i="136"/>
  <c r="I41" i="136"/>
  <c r="I42" i="136"/>
  <c r="I43" i="136"/>
  <c r="I44" i="136"/>
  <c r="I45" i="136"/>
  <c r="I46" i="136"/>
  <c r="I47" i="136"/>
  <c r="I48" i="136"/>
  <c r="I49" i="136"/>
  <c r="I50" i="136"/>
  <c r="I51" i="136"/>
  <c r="I52" i="136"/>
  <c r="I53" i="136"/>
  <c r="I54" i="136"/>
  <c r="I55" i="136"/>
  <c r="I56" i="136"/>
  <c r="I57" i="136"/>
  <c r="I58" i="136"/>
  <c r="I59" i="136"/>
  <c r="I60" i="136"/>
  <c r="I61" i="136"/>
  <c r="I62" i="136"/>
  <c r="I63" i="136"/>
  <c r="I64" i="136"/>
  <c r="I65" i="136"/>
  <c r="I66" i="136"/>
  <c r="I67" i="136"/>
  <c r="I68" i="136"/>
  <c r="I69" i="136"/>
  <c r="I70" i="136"/>
  <c r="I71" i="136"/>
  <c r="I72" i="136"/>
  <c r="I73" i="136"/>
  <c r="I74" i="136"/>
  <c r="I75" i="136"/>
  <c r="I76" i="136"/>
  <c r="I77" i="136"/>
  <c r="I78" i="136"/>
  <c r="I79" i="136"/>
  <c r="I80" i="136"/>
  <c r="I81" i="136"/>
  <c r="I82" i="136"/>
  <c r="I83" i="136"/>
  <c r="I84" i="136"/>
  <c r="I85" i="136"/>
  <c r="I86" i="136"/>
  <c r="I87" i="136"/>
  <c r="I88" i="136"/>
  <c r="I89" i="136"/>
  <c r="I90" i="136"/>
  <c r="I91" i="136"/>
  <c r="I92" i="136"/>
  <c r="I93" i="136"/>
  <c r="I94" i="136"/>
  <c r="I95" i="136"/>
  <c r="I96" i="136"/>
  <c r="I97" i="136"/>
  <c r="I98" i="136"/>
  <c r="I99" i="136"/>
  <c r="I100" i="136"/>
  <c r="I101" i="136"/>
  <c r="I102" i="136"/>
  <c r="I103" i="136"/>
  <c r="I104" i="136"/>
  <c r="I105" i="136"/>
  <c r="I106" i="136"/>
  <c r="I107" i="136"/>
  <c r="I108" i="136"/>
  <c r="I109" i="136"/>
  <c r="I110" i="136"/>
  <c r="I111" i="136"/>
  <c r="I113" i="136"/>
  <c r="I114" i="136"/>
  <c r="I115" i="136"/>
  <c r="I116" i="136"/>
  <c r="I117" i="136"/>
  <c r="I118" i="136"/>
  <c r="I119" i="136"/>
  <c r="I120" i="136"/>
  <c r="I121" i="136"/>
  <c r="I122" i="136"/>
  <c r="I123" i="136"/>
  <c r="K123" i="136" s="1"/>
  <c r="L123" i="136" s="1"/>
  <c r="I125" i="136"/>
  <c r="I126" i="136"/>
  <c r="I127" i="136"/>
  <c r="I128" i="136"/>
  <c r="I129" i="136"/>
  <c r="I130" i="136"/>
  <c r="I133" i="136"/>
  <c r="I134" i="136"/>
  <c r="I135" i="136"/>
  <c r="I136" i="136"/>
  <c r="I137" i="136"/>
  <c r="I138" i="136"/>
  <c r="I139" i="136"/>
  <c r="I140" i="136"/>
  <c r="I141" i="136"/>
  <c r="I4" i="136"/>
  <c r="H5" i="136"/>
  <c r="H6" i="136"/>
  <c r="H7" i="136"/>
  <c r="H8" i="136"/>
  <c r="H9" i="136"/>
  <c r="H10" i="136"/>
  <c r="H11" i="136"/>
  <c r="H12" i="136"/>
  <c r="H13" i="136"/>
  <c r="H14" i="136"/>
  <c r="H16" i="136"/>
  <c r="H18" i="136"/>
  <c r="H19" i="136"/>
  <c r="H20" i="136"/>
  <c r="H21" i="136"/>
  <c r="H22" i="136"/>
  <c r="H23" i="136"/>
  <c r="H24" i="136"/>
  <c r="H25" i="136"/>
  <c r="H26" i="136"/>
  <c r="H27" i="136"/>
  <c r="H28" i="136"/>
  <c r="H29" i="136"/>
  <c r="H30" i="136"/>
  <c r="H31" i="136"/>
  <c r="H32" i="136"/>
  <c r="H33" i="136"/>
  <c r="H34" i="136"/>
  <c r="H35" i="136"/>
  <c r="H36" i="136"/>
  <c r="H37" i="136"/>
  <c r="H38" i="136"/>
  <c r="H39" i="136"/>
  <c r="H40" i="136"/>
  <c r="H41" i="136"/>
  <c r="H42" i="136"/>
  <c r="H43" i="136"/>
  <c r="H44" i="136"/>
  <c r="H45" i="136"/>
  <c r="H46" i="136"/>
  <c r="H47" i="136"/>
  <c r="H48" i="136"/>
  <c r="H49" i="136"/>
  <c r="H50" i="136"/>
  <c r="H51" i="136"/>
  <c r="H52" i="136"/>
  <c r="H53" i="136"/>
  <c r="H54" i="136"/>
  <c r="H55" i="136"/>
  <c r="H56" i="136"/>
  <c r="H57" i="136"/>
  <c r="H58" i="136"/>
  <c r="H59" i="136"/>
  <c r="H60" i="136"/>
  <c r="H61" i="136"/>
  <c r="H62" i="136"/>
  <c r="H63" i="136"/>
  <c r="H64" i="136"/>
  <c r="H65" i="136"/>
  <c r="H66" i="136"/>
  <c r="H67" i="136"/>
  <c r="H68" i="136"/>
  <c r="H69" i="136"/>
  <c r="H70" i="136"/>
  <c r="H71" i="136"/>
  <c r="H72" i="136"/>
  <c r="H73" i="136"/>
  <c r="H74" i="136"/>
  <c r="H75" i="136"/>
  <c r="H76" i="136"/>
  <c r="H77" i="136"/>
  <c r="H78" i="136"/>
  <c r="H79" i="136"/>
  <c r="H80" i="136"/>
  <c r="H81" i="136"/>
  <c r="H82" i="136"/>
  <c r="H83" i="136"/>
  <c r="H84" i="136"/>
  <c r="H85" i="136"/>
  <c r="H86" i="136"/>
  <c r="H87" i="136"/>
  <c r="H88" i="136"/>
  <c r="H89" i="136"/>
  <c r="H90" i="136"/>
  <c r="H91" i="136"/>
  <c r="H92" i="136"/>
  <c r="H93" i="136"/>
  <c r="H94" i="136"/>
  <c r="H95" i="136"/>
  <c r="H96" i="136"/>
  <c r="H97" i="136"/>
  <c r="H98" i="136"/>
  <c r="H99" i="136"/>
  <c r="H100" i="136"/>
  <c r="H101" i="136"/>
  <c r="H102" i="136"/>
  <c r="H103" i="136"/>
  <c r="H104" i="136"/>
  <c r="H105" i="136"/>
  <c r="H106" i="136"/>
  <c r="H107" i="136"/>
  <c r="H108" i="136"/>
  <c r="H109" i="136"/>
  <c r="H110" i="136"/>
  <c r="H111" i="136"/>
  <c r="H113" i="136"/>
  <c r="H114" i="136"/>
  <c r="H115" i="136"/>
  <c r="H116" i="136"/>
  <c r="H117" i="136"/>
  <c r="H118" i="136"/>
  <c r="H119" i="136"/>
  <c r="H120" i="136"/>
  <c r="H121" i="136"/>
  <c r="H122" i="136"/>
  <c r="H123" i="136"/>
  <c r="H125" i="136"/>
  <c r="H126" i="136"/>
  <c r="H127" i="136"/>
  <c r="H128" i="136"/>
  <c r="H129" i="136"/>
  <c r="H130" i="136"/>
  <c r="H133" i="136"/>
  <c r="H134" i="136"/>
  <c r="H135" i="136"/>
  <c r="H136" i="136"/>
  <c r="H137" i="136"/>
  <c r="H138" i="136"/>
  <c r="H139" i="136"/>
  <c r="H140" i="136"/>
  <c r="H141" i="136"/>
  <c r="H4" i="136"/>
  <c r="L141" i="136"/>
  <c r="J141" i="136"/>
  <c r="L140" i="136"/>
  <c r="J140" i="136"/>
  <c r="L139" i="136"/>
  <c r="J139" i="136"/>
  <c r="L138" i="136"/>
  <c r="J138" i="136"/>
  <c r="L137" i="136"/>
  <c r="J137" i="136"/>
  <c r="L136" i="136"/>
  <c r="J136" i="136"/>
  <c r="L135" i="136"/>
  <c r="O5" i="136" s="1"/>
  <c r="J135" i="136"/>
  <c r="L134" i="136"/>
  <c r="J134" i="136"/>
  <c r="L133" i="136"/>
  <c r="J133" i="136"/>
  <c r="L130" i="136"/>
  <c r="J130" i="136"/>
  <c r="L129" i="136"/>
  <c r="J129" i="136"/>
  <c r="L128" i="136"/>
  <c r="J128" i="136"/>
  <c r="L127" i="136"/>
  <c r="J127" i="136"/>
  <c r="L126" i="136"/>
  <c r="O4" i="136" s="1"/>
  <c r="J126" i="136"/>
  <c r="L125" i="136"/>
  <c r="O22" i="136" s="1"/>
  <c r="J125" i="136"/>
  <c r="J123" i="136"/>
  <c r="L122" i="136"/>
  <c r="J122" i="136"/>
  <c r="L121" i="136"/>
  <c r="J121" i="136"/>
  <c r="L120" i="136"/>
  <c r="J120" i="136"/>
  <c r="L119" i="136"/>
  <c r="J119" i="136"/>
  <c r="L118" i="136"/>
  <c r="J118" i="136"/>
  <c r="L117" i="136"/>
  <c r="J117" i="136"/>
  <c r="L116" i="136"/>
  <c r="J116" i="136"/>
  <c r="L115" i="136"/>
  <c r="J115" i="136"/>
  <c r="L114" i="136"/>
  <c r="J114" i="136"/>
  <c r="L113" i="136"/>
  <c r="J113" i="136"/>
  <c r="L111" i="136"/>
  <c r="J111" i="136"/>
  <c r="L110" i="136"/>
  <c r="J110" i="136"/>
  <c r="L109" i="136"/>
  <c r="J109" i="136"/>
  <c r="L108" i="136"/>
  <c r="J108" i="136"/>
  <c r="L107" i="136"/>
  <c r="J107" i="136"/>
  <c r="L106" i="136"/>
  <c r="J106" i="136"/>
  <c r="L105" i="136"/>
  <c r="J105" i="136"/>
  <c r="L104" i="136"/>
  <c r="J104" i="136"/>
  <c r="L103" i="136"/>
  <c r="J103" i="136"/>
  <c r="L102" i="136"/>
  <c r="J102" i="136"/>
  <c r="L101" i="136"/>
  <c r="J101" i="136"/>
  <c r="L100" i="136"/>
  <c r="J100" i="136"/>
  <c r="L99" i="136"/>
  <c r="J99" i="136"/>
  <c r="L98" i="136"/>
  <c r="J98" i="136"/>
  <c r="L97" i="136"/>
  <c r="J97" i="136"/>
  <c r="L96" i="136"/>
  <c r="J96" i="136"/>
  <c r="L95" i="136"/>
  <c r="J95" i="136"/>
  <c r="L94" i="136"/>
  <c r="J94" i="136"/>
  <c r="L93" i="136"/>
  <c r="J93" i="136"/>
  <c r="L92" i="136"/>
  <c r="J92" i="136"/>
  <c r="L91" i="136"/>
  <c r="J91" i="136"/>
  <c r="L90" i="136"/>
  <c r="J90" i="136"/>
  <c r="L89" i="136"/>
  <c r="J89" i="136"/>
  <c r="L88" i="136"/>
  <c r="J88" i="136"/>
  <c r="L87" i="136"/>
  <c r="J87" i="136"/>
  <c r="L86" i="136"/>
  <c r="J86" i="136"/>
  <c r="L85" i="136"/>
  <c r="J85" i="136"/>
  <c r="L84" i="136"/>
  <c r="J84" i="136"/>
  <c r="L83" i="136"/>
  <c r="J83" i="136"/>
  <c r="L82" i="136"/>
  <c r="J82" i="136"/>
  <c r="L81" i="136"/>
  <c r="J81" i="136"/>
  <c r="L80" i="136"/>
  <c r="J80" i="136"/>
  <c r="L79" i="136"/>
  <c r="J79" i="136"/>
  <c r="L78" i="136"/>
  <c r="J78" i="136"/>
  <c r="L77" i="136"/>
  <c r="J77" i="136"/>
  <c r="L76" i="136"/>
  <c r="J76" i="136"/>
  <c r="L75" i="136"/>
  <c r="J75" i="136"/>
  <c r="L74" i="136"/>
  <c r="J74" i="136"/>
  <c r="L73" i="136"/>
  <c r="J73" i="136"/>
  <c r="L72" i="136"/>
  <c r="J72" i="136"/>
  <c r="L71" i="136"/>
  <c r="J71" i="136"/>
  <c r="L70" i="136"/>
  <c r="J70" i="136"/>
  <c r="L69" i="136"/>
  <c r="J69" i="136"/>
  <c r="L68" i="136"/>
  <c r="J68" i="136"/>
  <c r="L67" i="136"/>
  <c r="J67" i="136"/>
  <c r="L66" i="136"/>
  <c r="J66" i="136"/>
  <c r="L65" i="136"/>
  <c r="J65" i="136"/>
  <c r="L64" i="136"/>
  <c r="J64" i="136"/>
  <c r="L63" i="136"/>
  <c r="J63" i="136"/>
  <c r="L62" i="136"/>
  <c r="J62" i="136"/>
  <c r="L61" i="136"/>
  <c r="J61" i="136"/>
  <c r="L60" i="136"/>
  <c r="J60" i="136"/>
  <c r="L59" i="136"/>
  <c r="J59" i="136"/>
  <c r="L58" i="136"/>
  <c r="J58" i="136"/>
  <c r="L57" i="136"/>
  <c r="J57" i="136"/>
  <c r="L56" i="136"/>
  <c r="J56" i="136"/>
  <c r="L55" i="136"/>
  <c r="J55" i="136"/>
  <c r="L54" i="136"/>
  <c r="J54" i="136"/>
  <c r="L53" i="136"/>
  <c r="J53" i="136"/>
  <c r="L52" i="136"/>
  <c r="J52" i="136"/>
  <c r="L51" i="136"/>
  <c r="J51" i="136"/>
  <c r="L50" i="136"/>
  <c r="J50" i="136"/>
  <c r="L49" i="136"/>
  <c r="J49" i="136"/>
  <c r="L48" i="136"/>
  <c r="J48" i="136"/>
  <c r="L47" i="136"/>
  <c r="J47" i="136"/>
  <c r="L46" i="136"/>
  <c r="J46" i="136"/>
  <c r="L45" i="136"/>
  <c r="J45" i="136"/>
  <c r="L44" i="136"/>
  <c r="J44" i="136"/>
  <c r="L43" i="136"/>
  <c r="J43" i="136"/>
  <c r="L42" i="136"/>
  <c r="J42" i="136"/>
  <c r="L41" i="136"/>
  <c r="J41" i="136"/>
  <c r="L40" i="136"/>
  <c r="J40" i="136"/>
  <c r="L39" i="136"/>
  <c r="J39" i="136"/>
  <c r="L38" i="136"/>
  <c r="J38" i="136"/>
  <c r="L37" i="136"/>
  <c r="J37" i="136"/>
  <c r="L36" i="136"/>
  <c r="J36" i="136"/>
  <c r="L35" i="136"/>
  <c r="J35" i="136"/>
  <c r="L34" i="136"/>
  <c r="J34" i="136"/>
  <c r="L33" i="136"/>
  <c r="J33" i="136"/>
  <c r="L32" i="136"/>
  <c r="J32" i="136"/>
  <c r="L31" i="136"/>
  <c r="J31" i="136"/>
  <c r="L30" i="136"/>
  <c r="J30" i="136"/>
  <c r="L29" i="136"/>
  <c r="J29" i="136"/>
  <c r="L28" i="136"/>
  <c r="J28" i="136"/>
  <c r="L27" i="136"/>
  <c r="J27" i="136"/>
  <c r="L26" i="136"/>
  <c r="J26" i="136"/>
  <c r="L25" i="136"/>
  <c r="J25" i="136"/>
  <c r="L24" i="136"/>
  <c r="J24" i="136"/>
  <c r="L23" i="136"/>
  <c r="J23" i="136"/>
  <c r="L22" i="136"/>
  <c r="J22" i="136"/>
  <c r="L21" i="136"/>
  <c r="J21" i="136"/>
  <c r="L20" i="136"/>
  <c r="J20" i="136"/>
  <c r="L19" i="136"/>
  <c r="J19" i="136"/>
  <c r="L18" i="136"/>
  <c r="J18" i="136"/>
  <c r="L16" i="136"/>
  <c r="J16" i="136"/>
  <c r="L14" i="136"/>
  <c r="J14" i="136"/>
  <c r="L13" i="136"/>
  <c r="J13" i="136"/>
  <c r="L12" i="136"/>
  <c r="J12" i="136"/>
  <c r="L11" i="136"/>
  <c r="J11" i="136"/>
  <c r="L10" i="136"/>
  <c r="J10" i="136"/>
  <c r="L9" i="136"/>
  <c r="J9" i="136"/>
  <c r="L8" i="136"/>
  <c r="J8" i="136"/>
  <c r="L7" i="136"/>
  <c r="J7" i="136"/>
  <c r="L6" i="136"/>
  <c r="J6" i="136"/>
  <c r="L5" i="136"/>
  <c r="J5" i="136"/>
  <c r="L4" i="136"/>
  <c r="J4" i="136"/>
  <c r="E147" i="18"/>
  <c r="O10" i="136" l="1"/>
  <c r="O14" i="166"/>
  <c r="G147" i="18"/>
  <c r="H147" i="18" s="1"/>
  <c r="O7" i="136"/>
  <c r="O13" i="136"/>
  <c r="J142" i="136"/>
  <c r="O12" i="136"/>
  <c r="L142" i="136"/>
  <c r="O11" i="136"/>
  <c r="O15" i="136"/>
  <c r="O14" i="136"/>
  <c r="O24" i="136"/>
  <c r="O6" i="136"/>
  <c r="L147" i="18"/>
  <c r="E117" i="18"/>
  <c r="O30" i="136" l="1"/>
  <c r="L117" i="18"/>
  <c r="O14" i="18" s="1"/>
  <c r="G117" i="18"/>
  <c r="H117" i="18" s="1"/>
  <c r="I147" i="18"/>
  <c r="J147" i="18" s="1"/>
  <c r="I117" i="18"/>
  <c r="J117" i="18" s="1"/>
  <c r="E158" i="113" l="1"/>
  <c r="G158" i="113" s="1"/>
  <c r="L147" i="94"/>
  <c r="J147" i="94"/>
  <c r="I147" i="94"/>
  <c r="H147" i="94"/>
  <c r="O18" i="59" l="1"/>
  <c r="J87" i="59"/>
  <c r="H87" i="59"/>
  <c r="I5" i="59"/>
  <c r="I6" i="59"/>
  <c r="I7" i="59"/>
  <c r="I8" i="59"/>
  <c r="I9" i="59"/>
  <c r="I10" i="59"/>
  <c r="I11" i="59"/>
  <c r="I12" i="59"/>
  <c r="I13" i="59"/>
  <c r="I14" i="59"/>
  <c r="I15" i="59"/>
  <c r="I16" i="59"/>
  <c r="I17" i="59"/>
  <c r="I18" i="59"/>
  <c r="I19" i="59"/>
  <c r="I20" i="59"/>
  <c r="I21" i="59"/>
  <c r="I22" i="59"/>
  <c r="I23" i="59"/>
  <c r="I24" i="59"/>
  <c r="I25" i="59"/>
  <c r="I26" i="59"/>
  <c r="I27" i="59"/>
  <c r="I28" i="59"/>
  <c r="I29" i="59"/>
  <c r="I30" i="59"/>
  <c r="I31" i="59"/>
  <c r="I32" i="59"/>
  <c r="I33" i="59"/>
  <c r="I34" i="59"/>
  <c r="I35" i="59"/>
  <c r="I36" i="59"/>
  <c r="I37" i="59"/>
  <c r="I38" i="59"/>
  <c r="I39" i="59"/>
  <c r="I40" i="59"/>
  <c r="I41" i="59"/>
  <c r="I42" i="59"/>
  <c r="I43" i="59"/>
  <c r="I44" i="59"/>
  <c r="I45" i="59"/>
  <c r="I46" i="59"/>
  <c r="I47" i="59"/>
  <c r="I48" i="59"/>
  <c r="I49" i="59"/>
  <c r="I50" i="59"/>
  <c r="I51" i="59"/>
  <c r="I52" i="59"/>
  <c r="I53" i="59"/>
  <c r="I54" i="59"/>
  <c r="I55" i="59"/>
  <c r="I56" i="59"/>
  <c r="I57" i="59"/>
  <c r="I58" i="59"/>
  <c r="I59" i="59"/>
  <c r="I60" i="59"/>
  <c r="I61" i="59"/>
  <c r="I62" i="59"/>
  <c r="I63" i="59"/>
  <c r="I64" i="59"/>
  <c r="I65" i="59"/>
  <c r="I66" i="59"/>
  <c r="I67" i="59"/>
  <c r="I68" i="59"/>
  <c r="I69" i="59"/>
  <c r="I70" i="59"/>
  <c r="I71" i="59"/>
  <c r="I72" i="59"/>
  <c r="I73" i="59"/>
  <c r="I74" i="59"/>
  <c r="I75" i="59"/>
  <c r="I76" i="59"/>
  <c r="I77" i="59"/>
  <c r="I78" i="59"/>
  <c r="I79" i="59"/>
  <c r="I80" i="59"/>
  <c r="I81" i="59"/>
  <c r="I82" i="59"/>
  <c r="I83" i="59"/>
  <c r="I84" i="59"/>
  <c r="I85" i="59"/>
  <c r="I86" i="59"/>
  <c r="I4" i="59"/>
  <c r="H5" i="59"/>
  <c r="H6" i="59"/>
  <c r="H7" i="59"/>
  <c r="H8" i="59"/>
  <c r="H9" i="59"/>
  <c r="H10" i="59"/>
  <c r="H11" i="59"/>
  <c r="H12" i="59"/>
  <c r="H13" i="59"/>
  <c r="H14" i="59"/>
  <c r="H15" i="59"/>
  <c r="H16" i="59"/>
  <c r="H17" i="59"/>
  <c r="H18" i="59"/>
  <c r="H19" i="59"/>
  <c r="H20" i="59"/>
  <c r="H21" i="59"/>
  <c r="H22" i="59"/>
  <c r="H23" i="59"/>
  <c r="H24" i="59"/>
  <c r="H25" i="59"/>
  <c r="H26" i="59"/>
  <c r="H27" i="59"/>
  <c r="H28" i="59"/>
  <c r="H29" i="59"/>
  <c r="H30" i="59"/>
  <c r="H31" i="59"/>
  <c r="H32" i="59"/>
  <c r="H33" i="59"/>
  <c r="H34" i="59"/>
  <c r="H35" i="59"/>
  <c r="H36" i="59"/>
  <c r="H37" i="59"/>
  <c r="H38" i="59"/>
  <c r="H39" i="59"/>
  <c r="H40" i="59"/>
  <c r="H41" i="59"/>
  <c r="H42" i="59"/>
  <c r="H43" i="59"/>
  <c r="H44" i="59"/>
  <c r="H45" i="59"/>
  <c r="H46" i="59"/>
  <c r="H47" i="59"/>
  <c r="H48" i="59"/>
  <c r="H49" i="59"/>
  <c r="H50" i="59"/>
  <c r="H51" i="59"/>
  <c r="H52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4" i="59"/>
  <c r="J86" i="59"/>
  <c r="J85" i="59"/>
  <c r="J84" i="59"/>
  <c r="J83" i="59"/>
  <c r="J82" i="59"/>
  <c r="J81" i="59"/>
  <c r="J80" i="59"/>
  <c r="J79" i="59"/>
  <c r="J78" i="59"/>
  <c r="J77" i="59"/>
  <c r="J76" i="59"/>
  <c r="J75" i="59"/>
  <c r="J74" i="59"/>
  <c r="J73" i="59"/>
  <c r="J72" i="59"/>
  <c r="J71" i="59"/>
  <c r="J70" i="59"/>
  <c r="J69" i="59"/>
  <c r="J68" i="59"/>
  <c r="J67" i="59"/>
  <c r="J66" i="59"/>
  <c r="J65" i="59"/>
  <c r="J64" i="59"/>
  <c r="J63" i="59"/>
  <c r="J62" i="59"/>
  <c r="J61" i="59"/>
  <c r="J60" i="59"/>
  <c r="J59" i="59"/>
  <c r="J58" i="59"/>
  <c r="J57" i="59"/>
  <c r="J56" i="59"/>
  <c r="J55" i="59"/>
  <c r="J54" i="59"/>
  <c r="J53" i="59"/>
  <c r="J52" i="59"/>
  <c r="J51" i="59"/>
  <c r="J50" i="59"/>
  <c r="J49" i="59"/>
  <c r="J48" i="59"/>
  <c r="J47" i="59"/>
  <c r="J46" i="59"/>
  <c r="J45" i="59"/>
  <c r="J44" i="59"/>
  <c r="J43" i="59"/>
  <c r="J42" i="59"/>
  <c r="J41" i="59"/>
  <c r="J40" i="59"/>
  <c r="J39" i="59"/>
  <c r="J38" i="59"/>
  <c r="J37" i="59"/>
  <c r="J36" i="59"/>
  <c r="J35" i="59"/>
  <c r="J34" i="59"/>
  <c r="J33" i="59"/>
  <c r="J32" i="59"/>
  <c r="J31" i="59"/>
  <c r="J30" i="59"/>
  <c r="J29" i="59"/>
  <c r="J28" i="59"/>
  <c r="J27" i="59"/>
  <c r="J26" i="59"/>
  <c r="J25" i="59"/>
  <c r="J24" i="59"/>
  <c r="J23" i="59"/>
  <c r="J22" i="59"/>
  <c r="J21" i="59"/>
  <c r="J20" i="59"/>
  <c r="J19" i="59"/>
  <c r="J18" i="59"/>
  <c r="J17" i="59"/>
  <c r="J16" i="59"/>
  <c r="J15" i="59"/>
  <c r="J14" i="59"/>
  <c r="J13" i="59"/>
  <c r="J12" i="59"/>
  <c r="J11" i="59"/>
  <c r="J10" i="59"/>
  <c r="J9" i="59"/>
  <c r="J8" i="59"/>
  <c r="J7" i="59"/>
  <c r="J6" i="59"/>
  <c r="J5" i="59"/>
  <c r="J4" i="59"/>
  <c r="L99" i="83"/>
  <c r="J99" i="83"/>
  <c r="I99" i="83"/>
  <c r="H99" i="83"/>
  <c r="L98" i="83"/>
  <c r="J98" i="83"/>
  <c r="I98" i="83"/>
  <c r="H98" i="83"/>
  <c r="L97" i="83"/>
  <c r="J97" i="83"/>
  <c r="I97" i="83"/>
  <c r="H97" i="83"/>
  <c r="L96" i="83"/>
  <c r="J96" i="83"/>
  <c r="I96" i="83"/>
  <c r="H96" i="83"/>
  <c r="L95" i="83"/>
  <c r="J95" i="83"/>
  <c r="I95" i="83"/>
  <c r="H95" i="83"/>
  <c r="L94" i="83"/>
  <c r="O6" i="83" s="1"/>
  <c r="J94" i="83"/>
  <c r="I94" i="83"/>
  <c r="H94" i="83"/>
  <c r="H89" i="166"/>
  <c r="H88" i="166"/>
  <c r="H87" i="166"/>
  <c r="H86" i="166"/>
  <c r="H85" i="166"/>
  <c r="H84" i="166"/>
  <c r="H126" i="17"/>
  <c r="I126" i="17"/>
  <c r="J126" i="17"/>
  <c r="L126" i="17"/>
  <c r="O16" i="17" s="1"/>
  <c r="L143" i="130"/>
  <c r="J143" i="130"/>
  <c r="L142" i="130"/>
  <c r="J142" i="130"/>
  <c r="L141" i="130"/>
  <c r="J141" i="130"/>
  <c r="L140" i="130"/>
  <c r="O14" i="130" s="1"/>
  <c r="J140" i="130"/>
  <c r="L139" i="130"/>
  <c r="J139" i="130"/>
  <c r="L138" i="130"/>
  <c r="J138" i="130"/>
  <c r="L137" i="130"/>
  <c r="J137" i="130"/>
  <c r="L136" i="130"/>
  <c r="O12" i="130" s="1"/>
  <c r="J136" i="130"/>
  <c r="L135" i="130"/>
  <c r="J135" i="130"/>
  <c r="L134" i="130"/>
  <c r="O4" i="130" s="1"/>
  <c r="J134" i="130"/>
  <c r="L133" i="130"/>
  <c r="J133" i="130"/>
  <c r="L132" i="130"/>
  <c r="J132" i="130"/>
  <c r="L131" i="130"/>
  <c r="J131" i="130"/>
  <c r="L130" i="130"/>
  <c r="O20" i="130" s="1"/>
  <c r="J130" i="130"/>
  <c r="L129" i="130"/>
  <c r="J129" i="130"/>
  <c r="L128" i="130"/>
  <c r="O23" i="130" s="1"/>
  <c r="J128" i="130"/>
  <c r="L127" i="130"/>
  <c r="J127" i="130"/>
  <c r="L126" i="130"/>
  <c r="J126" i="130"/>
  <c r="L125" i="130"/>
  <c r="J125" i="130"/>
  <c r="L124" i="130"/>
  <c r="J124" i="130"/>
  <c r="L123" i="130"/>
  <c r="J123" i="130"/>
  <c r="L122" i="130"/>
  <c r="J122" i="130"/>
  <c r="L121" i="130"/>
  <c r="J121" i="130"/>
  <c r="L120" i="130"/>
  <c r="J120" i="130"/>
  <c r="L119" i="130"/>
  <c r="J119" i="130"/>
  <c r="L118" i="130"/>
  <c r="J118" i="130"/>
  <c r="L117" i="130"/>
  <c r="J117" i="130"/>
  <c r="L116" i="130"/>
  <c r="J116" i="130"/>
  <c r="L115" i="130"/>
  <c r="J115" i="130"/>
  <c r="L114" i="130"/>
  <c r="J114" i="130"/>
  <c r="L113" i="130"/>
  <c r="J113" i="130"/>
  <c r="L112" i="130"/>
  <c r="J112" i="130"/>
  <c r="L111" i="130"/>
  <c r="J111" i="130"/>
  <c r="L110" i="130"/>
  <c r="J110" i="130"/>
  <c r="L109" i="130"/>
  <c r="J109" i="130"/>
  <c r="L108" i="130"/>
  <c r="J108" i="130"/>
  <c r="L107" i="130"/>
  <c r="J107" i="130"/>
  <c r="L106" i="130"/>
  <c r="J106" i="130"/>
  <c r="L105" i="130"/>
  <c r="J105" i="130"/>
  <c r="L104" i="130"/>
  <c r="J104" i="130"/>
  <c r="L103" i="130"/>
  <c r="J103" i="130"/>
  <c r="L102" i="130"/>
  <c r="J102" i="130"/>
  <c r="L101" i="130"/>
  <c r="J101" i="130"/>
  <c r="L100" i="130"/>
  <c r="J100" i="130"/>
  <c r="L99" i="130"/>
  <c r="J99" i="130"/>
  <c r="L98" i="130"/>
  <c r="J98" i="130"/>
  <c r="L97" i="130"/>
  <c r="J97" i="130"/>
  <c r="L96" i="130"/>
  <c r="J96" i="130"/>
  <c r="L95" i="130"/>
  <c r="J95" i="130"/>
  <c r="L94" i="130"/>
  <c r="J94" i="130"/>
  <c r="L93" i="130"/>
  <c r="J93" i="130"/>
  <c r="L92" i="130"/>
  <c r="J92" i="130"/>
  <c r="L91" i="130"/>
  <c r="J91" i="130"/>
  <c r="L90" i="130"/>
  <c r="J90" i="130"/>
  <c r="L89" i="130"/>
  <c r="J89" i="130"/>
  <c r="L88" i="130"/>
  <c r="J88" i="130"/>
  <c r="L87" i="130"/>
  <c r="J87" i="130"/>
  <c r="L86" i="130"/>
  <c r="J86" i="130"/>
  <c r="L85" i="130"/>
  <c r="J85" i="130"/>
  <c r="L84" i="130"/>
  <c r="J84" i="130"/>
  <c r="L83" i="130"/>
  <c r="J83" i="130"/>
  <c r="L82" i="130"/>
  <c r="J82" i="130"/>
  <c r="L81" i="130"/>
  <c r="J81" i="130"/>
  <c r="L80" i="130"/>
  <c r="J80" i="130"/>
  <c r="L79" i="130"/>
  <c r="J79" i="130"/>
  <c r="L78" i="130"/>
  <c r="J78" i="130"/>
  <c r="L77" i="130"/>
  <c r="J77" i="130"/>
  <c r="L76" i="130"/>
  <c r="J76" i="130"/>
  <c r="L75" i="130"/>
  <c r="J75" i="130"/>
  <c r="L74" i="130"/>
  <c r="J74" i="130"/>
  <c r="L73" i="130"/>
  <c r="J73" i="130"/>
  <c r="L72" i="130"/>
  <c r="J72" i="130"/>
  <c r="L71" i="130"/>
  <c r="J71" i="130"/>
  <c r="L70" i="130"/>
  <c r="J70" i="130"/>
  <c r="L69" i="130"/>
  <c r="J69" i="130"/>
  <c r="L68" i="130"/>
  <c r="J68" i="130"/>
  <c r="L67" i="130"/>
  <c r="J67" i="130"/>
  <c r="L66" i="130"/>
  <c r="J66" i="130"/>
  <c r="L65" i="130"/>
  <c r="J65" i="130"/>
  <c r="L64" i="130"/>
  <c r="J64" i="130"/>
  <c r="L63" i="130"/>
  <c r="J63" i="130"/>
  <c r="L62" i="130"/>
  <c r="J62" i="130"/>
  <c r="L61" i="130"/>
  <c r="J61" i="130"/>
  <c r="L60" i="130"/>
  <c r="J60" i="130"/>
  <c r="L59" i="130"/>
  <c r="J59" i="130"/>
  <c r="L58" i="130"/>
  <c r="J58" i="130"/>
  <c r="L57" i="130"/>
  <c r="J57" i="130"/>
  <c r="L56" i="130"/>
  <c r="J56" i="130"/>
  <c r="L55" i="130"/>
  <c r="J55" i="130"/>
  <c r="L54" i="130"/>
  <c r="J54" i="130"/>
  <c r="L53" i="130"/>
  <c r="J53" i="130"/>
  <c r="L52" i="130"/>
  <c r="J52" i="130"/>
  <c r="L51" i="130"/>
  <c r="J51" i="130"/>
  <c r="L50" i="130"/>
  <c r="J50" i="130"/>
  <c r="L49" i="130"/>
  <c r="J49" i="130"/>
  <c r="L48" i="130"/>
  <c r="J48" i="130"/>
  <c r="L47" i="130"/>
  <c r="J47" i="130"/>
  <c r="L46" i="130"/>
  <c r="J46" i="130"/>
  <c r="L45" i="130"/>
  <c r="J45" i="130"/>
  <c r="L44" i="130"/>
  <c r="J44" i="130"/>
  <c r="L43" i="130"/>
  <c r="J43" i="130"/>
  <c r="L42" i="130"/>
  <c r="J42" i="130"/>
  <c r="L41" i="130"/>
  <c r="J41" i="130"/>
  <c r="L40" i="130"/>
  <c r="O11" i="130" s="1"/>
  <c r="J40" i="130"/>
  <c r="L39" i="130"/>
  <c r="J39" i="130"/>
  <c r="L38" i="130"/>
  <c r="J38" i="130"/>
  <c r="L37" i="130"/>
  <c r="J37" i="130"/>
  <c r="L36" i="130"/>
  <c r="J36" i="130"/>
  <c r="L35" i="130"/>
  <c r="J35" i="130"/>
  <c r="L34" i="130"/>
  <c r="J34" i="130"/>
  <c r="L33" i="130"/>
  <c r="J33" i="130"/>
  <c r="L32" i="130"/>
  <c r="J32" i="130"/>
  <c r="L31" i="130"/>
  <c r="J31" i="130"/>
  <c r="L30" i="130"/>
  <c r="J30" i="130"/>
  <c r="L29" i="130"/>
  <c r="J29" i="130"/>
  <c r="L28" i="130"/>
  <c r="J28" i="130"/>
  <c r="L27" i="130"/>
  <c r="J27" i="130"/>
  <c r="L26" i="130"/>
  <c r="J26" i="130"/>
  <c r="L25" i="130"/>
  <c r="J25" i="130"/>
  <c r="L24" i="130"/>
  <c r="J24" i="130"/>
  <c r="L23" i="130"/>
  <c r="J23" i="130"/>
  <c r="L22" i="130"/>
  <c r="J22" i="130"/>
  <c r="L21" i="130"/>
  <c r="J21" i="130"/>
  <c r="L20" i="130"/>
  <c r="J20" i="130"/>
  <c r="L19" i="130"/>
  <c r="J19" i="130"/>
  <c r="L18" i="130"/>
  <c r="J18" i="130"/>
  <c r="L17" i="130"/>
  <c r="J17" i="130"/>
  <c r="L16" i="130"/>
  <c r="J16" i="130"/>
  <c r="L15" i="130"/>
  <c r="J15" i="130"/>
  <c r="L14" i="130"/>
  <c r="O24" i="130" s="1"/>
  <c r="J14" i="130"/>
  <c r="L13" i="130"/>
  <c r="J13" i="130"/>
  <c r="L12" i="130"/>
  <c r="J12" i="130"/>
  <c r="L11" i="130"/>
  <c r="J11" i="130"/>
  <c r="L10" i="130"/>
  <c r="J10" i="130"/>
  <c r="L9" i="130"/>
  <c r="J9" i="130"/>
  <c r="L8" i="130"/>
  <c r="J8" i="130"/>
  <c r="L7" i="130"/>
  <c r="J7" i="130"/>
  <c r="L6" i="130"/>
  <c r="J6" i="130"/>
  <c r="L5" i="130"/>
  <c r="J5" i="130"/>
  <c r="L4" i="130"/>
  <c r="J4" i="130"/>
  <c r="I5" i="122"/>
  <c r="I6" i="122"/>
  <c r="I7" i="122"/>
  <c r="I8" i="122"/>
  <c r="I9" i="122"/>
  <c r="I10" i="122"/>
  <c r="I11" i="122"/>
  <c r="I12" i="122"/>
  <c r="I13" i="122"/>
  <c r="I14" i="122"/>
  <c r="I15" i="122"/>
  <c r="I16" i="122"/>
  <c r="I17" i="122"/>
  <c r="I18" i="122"/>
  <c r="I19" i="122"/>
  <c r="I20" i="122"/>
  <c r="I21" i="122"/>
  <c r="I22" i="122"/>
  <c r="I23" i="122"/>
  <c r="I24" i="122"/>
  <c r="I25" i="122"/>
  <c r="I26" i="122"/>
  <c r="I27" i="122"/>
  <c r="I28" i="122"/>
  <c r="I29" i="122"/>
  <c r="I30" i="122"/>
  <c r="I31" i="122"/>
  <c r="I32" i="122"/>
  <c r="I33" i="122"/>
  <c r="I34" i="122"/>
  <c r="I35" i="122"/>
  <c r="I36" i="122"/>
  <c r="I37" i="122"/>
  <c r="I38" i="122"/>
  <c r="I39" i="122"/>
  <c r="I40" i="122"/>
  <c r="I41" i="122"/>
  <c r="I42" i="122"/>
  <c r="I4" i="122"/>
  <c r="H5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H21" i="122"/>
  <c r="H22" i="122"/>
  <c r="H23" i="122"/>
  <c r="H24" i="122"/>
  <c r="H25" i="122"/>
  <c r="H26" i="122"/>
  <c r="H27" i="122"/>
  <c r="H28" i="122"/>
  <c r="H29" i="122"/>
  <c r="H30" i="122"/>
  <c r="H31" i="122"/>
  <c r="H32" i="122"/>
  <c r="H33" i="122"/>
  <c r="H34" i="122"/>
  <c r="H35" i="122"/>
  <c r="H36" i="122"/>
  <c r="H37" i="122"/>
  <c r="H38" i="122"/>
  <c r="H39" i="122"/>
  <c r="H40" i="122"/>
  <c r="H41" i="122"/>
  <c r="H42" i="122"/>
  <c r="H4" i="122"/>
  <c r="L133" i="20"/>
  <c r="J133" i="20"/>
  <c r="I133" i="20"/>
  <c r="H133" i="20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4" i="15"/>
  <c r="H158" i="15"/>
  <c r="L158" i="15"/>
  <c r="J158" i="15"/>
  <c r="L133" i="25"/>
  <c r="J133" i="25"/>
  <c r="I133" i="25"/>
  <c r="H133" i="25"/>
  <c r="L145" i="158"/>
  <c r="O16" i="158" s="1"/>
  <c r="J145" i="158"/>
  <c r="I145" i="158"/>
  <c r="H145" i="158"/>
  <c r="L143" i="153"/>
  <c r="O16" i="153" s="1"/>
  <c r="J143" i="153"/>
  <c r="I143" i="153"/>
  <c r="L159" i="151"/>
  <c r="J159" i="151"/>
  <c r="I159" i="151"/>
  <c r="H159" i="151"/>
  <c r="L130" i="142"/>
  <c r="J130" i="142"/>
  <c r="I130" i="142"/>
  <c r="H130" i="142"/>
  <c r="L126" i="139"/>
  <c r="J126" i="139"/>
  <c r="I126" i="139"/>
  <c r="H126" i="139"/>
  <c r="L5" i="103"/>
  <c r="L6" i="103"/>
  <c r="L7" i="103"/>
  <c r="L8" i="103"/>
  <c r="L9" i="103"/>
  <c r="L10" i="103"/>
  <c r="L11" i="103"/>
  <c r="L12" i="103"/>
  <c r="L13" i="103"/>
  <c r="L14" i="103"/>
  <c r="L15" i="103"/>
  <c r="L16" i="103"/>
  <c r="L17" i="103"/>
  <c r="L18" i="103"/>
  <c r="L19" i="103"/>
  <c r="L20" i="103"/>
  <c r="L21" i="103"/>
  <c r="L22" i="103"/>
  <c r="L23" i="103"/>
  <c r="L24" i="103"/>
  <c r="L25" i="103"/>
  <c r="L26" i="103"/>
  <c r="L27" i="103"/>
  <c r="L28" i="103"/>
  <c r="L29" i="103"/>
  <c r="L30" i="103"/>
  <c r="L31" i="103"/>
  <c r="L32" i="103"/>
  <c r="L33" i="103"/>
  <c r="L34" i="103"/>
  <c r="L35" i="103"/>
  <c r="L36" i="103"/>
  <c r="L37" i="103"/>
  <c r="L38" i="103"/>
  <c r="L39" i="103"/>
  <c r="L40" i="103"/>
  <c r="L41" i="103"/>
  <c r="L42" i="103"/>
  <c r="L43" i="103"/>
  <c r="L44" i="103"/>
  <c r="L45" i="103"/>
  <c r="L46" i="103"/>
  <c r="L47" i="103"/>
  <c r="L48" i="103"/>
  <c r="L49" i="103"/>
  <c r="L50" i="103"/>
  <c r="L51" i="103"/>
  <c r="L52" i="103"/>
  <c r="L53" i="103"/>
  <c r="L54" i="103"/>
  <c r="L55" i="103"/>
  <c r="L56" i="103"/>
  <c r="L57" i="103"/>
  <c r="L58" i="103"/>
  <c r="L59" i="103"/>
  <c r="L60" i="103"/>
  <c r="L61" i="103"/>
  <c r="L62" i="103"/>
  <c r="L63" i="103"/>
  <c r="L64" i="103"/>
  <c r="L65" i="103"/>
  <c r="L66" i="103"/>
  <c r="L67" i="103"/>
  <c r="L68" i="103"/>
  <c r="L69" i="103"/>
  <c r="L70" i="103"/>
  <c r="L71" i="103"/>
  <c r="L72" i="103"/>
  <c r="L73" i="103"/>
  <c r="L74" i="103"/>
  <c r="L75" i="103"/>
  <c r="L76" i="103"/>
  <c r="L77" i="103"/>
  <c r="L78" i="103"/>
  <c r="L79" i="103"/>
  <c r="L80" i="103"/>
  <c r="L81" i="103"/>
  <c r="L82" i="103"/>
  <c r="L83" i="103"/>
  <c r="L84" i="103"/>
  <c r="L85" i="103"/>
  <c r="L86" i="103"/>
  <c r="L87" i="103"/>
  <c r="L88" i="103"/>
  <c r="L89" i="103"/>
  <c r="L90" i="103"/>
  <c r="L91" i="103"/>
  <c r="L92" i="103"/>
  <c r="L93" i="103"/>
  <c r="L94" i="103"/>
  <c r="L95" i="103"/>
  <c r="L96" i="103"/>
  <c r="L97" i="103"/>
  <c r="L98" i="103"/>
  <c r="L99" i="103"/>
  <c r="L100" i="103"/>
  <c r="L101" i="103"/>
  <c r="L102" i="103"/>
  <c r="L103" i="103"/>
  <c r="L104" i="103"/>
  <c r="L105" i="103"/>
  <c r="L106" i="103"/>
  <c r="L107" i="103"/>
  <c r="L108" i="103"/>
  <c r="L109" i="103"/>
  <c r="L110" i="103"/>
  <c r="L113" i="103"/>
  <c r="L114" i="103"/>
  <c r="L117" i="103"/>
  <c r="L118" i="103"/>
  <c r="L121" i="103"/>
  <c r="L122" i="103"/>
  <c r="L123" i="103"/>
  <c r="L124" i="103"/>
  <c r="L125" i="103"/>
  <c r="L126" i="103"/>
  <c r="L131" i="103"/>
  <c r="L132" i="103"/>
  <c r="L133" i="103"/>
  <c r="L134" i="103"/>
  <c r="L135" i="103"/>
  <c r="L136" i="103"/>
  <c r="L137" i="103"/>
  <c r="L138" i="103"/>
  <c r="L139" i="103"/>
  <c r="L140" i="103"/>
  <c r="L141" i="103"/>
  <c r="L142" i="103"/>
  <c r="O18" i="103" s="1"/>
  <c r="L143" i="103"/>
  <c r="O16" i="103" s="1"/>
  <c r="L144" i="103"/>
  <c r="O20" i="103" s="1"/>
  <c r="L145" i="103"/>
  <c r="L147" i="103"/>
  <c r="L149" i="103"/>
  <c r="L150" i="103"/>
  <c r="L151" i="103"/>
  <c r="L152" i="103"/>
  <c r="L153" i="103"/>
  <c r="L154" i="103"/>
  <c r="L155" i="103"/>
  <c r="L156" i="103"/>
  <c r="L157" i="103"/>
  <c r="L158" i="103"/>
  <c r="L159" i="103"/>
  <c r="L160" i="103"/>
  <c r="L161" i="103"/>
  <c r="L162" i="103"/>
  <c r="L163" i="103"/>
  <c r="L164" i="103"/>
  <c r="L165" i="103"/>
  <c r="L166" i="103"/>
  <c r="L167" i="103"/>
  <c r="L168" i="103"/>
  <c r="L169" i="103"/>
  <c r="L170" i="103"/>
  <c r="L172" i="103"/>
  <c r="L173" i="103"/>
  <c r="L174" i="103"/>
  <c r="L175" i="103"/>
  <c r="L176" i="103"/>
  <c r="L177" i="103"/>
  <c r="L178" i="103"/>
  <c r="L179" i="103"/>
  <c r="J143" i="103"/>
  <c r="I143" i="103"/>
  <c r="H143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3" i="103"/>
  <c r="I114" i="103"/>
  <c r="I117" i="103"/>
  <c r="I118" i="103"/>
  <c r="I121" i="103"/>
  <c r="I122" i="103"/>
  <c r="I123" i="103"/>
  <c r="I124" i="103"/>
  <c r="I125" i="103"/>
  <c r="I126" i="103"/>
  <c r="I131" i="103"/>
  <c r="I132" i="103"/>
  <c r="I133" i="103"/>
  <c r="I134" i="103"/>
  <c r="I135" i="103"/>
  <c r="I136" i="103"/>
  <c r="I137" i="103"/>
  <c r="I138" i="103"/>
  <c r="I139" i="103"/>
  <c r="I140" i="103"/>
  <c r="I141" i="103"/>
  <c r="I142" i="103"/>
  <c r="I144" i="103"/>
  <c r="I145" i="103"/>
  <c r="I147" i="103"/>
  <c r="I149" i="103"/>
  <c r="I150" i="103"/>
  <c r="I151" i="103"/>
  <c r="I152" i="103"/>
  <c r="I153" i="103"/>
  <c r="I154" i="103"/>
  <c r="I155" i="103"/>
  <c r="I156" i="103"/>
  <c r="I157" i="103"/>
  <c r="I158" i="103"/>
  <c r="I159" i="103"/>
  <c r="I160" i="103"/>
  <c r="I161" i="103"/>
  <c r="I162" i="103"/>
  <c r="I163" i="103"/>
  <c r="I164" i="103"/>
  <c r="I165" i="103"/>
  <c r="I166" i="103"/>
  <c r="I167" i="103"/>
  <c r="I168" i="103"/>
  <c r="I169" i="103"/>
  <c r="I170" i="103"/>
  <c r="I171" i="103"/>
  <c r="L171" i="103" s="1"/>
  <c r="I172" i="103"/>
  <c r="I173" i="103"/>
  <c r="I174" i="103"/>
  <c r="I175" i="103"/>
  <c r="I176" i="103"/>
  <c r="I177" i="103"/>
  <c r="I178" i="103"/>
  <c r="I179" i="103"/>
  <c r="I4" i="103"/>
  <c r="H5" i="103"/>
  <c r="H6" i="103"/>
  <c r="H7" i="103"/>
  <c r="H8" i="103"/>
  <c r="H9" i="103"/>
  <c r="H10" i="103"/>
  <c r="H11" i="103"/>
  <c r="H12" i="103"/>
  <c r="H13" i="103"/>
  <c r="H14" i="103"/>
  <c r="H15" i="103"/>
  <c r="H16" i="103"/>
  <c r="H17" i="103"/>
  <c r="H18" i="103"/>
  <c r="H19" i="103"/>
  <c r="H20" i="103"/>
  <c r="H21" i="103"/>
  <c r="H22" i="103"/>
  <c r="H23" i="103"/>
  <c r="H24" i="103"/>
  <c r="H25" i="103"/>
  <c r="H26" i="103"/>
  <c r="H27" i="103"/>
  <c r="H28" i="103"/>
  <c r="H29" i="103"/>
  <c r="H30" i="103"/>
  <c r="H31" i="103"/>
  <c r="H32" i="103"/>
  <c r="H33" i="103"/>
  <c r="H34" i="103"/>
  <c r="H35" i="103"/>
  <c r="H36" i="103"/>
  <c r="H37" i="103"/>
  <c r="H38" i="103"/>
  <c r="H39" i="103"/>
  <c r="H40" i="103"/>
  <c r="H41" i="103"/>
  <c r="H42" i="103"/>
  <c r="H43" i="103"/>
  <c r="H44" i="103"/>
  <c r="H45" i="103"/>
  <c r="H46" i="103"/>
  <c r="H47" i="103"/>
  <c r="H48" i="103"/>
  <c r="H49" i="103"/>
  <c r="H50" i="103"/>
  <c r="H51" i="103"/>
  <c r="H52" i="103"/>
  <c r="H53" i="103"/>
  <c r="H54" i="103"/>
  <c r="H55" i="103"/>
  <c r="H56" i="103"/>
  <c r="H57" i="103"/>
  <c r="H58" i="103"/>
  <c r="H59" i="103"/>
  <c r="H60" i="103"/>
  <c r="H61" i="103"/>
  <c r="H62" i="103"/>
  <c r="H63" i="103"/>
  <c r="H64" i="103"/>
  <c r="H65" i="103"/>
  <c r="H66" i="103"/>
  <c r="H67" i="103"/>
  <c r="H68" i="103"/>
  <c r="H69" i="103"/>
  <c r="H70" i="103"/>
  <c r="H71" i="103"/>
  <c r="H72" i="103"/>
  <c r="H73" i="103"/>
  <c r="H74" i="103"/>
  <c r="H75" i="103"/>
  <c r="H76" i="103"/>
  <c r="H77" i="103"/>
  <c r="H78" i="103"/>
  <c r="H79" i="103"/>
  <c r="H80" i="103"/>
  <c r="H81" i="103"/>
  <c r="H82" i="103"/>
  <c r="H83" i="103"/>
  <c r="H84" i="103"/>
  <c r="H85" i="103"/>
  <c r="H86" i="103"/>
  <c r="H87" i="103"/>
  <c r="H88" i="103"/>
  <c r="H89" i="103"/>
  <c r="H90" i="103"/>
  <c r="H91" i="103"/>
  <c r="H92" i="103"/>
  <c r="H93" i="103"/>
  <c r="H94" i="103"/>
  <c r="H95" i="103"/>
  <c r="H96" i="103"/>
  <c r="H97" i="103"/>
  <c r="H98" i="103"/>
  <c r="H99" i="103"/>
  <c r="H100" i="103"/>
  <c r="H101" i="103"/>
  <c r="H102" i="103"/>
  <c r="H103" i="103"/>
  <c r="H104" i="103"/>
  <c r="H105" i="103"/>
  <c r="H106" i="103"/>
  <c r="H107" i="103"/>
  <c r="H108" i="103"/>
  <c r="H109" i="103"/>
  <c r="H110" i="103"/>
  <c r="H113" i="103"/>
  <c r="H114" i="103"/>
  <c r="H117" i="103"/>
  <c r="H118" i="103"/>
  <c r="H121" i="103"/>
  <c r="H122" i="103"/>
  <c r="H123" i="103"/>
  <c r="H124" i="103"/>
  <c r="H125" i="103"/>
  <c r="H126" i="103"/>
  <c r="H131" i="103"/>
  <c r="H132" i="103"/>
  <c r="H133" i="103"/>
  <c r="H134" i="103"/>
  <c r="H135" i="103"/>
  <c r="H136" i="103"/>
  <c r="H137" i="103"/>
  <c r="H138" i="103"/>
  <c r="H139" i="103"/>
  <c r="H140" i="103"/>
  <c r="H141" i="103"/>
  <c r="H142" i="103"/>
  <c r="H144" i="103"/>
  <c r="H145" i="103"/>
  <c r="H147" i="103"/>
  <c r="H149" i="103"/>
  <c r="H150" i="103"/>
  <c r="H151" i="103"/>
  <c r="H152" i="103"/>
  <c r="H153" i="103"/>
  <c r="H154" i="103"/>
  <c r="H155" i="103"/>
  <c r="H156" i="103"/>
  <c r="H157" i="103"/>
  <c r="H158" i="103"/>
  <c r="H159" i="103"/>
  <c r="H160" i="103"/>
  <c r="H161" i="103"/>
  <c r="H162" i="103"/>
  <c r="H163" i="103"/>
  <c r="H164" i="103"/>
  <c r="H165" i="103"/>
  <c r="H166" i="103"/>
  <c r="H167" i="103"/>
  <c r="H168" i="103"/>
  <c r="H169" i="103"/>
  <c r="H170" i="103"/>
  <c r="H171" i="103"/>
  <c r="H172" i="103"/>
  <c r="H173" i="103"/>
  <c r="H174" i="103"/>
  <c r="H175" i="103"/>
  <c r="H176" i="103"/>
  <c r="H177" i="103"/>
  <c r="H178" i="103"/>
  <c r="H179" i="103"/>
  <c r="H4" i="103"/>
  <c r="J179" i="103"/>
  <c r="J178" i="103"/>
  <c r="J177" i="103"/>
  <c r="J176" i="103"/>
  <c r="J175" i="103"/>
  <c r="J174" i="103"/>
  <c r="J173" i="103"/>
  <c r="J172" i="103"/>
  <c r="J171" i="103"/>
  <c r="J170" i="103"/>
  <c r="J169" i="103"/>
  <c r="J168" i="103"/>
  <c r="J167" i="103"/>
  <c r="J166" i="103"/>
  <c r="J165" i="103"/>
  <c r="J164" i="103"/>
  <c r="J163" i="103"/>
  <c r="J162" i="103"/>
  <c r="J161" i="103"/>
  <c r="J160" i="103"/>
  <c r="J159" i="103"/>
  <c r="J158" i="103"/>
  <c r="J157" i="103"/>
  <c r="J156" i="103"/>
  <c r="J155" i="103"/>
  <c r="J154" i="103"/>
  <c r="J153" i="103"/>
  <c r="J152" i="103"/>
  <c r="J151" i="103"/>
  <c r="J150" i="103"/>
  <c r="J149" i="103"/>
  <c r="J147" i="103"/>
  <c r="J145" i="103"/>
  <c r="J144" i="103"/>
  <c r="J142" i="103"/>
  <c r="J141" i="103"/>
  <c r="J140" i="103"/>
  <c r="J139" i="103"/>
  <c r="J138" i="103"/>
  <c r="J137" i="103"/>
  <c r="J136" i="103"/>
  <c r="J135" i="103"/>
  <c r="J134" i="103"/>
  <c r="J133" i="103"/>
  <c r="J132" i="103"/>
  <c r="J131" i="103"/>
  <c r="J126" i="103"/>
  <c r="J125" i="103"/>
  <c r="J124" i="103"/>
  <c r="J123" i="103"/>
  <c r="J122" i="103"/>
  <c r="J121" i="103"/>
  <c r="J118" i="103"/>
  <c r="J117" i="103"/>
  <c r="J114" i="103"/>
  <c r="J113" i="103"/>
  <c r="J110" i="103"/>
  <c r="J109" i="103"/>
  <c r="J108" i="103"/>
  <c r="J107" i="103"/>
  <c r="J106" i="103"/>
  <c r="J105" i="103"/>
  <c r="J104" i="103"/>
  <c r="J101" i="103"/>
  <c r="J100" i="103"/>
  <c r="J99" i="103"/>
  <c r="J98" i="103"/>
  <c r="J97" i="103"/>
  <c r="J96" i="103"/>
  <c r="J95" i="103"/>
  <c r="J94" i="103"/>
  <c r="J93" i="103"/>
  <c r="J92" i="103"/>
  <c r="J91" i="103"/>
  <c r="J90" i="103"/>
  <c r="J89" i="103"/>
  <c r="J88" i="103"/>
  <c r="J87" i="103"/>
  <c r="J86" i="103"/>
  <c r="J85" i="103"/>
  <c r="J84" i="103"/>
  <c r="J83" i="103"/>
  <c r="J82" i="103"/>
  <c r="J81" i="103"/>
  <c r="J80" i="103"/>
  <c r="J79" i="103"/>
  <c r="J78" i="103"/>
  <c r="J77" i="103"/>
  <c r="J76" i="103"/>
  <c r="J75" i="103"/>
  <c r="J74" i="103"/>
  <c r="J73" i="103"/>
  <c r="J72" i="103"/>
  <c r="J71" i="103"/>
  <c r="J70" i="103"/>
  <c r="J69" i="103"/>
  <c r="J68" i="103"/>
  <c r="J67" i="103"/>
  <c r="J66" i="103"/>
  <c r="J65" i="103"/>
  <c r="J64" i="103"/>
  <c r="J63" i="103"/>
  <c r="J62" i="103"/>
  <c r="J61" i="103"/>
  <c r="J60" i="103"/>
  <c r="J59" i="103"/>
  <c r="J58" i="103"/>
  <c r="J57" i="103"/>
  <c r="J56" i="103"/>
  <c r="J55" i="103"/>
  <c r="J54" i="103"/>
  <c r="J53" i="103"/>
  <c r="J52" i="103"/>
  <c r="J51" i="103"/>
  <c r="J50" i="103"/>
  <c r="J49" i="103"/>
  <c r="J48" i="103"/>
  <c r="J47" i="103"/>
  <c r="J46" i="103"/>
  <c r="J45" i="103"/>
  <c r="J44" i="103"/>
  <c r="J43" i="103"/>
  <c r="J42" i="103"/>
  <c r="J41" i="103"/>
  <c r="J40" i="103"/>
  <c r="J39" i="103"/>
  <c r="J38" i="103"/>
  <c r="J37" i="103"/>
  <c r="J36" i="103"/>
  <c r="J35" i="103"/>
  <c r="J34" i="103"/>
  <c r="J33" i="103"/>
  <c r="J32" i="103"/>
  <c r="J31" i="103"/>
  <c r="J30" i="103"/>
  <c r="J29" i="103"/>
  <c r="J28" i="103"/>
  <c r="J27" i="103"/>
  <c r="J26" i="103"/>
  <c r="J25" i="103"/>
  <c r="J24" i="103"/>
  <c r="J23" i="103"/>
  <c r="J22" i="103"/>
  <c r="J21" i="103"/>
  <c r="J20" i="103"/>
  <c r="J19" i="103"/>
  <c r="J18" i="103"/>
  <c r="J17" i="103"/>
  <c r="J16" i="103"/>
  <c r="J15" i="103"/>
  <c r="J14" i="103"/>
  <c r="J13" i="103"/>
  <c r="J12" i="103"/>
  <c r="J11" i="103"/>
  <c r="J10" i="103"/>
  <c r="J9" i="103"/>
  <c r="J8" i="103"/>
  <c r="J7" i="103"/>
  <c r="J6" i="103"/>
  <c r="J5" i="103"/>
  <c r="L4" i="103"/>
  <c r="J4" i="103"/>
  <c r="L130" i="50"/>
  <c r="J130" i="50"/>
  <c r="J87" i="50"/>
  <c r="L87" i="50"/>
  <c r="J88" i="50"/>
  <c r="L88" i="50"/>
  <c r="J89" i="50"/>
  <c r="L89" i="50"/>
  <c r="J90" i="50"/>
  <c r="L90" i="50"/>
  <c r="J91" i="50"/>
  <c r="L91" i="50"/>
  <c r="J92" i="50"/>
  <c r="L92" i="50"/>
  <c r="J93" i="50"/>
  <c r="L93" i="50"/>
  <c r="J94" i="50"/>
  <c r="L94" i="50"/>
  <c r="J95" i="50"/>
  <c r="L95" i="50"/>
  <c r="J96" i="50"/>
  <c r="L96" i="50"/>
  <c r="J97" i="50"/>
  <c r="L97" i="50"/>
  <c r="J98" i="50"/>
  <c r="L98" i="50"/>
  <c r="J99" i="50"/>
  <c r="L99" i="50"/>
  <c r="J100" i="50"/>
  <c r="L100" i="50"/>
  <c r="J101" i="50"/>
  <c r="L101" i="50"/>
  <c r="J102" i="50"/>
  <c r="L102" i="50"/>
  <c r="J103" i="50"/>
  <c r="L103" i="50"/>
  <c r="J104" i="50"/>
  <c r="L104" i="50"/>
  <c r="J105" i="50"/>
  <c r="L105" i="50"/>
  <c r="J106" i="50"/>
  <c r="L106" i="50"/>
  <c r="J107" i="50"/>
  <c r="L107" i="50"/>
  <c r="J108" i="50"/>
  <c r="L108" i="50"/>
  <c r="J109" i="50"/>
  <c r="L109" i="50"/>
  <c r="J110" i="50"/>
  <c r="L110" i="50"/>
  <c r="J111" i="50"/>
  <c r="L111" i="50"/>
  <c r="J112" i="50"/>
  <c r="L112" i="50"/>
  <c r="J113" i="50"/>
  <c r="L113" i="50"/>
  <c r="J114" i="50"/>
  <c r="L114" i="50"/>
  <c r="J115" i="50"/>
  <c r="L115" i="50"/>
  <c r="J116" i="50"/>
  <c r="L116" i="50"/>
  <c r="J117" i="50"/>
  <c r="L117" i="50"/>
  <c r="J118" i="50"/>
  <c r="L118" i="50"/>
  <c r="J119" i="50"/>
  <c r="L119" i="50"/>
  <c r="J120" i="50"/>
  <c r="L120" i="50"/>
  <c r="J121" i="50"/>
  <c r="L121" i="50"/>
  <c r="J122" i="50"/>
  <c r="L122" i="50"/>
  <c r="J123" i="50"/>
  <c r="L123" i="50"/>
  <c r="J124" i="50"/>
  <c r="L124" i="50"/>
  <c r="J125" i="50"/>
  <c r="L125" i="50"/>
  <c r="J126" i="50"/>
  <c r="L126" i="50"/>
  <c r="J127" i="50"/>
  <c r="L127" i="50"/>
  <c r="J128" i="50"/>
  <c r="L128" i="50"/>
  <c r="J129" i="50"/>
  <c r="L129" i="50"/>
  <c r="O18" i="50" s="1"/>
  <c r="J131" i="50"/>
  <c r="L131" i="50"/>
  <c r="O20" i="50" s="1"/>
  <c r="J132" i="50"/>
  <c r="L132" i="50"/>
  <c r="J133" i="50"/>
  <c r="L133" i="50"/>
  <c r="J134" i="50"/>
  <c r="L134" i="50"/>
  <c r="O22" i="50" s="1"/>
  <c r="J135" i="50"/>
  <c r="L135" i="50"/>
  <c r="J136" i="50"/>
  <c r="L136" i="50"/>
  <c r="J137" i="50"/>
  <c r="L137" i="50"/>
  <c r="J138" i="50"/>
  <c r="L138" i="50"/>
  <c r="J139" i="50"/>
  <c r="L139" i="50"/>
  <c r="J140" i="50"/>
  <c r="L140" i="50"/>
  <c r="J141" i="50"/>
  <c r="L141" i="50"/>
  <c r="J142" i="50"/>
  <c r="L142" i="50"/>
  <c r="O14" i="50" s="1"/>
  <c r="J143" i="50"/>
  <c r="L143" i="50"/>
  <c r="J144" i="50"/>
  <c r="L144" i="50"/>
  <c r="J145" i="50"/>
  <c r="L145" i="50"/>
  <c r="J146" i="50"/>
  <c r="L146" i="50"/>
  <c r="J86" i="50"/>
  <c r="L86" i="50"/>
  <c r="L85" i="50"/>
  <c r="J85" i="50"/>
  <c r="L84" i="50"/>
  <c r="J84" i="50"/>
  <c r="L83" i="50"/>
  <c r="J83" i="50"/>
  <c r="L82" i="50"/>
  <c r="J82" i="50"/>
  <c r="L81" i="50"/>
  <c r="J81" i="50"/>
  <c r="L80" i="50"/>
  <c r="J80" i="50"/>
  <c r="L79" i="50"/>
  <c r="J79" i="50"/>
  <c r="L78" i="50"/>
  <c r="J78" i="50"/>
  <c r="L77" i="50"/>
  <c r="J77" i="50"/>
  <c r="L76" i="50"/>
  <c r="J76" i="50"/>
  <c r="L75" i="50"/>
  <c r="J75" i="50"/>
  <c r="L74" i="50"/>
  <c r="J74" i="50"/>
  <c r="L73" i="50"/>
  <c r="J73" i="50"/>
  <c r="L72" i="50"/>
  <c r="J72" i="50"/>
  <c r="L71" i="50"/>
  <c r="J71" i="50"/>
  <c r="L70" i="50"/>
  <c r="J70" i="50"/>
  <c r="L69" i="50"/>
  <c r="J69" i="50"/>
  <c r="L68" i="50"/>
  <c r="J68" i="50"/>
  <c r="L67" i="50"/>
  <c r="J67" i="50"/>
  <c r="L66" i="50"/>
  <c r="J66" i="50"/>
  <c r="L65" i="50"/>
  <c r="J65" i="50"/>
  <c r="L64" i="50"/>
  <c r="J64" i="50"/>
  <c r="L63" i="50"/>
  <c r="J63" i="50"/>
  <c r="L62" i="50"/>
  <c r="J62" i="50"/>
  <c r="L61" i="50"/>
  <c r="J61" i="50"/>
  <c r="L60" i="50"/>
  <c r="J60" i="50"/>
  <c r="L59" i="50"/>
  <c r="J59" i="50"/>
  <c r="L58" i="50"/>
  <c r="J58" i="50"/>
  <c r="L57" i="50"/>
  <c r="J57" i="50"/>
  <c r="L56" i="50"/>
  <c r="J56" i="50"/>
  <c r="L55" i="50"/>
  <c r="J55" i="50"/>
  <c r="L54" i="50"/>
  <c r="J54" i="50"/>
  <c r="L53" i="50"/>
  <c r="J53" i="50"/>
  <c r="L52" i="50"/>
  <c r="J52" i="50"/>
  <c r="L51" i="50"/>
  <c r="J51" i="50"/>
  <c r="L50" i="50"/>
  <c r="J50" i="50"/>
  <c r="L49" i="50"/>
  <c r="J49" i="50"/>
  <c r="L48" i="50"/>
  <c r="J48" i="50"/>
  <c r="L47" i="50"/>
  <c r="J47" i="50"/>
  <c r="L46" i="50"/>
  <c r="J46" i="50"/>
  <c r="L45" i="50"/>
  <c r="J45" i="50"/>
  <c r="L44" i="50"/>
  <c r="J44" i="50"/>
  <c r="L43" i="50"/>
  <c r="J43" i="50"/>
  <c r="L42" i="50"/>
  <c r="J42" i="50"/>
  <c r="L41" i="50"/>
  <c r="J41" i="50"/>
  <c r="L40" i="50"/>
  <c r="J40" i="50"/>
  <c r="L39" i="50"/>
  <c r="J39" i="50"/>
  <c r="L38" i="50"/>
  <c r="J38" i="50"/>
  <c r="L37" i="50"/>
  <c r="J37" i="50"/>
  <c r="L36" i="50"/>
  <c r="J36" i="50"/>
  <c r="L35" i="50"/>
  <c r="J35" i="50"/>
  <c r="L34" i="50"/>
  <c r="J34" i="50"/>
  <c r="L33" i="50"/>
  <c r="J33" i="50"/>
  <c r="L32" i="50"/>
  <c r="J32" i="50"/>
  <c r="L31" i="50"/>
  <c r="J31" i="50"/>
  <c r="L30" i="50"/>
  <c r="J30" i="50"/>
  <c r="L29" i="50"/>
  <c r="J29" i="50"/>
  <c r="L28" i="50"/>
  <c r="J28" i="50"/>
  <c r="L27" i="50"/>
  <c r="J27" i="50"/>
  <c r="L26" i="50"/>
  <c r="J26" i="50"/>
  <c r="L25" i="50"/>
  <c r="J25" i="50"/>
  <c r="L24" i="50"/>
  <c r="J24" i="50"/>
  <c r="L23" i="50"/>
  <c r="J23" i="50"/>
  <c r="L22" i="50"/>
  <c r="J22" i="50"/>
  <c r="L21" i="50"/>
  <c r="J21" i="50"/>
  <c r="L20" i="50"/>
  <c r="J20" i="50"/>
  <c r="L19" i="50"/>
  <c r="J19" i="50"/>
  <c r="L18" i="50"/>
  <c r="J18" i="50"/>
  <c r="L17" i="50"/>
  <c r="J17" i="50"/>
  <c r="L16" i="50"/>
  <c r="J16" i="50"/>
  <c r="L15" i="50"/>
  <c r="J15" i="50"/>
  <c r="L14" i="50"/>
  <c r="J14" i="50"/>
  <c r="L13" i="50"/>
  <c r="J13" i="50"/>
  <c r="L12" i="50"/>
  <c r="J12" i="50"/>
  <c r="L11" i="50"/>
  <c r="J11" i="50"/>
  <c r="L10" i="50"/>
  <c r="J10" i="50"/>
  <c r="L9" i="50"/>
  <c r="J9" i="50"/>
  <c r="L8" i="50"/>
  <c r="J8" i="50"/>
  <c r="L7" i="50"/>
  <c r="J7" i="50"/>
  <c r="L6" i="50"/>
  <c r="J6" i="50"/>
  <c r="L5" i="50"/>
  <c r="J5" i="50"/>
  <c r="L4" i="50"/>
  <c r="J4" i="50"/>
  <c r="L132" i="115"/>
  <c r="J132" i="115"/>
  <c r="I132" i="115"/>
  <c r="H132" i="115"/>
  <c r="L161" i="114"/>
  <c r="J161" i="114"/>
  <c r="I161" i="114"/>
  <c r="H161" i="114"/>
  <c r="L159" i="113"/>
  <c r="J159" i="113"/>
  <c r="I159" i="113"/>
  <c r="H159" i="113"/>
  <c r="L131" i="112"/>
  <c r="J131" i="112"/>
  <c r="I131" i="112"/>
  <c r="H131" i="112"/>
  <c r="L131" i="25"/>
  <c r="O16" i="25" s="1"/>
  <c r="J131" i="25"/>
  <c r="I131" i="25"/>
  <c r="H131" i="25"/>
  <c r="L131" i="22"/>
  <c r="J131" i="22"/>
  <c r="I131" i="22"/>
  <c r="H131" i="22"/>
  <c r="L130" i="20"/>
  <c r="J130" i="20"/>
  <c r="I130" i="20"/>
  <c r="H130" i="20"/>
  <c r="O17" i="130" l="1"/>
  <c r="O6" i="50"/>
  <c r="J88" i="59"/>
  <c r="O22" i="103"/>
  <c r="L147" i="50"/>
  <c r="L144" i="130"/>
  <c r="O13" i="130"/>
  <c r="J144" i="130"/>
  <c r="J147" i="50"/>
  <c r="L180" i="103"/>
  <c r="J180" i="103"/>
  <c r="O14" i="103"/>
  <c r="O25" i="59"/>
  <c r="O11" i="59"/>
  <c r="O17" i="59"/>
  <c r="O24" i="50"/>
  <c r="O11" i="50"/>
  <c r="O16" i="50"/>
  <c r="O12" i="103"/>
  <c r="O24" i="103"/>
  <c r="O12" i="50"/>
  <c r="O4" i="50"/>
  <c r="O7" i="50"/>
  <c r="O13" i="50"/>
  <c r="O13" i="103"/>
  <c r="O9" i="130"/>
  <c r="O15" i="130"/>
  <c r="O7" i="130"/>
  <c r="O16" i="130"/>
  <c r="O25" i="50"/>
  <c r="O7" i="103"/>
  <c r="O11" i="103"/>
  <c r="O9" i="103"/>
  <c r="O17" i="103"/>
  <c r="O4" i="103"/>
  <c r="O15" i="103"/>
  <c r="O22" i="130"/>
  <c r="O24" i="59"/>
  <c r="J85" i="26"/>
  <c r="H83" i="26"/>
  <c r="H84" i="26"/>
  <c r="I84" i="26"/>
  <c r="J84" i="26"/>
  <c r="J83" i="26"/>
  <c r="J82" i="26"/>
  <c r="J81" i="26"/>
  <c r="J80" i="26"/>
  <c r="O29" i="103" l="1"/>
  <c r="O29" i="130"/>
  <c r="O28" i="59"/>
  <c r="O28" i="50"/>
  <c r="L138" i="112" l="1"/>
  <c r="J138" i="112"/>
  <c r="I138" i="112"/>
  <c r="H138" i="112"/>
  <c r="L137" i="112"/>
  <c r="J137" i="112"/>
  <c r="I137" i="112"/>
  <c r="H137" i="112"/>
  <c r="L131" i="111"/>
  <c r="J131" i="111"/>
  <c r="I131" i="111"/>
  <c r="H131" i="111"/>
  <c r="I5" i="111"/>
  <c r="I6" i="111"/>
  <c r="I7" i="111"/>
  <c r="I8" i="111"/>
  <c r="I9" i="111"/>
  <c r="I10" i="111"/>
  <c r="I11" i="111"/>
  <c r="I12" i="111"/>
  <c r="I13" i="111"/>
  <c r="I14" i="111"/>
  <c r="I15" i="111"/>
  <c r="I16" i="11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4" i="111"/>
  <c r="H5" i="111"/>
  <c r="H6" i="111"/>
  <c r="H7" i="111"/>
  <c r="H8" i="111"/>
  <c r="H9" i="111"/>
  <c r="H10" i="111"/>
  <c r="H11" i="111"/>
  <c r="H12" i="111"/>
  <c r="H13" i="111"/>
  <c r="H14" i="111"/>
  <c r="H15" i="111"/>
  <c r="H16" i="111"/>
  <c r="H17" i="111"/>
  <c r="H18" i="111"/>
  <c r="H19" i="111"/>
  <c r="H20" i="111"/>
  <c r="H21" i="111"/>
  <c r="H22" i="111"/>
  <c r="H23" i="111"/>
  <c r="H24" i="111"/>
  <c r="H25" i="111"/>
  <c r="H26" i="111"/>
  <c r="H27" i="111"/>
  <c r="H28" i="111"/>
  <c r="H29" i="111"/>
  <c r="H30" i="111"/>
  <c r="H31" i="111"/>
  <c r="H32" i="111"/>
  <c r="H33" i="111"/>
  <c r="H34" i="111"/>
  <c r="H35" i="111"/>
  <c r="H36" i="111"/>
  <c r="H37" i="111"/>
  <c r="H38" i="111"/>
  <c r="H39" i="111"/>
  <c r="H40" i="111"/>
  <c r="H41" i="111"/>
  <c r="H42" i="111"/>
  <c r="H43" i="111"/>
  <c r="H44" i="111"/>
  <c r="H45" i="111"/>
  <c r="H46" i="111"/>
  <c r="H47" i="111"/>
  <c r="H48" i="111"/>
  <c r="H49" i="111"/>
  <c r="H50" i="111"/>
  <c r="H51" i="111"/>
  <c r="H52" i="111"/>
  <c r="H53" i="111"/>
  <c r="H54" i="111"/>
  <c r="H55" i="111"/>
  <c r="H56" i="111"/>
  <c r="H57" i="111"/>
  <c r="H58" i="111"/>
  <c r="H59" i="111"/>
  <c r="H60" i="111"/>
  <c r="H61" i="111"/>
  <c r="H62" i="111"/>
  <c r="H63" i="111"/>
  <c r="H64" i="111"/>
  <c r="H65" i="111"/>
  <c r="H66" i="111"/>
  <c r="H67" i="111"/>
  <c r="H68" i="111"/>
  <c r="H69" i="111"/>
  <c r="H70" i="111"/>
  <c r="H71" i="111"/>
  <c r="H72" i="111"/>
  <c r="H73" i="111"/>
  <c r="H74" i="111"/>
  <c r="H75" i="111"/>
  <c r="H76" i="111"/>
  <c r="H77" i="111"/>
  <c r="H78" i="111"/>
  <c r="H79" i="111"/>
  <c r="H80" i="111"/>
  <c r="H81" i="111"/>
  <c r="H82" i="111"/>
  <c r="H83" i="111"/>
  <c r="H84" i="111"/>
  <c r="H85" i="111"/>
  <c r="H86" i="111"/>
  <c r="H87" i="111"/>
  <c r="H88" i="111"/>
  <c r="H89" i="111"/>
  <c r="H90" i="111"/>
  <c r="H91" i="111"/>
  <c r="H92" i="111"/>
  <c r="H93" i="111"/>
  <c r="H94" i="111"/>
  <c r="H95" i="111"/>
  <c r="H96" i="111"/>
  <c r="H97" i="111"/>
  <c r="H98" i="111"/>
  <c r="H99" i="111"/>
  <c r="H100" i="111"/>
  <c r="H101" i="111"/>
  <c r="H102" i="111"/>
  <c r="H103" i="111"/>
  <c r="H104" i="111"/>
  <c r="H105" i="111"/>
  <c r="H106" i="111"/>
  <c r="H107" i="111"/>
  <c r="H108" i="111"/>
  <c r="H109" i="111"/>
  <c r="H110" i="111"/>
  <c r="H111" i="111"/>
  <c r="H112" i="111"/>
  <c r="H113" i="111"/>
  <c r="H114" i="111"/>
  <c r="H115" i="111"/>
  <c r="H116" i="111"/>
  <c r="H117" i="111"/>
  <c r="H118" i="111"/>
  <c r="H119" i="111"/>
  <c r="H120" i="111"/>
  <c r="H121" i="111"/>
  <c r="H122" i="111"/>
  <c r="H123" i="111"/>
  <c r="H124" i="111"/>
  <c r="H125" i="111"/>
  <c r="H126" i="111"/>
  <c r="H127" i="111"/>
  <c r="H128" i="111"/>
  <c r="H129" i="111"/>
  <c r="H130" i="111"/>
  <c r="H132" i="111"/>
  <c r="H133" i="111"/>
  <c r="H134" i="111"/>
  <c r="H135" i="111"/>
  <c r="H136" i="111"/>
  <c r="H137" i="111"/>
  <c r="H138" i="111"/>
  <c r="H139" i="111"/>
  <c r="H140" i="111"/>
  <c r="H141" i="111"/>
  <c r="H142" i="111"/>
  <c r="H143" i="111"/>
  <c r="H144" i="111"/>
  <c r="H145" i="111"/>
  <c r="H146" i="111"/>
  <c r="H147" i="111"/>
  <c r="H148" i="111"/>
  <c r="H149" i="111"/>
  <c r="H150" i="111"/>
  <c r="H151" i="111"/>
  <c r="H152" i="111"/>
  <c r="H153" i="111"/>
  <c r="H154" i="111"/>
  <c r="H155" i="111"/>
  <c r="H4" i="111"/>
  <c r="L143" i="93"/>
  <c r="J143" i="93"/>
  <c r="I143" i="93"/>
  <c r="H143" i="93"/>
  <c r="L142" i="93"/>
  <c r="O4" i="93" s="1"/>
  <c r="J142" i="93"/>
  <c r="I142" i="93"/>
  <c r="H142" i="93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4" i="34"/>
  <c r="L156" i="34"/>
  <c r="J156" i="34"/>
  <c r="L155" i="34"/>
  <c r="J155" i="34"/>
  <c r="L154" i="34"/>
  <c r="J154" i="34"/>
  <c r="L153" i="34"/>
  <c r="J153" i="34"/>
  <c r="L152" i="34"/>
  <c r="J152" i="34"/>
  <c r="L151" i="34"/>
  <c r="J151" i="34"/>
  <c r="L150" i="34"/>
  <c r="J150" i="34"/>
  <c r="L149" i="34"/>
  <c r="J149" i="34"/>
  <c r="L148" i="34"/>
  <c r="J148" i="34"/>
  <c r="L147" i="34"/>
  <c r="J147" i="34"/>
  <c r="L146" i="34"/>
  <c r="J146" i="34"/>
  <c r="L145" i="34"/>
  <c r="J145" i="34"/>
  <c r="L144" i="34"/>
  <c r="J144" i="34"/>
  <c r="L143" i="34"/>
  <c r="J143" i="34"/>
  <c r="L142" i="34"/>
  <c r="J142" i="34"/>
  <c r="L141" i="34"/>
  <c r="J141" i="34"/>
  <c r="L140" i="34"/>
  <c r="J140" i="34"/>
  <c r="L139" i="34"/>
  <c r="J139" i="34"/>
  <c r="L138" i="34"/>
  <c r="J138" i="34"/>
  <c r="L137" i="34"/>
  <c r="O12" i="34" s="1"/>
  <c r="J137" i="34"/>
  <c r="L136" i="34"/>
  <c r="J136" i="34"/>
  <c r="L135" i="34"/>
  <c r="O4" i="34" s="1"/>
  <c r="J135" i="34"/>
  <c r="L134" i="34"/>
  <c r="J134" i="34"/>
  <c r="L133" i="34"/>
  <c r="O22" i="34" s="1"/>
  <c r="J133" i="34"/>
  <c r="L132" i="34"/>
  <c r="J132" i="34"/>
  <c r="L131" i="34"/>
  <c r="J131" i="34"/>
  <c r="L130" i="34"/>
  <c r="O20" i="34" s="1"/>
  <c r="J130" i="34"/>
  <c r="L129" i="34"/>
  <c r="O16" i="34" s="1"/>
  <c r="J129" i="34"/>
  <c r="L128" i="34"/>
  <c r="J128" i="34"/>
  <c r="L127" i="34"/>
  <c r="J127" i="34"/>
  <c r="L126" i="34"/>
  <c r="J126" i="34"/>
  <c r="L125" i="34"/>
  <c r="J125" i="34"/>
  <c r="L124" i="34"/>
  <c r="J124" i="34"/>
  <c r="L123" i="34"/>
  <c r="J123" i="34"/>
  <c r="L122" i="34"/>
  <c r="J122" i="34"/>
  <c r="L121" i="34"/>
  <c r="J121" i="34"/>
  <c r="L120" i="34"/>
  <c r="J120" i="34"/>
  <c r="L119" i="34"/>
  <c r="J119" i="34"/>
  <c r="L118" i="34"/>
  <c r="J118" i="34"/>
  <c r="L117" i="34"/>
  <c r="J117" i="34"/>
  <c r="L116" i="34"/>
  <c r="J116" i="34"/>
  <c r="L115" i="34"/>
  <c r="J115" i="34"/>
  <c r="L114" i="34"/>
  <c r="J114" i="34"/>
  <c r="L113" i="34"/>
  <c r="J113" i="34"/>
  <c r="L112" i="34"/>
  <c r="J112" i="34"/>
  <c r="L111" i="34"/>
  <c r="J111" i="34"/>
  <c r="L110" i="34"/>
  <c r="J110" i="34"/>
  <c r="L109" i="34"/>
  <c r="J109" i="34"/>
  <c r="L108" i="34"/>
  <c r="J108" i="34"/>
  <c r="L107" i="34"/>
  <c r="J107" i="34"/>
  <c r="L106" i="34"/>
  <c r="J106" i="34"/>
  <c r="L105" i="34"/>
  <c r="J105" i="34"/>
  <c r="L104" i="34"/>
  <c r="J104" i="34"/>
  <c r="L103" i="34"/>
  <c r="J103" i="34"/>
  <c r="L102" i="34"/>
  <c r="J102" i="34"/>
  <c r="L101" i="34"/>
  <c r="J101" i="34"/>
  <c r="L100" i="34"/>
  <c r="J100" i="34"/>
  <c r="L99" i="34"/>
  <c r="J99" i="34"/>
  <c r="L98" i="34"/>
  <c r="J98" i="34"/>
  <c r="L97" i="34"/>
  <c r="J97" i="34"/>
  <c r="L96" i="34"/>
  <c r="J96" i="34"/>
  <c r="L95" i="34"/>
  <c r="J95" i="34"/>
  <c r="L94" i="34"/>
  <c r="J94" i="34"/>
  <c r="L93" i="34"/>
  <c r="J93" i="34"/>
  <c r="L92" i="34"/>
  <c r="J92" i="34"/>
  <c r="L91" i="34"/>
  <c r="J91" i="34"/>
  <c r="L90" i="34"/>
  <c r="J90" i="34"/>
  <c r="L89" i="34"/>
  <c r="J89" i="34"/>
  <c r="L88" i="34"/>
  <c r="J88" i="34"/>
  <c r="L87" i="34"/>
  <c r="J87" i="34"/>
  <c r="L86" i="34"/>
  <c r="J86" i="34"/>
  <c r="L85" i="34"/>
  <c r="J85" i="34"/>
  <c r="L84" i="34"/>
  <c r="J84" i="34"/>
  <c r="L83" i="34"/>
  <c r="J83" i="34"/>
  <c r="L82" i="34"/>
  <c r="J82" i="34"/>
  <c r="L81" i="34"/>
  <c r="J81" i="34"/>
  <c r="L80" i="34"/>
  <c r="J80" i="34"/>
  <c r="L79" i="34"/>
  <c r="J79" i="34"/>
  <c r="L78" i="34"/>
  <c r="J78" i="34"/>
  <c r="L77" i="34"/>
  <c r="J77" i="34"/>
  <c r="L76" i="34"/>
  <c r="J76" i="34"/>
  <c r="L75" i="34"/>
  <c r="J75" i="34"/>
  <c r="L74" i="34"/>
  <c r="J74" i="34"/>
  <c r="L73" i="34"/>
  <c r="J73" i="34"/>
  <c r="L72" i="34"/>
  <c r="J72" i="34"/>
  <c r="L71" i="34"/>
  <c r="J71" i="34"/>
  <c r="L70" i="34"/>
  <c r="J70" i="34"/>
  <c r="L69" i="34"/>
  <c r="J69" i="34"/>
  <c r="L68" i="34"/>
  <c r="J68" i="34"/>
  <c r="L67" i="34"/>
  <c r="J67" i="34"/>
  <c r="L66" i="34"/>
  <c r="J66" i="34"/>
  <c r="L65" i="34"/>
  <c r="J65" i="34"/>
  <c r="L64" i="34"/>
  <c r="J64" i="34"/>
  <c r="L63" i="34"/>
  <c r="J63" i="34"/>
  <c r="L62" i="34"/>
  <c r="J62" i="34"/>
  <c r="L61" i="34"/>
  <c r="J61" i="34"/>
  <c r="L60" i="34"/>
  <c r="J60" i="34"/>
  <c r="L59" i="34"/>
  <c r="J59" i="34"/>
  <c r="L58" i="34"/>
  <c r="J58" i="34"/>
  <c r="L57" i="34"/>
  <c r="J57" i="34"/>
  <c r="L56" i="34"/>
  <c r="J56" i="34"/>
  <c r="L55" i="34"/>
  <c r="J55" i="34"/>
  <c r="L54" i="34"/>
  <c r="J54" i="34"/>
  <c r="L53" i="34"/>
  <c r="J53" i="34"/>
  <c r="L52" i="34"/>
  <c r="J52" i="34"/>
  <c r="L51" i="34"/>
  <c r="J51" i="34"/>
  <c r="L50" i="34"/>
  <c r="J50" i="34"/>
  <c r="L49" i="34"/>
  <c r="J49" i="34"/>
  <c r="L48" i="34"/>
  <c r="J48" i="34"/>
  <c r="L47" i="34"/>
  <c r="J47" i="34"/>
  <c r="L46" i="34"/>
  <c r="J46" i="34"/>
  <c r="L45" i="34"/>
  <c r="J45" i="34"/>
  <c r="L44" i="34"/>
  <c r="J44" i="34"/>
  <c r="L43" i="34"/>
  <c r="J43" i="34"/>
  <c r="L42" i="34"/>
  <c r="J42" i="34"/>
  <c r="L41" i="34"/>
  <c r="J41" i="34"/>
  <c r="L40" i="34"/>
  <c r="J40" i="34"/>
  <c r="L39" i="34"/>
  <c r="J39" i="34"/>
  <c r="L38" i="34"/>
  <c r="J38" i="34"/>
  <c r="L37" i="34"/>
  <c r="J37" i="34"/>
  <c r="L36" i="34"/>
  <c r="J36" i="34"/>
  <c r="L35" i="34"/>
  <c r="J35" i="34"/>
  <c r="L34" i="34"/>
  <c r="J34" i="34"/>
  <c r="L33" i="34"/>
  <c r="J33" i="34"/>
  <c r="L32" i="34"/>
  <c r="J32" i="34"/>
  <c r="L31" i="34"/>
  <c r="J31" i="34"/>
  <c r="L30" i="34"/>
  <c r="J30" i="34"/>
  <c r="L29" i="34"/>
  <c r="J29" i="34"/>
  <c r="L28" i="34"/>
  <c r="J28" i="34"/>
  <c r="L27" i="34"/>
  <c r="J27" i="34"/>
  <c r="L26" i="34"/>
  <c r="J26" i="34"/>
  <c r="L25" i="34"/>
  <c r="J25" i="34"/>
  <c r="L24" i="34"/>
  <c r="J24" i="34"/>
  <c r="L23" i="34"/>
  <c r="J23" i="34"/>
  <c r="L22" i="34"/>
  <c r="J22" i="34"/>
  <c r="L21" i="34"/>
  <c r="J21" i="34"/>
  <c r="L20" i="34"/>
  <c r="J20" i="34"/>
  <c r="L19" i="34"/>
  <c r="J19" i="34"/>
  <c r="L18" i="34"/>
  <c r="J18" i="34"/>
  <c r="L17" i="34"/>
  <c r="J17" i="34"/>
  <c r="L16" i="34"/>
  <c r="J16" i="34"/>
  <c r="L15" i="34"/>
  <c r="J15" i="34"/>
  <c r="L14" i="34"/>
  <c r="J14" i="34"/>
  <c r="L13" i="34"/>
  <c r="J13" i="34"/>
  <c r="L12" i="34"/>
  <c r="J12" i="34"/>
  <c r="L11" i="34"/>
  <c r="J11" i="34"/>
  <c r="L10" i="34"/>
  <c r="J10" i="34"/>
  <c r="L9" i="34"/>
  <c r="J9" i="34"/>
  <c r="L8" i="34"/>
  <c r="J8" i="34"/>
  <c r="L7" i="34"/>
  <c r="J7" i="34"/>
  <c r="L6" i="34"/>
  <c r="J6" i="34"/>
  <c r="L5" i="34"/>
  <c r="J5" i="34"/>
  <c r="L4" i="34"/>
  <c r="J4" i="34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I62" i="33"/>
  <c r="I63" i="33"/>
  <c r="I64" i="33"/>
  <c r="I65" i="33"/>
  <c r="I66" i="33"/>
  <c r="I67" i="33"/>
  <c r="I68" i="33"/>
  <c r="I69" i="33"/>
  <c r="I70" i="33"/>
  <c r="I71" i="33"/>
  <c r="I72" i="33"/>
  <c r="I73" i="33"/>
  <c r="I74" i="33"/>
  <c r="I75" i="33"/>
  <c r="I76" i="33"/>
  <c r="I77" i="33"/>
  <c r="I78" i="33"/>
  <c r="I79" i="33"/>
  <c r="I80" i="33"/>
  <c r="I81" i="33"/>
  <c r="I82" i="33"/>
  <c r="I83" i="33"/>
  <c r="I84" i="33"/>
  <c r="I85" i="33"/>
  <c r="I86" i="33"/>
  <c r="I87" i="33"/>
  <c r="I88" i="33"/>
  <c r="I89" i="33"/>
  <c r="I90" i="33"/>
  <c r="I91" i="33"/>
  <c r="I92" i="33"/>
  <c r="I93" i="33"/>
  <c r="I94" i="33"/>
  <c r="I95" i="33"/>
  <c r="I96" i="33"/>
  <c r="I97" i="33"/>
  <c r="I98" i="33"/>
  <c r="I99" i="33"/>
  <c r="I100" i="33"/>
  <c r="I101" i="33"/>
  <c r="I102" i="33"/>
  <c r="I103" i="33"/>
  <c r="I104" i="33"/>
  <c r="I105" i="33"/>
  <c r="I106" i="33"/>
  <c r="I107" i="33"/>
  <c r="I108" i="33"/>
  <c r="I109" i="33"/>
  <c r="I110" i="33"/>
  <c r="I111" i="33"/>
  <c r="I112" i="33"/>
  <c r="I113" i="33"/>
  <c r="I114" i="33"/>
  <c r="I115" i="33"/>
  <c r="I116" i="33"/>
  <c r="I117" i="33"/>
  <c r="I118" i="33"/>
  <c r="I119" i="33"/>
  <c r="I120" i="33"/>
  <c r="I121" i="33"/>
  <c r="I122" i="33"/>
  <c r="I123" i="33"/>
  <c r="I124" i="33"/>
  <c r="I125" i="33"/>
  <c r="I126" i="33"/>
  <c r="I127" i="33"/>
  <c r="I128" i="33"/>
  <c r="J128" i="33" s="1"/>
  <c r="I129" i="33"/>
  <c r="I130" i="33"/>
  <c r="I131" i="33"/>
  <c r="I132" i="33"/>
  <c r="I133" i="33"/>
  <c r="I134" i="33"/>
  <c r="I135" i="33"/>
  <c r="I136" i="33"/>
  <c r="I137" i="33"/>
  <c r="I138" i="33"/>
  <c r="I139" i="33"/>
  <c r="I140" i="33"/>
  <c r="I141" i="33"/>
  <c r="I142" i="33"/>
  <c r="I143" i="33"/>
  <c r="I144" i="33"/>
  <c r="I145" i="33"/>
  <c r="I146" i="33"/>
  <c r="I147" i="33"/>
  <c r="I148" i="33"/>
  <c r="I149" i="33"/>
  <c r="I150" i="33"/>
  <c r="I151" i="33"/>
  <c r="I152" i="33"/>
  <c r="I153" i="33"/>
  <c r="I154" i="33"/>
  <c r="I155" i="33"/>
  <c r="I156" i="33"/>
  <c r="I157" i="33"/>
  <c r="I158" i="33"/>
  <c r="I159" i="33"/>
  <c r="I160" i="33"/>
  <c r="I161" i="33"/>
  <c r="I162" i="33"/>
  <c r="I163" i="33"/>
  <c r="I164" i="33"/>
  <c r="I165" i="33"/>
  <c r="I166" i="33"/>
  <c r="I167" i="33"/>
  <c r="I168" i="33"/>
  <c r="I169" i="33"/>
  <c r="I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4" i="33"/>
  <c r="J160" i="33"/>
  <c r="L160" i="33"/>
  <c r="J161" i="33"/>
  <c r="L161" i="33"/>
  <c r="J162" i="33"/>
  <c r="L162" i="33"/>
  <c r="J163" i="33"/>
  <c r="L163" i="33"/>
  <c r="J164" i="33"/>
  <c r="L164" i="33"/>
  <c r="J165" i="33"/>
  <c r="L165" i="33"/>
  <c r="J166" i="33"/>
  <c r="L166" i="33"/>
  <c r="J167" i="33"/>
  <c r="L167" i="33"/>
  <c r="J168" i="33"/>
  <c r="L168" i="33"/>
  <c r="J169" i="33"/>
  <c r="L169" i="33"/>
  <c r="L159" i="33"/>
  <c r="J159" i="33"/>
  <c r="L158" i="33"/>
  <c r="J158" i="33"/>
  <c r="L157" i="33"/>
  <c r="J157" i="33"/>
  <c r="L156" i="33"/>
  <c r="J156" i="33"/>
  <c r="L155" i="33"/>
  <c r="J155" i="33"/>
  <c r="L154" i="33"/>
  <c r="J154" i="33"/>
  <c r="L153" i="33"/>
  <c r="J153" i="33"/>
  <c r="L152" i="33"/>
  <c r="J152" i="33"/>
  <c r="L151" i="33"/>
  <c r="J151" i="33"/>
  <c r="L150" i="33"/>
  <c r="J150" i="33"/>
  <c r="L149" i="33"/>
  <c r="J149" i="33"/>
  <c r="L148" i="33"/>
  <c r="J148" i="33"/>
  <c r="L147" i="33"/>
  <c r="J147" i="33"/>
  <c r="L146" i="33"/>
  <c r="J146" i="33"/>
  <c r="L145" i="33"/>
  <c r="J145" i="33"/>
  <c r="L144" i="33"/>
  <c r="J144" i="33"/>
  <c r="L143" i="33"/>
  <c r="J143" i="33"/>
  <c r="L142" i="33"/>
  <c r="J142" i="33"/>
  <c r="L141" i="33"/>
  <c r="J141" i="33"/>
  <c r="L140" i="33"/>
  <c r="J140" i="33"/>
  <c r="L139" i="33"/>
  <c r="O12" i="33" s="1"/>
  <c r="J139" i="33"/>
  <c r="L138" i="33"/>
  <c r="J138" i="33"/>
  <c r="L137" i="33"/>
  <c r="J137" i="33"/>
  <c r="L136" i="33"/>
  <c r="J136" i="33"/>
  <c r="L135" i="33"/>
  <c r="J135" i="33"/>
  <c r="L134" i="33"/>
  <c r="J134" i="33"/>
  <c r="L133" i="33"/>
  <c r="J133" i="33"/>
  <c r="L132" i="33"/>
  <c r="J132" i="33"/>
  <c r="L131" i="33"/>
  <c r="O20" i="33" s="1"/>
  <c r="J131" i="33"/>
  <c r="L130" i="33"/>
  <c r="J130" i="33"/>
  <c r="L129" i="33"/>
  <c r="J129" i="33"/>
  <c r="L128" i="33"/>
  <c r="L127" i="33"/>
  <c r="J127" i="33"/>
  <c r="L126" i="33"/>
  <c r="J126" i="33"/>
  <c r="L125" i="33"/>
  <c r="J125" i="33"/>
  <c r="L124" i="33"/>
  <c r="J124" i="33"/>
  <c r="L123" i="33"/>
  <c r="J123" i="33"/>
  <c r="L122" i="33"/>
  <c r="J122" i="33"/>
  <c r="L121" i="33"/>
  <c r="J121" i="33"/>
  <c r="L120" i="33"/>
  <c r="J120" i="33"/>
  <c r="L119" i="33"/>
  <c r="J119" i="33"/>
  <c r="L118" i="33"/>
  <c r="J118" i="33"/>
  <c r="L117" i="33"/>
  <c r="J117" i="33"/>
  <c r="L116" i="33"/>
  <c r="J116" i="33"/>
  <c r="L115" i="33"/>
  <c r="J115" i="33"/>
  <c r="L114" i="33"/>
  <c r="J114" i="33"/>
  <c r="L113" i="33"/>
  <c r="J113" i="33"/>
  <c r="L112" i="33"/>
  <c r="J112" i="33"/>
  <c r="L111" i="33"/>
  <c r="J111" i="33"/>
  <c r="L110" i="33"/>
  <c r="J110" i="33"/>
  <c r="L109" i="33"/>
  <c r="J109" i="33"/>
  <c r="L108" i="33"/>
  <c r="J108" i="33"/>
  <c r="L107" i="33"/>
  <c r="J107" i="33"/>
  <c r="L106" i="33"/>
  <c r="J106" i="33"/>
  <c r="L105" i="33"/>
  <c r="J105" i="33"/>
  <c r="L104" i="33"/>
  <c r="J104" i="33"/>
  <c r="L103" i="33"/>
  <c r="J103" i="33"/>
  <c r="L102" i="33"/>
  <c r="J102" i="33"/>
  <c r="L101" i="33"/>
  <c r="J101" i="33"/>
  <c r="L100" i="33"/>
  <c r="J100" i="33"/>
  <c r="L99" i="33"/>
  <c r="J99" i="33"/>
  <c r="L98" i="33"/>
  <c r="J98" i="33"/>
  <c r="L97" i="33"/>
  <c r="J97" i="33"/>
  <c r="L96" i="33"/>
  <c r="J96" i="33"/>
  <c r="L95" i="33"/>
  <c r="J95" i="33"/>
  <c r="L94" i="33"/>
  <c r="J94" i="33"/>
  <c r="L93" i="33"/>
  <c r="J93" i="33"/>
  <c r="L92" i="33"/>
  <c r="J92" i="33"/>
  <c r="L91" i="33"/>
  <c r="J91" i="33"/>
  <c r="L90" i="33"/>
  <c r="J90" i="33"/>
  <c r="L89" i="33"/>
  <c r="J89" i="33"/>
  <c r="L88" i="33"/>
  <c r="J88" i="33"/>
  <c r="L87" i="33"/>
  <c r="J87" i="33"/>
  <c r="L86" i="33"/>
  <c r="J86" i="33"/>
  <c r="L85" i="33"/>
  <c r="J85" i="33"/>
  <c r="L84" i="33"/>
  <c r="J84" i="33"/>
  <c r="L83" i="33"/>
  <c r="J83" i="33"/>
  <c r="L82" i="33"/>
  <c r="J82" i="33"/>
  <c r="L81" i="33"/>
  <c r="J81" i="33"/>
  <c r="L80" i="33"/>
  <c r="J80" i="33"/>
  <c r="L79" i="33"/>
  <c r="J79" i="33"/>
  <c r="L78" i="33"/>
  <c r="J78" i="33"/>
  <c r="L77" i="33"/>
  <c r="J77" i="33"/>
  <c r="L76" i="33"/>
  <c r="J76" i="33"/>
  <c r="L75" i="33"/>
  <c r="J75" i="33"/>
  <c r="L74" i="33"/>
  <c r="J74" i="33"/>
  <c r="L73" i="33"/>
  <c r="J73" i="33"/>
  <c r="L72" i="33"/>
  <c r="J72" i="33"/>
  <c r="L71" i="33"/>
  <c r="J71" i="33"/>
  <c r="L70" i="33"/>
  <c r="J70" i="33"/>
  <c r="L69" i="33"/>
  <c r="J69" i="33"/>
  <c r="L68" i="33"/>
  <c r="J68" i="33"/>
  <c r="L67" i="33"/>
  <c r="J67" i="33"/>
  <c r="L66" i="33"/>
  <c r="J66" i="33"/>
  <c r="L65" i="33"/>
  <c r="J65" i="33"/>
  <c r="L64" i="33"/>
  <c r="J64" i="33"/>
  <c r="L63" i="33"/>
  <c r="J63" i="33"/>
  <c r="L62" i="33"/>
  <c r="J62" i="33"/>
  <c r="L61" i="33"/>
  <c r="J61" i="33"/>
  <c r="L60" i="33"/>
  <c r="J60" i="33"/>
  <c r="L59" i="33"/>
  <c r="J59" i="33"/>
  <c r="L58" i="33"/>
  <c r="J58" i="33"/>
  <c r="L57" i="33"/>
  <c r="J57" i="33"/>
  <c r="L56" i="33"/>
  <c r="J56" i="33"/>
  <c r="L55" i="33"/>
  <c r="J55" i="33"/>
  <c r="L54" i="33"/>
  <c r="J54" i="33"/>
  <c r="L53" i="33"/>
  <c r="J53" i="33"/>
  <c r="L52" i="33"/>
  <c r="J52" i="33"/>
  <c r="L51" i="33"/>
  <c r="J51" i="33"/>
  <c r="L50" i="33"/>
  <c r="J50" i="33"/>
  <c r="L49" i="33"/>
  <c r="J49" i="33"/>
  <c r="L48" i="33"/>
  <c r="J48" i="33"/>
  <c r="L47" i="33"/>
  <c r="J47" i="33"/>
  <c r="L46" i="33"/>
  <c r="J46" i="33"/>
  <c r="L45" i="33"/>
  <c r="J45" i="33"/>
  <c r="L44" i="33"/>
  <c r="J44" i="33"/>
  <c r="L43" i="33"/>
  <c r="J43" i="33"/>
  <c r="L42" i="33"/>
  <c r="J42" i="33"/>
  <c r="L41" i="33"/>
  <c r="J41" i="33"/>
  <c r="L40" i="33"/>
  <c r="J40" i="33"/>
  <c r="L39" i="33"/>
  <c r="J39" i="33"/>
  <c r="L38" i="33"/>
  <c r="J38" i="33"/>
  <c r="L37" i="33"/>
  <c r="J37" i="33"/>
  <c r="L36" i="33"/>
  <c r="J36" i="33"/>
  <c r="L35" i="33"/>
  <c r="J35" i="33"/>
  <c r="L34" i="33"/>
  <c r="J34" i="33"/>
  <c r="L33" i="33"/>
  <c r="J33" i="33"/>
  <c r="L32" i="33"/>
  <c r="J32" i="33"/>
  <c r="L31" i="33"/>
  <c r="J31" i="33"/>
  <c r="L30" i="33"/>
  <c r="O10" i="33" s="1"/>
  <c r="J30" i="33"/>
  <c r="L29" i="33"/>
  <c r="J29" i="33"/>
  <c r="L28" i="33"/>
  <c r="J28" i="33"/>
  <c r="L27" i="33"/>
  <c r="J27" i="33"/>
  <c r="L26" i="33"/>
  <c r="J26" i="33"/>
  <c r="L25" i="33"/>
  <c r="J25" i="33"/>
  <c r="L24" i="33"/>
  <c r="J24" i="33"/>
  <c r="L23" i="33"/>
  <c r="J23" i="33"/>
  <c r="L22" i="33"/>
  <c r="J22" i="33"/>
  <c r="L21" i="33"/>
  <c r="J21" i="33"/>
  <c r="L20" i="33"/>
  <c r="J20" i="33"/>
  <c r="L19" i="33"/>
  <c r="J19" i="33"/>
  <c r="L18" i="33"/>
  <c r="J18" i="33"/>
  <c r="L17" i="33"/>
  <c r="J17" i="33"/>
  <c r="L16" i="33"/>
  <c r="J16" i="33"/>
  <c r="L15" i="33"/>
  <c r="J15" i="33"/>
  <c r="L14" i="33"/>
  <c r="J14" i="33"/>
  <c r="L13" i="33"/>
  <c r="J13" i="33"/>
  <c r="L12" i="33"/>
  <c r="J12" i="33"/>
  <c r="L11" i="33"/>
  <c r="J11" i="33"/>
  <c r="L10" i="33"/>
  <c r="J10" i="33"/>
  <c r="L9" i="33"/>
  <c r="J9" i="33"/>
  <c r="L8" i="33"/>
  <c r="J8" i="33"/>
  <c r="L7" i="33"/>
  <c r="J7" i="33"/>
  <c r="L6" i="33"/>
  <c r="J6" i="33"/>
  <c r="L5" i="33"/>
  <c r="J5" i="33"/>
  <c r="L4" i="33"/>
  <c r="J4" i="33"/>
  <c r="J158" i="32"/>
  <c r="L158" i="32"/>
  <c r="J159" i="32"/>
  <c r="L159" i="32"/>
  <c r="L157" i="32"/>
  <c r="J157" i="32"/>
  <c r="L156" i="32"/>
  <c r="J156" i="32"/>
  <c r="L155" i="32"/>
  <c r="J155" i="32"/>
  <c r="L154" i="32"/>
  <c r="J154" i="32"/>
  <c r="L153" i="32"/>
  <c r="J153" i="32"/>
  <c r="L152" i="32"/>
  <c r="J152" i="32"/>
  <c r="L151" i="32"/>
  <c r="J151" i="32"/>
  <c r="L150" i="32"/>
  <c r="J150" i="32"/>
  <c r="L149" i="32"/>
  <c r="J149" i="32"/>
  <c r="L148" i="32"/>
  <c r="J148" i="32"/>
  <c r="L147" i="32"/>
  <c r="J147" i="32"/>
  <c r="L146" i="32"/>
  <c r="J146" i="32"/>
  <c r="L145" i="32"/>
  <c r="J145" i="32"/>
  <c r="L144" i="32"/>
  <c r="J144" i="32"/>
  <c r="L143" i="32"/>
  <c r="J143" i="32"/>
  <c r="L142" i="32"/>
  <c r="J142" i="32"/>
  <c r="L141" i="32"/>
  <c r="J141" i="32"/>
  <c r="L140" i="32"/>
  <c r="J140" i="32"/>
  <c r="L139" i="32"/>
  <c r="J139" i="32"/>
  <c r="L138" i="32"/>
  <c r="J138" i="32"/>
  <c r="L137" i="32"/>
  <c r="J137" i="32"/>
  <c r="L136" i="32"/>
  <c r="J136" i="32"/>
  <c r="L135" i="32"/>
  <c r="J135" i="32"/>
  <c r="L134" i="32"/>
  <c r="J134" i="32"/>
  <c r="L133" i="32"/>
  <c r="O22" i="32" s="1"/>
  <c r="J133" i="32"/>
  <c r="L132" i="32"/>
  <c r="J132" i="32"/>
  <c r="L131" i="32"/>
  <c r="J131" i="32"/>
  <c r="L130" i="32"/>
  <c r="O20" i="32" s="1"/>
  <c r="J130" i="32"/>
  <c r="L129" i="32"/>
  <c r="J129" i="32"/>
  <c r="L128" i="32"/>
  <c r="L127" i="32"/>
  <c r="J127" i="32"/>
  <c r="L126" i="32"/>
  <c r="J126" i="32"/>
  <c r="L125" i="32"/>
  <c r="J125" i="32"/>
  <c r="L124" i="32"/>
  <c r="J124" i="32"/>
  <c r="L123" i="32"/>
  <c r="J123" i="32"/>
  <c r="L122" i="32"/>
  <c r="J122" i="32"/>
  <c r="L121" i="32"/>
  <c r="J121" i="32"/>
  <c r="L120" i="32"/>
  <c r="J120" i="32"/>
  <c r="L119" i="32"/>
  <c r="J119" i="32"/>
  <c r="L118" i="32"/>
  <c r="J118" i="32"/>
  <c r="L117" i="32"/>
  <c r="J117" i="32"/>
  <c r="L116" i="32"/>
  <c r="J116" i="32"/>
  <c r="L115" i="32"/>
  <c r="J115" i="32"/>
  <c r="L114" i="32"/>
  <c r="J114" i="32"/>
  <c r="L113" i="32"/>
  <c r="J113" i="32"/>
  <c r="L112" i="32"/>
  <c r="J112" i="32"/>
  <c r="L111" i="32"/>
  <c r="J111" i="32"/>
  <c r="L110" i="32"/>
  <c r="J110" i="32"/>
  <c r="L109" i="32"/>
  <c r="J109" i="32"/>
  <c r="L108" i="32"/>
  <c r="J108" i="32"/>
  <c r="L107" i="32"/>
  <c r="J107" i="32"/>
  <c r="L106" i="32"/>
  <c r="J106" i="32"/>
  <c r="L105" i="32"/>
  <c r="J105" i="32"/>
  <c r="L104" i="32"/>
  <c r="J104" i="32"/>
  <c r="L103" i="32"/>
  <c r="J103" i="32"/>
  <c r="L102" i="32"/>
  <c r="J102" i="32"/>
  <c r="L101" i="32"/>
  <c r="J101" i="32"/>
  <c r="L100" i="32"/>
  <c r="J100" i="32"/>
  <c r="L99" i="32"/>
  <c r="J99" i="32"/>
  <c r="L98" i="32"/>
  <c r="J98" i="32"/>
  <c r="L97" i="32"/>
  <c r="J97" i="32"/>
  <c r="L96" i="32"/>
  <c r="J96" i="32"/>
  <c r="L95" i="32"/>
  <c r="J95" i="32"/>
  <c r="L94" i="32"/>
  <c r="J94" i="32"/>
  <c r="L93" i="32"/>
  <c r="J93" i="32"/>
  <c r="L92" i="32"/>
  <c r="J92" i="32"/>
  <c r="L91" i="32"/>
  <c r="J91" i="32"/>
  <c r="L90" i="32"/>
  <c r="J90" i="32"/>
  <c r="L89" i="32"/>
  <c r="J89" i="32"/>
  <c r="L88" i="32"/>
  <c r="J88" i="32"/>
  <c r="L87" i="32"/>
  <c r="J87" i="32"/>
  <c r="L86" i="32"/>
  <c r="J86" i="32"/>
  <c r="L85" i="32"/>
  <c r="J85" i="32"/>
  <c r="L84" i="32"/>
  <c r="J84" i="32"/>
  <c r="L83" i="32"/>
  <c r="J83" i="32"/>
  <c r="L82" i="32"/>
  <c r="J82" i="32"/>
  <c r="L81" i="32"/>
  <c r="J81" i="32"/>
  <c r="L80" i="32"/>
  <c r="J80" i="32"/>
  <c r="L79" i="32"/>
  <c r="J79" i="32"/>
  <c r="L78" i="32"/>
  <c r="J78" i="32"/>
  <c r="L77" i="32"/>
  <c r="J77" i="32"/>
  <c r="L76" i="32"/>
  <c r="J76" i="32"/>
  <c r="L75" i="32"/>
  <c r="J75" i="32"/>
  <c r="L74" i="32"/>
  <c r="J74" i="32"/>
  <c r="L73" i="32"/>
  <c r="J73" i="32"/>
  <c r="L72" i="32"/>
  <c r="J72" i="32"/>
  <c r="L71" i="32"/>
  <c r="J71" i="32"/>
  <c r="L70" i="32"/>
  <c r="J70" i="32"/>
  <c r="L69" i="32"/>
  <c r="J69" i="32"/>
  <c r="L68" i="32"/>
  <c r="J68" i="32"/>
  <c r="L67" i="32"/>
  <c r="J67" i="32"/>
  <c r="L66" i="32"/>
  <c r="J66" i="32"/>
  <c r="L65" i="32"/>
  <c r="J65" i="32"/>
  <c r="L64" i="32"/>
  <c r="J64" i="32"/>
  <c r="L63" i="32"/>
  <c r="J63" i="32"/>
  <c r="L62" i="32"/>
  <c r="J62" i="32"/>
  <c r="L61" i="32"/>
  <c r="J61" i="32"/>
  <c r="L60" i="32"/>
  <c r="J60" i="32"/>
  <c r="L59" i="32"/>
  <c r="J59" i="32"/>
  <c r="L58" i="32"/>
  <c r="J58" i="32"/>
  <c r="L57" i="32"/>
  <c r="J57" i="32"/>
  <c r="L56" i="32"/>
  <c r="J56" i="32"/>
  <c r="L55" i="32"/>
  <c r="J55" i="32"/>
  <c r="L54" i="32"/>
  <c r="J54" i="32"/>
  <c r="L53" i="32"/>
  <c r="J53" i="32"/>
  <c r="L52" i="32"/>
  <c r="J52" i="32"/>
  <c r="L51" i="32"/>
  <c r="J51" i="32"/>
  <c r="L50" i="32"/>
  <c r="J50" i="32"/>
  <c r="L49" i="32"/>
  <c r="J49" i="32"/>
  <c r="L48" i="32"/>
  <c r="J48" i="32"/>
  <c r="L47" i="32"/>
  <c r="J47" i="32"/>
  <c r="L46" i="32"/>
  <c r="J46" i="32"/>
  <c r="L45" i="32"/>
  <c r="J45" i="32"/>
  <c r="L44" i="32"/>
  <c r="J44" i="32"/>
  <c r="L43" i="32"/>
  <c r="J43" i="32"/>
  <c r="L42" i="32"/>
  <c r="J42" i="32"/>
  <c r="L41" i="32"/>
  <c r="J41" i="32"/>
  <c r="L40" i="32"/>
  <c r="J40" i="32"/>
  <c r="L39" i="32"/>
  <c r="J39" i="32"/>
  <c r="L38" i="32"/>
  <c r="J38" i="32"/>
  <c r="L37" i="32"/>
  <c r="J37" i="32"/>
  <c r="L36" i="32"/>
  <c r="J36" i="32"/>
  <c r="L35" i="32"/>
  <c r="J35" i="32"/>
  <c r="L34" i="32"/>
  <c r="J34" i="32"/>
  <c r="L33" i="32"/>
  <c r="J33" i="32"/>
  <c r="L32" i="32"/>
  <c r="J32" i="32"/>
  <c r="L31" i="32"/>
  <c r="J31" i="32"/>
  <c r="L30" i="32"/>
  <c r="J30" i="32"/>
  <c r="L29" i="32"/>
  <c r="J29" i="32"/>
  <c r="L28" i="32"/>
  <c r="J28" i="32"/>
  <c r="L27" i="32"/>
  <c r="J27" i="32"/>
  <c r="L26" i="32"/>
  <c r="J26" i="32"/>
  <c r="L25" i="32"/>
  <c r="J25" i="32"/>
  <c r="L24" i="32"/>
  <c r="J24" i="32"/>
  <c r="L23" i="32"/>
  <c r="J23" i="32"/>
  <c r="L22" i="32"/>
  <c r="J22" i="32"/>
  <c r="L21" i="32"/>
  <c r="J21" i="32"/>
  <c r="L20" i="32"/>
  <c r="J20" i="32"/>
  <c r="L19" i="32"/>
  <c r="J19" i="32"/>
  <c r="L18" i="32"/>
  <c r="J18" i="32"/>
  <c r="L17" i="32"/>
  <c r="J17" i="32"/>
  <c r="L16" i="32"/>
  <c r="J16" i="32"/>
  <c r="L15" i="32"/>
  <c r="J15" i="32"/>
  <c r="L14" i="32"/>
  <c r="J14" i="32"/>
  <c r="L13" i="32"/>
  <c r="J13" i="32"/>
  <c r="L12" i="32"/>
  <c r="J12" i="32"/>
  <c r="L11" i="32"/>
  <c r="J11" i="32"/>
  <c r="L10" i="32"/>
  <c r="J10" i="32"/>
  <c r="L9" i="32"/>
  <c r="J9" i="32"/>
  <c r="L8" i="32"/>
  <c r="J8" i="32"/>
  <c r="L7" i="32"/>
  <c r="J7" i="32"/>
  <c r="L6" i="32"/>
  <c r="J6" i="32"/>
  <c r="L5" i="32"/>
  <c r="J5" i="32"/>
  <c r="L4" i="32"/>
  <c r="J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6" i="32"/>
  <c r="I87" i="32"/>
  <c r="I88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J128" i="32" s="1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59" i="32"/>
  <c r="I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4" i="32"/>
  <c r="H85" i="32"/>
  <c r="H86" i="32"/>
  <c r="H87" i="32"/>
  <c r="H88" i="32"/>
  <c r="H89" i="32"/>
  <c r="H90" i="32"/>
  <c r="H91" i="32"/>
  <c r="H92" i="32"/>
  <c r="H93" i="32"/>
  <c r="H94" i="32"/>
  <c r="H95" i="32"/>
  <c r="H96" i="32"/>
  <c r="H97" i="32"/>
  <c r="H98" i="32"/>
  <c r="H99" i="32"/>
  <c r="H100" i="32"/>
  <c r="H101" i="32"/>
  <c r="H102" i="32"/>
  <c r="H103" i="32"/>
  <c r="H104" i="32"/>
  <c r="H105" i="32"/>
  <c r="H106" i="32"/>
  <c r="H107" i="32"/>
  <c r="H108" i="32"/>
  <c r="H109" i="32"/>
  <c r="H110" i="32"/>
  <c r="H111" i="32"/>
  <c r="H112" i="32"/>
  <c r="H113" i="32"/>
  <c r="H114" i="32"/>
  <c r="H115" i="32"/>
  <c r="H116" i="32"/>
  <c r="H117" i="32"/>
  <c r="H118" i="32"/>
  <c r="H119" i="32"/>
  <c r="H120" i="32"/>
  <c r="H121" i="32"/>
  <c r="H122" i="32"/>
  <c r="H123" i="32"/>
  <c r="H124" i="32"/>
  <c r="H125" i="32"/>
  <c r="H126" i="32"/>
  <c r="H127" i="32"/>
  <c r="H128" i="32"/>
  <c r="H129" i="32"/>
  <c r="H130" i="32"/>
  <c r="H131" i="32"/>
  <c r="H132" i="32"/>
  <c r="H133" i="32"/>
  <c r="H134" i="32"/>
  <c r="H135" i="32"/>
  <c r="H136" i="32"/>
  <c r="H137" i="32"/>
  <c r="H138" i="32"/>
  <c r="H139" i="32"/>
  <c r="H140" i="32"/>
  <c r="H141" i="32"/>
  <c r="H142" i="32"/>
  <c r="H143" i="32"/>
  <c r="H144" i="32"/>
  <c r="H145" i="32"/>
  <c r="H146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4" i="32"/>
  <c r="L157" i="31"/>
  <c r="J157" i="31"/>
  <c r="L156" i="31"/>
  <c r="J156" i="31"/>
  <c r="L155" i="31"/>
  <c r="J155" i="31"/>
  <c r="L154" i="31"/>
  <c r="J154" i="31"/>
  <c r="L153" i="31"/>
  <c r="J153" i="31"/>
  <c r="L152" i="31"/>
  <c r="J152" i="31"/>
  <c r="L151" i="31"/>
  <c r="J151" i="31"/>
  <c r="L150" i="31"/>
  <c r="J150" i="31"/>
  <c r="L149" i="31"/>
  <c r="J149" i="31"/>
  <c r="L148" i="31"/>
  <c r="J148" i="31"/>
  <c r="L147" i="31"/>
  <c r="J147" i="31"/>
  <c r="L146" i="31"/>
  <c r="J146" i="31"/>
  <c r="L145" i="31"/>
  <c r="J145" i="31"/>
  <c r="L144" i="31"/>
  <c r="J144" i="31"/>
  <c r="L143" i="31"/>
  <c r="J143" i="31"/>
  <c r="L142" i="31"/>
  <c r="J142" i="31"/>
  <c r="L141" i="31"/>
  <c r="J141" i="31"/>
  <c r="L140" i="31"/>
  <c r="O12" i="31" s="1"/>
  <c r="J140" i="31"/>
  <c r="L139" i="31"/>
  <c r="J139" i="31"/>
  <c r="L138" i="31"/>
  <c r="J138" i="31"/>
  <c r="L137" i="31"/>
  <c r="J137" i="31"/>
  <c r="L136" i="31"/>
  <c r="J136" i="31"/>
  <c r="L135" i="31"/>
  <c r="J135" i="31"/>
  <c r="L134" i="31"/>
  <c r="J134" i="31"/>
  <c r="L133" i="31"/>
  <c r="J133" i="31"/>
  <c r="L132" i="31"/>
  <c r="J132" i="31"/>
  <c r="L131" i="31"/>
  <c r="O20" i="31" s="1"/>
  <c r="J131" i="31"/>
  <c r="L130" i="31"/>
  <c r="J130" i="31"/>
  <c r="L129" i="31"/>
  <c r="J129" i="31"/>
  <c r="L128" i="31"/>
  <c r="L127" i="31"/>
  <c r="J127" i="31"/>
  <c r="L126" i="31"/>
  <c r="J126" i="31"/>
  <c r="L125" i="31"/>
  <c r="J125" i="31"/>
  <c r="L124" i="31"/>
  <c r="J124" i="31"/>
  <c r="L123" i="31"/>
  <c r="J123" i="31"/>
  <c r="L122" i="31"/>
  <c r="J122" i="31"/>
  <c r="L121" i="31"/>
  <c r="J121" i="31"/>
  <c r="L120" i="31"/>
  <c r="J120" i="31"/>
  <c r="L119" i="31"/>
  <c r="J119" i="31"/>
  <c r="L118" i="31"/>
  <c r="J118" i="31"/>
  <c r="L117" i="31"/>
  <c r="J117" i="31"/>
  <c r="L116" i="31"/>
  <c r="J116" i="31"/>
  <c r="L115" i="31"/>
  <c r="J115" i="31"/>
  <c r="L114" i="31"/>
  <c r="J114" i="31"/>
  <c r="L113" i="31"/>
  <c r="J113" i="31"/>
  <c r="L112" i="31"/>
  <c r="J112" i="31"/>
  <c r="L111" i="31"/>
  <c r="J111" i="31"/>
  <c r="L110" i="31"/>
  <c r="J110" i="31"/>
  <c r="L109" i="31"/>
  <c r="J109" i="31"/>
  <c r="L108" i="31"/>
  <c r="J108" i="31"/>
  <c r="L107" i="31"/>
  <c r="J107" i="31"/>
  <c r="L106" i="31"/>
  <c r="J106" i="31"/>
  <c r="L105" i="31"/>
  <c r="J105" i="31"/>
  <c r="L104" i="31"/>
  <c r="J104" i="31"/>
  <c r="L103" i="31"/>
  <c r="J103" i="31"/>
  <c r="L102" i="31"/>
  <c r="J102" i="31"/>
  <c r="L101" i="31"/>
  <c r="J101" i="31"/>
  <c r="L100" i="31"/>
  <c r="J100" i="31"/>
  <c r="L99" i="31"/>
  <c r="J99" i="31"/>
  <c r="L98" i="31"/>
  <c r="J98" i="31"/>
  <c r="L97" i="31"/>
  <c r="J97" i="31"/>
  <c r="L96" i="31"/>
  <c r="J96" i="31"/>
  <c r="L95" i="31"/>
  <c r="J95" i="31"/>
  <c r="L94" i="31"/>
  <c r="J94" i="31"/>
  <c r="L93" i="31"/>
  <c r="J93" i="31"/>
  <c r="L92" i="31"/>
  <c r="J92" i="31"/>
  <c r="L91" i="31"/>
  <c r="J91" i="31"/>
  <c r="L90" i="31"/>
  <c r="J90" i="31"/>
  <c r="L89" i="31"/>
  <c r="J89" i="31"/>
  <c r="L88" i="31"/>
  <c r="J88" i="31"/>
  <c r="L87" i="31"/>
  <c r="J87" i="31"/>
  <c r="L86" i="31"/>
  <c r="J86" i="31"/>
  <c r="L85" i="31"/>
  <c r="J85" i="31"/>
  <c r="L84" i="31"/>
  <c r="J84" i="31"/>
  <c r="L83" i="31"/>
  <c r="J83" i="31"/>
  <c r="L82" i="31"/>
  <c r="J82" i="31"/>
  <c r="L81" i="31"/>
  <c r="J81" i="31"/>
  <c r="L80" i="31"/>
  <c r="J80" i="31"/>
  <c r="L79" i="31"/>
  <c r="J79" i="31"/>
  <c r="L78" i="31"/>
  <c r="J78" i="31"/>
  <c r="L77" i="31"/>
  <c r="J77" i="31"/>
  <c r="L76" i="31"/>
  <c r="J76" i="31"/>
  <c r="L75" i="31"/>
  <c r="J75" i="31"/>
  <c r="L74" i="31"/>
  <c r="J74" i="31"/>
  <c r="L73" i="31"/>
  <c r="J73" i="31"/>
  <c r="L72" i="31"/>
  <c r="J72" i="31"/>
  <c r="L71" i="31"/>
  <c r="J71" i="31"/>
  <c r="L70" i="31"/>
  <c r="J70" i="31"/>
  <c r="L69" i="31"/>
  <c r="J69" i="31"/>
  <c r="L68" i="31"/>
  <c r="J68" i="31"/>
  <c r="L67" i="31"/>
  <c r="J67" i="31"/>
  <c r="L66" i="31"/>
  <c r="J66" i="31"/>
  <c r="L65" i="31"/>
  <c r="J65" i="31"/>
  <c r="L64" i="31"/>
  <c r="J64" i="31"/>
  <c r="L63" i="31"/>
  <c r="J63" i="31"/>
  <c r="L62" i="31"/>
  <c r="J62" i="31"/>
  <c r="L61" i="31"/>
  <c r="J61" i="31"/>
  <c r="L60" i="31"/>
  <c r="J60" i="31"/>
  <c r="L59" i="31"/>
  <c r="J59" i="31"/>
  <c r="L58" i="31"/>
  <c r="J58" i="31"/>
  <c r="L57" i="31"/>
  <c r="J57" i="31"/>
  <c r="L56" i="31"/>
  <c r="J56" i="31"/>
  <c r="L55" i="31"/>
  <c r="J55" i="31"/>
  <c r="L54" i="31"/>
  <c r="J54" i="31"/>
  <c r="L53" i="31"/>
  <c r="J53" i="31"/>
  <c r="L52" i="31"/>
  <c r="J52" i="31"/>
  <c r="L51" i="31"/>
  <c r="J51" i="31"/>
  <c r="L50" i="31"/>
  <c r="J50" i="31"/>
  <c r="L49" i="31"/>
  <c r="J49" i="31"/>
  <c r="L48" i="31"/>
  <c r="J48" i="31"/>
  <c r="L47" i="31"/>
  <c r="J47" i="31"/>
  <c r="L46" i="31"/>
  <c r="J46" i="31"/>
  <c r="L45" i="31"/>
  <c r="J45" i="31"/>
  <c r="L44" i="31"/>
  <c r="J44" i="31"/>
  <c r="L43" i="31"/>
  <c r="J43" i="31"/>
  <c r="L42" i="31"/>
  <c r="J42" i="31"/>
  <c r="L41" i="31"/>
  <c r="J41" i="31"/>
  <c r="L40" i="31"/>
  <c r="J40" i="31"/>
  <c r="L39" i="31"/>
  <c r="J39" i="31"/>
  <c r="L38" i="31"/>
  <c r="J38" i="31"/>
  <c r="L37" i="31"/>
  <c r="J37" i="31"/>
  <c r="L36" i="31"/>
  <c r="J36" i="31"/>
  <c r="L35" i="31"/>
  <c r="J35" i="31"/>
  <c r="L34" i="31"/>
  <c r="J34" i="31"/>
  <c r="L33" i="31"/>
  <c r="J33" i="31"/>
  <c r="L32" i="31"/>
  <c r="O10" i="31" s="1"/>
  <c r="J32" i="31"/>
  <c r="L31" i="31"/>
  <c r="J31" i="31"/>
  <c r="L30" i="31"/>
  <c r="J30" i="31"/>
  <c r="L29" i="31"/>
  <c r="J29" i="31"/>
  <c r="L28" i="31"/>
  <c r="J28" i="31"/>
  <c r="L27" i="31"/>
  <c r="J27" i="31"/>
  <c r="L26" i="31"/>
  <c r="J26" i="31"/>
  <c r="L25" i="31"/>
  <c r="J25" i="31"/>
  <c r="L24" i="31"/>
  <c r="J24" i="31"/>
  <c r="L23" i="31"/>
  <c r="J23" i="31"/>
  <c r="L22" i="31"/>
  <c r="J22" i="31"/>
  <c r="L21" i="31"/>
  <c r="J21" i="31"/>
  <c r="L20" i="31"/>
  <c r="J20" i="31"/>
  <c r="L19" i="31"/>
  <c r="J19" i="31"/>
  <c r="L18" i="31"/>
  <c r="J18" i="31"/>
  <c r="L17" i="31"/>
  <c r="J17" i="31"/>
  <c r="L16" i="31"/>
  <c r="J16" i="31"/>
  <c r="L15" i="31"/>
  <c r="J15" i="31"/>
  <c r="L14" i="31"/>
  <c r="J14" i="31"/>
  <c r="L13" i="31"/>
  <c r="J13" i="31"/>
  <c r="L12" i="31"/>
  <c r="J12" i="31"/>
  <c r="L11" i="31"/>
  <c r="J11" i="31"/>
  <c r="L10" i="31"/>
  <c r="J10" i="31"/>
  <c r="L9" i="31"/>
  <c r="J9" i="31"/>
  <c r="L8" i="31"/>
  <c r="J8" i="31"/>
  <c r="L7" i="31"/>
  <c r="J7" i="31"/>
  <c r="L6" i="31"/>
  <c r="J6" i="31"/>
  <c r="L5" i="31"/>
  <c r="J5" i="31"/>
  <c r="L4" i="31"/>
  <c r="J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J128" i="31" s="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95" i="31"/>
  <c r="H96" i="31"/>
  <c r="H97" i="31"/>
  <c r="H98" i="31"/>
  <c r="H99" i="31"/>
  <c r="H100" i="31"/>
  <c r="H101" i="31"/>
  <c r="H102" i="31"/>
  <c r="H103" i="31"/>
  <c r="H104" i="31"/>
  <c r="H105" i="31"/>
  <c r="H106" i="31"/>
  <c r="H107" i="31"/>
  <c r="H108" i="31"/>
  <c r="H109" i="31"/>
  <c r="H110" i="31"/>
  <c r="H111" i="31"/>
  <c r="H112" i="31"/>
  <c r="H113" i="31"/>
  <c r="H114" i="31"/>
  <c r="H115" i="31"/>
  <c r="H116" i="31"/>
  <c r="H117" i="31"/>
  <c r="H118" i="31"/>
  <c r="H119" i="31"/>
  <c r="H120" i="31"/>
  <c r="H121" i="31"/>
  <c r="H122" i="31"/>
  <c r="H123" i="31"/>
  <c r="H124" i="31"/>
  <c r="H125" i="31"/>
  <c r="H126" i="31"/>
  <c r="H127" i="31"/>
  <c r="H128" i="31"/>
  <c r="H129" i="31"/>
  <c r="H130" i="31"/>
  <c r="H131" i="31"/>
  <c r="H132" i="31"/>
  <c r="H133" i="31"/>
  <c r="H134" i="31"/>
  <c r="H135" i="31"/>
  <c r="H136" i="31"/>
  <c r="H137" i="31"/>
  <c r="H138" i="31"/>
  <c r="H139" i="31"/>
  <c r="H140" i="31"/>
  <c r="H141" i="31"/>
  <c r="H142" i="31"/>
  <c r="H143" i="31"/>
  <c r="H144" i="31"/>
  <c r="H145" i="31"/>
  <c r="H146" i="31"/>
  <c r="H147" i="31"/>
  <c r="H148" i="31"/>
  <c r="H149" i="31"/>
  <c r="H150" i="31"/>
  <c r="H151" i="31"/>
  <c r="H152" i="31"/>
  <c r="H153" i="31"/>
  <c r="H154" i="31"/>
  <c r="H155" i="31"/>
  <c r="H156" i="31"/>
  <c r="H157" i="31"/>
  <c r="H4" i="31"/>
  <c r="L136" i="25"/>
  <c r="J136" i="25"/>
  <c r="I136" i="25"/>
  <c r="H136" i="25"/>
  <c r="L135" i="25"/>
  <c r="O4" i="25" s="1"/>
  <c r="J135" i="25"/>
  <c r="I135" i="25"/>
  <c r="H135" i="25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L120" i="23" s="1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J135" i="23" s="1"/>
  <c r="I136" i="23"/>
  <c r="J136" i="23" s="1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4" i="23"/>
  <c r="L173" i="23"/>
  <c r="J173" i="23"/>
  <c r="L172" i="23"/>
  <c r="J172" i="23"/>
  <c r="L171" i="23"/>
  <c r="J171" i="23"/>
  <c r="L170" i="23"/>
  <c r="J170" i="23"/>
  <c r="L169" i="23"/>
  <c r="J169" i="23"/>
  <c r="L168" i="23"/>
  <c r="J168" i="23"/>
  <c r="L167" i="23"/>
  <c r="J167" i="23"/>
  <c r="L166" i="23"/>
  <c r="J166" i="23"/>
  <c r="L165" i="23"/>
  <c r="J165" i="23"/>
  <c r="L164" i="23"/>
  <c r="J164" i="23"/>
  <c r="L163" i="23"/>
  <c r="J163" i="23"/>
  <c r="L162" i="23"/>
  <c r="J162" i="23"/>
  <c r="L161" i="23"/>
  <c r="J161" i="23"/>
  <c r="L160" i="23"/>
  <c r="J160" i="23"/>
  <c r="L159" i="23"/>
  <c r="J159" i="23"/>
  <c r="L158" i="23"/>
  <c r="J158" i="23"/>
  <c r="L157" i="23"/>
  <c r="J157" i="23"/>
  <c r="L156" i="23"/>
  <c r="J156" i="23"/>
  <c r="L155" i="23"/>
  <c r="J155" i="23"/>
  <c r="L154" i="23"/>
  <c r="J154" i="23"/>
  <c r="L153" i="23"/>
  <c r="J153" i="23"/>
  <c r="L152" i="23"/>
  <c r="J152" i="23"/>
  <c r="L151" i="23"/>
  <c r="J151" i="23"/>
  <c r="L150" i="23"/>
  <c r="J150" i="23"/>
  <c r="L149" i="23"/>
  <c r="J149" i="23"/>
  <c r="L148" i="23"/>
  <c r="J148" i="23"/>
  <c r="L147" i="23"/>
  <c r="J147" i="23"/>
  <c r="L146" i="23"/>
  <c r="J146" i="23"/>
  <c r="L145" i="23"/>
  <c r="J145" i="23"/>
  <c r="L144" i="23"/>
  <c r="J144" i="23"/>
  <c r="L143" i="23"/>
  <c r="J143" i="23"/>
  <c r="L142" i="23"/>
  <c r="J142" i="23"/>
  <c r="L141" i="23"/>
  <c r="J141" i="23"/>
  <c r="L140" i="23"/>
  <c r="J140" i="23"/>
  <c r="L139" i="23"/>
  <c r="J139" i="23"/>
  <c r="J138" i="23"/>
  <c r="L137" i="23"/>
  <c r="J137" i="23"/>
  <c r="L136" i="23"/>
  <c r="L135" i="23"/>
  <c r="O22" i="23" s="1"/>
  <c r="L134" i="23"/>
  <c r="J134" i="23"/>
  <c r="L133" i="23"/>
  <c r="J133" i="23"/>
  <c r="L132" i="23"/>
  <c r="J132" i="23"/>
  <c r="L131" i="23"/>
  <c r="J131" i="23"/>
  <c r="L130" i="23"/>
  <c r="O20" i="23" s="1"/>
  <c r="J130" i="23"/>
  <c r="L129" i="23"/>
  <c r="J129" i="23"/>
  <c r="L128" i="23"/>
  <c r="O18" i="23" s="1"/>
  <c r="J128" i="23"/>
  <c r="L127" i="23"/>
  <c r="J127" i="23"/>
  <c r="L126" i="23"/>
  <c r="J126" i="23"/>
  <c r="L125" i="23"/>
  <c r="J125" i="23"/>
  <c r="L124" i="23"/>
  <c r="J124" i="23"/>
  <c r="L123" i="23"/>
  <c r="J123" i="23"/>
  <c r="L122" i="23"/>
  <c r="J122" i="23"/>
  <c r="L121" i="23"/>
  <c r="J121" i="23"/>
  <c r="J120" i="23"/>
  <c r="L119" i="23"/>
  <c r="J119" i="23"/>
  <c r="L118" i="23"/>
  <c r="J118" i="23"/>
  <c r="L117" i="23"/>
  <c r="J117" i="23"/>
  <c r="L116" i="23"/>
  <c r="J116" i="23"/>
  <c r="L115" i="23"/>
  <c r="J115" i="23"/>
  <c r="L114" i="23"/>
  <c r="J114" i="23"/>
  <c r="L113" i="23"/>
  <c r="J113" i="23"/>
  <c r="L112" i="23"/>
  <c r="J112" i="23"/>
  <c r="L111" i="23"/>
  <c r="J111" i="23"/>
  <c r="L110" i="23"/>
  <c r="J110" i="23"/>
  <c r="L109" i="23"/>
  <c r="J109" i="23"/>
  <c r="L108" i="23"/>
  <c r="J108" i="23"/>
  <c r="L107" i="23"/>
  <c r="J107" i="23"/>
  <c r="L106" i="23"/>
  <c r="J106" i="23"/>
  <c r="L105" i="23"/>
  <c r="J105" i="23"/>
  <c r="L104" i="23"/>
  <c r="J104" i="23"/>
  <c r="L103" i="23"/>
  <c r="J103" i="23"/>
  <c r="L102" i="23"/>
  <c r="J102" i="23"/>
  <c r="L101" i="23"/>
  <c r="J101" i="23"/>
  <c r="L100" i="23"/>
  <c r="J100" i="23"/>
  <c r="L99" i="23"/>
  <c r="J99" i="23"/>
  <c r="L98" i="23"/>
  <c r="J98" i="23"/>
  <c r="L97" i="23"/>
  <c r="J97" i="23"/>
  <c r="L96" i="23"/>
  <c r="J96" i="23"/>
  <c r="L95" i="23"/>
  <c r="J95" i="23"/>
  <c r="L94" i="23"/>
  <c r="J94" i="23"/>
  <c r="L93" i="23"/>
  <c r="J93" i="23"/>
  <c r="L92" i="23"/>
  <c r="J92" i="23"/>
  <c r="L91" i="23"/>
  <c r="J91" i="23"/>
  <c r="L90" i="23"/>
  <c r="J90" i="23"/>
  <c r="L89" i="23"/>
  <c r="J89" i="23"/>
  <c r="L88" i="23"/>
  <c r="J88" i="23"/>
  <c r="L87" i="23"/>
  <c r="J87" i="23"/>
  <c r="L86" i="23"/>
  <c r="J86" i="23"/>
  <c r="L85" i="23"/>
  <c r="J85" i="23"/>
  <c r="L84" i="23"/>
  <c r="J84" i="23"/>
  <c r="L83" i="23"/>
  <c r="J83" i="23"/>
  <c r="L82" i="23"/>
  <c r="J82" i="23"/>
  <c r="L81" i="23"/>
  <c r="J81" i="23"/>
  <c r="L80" i="23"/>
  <c r="J80" i="23"/>
  <c r="L79" i="23"/>
  <c r="J79" i="23"/>
  <c r="L78" i="23"/>
  <c r="J78" i="23"/>
  <c r="L77" i="23"/>
  <c r="J77" i="23"/>
  <c r="L76" i="23"/>
  <c r="J76" i="23"/>
  <c r="L75" i="23"/>
  <c r="J75" i="23"/>
  <c r="L74" i="23"/>
  <c r="J74" i="23"/>
  <c r="L73" i="23"/>
  <c r="J73" i="23"/>
  <c r="L72" i="23"/>
  <c r="J72" i="23"/>
  <c r="L71" i="23"/>
  <c r="J71" i="23"/>
  <c r="L70" i="23"/>
  <c r="J70" i="23"/>
  <c r="L69" i="23"/>
  <c r="J69" i="23"/>
  <c r="L68" i="23"/>
  <c r="J68" i="23"/>
  <c r="L67" i="23"/>
  <c r="J67" i="23"/>
  <c r="L66" i="23"/>
  <c r="J66" i="23"/>
  <c r="L65" i="23"/>
  <c r="J65" i="23"/>
  <c r="L64" i="23"/>
  <c r="J64" i="23"/>
  <c r="L63" i="23"/>
  <c r="J63" i="23"/>
  <c r="L62" i="23"/>
  <c r="J62" i="23"/>
  <c r="L61" i="23"/>
  <c r="J61" i="23"/>
  <c r="L60" i="23"/>
  <c r="J60" i="23"/>
  <c r="L59" i="23"/>
  <c r="J59" i="23"/>
  <c r="L58" i="23"/>
  <c r="J58" i="23"/>
  <c r="L57" i="23"/>
  <c r="J57" i="23"/>
  <c r="L56" i="23"/>
  <c r="J56" i="23"/>
  <c r="L55" i="23"/>
  <c r="J55" i="23"/>
  <c r="L54" i="23"/>
  <c r="J54" i="23"/>
  <c r="L53" i="23"/>
  <c r="J53" i="23"/>
  <c r="L52" i="23"/>
  <c r="J52" i="23"/>
  <c r="L51" i="23"/>
  <c r="J51" i="23"/>
  <c r="L50" i="23"/>
  <c r="J50" i="23"/>
  <c r="L49" i="23"/>
  <c r="J49" i="23"/>
  <c r="L48" i="23"/>
  <c r="J48" i="23"/>
  <c r="L47" i="23"/>
  <c r="J47" i="23"/>
  <c r="L46" i="23"/>
  <c r="J46" i="23"/>
  <c r="L45" i="23"/>
  <c r="J45" i="23"/>
  <c r="L44" i="23"/>
  <c r="J44" i="23"/>
  <c r="L43" i="23"/>
  <c r="J43" i="23"/>
  <c r="L42" i="23"/>
  <c r="J42" i="23"/>
  <c r="L41" i="23"/>
  <c r="J41" i="23"/>
  <c r="L40" i="23"/>
  <c r="J40" i="23"/>
  <c r="L39" i="23"/>
  <c r="J39" i="23"/>
  <c r="L38" i="23"/>
  <c r="J38" i="23"/>
  <c r="L37" i="23"/>
  <c r="J37" i="23"/>
  <c r="L36" i="23"/>
  <c r="J36" i="23"/>
  <c r="L35" i="23"/>
  <c r="J35" i="23"/>
  <c r="L34" i="23"/>
  <c r="J34" i="23"/>
  <c r="L33" i="23"/>
  <c r="J33" i="23"/>
  <c r="L32" i="23"/>
  <c r="J32" i="23"/>
  <c r="L31" i="23"/>
  <c r="J31" i="23"/>
  <c r="L30" i="23"/>
  <c r="J30" i="23"/>
  <c r="L29" i="23"/>
  <c r="J29" i="23"/>
  <c r="L28" i="23"/>
  <c r="J28" i="23"/>
  <c r="L27" i="23"/>
  <c r="J27" i="23"/>
  <c r="L26" i="23"/>
  <c r="J26" i="23"/>
  <c r="L25" i="23"/>
  <c r="J25" i="23"/>
  <c r="L24" i="23"/>
  <c r="J24" i="23"/>
  <c r="L23" i="23"/>
  <c r="J23" i="23"/>
  <c r="L22" i="23"/>
  <c r="J22" i="23"/>
  <c r="L21" i="23"/>
  <c r="J21" i="23"/>
  <c r="L20" i="23"/>
  <c r="J20" i="23"/>
  <c r="L19" i="23"/>
  <c r="J19" i="23"/>
  <c r="L18" i="23"/>
  <c r="J18" i="23"/>
  <c r="L17" i="23"/>
  <c r="J17" i="23"/>
  <c r="L16" i="23"/>
  <c r="J16" i="23"/>
  <c r="L15" i="23"/>
  <c r="J15" i="23"/>
  <c r="L14" i="23"/>
  <c r="J14" i="23"/>
  <c r="L13" i="23"/>
  <c r="J13" i="23"/>
  <c r="L12" i="23"/>
  <c r="J12" i="23"/>
  <c r="L11" i="23"/>
  <c r="J11" i="23"/>
  <c r="L10" i="23"/>
  <c r="J10" i="23"/>
  <c r="L9" i="23"/>
  <c r="J9" i="23"/>
  <c r="L8" i="23"/>
  <c r="J8" i="23"/>
  <c r="L7" i="23"/>
  <c r="J7" i="23"/>
  <c r="L6" i="23"/>
  <c r="J6" i="23"/>
  <c r="L5" i="23"/>
  <c r="J5" i="23"/>
  <c r="L4" i="23"/>
  <c r="J4" i="23"/>
  <c r="J162" i="166"/>
  <c r="L162" i="166"/>
  <c r="J163" i="166"/>
  <c r="L163" i="166"/>
  <c r="J164" i="166"/>
  <c r="L164" i="166"/>
  <c r="J161" i="166"/>
  <c r="L161" i="166"/>
  <c r="J158" i="166"/>
  <c r="L158" i="166"/>
  <c r="J159" i="166"/>
  <c r="L159" i="166"/>
  <c r="J160" i="166"/>
  <c r="L160" i="166"/>
  <c r="J157" i="166"/>
  <c r="L157" i="166"/>
  <c r="I5" i="166"/>
  <c r="I6" i="166"/>
  <c r="I7" i="166"/>
  <c r="I8" i="166"/>
  <c r="I9" i="166"/>
  <c r="I10" i="166"/>
  <c r="I11" i="166"/>
  <c r="I12" i="166"/>
  <c r="I13" i="166"/>
  <c r="I14" i="166"/>
  <c r="I17" i="166"/>
  <c r="I18" i="166"/>
  <c r="I19" i="166"/>
  <c r="I20" i="166"/>
  <c r="I21" i="166"/>
  <c r="I22" i="166"/>
  <c r="I23" i="166"/>
  <c r="I24" i="166"/>
  <c r="I25" i="166"/>
  <c r="I26" i="166"/>
  <c r="I27" i="166"/>
  <c r="I28" i="166"/>
  <c r="I29" i="166"/>
  <c r="I30" i="166"/>
  <c r="I31" i="166"/>
  <c r="I32" i="166"/>
  <c r="I33" i="166"/>
  <c r="I34" i="166"/>
  <c r="I35" i="166"/>
  <c r="I36" i="166"/>
  <c r="I37" i="166"/>
  <c r="I38" i="166"/>
  <c r="I39" i="166"/>
  <c r="I40" i="166"/>
  <c r="I41" i="166"/>
  <c r="I42" i="166"/>
  <c r="I43" i="166"/>
  <c r="I44" i="166"/>
  <c r="I45" i="166"/>
  <c r="I46" i="166"/>
  <c r="I47" i="166"/>
  <c r="I48" i="166"/>
  <c r="I49" i="166"/>
  <c r="I50" i="166"/>
  <c r="I51" i="166"/>
  <c r="I52" i="166"/>
  <c r="I53" i="166"/>
  <c r="I54" i="166"/>
  <c r="I55" i="166"/>
  <c r="I56" i="166"/>
  <c r="I57" i="166"/>
  <c r="I58" i="166"/>
  <c r="I59" i="166"/>
  <c r="I60" i="166"/>
  <c r="I61" i="166"/>
  <c r="I62" i="166"/>
  <c r="I63" i="166"/>
  <c r="I64" i="166"/>
  <c r="I65" i="166"/>
  <c r="I66" i="166"/>
  <c r="I67" i="166"/>
  <c r="I68" i="166"/>
  <c r="I69" i="166"/>
  <c r="I70" i="166"/>
  <c r="I71" i="166"/>
  <c r="I72" i="166"/>
  <c r="I73" i="166"/>
  <c r="I74" i="166"/>
  <c r="I75" i="166"/>
  <c r="I76" i="166"/>
  <c r="I77" i="166"/>
  <c r="I78" i="166"/>
  <c r="I79" i="166"/>
  <c r="I80" i="166"/>
  <c r="I81" i="166"/>
  <c r="I82" i="166"/>
  <c r="I83" i="166"/>
  <c r="I84" i="166"/>
  <c r="I85" i="166"/>
  <c r="I86" i="166"/>
  <c r="I87" i="166"/>
  <c r="I88" i="166"/>
  <c r="I89" i="166"/>
  <c r="I90" i="166"/>
  <c r="I91" i="166"/>
  <c r="I92" i="166"/>
  <c r="I93" i="166"/>
  <c r="I94" i="166"/>
  <c r="I95" i="166"/>
  <c r="I96" i="166"/>
  <c r="I120" i="166"/>
  <c r="I122" i="166"/>
  <c r="I123" i="166"/>
  <c r="I124" i="166"/>
  <c r="I125" i="166"/>
  <c r="I126" i="166"/>
  <c r="I127" i="166"/>
  <c r="I128" i="166"/>
  <c r="I129" i="166"/>
  <c r="I131" i="166"/>
  <c r="I133" i="166"/>
  <c r="I134" i="166"/>
  <c r="I135" i="166"/>
  <c r="I136" i="166"/>
  <c r="I137" i="166"/>
  <c r="I138" i="166"/>
  <c r="I139" i="166"/>
  <c r="I140" i="166"/>
  <c r="I141" i="166"/>
  <c r="I142" i="166"/>
  <c r="I143" i="166"/>
  <c r="I144" i="166"/>
  <c r="I145" i="166"/>
  <c r="I146" i="166"/>
  <c r="I147" i="166"/>
  <c r="I148" i="166"/>
  <c r="I149" i="166"/>
  <c r="I150" i="166"/>
  <c r="I151" i="166"/>
  <c r="I152" i="166"/>
  <c r="I153" i="166"/>
  <c r="I154" i="166"/>
  <c r="I155" i="166"/>
  <c r="I156" i="166"/>
  <c r="I157" i="166"/>
  <c r="I158" i="166"/>
  <c r="I159" i="166"/>
  <c r="I160" i="166"/>
  <c r="I161" i="166"/>
  <c r="I162" i="166"/>
  <c r="I163" i="166"/>
  <c r="I164" i="166"/>
  <c r="I4" i="166"/>
  <c r="H5" i="166"/>
  <c r="H6" i="166"/>
  <c r="H7" i="166"/>
  <c r="H8" i="166"/>
  <c r="H9" i="166"/>
  <c r="H10" i="166"/>
  <c r="H11" i="166"/>
  <c r="H12" i="166"/>
  <c r="H13" i="166"/>
  <c r="H14" i="166"/>
  <c r="H17" i="166"/>
  <c r="H18" i="166"/>
  <c r="H19" i="166"/>
  <c r="H20" i="166"/>
  <c r="H21" i="166"/>
  <c r="H22" i="166"/>
  <c r="H23" i="166"/>
  <c r="H24" i="166"/>
  <c r="H25" i="166"/>
  <c r="H26" i="166"/>
  <c r="H27" i="166"/>
  <c r="H28" i="166"/>
  <c r="H29" i="166"/>
  <c r="H30" i="166"/>
  <c r="H31" i="166"/>
  <c r="H32" i="166"/>
  <c r="H33" i="166"/>
  <c r="H34" i="166"/>
  <c r="H35" i="166"/>
  <c r="H36" i="166"/>
  <c r="H37" i="166"/>
  <c r="H38" i="166"/>
  <c r="H39" i="166"/>
  <c r="H40" i="166"/>
  <c r="H41" i="166"/>
  <c r="H42" i="166"/>
  <c r="H43" i="166"/>
  <c r="H44" i="166"/>
  <c r="H45" i="166"/>
  <c r="H46" i="166"/>
  <c r="H47" i="166"/>
  <c r="H48" i="166"/>
  <c r="H49" i="166"/>
  <c r="H50" i="166"/>
  <c r="H51" i="166"/>
  <c r="H52" i="166"/>
  <c r="H53" i="166"/>
  <c r="H54" i="166"/>
  <c r="H55" i="166"/>
  <c r="H56" i="166"/>
  <c r="H57" i="166"/>
  <c r="H58" i="166"/>
  <c r="H59" i="166"/>
  <c r="H60" i="166"/>
  <c r="H61" i="166"/>
  <c r="H62" i="166"/>
  <c r="H63" i="166"/>
  <c r="H64" i="166"/>
  <c r="H65" i="166"/>
  <c r="H66" i="166"/>
  <c r="H67" i="166"/>
  <c r="H68" i="166"/>
  <c r="H69" i="166"/>
  <c r="H70" i="166"/>
  <c r="H71" i="166"/>
  <c r="H72" i="166"/>
  <c r="H73" i="166"/>
  <c r="H74" i="166"/>
  <c r="H75" i="166"/>
  <c r="H76" i="166"/>
  <c r="H77" i="166"/>
  <c r="H78" i="166"/>
  <c r="H79" i="166"/>
  <c r="H80" i="166"/>
  <c r="H81" i="166"/>
  <c r="H82" i="166"/>
  <c r="H83" i="166"/>
  <c r="H90" i="166"/>
  <c r="H91" i="166"/>
  <c r="H92" i="166"/>
  <c r="H93" i="166"/>
  <c r="H94" i="166"/>
  <c r="H95" i="166"/>
  <c r="H96" i="166"/>
  <c r="H120" i="166"/>
  <c r="H122" i="166"/>
  <c r="H123" i="166"/>
  <c r="H124" i="166"/>
  <c r="H125" i="166"/>
  <c r="H126" i="166"/>
  <c r="H127" i="166"/>
  <c r="H128" i="166"/>
  <c r="H129" i="166"/>
  <c r="H131" i="166"/>
  <c r="H133" i="166"/>
  <c r="H134" i="166"/>
  <c r="H135" i="166"/>
  <c r="H136" i="166"/>
  <c r="H137" i="166"/>
  <c r="H138" i="166"/>
  <c r="H139" i="166"/>
  <c r="H140" i="166"/>
  <c r="H141" i="166"/>
  <c r="H142" i="166"/>
  <c r="H143" i="166"/>
  <c r="H144" i="166"/>
  <c r="H145" i="166"/>
  <c r="H146" i="166"/>
  <c r="H147" i="166"/>
  <c r="H148" i="166"/>
  <c r="H149" i="166"/>
  <c r="H150" i="166"/>
  <c r="H151" i="166"/>
  <c r="H152" i="166"/>
  <c r="H153" i="166"/>
  <c r="H154" i="166"/>
  <c r="H155" i="166"/>
  <c r="H156" i="166"/>
  <c r="H157" i="166"/>
  <c r="H158" i="166"/>
  <c r="H159" i="166"/>
  <c r="H160" i="166"/>
  <c r="H161" i="166"/>
  <c r="H162" i="166"/>
  <c r="H163" i="166"/>
  <c r="H164" i="166"/>
  <c r="H4" i="166"/>
  <c r="I72" i="186"/>
  <c r="H63" i="191"/>
  <c r="I63" i="191"/>
  <c r="L63" i="191" s="1"/>
  <c r="J63" i="191"/>
  <c r="L104" i="189"/>
  <c r="J104" i="189"/>
  <c r="I104" i="189"/>
  <c r="H104" i="189"/>
  <c r="L100" i="189"/>
  <c r="J100" i="189"/>
  <c r="I100" i="189"/>
  <c r="H100" i="189"/>
  <c r="L99" i="189"/>
  <c r="J99" i="189"/>
  <c r="I99" i="189"/>
  <c r="H99" i="189"/>
  <c r="L98" i="189"/>
  <c r="J98" i="189"/>
  <c r="I98" i="189"/>
  <c r="H98" i="189"/>
  <c r="O16" i="31" l="1"/>
  <c r="L170" i="33"/>
  <c r="O11" i="34"/>
  <c r="J158" i="31"/>
  <c r="L160" i="32"/>
  <c r="L158" i="31"/>
  <c r="J157" i="34"/>
  <c r="J160" i="32"/>
  <c r="J170" i="33"/>
  <c r="L157" i="34"/>
  <c r="O9" i="33"/>
  <c r="O15" i="33"/>
  <c r="O25" i="33"/>
  <c r="O17" i="33"/>
  <c r="O16" i="33"/>
  <c r="O25" i="32"/>
  <c r="O6" i="32"/>
  <c r="O7" i="32"/>
  <c r="O16" i="32"/>
  <c r="O4" i="32"/>
  <c r="O12" i="32"/>
  <c r="O11" i="32"/>
  <c r="O22" i="31"/>
  <c r="O24" i="31"/>
  <c r="O11" i="31"/>
  <c r="O13" i="31"/>
  <c r="O7" i="23"/>
  <c r="O16" i="23"/>
  <c r="O11" i="23"/>
  <c r="O17" i="23"/>
  <c r="O4" i="23"/>
  <c r="O12" i="23"/>
  <c r="O9" i="31"/>
  <c r="O15" i="31"/>
  <c r="O25" i="31"/>
  <c r="O17" i="31"/>
  <c r="O7" i="31"/>
  <c r="O22" i="33"/>
  <c r="O11" i="33"/>
  <c r="O25" i="23"/>
  <c r="O13" i="33"/>
  <c r="O7" i="33"/>
  <c r="O13" i="23"/>
  <c r="O4" i="31"/>
  <c r="O13" i="32"/>
  <c r="O4" i="33"/>
  <c r="O25" i="34"/>
  <c r="O6" i="34"/>
  <c r="O13" i="34"/>
  <c r="O7" i="34"/>
  <c r="L174" i="23"/>
  <c r="I5" i="189"/>
  <c r="I6" i="189"/>
  <c r="I7" i="189"/>
  <c r="I8" i="189"/>
  <c r="I9" i="189"/>
  <c r="I10" i="189"/>
  <c r="I11" i="189"/>
  <c r="I12" i="189"/>
  <c r="I13" i="189"/>
  <c r="I14" i="189"/>
  <c r="I15" i="189"/>
  <c r="I16" i="189"/>
  <c r="I17" i="189"/>
  <c r="I18" i="189"/>
  <c r="I19" i="189"/>
  <c r="I20" i="189"/>
  <c r="I21" i="189"/>
  <c r="I22" i="189"/>
  <c r="I23" i="189"/>
  <c r="I24" i="189"/>
  <c r="I25" i="189"/>
  <c r="I26" i="189"/>
  <c r="I27" i="189"/>
  <c r="I28" i="189"/>
  <c r="I29" i="189"/>
  <c r="I30" i="189"/>
  <c r="I31" i="189"/>
  <c r="I32" i="189"/>
  <c r="I33" i="189"/>
  <c r="I34" i="189"/>
  <c r="I35" i="189"/>
  <c r="I36" i="189"/>
  <c r="I37" i="189"/>
  <c r="I38" i="189"/>
  <c r="I40" i="189"/>
  <c r="I41" i="189"/>
  <c r="I42" i="189"/>
  <c r="I43" i="189"/>
  <c r="I44" i="189"/>
  <c r="I45" i="189"/>
  <c r="I46" i="189"/>
  <c r="I47" i="189"/>
  <c r="I48" i="189"/>
  <c r="I49" i="189"/>
  <c r="I50" i="189"/>
  <c r="I51" i="189"/>
  <c r="I52" i="189"/>
  <c r="I53" i="189"/>
  <c r="I54" i="189"/>
  <c r="I55" i="189"/>
  <c r="I56" i="189"/>
  <c r="I57" i="189"/>
  <c r="I58" i="189"/>
  <c r="I59" i="189"/>
  <c r="I60" i="189"/>
  <c r="I61" i="189"/>
  <c r="I62" i="189"/>
  <c r="I63" i="189"/>
  <c r="I64" i="189"/>
  <c r="I65" i="189"/>
  <c r="I66" i="189"/>
  <c r="I67" i="189"/>
  <c r="I68" i="189"/>
  <c r="I69" i="189"/>
  <c r="I70" i="189"/>
  <c r="I71" i="189"/>
  <c r="I72" i="189"/>
  <c r="I73" i="189"/>
  <c r="I74" i="189"/>
  <c r="I75" i="189"/>
  <c r="I76" i="189"/>
  <c r="I77" i="189"/>
  <c r="I78" i="189"/>
  <c r="I79" i="189"/>
  <c r="I80" i="189"/>
  <c r="I81" i="189"/>
  <c r="I82" i="189"/>
  <c r="I83" i="189"/>
  <c r="I84" i="189"/>
  <c r="I85" i="189"/>
  <c r="I86" i="189"/>
  <c r="I87" i="189"/>
  <c r="I88" i="189"/>
  <c r="I89" i="189"/>
  <c r="I90" i="189"/>
  <c r="I91" i="189"/>
  <c r="I92" i="189"/>
  <c r="I93" i="189"/>
  <c r="I94" i="189"/>
  <c r="I95" i="189"/>
  <c r="I96" i="189"/>
  <c r="I97" i="189"/>
  <c r="I101" i="189"/>
  <c r="I102" i="189"/>
  <c r="I103" i="189"/>
  <c r="I4" i="189"/>
  <c r="H5" i="189"/>
  <c r="H6" i="189"/>
  <c r="H7" i="189"/>
  <c r="H8" i="189"/>
  <c r="H9" i="189"/>
  <c r="H10" i="189"/>
  <c r="H11" i="189"/>
  <c r="H12" i="189"/>
  <c r="H13" i="189"/>
  <c r="H14" i="189"/>
  <c r="H15" i="189"/>
  <c r="H16" i="189"/>
  <c r="H17" i="189"/>
  <c r="H18" i="189"/>
  <c r="H19" i="189"/>
  <c r="H20" i="189"/>
  <c r="H21" i="189"/>
  <c r="H22" i="189"/>
  <c r="H23" i="189"/>
  <c r="H24" i="189"/>
  <c r="H25" i="189"/>
  <c r="H26" i="189"/>
  <c r="H27" i="189"/>
  <c r="H28" i="189"/>
  <c r="H29" i="189"/>
  <c r="H30" i="189"/>
  <c r="H31" i="189"/>
  <c r="H32" i="189"/>
  <c r="H33" i="189"/>
  <c r="H34" i="189"/>
  <c r="H35" i="189"/>
  <c r="H36" i="189"/>
  <c r="H37" i="189"/>
  <c r="H38" i="189"/>
  <c r="H40" i="189"/>
  <c r="H41" i="189"/>
  <c r="H42" i="189"/>
  <c r="H43" i="189"/>
  <c r="H44" i="189"/>
  <c r="H45" i="189"/>
  <c r="H46" i="189"/>
  <c r="H47" i="189"/>
  <c r="H48" i="189"/>
  <c r="H49" i="189"/>
  <c r="H50" i="189"/>
  <c r="H51" i="189"/>
  <c r="H52" i="189"/>
  <c r="H53" i="189"/>
  <c r="H54" i="189"/>
  <c r="H55" i="189"/>
  <c r="H56" i="189"/>
  <c r="H57" i="189"/>
  <c r="H58" i="189"/>
  <c r="H59" i="189"/>
  <c r="H60" i="189"/>
  <c r="H61" i="189"/>
  <c r="H62" i="189"/>
  <c r="H63" i="189"/>
  <c r="H64" i="189"/>
  <c r="H65" i="189"/>
  <c r="H66" i="189"/>
  <c r="H67" i="189"/>
  <c r="H68" i="189"/>
  <c r="H69" i="189"/>
  <c r="H70" i="189"/>
  <c r="H71" i="189"/>
  <c r="H72" i="189"/>
  <c r="H73" i="189"/>
  <c r="H74" i="189"/>
  <c r="H75" i="189"/>
  <c r="H76" i="189"/>
  <c r="H77" i="189"/>
  <c r="H78" i="189"/>
  <c r="H79" i="189"/>
  <c r="H80" i="189"/>
  <c r="H81" i="189"/>
  <c r="H82" i="189"/>
  <c r="H83" i="189"/>
  <c r="H84" i="189"/>
  <c r="H85" i="189"/>
  <c r="H86" i="189"/>
  <c r="H87" i="189"/>
  <c r="H88" i="189"/>
  <c r="H89" i="189"/>
  <c r="H90" i="189"/>
  <c r="H91" i="189"/>
  <c r="H92" i="189"/>
  <c r="H93" i="189"/>
  <c r="H94" i="189"/>
  <c r="H95" i="189"/>
  <c r="H96" i="189"/>
  <c r="H97" i="189"/>
  <c r="H101" i="189"/>
  <c r="H102" i="189"/>
  <c r="H103" i="189"/>
  <c r="H4" i="189"/>
  <c r="L103" i="189"/>
  <c r="J103" i="189"/>
  <c r="L102" i="189"/>
  <c r="J102" i="189"/>
  <c r="L101" i="189"/>
  <c r="J101" i="189"/>
  <c r="L97" i="189"/>
  <c r="J97" i="189"/>
  <c r="L96" i="189"/>
  <c r="J96" i="189"/>
  <c r="L95" i="189"/>
  <c r="J95" i="189"/>
  <c r="L94" i="189"/>
  <c r="J94" i="189"/>
  <c r="L93" i="189"/>
  <c r="J93" i="189"/>
  <c r="L92" i="189"/>
  <c r="J92" i="189"/>
  <c r="L91" i="189"/>
  <c r="J91" i="189"/>
  <c r="L90" i="189"/>
  <c r="J90" i="189"/>
  <c r="L89" i="189"/>
  <c r="O5" i="189" s="1"/>
  <c r="J89" i="189"/>
  <c r="L88" i="189"/>
  <c r="O13" i="189" s="1"/>
  <c r="J88" i="189"/>
  <c r="L87" i="189"/>
  <c r="J87" i="189"/>
  <c r="L86" i="189"/>
  <c r="J86" i="189"/>
  <c r="L85" i="189"/>
  <c r="J85" i="189"/>
  <c r="L84" i="189"/>
  <c r="J84" i="189"/>
  <c r="L83" i="189"/>
  <c r="J83" i="189"/>
  <c r="L82" i="189"/>
  <c r="J82" i="189"/>
  <c r="L81" i="189"/>
  <c r="J81" i="189"/>
  <c r="L80" i="189"/>
  <c r="J80" i="189"/>
  <c r="L79" i="189"/>
  <c r="J79" i="189"/>
  <c r="L78" i="189"/>
  <c r="J78" i="189"/>
  <c r="L77" i="189"/>
  <c r="J77" i="189"/>
  <c r="L76" i="189"/>
  <c r="J76" i="189"/>
  <c r="L75" i="189"/>
  <c r="J75" i="189"/>
  <c r="L74" i="189"/>
  <c r="J74" i="189"/>
  <c r="L73" i="189"/>
  <c r="J73" i="189"/>
  <c r="L72" i="189"/>
  <c r="J72" i="189"/>
  <c r="L71" i="189"/>
  <c r="J71" i="189"/>
  <c r="L70" i="189"/>
  <c r="J70" i="189"/>
  <c r="L69" i="189"/>
  <c r="J69" i="189"/>
  <c r="L68" i="189"/>
  <c r="J68" i="189"/>
  <c r="L67" i="189"/>
  <c r="J67" i="189"/>
  <c r="L66" i="189"/>
  <c r="J66" i="189"/>
  <c r="L65" i="189"/>
  <c r="J65" i="189"/>
  <c r="L64" i="189"/>
  <c r="J64" i="189"/>
  <c r="L63" i="189"/>
  <c r="J63" i="189"/>
  <c r="L62" i="189"/>
  <c r="J62" i="189"/>
  <c r="L61" i="189"/>
  <c r="J61" i="189"/>
  <c r="L60" i="189"/>
  <c r="J60" i="189"/>
  <c r="L59" i="189"/>
  <c r="J59" i="189"/>
  <c r="L58" i="189"/>
  <c r="J58" i="189"/>
  <c r="L57" i="189"/>
  <c r="J57" i="189"/>
  <c r="L56" i="189"/>
  <c r="J56" i="189"/>
  <c r="L55" i="189"/>
  <c r="J55" i="189"/>
  <c r="L54" i="189"/>
  <c r="J54" i="189"/>
  <c r="L53" i="189"/>
  <c r="J53" i="189"/>
  <c r="L52" i="189"/>
  <c r="J52" i="189"/>
  <c r="L51" i="189"/>
  <c r="J51" i="189"/>
  <c r="L50" i="189"/>
  <c r="J50" i="189"/>
  <c r="L49" i="189"/>
  <c r="J49" i="189"/>
  <c r="L48" i="189"/>
  <c r="J48" i="189"/>
  <c r="L47" i="189"/>
  <c r="J47" i="189"/>
  <c r="L46" i="189"/>
  <c r="J46" i="189"/>
  <c r="L45" i="189"/>
  <c r="J45" i="189"/>
  <c r="L44" i="189"/>
  <c r="J44" i="189"/>
  <c r="L43" i="189"/>
  <c r="J43" i="189"/>
  <c r="L42" i="189"/>
  <c r="J42" i="189"/>
  <c r="L41" i="189"/>
  <c r="J41" i="189"/>
  <c r="L40" i="189"/>
  <c r="J40" i="189"/>
  <c r="L38" i="189"/>
  <c r="J38" i="189"/>
  <c r="L37" i="189"/>
  <c r="J37" i="189"/>
  <c r="L36" i="189"/>
  <c r="J36" i="189"/>
  <c r="L35" i="189"/>
  <c r="J35" i="189"/>
  <c r="L34" i="189"/>
  <c r="J34" i="189"/>
  <c r="L33" i="189"/>
  <c r="J33" i="189"/>
  <c r="L32" i="189"/>
  <c r="J32" i="189"/>
  <c r="L31" i="189"/>
  <c r="J31" i="189"/>
  <c r="L30" i="189"/>
  <c r="J30" i="189"/>
  <c r="L29" i="189"/>
  <c r="J29" i="189"/>
  <c r="L28" i="189"/>
  <c r="J28" i="189"/>
  <c r="L27" i="189"/>
  <c r="J27" i="189"/>
  <c r="L26" i="189"/>
  <c r="J26" i="189"/>
  <c r="L25" i="189"/>
  <c r="J25" i="189"/>
  <c r="L24" i="189"/>
  <c r="J24" i="189"/>
  <c r="L23" i="189"/>
  <c r="J23" i="189"/>
  <c r="L22" i="189"/>
  <c r="J22" i="189"/>
  <c r="L21" i="189"/>
  <c r="J21" i="189"/>
  <c r="L20" i="189"/>
  <c r="J20" i="189"/>
  <c r="L19" i="189"/>
  <c r="J19" i="189"/>
  <c r="L18" i="189"/>
  <c r="J18" i="189"/>
  <c r="L17" i="189"/>
  <c r="J17" i="189"/>
  <c r="L16" i="189"/>
  <c r="J16" i="189"/>
  <c r="L15" i="189"/>
  <c r="J15" i="189"/>
  <c r="L14" i="189"/>
  <c r="J14" i="189"/>
  <c r="L13" i="189"/>
  <c r="J13" i="189"/>
  <c r="L12" i="189"/>
  <c r="J12" i="189"/>
  <c r="L11" i="189"/>
  <c r="J11" i="189"/>
  <c r="L10" i="189"/>
  <c r="J10" i="189"/>
  <c r="L9" i="189"/>
  <c r="J9" i="189"/>
  <c r="L8" i="189"/>
  <c r="J8" i="189"/>
  <c r="L7" i="189"/>
  <c r="J7" i="189"/>
  <c r="L6" i="189"/>
  <c r="J6" i="189"/>
  <c r="L5" i="189"/>
  <c r="J5" i="189"/>
  <c r="L4" i="189"/>
  <c r="J4" i="189"/>
  <c r="I76" i="190"/>
  <c r="J76" i="190"/>
  <c r="L76" i="190"/>
  <c r="I85" i="190"/>
  <c r="J85" i="190"/>
  <c r="L85" i="190"/>
  <c r="I82" i="190"/>
  <c r="J82" i="190"/>
  <c r="L82" i="190"/>
  <c r="I80" i="190"/>
  <c r="J80" i="190"/>
  <c r="L80" i="190"/>
  <c r="I78" i="190"/>
  <c r="J78" i="190"/>
  <c r="L78" i="190"/>
  <c r="L170" i="187"/>
  <c r="L169" i="187"/>
  <c r="J170" i="187"/>
  <c r="J169" i="187"/>
  <c r="I170" i="187"/>
  <c r="I169" i="187"/>
  <c r="H170" i="187"/>
  <c r="H169" i="187"/>
  <c r="L166" i="187"/>
  <c r="J166" i="187"/>
  <c r="I166" i="187"/>
  <c r="H166" i="187"/>
  <c r="L165" i="187"/>
  <c r="J165" i="187"/>
  <c r="I165" i="187"/>
  <c r="H165" i="187"/>
  <c r="L164" i="187"/>
  <c r="J164" i="187"/>
  <c r="I164" i="187"/>
  <c r="H164" i="187"/>
  <c r="J165" i="186"/>
  <c r="L165" i="186"/>
  <c r="L137" i="22"/>
  <c r="I137" i="22"/>
  <c r="J137" i="22" s="1"/>
  <c r="H137" i="22"/>
  <c r="L136" i="22"/>
  <c r="I136" i="22"/>
  <c r="J136" i="22" s="1"/>
  <c r="H136" i="22"/>
  <c r="L135" i="21"/>
  <c r="I135" i="21"/>
  <c r="J135" i="21" s="1"/>
  <c r="H135" i="21"/>
  <c r="L134" i="21"/>
  <c r="I134" i="21"/>
  <c r="J134" i="21" s="1"/>
  <c r="H134" i="21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1" i="20"/>
  <c r="H132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70" i="20"/>
  <c r="H4" i="20"/>
  <c r="L137" i="20"/>
  <c r="I137" i="20"/>
  <c r="J137" i="20" s="1"/>
  <c r="L136" i="20"/>
  <c r="I136" i="20"/>
  <c r="J136" i="20" s="1"/>
  <c r="L162" i="15"/>
  <c r="J162" i="15"/>
  <c r="L161" i="15"/>
  <c r="J161" i="15"/>
  <c r="L141" i="3"/>
  <c r="J141" i="3"/>
  <c r="I141" i="3"/>
  <c r="L140" i="3"/>
  <c r="J140" i="3"/>
  <c r="I140" i="3"/>
  <c r="L136" i="2"/>
  <c r="J136" i="2"/>
  <c r="I136" i="2"/>
  <c r="L135" i="2"/>
  <c r="J135" i="2"/>
  <c r="I135" i="2"/>
  <c r="H5" i="172"/>
  <c r="H6" i="172"/>
  <c r="H7" i="172"/>
  <c r="H8" i="172"/>
  <c r="H9" i="172"/>
  <c r="H10" i="172"/>
  <c r="H13" i="172"/>
  <c r="H14" i="172"/>
  <c r="H15" i="172"/>
  <c r="H16" i="172"/>
  <c r="H17" i="172"/>
  <c r="H18" i="172"/>
  <c r="H19" i="172"/>
  <c r="H20" i="172"/>
  <c r="H21" i="172"/>
  <c r="H22" i="172"/>
  <c r="H23" i="172"/>
  <c r="H27" i="172"/>
  <c r="H28" i="172"/>
  <c r="H29" i="172"/>
  <c r="H35" i="172"/>
  <c r="H37" i="172"/>
  <c r="H39" i="172"/>
  <c r="H40" i="172"/>
  <c r="H41" i="172"/>
  <c r="H42" i="172"/>
  <c r="H43" i="172"/>
  <c r="H44" i="172"/>
  <c r="H4" i="172"/>
  <c r="L29" i="172"/>
  <c r="J29" i="172"/>
  <c r="I29" i="172"/>
  <c r="L28" i="172"/>
  <c r="J28" i="172"/>
  <c r="I28" i="172"/>
  <c r="L27" i="172"/>
  <c r="J27" i="172"/>
  <c r="I27" i="172"/>
  <c r="H5" i="188"/>
  <c r="H6" i="188"/>
  <c r="H7" i="188"/>
  <c r="H8" i="188"/>
  <c r="H9" i="188"/>
  <c r="H10" i="188"/>
  <c r="H11" i="188"/>
  <c r="H12" i="188"/>
  <c r="H13" i="188"/>
  <c r="H14" i="188"/>
  <c r="H15" i="188"/>
  <c r="H16" i="188"/>
  <c r="H17" i="188"/>
  <c r="H18" i="188"/>
  <c r="H19" i="188"/>
  <c r="H20" i="188"/>
  <c r="H21" i="188"/>
  <c r="H22" i="188"/>
  <c r="H23" i="188"/>
  <c r="H24" i="188"/>
  <c r="H25" i="188"/>
  <c r="H26" i="188"/>
  <c r="H27" i="188"/>
  <c r="H28" i="188"/>
  <c r="H29" i="188"/>
  <c r="H30" i="188"/>
  <c r="H31" i="188"/>
  <c r="H32" i="188"/>
  <c r="H33" i="188"/>
  <c r="H34" i="188"/>
  <c r="H35" i="188"/>
  <c r="H36" i="188"/>
  <c r="H37" i="188"/>
  <c r="H38" i="188"/>
  <c r="H39" i="188"/>
  <c r="H40" i="188"/>
  <c r="H41" i="188"/>
  <c r="H42" i="188"/>
  <c r="H43" i="188"/>
  <c r="H44" i="188"/>
  <c r="H45" i="188"/>
  <c r="H46" i="188"/>
  <c r="H47" i="188"/>
  <c r="H48" i="188"/>
  <c r="H49" i="188"/>
  <c r="H50" i="188"/>
  <c r="H51" i="188"/>
  <c r="H52" i="188"/>
  <c r="H53" i="188"/>
  <c r="H54" i="188"/>
  <c r="H55" i="188"/>
  <c r="H56" i="188"/>
  <c r="H57" i="188"/>
  <c r="H58" i="188"/>
  <c r="H59" i="188"/>
  <c r="H60" i="188"/>
  <c r="H61" i="188"/>
  <c r="H62" i="188"/>
  <c r="H63" i="188"/>
  <c r="H64" i="188"/>
  <c r="H65" i="188"/>
  <c r="H66" i="188"/>
  <c r="H67" i="188"/>
  <c r="H68" i="188"/>
  <c r="H69" i="188"/>
  <c r="H70" i="188"/>
  <c r="H71" i="188"/>
  <c r="H72" i="188"/>
  <c r="H73" i="188"/>
  <c r="H74" i="188"/>
  <c r="H75" i="188"/>
  <c r="H76" i="188"/>
  <c r="H77" i="188"/>
  <c r="H78" i="188"/>
  <c r="H79" i="188"/>
  <c r="H80" i="188"/>
  <c r="H81" i="188"/>
  <c r="H82" i="188"/>
  <c r="H83" i="188"/>
  <c r="H84" i="188"/>
  <c r="H85" i="188"/>
  <c r="H86" i="188"/>
  <c r="H87" i="188"/>
  <c r="H88" i="188"/>
  <c r="H97" i="188"/>
  <c r="H98" i="188"/>
  <c r="H99" i="188"/>
  <c r="H100" i="188"/>
  <c r="H101" i="188"/>
  <c r="H102" i="188"/>
  <c r="H103" i="188"/>
  <c r="H104" i="188"/>
  <c r="H105" i="188"/>
  <c r="H106" i="188"/>
  <c r="H107" i="188"/>
  <c r="H108" i="188"/>
  <c r="H109" i="188"/>
  <c r="H110" i="188"/>
  <c r="H111" i="188"/>
  <c r="H112" i="188"/>
  <c r="H113" i="188"/>
  <c r="H114" i="188"/>
  <c r="H115" i="188"/>
  <c r="H116" i="188"/>
  <c r="H117" i="188"/>
  <c r="H118" i="188"/>
  <c r="H119" i="188"/>
  <c r="H120" i="188"/>
  <c r="H121" i="188"/>
  <c r="H122" i="188"/>
  <c r="H123" i="188"/>
  <c r="H129" i="188"/>
  <c r="H130" i="188"/>
  <c r="H134" i="188"/>
  <c r="H135" i="188"/>
  <c r="H4" i="188"/>
  <c r="I5" i="177"/>
  <c r="J5" i="177" s="1"/>
  <c r="I6" i="177"/>
  <c r="J6" i="177" s="1"/>
  <c r="I7" i="177"/>
  <c r="J7" i="177" s="1"/>
  <c r="I8" i="177"/>
  <c r="J8" i="177" s="1"/>
  <c r="I9" i="177"/>
  <c r="J9" i="177" s="1"/>
  <c r="I10" i="177"/>
  <c r="J10" i="177" s="1"/>
  <c r="I11" i="177"/>
  <c r="J11" i="177" s="1"/>
  <c r="I12" i="177"/>
  <c r="J12" i="177" s="1"/>
  <c r="I13" i="177"/>
  <c r="J13" i="177" s="1"/>
  <c r="I14" i="177"/>
  <c r="J14" i="177" s="1"/>
  <c r="I15" i="177"/>
  <c r="J15" i="177" s="1"/>
  <c r="I16" i="177"/>
  <c r="J16" i="177" s="1"/>
  <c r="I17" i="177"/>
  <c r="J17" i="177" s="1"/>
  <c r="I18" i="177"/>
  <c r="J18" i="177" s="1"/>
  <c r="I19" i="177"/>
  <c r="J19" i="177" s="1"/>
  <c r="I20" i="177"/>
  <c r="J20" i="177" s="1"/>
  <c r="I21" i="177"/>
  <c r="J21" i="177" s="1"/>
  <c r="I22" i="177"/>
  <c r="J22" i="177" s="1"/>
  <c r="I23" i="177"/>
  <c r="J23" i="177" s="1"/>
  <c r="I24" i="177"/>
  <c r="J24" i="177" s="1"/>
  <c r="I25" i="177"/>
  <c r="J25" i="177" s="1"/>
  <c r="I26" i="177"/>
  <c r="J26" i="177" s="1"/>
  <c r="I27" i="177"/>
  <c r="J27" i="177" s="1"/>
  <c r="I28" i="177"/>
  <c r="J28" i="177" s="1"/>
  <c r="I29" i="177"/>
  <c r="J29" i="177" s="1"/>
  <c r="I30" i="177"/>
  <c r="J30" i="177" s="1"/>
  <c r="I31" i="177"/>
  <c r="J31" i="177" s="1"/>
  <c r="I32" i="177"/>
  <c r="J32" i="177" s="1"/>
  <c r="I33" i="177"/>
  <c r="J33" i="177" s="1"/>
  <c r="I34" i="177"/>
  <c r="J34" i="177" s="1"/>
  <c r="I35" i="177"/>
  <c r="J35" i="177" s="1"/>
  <c r="I36" i="177"/>
  <c r="J36" i="177" s="1"/>
  <c r="I37" i="177"/>
  <c r="J37" i="177" s="1"/>
  <c r="I38" i="177"/>
  <c r="J38" i="177" s="1"/>
  <c r="I39" i="177"/>
  <c r="J39" i="177" s="1"/>
  <c r="I40" i="177"/>
  <c r="J40" i="177" s="1"/>
  <c r="I41" i="177"/>
  <c r="J41" i="177" s="1"/>
  <c r="I42" i="177"/>
  <c r="J42" i="177" s="1"/>
  <c r="I43" i="177"/>
  <c r="J43" i="177" s="1"/>
  <c r="I44" i="177"/>
  <c r="J44" i="177" s="1"/>
  <c r="I45" i="177"/>
  <c r="J45" i="177" s="1"/>
  <c r="I46" i="177"/>
  <c r="J46" i="177" s="1"/>
  <c r="I47" i="177"/>
  <c r="J47" i="177" s="1"/>
  <c r="I48" i="177"/>
  <c r="J48" i="177" s="1"/>
  <c r="I49" i="177"/>
  <c r="J49" i="177" s="1"/>
  <c r="I50" i="177"/>
  <c r="J50" i="177" s="1"/>
  <c r="I51" i="177"/>
  <c r="J51" i="177" s="1"/>
  <c r="I52" i="177"/>
  <c r="J52" i="177" s="1"/>
  <c r="I53" i="177"/>
  <c r="J53" i="177" s="1"/>
  <c r="I54" i="177"/>
  <c r="J54" i="177" s="1"/>
  <c r="I55" i="177"/>
  <c r="J55" i="177" s="1"/>
  <c r="I56" i="177"/>
  <c r="J56" i="177" s="1"/>
  <c r="I57" i="177"/>
  <c r="J57" i="177" s="1"/>
  <c r="I58" i="177"/>
  <c r="J58" i="177" s="1"/>
  <c r="I59" i="177"/>
  <c r="J59" i="177" s="1"/>
  <c r="I60" i="177"/>
  <c r="J60" i="177" s="1"/>
  <c r="I61" i="177"/>
  <c r="J61" i="177" s="1"/>
  <c r="I62" i="177"/>
  <c r="J62" i="177" s="1"/>
  <c r="I63" i="177"/>
  <c r="J63" i="177" s="1"/>
  <c r="I64" i="177"/>
  <c r="J64" i="177" s="1"/>
  <c r="I65" i="177"/>
  <c r="J65" i="177" s="1"/>
  <c r="I66" i="177"/>
  <c r="J66" i="177" s="1"/>
  <c r="I67" i="177"/>
  <c r="J67" i="177" s="1"/>
  <c r="I68" i="177"/>
  <c r="J68" i="177" s="1"/>
  <c r="I69" i="177"/>
  <c r="J69" i="177" s="1"/>
  <c r="I70" i="177"/>
  <c r="J70" i="177" s="1"/>
  <c r="I71" i="177"/>
  <c r="J71" i="177" s="1"/>
  <c r="I72" i="177"/>
  <c r="J72" i="177" s="1"/>
  <c r="I73" i="177"/>
  <c r="J73" i="177" s="1"/>
  <c r="I74" i="177"/>
  <c r="J74" i="177" s="1"/>
  <c r="I75" i="177"/>
  <c r="J75" i="177" s="1"/>
  <c r="I76" i="177"/>
  <c r="J76" i="177" s="1"/>
  <c r="I77" i="177"/>
  <c r="J77" i="177" s="1"/>
  <c r="I78" i="177"/>
  <c r="J78" i="177" s="1"/>
  <c r="I79" i="177"/>
  <c r="J79" i="177" s="1"/>
  <c r="I80" i="177"/>
  <c r="J80" i="177" s="1"/>
  <c r="I81" i="177"/>
  <c r="J81" i="177" s="1"/>
  <c r="I82" i="177"/>
  <c r="J82" i="177" s="1"/>
  <c r="I83" i="177"/>
  <c r="J83" i="177" s="1"/>
  <c r="I84" i="177"/>
  <c r="J84" i="177" s="1"/>
  <c r="I107" i="177"/>
  <c r="J107" i="177" s="1"/>
  <c r="I108" i="177"/>
  <c r="J108" i="177" s="1"/>
  <c r="I109" i="177"/>
  <c r="J109" i="177" s="1"/>
  <c r="I110" i="177"/>
  <c r="J110" i="177" s="1"/>
  <c r="I111" i="177"/>
  <c r="J111" i="177" s="1"/>
  <c r="I112" i="177"/>
  <c r="J112" i="177" s="1"/>
  <c r="I113" i="177"/>
  <c r="J113" i="177" s="1"/>
  <c r="I114" i="177"/>
  <c r="J114" i="177" s="1"/>
  <c r="I4" i="177"/>
  <c r="J4" i="177" s="1"/>
  <c r="H5" i="177"/>
  <c r="H6" i="177"/>
  <c r="H7" i="177"/>
  <c r="H8" i="177"/>
  <c r="H9" i="177"/>
  <c r="H10" i="177"/>
  <c r="H11" i="177"/>
  <c r="H12" i="177"/>
  <c r="H13" i="177"/>
  <c r="H14" i="177"/>
  <c r="H15" i="177"/>
  <c r="H16" i="177"/>
  <c r="H17" i="177"/>
  <c r="H18" i="177"/>
  <c r="H19" i="177"/>
  <c r="H20" i="177"/>
  <c r="H21" i="177"/>
  <c r="H22" i="177"/>
  <c r="H23" i="177"/>
  <c r="H24" i="177"/>
  <c r="H25" i="177"/>
  <c r="H26" i="177"/>
  <c r="H27" i="177"/>
  <c r="H28" i="177"/>
  <c r="H29" i="177"/>
  <c r="H30" i="177"/>
  <c r="H31" i="177"/>
  <c r="H32" i="177"/>
  <c r="H33" i="177"/>
  <c r="H34" i="177"/>
  <c r="H35" i="177"/>
  <c r="H36" i="177"/>
  <c r="H37" i="177"/>
  <c r="H38" i="177"/>
  <c r="H39" i="177"/>
  <c r="H40" i="177"/>
  <c r="H41" i="177"/>
  <c r="H42" i="177"/>
  <c r="H43" i="177"/>
  <c r="H44" i="177"/>
  <c r="H45" i="177"/>
  <c r="H46" i="177"/>
  <c r="H47" i="177"/>
  <c r="H48" i="177"/>
  <c r="H49" i="177"/>
  <c r="H50" i="177"/>
  <c r="H51" i="177"/>
  <c r="H52" i="177"/>
  <c r="H53" i="177"/>
  <c r="H54" i="177"/>
  <c r="H55" i="177"/>
  <c r="H56" i="177"/>
  <c r="H57" i="177"/>
  <c r="H58" i="177"/>
  <c r="H59" i="177"/>
  <c r="H60" i="177"/>
  <c r="H61" i="177"/>
  <c r="H62" i="177"/>
  <c r="H63" i="177"/>
  <c r="H64" i="177"/>
  <c r="H65" i="177"/>
  <c r="H66" i="177"/>
  <c r="H67" i="177"/>
  <c r="H68" i="177"/>
  <c r="H69" i="177"/>
  <c r="H70" i="177"/>
  <c r="H71" i="177"/>
  <c r="H72" i="177"/>
  <c r="H73" i="177"/>
  <c r="H74" i="177"/>
  <c r="H75" i="177"/>
  <c r="H76" i="177"/>
  <c r="H77" i="177"/>
  <c r="H78" i="177"/>
  <c r="H79" i="177"/>
  <c r="H80" i="177"/>
  <c r="H81" i="177"/>
  <c r="H82" i="177"/>
  <c r="H83" i="177"/>
  <c r="H84" i="177"/>
  <c r="H107" i="177"/>
  <c r="H108" i="177"/>
  <c r="H109" i="177"/>
  <c r="H110" i="177"/>
  <c r="H111" i="177"/>
  <c r="H112" i="177"/>
  <c r="H113" i="177"/>
  <c r="H114" i="177"/>
  <c r="H4" i="177"/>
  <c r="L114" i="177"/>
  <c r="O5" i="177" s="1"/>
  <c r="L113" i="177"/>
  <c r="O13" i="177" s="1"/>
  <c r="L112" i="177"/>
  <c r="L111" i="177"/>
  <c r="L110" i="177"/>
  <c r="L109" i="177"/>
  <c r="L108" i="177"/>
  <c r="L107" i="177"/>
  <c r="L84" i="177"/>
  <c r="L83" i="177"/>
  <c r="L82" i="177"/>
  <c r="L81" i="177"/>
  <c r="L80" i="177"/>
  <c r="L79" i="177"/>
  <c r="L78" i="177"/>
  <c r="L77" i="177"/>
  <c r="L76" i="177"/>
  <c r="L75" i="177"/>
  <c r="L74" i="177"/>
  <c r="L73" i="177"/>
  <c r="L72" i="177"/>
  <c r="L71" i="177"/>
  <c r="L70" i="177"/>
  <c r="L69" i="177"/>
  <c r="L68" i="177"/>
  <c r="O4" i="177" s="1"/>
  <c r="L67" i="177"/>
  <c r="L66" i="177"/>
  <c r="L65" i="177"/>
  <c r="L64" i="177"/>
  <c r="L63" i="177"/>
  <c r="L62" i="177"/>
  <c r="L61" i="177"/>
  <c r="L60" i="177"/>
  <c r="L59" i="177"/>
  <c r="L58" i="177"/>
  <c r="L57" i="177"/>
  <c r="L56" i="177"/>
  <c r="L55" i="177"/>
  <c r="L54" i="177"/>
  <c r="L53" i="177"/>
  <c r="L52" i="177"/>
  <c r="L51" i="177"/>
  <c r="L50" i="177"/>
  <c r="L49" i="177"/>
  <c r="L48" i="177"/>
  <c r="L47" i="177"/>
  <c r="L46" i="177"/>
  <c r="L45" i="177"/>
  <c r="L44" i="177"/>
  <c r="L43" i="177"/>
  <c r="L42" i="177"/>
  <c r="L41" i="177"/>
  <c r="L40" i="177"/>
  <c r="L39" i="177"/>
  <c r="L38" i="177"/>
  <c r="L37" i="177"/>
  <c r="L36" i="177"/>
  <c r="L35" i="177"/>
  <c r="L34" i="177"/>
  <c r="L33" i="177"/>
  <c r="L32" i="177"/>
  <c r="L31" i="177"/>
  <c r="L30" i="177"/>
  <c r="L29" i="177"/>
  <c r="L28" i="177"/>
  <c r="L27" i="177"/>
  <c r="L26" i="177"/>
  <c r="L25" i="177"/>
  <c r="L24" i="177"/>
  <c r="L23" i="177"/>
  <c r="L22" i="177"/>
  <c r="L21" i="177"/>
  <c r="L20" i="177"/>
  <c r="L19" i="177"/>
  <c r="L18" i="177"/>
  <c r="L17" i="177"/>
  <c r="L16" i="177"/>
  <c r="L15" i="177"/>
  <c r="L14" i="177"/>
  <c r="L13" i="177"/>
  <c r="L12" i="177"/>
  <c r="L11" i="177"/>
  <c r="L10" i="177"/>
  <c r="L9" i="177"/>
  <c r="L8" i="177"/>
  <c r="L7" i="177"/>
  <c r="L6" i="177"/>
  <c r="L5" i="177"/>
  <c r="L4" i="177"/>
  <c r="O4" i="15" l="1"/>
  <c r="O25" i="172"/>
  <c r="O11" i="189"/>
  <c r="O12" i="189"/>
  <c r="O22" i="189"/>
  <c r="L105" i="189"/>
  <c r="J105" i="189"/>
  <c r="O4" i="20"/>
  <c r="O4" i="3"/>
  <c r="J115" i="177"/>
  <c r="L115" i="177"/>
  <c r="O15" i="177"/>
  <c r="O28" i="34"/>
  <c r="O28" i="32"/>
  <c r="O28" i="31"/>
  <c r="O4" i="22"/>
  <c r="O4" i="2"/>
  <c r="O4" i="21"/>
  <c r="O11" i="177"/>
  <c r="O12" i="177"/>
  <c r="O9" i="189"/>
  <c r="O15" i="189"/>
  <c r="O10" i="189"/>
  <c r="O4" i="189"/>
  <c r="O10" i="177"/>
  <c r="O22" i="177"/>
  <c r="O28" i="33"/>
  <c r="O27" i="23"/>
  <c r="I5" i="149"/>
  <c r="I6" i="149"/>
  <c r="I7" i="149"/>
  <c r="I8" i="149"/>
  <c r="I9" i="149"/>
  <c r="I10" i="149"/>
  <c r="I11" i="149"/>
  <c r="I12" i="149"/>
  <c r="I13" i="149"/>
  <c r="I14" i="149"/>
  <c r="I15" i="149"/>
  <c r="I16" i="149"/>
  <c r="I17" i="149"/>
  <c r="I18" i="149"/>
  <c r="I19" i="149"/>
  <c r="I20" i="149"/>
  <c r="I21" i="149"/>
  <c r="I22" i="149"/>
  <c r="I23" i="149"/>
  <c r="I24" i="149"/>
  <c r="I25" i="149"/>
  <c r="I26" i="149"/>
  <c r="I27" i="149"/>
  <c r="I28" i="149"/>
  <c r="I29" i="149"/>
  <c r="I30" i="149"/>
  <c r="I31" i="149"/>
  <c r="I32" i="149"/>
  <c r="I33" i="149"/>
  <c r="I34" i="149"/>
  <c r="I35" i="149"/>
  <c r="I36" i="149"/>
  <c r="I38" i="149"/>
  <c r="I39" i="149"/>
  <c r="I40" i="149"/>
  <c r="I41" i="149"/>
  <c r="I42" i="149"/>
  <c r="I43" i="149"/>
  <c r="I44" i="149"/>
  <c r="I45" i="149"/>
  <c r="I46" i="149"/>
  <c r="I47" i="149"/>
  <c r="I48" i="149"/>
  <c r="I49" i="149"/>
  <c r="I51" i="149"/>
  <c r="I52" i="149"/>
  <c r="I53" i="149"/>
  <c r="I54" i="149"/>
  <c r="I55" i="149"/>
  <c r="I56" i="149"/>
  <c r="I57" i="149"/>
  <c r="I58" i="149"/>
  <c r="I59" i="149"/>
  <c r="I60" i="149"/>
  <c r="I61" i="149"/>
  <c r="I62" i="149"/>
  <c r="I63" i="149"/>
  <c r="I73" i="149"/>
  <c r="I80" i="149"/>
  <c r="I81" i="149"/>
  <c r="I82" i="149"/>
  <c r="I83" i="149"/>
  <c r="I84" i="149"/>
  <c r="I85" i="149"/>
  <c r="I86" i="149"/>
  <c r="I4" i="149"/>
  <c r="H5" i="149"/>
  <c r="H6" i="149"/>
  <c r="H7" i="149"/>
  <c r="H8" i="149"/>
  <c r="H9" i="149"/>
  <c r="H10" i="149"/>
  <c r="H11" i="149"/>
  <c r="H12" i="149"/>
  <c r="H13" i="149"/>
  <c r="H14" i="149"/>
  <c r="H15" i="149"/>
  <c r="H16" i="149"/>
  <c r="H17" i="149"/>
  <c r="H18" i="149"/>
  <c r="H19" i="149"/>
  <c r="H20" i="149"/>
  <c r="H21" i="149"/>
  <c r="H22" i="149"/>
  <c r="H23" i="149"/>
  <c r="H24" i="149"/>
  <c r="H25" i="149"/>
  <c r="H26" i="149"/>
  <c r="H27" i="149"/>
  <c r="H28" i="149"/>
  <c r="H29" i="149"/>
  <c r="H30" i="149"/>
  <c r="H31" i="149"/>
  <c r="H32" i="149"/>
  <c r="H33" i="149"/>
  <c r="H34" i="149"/>
  <c r="H35" i="149"/>
  <c r="H36" i="149"/>
  <c r="H38" i="149"/>
  <c r="H39" i="149"/>
  <c r="H40" i="149"/>
  <c r="H41" i="149"/>
  <c r="H42" i="149"/>
  <c r="H43" i="149"/>
  <c r="H44" i="149"/>
  <c r="H45" i="149"/>
  <c r="H46" i="149"/>
  <c r="H47" i="149"/>
  <c r="H48" i="149"/>
  <c r="H49" i="149"/>
  <c r="H51" i="149"/>
  <c r="H52" i="149"/>
  <c r="H53" i="149"/>
  <c r="H54" i="149"/>
  <c r="H55" i="149"/>
  <c r="H56" i="149"/>
  <c r="H57" i="149"/>
  <c r="H58" i="149"/>
  <c r="H59" i="149"/>
  <c r="H60" i="149"/>
  <c r="H61" i="149"/>
  <c r="H62" i="149"/>
  <c r="H63" i="149"/>
  <c r="H64" i="149"/>
  <c r="H73" i="149"/>
  <c r="H80" i="149"/>
  <c r="H81" i="149"/>
  <c r="H82" i="149"/>
  <c r="H83" i="149"/>
  <c r="H84" i="149"/>
  <c r="H85" i="149"/>
  <c r="H86" i="149"/>
  <c r="H4" i="149"/>
  <c r="L86" i="149"/>
  <c r="O13" i="149" s="1"/>
  <c r="J86" i="149"/>
  <c r="L85" i="149"/>
  <c r="J85" i="149"/>
  <c r="L84" i="149"/>
  <c r="J84" i="149"/>
  <c r="L83" i="149"/>
  <c r="J83" i="149"/>
  <c r="L82" i="149"/>
  <c r="J82" i="149"/>
  <c r="L81" i="149"/>
  <c r="J81" i="149"/>
  <c r="L80" i="149"/>
  <c r="J80" i="149"/>
  <c r="L73" i="149"/>
  <c r="J73" i="149"/>
  <c r="L64" i="149"/>
  <c r="J64" i="149"/>
  <c r="L63" i="149"/>
  <c r="J63" i="149"/>
  <c r="L62" i="149"/>
  <c r="J62" i="149"/>
  <c r="L61" i="149"/>
  <c r="J61" i="149"/>
  <c r="L60" i="149"/>
  <c r="J60" i="149"/>
  <c r="L59" i="149"/>
  <c r="J59" i="149"/>
  <c r="L58" i="149"/>
  <c r="J58" i="149"/>
  <c r="L57" i="149"/>
  <c r="J57" i="149"/>
  <c r="L56" i="149"/>
  <c r="J56" i="149"/>
  <c r="L55" i="149"/>
  <c r="J55" i="149"/>
  <c r="L54" i="149"/>
  <c r="J54" i="149"/>
  <c r="L53" i="149"/>
  <c r="J53" i="149"/>
  <c r="L52" i="149"/>
  <c r="J52" i="149"/>
  <c r="L51" i="149"/>
  <c r="J51" i="149"/>
  <c r="L49" i="149"/>
  <c r="J49" i="149"/>
  <c r="L48" i="149"/>
  <c r="J48" i="149"/>
  <c r="L47" i="149"/>
  <c r="J47" i="149"/>
  <c r="L46" i="149"/>
  <c r="J46" i="149"/>
  <c r="L45" i="149"/>
  <c r="J45" i="149"/>
  <c r="L44" i="149"/>
  <c r="J44" i="149"/>
  <c r="L43" i="149"/>
  <c r="J43" i="149"/>
  <c r="L42" i="149"/>
  <c r="J42" i="149"/>
  <c r="L41" i="149"/>
  <c r="J41" i="149"/>
  <c r="L40" i="149"/>
  <c r="J40" i="149"/>
  <c r="L39" i="149"/>
  <c r="J39" i="149"/>
  <c r="L38" i="149"/>
  <c r="J38" i="149"/>
  <c r="L36" i="149"/>
  <c r="J36" i="149"/>
  <c r="L35" i="149"/>
  <c r="J35" i="149"/>
  <c r="L34" i="149"/>
  <c r="J34" i="149"/>
  <c r="L33" i="149"/>
  <c r="J33" i="149"/>
  <c r="L32" i="149"/>
  <c r="J32" i="149"/>
  <c r="L31" i="149"/>
  <c r="J31" i="149"/>
  <c r="L30" i="149"/>
  <c r="J30" i="149"/>
  <c r="L29" i="149"/>
  <c r="J29" i="149"/>
  <c r="L28" i="149"/>
  <c r="J28" i="149"/>
  <c r="L27" i="149"/>
  <c r="J27" i="149"/>
  <c r="L26" i="149"/>
  <c r="J26" i="149"/>
  <c r="L25" i="149"/>
  <c r="J25" i="149"/>
  <c r="L24" i="149"/>
  <c r="J24" i="149"/>
  <c r="L23" i="149"/>
  <c r="J23" i="149"/>
  <c r="L22" i="149"/>
  <c r="J22" i="149"/>
  <c r="L21" i="149"/>
  <c r="J21" i="149"/>
  <c r="L20" i="149"/>
  <c r="J20" i="149"/>
  <c r="L19" i="149"/>
  <c r="J19" i="149"/>
  <c r="L18" i="149"/>
  <c r="J18" i="149"/>
  <c r="L17" i="149"/>
  <c r="J17" i="149"/>
  <c r="L16" i="149"/>
  <c r="J16" i="149"/>
  <c r="L15" i="149"/>
  <c r="J15" i="149"/>
  <c r="L14" i="149"/>
  <c r="J14" i="149"/>
  <c r="L13" i="149"/>
  <c r="J13" i="149"/>
  <c r="L12" i="149"/>
  <c r="J12" i="149"/>
  <c r="L11" i="149"/>
  <c r="J11" i="149"/>
  <c r="L10" i="149"/>
  <c r="J10" i="149"/>
  <c r="L9" i="149"/>
  <c r="J9" i="149"/>
  <c r="L8" i="149"/>
  <c r="J8" i="149"/>
  <c r="L7" i="149"/>
  <c r="J7" i="149"/>
  <c r="L6" i="149"/>
  <c r="J6" i="149"/>
  <c r="L5" i="149"/>
  <c r="J5" i="149"/>
  <c r="L4" i="149"/>
  <c r="J4" i="149"/>
  <c r="L88" i="27"/>
  <c r="J88" i="27"/>
  <c r="L87" i="27"/>
  <c r="J87" i="27"/>
  <c r="L86" i="27"/>
  <c r="J86" i="27"/>
  <c r="L85" i="27"/>
  <c r="J85" i="27"/>
  <c r="L84" i="27"/>
  <c r="J84" i="27"/>
  <c r="L83" i="27"/>
  <c r="J83" i="27"/>
  <c r="L91" i="173"/>
  <c r="J91" i="173"/>
  <c r="L90" i="173"/>
  <c r="J90" i="173"/>
  <c r="L89" i="173"/>
  <c r="J89" i="173"/>
  <c r="L88" i="173"/>
  <c r="J88" i="173"/>
  <c r="L87" i="173"/>
  <c r="J87" i="173"/>
  <c r="L86" i="173"/>
  <c r="J86" i="173"/>
  <c r="L91" i="185"/>
  <c r="J91" i="185"/>
  <c r="I91" i="185"/>
  <c r="L90" i="185"/>
  <c r="J90" i="185"/>
  <c r="I90" i="185"/>
  <c r="L89" i="185"/>
  <c r="J89" i="185"/>
  <c r="I89" i="185"/>
  <c r="L88" i="185"/>
  <c r="J88" i="185"/>
  <c r="I88" i="185"/>
  <c r="L87" i="185"/>
  <c r="J87" i="185"/>
  <c r="I87" i="185"/>
  <c r="L86" i="185"/>
  <c r="J86" i="185"/>
  <c r="I86" i="185"/>
  <c r="L92" i="186"/>
  <c r="J92" i="186"/>
  <c r="I92" i="186"/>
  <c r="L91" i="186"/>
  <c r="J91" i="186"/>
  <c r="I91" i="186"/>
  <c r="L90" i="186"/>
  <c r="J90" i="186"/>
  <c r="I90" i="186"/>
  <c r="L89" i="186"/>
  <c r="J89" i="186"/>
  <c r="I89" i="186"/>
  <c r="L88" i="186"/>
  <c r="J88" i="186"/>
  <c r="I88" i="186"/>
  <c r="L87" i="186"/>
  <c r="J87" i="186"/>
  <c r="I87" i="186"/>
  <c r="H89" i="191"/>
  <c r="L90" i="191"/>
  <c r="L94" i="191"/>
  <c r="J94" i="191"/>
  <c r="I94" i="191"/>
  <c r="H94" i="191"/>
  <c r="J93" i="191"/>
  <c r="L92" i="191"/>
  <c r="J92" i="191"/>
  <c r="I92" i="191"/>
  <c r="H92" i="191"/>
  <c r="J91" i="191"/>
  <c r="I91" i="191"/>
  <c r="L91" i="191" s="1"/>
  <c r="J90" i="191"/>
  <c r="L89" i="191"/>
  <c r="J89" i="191"/>
  <c r="I89" i="191"/>
  <c r="E99" i="190"/>
  <c r="J87" i="149" l="1"/>
  <c r="O31" i="189"/>
  <c r="G99" i="190"/>
  <c r="H99" i="190" s="1"/>
  <c r="L87" i="149"/>
  <c r="O10" i="149"/>
  <c r="O4" i="149"/>
  <c r="O22" i="149"/>
  <c r="O12" i="149"/>
  <c r="O30" i="177"/>
  <c r="O17" i="173"/>
  <c r="O17" i="186"/>
  <c r="O9" i="149"/>
  <c r="O15" i="149"/>
  <c r="O11" i="149"/>
  <c r="O17" i="185"/>
  <c r="O17" i="27"/>
  <c r="H93" i="191"/>
  <c r="I93" i="191"/>
  <c r="L93" i="191"/>
  <c r="O17" i="191" s="1"/>
  <c r="H90" i="191"/>
  <c r="I90" i="191"/>
  <c r="H91" i="191"/>
  <c r="L130" i="2"/>
  <c r="J130" i="2"/>
  <c r="I130" i="2"/>
  <c r="O29" i="149" l="1"/>
  <c r="L144" i="153"/>
  <c r="O20" i="153" s="1"/>
  <c r="J144" i="153"/>
  <c r="I144" i="153"/>
  <c r="L146" i="154"/>
  <c r="O20" i="154" s="1"/>
  <c r="J146" i="154"/>
  <c r="I146" i="154"/>
  <c r="H146" i="154"/>
  <c r="L162" i="114"/>
  <c r="O20" i="114" s="1"/>
  <c r="J162" i="114"/>
  <c r="I162" i="114"/>
  <c r="H162" i="114"/>
  <c r="L160" i="113"/>
  <c r="O20" i="113" s="1"/>
  <c r="J160" i="113"/>
  <c r="I160" i="113"/>
  <c r="H160" i="113"/>
  <c r="L132" i="112"/>
  <c r="O20" i="112" s="1"/>
  <c r="J132" i="112"/>
  <c r="I132" i="112"/>
  <c r="H132" i="112"/>
  <c r="H144" i="94"/>
  <c r="I144" i="94"/>
  <c r="L144" i="94"/>
  <c r="O20" i="94" s="1"/>
  <c r="J144" i="94"/>
  <c r="L131" i="2"/>
  <c r="O20" i="2" s="1"/>
  <c r="J131" i="2"/>
  <c r="I131" i="2"/>
  <c r="D156" i="4" l="1"/>
  <c r="J156" i="4" s="1"/>
  <c r="I156" i="4"/>
  <c r="L135" i="154"/>
  <c r="I135" i="154"/>
  <c r="J135" i="154" s="1"/>
  <c r="H135" i="154"/>
  <c r="L149" i="151"/>
  <c r="I149" i="151"/>
  <c r="J149" i="151" s="1"/>
  <c r="H149" i="151"/>
  <c r="L122" i="115"/>
  <c r="I122" i="115"/>
  <c r="J122" i="115" s="1"/>
  <c r="H122" i="115"/>
  <c r="L152" i="114"/>
  <c r="I152" i="114"/>
  <c r="J152" i="114" s="1"/>
  <c r="H152" i="114"/>
  <c r="L149" i="113"/>
  <c r="I149" i="113"/>
  <c r="J149" i="113" s="1"/>
  <c r="H149" i="113"/>
  <c r="L121" i="112"/>
  <c r="I121" i="112"/>
  <c r="J121" i="112" s="1"/>
  <c r="H121" i="112"/>
  <c r="L126" i="3"/>
  <c r="I126" i="3"/>
  <c r="J126" i="3" s="1"/>
  <c r="L120" i="2"/>
  <c r="I120" i="2"/>
  <c r="J120" i="2" s="1"/>
  <c r="J120" i="25"/>
  <c r="I120" i="25"/>
  <c r="L120" i="25" s="1"/>
  <c r="H120" i="25"/>
  <c r="L120" i="21"/>
  <c r="I120" i="21"/>
  <c r="J120" i="21" s="1"/>
  <c r="H120" i="21"/>
  <c r="I121" i="20"/>
  <c r="J121" i="20" l="1"/>
  <c r="L121" i="20"/>
  <c r="L156" i="4"/>
  <c r="I5" i="105"/>
  <c r="I6" i="105"/>
  <c r="I7" i="105"/>
  <c r="I8" i="105"/>
  <c r="I9" i="105"/>
  <c r="I10" i="105"/>
  <c r="I11" i="105"/>
  <c r="I12" i="105"/>
  <c r="I13" i="105"/>
  <c r="I14" i="105"/>
  <c r="I15" i="105"/>
  <c r="I16" i="105"/>
  <c r="I17" i="105"/>
  <c r="I18" i="105"/>
  <c r="I19" i="105"/>
  <c r="I20" i="105"/>
  <c r="I21" i="105"/>
  <c r="I22" i="105"/>
  <c r="I23" i="105"/>
  <c r="I24" i="105"/>
  <c r="I25" i="105"/>
  <c r="I26" i="105"/>
  <c r="I27" i="105"/>
  <c r="I28" i="105"/>
  <c r="I29" i="105"/>
  <c r="I30" i="105"/>
  <c r="I31" i="105"/>
  <c r="I32" i="105"/>
  <c r="I33" i="105"/>
  <c r="I34" i="105"/>
  <c r="I35" i="105"/>
  <c r="I36" i="105"/>
  <c r="I37" i="105"/>
  <c r="I38" i="105"/>
  <c r="I39" i="105"/>
  <c r="I40" i="105"/>
  <c r="I41" i="105"/>
  <c r="I42" i="105"/>
  <c r="I43" i="105"/>
  <c r="I44" i="105"/>
  <c r="I45" i="105"/>
  <c r="I46" i="105"/>
  <c r="I47" i="105"/>
  <c r="I48" i="105"/>
  <c r="I49" i="105"/>
  <c r="I50" i="105"/>
  <c r="I51" i="105"/>
  <c r="I52" i="105"/>
  <c r="I53" i="105"/>
  <c r="I54" i="105"/>
  <c r="I55" i="105"/>
  <c r="I56" i="105"/>
  <c r="I57" i="105"/>
  <c r="I58" i="105"/>
  <c r="I59" i="105"/>
  <c r="I60" i="105"/>
  <c r="I61" i="105"/>
  <c r="I62" i="105"/>
  <c r="I63" i="105"/>
  <c r="I64" i="105"/>
  <c r="I65" i="105"/>
  <c r="I66" i="105"/>
  <c r="I67" i="105"/>
  <c r="I68" i="105"/>
  <c r="I69" i="105"/>
  <c r="I70" i="105"/>
  <c r="I71" i="105"/>
  <c r="I72" i="105"/>
  <c r="I73" i="105"/>
  <c r="I74" i="105"/>
  <c r="I75" i="105"/>
  <c r="I76" i="105"/>
  <c r="I77" i="105"/>
  <c r="I78" i="105"/>
  <c r="I79" i="105"/>
  <c r="I80" i="105"/>
  <c r="I81" i="105"/>
  <c r="I82" i="105"/>
  <c r="I83" i="105"/>
  <c r="I84" i="105"/>
  <c r="I85" i="105"/>
  <c r="I86" i="105"/>
  <c r="I87" i="105"/>
  <c r="I88" i="105"/>
  <c r="I89" i="105"/>
  <c r="I90" i="105"/>
  <c r="I91" i="105"/>
  <c r="I92" i="105"/>
  <c r="I93" i="105"/>
  <c r="I94" i="105"/>
  <c r="I95" i="105"/>
  <c r="I96" i="105"/>
  <c r="I97" i="105"/>
  <c r="I98" i="105"/>
  <c r="I99" i="105"/>
  <c r="I100" i="105"/>
  <c r="I4" i="105"/>
  <c r="H5" i="105"/>
  <c r="H6" i="105"/>
  <c r="H7" i="105"/>
  <c r="H8" i="105"/>
  <c r="H9" i="105"/>
  <c r="H10" i="105"/>
  <c r="H11" i="105"/>
  <c r="H12" i="105"/>
  <c r="H13" i="105"/>
  <c r="H14" i="105"/>
  <c r="H15" i="105"/>
  <c r="H16" i="105"/>
  <c r="H17" i="105"/>
  <c r="H18" i="105"/>
  <c r="H19" i="105"/>
  <c r="H20" i="105"/>
  <c r="H21" i="105"/>
  <c r="H22" i="105"/>
  <c r="H23" i="105"/>
  <c r="H24" i="105"/>
  <c r="H25" i="105"/>
  <c r="H26" i="105"/>
  <c r="H27" i="105"/>
  <c r="H28" i="105"/>
  <c r="H29" i="105"/>
  <c r="H30" i="105"/>
  <c r="H31" i="105"/>
  <c r="H32" i="105"/>
  <c r="H33" i="105"/>
  <c r="H34" i="105"/>
  <c r="H35" i="105"/>
  <c r="H36" i="105"/>
  <c r="H37" i="105"/>
  <c r="H38" i="105"/>
  <c r="H39" i="105"/>
  <c r="H40" i="105"/>
  <c r="H41" i="105"/>
  <c r="H42" i="105"/>
  <c r="H43" i="105"/>
  <c r="H44" i="105"/>
  <c r="H45" i="105"/>
  <c r="H46" i="105"/>
  <c r="H47" i="105"/>
  <c r="H48" i="105"/>
  <c r="H49" i="105"/>
  <c r="H50" i="105"/>
  <c r="H51" i="105"/>
  <c r="H52" i="105"/>
  <c r="H53" i="105"/>
  <c r="H54" i="105"/>
  <c r="H55" i="105"/>
  <c r="H56" i="105"/>
  <c r="H57" i="105"/>
  <c r="H58" i="105"/>
  <c r="H59" i="105"/>
  <c r="H60" i="105"/>
  <c r="H61" i="105"/>
  <c r="H62" i="105"/>
  <c r="H63" i="105"/>
  <c r="H64" i="105"/>
  <c r="H65" i="105"/>
  <c r="H66" i="105"/>
  <c r="H67" i="105"/>
  <c r="H68" i="105"/>
  <c r="H69" i="105"/>
  <c r="H70" i="105"/>
  <c r="H71" i="105"/>
  <c r="H72" i="105"/>
  <c r="H73" i="105"/>
  <c r="H74" i="105"/>
  <c r="H75" i="105"/>
  <c r="H76" i="105"/>
  <c r="H77" i="105"/>
  <c r="H78" i="105"/>
  <c r="H79" i="105"/>
  <c r="H80" i="105"/>
  <c r="H81" i="105"/>
  <c r="H82" i="105"/>
  <c r="H83" i="105"/>
  <c r="H84" i="105"/>
  <c r="H85" i="105"/>
  <c r="H86" i="105"/>
  <c r="H87" i="105"/>
  <c r="H88" i="105"/>
  <c r="H89" i="105"/>
  <c r="H90" i="105"/>
  <c r="H91" i="105"/>
  <c r="H92" i="105"/>
  <c r="H93" i="105"/>
  <c r="H94" i="105"/>
  <c r="H95" i="105"/>
  <c r="H96" i="105"/>
  <c r="H97" i="105"/>
  <c r="H98" i="105"/>
  <c r="H99" i="105"/>
  <c r="H100" i="105"/>
  <c r="H4" i="105"/>
  <c r="L100" i="105"/>
  <c r="J100" i="105"/>
  <c r="L99" i="105"/>
  <c r="J99" i="105"/>
  <c r="L98" i="105"/>
  <c r="O13" i="105" s="1"/>
  <c r="J98" i="105"/>
  <c r="L97" i="105"/>
  <c r="J97" i="105"/>
  <c r="L96" i="105"/>
  <c r="J96" i="105"/>
  <c r="L95" i="105"/>
  <c r="J95" i="105"/>
  <c r="L94" i="105"/>
  <c r="J94" i="105"/>
  <c r="L93" i="105"/>
  <c r="J93" i="105"/>
  <c r="L92" i="105"/>
  <c r="J92" i="105"/>
  <c r="L91" i="105"/>
  <c r="J91" i="105"/>
  <c r="L90" i="105"/>
  <c r="J90" i="105"/>
  <c r="L89" i="105"/>
  <c r="J89" i="105"/>
  <c r="L88" i="105"/>
  <c r="J88" i="105"/>
  <c r="L87" i="105"/>
  <c r="J87" i="105"/>
  <c r="L86" i="105"/>
  <c r="J86" i="105"/>
  <c r="L85" i="105"/>
  <c r="J85" i="105"/>
  <c r="L84" i="105"/>
  <c r="J84" i="105"/>
  <c r="L83" i="105"/>
  <c r="J83" i="105"/>
  <c r="L82" i="105"/>
  <c r="J82" i="105"/>
  <c r="L81" i="105"/>
  <c r="J81" i="105"/>
  <c r="L80" i="105"/>
  <c r="J80" i="105"/>
  <c r="L79" i="105"/>
  <c r="J79" i="105"/>
  <c r="L78" i="105"/>
  <c r="J78" i="105"/>
  <c r="L77" i="105"/>
  <c r="J77" i="105"/>
  <c r="L76" i="105"/>
  <c r="J76" i="105"/>
  <c r="L75" i="105"/>
  <c r="J75" i="105"/>
  <c r="L74" i="105"/>
  <c r="J74" i="105"/>
  <c r="L73" i="105"/>
  <c r="J73" i="105"/>
  <c r="L72" i="105"/>
  <c r="J72" i="105"/>
  <c r="L71" i="105"/>
  <c r="J71" i="105"/>
  <c r="L70" i="105"/>
  <c r="J70" i="105"/>
  <c r="L69" i="105"/>
  <c r="J69" i="105"/>
  <c r="L68" i="105"/>
  <c r="J68" i="105"/>
  <c r="L67" i="105"/>
  <c r="J67" i="105"/>
  <c r="L66" i="105"/>
  <c r="J66" i="105"/>
  <c r="L65" i="105"/>
  <c r="J65" i="105"/>
  <c r="L64" i="105"/>
  <c r="J64" i="105"/>
  <c r="L63" i="105"/>
  <c r="J63" i="105"/>
  <c r="L62" i="105"/>
  <c r="J62" i="105"/>
  <c r="L61" i="105"/>
  <c r="J61" i="105"/>
  <c r="L60" i="105"/>
  <c r="J60" i="105"/>
  <c r="L59" i="105"/>
  <c r="J59" i="105"/>
  <c r="L58" i="105"/>
  <c r="J58" i="105"/>
  <c r="L57" i="105"/>
  <c r="J57" i="105"/>
  <c r="L56" i="105"/>
  <c r="J56" i="105"/>
  <c r="L55" i="105"/>
  <c r="J55" i="105"/>
  <c r="L54" i="105"/>
  <c r="J54" i="105"/>
  <c r="L53" i="105"/>
  <c r="J53" i="105"/>
  <c r="L52" i="105"/>
  <c r="J52" i="105"/>
  <c r="L51" i="105"/>
  <c r="J51" i="105"/>
  <c r="L50" i="105"/>
  <c r="J50" i="105"/>
  <c r="L49" i="105"/>
  <c r="J49" i="105"/>
  <c r="L48" i="105"/>
  <c r="J48" i="105"/>
  <c r="L47" i="105"/>
  <c r="J47" i="105"/>
  <c r="L46" i="105"/>
  <c r="J46" i="105"/>
  <c r="L45" i="105"/>
  <c r="J45" i="105"/>
  <c r="L44" i="105"/>
  <c r="J44" i="105"/>
  <c r="L43" i="105"/>
  <c r="J43" i="105"/>
  <c r="L42" i="105"/>
  <c r="O11" i="105" s="1"/>
  <c r="J42" i="105"/>
  <c r="L41" i="105"/>
  <c r="J41" i="105"/>
  <c r="L40" i="105"/>
  <c r="J40" i="105"/>
  <c r="L39" i="105"/>
  <c r="J39" i="105"/>
  <c r="L38" i="105"/>
  <c r="J38" i="105"/>
  <c r="L37" i="105"/>
  <c r="J37" i="105"/>
  <c r="L36" i="105"/>
  <c r="J36" i="105"/>
  <c r="L35" i="105"/>
  <c r="J35" i="105"/>
  <c r="L34" i="105"/>
  <c r="J34" i="105"/>
  <c r="L33" i="105"/>
  <c r="J33" i="105"/>
  <c r="L32" i="105"/>
  <c r="J32" i="105"/>
  <c r="L31" i="105"/>
  <c r="J31" i="105"/>
  <c r="L30" i="105"/>
  <c r="J30" i="105"/>
  <c r="L29" i="105"/>
  <c r="J29" i="105"/>
  <c r="L28" i="105"/>
  <c r="J28" i="105"/>
  <c r="L27" i="105"/>
  <c r="J27" i="105"/>
  <c r="L26" i="105"/>
  <c r="J26" i="105"/>
  <c r="L25" i="105"/>
  <c r="J25" i="105"/>
  <c r="L24" i="105"/>
  <c r="J24" i="105"/>
  <c r="L23" i="105"/>
  <c r="J23" i="105"/>
  <c r="L22" i="105"/>
  <c r="J22" i="105"/>
  <c r="L21" i="105"/>
  <c r="J21" i="105"/>
  <c r="L20" i="105"/>
  <c r="J20" i="105"/>
  <c r="L19" i="105"/>
  <c r="J19" i="105"/>
  <c r="L18" i="105"/>
  <c r="J18" i="105"/>
  <c r="L17" i="105"/>
  <c r="J17" i="105"/>
  <c r="L16" i="105"/>
  <c r="J16" i="105"/>
  <c r="L15" i="105"/>
  <c r="J15" i="105"/>
  <c r="L14" i="105"/>
  <c r="J14" i="105"/>
  <c r="L13" i="105"/>
  <c r="J13" i="105"/>
  <c r="L12" i="105"/>
  <c r="J12" i="105"/>
  <c r="L11" i="105"/>
  <c r="J11" i="105"/>
  <c r="L10" i="105"/>
  <c r="J10" i="105"/>
  <c r="L9" i="105"/>
  <c r="J9" i="105"/>
  <c r="L8" i="105"/>
  <c r="J8" i="105"/>
  <c r="L7" i="105"/>
  <c r="J7" i="105"/>
  <c r="L6" i="105"/>
  <c r="J6" i="105"/>
  <c r="L5" i="105"/>
  <c r="J5" i="105"/>
  <c r="L4" i="105"/>
  <c r="J4" i="105"/>
  <c r="L36" i="116"/>
  <c r="J36" i="116"/>
  <c r="I36" i="116"/>
  <c r="H36" i="116"/>
  <c r="L23" i="172"/>
  <c r="O11" i="172" s="1"/>
  <c r="J23" i="172"/>
  <c r="I23" i="172"/>
  <c r="L38" i="71"/>
  <c r="J38" i="71"/>
  <c r="I38" i="71"/>
  <c r="H38" i="71"/>
  <c r="J102" i="105" l="1"/>
  <c r="O10" i="105"/>
  <c r="L102" i="105"/>
  <c r="O22" i="105"/>
  <c r="O15" i="105"/>
  <c r="O7" i="105"/>
  <c r="O12" i="105"/>
  <c r="O9" i="105"/>
  <c r="O4" i="105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4" i="21"/>
  <c r="J129" i="21"/>
  <c r="L151" i="21"/>
  <c r="J151" i="21"/>
  <c r="L150" i="21"/>
  <c r="J150" i="21"/>
  <c r="L149" i="21"/>
  <c r="J149" i="21"/>
  <c r="L148" i="21"/>
  <c r="J148" i="21"/>
  <c r="L147" i="21"/>
  <c r="J147" i="21"/>
  <c r="L146" i="21"/>
  <c r="J146" i="21"/>
  <c r="L145" i="21"/>
  <c r="J145" i="21"/>
  <c r="L144" i="21"/>
  <c r="O5" i="21" s="1"/>
  <c r="J144" i="21"/>
  <c r="L143" i="21"/>
  <c r="J143" i="21"/>
  <c r="L142" i="21"/>
  <c r="J142" i="21"/>
  <c r="L141" i="21"/>
  <c r="J141" i="21"/>
  <c r="L140" i="21"/>
  <c r="J140" i="21"/>
  <c r="L139" i="21"/>
  <c r="J139" i="21"/>
  <c r="L138" i="21"/>
  <c r="J138" i="21"/>
  <c r="L137" i="21"/>
  <c r="J137" i="21"/>
  <c r="L136" i="21"/>
  <c r="J136" i="21"/>
  <c r="L133" i="21"/>
  <c r="J133" i="21"/>
  <c r="L132" i="21"/>
  <c r="O22" i="21" s="1"/>
  <c r="J132" i="21"/>
  <c r="L131" i="21"/>
  <c r="O16" i="21" s="1"/>
  <c r="J131" i="21"/>
  <c r="L130" i="21"/>
  <c r="O20" i="21" s="1"/>
  <c r="J130" i="21"/>
  <c r="L129" i="21"/>
  <c r="O18" i="21" s="1"/>
  <c r="L128" i="21"/>
  <c r="J128" i="21"/>
  <c r="L127" i="21"/>
  <c r="J127" i="21"/>
  <c r="L126" i="21"/>
  <c r="J126" i="21"/>
  <c r="L125" i="21"/>
  <c r="J125" i="21"/>
  <c r="L124" i="21"/>
  <c r="J124" i="21"/>
  <c r="L123" i="21"/>
  <c r="J123" i="21"/>
  <c r="L122" i="21"/>
  <c r="J122" i="21"/>
  <c r="L121" i="21"/>
  <c r="J121" i="21"/>
  <c r="L119" i="21"/>
  <c r="J119" i="21"/>
  <c r="L118" i="21"/>
  <c r="J118" i="21"/>
  <c r="L117" i="21"/>
  <c r="J117" i="21"/>
  <c r="L116" i="21"/>
  <c r="J116" i="21"/>
  <c r="L115" i="21"/>
  <c r="J115" i="21"/>
  <c r="L114" i="21"/>
  <c r="J114" i="21"/>
  <c r="L113" i="21"/>
  <c r="J113" i="21"/>
  <c r="L112" i="21"/>
  <c r="J112" i="21"/>
  <c r="L111" i="21"/>
  <c r="J111" i="21"/>
  <c r="L110" i="21"/>
  <c r="J110" i="21"/>
  <c r="L109" i="21"/>
  <c r="J109" i="21"/>
  <c r="L108" i="21"/>
  <c r="J108" i="21"/>
  <c r="L107" i="21"/>
  <c r="J107" i="21"/>
  <c r="L106" i="21"/>
  <c r="J106" i="21"/>
  <c r="L105" i="21"/>
  <c r="J105" i="21"/>
  <c r="L104" i="21"/>
  <c r="J104" i="21"/>
  <c r="L103" i="21"/>
  <c r="J103" i="21"/>
  <c r="L102" i="21"/>
  <c r="J102" i="21"/>
  <c r="L101" i="21"/>
  <c r="O14" i="21" s="1"/>
  <c r="J101" i="21"/>
  <c r="L100" i="21"/>
  <c r="J100" i="21"/>
  <c r="L99" i="21"/>
  <c r="J99" i="21"/>
  <c r="L98" i="21"/>
  <c r="J98" i="21"/>
  <c r="L97" i="21"/>
  <c r="J97" i="21"/>
  <c r="L96" i="21"/>
  <c r="J96" i="21"/>
  <c r="L95" i="21"/>
  <c r="J95" i="21"/>
  <c r="L94" i="21"/>
  <c r="J94" i="21"/>
  <c r="L93" i="21"/>
  <c r="J93" i="21"/>
  <c r="L92" i="21"/>
  <c r="J92" i="21"/>
  <c r="L91" i="21"/>
  <c r="J91" i="21"/>
  <c r="L90" i="21"/>
  <c r="J90" i="21"/>
  <c r="L89" i="21"/>
  <c r="J89" i="21"/>
  <c r="L88" i="21"/>
  <c r="J88" i="21"/>
  <c r="L87" i="21"/>
  <c r="J87" i="21"/>
  <c r="L86" i="21"/>
  <c r="J86" i="21"/>
  <c r="L85" i="21"/>
  <c r="J85" i="21"/>
  <c r="L84" i="21"/>
  <c r="J84" i="21"/>
  <c r="L83" i="21"/>
  <c r="J83" i="21"/>
  <c r="L82" i="21"/>
  <c r="J82" i="21"/>
  <c r="L81" i="21"/>
  <c r="J81" i="21"/>
  <c r="L80" i="21"/>
  <c r="J80" i="21"/>
  <c r="L79" i="21"/>
  <c r="J79" i="21"/>
  <c r="L78" i="21"/>
  <c r="J78" i="21"/>
  <c r="L77" i="21"/>
  <c r="J77" i="21"/>
  <c r="L76" i="21"/>
  <c r="J76" i="21"/>
  <c r="L75" i="21"/>
  <c r="J75" i="21"/>
  <c r="L74" i="21"/>
  <c r="J74" i="21"/>
  <c r="L73" i="21"/>
  <c r="J73" i="21"/>
  <c r="L72" i="21"/>
  <c r="J72" i="21"/>
  <c r="L71" i="21"/>
  <c r="J71" i="21"/>
  <c r="L70" i="21"/>
  <c r="J70" i="21"/>
  <c r="L69" i="21"/>
  <c r="J69" i="21"/>
  <c r="L68" i="21"/>
  <c r="J68" i="21"/>
  <c r="L67" i="21"/>
  <c r="J67" i="21"/>
  <c r="L66" i="21"/>
  <c r="J66" i="21"/>
  <c r="L65" i="21"/>
  <c r="J65" i="21"/>
  <c r="L64" i="21"/>
  <c r="J64" i="21"/>
  <c r="L63" i="21"/>
  <c r="J63" i="21"/>
  <c r="L62" i="21"/>
  <c r="J62" i="21"/>
  <c r="L61" i="21"/>
  <c r="J61" i="21"/>
  <c r="L60" i="21"/>
  <c r="J60" i="21"/>
  <c r="L59" i="21"/>
  <c r="J59" i="21"/>
  <c r="L58" i="21"/>
  <c r="J58" i="21"/>
  <c r="L57" i="21"/>
  <c r="J57" i="21"/>
  <c r="L56" i="21"/>
  <c r="J56" i="21"/>
  <c r="L55" i="21"/>
  <c r="J55" i="21"/>
  <c r="L54" i="21"/>
  <c r="J54" i="21"/>
  <c r="L53" i="21"/>
  <c r="J53" i="21"/>
  <c r="L52" i="21"/>
  <c r="J52" i="21"/>
  <c r="L51" i="21"/>
  <c r="J51" i="21"/>
  <c r="L50" i="21"/>
  <c r="J50" i="21"/>
  <c r="L49" i="21"/>
  <c r="J49" i="21"/>
  <c r="L48" i="21"/>
  <c r="J48" i="21"/>
  <c r="L47" i="21"/>
  <c r="J47" i="21"/>
  <c r="L46" i="21"/>
  <c r="J46" i="21"/>
  <c r="L45" i="21"/>
  <c r="J45" i="21"/>
  <c r="L44" i="21"/>
  <c r="J44" i="21"/>
  <c r="L43" i="21"/>
  <c r="J43" i="21"/>
  <c r="L42" i="21"/>
  <c r="J42" i="21"/>
  <c r="L41" i="21"/>
  <c r="J41" i="21"/>
  <c r="L40" i="21"/>
  <c r="J40" i="21"/>
  <c r="L39" i="21"/>
  <c r="J39" i="21"/>
  <c r="L38" i="21"/>
  <c r="J38" i="21"/>
  <c r="L37" i="21"/>
  <c r="J37" i="21"/>
  <c r="L36" i="21"/>
  <c r="J36" i="21"/>
  <c r="L35" i="21"/>
  <c r="J35" i="21"/>
  <c r="L34" i="21"/>
  <c r="J34" i="21"/>
  <c r="L33" i="21"/>
  <c r="J33" i="21"/>
  <c r="L32" i="21"/>
  <c r="J32" i="21"/>
  <c r="L31" i="21"/>
  <c r="J31" i="21"/>
  <c r="L30" i="21"/>
  <c r="J30" i="21"/>
  <c r="L29" i="21"/>
  <c r="J29" i="21"/>
  <c r="L28" i="21"/>
  <c r="J28" i="21"/>
  <c r="L27" i="21"/>
  <c r="J27" i="21"/>
  <c r="L26" i="21"/>
  <c r="J26" i="21"/>
  <c r="L25" i="21"/>
  <c r="J25" i="21"/>
  <c r="L24" i="21"/>
  <c r="J24" i="21"/>
  <c r="L23" i="21"/>
  <c r="J23" i="21"/>
  <c r="L22" i="21"/>
  <c r="J22" i="21"/>
  <c r="L21" i="21"/>
  <c r="J21" i="21"/>
  <c r="L20" i="21"/>
  <c r="J20" i="21"/>
  <c r="L19" i="21"/>
  <c r="J19" i="21"/>
  <c r="L18" i="21"/>
  <c r="J18" i="21"/>
  <c r="L17" i="21"/>
  <c r="J17" i="21"/>
  <c r="L16" i="21"/>
  <c r="J16" i="21"/>
  <c r="L15" i="21"/>
  <c r="J15" i="21"/>
  <c r="L14" i="21"/>
  <c r="J14" i="21"/>
  <c r="L13" i="21"/>
  <c r="J13" i="21"/>
  <c r="L12" i="21"/>
  <c r="J12" i="21"/>
  <c r="L11" i="21"/>
  <c r="J11" i="21"/>
  <c r="L10" i="21"/>
  <c r="J10" i="21"/>
  <c r="L9" i="21"/>
  <c r="J9" i="21"/>
  <c r="L8" i="21"/>
  <c r="J8" i="21"/>
  <c r="L7" i="21"/>
  <c r="J7" i="21"/>
  <c r="L6" i="21"/>
  <c r="J6" i="21"/>
  <c r="L5" i="21"/>
  <c r="J5" i="21"/>
  <c r="L4" i="21"/>
  <c r="J4" i="21"/>
  <c r="I5" i="114"/>
  <c r="I6" i="114"/>
  <c r="I7" i="114"/>
  <c r="I8" i="114"/>
  <c r="I9" i="114"/>
  <c r="I10" i="114"/>
  <c r="I11" i="114"/>
  <c r="I12" i="114"/>
  <c r="I13" i="114"/>
  <c r="I14" i="114"/>
  <c r="I15" i="114"/>
  <c r="I16" i="114"/>
  <c r="I17" i="114"/>
  <c r="I18" i="114"/>
  <c r="I19" i="114"/>
  <c r="I20" i="114"/>
  <c r="I21" i="114"/>
  <c r="I22" i="114"/>
  <c r="I23" i="114"/>
  <c r="I24" i="114"/>
  <c r="I25" i="114"/>
  <c r="I26" i="114"/>
  <c r="I27" i="114"/>
  <c r="I28" i="114"/>
  <c r="I29" i="114"/>
  <c r="I30" i="114"/>
  <c r="I31" i="114"/>
  <c r="I32" i="114"/>
  <c r="I33" i="114"/>
  <c r="I34" i="114"/>
  <c r="I35" i="114"/>
  <c r="I36" i="114"/>
  <c r="I37" i="114"/>
  <c r="I38" i="114"/>
  <c r="I39" i="114"/>
  <c r="I40" i="114"/>
  <c r="I41" i="114"/>
  <c r="I42" i="114"/>
  <c r="I43" i="114"/>
  <c r="I44" i="114"/>
  <c r="I45" i="114"/>
  <c r="I46" i="114"/>
  <c r="I47" i="114"/>
  <c r="I48" i="114"/>
  <c r="I49" i="114"/>
  <c r="I50" i="114"/>
  <c r="I51" i="114"/>
  <c r="I52" i="114"/>
  <c r="I53" i="114"/>
  <c r="I54" i="114"/>
  <c r="I55" i="114"/>
  <c r="I56" i="114"/>
  <c r="I57" i="114"/>
  <c r="I58" i="114"/>
  <c r="I59" i="114"/>
  <c r="I60" i="114"/>
  <c r="I61" i="114"/>
  <c r="I62" i="114"/>
  <c r="I63" i="114"/>
  <c r="I64" i="114"/>
  <c r="I65" i="114"/>
  <c r="I66" i="114"/>
  <c r="I67" i="114"/>
  <c r="I68" i="114"/>
  <c r="I69" i="114"/>
  <c r="I70" i="114"/>
  <c r="I71" i="114"/>
  <c r="I72" i="114"/>
  <c r="I73" i="114"/>
  <c r="I74" i="114"/>
  <c r="I75" i="114"/>
  <c r="I76" i="114"/>
  <c r="I77" i="114"/>
  <c r="I78" i="114"/>
  <c r="I79" i="114"/>
  <c r="I80" i="114"/>
  <c r="I81" i="114"/>
  <c r="I82" i="114"/>
  <c r="I83" i="114"/>
  <c r="I84" i="114"/>
  <c r="I85" i="114"/>
  <c r="I86" i="114"/>
  <c r="I87" i="114"/>
  <c r="I88" i="114"/>
  <c r="I89" i="114"/>
  <c r="I90" i="114"/>
  <c r="I91" i="114"/>
  <c r="I92" i="114"/>
  <c r="I93" i="114"/>
  <c r="I94" i="114"/>
  <c r="I95" i="114"/>
  <c r="I96" i="114"/>
  <c r="I97" i="114"/>
  <c r="I98" i="114"/>
  <c r="I99" i="114"/>
  <c r="I100" i="114"/>
  <c r="I101" i="114"/>
  <c r="I102" i="114"/>
  <c r="I103" i="114"/>
  <c r="I104" i="114"/>
  <c r="I105" i="114"/>
  <c r="I106" i="114"/>
  <c r="I107" i="114"/>
  <c r="I108" i="114"/>
  <c r="I109" i="114"/>
  <c r="I110" i="114"/>
  <c r="I111" i="114"/>
  <c r="I112" i="114"/>
  <c r="I113" i="114"/>
  <c r="I114" i="114"/>
  <c r="I115" i="114"/>
  <c r="I116" i="114"/>
  <c r="I117" i="114"/>
  <c r="I118" i="114"/>
  <c r="I119" i="114"/>
  <c r="I120" i="114"/>
  <c r="I121" i="114"/>
  <c r="I122" i="114"/>
  <c r="I123" i="114"/>
  <c r="I124" i="114"/>
  <c r="I125" i="114"/>
  <c r="I126" i="114"/>
  <c r="I127" i="114"/>
  <c r="I128" i="114"/>
  <c r="I129" i="114"/>
  <c r="I130" i="114"/>
  <c r="I131" i="114"/>
  <c r="I132" i="114"/>
  <c r="I133" i="114"/>
  <c r="I134" i="114"/>
  <c r="I135" i="114"/>
  <c r="I136" i="114"/>
  <c r="I137" i="114"/>
  <c r="I138" i="114"/>
  <c r="I139" i="114"/>
  <c r="I140" i="114"/>
  <c r="I141" i="114"/>
  <c r="I142" i="114"/>
  <c r="I143" i="114"/>
  <c r="I144" i="114"/>
  <c r="I145" i="114"/>
  <c r="I146" i="114"/>
  <c r="I147" i="114"/>
  <c r="I148" i="114"/>
  <c r="I149" i="114"/>
  <c r="I150" i="114"/>
  <c r="I151" i="114"/>
  <c r="I153" i="114"/>
  <c r="I154" i="114"/>
  <c r="I155" i="114"/>
  <c r="I156" i="114"/>
  <c r="I157" i="114"/>
  <c r="I158" i="114"/>
  <c r="I159" i="114"/>
  <c r="I160" i="114"/>
  <c r="I163" i="114"/>
  <c r="I164" i="114"/>
  <c r="I165" i="114"/>
  <c r="I166" i="114"/>
  <c r="I167" i="114"/>
  <c r="I168" i="114"/>
  <c r="I169" i="114"/>
  <c r="I170" i="114"/>
  <c r="I171" i="114"/>
  <c r="I172" i="114"/>
  <c r="I173" i="114"/>
  <c r="I174" i="114"/>
  <c r="I175" i="114"/>
  <c r="I4" i="114"/>
  <c r="H5" i="114"/>
  <c r="H6" i="114"/>
  <c r="H7" i="114"/>
  <c r="H8" i="114"/>
  <c r="H9" i="114"/>
  <c r="H10" i="114"/>
  <c r="H11" i="114"/>
  <c r="H12" i="114"/>
  <c r="H13" i="114"/>
  <c r="H14" i="114"/>
  <c r="H15" i="114"/>
  <c r="H16" i="114"/>
  <c r="H17" i="114"/>
  <c r="H18" i="114"/>
  <c r="H19" i="114"/>
  <c r="H20" i="114"/>
  <c r="H21" i="114"/>
  <c r="H22" i="114"/>
  <c r="H23" i="114"/>
  <c r="H24" i="114"/>
  <c r="H25" i="114"/>
  <c r="H26" i="114"/>
  <c r="H27" i="114"/>
  <c r="H28" i="114"/>
  <c r="H29" i="114"/>
  <c r="H30" i="114"/>
  <c r="H31" i="114"/>
  <c r="H32" i="114"/>
  <c r="H33" i="114"/>
  <c r="H34" i="114"/>
  <c r="H35" i="114"/>
  <c r="H36" i="114"/>
  <c r="H37" i="114"/>
  <c r="H38" i="114"/>
  <c r="H39" i="114"/>
  <c r="H40" i="114"/>
  <c r="H41" i="114"/>
  <c r="H42" i="114"/>
  <c r="H43" i="114"/>
  <c r="H44" i="114"/>
  <c r="H45" i="114"/>
  <c r="H46" i="114"/>
  <c r="H47" i="114"/>
  <c r="H48" i="114"/>
  <c r="H49" i="114"/>
  <c r="H50" i="114"/>
  <c r="H51" i="114"/>
  <c r="H52" i="114"/>
  <c r="H53" i="114"/>
  <c r="H54" i="114"/>
  <c r="H55" i="114"/>
  <c r="H56" i="114"/>
  <c r="H57" i="114"/>
  <c r="H58" i="114"/>
  <c r="H59" i="114"/>
  <c r="H60" i="114"/>
  <c r="H61" i="114"/>
  <c r="H62" i="114"/>
  <c r="H63" i="114"/>
  <c r="H64" i="114"/>
  <c r="H65" i="114"/>
  <c r="H66" i="114"/>
  <c r="H67" i="114"/>
  <c r="H68" i="114"/>
  <c r="H69" i="114"/>
  <c r="H70" i="114"/>
  <c r="H71" i="114"/>
  <c r="H72" i="114"/>
  <c r="H73" i="114"/>
  <c r="H74" i="114"/>
  <c r="H75" i="114"/>
  <c r="H76" i="114"/>
  <c r="H77" i="114"/>
  <c r="H78" i="114"/>
  <c r="H79" i="114"/>
  <c r="H80" i="114"/>
  <c r="H81" i="114"/>
  <c r="H82" i="114"/>
  <c r="H83" i="114"/>
  <c r="H84" i="114"/>
  <c r="H85" i="114"/>
  <c r="H86" i="114"/>
  <c r="H87" i="114"/>
  <c r="H88" i="114"/>
  <c r="H89" i="114"/>
  <c r="H90" i="114"/>
  <c r="H91" i="114"/>
  <c r="H92" i="114"/>
  <c r="H93" i="114"/>
  <c r="H94" i="114"/>
  <c r="H95" i="114"/>
  <c r="H96" i="114"/>
  <c r="H97" i="114"/>
  <c r="H98" i="114"/>
  <c r="H99" i="114"/>
  <c r="H100" i="114"/>
  <c r="H101" i="114"/>
  <c r="H102" i="114"/>
  <c r="H103" i="114"/>
  <c r="H104" i="114"/>
  <c r="H105" i="114"/>
  <c r="H106" i="114"/>
  <c r="H107" i="114"/>
  <c r="H108" i="114"/>
  <c r="H109" i="114"/>
  <c r="H110" i="114"/>
  <c r="H111" i="114"/>
  <c r="H112" i="114"/>
  <c r="H113" i="114"/>
  <c r="H114" i="114"/>
  <c r="H115" i="114"/>
  <c r="H116" i="114"/>
  <c r="H117" i="114"/>
  <c r="H118" i="114"/>
  <c r="H119" i="114"/>
  <c r="H120" i="114"/>
  <c r="H121" i="114"/>
  <c r="H122" i="114"/>
  <c r="H123" i="114"/>
  <c r="H124" i="114"/>
  <c r="H125" i="114"/>
  <c r="H126" i="114"/>
  <c r="H127" i="114"/>
  <c r="H128" i="114"/>
  <c r="H129" i="114"/>
  <c r="H130" i="114"/>
  <c r="H131" i="114"/>
  <c r="H132" i="114"/>
  <c r="H133" i="114"/>
  <c r="H134" i="114"/>
  <c r="H135" i="114"/>
  <c r="H136" i="114"/>
  <c r="H137" i="114"/>
  <c r="H138" i="114"/>
  <c r="H139" i="114"/>
  <c r="H140" i="114"/>
  <c r="H141" i="114"/>
  <c r="H142" i="114"/>
  <c r="H143" i="114"/>
  <c r="H144" i="114"/>
  <c r="H145" i="114"/>
  <c r="H146" i="114"/>
  <c r="H147" i="114"/>
  <c r="H148" i="114"/>
  <c r="H149" i="114"/>
  <c r="H150" i="114"/>
  <c r="H151" i="114"/>
  <c r="H153" i="114"/>
  <c r="H154" i="114"/>
  <c r="H155" i="114"/>
  <c r="H156" i="114"/>
  <c r="H157" i="114"/>
  <c r="H158" i="114"/>
  <c r="H159" i="114"/>
  <c r="H160" i="114"/>
  <c r="H163" i="114"/>
  <c r="H164" i="114"/>
  <c r="H165" i="114"/>
  <c r="H166" i="114"/>
  <c r="H167" i="114"/>
  <c r="H168" i="114"/>
  <c r="H169" i="114"/>
  <c r="H170" i="114"/>
  <c r="H171" i="114"/>
  <c r="H172" i="114"/>
  <c r="H173" i="114"/>
  <c r="H174" i="114"/>
  <c r="H175" i="114"/>
  <c r="H4" i="114"/>
  <c r="D126" i="25"/>
  <c r="H108" i="57"/>
  <c r="H109" i="57"/>
  <c r="H110" i="57"/>
  <c r="H111" i="57"/>
  <c r="H112" i="57"/>
  <c r="H113" i="57"/>
  <c r="H114" i="57"/>
  <c r="L112" i="57"/>
  <c r="J112" i="57"/>
  <c r="I112" i="57"/>
  <c r="L111" i="57"/>
  <c r="J111" i="57"/>
  <c r="I111" i="57"/>
  <c r="L110" i="57"/>
  <c r="J110" i="57"/>
  <c r="I110" i="57"/>
  <c r="L109" i="57"/>
  <c r="J109" i="57"/>
  <c r="I109" i="57"/>
  <c r="L108" i="57"/>
  <c r="J108" i="57"/>
  <c r="I108" i="57"/>
  <c r="H96" i="57"/>
  <c r="H97" i="57"/>
  <c r="H98" i="57"/>
  <c r="H99" i="57"/>
  <c r="H100" i="57"/>
  <c r="H101" i="57"/>
  <c r="H102" i="57"/>
  <c r="H103" i="57"/>
  <c r="H104" i="57"/>
  <c r="H105" i="57"/>
  <c r="H106" i="57"/>
  <c r="H107" i="57"/>
  <c r="L102" i="57"/>
  <c r="I102" i="57"/>
  <c r="J102" i="57" s="1"/>
  <c r="L101" i="57"/>
  <c r="J101" i="57"/>
  <c r="I101" i="57"/>
  <c r="L100" i="57"/>
  <c r="J100" i="57"/>
  <c r="I100" i="57"/>
  <c r="L99" i="57"/>
  <c r="J99" i="57"/>
  <c r="I99" i="57"/>
  <c r="L98" i="57"/>
  <c r="J98" i="57"/>
  <c r="I98" i="57"/>
  <c r="L97" i="57"/>
  <c r="J97" i="57"/>
  <c r="I97" i="57"/>
  <c r="L96" i="57"/>
  <c r="J96" i="57"/>
  <c r="I96" i="57"/>
  <c r="J152" i="21" l="1"/>
  <c r="L152" i="21"/>
  <c r="O29" i="105"/>
  <c r="O25" i="21"/>
  <c r="O24" i="21"/>
  <c r="O11" i="21"/>
  <c r="O17" i="21"/>
  <c r="O13" i="21"/>
  <c r="O12" i="21"/>
  <c r="O7" i="21"/>
  <c r="O7" i="57"/>
  <c r="D128" i="30"/>
  <c r="O27" i="21" l="1"/>
  <c r="I5" i="118"/>
  <c r="I6" i="118"/>
  <c r="I7" i="118"/>
  <c r="I8" i="118"/>
  <c r="I9" i="118"/>
  <c r="I10" i="118"/>
  <c r="I11" i="118"/>
  <c r="I12" i="118"/>
  <c r="I13" i="118"/>
  <c r="I14" i="118"/>
  <c r="I15" i="118"/>
  <c r="I16" i="118"/>
  <c r="I17" i="118"/>
  <c r="I18" i="118"/>
  <c r="I19" i="118"/>
  <c r="I20" i="118"/>
  <c r="I21" i="118"/>
  <c r="I22" i="118"/>
  <c r="I23" i="118"/>
  <c r="I24" i="118"/>
  <c r="I25" i="118"/>
  <c r="I26" i="118"/>
  <c r="I27" i="118"/>
  <c r="I28" i="118"/>
  <c r="I29" i="118"/>
  <c r="I30" i="118"/>
  <c r="I31" i="118"/>
  <c r="I32" i="118"/>
  <c r="I33" i="118"/>
  <c r="I34" i="118"/>
  <c r="I35" i="118"/>
  <c r="I36" i="118"/>
  <c r="I37" i="118"/>
  <c r="I38" i="118"/>
  <c r="I39" i="118"/>
  <c r="I40" i="118"/>
  <c r="I41" i="118"/>
  <c r="I42" i="118"/>
  <c r="I43" i="118"/>
  <c r="I44" i="118"/>
  <c r="I45" i="118"/>
  <c r="I46" i="118"/>
  <c r="I47" i="118"/>
  <c r="I48" i="118"/>
  <c r="I49" i="118"/>
  <c r="I50" i="118"/>
  <c r="I51" i="118"/>
  <c r="I52" i="118"/>
  <c r="I53" i="118"/>
  <c r="I54" i="118"/>
  <c r="I55" i="118"/>
  <c r="I56" i="118"/>
  <c r="I57" i="118"/>
  <c r="I58" i="118"/>
  <c r="I59" i="118"/>
  <c r="I60" i="118"/>
  <c r="I61" i="118"/>
  <c r="I62" i="118"/>
  <c r="I63" i="118"/>
  <c r="I64" i="118"/>
  <c r="I65" i="118"/>
  <c r="I66" i="118"/>
  <c r="I67" i="118"/>
  <c r="I68" i="118"/>
  <c r="I69" i="118"/>
  <c r="I70" i="118"/>
  <c r="I71" i="118"/>
  <c r="I72" i="118"/>
  <c r="I73" i="118"/>
  <c r="I74" i="118"/>
  <c r="I75" i="118"/>
  <c r="I76" i="118"/>
  <c r="I77" i="118"/>
  <c r="I78" i="118"/>
  <c r="I79" i="118"/>
  <c r="I80" i="118"/>
  <c r="I81" i="118"/>
  <c r="I82" i="118"/>
  <c r="I83" i="118"/>
  <c r="I84" i="118"/>
  <c r="I85" i="118"/>
  <c r="I86" i="118"/>
  <c r="I87" i="118"/>
  <c r="I88" i="118"/>
  <c r="I89" i="118"/>
  <c r="I90" i="118"/>
  <c r="I91" i="118"/>
  <c r="I92" i="118"/>
  <c r="I93" i="118"/>
  <c r="I94" i="118"/>
  <c r="I95" i="118"/>
  <c r="I96" i="118"/>
  <c r="I97" i="118"/>
  <c r="I98" i="118"/>
  <c r="I99" i="118"/>
  <c r="I100" i="118"/>
  <c r="I101" i="118"/>
  <c r="I102" i="118"/>
  <c r="I103" i="118"/>
  <c r="I104" i="118"/>
  <c r="I105" i="118"/>
  <c r="I106" i="118"/>
  <c r="I107" i="118"/>
  <c r="I108" i="118"/>
  <c r="I109" i="118"/>
  <c r="I110" i="118"/>
  <c r="I111" i="118"/>
  <c r="I112" i="118"/>
  <c r="I113" i="118"/>
  <c r="I114" i="118"/>
  <c r="I115" i="118"/>
  <c r="I116" i="118"/>
  <c r="I117" i="118"/>
  <c r="I118" i="118"/>
  <c r="I119" i="118"/>
  <c r="I120" i="118"/>
  <c r="I121" i="118"/>
  <c r="I122" i="118"/>
  <c r="I123" i="118"/>
  <c r="I124" i="118"/>
  <c r="I125" i="118"/>
  <c r="I126" i="118"/>
  <c r="I127" i="118"/>
  <c r="I128" i="118"/>
  <c r="I129" i="118"/>
  <c r="I130" i="118"/>
  <c r="I131" i="118"/>
  <c r="I132" i="118"/>
  <c r="I133" i="118"/>
  <c r="I134" i="118"/>
  <c r="I135" i="118"/>
  <c r="I136" i="118"/>
  <c r="I137" i="118"/>
  <c r="I138" i="118"/>
  <c r="I139" i="118"/>
  <c r="I140" i="118"/>
  <c r="I141" i="118"/>
  <c r="I142" i="118"/>
  <c r="I143" i="118"/>
  <c r="I144" i="118"/>
  <c r="I145" i="118"/>
  <c r="I146" i="118"/>
  <c r="I147" i="118"/>
  <c r="I148" i="118"/>
  <c r="I149" i="118"/>
  <c r="I150" i="118"/>
  <c r="I151" i="118"/>
  <c r="I152" i="118"/>
  <c r="I153" i="118"/>
  <c r="I154" i="118"/>
  <c r="I155" i="118"/>
  <c r="I156" i="118"/>
  <c r="I4" i="118"/>
  <c r="H5" i="118"/>
  <c r="H6" i="118"/>
  <c r="H7" i="118"/>
  <c r="H8" i="118"/>
  <c r="H9" i="118"/>
  <c r="H10" i="118"/>
  <c r="H11" i="118"/>
  <c r="H12" i="118"/>
  <c r="H13" i="118"/>
  <c r="H14" i="118"/>
  <c r="H15" i="118"/>
  <c r="H16" i="118"/>
  <c r="H17" i="118"/>
  <c r="H18" i="118"/>
  <c r="H19" i="118"/>
  <c r="H20" i="118"/>
  <c r="H21" i="118"/>
  <c r="H22" i="118"/>
  <c r="H23" i="118"/>
  <c r="H24" i="118"/>
  <c r="H25" i="118"/>
  <c r="H26" i="118"/>
  <c r="H27" i="118"/>
  <c r="H28" i="118"/>
  <c r="H29" i="118"/>
  <c r="H30" i="118"/>
  <c r="H31" i="118"/>
  <c r="H32" i="118"/>
  <c r="H33" i="118"/>
  <c r="H34" i="118"/>
  <c r="H35" i="118"/>
  <c r="H36" i="118"/>
  <c r="H37" i="118"/>
  <c r="H38" i="118"/>
  <c r="H39" i="118"/>
  <c r="H40" i="118"/>
  <c r="H41" i="118"/>
  <c r="H42" i="118"/>
  <c r="H43" i="118"/>
  <c r="H44" i="118"/>
  <c r="H45" i="118"/>
  <c r="H46" i="118"/>
  <c r="H47" i="118"/>
  <c r="H48" i="118"/>
  <c r="H49" i="118"/>
  <c r="H50" i="118"/>
  <c r="H51" i="118"/>
  <c r="H52" i="118"/>
  <c r="H53" i="118"/>
  <c r="H54" i="118"/>
  <c r="H55" i="118"/>
  <c r="H56" i="118"/>
  <c r="H57" i="118"/>
  <c r="H58" i="118"/>
  <c r="H59" i="118"/>
  <c r="H60" i="118"/>
  <c r="H61" i="118"/>
  <c r="H62" i="118"/>
  <c r="H63" i="118"/>
  <c r="H64" i="118"/>
  <c r="H65" i="118"/>
  <c r="H66" i="118"/>
  <c r="H67" i="118"/>
  <c r="H68" i="118"/>
  <c r="H69" i="118"/>
  <c r="H70" i="118"/>
  <c r="H71" i="118"/>
  <c r="H72" i="118"/>
  <c r="H73" i="118"/>
  <c r="H74" i="118"/>
  <c r="H75" i="118"/>
  <c r="H76" i="118"/>
  <c r="H77" i="118"/>
  <c r="H78" i="118"/>
  <c r="H79" i="118"/>
  <c r="H80" i="118"/>
  <c r="H81" i="118"/>
  <c r="H82" i="118"/>
  <c r="H83" i="118"/>
  <c r="H84" i="118"/>
  <c r="H85" i="118"/>
  <c r="H86" i="118"/>
  <c r="H87" i="118"/>
  <c r="H88" i="118"/>
  <c r="H89" i="118"/>
  <c r="H90" i="118"/>
  <c r="H91" i="118"/>
  <c r="H92" i="118"/>
  <c r="H93" i="118"/>
  <c r="H94" i="118"/>
  <c r="H95" i="118"/>
  <c r="H96" i="118"/>
  <c r="H97" i="118"/>
  <c r="H98" i="118"/>
  <c r="H99" i="118"/>
  <c r="H100" i="118"/>
  <c r="H101" i="118"/>
  <c r="H102" i="118"/>
  <c r="H103" i="118"/>
  <c r="H104" i="118"/>
  <c r="H105" i="118"/>
  <c r="H106" i="118"/>
  <c r="H107" i="118"/>
  <c r="H108" i="118"/>
  <c r="H109" i="118"/>
  <c r="H110" i="118"/>
  <c r="H111" i="118"/>
  <c r="H112" i="118"/>
  <c r="H113" i="118"/>
  <c r="H114" i="118"/>
  <c r="H115" i="118"/>
  <c r="H116" i="118"/>
  <c r="H117" i="118"/>
  <c r="H118" i="118"/>
  <c r="H119" i="118"/>
  <c r="H120" i="118"/>
  <c r="H121" i="118"/>
  <c r="H122" i="118"/>
  <c r="H123" i="118"/>
  <c r="H124" i="118"/>
  <c r="H125" i="118"/>
  <c r="H126" i="118"/>
  <c r="H127" i="118"/>
  <c r="H128" i="118"/>
  <c r="H129" i="118"/>
  <c r="H130" i="118"/>
  <c r="H131" i="118"/>
  <c r="H132" i="118"/>
  <c r="H133" i="118"/>
  <c r="H134" i="118"/>
  <c r="H135" i="118"/>
  <c r="H136" i="118"/>
  <c r="H137" i="118"/>
  <c r="H138" i="118"/>
  <c r="H139" i="118"/>
  <c r="H140" i="118"/>
  <c r="H141" i="118"/>
  <c r="H142" i="118"/>
  <c r="H143" i="118"/>
  <c r="H144" i="118"/>
  <c r="H145" i="118"/>
  <c r="H146" i="118"/>
  <c r="H147" i="118"/>
  <c r="H148" i="118"/>
  <c r="H149" i="118"/>
  <c r="H150" i="118"/>
  <c r="H151" i="118"/>
  <c r="H152" i="118"/>
  <c r="H153" i="118"/>
  <c r="H154" i="118"/>
  <c r="H155" i="118"/>
  <c r="H156" i="118"/>
  <c r="H4" i="118"/>
  <c r="L156" i="118"/>
  <c r="J156" i="118"/>
  <c r="L155" i="118"/>
  <c r="J155" i="118"/>
  <c r="L154" i="118"/>
  <c r="J154" i="118"/>
  <c r="L153" i="118"/>
  <c r="J153" i="118"/>
  <c r="L152" i="118"/>
  <c r="J152" i="118"/>
  <c r="L151" i="118"/>
  <c r="J151" i="118"/>
  <c r="L150" i="118"/>
  <c r="J150" i="118"/>
  <c r="L149" i="118"/>
  <c r="J149" i="118"/>
  <c r="L148" i="118"/>
  <c r="J148" i="118"/>
  <c r="L147" i="118"/>
  <c r="J147" i="118"/>
  <c r="L146" i="118"/>
  <c r="J146" i="118"/>
  <c r="L145" i="118"/>
  <c r="J145" i="118"/>
  <c r="L144" i="118"/>
  <c r="J144" i="118"/>
  <c r="L143" i="118"/>
  <c r="J143" i="118"/>
  <c r="L142" i="118"/>
  <c r="J142" i="118"/>
  <c r="L141" i="118"/>
  <c r="J141" i="118"/>
  <c r="L140" i="118"/>
  <c r="J140" i="118"/>
  <c r="L139" i="118"/>
  <c r="J139" i="118"/>
  <c r="L138" i="118"/>
  <c r="J138" i="118"/>
  <c r="L137" i="118"/>
  <c r="J137" i="118"/>
  <c r="L136" i="118"/>
  <c r="O14" i="118" s="1"/>
  <c r="J136" i="118"/>
  <c r="L135" i="118"/>
  <c r="J135" i="118"/>
  <c r="L134" i="118"/>
  <c r="J134" i="118"/>
  <c r="L133" i="118"/>
  <c r="J133" i="118"/>
  <c r="L132" i="118"/>
  <c r="O12" i="118" s="1"/>
  <c r="J132" i="118"/>
  <c r="L131" i="118"/>
  <c r="J131" i="118"/>
  <c r="L130" i="118"/>
  <c r="J130" i="118"/>
  <c r="L129" i="118"/>
  <c r="O20" i="118" s="1"/>
  <c r="J129" i="118"/>
  <c r="L128" i="118"/>
  <c r="J128" i="118"/>
  <c r="L127" i="118"/>
  <c r="J127" i="118"/>
  <c r="L126" i="118"/>
  <c r="J126" i="118"/>
  <c r="L125" i="118"/>
  <c r="J125" i="118"/>
  <c r="L124" i="118"/>
  <c r="J124" i="118"/>
  <c r="L123" i="118"/>
  <c r="J123" i="118"/>
  <c r="L122" i="118"/>
  <c r="J122" i="118"/>
  <c r="L121" i="118"/>
  <c r="J121" i="118"/>
  <c r="L120" i="118"/>
  <c r="J120" i="118"/>
  <c r="L119" i="118"/>
  <c r="J119" i="118"/>
  <c r="L118" i="118"/>
  <c r="J118" i="118"/>
  <c r="L117" i="118"/>
  <c r="J117" i="118"/>
  <c r="L116" i="118"/>
  <c r="J116" i="118"/>
  <c r="L115" i="118"/>
  <c r="J115" i="118"/>
  <c r="L114" i="118"/>
  <c r="J114" i="118"/>
  <c r="L113" i="118"/>
  <c r="J113" i="118"/>
  <c r="L112" i="118"/>
  <c r="J112" i="118"/>
  <c r="L111" i="118"/>
  <c r="J111" i="118"/>
  <c r="L110" i="118"/>
  <c r="J110" i="118"/>
  <c r="L109" i="118"/>
  <c r="J109" i="118"/>
  <c r="L108" i="118"/>
  <c r="J108" i="118"/>
  <c r="L107" i="118"/>
  <c r="J107" i="118"/>
  <c r="L106" i="118"/>
  <c r="J106" i="118"/>
  <c r="L105" i="118"/>
  <c r="J105" i="118"/>
  <c r="L104" i="118"/>
  <c r="J104" i="118"/>
  <c r="L103" i="118"/>
  <c r="J103" i="118"/>
  <c r="L102" i="118"/>
  <c r="J102" i="118"/>
  <c r="L101" i="118"/>
  <c r="J101" i="118"/>
  <c r="L100" i="118"/>
  <c r="J100" i="118"/>
  <c r="L99" i="118"/>
  <c r="J99" i="118"/>
  <c r="L98" i="118"/>
  <c r="J98" i="118"/>
  <c r="L97" i="118"/>
  <c r="J97" i="118"/>
  <c r="L96" i="118"/>
  <c r="J96" i="118"/>
  <c r="L95" i="118"/>
  <c r="J95" i="118"/>
  <c r="L94" i="118"/>
  <c r="J94" i="118"/>
  <c r="L93" i="118"/>
  <c r="J93" i="118"/>
  <c r="L92" i="118"/>
  <c r="J92" i="118"/>
  <c r="L91" i="118"/>
  <c r="J91" i="118"/>
  <c r="L90" i="118"/>
  <c r="J90" i="118"/>
  <c r="L89" i="118"/>
  <c r="J89" i="118"/>
  <c r="L88" i="118"/>
  <c r="J88" i="118"/>
  <c r="L87" i="118"/>
  <c r="J87" i="118"/>
  <c r="L86" i="118"/>
  <c r="J86" i="118"/>
  <c r="L85" i="118"/>
  <c r="J85" i="118"/>
  <c r="L84" i="118"/>
  <c r="J84" i="118"/>
  <c r="L83" i="118"/>
  <c r="J83" i="118"/>
  <c r="L82" i="118"/>
  <c r="J82" i="118"/>
  <c r="L81" i="118"/>
  <c r="J81" i="118"/>
  <c r="L80" i="118"/>
  <c r="J80" i="118"/>
  <c r="L79" i="118"/>
  <c r="J79" i="118"/>
  <c r="L78" i="118"/>
  <c r="J78" i="118"/>
  <c r="L77" i="118"/>
  <c r="J77" i="118"/>
  <c r="L76" i="118"/>
  <c r="J76" i="118"/>
  <c r="L75" i="118"/>
  <c r="J75" i="118"/>
  <c r="L74" i="118"/>
  <c r="J74" i="118"/>
  <c r="L73" i="118"/>
  <c r="J73" i="118"/>
  <c r="L72" i="118"/>
  <c r="J72" i="118"/>
  <c r="L71" i="118"/>
  <c r="J71" i="118"/>
  <c r="L70" i="118"/>
  <c r="J70" i="118"/>
  <c r="L69" i="118"/>
  <c r="J69" i="118"/>
  <c r="L68" i="118"/>
  <c r="J68" i="118"/>
  <c r="L67" i="118"/>
  <c r="J67" i="118"/>
  <c r="L66" i="118"/>
  <c r="J66" i="118"/>
  <c r="L65" i="118"/>
  <c r="J65" i="118"/>
  <c r="L64" i="118"/>
  <c r="J64" i="118"/>
  <c r="L63" i="118"/>
  <c r="J63" i="118"/>
  <c r="L62" i="118"/>
  <c r="J62" i="118"/>
  <c r="L61" i="118"/>
  <c r="J61" i="118"/>
  <c r="L60" i="118"/>
  <c r="J60" i="118"/>
  <c r="L59" i="118"/>
  <c r="J59" i="118"/>
  <c r="L58" i="118"/>
  <c r="J58" i="118"/>
  <c r="L57" i="118"/>
  <c r="J57" i="118"/>
  <c r="L56" i="118"/>
  <c r="J56" i="118"/>
  <c r="L55" i="118"/>
  <c r="J55" i="118"/>
  <c r="L54" i="118"/>
  <c r="J54" i="118"/>
  <c r="L53" i="118"/>
  <c r="J53" i="118"/>
  <c r="L52" i="118"/>
  <c r="J52" i="118"/>
  <c r="L51" i="118"/>
  <c r="J51" i="118"/>
  <c r="L50" i="118"/>
  <c r="J50" i="118"/>
  <c r="L49" i="118"/>
  <c r="J49" i="118"/>
  <c r="L48" i="118"/>
  <c r="J48" i="118"/>
  <c r="L47" i="118"/>
  <c r="J47" i="118"/>
  <c r="L46" i="118"/>
  <c r="J46" i="118"/>
  <c r="L45" i="118"/>
  <c r="J45" i="118"/>
  <c r="L44" i="118"/>
  <c r="J44" i="118"/>
  <c r="L43" i="118"/>
  <c r="J43" i="118"/>
  <c r="L42" i="118"/>
  <c r="J42" i="118"/>
  <c r="L41" i="118"/>
  <c r="J41" i="118"/>
  <c r="L40" i="118"/>
  <c r="J40" i="118"/>
  <c r="L39" i="118"/>
  <c r="J39" i="118"/>
  <c r="L38" i="118"/>
  <c r="J38" i="118"/>
  <c r="L37" i="118"/>
  <c r="J37" i="118"/>
  <c r="L36" i="118"/>
  <c r="J36" i="118"/>
  <c r="L35" i="118"/>
  <c r="J35" i="118"/>
  <c r="L34" i="118"/>
  <c r="J34" i="118"/>
  <c r="L33" i="118"/>
  <c r="J33" i="118"/>
  <c r="L32" i="118"/>
  <c r="J32" i="118"/>
  <c r="L31" i="118"/>
  <c r="J31" i="118"/>
  <c r="L30" i="118"/>
  <c r="J30" i="118"/>
  <c r="L29" i="118"/>
  <c r="J29" i="118"/>
  <c r="L28" i="118"/>
  <c r="J28" i="118"/>
  <c r="L27" i="118"/>
  <c r="J27" i="118"/>
  <c r="L26" i="118"/>
  <c r="J26" i="118"/>
  <c r="L25" i="118"/>
  <c r="J25" i="118"/>
  <c r="L24" i="118"/>
  <c r="J24" i="118"/>
  <c r="L23" i="118"/>
  <c r="J23" i="118"/>
  <c r="L22" i="118"/>
  <c r="J22" i="118"/>
  <c r="L21" i="118"/>
  <c r="J21" i="118"/>
  <c r="L20" i="118"/>
  <c r="J20" i="118"/>
  <c r="L19" i="118"/>
  <c r="J19" i="118"/>
  <c r="L18" i="118"/>
  <c r="J18" i="118"/>
  <c r="L17" i="118"/>
  <c r="J17" i="118"/>
  <c r="L16" i="118"/>
  <c r="J16" i="118"/>
  <c r="L15" i="118"/>
  <c r="J15" i="118"/>
  <c r="L14" i="118"/>
  <c r="J14" i="118"/>
  <c r="L13" i="118"/>
  <c r="J13" i="118"/>
  <c r="L12" i="118"/>
  <c r="J12" i="118"/>
  <c r="L11" i="118"/>
  <c r="J11" i="118"/>
  <c r="L10" i="118"/>
  <c r="J10" i="118"/>
  <c r="L9" i="118"/>
  <c r="J9" i="118"/>
  <c r="L8" i="118"/>
  <c r="J8" i="118"/>
  <c r="L7" i="118"/>
  <c r="J7" i="118"/>
  <c r="L6" i="118"/>
  <c r="J6" i="118"/>
  <c r="L5" i="118"/>
  <c r="J5" i="118"/>
  <c r="L4" i="118"/>
  <c r="J4" i="118"/>
  <c r="I5" i="142"/>
  <c r="I6" i="142"/>
  <c r="I7" i="142"/>
  <c r="I8" i="142"/>
  <c r="I9" i="142"/>
  <c r="I10" i="142"/>
  <c r="I11" i="142"/>
  <c r="I12" i="142"/>
  <c r="I13" i="142"/>
  <c r="I14" i="142"/>
  <c r="I15" i="142"/>
  <c r="I16" i="142"/>
  <c r="I17" i="142"/>
  <c r="I18" i="142"/>
  <c r="I19" i="142"/>
  <c r="I20" i="142"/>
  <c r="I21" i="142"/>
  <c r="I22" i="142"/>
  <c r="I23" i="142"/>
  <c r="I24" i="142"/>
  <c r="I25" i="142"/>
  <c r="I26" i="142"/>
  <c r="I27" i="142"/>
  <c r="I28" i="142"/>
  <c r="I29" i="142"/>
  <c r="I30" i="142"/>
  <c r="I31" i="142"/>
  <c r="I32" i="142"/>
  <c r="I33" i="142"/>
  <c r="I34" i="142"/>
  <c r="I35" i="142"/>
  <c r="I36" i="142"/>
  <c r="I37" i="142"/>
  <c r="I38" i="142"/>
  <c r="I39" i="142"/>
  <c r="I40" i="142"/>
  <c r="I41" i="142"/>
  <c r="I42" i="142"/>
  <c r="I43" i="142"/>
  <c r="I44" i="142"/>
  <c r="I45" i="142"/>
  <c r="I46" i="142"/>
  <c r="I47" i="142"/>
  <c r="I48" i="142"/>
  <c r="I49" i="142"/>
  <c r="I50" i="142"/>
  <c r="I51" i="142"/>
  <c r="I52" i="142"/>
  <c r="I53" i="142"/>
  <c r="I54" i="142"/>
  <c r="I55" i="142"/>
  <c r="I56" i="142"/>
  <c r="I57" i="142"/>
  <c r="I58" i="142"/>
  <c r="I59" i="142"/>
  <c r="I60" i="142"/>
  <c r="I61" i="142"/>
  <c r="I62" i="142"/>
  <c r="I63" i="142"/>
  <c r="I64" i="142"/>
  <c r="I65" i="142"/>
  <c r="I66" i="142"/>
  <c r="I67" i="142"/>
  <c r="I68" i="142"/>
  <c r="I69" i="142"/>
  <c r="I70" i="142"/>
  <c r="I71" i="142"/>
  <c r="I72" i="142"/>
  <c r="I73" i="142"/>
  <c r="I74" i="142"/>
  <c r="I75" i="142"/>
  <c r="I76" i="142"/>
  <c r="I77" i="142"/>
  <c r="I78" i="142"/>
  <c r="I79" i="142"/>
  <c r="I80" i="142"/>
  <c r="I81" i="142"/>
  <c r="I82" i="142"/>
  <c r="I83" i="142"/>
  <c r="I84" i="142"/>
  <c r="I85" i="142"/>
  <c r="I86" i="142"/>
  <c r="I87" i="142"/>
  <c r="I88" i="142"/>
  <c r="I89" i="142"/>
  <c r="I90" i="142"/>
  <c r="I91" i="142"/>
  <c r="I92" i="142"/>
  <c r="I93" i="142"/>
  <c r="I94" i="142"/>
  <c r="I95" i="142"/>
  <c r="I96" i="142"/>
  <c r="I97" i="142"/>
  <c r="I98" i="142"/>
  <c r="I99" i="142"/>
  <c r="I100" i="142"/>
  <c r="I101" i="142"/>
  <c r="I102" i="142"/>
  <c r="I103" i="142"/>
  <c r="I104" i="142"/>
  <c r="I105" i="142"/>
  <c r="I106" i="142"/>
  <c r="I107" i="142"/>
  <c r="I108" i="142"/>
  <c r="I109" i="142"/>
  <c r="I110" i="142"/>
  <c r="I111" i="142"/>
  <c r="I112" i="142"/>
  <c r="I113" i="142"/>
  <c r="I114" i="142"/>
  <c r="I115" i="142"/>
  <c r="I116" i="142"/>
  <c r="I117" i="142"/>
  <c r="I118" i="142"/>
  <c r="I119" i="142"/>
  <c r="I120" i="142"/>
  <c r="I121" i="142"/>
  <c r="I122" i="142"/>
  <c r="I123" i="142"/>
  <c r="I124" i="142"/>
  <c r="I125" i="142"/>
  <c r="I126" i="142"/>
  <c r="I127" i="142"/>
  <c r="I128" i="142"/>
  <c r="I129" i="142"/>
  <c r="I131" i="142"/>
  <c r="I132" i="142"/>
  <c r="I133" i="142"/>
  <c r="I134" i="142"/>
  <c r="I135" i="142"/>
  <c r="I136" i="142"/>
  <c r="I137" i="142"/>
  <c r="I138" i="142"/>
  <c r="I139" i="142"/>
  <c r="I140" i="142"/>
  <c r="I141" i="142"/>
  <c r="I142" i="142"/>
  <c r="I143" i="142"/>
  <c r="I144" i="142"/>
  <c r="I145" i="142"/>
  <c r="I146" i="142"/>
  <c r="I147" i="142"/>
  <c r="J147" i="142" s="1"/>
  <c r="I148" i="142"/>
  <c r="I4" i="142"/>
  <c r="H5" i="142"/>
  <c r="H6" i="142"/>
  <c r="H7" i="142"/>
  <c r="H8" i="142"/>
  <c r="H9" i="142"/>
  <c r="H10" i="142"/>
  <c r="H11" i="142"/>
  <c r="H12" i="142"/>
  <c r="H13" i="142"/>
  <c r="H14" i="142"/>
  <c r="H15" i="142"/>
  <c r="H16" i="142"/>
  <c r="H17" i="142"/>
  <c r="H18" i="142"/>
  <c r="H19" i="142"/>
  <c r="H20" i="142"/>
  <c r="H21" i="142"/>
  <c r="H22" i="142"/>
  <c r="H23" i="142"/>
  <c r="H24" i="142"/>
  <c r="H25" i="142"/>
  <c r="H26" i="142"/>
  <c r="H27" i="142"/>
  <c r="H28" i="142"/>
  <c r="H29" i="142"/>
  <c r="H30" i="142"/>
  <c r="H31" i="142"/>
  <c r="H32" i="142"/>
  <c r="H33" i="142"/>
  <c r="H34" i="142"/>
  <c r="H35" i="142"/>
  <c r="H36" i="142"/>
  <c r="H37" i="142"/>
  <c r="H38" i="142"/>
  <c r="H39" i="142"/>
  <c r="H40" i="142"/>
  <c r="H41" i="142"/>
  <c r="H42" i="142"/>
  <c r="H43" i="142"/>
  <c r="H44" i="142"/>
  <c r="H45" i="142"/>
  <c r="H46" i="142"/>
  <c r="H47" i="142"/>
  <c r="H48" i="142"/>
  <c r="H49" i="142"/>
  <c r="H50" i="142"/>
  <c r="H51" i="142"/>
  <c r="H52" i="142"/>
  <c r="H53" i="142"/>
  <c r="H54" i="142"/>
  <c r="H55" i="142"/>
  <c r="H56" i="142"/>
  <c r="H57" i="142"/>
  <c r="H58" i="142"/>
  <c r="H59" i="142"/>
  <c r="H60" i="142"/>
  <c r="H61" i="142"/>
  <c r="H62" i="142"/>
  <c r="H63" i="142"/>
  <c r="H64" i="142"/>
  <c r="H65" i="142"/>
  <c r="H66" i="142"/>
  <c r="H67" i="142"/>
  <c r="H68" i="142"/>
  <c r="H69" i="142"/>
  <c r="H70" i="142"/>
  <c r="H71" i="142"/>
  <c r="H72" i="142"/>
  <c r="H73" i="142"/>
  <c r="H74" i="142"/>
  <c r="H75" i="142"/>
  <c r="H76" i="142"/>
  <c r="H77" i="142"/>
  <c r="H78" i="142"/>
  <c r="H79" i="142"/>
  <c r="H80" i="142"/>
  <c r="H81" i="142"/>
  <c r="H82" i="142"/>
  <c r="H83" i="142"/>
  <c r="H84" i="142"/>
  <c r="H85" i="142"/>
  <c r="H86" i="142"/>
  <c r="H87" i="142"/>
  <c r="H88" i="142"/>
  <c r="H89" i="142"/>
  <c r="H90" i="142"/>
  <c r="H91" i="142"/>
  <c r="H92" i="142"/>
  <c r="H93" i="142"/>
  <c r="H94" i="142"/>
  <c r="H95" i="142"/>
  <c r="H96" i="142"/>
  <c r="H97" i="142"/>
  <c r="H98" i="142"/>
  <c r="H99" i="142"/>
  <c r="H100" i="142"/>
  <c r="H101" i="142"/>
  <c r="H102" i="142"/>
  <c r="H103" i="142"/>
  <c r="H104" i="142"/>
  <c r="H105" i="142"/>
  <c r="H106" i="142"/>
  <c r="H107" i="142"/>
  <c r="H108" i="142"/>
  <c r="H109" i="142"/>
  <c r="H110" i="142"/>
  <c r="H111" i="142"/>
  <c r="H112" i="142"/>
  <c r="H113" i="142"/>
  <c r="H114" i="142"/>
  <c r="H115" i="142"/>
  <c r="H116" i="142"/>
  <c r="H117" i="142"/>
  <c r="H118" i="142"/>
  <c r="H119" i="142"/>
  <c r="H120" i="142"/>
  <c r="H121" i="142"/>
  <c r="H122" i="142"/>
  <c r="H123" i="142"/>
  <c r="H124" i="142"/>
  <c r="H125" i="142"/>
  <c r="H126" i="142"/>
  <c r="H127" i="142"/>
  <c r="H128" i="142"/>
  <c r="H129" i="142"/>
  <c r="H131" i="142"/>
  <c r="H132" i="142"/>
  <c r="H133" i="142"/>
  <c r="H134" i="142"/>
  <c r="H135" i="142"/>
  <c r="H136" i="142"/>
  <c r="H137" i="142"/>
  <c r="H138" i="142"/>
  <c r="H139" i="142"/>
  <c r="H140" i="142"/>
  <c r="H141" i="142"/>
  <c r="H142" i="142"/>
  <c r="H143" i="142"/>
  <c r="H144" i="142"/>
  <c r="H145" i="142"/>
  <c r="H146" i="142"/>
  <c r="H147" i="142"/>
  <c r="H148" i="142"/>
  <c r="H4" i="142"/>
  <c r="L148" i="142"/>
  <c r="J148" i="142"/>
  <c r="L147" i="142"/>
  <c r="L146" i="142"/>
  <c r="J146" i="142"/>
  <c r="L145" i="142"/>
  <c r="J145" i="142"/>
  <c r="L144" i="142"/>
  <c r="J144" i="142"/>
  <c r="L143" i="142"/>
  <c r="J143" i="142"/>
  <c r="L142" i="142"/>
  <c r="J142" i="142"/>
  <c r="L141" i="142"/>
  <c r="J141" i="142"/>
  <c r="L140" i="142"/>
  <c r="O28" i="142" s="1"/>
  <c r="J140" i="142"/>
  <c r="L139" i="142"/>
  <c r="J139" i="142"/>
  <c r="L138" i="142"/>
  <c r="J138" i="142"/>
  <c r="L137" i="142"/>
  <c r="J137" i="142"/>
  <c r="L136" i="142"/>
  <c r="J136" i="142"/>
  <c r="L135" i="142"/>
  <c r="J135" i="142"/>
  <c r="L134" i="142"/>
  <c r="J134" i="142"/>
  <c r="L133" i="142"/>
  <c r="J133" i="142"/>
  <c r="L132" i="142"/>
  <c r="O16" i="142" s="1"/>
  <c r="J132" i="142"/>
  <c r="L131" i="142"/>
  <c r="O20" i="142" s="1"/>
  <c r="J131" i="142"/>
  <c r="L129" i="142"/>
  <c r="O18" i="142" s="1"/>
  <c r="J129" i="142"/>
  <c r="L128" i="142"/>
  <c r="J128" i="142"/>
  <c r="L127" i="142"/>
  <c r="J127" i="142"/>
  <c r="L126" i="142"/>
  <c r="J126" i="142"/>
  <c r="L125" i="142"/>
  <c r="J125" i="142"/>
  <c r="L124" i="142"/>
  <c r="J124" i="142"/>
  <c r="L123" i="142"/>
  <c r="J123" i="142"/>
  <c r="L122" i="142"/>
  <c r="J122" i="142"/>
  <c r="L121" i="142"/>
  <c r="J121" i="142"/>
  <c r="L120" i="142"/>
  <c r="J120" i="142"/>
  <c r="L119" i="142"/>
  <c r="J119" i="142"/>
  <c r="L118" i="142"/>
  <c r="J118" i="142"/>
  <c r="L117" i="142"/>
  <c r="J117" i="142"/>
  <c r="L116" i="142"/>
  <c r="J116" i="142"/>
  <c r="L115" i="142"/>
  <c r="J115" i="142"/>
  <c r="L114" i="142"/>
  <c r="J114" i="142"/>
  <c r="L113" i="142"/>
  <c r="J113" i="142"/>
  <c r="L112" i="142"/>
  <c r="J112" i="142"/>
  <c r="L111" i="142"/>
  <c r="J111" i="142"/>
  <c r="L110" i="142"/>
  <c r="J110" i="142"/>
  <c r="L109" i="142"/>
  <c r="J109" i="142"/>
  <c r="L108" i="142"/>
  <c r="J108" i="142"/>
  <c r="L107" i="142"/>
  <c r="J107" i="142"/>
  <c r="L106" i="142"/>
  <c r="J106" i="142"/>
  <c r="L105" i="142"/>
  <c r="J105" i="142"/>
  <c r="L104" i="142"/>
  <c r="J104" i="142"/>
  <c r="L103" i="142"/>
  <c r="J103" i="142"/>
  <c r="L102" i="142"/>
  <c r="J102" i="142"/>
  <c r="L101" i="142"/>
  <c r="J101" i="142"/>
  <c r="L100" i="142"/>
  <c r="J100" i="142"/>
  <c r="L99" i="142"/>
  <c r="J99" i="142"/>
  <c r="L98" i="142"/>
  <c r="J98" i="142"/>
  <c r="L97" i="142"/>
  <c r="J97" i="142"/>
  <c r="L96" i="142"/>
  <c r="J96" i="142"/>
  <c r="L95" i="142"/>
  <c r="J95" i="142"/>
  <c r="L94" i="142"/>
  <c r="J94" i="142"/>
  <c r="L93" i="142"/>
  <c r="J93" i="142"/>
  <c r="L92" i="142"/>
  <c r="J92" i="142"/>
  <c r="L91" i="142"/>
  <c r="J91" i="142"/>
  <c r="L90" i="142"/>
  <c r="J90" i="142"/>
  <c r="L89" i="142"/>
  <c r="J89" i="142"/>
  <c r="L88" i="142"/>
  <c r="J88" i="142"/>
  <c r="L87" i="142"/>
  <c r="J87" i="142"/>
  <c r="L86" i="142"/>
  <c r="J86" i="142"/>
  <c r="L85" i="142"/>
  <c r="J85" i="142"/>
  <c r="L84" i="142"/>
  <c r="J84" i="142"/>
  <c r="L83" i="142"/>
  <c r="J83" i="142"/>
  <c r="L82" i="142"/>
  <c r="J82" i="142"/>
  <c r="L81" i="142"/>
  <c r="J81" i="142"/>
  <c r="L80" i="142"/>
  <c r="J80" i="142"/>
  <c r="L79" i="142"/>
  <c r="J79" i="142"/>
  <c r="L78" i="142"/>
  <c r="J78" i="142"/>
  <c r="L77" i="142"/>
  <c r="J77" i="142"/>
  <c r="L76" i="142"/>
  <c r="J76" i="142"/>
  <c r="L75" i="142"/>
  <c r="J75" i="142"/>
  <c r="L74" i="142"/>
  <c r="J74" i="142"/>
  <c r="L73" i="142"/>
  <c r="J73" i="142"/>
  <c r="L72" i="142"/>
  <c r="J72" i="142"/>
  <c r="L71" i="142"/>
  <c r="J71" i="142"/>
  <c r="L70" i="142"/>
  <c r="J70" i="142"/>
  <c r="L69" i="142"/>
  <c r="J69" i="142"/>
  <c r="L68" i="142"/>
  <c r="J68" i="142"/>
  <c r="L67" i="142"/>
  <c r="J67" i="142"/>
  <c r="L66" i="142"/>
  <c r="J66" i="142"/>
  <c r="L65" i="142"/>
  <c r="J65" i="142"/>
  <c r="L64" i="142"/>
  <c r="J64" i="142"/>
  <c r="L63" i="142"/>
  <c r="J63" i="142"/>
  <c r="L62" i="142"/>
  <c r="J62" i="142"/>
  <c r="L61" i="142"/>
  <c r="J61" i="142"/>
  <c r="L60" i="142"/>
  <c r="J60" i="142"/>
  <c r="L59" i="142"/>
  <c r="J59" i="142"/>
  <c r="L58" i="142"/>
  <c r="J58" i="142"/>
  <c r="L57" i="142"/>
  <c r="J57" i="142"/>
  <c r="L56" i="142"/>
  <c r="J56" i="142"/>
  <c r="L55" i="142"/>
  <c r="J55" i="142"/>
  <c r="L54" i="142"/>
  <c r="J54" i="142"/>
  <c r="L53" i="142"/>
  <c r="J53" i="142"/>
  <c r="L52" i="142"/>
  <c r="J52" i="142"/>
  <c r="L51" i="142"/>
  <c r="J51" i="142"/>
  <c r="L50" i="142"/>
  <c r="J50" i="142"/>
  <c r="L49" i="142"/>
  <c r="J49" i="142"/>
  <c r="L48" i="142"/>
  <c r="J48" i="142"/>
  <c r="L47" i="142"/>
  <c r="J47" i="142"/>
  <c r="L46" i="142"/>
  <c r="J46" i="142"/>
  <c r="L45" i="142"/>
  <c r="J45" i="142"/>
  <c r="L44" i="142"/>
  <c r="J44" i="142"/>
  <c r="L43" i="142"/>
  <c r="J43" i="142"/>
  <c r="L42" i="142"/>
  <c r="J42" i="142"/>
  <c r="L41" i="142"/>
  <c r="J41" i="142"/>
  <c r="L40" i="142"/>
  <c r="J40" i="142"/>
  <c r="L39" i="142"/>
  <c r="J39" i="142"/>
  <c r="L38" i="142"/>
  <c r="J38" i="142"/>
  <c r="L37" i="142"/>
  <c r="J37" i="142"/>
  <c r="L36" i="142"/>
  <c r="J36" i="142"/>
  <c r="L35" i="142"/>
  <c r="J35" i="142"/>
  <c r="L34" i="142"/>
  <c r="J34" i="142"/>
  <c r="L33" i="142"/>
  <c r="J33" i="142"/>
  <c r="L32" i="142"/>
  <c r="J32" i="142"/>
  <c r="L31" i="142"/>
  <c r="J31" i="142"/>
  <c r="L30" i="142"/>
  <c r="J30" i="142"/>
  <c r="L29" i="142"/>
  <c r="J29" i="142"/>
  <c r="L28" i="142"/>
  <c r="J28" i="142"/>
  <c r="L27" i="142"/>
  <c r="J27" i="142"/>
  <c r="L26" i="142"/>
  <c r="J26" i="142"/>
  <c r="L25" i="142"/>
  <c r="J25" i="142"/>
  <c r="L24" i="142"/>
  <c r="J24" i="142"/>
  <c r="L23" i="142"/>
  <c r="J23" i="142"/>
  <c r="L22" i="142"/>
  <c r="J22" i="142"/>
  <c r="L21" i="142"/>
  <c r="J21" i="142"/>
  <c r="L20" i="142"/>
  <c r="J20" i="142"/>
  <c r="L19" i="142"/>
  <c r="J19" i="142"/>
  <c r="L18" i="142"/>
  <c r="J18" i="142"/>
  <c r="L17" i="142"/>
  <c r="J17" i="142"/>
  <c r="L16" i="142"/>
  <c r="J16" i="142"/>
  <c r="L15" i="142"/>
  <c r="J15" i="142"/>
  <c r="L14" i="142"/>
  <c r="J14" i="142"/>
  <c r="L13" i="142"/>
  <c r="J13" i="142"/>
  <c r="L12" i="142"/>
  <c r="J12" i="142"/>
  <c r="L11" i="142"/>
  <c r="J11" i="142"/>
  <c r="L10" i="142"/>
  <c r="J10" i="142"/>
  <c r="L9" i="142"/>
  <c r="J9" i="142"/>
  <c r="L8" i="142"/>
  <c r="J8" i="142"/>
  <c r="L7" i="142"/>
  <c r="J7" i="142"/>
  <c r="L6" i="142"/>
  <c r="J6" i="142"/>
  <c r="L5" i="142"/>
  <c r="J5" i="142"/>
  <c r="L4" i="142"/>
  <c r="J4" i="142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9" i="15"/>
  <c r="H160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4" i="15"/>
  <c r="I5" i="85"/>
  <c r="I6" i="85"/>
  <c r="I7" i="85"/>
  <c r="I8" i="85"/>
  <c r="I9" i="85"/>
  <c r="I10" i="85"/>
  <c r="I11" i="85"/>
  <c r="I12" i="85"/>
  <c r="I13" i="85"/>
  <c r="I14" i="85"/>
  <c r="I15" i="85"/>
  <c r="I16" i="85"/>
  <c r="I17" i="85"/>
  <c r="I18" i="85"/>
  <c r="I19" i="85"/>
  <c r="I20" i="85"/>
  <c r="I21" i="85"/>
  <c r="I22" i="85"/>
  <c r="I23" i="85"/>
  <c r="I24" i="85"/>
  <c r="I25" i="85"/>
  <c r="I26" i="85"/>
  <c r="I27" i="85"/>
  <c r="I28" i="85"/>
  <c r="I29" i="85"/>
  <c r="I30" i="85"/>
  <c r="I31" i="85"/>
  <c r="I32" i="85"/>
  <c r="I33" i="85"/>
  <c r="I34" i="85"/>
  <c r="I35" i="85"/>
  <c r="I36" i="85"/>
  <c r="I37" i="85"/>
  <c r="I38" i="85"/>
  <c r="I39" i="85"/>
  <c r="I40" i="85"/>
  <c r="I41" i="85"/>
  <c r="I42" i="85"/>
  <c r="I43" i="85"/>
  <c r="I44" i="85"/>
  <c r="I45" i="85"/>
  <c r="I46" i="85"/>
  <c r="I47" i="85"/>
  <c r="I48" i="85"/>
  <c r="I49" i="85"/>
  <c r="I50" i="85"/>
  <c r="I51" i="85"/>
  <c r="I52" i="85"/>
  <c r="I53" i="85"/>
  <c r="I54" i="85"/>
  <c r="I55" i="85"/>
  <c r="I56" i="85"/>
  <c r="I57" i="85"/>
  <c r="I58" i="85"/>
  <c r="I59" i="85"/>
  <c r="I60" i="85"/>
  <c r="I61" i="85"/>
  <c r="I62" i="85"/>
  <c r="I63" i="85"/>
  <c r="I64" i="85"/>
  <c r="I65" i="85"/>
  <c r="I66" i="85"/>
  <c r="I67" i="85"/>
  <c r="I69" i="85"/>
  <c r="I70" i="85"/>
  <c r="I71" i="85"/>
  <c r="I72" i="85"/>
  <c r="I73" i="85"/>
  <c r="I74" i="85"/>
  <c r="I75" i="85"/>
  <c r="I76" i="85"/>
  <c r="I77" i="85"/>
  <c r="I78" i="85"/>
  <c r="I79" i="85"/>
  <c r="I80" i="85"/>
  <c r="I81" i="85"/>
  <c r="I82" i="85"/>
  <c r="I83" i="85"/>
  <c r="I84" i="85"/>
  <c r="I85" i="85"/>
  <c r="I86" i="85"/>
  <c r="I87" i="85"/>
  <c r="I88" i="85"/>
  <c r="I89" i="85"/>
  <c r="I90" i="85"/>
  <c r="I91" i="85"/>
  <c r="I92" i="85"/>
  <c r="I93" i="85"/>
  <c r="I94" i="85"/>
  <c r="I95" i="85"/>
  <c r="I96" i="85"/>
  <c r="I97" i="85"/>
  <c r="I98" i="85"/>
  <c r="I99" i="85"/>
  <c r="I100" i="85"/>
  <c r="I101" i="85"/>
  <c r="I102" i="85"/>
  <c r="I103" i="85"/>
  <c r="I104" i="85"/>
  <c r="I105" i="85"/>
  <c r="I106" i="85"/>
  <c r="I107" i="85"/>
  <c r="I108" i="85"/>
  <c r="I109" i="85"/>
  <c r="I110" i="85"/>
  <c r="I111" i="85"/>
  <c r="I112" i="85"/>
  <c r="I113" i="85"/>
  <c r="I114" i="85"/>
  <c r="I115" i="85"/>
  <c r="I116" i="85"/>
  <c r="I117" i="85"/>
  <c r="I118" i="85"/>
  <c r="I119" i="85"/>
  <c r="I120" i="85"/>
  <c r="I121" i="85"/>
  <c r="I122" i="85"/>
  <c r="I123" i="85"/>
  <c r="I124" i="85"/>
  <c r="I125" i="85"/>
  <c r="I126" i="85"/>
  <c r="I127" i="85"/>
  <c r="I128" i="85"/>
  <c r="I129" i="85"/>
  <c r="I130" i="85"/>
  <c r="I131" i="85"/>
  <c r="I132" i="85"/>
  <c r="I133" i="85"/>
  <c r="I134" i="85"/>
  <c r="I135" i="85"/>
  <c r="I136" i="85"/>
  <c r="I137" i="85"/>
  <c r="I138" i="85"/>
  <c r="I139" i="85"/>
  <c r="I140" i="85"/>
  <c r="I141" i="85"/>
  <c r="I142" i="85"/>
  <c r="I143" i="85"/>
  <c r="I144" i="85"/>
  <c r="I145" i="85"/>
  <c r="I146" i="85"/>
  <c r="I147" i="85"/>
  <c r="I149" i="85"/>
  <c r="I150" i="85"/>
  <c r="I151" i="85"/>
  <c r="I152" i="85"/>
  <c r="I153" i="85"/>
  <c r="I154" i="85"/>
  <c r="I155" i="85"/>
  <c r="I156" i="85"/>
  <c r="I157" i="85"/>
  <c r="I158" i="85"/>
  <c r="I159" i="85"/>
  <c r="I160" i="85"/>
  <c r="I161" i="85"/>
  <c r="I162" i="85"/>
  <c r="I163" i="85"/>
  <c r="I164" i="85"/>
  <c r="I165" i="85"/>
  <c r="I166" i="85"/>
  <c r="I167" i="85"/>
  <c r="I168" i="85"/>
  <c r="I169" i="85"/>
  <c r="I170" i="85"/>
  <c r="I4" i="85"/>
  <c r="H5" i="85"/>
  <c r="H6" i="85"/>
  <c r="H7" i="85"/>
  <c r="H8" i="85"/>
  <c r="H9" i="85"/>
  <c r="H10" i="85"/>
  <c r="H11" i="85"/>
  <c r="H12" i="85"/>
  <c r="H13" i="85"/>
  <c r="H14" i="85"/>
  <c r="H15" i="85"/>
  <c r="H16" i="85"/>
  <c r="H17" i="85"/>
  <c r="H18" i="85"/>
  <c r="H19" i="85"/>
  <c r="H20" i="85"/>
  <c r="H21" i="85"/>
  <c r="H22" i="85"/>
  <c r="H23" i="85"/>
  <c r="H24" i="85"/>
  <c r="H25" i="85"/>
  <c r="H26" i="85"/>
  <c r="H27" i="85"/>
  <c r="H28" i="85"/>
  <c r="H29" i="85"/>
  <c r="H30" i="85"/>
  <c r="H31" i="85"/>
  <c r="H32" i="85"/>
  <c r="H33" i="85"/>
  <c r="H34" i="85"/>
  <c r="H35" i="85"/>
  <c r="H36" i="85"/>
  <c r="H37" i="85"/>
  <c r="H38" i="85"/>
  <c r="H39" i="85"/>
  <c r="H40" i="85"/>
  <c r="H41" i="85"/>
  <c r="H42" i="85"/>
  <c r="H43" i="85"/>
  <c r="H44" i="85"/>
  <c r="H45" i="85"/>
  <c r="H46" i="85"/>
  <c r="H47" i="85"/>
  <c r="H48" i="85"/>
  <c r="H49" i="85"/>
  <c r="H50" i="85"/>
  <c r="H51" i="85"/>
  <c r="H52" i="85"/>
  <c r="H53" i="85"/>
  <c r="H54" i="85"/>
  <c r="H55" i="85"/>
  <c r="H56" i="85"/>
  <c r="H57" i="85"/>
  <c r="H58" i="85"/>
  <c r="H59" i="85"/>
  <c r="H60" i="85"/>
  <c r="H61" i="85"/>
  <c r="H62" i="85"/>
  <c r="H63" i="85"/>
  <c r="H64" i="85"/>
  <c r="H65" i="85"/>
  <c r="H66" i="85"/>
  <c r="H67" i="85"/>
  <c r="H69" i="85"/>
  <c r="H70" i="85"/>
  <c r="H71" i="85"/>
  <c r="H72" i="85"/>
  <c r="H73" i="85"/>
  <c r="H74" i="85"/>
  <c r="H75" i="85"/>
  <c r="H76" i="85"/>
  <c r="H77" i="85"/>
  <c r="H78" i="85"/>
  <c r="H79" i="85"/>
  <c r="H80" i="85"/>
  <c r="H81" i="85"/>
  <c r="H82" i="85"/>
  <c r="H83" i="85"/>
  <c r="H84" i="85"/>
  <c r="H85" i="85"/>
  <c r="H86" i="85"/>
  <c r="H87" i="85"/>
  <c r="H88" i="85"/>
  <c r="H89" i="85"/>
  <c r="H90" i="85"/>
  <c r="H91" i="85"/>
  <c r="H92" i="85"/>
  <c r="H93" i="85"/>
  <c r="H94" i="85"/>
  <c r="H95" i="85"/>
  <c r="H96" i="85"/>
  <c r="H97" i="85"/>
  <c r="H98" i="85"/>
  <c r="H99" i="85"/>
  <c r="H100" i="85"/>
  <c r="H101" i="85"/>
  <c r="H102" i="85"/>
  <c r="H103" i="85"/>
  <c r="H104" i="85"/>
  <c r="H105" i="85"/>
  <c r="H106" i="85"/>
  <c r="H107" i="85"/>
  <c r="H108" i="85"/>
  <c r="H109" i="85"/>
  <c r="H110" i="85"/>
  <c r="H111" i="85"/>
  <c r="H112" i="85"/>
  <c r="H113" i="85"/>
  <c r="H114" i="85"/>
  <c r="H115" i="85"/>
  <c r="H116" i="85"/>
  <c r="H117" i="85"/>
  <c r="H118" i="85"/>
  <c r="H119" i="85"/>
  <c r="H120" i="85"/>
  <c r="H121" i="85"/>
  <c r="H122" i="85"/>
  <c r="H123" i="85"/>
  <c r="H124" i="85"/>
  <c r="H125" i="85"/>
  <c r="H126" i="85"/>
  <c r="H127" i="85"/>
  <c r="H128" i="85"/>
  <c r="H129" i="85"/>
  <c r="H130" i="85"/>
  <c r="H131" i="85"/>
  <c r="H132" i="85"/>
  <c r="H133" i="85"/>
  <c r="H134" i="85"/>
  <c r="H135" i="85"/>
  <c r="H136" i="85"/>
  <c r="H137" i="85"/>
  <c r="H138" i="85"/>
  <c r="H139" i="85"/>
  <c r="H140" i="85"/>
  <c r="H141" i="85"/>
  <c r="H142" i="85"/>
  <c r="H143" i="85"/>
  <c r="H144" i="85"/>
  <c r="H145" i="85"/>
  <c r="H146" i="85"/>
  <c r="H147" i="85"/>
  <c r="H149" i="85"/>
  <c r="H150" i="85"/>
  <c r="H151" i="85"/>
  <c r="H152" i="85"/>
  <c r="H153" i="85"/>
  <c r="H154" i="85"/>
  <c r="H155" i="85"/>
  <c r="H156" i="85"/>
  <c r="H157" i="85"/>
  <c r="H158" i="85"/>
  <c r="H159" i="85"/>
  <c r="H160" i="85"/>
  <c r="H161" i="85"/>
  <c r="H162" i="85"/>
  <c r="H163" i="85"/>
  <c r="H164" i="85"/>
  <c r="H165" i="85"/>
  <c r="H166" i="85"/>
  <c r="H167" i="85"/>
  <c r="H168" i="85"/>
  <c r="H169" i="85"/>
  <c r="H170" i="85"/>
  <c r="H4" i="85"/>
  <c r="L170" i="85"/>
  <c r="J170" i="85"/>
  <c r="L169" i="85"/>
  <c r="J169" i="85"/>
  <c r="L168" i="85"/>
  <c r="J168" i="85"/>
  <c r="L167" i="85"/>
  <c r="J167" i="85"/>
  <c r="L166" i="85"/>
  <c r="J166" i="85"/>
  <c r="L165" i="85"/>
  <c r="J165" i="85"/>
  <c r="L164" i="85"/>
  <c r="J164" i="85"/>
  <c r="L163" i="85"/>
  <c r="J163" i="85"/>
  <c r="L162" i="85"/>
  <c r="J162" i="85"/>
  <c r="L161" i="85"/>
  <c r="J161" i="85"/>
  <c r="L160" i="85"/>
  <c r="J160" i="85"/>
  <c r="L159" i="85"/>
  <c r="J159" i="85"/>
  <c r="L158" i="85"/>
  <c r="O28" i="85" s="1"/>
  <c r="J158" i="85"/>
  <c r="L157" i="85"/>
  <c r="J157" i="85"/>
  <c r="L156" i="85"/>
  <c r="J156" i="85"/>
  <c r="L155" i="85"/>
  <c r="J155" i="85"/>
  <c r="L154" i="85"/>
  <c r="J154" i="85"/>
  <c r="L153" i="85"/>
  <c r="J153" i="85"/>
  <c r="L152" i="85"/>
  <c r="J152" i="85"/>
  <c r="L151" i="85"/>
  <c r="O4" i="85" s="1"/>
  <c r="J151" i="85"/>
  <c r="L150" i="85"/>
  <c r="J150" i="85"/>
  <c r="L149" i="85"/>
  <c r="O22" i="85" s="1"/>
  <c r="J149" i="85"/>
  <c r="L147" i="85"/>
  <c r="O16" i="85" s="1"/>
  <c r="J147" i="85"/>
  <c r="L146" i="85"/>
  <c r="O20" i="85" s="1"/>
  <c r="J146" i="85"/>
  <c r="L145" i="85"/>
  <c r="O18" i="85" s="1"/>
  <c r="J145" i="85"/>
  <c r="L144" i="85"/>
  <c r="J144" i="85"/>
  <c r="L143" i="85"/>
  <c r="J143" i="85"/>
  <c r="L142" i="85"/>
  <c r="J142" i="85"/>
  <c r="L141" i="85"/>
  <c r="J141" i="85"/>
  <c r="L140" i="85"/>
  <c r="J140" i="85"/>
  <c r="L139" i="85"/>
  <c r="J139" i="85"/>
  <c r="L138" i="85"/>
  <c r="J138" i="85"/>
  <c r="L137" i="85"/>
  <c r="J137" i="85"/>
  <c r="L136" i="85"/>
  <c r="J136" i="85"/>
  <c r="L135" i="85"/>
  <c r="J135" i="85"/>
  <c r="L134" i="85"/>
  <c r="J134" i="85"/>
  <c r="L133" i="85"/>
  <c r="J133" i="85"/>
  <c r="L132" i="85"/>
  <c r="J132" i="85"/>
  <c r="L131" i="85"/>
  <c r="J131" i="85"/>
  <c r="L130" i="85"/>
  <c r="J130" i="85"/>
  <c r="L129" i="85"/>
  <c r="J129" i="85"/>
  <c r="L128" i="85"/>
  <c r="J128" i="85"/>
  <c r="L127" i="85"/>
  <c r="J127" i="85"/>
  <c r="L126" i="85"/>
  <c r="J126" i="85"/>
  <c r="L125" i="85"/>
  <c r="J125" i="85"/>
  <c r="L124" i="85"/>
  <c r="J124" i="85"/>
  <c r="L123" i="85"/>
  <c r="J123" i="85"/>
  <c r="L122" i="85"/>
  <c r="J122" i="85"/>
  <c r="L121" i="85"/>
  <c r="J121" i="85"/>
  <c r="L120" i="85"/>
  <c r="J120" i="85"/>
  <c r="L119" i="85"/>
  <c r="J119" i="85"/>
  <c r="L118" i="85"/>
  <c r="J118" i="85"/>
  <c r="L117" i="85"/>
  <c r="J117" i="85"/>
  <c r="L116" i="85"/>
  <c r="J116" i="85"/>
  <c r="L115" i="85"/>
  <c r="J115" i="85"/>
  <c r="L114" i="85"/>
  <c r="J114" i="85"/>
  <c r="L113" i="85"/>
  <c r="J113" i="85"/>
  <c r="L112" i="85"/>
  <c r="J112" i="85"/>
  <c r="L111" i="85"/>
  <c r="J111" i="85"/>
  <c r="L110" i="85"/>
  <c r="J110" i="85"/>
  <c r="L109" i="85"/>
  <c r="J109" i="85"/>
  <c r="L108" i="85"/>
  <c r="J108" i="85"/>
  <c r="L107" i="85"/>
  <c r="J107" i="85"/>
  <c r="L106" i="85"/>
  <c r="J106" i="85"/>
  <c r="L105" i="85"/>
  <c r="J105" i="85"/>
  <c r="L104" i="85"/>
  <c r="J104" i="85"/>
  <c r="L103" i="85"/>
  <c r="J103" i="85"/>
  <c r="L102" i="85"/>
  <c r="J102" i="85"/>
  <c r="L101" i="85"/>
  <c r="J101" i="85"/>
  <c r="L100" i="85"/>
  <c r="J100" i="85"/>
  <c r="L99" i="85"/>
  <c r="J99" i="85"/>
  <c r="L98" i="85"/>
  <c r="J98" i="85"/>
  <c r="L97" i="85"/>
  <c r="J97" i="85"/>
  <c r="L96" i="85"/>
  <c r="J96" i="85"/>
  <c r="L95" i="85"/>
  <c r="J95" i="85"/>
  <c r="L94" i="85"/>
  <c r="J94" i="85"/>
  <c r="L93" i="85"/>
  <c r="J93" i="85"/>
  <c r="L92" i="85"/>
  <c r="J92" i="85"/>
  <c r="L91" i="85"/>
  <c r="J91" i="85"/>
  <c r="L90" i="85"/>
  <c r="J90" i="85"/>
  <c r="L89" i="85"/>
  <c r="J89" i="85"/>
  <c r="L88" i="85"/>
  <c r="J88" i="85"/>
  <c r="L87" i="85"/>
  <c r="J87" i="85"/>
  <c r="L86" i="85"/>
  <c r="J86" i="85"/>
  <c r="L85" i="85"/>
  <c r="J85" i="85"/>
  <c r="L84" i="85"/>
  <c r="J84" i="85"/>
  <c r="L83" i="85"/>
  <c r="J83" i="85"/>
  <c r="L82" i="85"/>
  <c r="J82" i="85"/>
  <c r="L81" i="85"/>
  <c r="J81" i="85"/>
  <c r="L80" i="85"/>
  <c r="J80" i="85"/>
  <c r="L79" i="85"/>
  <c r="J79" i="85"/>
  <c r="L78" i="85"/>
  <c r="J78" i="85"/>
  <c r="L77" i="85"/>
  <c r="J77" i="85"/>
  <c r="L76" i="85"/>
  <c r="J76" i="85"/>
  <c r="L75" i="85"/>
  <c r="J75" i="85"/>
  <c r="L74" i="85"/>
  <c r="J74" i="85"/>
  <c r="L73" i="85"/>
  <c r="J73" i="85"/>
  <c r="L72" i="85"/>
  <c r="J72" i="85"/>
  <c r="L71" i="85"/>
  <c r="J71" i="85"/>
  <c r="L70" i="85"/>
  <c r="J70" i="85"/>
  <c r="L69" i="85"/>
  <c r="J69" i="85"/>
  <c r="L67" i="85"/>
  <c r="J67" i="85"/>
  <c r="L66" i="85"/>
  <c r="J66" i="85"/>
  <c r="L65" i="85"/>
  <c r="J65" i="85"/>
  <c r="L64" i="85"/>
  <c r="J64" i="85"/>
  <c r="L63" i="85"/>
  <c r="J63" i="85"/>
  <c r="L62" i="85"/>
  <c r="J62" i="85"/>
  <c r="L61" i="85"/>
  <c r="J61" i="85"/>
  <c r="L60" i="85"/>
  <c r="J60" i="85"/>
  <c r="L59" i="85"/>
  <c r="J59" i="85"/>
  <c r="L58" i="85"/>
  <c r="J58" i="85"/>
  <c r="L57" i="85"/>
  <c r="J57" i="85"/>
  <c r="L56" i="85"/>
  <c r="J56" i="85"/>
  <c r="L55" i="85"/>
  <c r="J55" i="85"/>
  <c r="L54" i="85"/>
  <c r="J54" i="85"/>
  <c r="L53" i="85"/>
  <c r="J53" i="85"/>
  <c r="L52" i="85"/>
  <c r="J52" i="85"/>
  <c r="L51" i="85"/>
  <c r="J51" i="85"/>
  <c r="L50" i="85"/>
  <c r="J50" i="85"/>
  <c r="L49" i="85"/>
  <c r="J49" i="85"/>
  <c r="L48" i="85"/>
  <c r="J48" i="85"/>
  <c r="L47" i="85"/>
  <c r="J47" i="85"/>
  <c r="L46" i="85"/>
  <c r="J46" i="85"/>
  <c r="L45" i="85"/>
  <c r="J45" i="85"/>
  <c r="L44" i="85"/>
  <c r="J44" i="85"/>
  <c r="L43" i="85"/>
  <c r="J43" i="85"/>
  <c r="L42" i="85"/>
  <c r="J42" i="85"/>
  <c r="L41" i="85"/>
  <c r="J41" i="85"/>
  <c r="L40" i="85"/>
  <c r="J40" i="85"/>
  <c r="L39" i="85"/>
  <c r="J39" i="85"/>
  <c r="L38" i="85"/>
  <c r="J38" i="85"/>
  <c r="L37" i="85"/>
  <c r="J37" i="85"/>
  <c r="L36" i="85"/>
  <c r="J36" i="85"/>
  <c r="L35" i="85"/>
  <c r="J35" i="85"/>
  <c r="L34" i="85"/>
  <c r="J34" i="85"/>
  <c r="L33" i="85"/>
  <c r="J33" i="85"/>
  <c r="L32" i="85"/>
  <c r="J32" i="85"/>
  <c r="L31" i="85"/>
  <c r="J31" i="85"/>
  <c r="L30" i="85"/>
  <c r="J30" i="85"/>
  <c r="L29" i="85"/>
  <c r="J29" i="85"/>
  <c r="L28" i="85"/>
  <c r="J28" i="85"/>
  <c r="L27" i="85"/>
  <c r="J27" i="85"/>
  <c r="L26" i="85"/>
  <c r="J26" i="85"/>
  <c r="L25" i="85"/>
  <c r="J25" i="85"/>
  <c r="L24" i="85"/>
  <c r="J24" i="85"/>
  <c r="L23" i="85"/>
  <c r="J23" i="85"/>
  <c r="L22" i="85"/>
  <c r="J22" i="85"/>
  <c r="L21" i="85"/>
  <c r="J21" i="85"/>
  <c r="L20" i="85"/>
  <c r="J20" i="85"/>
  <c r="L19" i="85"/>
  <c r="J19" i="85"/>
  <c r="L18" i="85"/>
  <c r="J18" i="85"/>
  <c r="L17" i="85"/>
  <c r="J17" i="85"/>
  <c r="L16" i="85"/>
  <c r="J16" i="85"/>
  <c r="L15" i="85"/>
  <c r="J15" i="85"/>
  <c r="L14" i="85"/>
  <c r="J14" i="85"/>
  <c r="L13" i="85"/>
  <c r="J13" i="85"/>
  <c r="L12" i="85"/>
  <c r="J12" i="85"/>
  <c r="L11" i="85"/>
  <c r="J11" i="85"/>
  <c r="L10" i="85"/>
  <c r="J10" i="85"/>
  <c r="L9" i="85"/>
  <c r="J9" i="85"/>
  <c r="L8" i="85"/>
  <c r="J8" i="85"/>
  <c r="L7" i="85"/>
  <c r="J7" i="85"/>
  <c r="L6" i="85"/>
  <c r="J6" i="85"/>
  <c r="L5" i="85"/>
  <c r="J5" i="85"/>
  <c r="L4" i="85"/>
  <c r="J4" i="85"/>
  <c r="J152" i="182"/>
  <c r="L152" i="182"/>
  <c r="J153" i="182"/>
  <c r="L153" i="182"/>
  <c r="J154" i="182"/>
  <c r="L154" i="182"/>
  <c r="J155" i="182"/>
  <c r="L155" i="182"/>
  <c r="J156" i="182"/>
  <c r="L156" i="182"/>
  <c r="J157" i="182"/>
  <c r="L157" i="182"/>
  <c r="J158" i="182"/>
  <c r="L158" i="182"/>
  <c r="J159" i="182"/>
  <c r="L159" i="182"/>
  <c r="J160" i="182"/>
  <c r="L160" i="182"/>
  <c r="J161" i="182"/>
  <c r="L161" i="182"/>
  <c r="J162" i="182"/>
  <c r="L162" i="182"/>
  <c r="J163" i="182"/>
  <c r="L163" i="182"/>
  <c r="I5" i="182"/>
  <c r="I6" i="182"/>
  <c r="I7" i="182"/>
  <c r="I8" i="182"/>
  <c r="I9" i="182"/>
  <c r="I10" i="182"/>
  <c r="I11" i="182"/>
  <c r="I12" i="182"/>
  <c r="I13" i="182"/>
  <c r="I14" i="182"/>
  <c r="I15" i="182"/>
  <c r="I16" i="182"/>
  <c r="I17" i="182"/>
  <c r="I18" i="182"/>
  <c r="I19" i="182"/>
  <c r="I20" i="182"/>
  <c r="I21" i="182"/>
  <c r="I22" i="182"/>
  <c r="I23" i="182"/>
  <c r="I24" i="182"/>
  <c r="I25" i="182"/>
  <c r="I26" i="182"/>
  <c r="I27" i="182"/>
  <c r="I28" i="182"/>
  <c r="I29" i="182"/>
  <c r="I30" i="182"/>
  <c r="I31" i="182"/>
  <c r="I32" i="182"/>
  <c r="I33" i="182"/>
  <c r="I34" i="182"/>
  <c r="I35" i="182"/>
  <c r="I36" i="182"/>
  <c r="I37" i="182"/>
  <c r="I38" i="182"/>
  <c r="I39" i="182"/>
  <c r="I40" i="182"/>
  <c r="I41" i="182"/>
  <c r="I42" i="182"/>
  <c r="I43" i="182"/>
  <c r="I44" i="182"/>
  <c r="I45" i="182"/>
  <c r="I46" i="182"/>
  <c r="I47" i="182"/>
  <c r="I48" i="182"/>
  <c r="I49" i="182"/>
  <c r="I50" i="182"/>
  <c r="I51" i="182"/>
  <c r="I52" i="182"/>
  <c r="I53" i="182"/>
  <c r="I54" i="182"/>
  <c r="I55" i="182"/>
  <c r="I56" i="182"/>
  <c r="I57" i="182"/>
  <c r="I58" i="182"/>
  <c r="I59" i="182"/>
  <c r="I60" i="182"/>
  <c r="I61" i="182"/>
  <c r="I62" i="182"/>
  <c r="I63" i="182"/>
  <c r="I64" i="182"/>
  <c r="I65" i="182"/>
  <c r="I66" i="182"/>
  <c r="I67" i="182"/>
  <c r="I68" i="182"/>
  <c r="I69" i="182"/>
  <c r="I70" i="182"/>
  <c r="I71" i="182"/>
  <c r="I72" i="182"/>
  <c r="I73" i="182"/>
  <c r="I74" i="182"/>
  <c r="I75" i="182"/>
  <c r="I76" i="182"/>
  <c r="I77" i="182"/>
  <c r="I78" i="182"/>
  <c r="I79" i="182"/>
  <c r="I80" i="182"/>
  <c r="I81" i="182"/>
  <c r="I82" i="182"/>
  <c r="I83" i="182"/>
  <c r="I84" i="182"/>
  <c r="I85" i="182"/>
  <c r="I86" i="182"/>
  <c r="I87" i="182"/>
  <c r="I88" i="182"/>
  <c r="I89" i="182"/>
  <c r="I90" i="182"/>
  <c r="I91" i="182"/>
  <c r="I92" i="182"/>
  <c r="I93" i="182"/>
  <c r="I94" i="182"/>
  <c r="I95" i="182"/>
  <c r="I96" i="182"/>
  <c r="I97" i="182"/>
  <c r="I98" i="182"/>
  <c r="I99" i="182"/>
  <c r="I100" i="182"/>
  <c r="I101" i="182"/>
  <c r="I102" i="182"/>
  <c r="I103" i="182"/>
  <c r="I104" i="182"/>
  <c r="I105" i="182"/>
  <c r="I106" i="182"/>
  <c r="I107" i="182"/>
  <c r="I108" i="182"/>
  <c r="I109" i="182"/>
  <c r="I110" i="182"/>
  <c r="I111" i="182"/>
  <c r="I112" i="182"/>
  <c r="I113" i="182"/>
  <c r="I114" i="182"/>
  <c r="I115" i="182"/>
  <c r="I116" i="182"/>
  <c r="I117" i="182"/>
  <c r="I118" i="182"/>
  <c r="I119" i="182"/>
  <c r="I120" i="182"/>
  <c r="I121" i="182"/>
  <c r="I122" i="182"/>
  <c r="I123" i="182"/>
  <c r="I124" i="182"/>
  <c r="I125" i="182"/>
  <c r="I126" i="182"/>
  <c r="I127" i="182"/>
  <c r="I128" i="182"/>
  <c r="I129" i="182"/>
  <c r="I130" i="182"/>
  <c r="I131" i="182"/>
  <c r="I132" i="182"/>
  <c r="I133" i="182"/>
  <c r="I134" i="182"/>
  <c r="I135" i="182"/>
  <c r="I136" i="182"/>
  <c r="I137" i="182"/>
  <c r="I138" i="182"/>
  <c r="I139" i="182"/>
  <c r="I140" i="182"/>
  <c r="I141" i="182"/>
  <c r="I142" i="182"/>
  <c r="I143" i="182"/>
  <c r="I144" i="182"/>
  <c r="I145" i="182"/>
  <c r="I146" i="182"/>
  <c r="I147" i="182"/>
  <c r="I148" i="182"/>
  <c r="I149" i="182"/>
  <c r="I150" i="182"/>
  <c r="I151" i="182"/>
  <c r="I152" i="182"/>
  <c r="I153" i="182"/>
  <c r="I154" i="182"/>
  <c r="I155" i="182"/>
  <c r="I156" i="182"/>
  <c r="I157" i="182"/>
  <c r="I158" i="182"/>
  <c r="I159" i="182"/>
  <c r="I160" i="182"/>
  <c r="I161" i="182"/>
  <c r="I162" i="182"/>
  <c r="I163" i="182"/>
  <c r="I4" i="182"/>
  <c r="H5" i="182"/>
  <c r="H6" i="182"/>
  <c r="H7" i="182"/>
  <c r="H8" i="182"/>
  <c r="H9" i="182"/>
  <c r="H10" i="182"/>
  <c r="H11" i="182"/>
  <c r="H12" i="182"/>
  <c r="H13" i="182"/>
  <c r="H14" i="182"/>
  <c r="H15" i="182"/>
  <c r="H16" i="182"/>
  <c r="H17" i="182"/>
  <c r="H18" i="182"/>
  <c r="H19" i="182"/>
  <c r="H20" i="182"/>
  <c r="H21" i="182"/>
  <c r="H22" i="182"/>
  <c r="H23" i="182"/>
  <c r="H24" i="182"/>
  <c r="H25" i="182"/>
  <c r="H26" i="182"/>
  <c r="H27" i="182"/>
  <c r="H28" i="182"/>
  <c r="H29" i="182"/>
  <c r="H30" i="182"/>
  <c r="H31" i="182"/>
  <c r="H32" i="182"/>
  <c r="H33" i="182"/>
  <c r="H34" i="182"/>
  <c r="H35" i="182"/>
  <c r="H36" i="182"/>
  <c r="H37" i="182"/>
  <c r="H38" i="182"/>
  <c r="H39" i="182"/>
  <c r="H40" i="182"/>
  <c r="H41" i="182"/>
  <c r="H42" i="182"/>
  <c r="H43" i="182"/>
  <c r="H44" i="182"/>
  <c r="H45" i="182"/>
  <c r="H46" i="182"/>
  <c r="H47" i="182"/>
  <c r="H48" i="182"/>
  <c r="H49" i="182"/>
  <c r="H50" i="182"/>
  <c r="H51" i="182"/>
  <c r="H52" i="182"/>
  <c r="H53" i="182"/>
  <c r="H54" i="182"/>
  <c r="H55" i="182"/>
  <c r="H56" i="182"/>
  <c r="H57" i="182"/>
  <c r="H58" i="182"/>
  <c r="H59" i="182"/>
  <c r="H60" i="182"/>
  <c r="H61" i="182"/>
  <c r="H62" i="182"/>
  <c r="H63" i="182"/>
  <c r="H64" i="182"/>
  <c r="H65" i="182"/>
  <c r="H66" i="182"/>
  <c r="H67" i="182"/>
  <c r="H68" i="182"/>
  <c r="H69" i="182"/>
  <c r="H70" i="182"/>
  <c r="H71" i="182"/>
  <c r="H72" i="182"/>
  <c r="H73" i="182"/>
  <c r="H74" i="182"/>
  <c r="H75" i="182"/>
  <c r="H76" i="182"/>
  <c r="H77" i="182"/>
  <c r="H78" i="182"/>
  <c r="H79" i="182"/>
  <c r="H80" i="182"/>
  <c r="H81" i="182"/>
  <c r="H82" i="182"/>
  <c r="H83" i="182"/>
  <c r="H84" i="182"/>
  <c r="H85" i="182"/>
  <c r="H86" i="182"/>
  <c r="H87" i="182"/>
  <c r="H88" i="182"/>
  <c r="H89" i="182"/>
  <c r="H90" i="182"/>
  <c r="H91" i="182"/>
  <c r="H92" i="182"/>
  <c r="H93" i="182"/>
  <c r="H94" i="182"/>
  <c r="H95" i="182"/>
  <c r="H96" i="182"/>
  <c r="H97" i="182"/>
  <c r="H98" i="182"/>
  <c r="H99" i="182"/>
  <c r="H100" i="182"/>
  <c r="H101" i="182"/>
  <c r="H102" i="182"/>
  <c r="H103" i="182"/>
  <c r="H104" i="182"/>
  <c r="H105" i="182"/>
  <c r="H106" i="182"/>
  <c r="H107" i="182"/>
  <c r="H108" i="182"/>
  <c r="H109" i="182"/>
  <c r="H110" i="182"/>
  <c r="H111" i="182"/>
  <c r="H112" i="182"/>
  <c r="H113" i="182"/>
  <c r="H114" i="182"/>
  <c r="H115" i="182"/>
  <c r="H116" i="182"/>
  <c r="H117" i="182"/>
  <c r="H118" i="182"/>
  <c r="H119" i="182"/>
  <c r="H120" i="182"/>
  <c r="H121" i="182"/>
  <c r="H122" i="182"/>
  <c r="H123" i="182"/>
  <c r="H124" i="182"/>
  <c r="H125" i="182"/>
  <c r="H126" i="182"/>
  <c r="H127" i="182"/>
  <c r="H128" i="182"/>
  <c r="H129" i="182"/>
  <c r="H130" i="182"/>
  <c r="H131" i="182"/>
  <c r="H132" i="182"/>
  <c r="H133" i="182"/>
  <c r="H134" i="182"/>
  <c r="H135" i="182"/>
  <c r="H136" i="182"/>
  <c r="H137" i="182"/>
  <c r="H138" i="182"/>
  <c r="H139" i="182"/>
  <c r="H140" i="182"/>
  <c r="H141" i="182"/>
  <c r="H142" i="182"/>
  <c r="H143" i="182"/>
  <c r="H144" i="182"/>
  <c r="H145" i="182"/>
  <c r="H146" i="182"/>
  <c r="H147" i="182"/>
  <c r="H148" i="182"/>
  <c r="H149" i="182"/>
  <c r="H150" i="182"/>
  <c r="H151" i="182"/>
  <c r="H152" i="182"/>
  <c r="H153" i="182"/>
  <c r="H154" i="182"/>
  <c r="H155" i="182"/>
  <c r="H156" i="182"/>
  <c r="H157" i="182"/>
  <c r="H158" i="182"/>
  <c r="H159" i="182"/>
  <c r="H160" i="182"/>
  <c r="H161" i="182"/>
  <c r="H162" i="182"/>
  <c r="H163" i="182"/>
  <c r="H4" i="182"/>
  <c r="L151" i="182"/>
  <c r="J151" i="182"/>
  <c r="L150" i="182"/>
  <c r="J150" i="182"/>
  <c r="L149" i="182"/>
  <c r="J149" i="182"/>
  <c r="L148" i="182"/>
  <c r="J148" i="182"/>
  <c r="L147" i="182"/>
  <c r="J147" i="182"/>
  <c r="L146" i="182"/>
  <c r="J146" i="182"/>
  <c r="L145" i="182"/>
  <c r="O22" i="182" s="1"/>
  <c r="J145" i="182"/>
  <c r="L144" i="182"/>
  <c r="J144" i="182"/>
  <c r="L143" i="182"/>
  <c r="J143" i="182"/>
  <c r="L142" i="182"/>
  <c r="J142" i="182"/>
  <c r="L141" i="182"/>
  <c r="O20" i="182" s="1"/>
  <c r="J141" i="182"/>
  <c r="L140" i="182"/>
  <c r="J140" i="182"/>
  <c r="L139" i="182"/>
  <c r="O18" i="182" s="1"/>
  <c r="J139" i="182"/>
  <c r="L138" i="182"/>
  <c r="J138" i="182"/>
  <c r="L137" i="182"/>
  <c r="J137" i="182"/>
  <c r="L136" i="182"/>
  <c r="J136" i="182"/>
  <c r="L135" i="182"/>
  <c r="J135" i="182"/>
  <c r="L134" i="182"/>
  <c r="J134" i="182"/>
  <c r="L133" i="182"/>
  <c r="J133" i="182"/>
  <c r="L132" i="182"/>
  <c r="J132" i="182"/>
  <c r="L131" i="182"/>
  <c r="J131" i="182"/>
  <c r="L130" i="182"/>
  <c r="J130" i="182"/>
  <c r="L129" i="182"/>
  <c r="J129" i="182"/>
  <c r="L128" i="182"/>
  <c r="J128" i="182"/>
  <c r="L127" i="182"/>
  <c r="J127" i="182"/>
  <c r="L126" i="182"/>
  <c r="J126" i="182"/>
  <c r="L125" i="182"/>
  <c r="J125" i="182"/>
  <c r="L124" i="182"/>
  <c r="J124" i="182"/>
  <c r="L123" i="182"/>
  <c r="J123" i="182"/>
  <c r="L122" i="182"/>
  <c r="J122" i="182"/>
  <c r="L121" i="182"/>
  <c r="J121" i="182"/>
  <c r="L120" i="182"/>
  <c r="J120" i="182"/>
  <c r="L119" i="182"/>
  <c r="J119" i="182"/>
  <c r="L118" i="182"/>
  <c r="J118" i="182"/>
  <c r="L117" i="182"/>
  <c r="J117" i="182"/>
  <c r="L116" i="182"/>
  <c r="J116" i="182"/>
  <c r="L115" i="182"/>
  <c r="J115" i="182"/>
  <c r="L114" i="182"/>
  <c r="J114" i="182"/>
  <c r="L113" i="182"/>
  <c r="J113" i="182"/>
  <c r="L112" i="182"/>
  <c r="J112" i="182"/>
  <c r="L111" i="182"/>
  <c r="J111" i="182"/>
  <c r="L110" i="182"/>
  <c r="J110" i="182"/>
  <c r="L109" i="182"/>
  <c r="J109" i="182"/>
  <c r="L108" i="182"/>
  <c r="J108" i="182"/>
  <c r="L107" i="182"/>
  <c r="J107" i="182"/>
  <c r="L106" i="182"/>
  <c r="J106" i="182"/>
  <c r="L105" i="182"/>
  <c r="J105" i="182"/>
  <c r="L104" i="182"/>
  <c r="J104" i="182"/>
  <c r="L103" i="182"/>
  <c r="J103" i="182"/>
  <c r="L102" i="182"/>
  <c r="J102" i="182"/>
  <c r="L101" i="182"/>
  <c r="J101" i="182"/>
  <c r="L100" i="182"/>
  <c r="J100" i="182"/>
  <c r="L99" i="182"/>
  <c r="J99" i="182"/>
  <c r="L98" i="182"/>
  <c r="J98" i="182"/>
  <c r="L97" i="182"/>
  <c r="J97" i="182"/>
  <c r="L96" i="182"/>
  <c r="J96" i="182"/>
  <c r="L95" i="182"/>
  <c r="J95" i="182"/>
  <c r="L94" i="182"/>
  <c r="J94" i="182"/>
  <c r="L93" i="182"/>
  <c r="J93" i="182"/>
  <c r="L92" i="182"/>
  <c r="J92" i="182"/>
  <c r="L91" i="182"/>
  <c r="J91" i="182"/>
  <c r="L90" i="182"/>
  <c r="J90" i="182"/>
  <c r="L89" i="182"/>
  <c r="J89" i="182"/>
  <c r="L88" i="182"/>
  <c r="J88" i="182"/>
  <c r="L87" i="182"/>
  <c r="J87" i="182"/>
  <c r="L86" i="182"/>
  <c r="J86" i="182"/>
  <c r="L85" i="182"/>
  <c r="J85" i="182"/>
  <c r="L84" i="182"/>
  <c r="J84" i="182"/>
  <c r="L83" i="182"/>
  <c r="J83" i="182"/>
  <c r="L82" i="182"/>
  <c r="J82" i="182"/>
  <c r="L81" i="182"/>
  <c r="J81" i="182"/>
  <c r="L80" i="182"/>
  <c r="J80" i="182"/>
  <c r="L79" i="182"/>
  <c r="J79" i="182"/>
  <c r="L78" i="182"/>
  <c r="J78" i="182"/>
  <c r="L77" i="182"/>
  <c r="J77" i="182"/>
  <c r="L76" i="182"/>
  <c r="J76" i="182"/>
  <c r="L75" i="182"/>
  <c r="J75" i="182"/>
  <c r="L74" i="182"/>
  <c r="J74" i="182"/>
  <c r="L73" i="182"/>
  <c r="J73" i="182"/>
  <c r="L72" i="182"/>
  <c r="J72" i="182"/>
  <c r="L71" i="182"/>
  <c r="J71" i="182"/>
  <c r="L70" i="182"/>
  <c r="J70" i="182"/>
  <c r="L69" i="182"/>
  <c r="J69" i="182"/>
  <c r="L68" i="182"/>
  <c r="J68" i="182"/>
  <c r="L67" i="182"/>
  <c r="J67" i="182"/>
  <c r="L66" i="182"/>
  <c r="J66" i="182"/>
  <c r="L65" i="182"/>
  <c r="J65" i="182"/>
  <c r="L64" i="182"/>
  <c r="J64" i="182"/>
  <c r="L63" i="182"/>
  <c r="J63" i="182"/>
  <c r="L62" i="182"/>
  <c r="J62" i="182"/>
  <c r="L61" i="182"/>
  <c r="J61" i="182"/>
  <c r="L60" i="182"/>
  <c r="J60" i="182"/>
  <c r="L59" i="182"/>
  <c r="J59" i="182"/>
  <c r="L58" i="182"/>
  <c r="J58" i="182"/>
  <c r="L57" i="182"/>
  <c r="J57" i="182"/>
  <c r="L56" i="182"/>
  <c r="J56" i="182"/>
  <c r="L55" i="182"/>
  <c r="J55" i="182"/>
  <c r="L54" i="182"/>
  <c r="J54" i="182"/>
  <c r="L53" i="182"/>
  <c r="J53" i="182"/>
  <c r="L52" i="182"/>
  <c r="J52" i="182"/>
  <c r="L51" i="182"/>
  <c r="J51" i="182"/>
  <c r="L50" i="182"/>
  <c r="J50" i="182"/>
  <c r="L49" i="182"/>
  <c r="J49" i="182"/>
  <c r="L48" i="182"/>
  <c r="J48" i="182"/>
  <c r="L47" i="182"/>
  <c r="J47" i="182"/>
  <c r="L46" i="182"/>
  <c r="J46" i="182"/>
  <c r="L45" i="182"/>
  <c r="J45" i="182"/>
  <c r="L44" i="182"/>
  <c r="J44" i="182"/>
  <c r="L43" i="182"/>
  <c r="J43" i="182"/>
  <c r="L42" i="182"/>
  <c r="J42" i="182"/>
  <c r="L41" i="182"/>
  <c r="J41" i="182"/>
  <c r="L40" i="182"/>
  <c r="J40" i="182"/>
  <c r="L39" i="182"/>
  <c r="J39" i="182"/>
  <c r="L38" i="182"/>
  <c r="J38" i="182"/>
  <c r="L37" i="182"/>
  <c r="J37" i="182"/>
  <c r="L36" i="182"/>
  <c r="J36" i="182"/>
  <c r="L35" i="182"/>
  <c r="J35" i="182"/>
  <c r="L34" i="182"/>
  <c r="J34" i="182"/>
  <c r="L33" i="182"/>
  <c r="J33" i="182"/>
  <c r="L32" i="182"/>
  <c r="J32" i="182"/>
  <c r="L31" i="182"/>
  <c r="J31" i="182"/>
  <c r="L30" i="182"/>
  <c r="J30" i="182"/>
  <c r="L29" i="182"/>
  <c r="J29" i="182"/>
  <c r="L28" i="182"/>
  <c r="J28" i="182"/>
  <c r="L27" i="182"/>
  <c r="J27" i="182"/>
  <c r="L26" i="182"/>
  <c r="J26" i="182"/>
  <c r="L25" i="182"/>
  <c r="J25" i="182"/>
  <c r="L24" i="182"/>
  <c r="J24" i="182"/>
  <c r="L23" i="182"/>
  <c r="J23" i="182"/>
  <c r="L22" i="182"/>
  <c r="J22" i="182"/>
  <c r="L21" i="182"/>
  <c r="J21" i="182"/>
  <c r="L20" i="182"/>
  <c r="J20" i="182"/>
  <c r="L19" i="182"/>
  <c r="J19" i="182"/>
  <c r="L18" i="182"/>
  <c r="J18" i="182"/>
  <c r="L17" i="182"/>
  <c r="J17" i="182"/>
  <c r="L16" i="182"/>
  <c r="J16" i="182"/>
  <c r="L15" i="182"/>
  <c r="J15" i="182"/>
  <c r="L14" i="182"/>
  <c r="J14" i="182"/>
  <c r="L13" i="182"/>
  <c r="O24" i="182" s="1"/>
  <c r="J13" i="182"/>
  <c r="L12" i="182"/>
  <c r="J12" i="182"/>
  <c r="L11" i="182"/>
  <c r="J11" i="182"/>
  <c r="L10" i="182"/>
  <c r="J10" i="182"/>
  <c r="L9" i="182"/>
  <c r="J9" i="182"/>
  <c r="L8" i="182"/>
  <c r="J8" i="182"/>
  <c r="L7" i="182"/>
  <c r="J7" i="182"/>
  <c r="L6" i="182"/>
  <c r="J6" i="182"/>
  <c r="L5" i="182"/>
  <c r="J5" i="182"/>
  <c r="L4" i="182"/>
  <c r="J4" i="182"/>
  <c r="L147" i="158"/>
  <c r="J147" i="158"/>
  <c r="I147" i="158"/>
  <c r="H147" i="158"/>
  <c r="L153" i="158"/>
  <c r="J153" i="158"/>
  <c r="L152" i="158"/>
  <c r="J152" i="158"/>
  <c r="L151" i="158"/>
  <c r="J151" i="158"/>
  <c r="L150" i="158"/>
  <c r="J150" i="158"/>
  <c r="L149" i="158"/>
  <c r="J149" i="158"/>
  <c r="L148" i="158"/>
  <c r="J148" i="158"/>
  <c r="L146" i="158"/>
  <c r="J146" i="158"/>
  <c r="L143" i="158"/>
  <c r="O18" i="158" s="1"/>
  <c r="J143" i="158"/>
  <c r="L142" i="158"/>
  <c r="J142" i="158"/>
  <c r="L141" i="158"/>
  <c r="J141" i="158"/>
  <c r="L139" i="158"/>
  <c r="J139" i="158"/>
  <c r="L138" i="158"/>
  <c r="J138" i="158"/>
  <c r="L137" i="158"/>
  <c r="J137" i="158"/>
  <c r="L136" i="158"/>
  <c r="J136" i="158"/>
  <c r="L135" i="158"/>
  <c r="J135" i="158"/>
  <c r="L134" i="158"/>
  <c r="J134" i="158"/>
  <c r="L133" i="158"/>
  <c r="J133" i="158"/>
  <c r="L132" i="158"/>
  <c r="J132" i="158"/>
  <c r="L131" i="158"/>
  <c r="J131" i="158"/>
  <c r="L130" i="158"/>
  <c r="J130" i="158"/>
  <c r="L129" i="158"/>
  <c r="J129" i="158"/>
  <c r="L128" i="158"/>
  <c r="J128" i="158"/>
  <c r="L127" i="158"/>
  <c r="J127" i="158"/>
  <c r="L126" i="158"/>
  <c r="J126" i="158"/>
  <c r="L125" i="158"/>
  <c r="J125" i="158"/>
  <c r="L124" i="158"/>
  <c r="J124" i="158"/>
  <c r="L123" i="158"/>
  <c r="J123" i="158"/>
  <c r="L122" i="158"/>
  <c r="J122" i="158"/>
  <c r="L121" i="158"/>
  <c r="J121" i="158"/>
  <c r="L120" i="158"/>
  <c r="J120" i="158"/>
  <c r="L119" i="158"/>
  <c r="J119" i="158"/>
  <c r="L118" i="158"/>
  <c r="J118" i="158"/>
  <c r="L117" i="158"/>
  <c r="J117" i="158"/>
  <c r="L116" i="158"/>
  <c r="J116" i="158"/>
  <c r="L115" i="158"/>
  <c r="J115" i="158"/>
  <c r="L114" i="158"/>
  <c r="J114" i="158"/>
  <c r="L113" i="158"/>
  <c r="J113" i="158"/>
  <c r="L112" i="158"/>
  <c r="J112" i="158"/>
  <c r="L111" i="158"/>
  <c r="J111" i="158"/>
  <c r="L110" i="158"/>
  <c r="J110" i="158"/>
  <c r="L109" i="158"/>
  <c r="J109" i="158"/>
  <c r="L108" i="158"/>
  <c r="J108" i="158"/>
  <c r="L107" i="158"/>
  <c r="J107" i="158"/>
  <c r="L106" i="158"/>
  <c r="J106" i="158"/>
  <c r="L105" i="158"/>
  <c r="J105" i="158"/>
  <c r="L104" i="158"/>
  <c r="J104" i="158"/>
  <c r="L103" i="158"/>
  <c r="J103" i="158"/>
  <c r="L102" i="158"/>
  <c r="J102" i="158"/>
  <c r="L101" i="158"/>
  <c r="J101" i="158"/>
  <c r="L100" i="158"/>
  <c r="J100" i="158"/>
  <c r="L99" i="158"/>
  <c r="J99" i="158"/>
  <c r="L98" i="158"/>
  <c r="J98" i="158"/>
  <c r="L97" i="158"/>
  <c r="J97" i="158"/>
  <c r="L96" i="158"/>
  <c r="J96" i="158"/>
  <c r="L95" i="158"/>
  <c r="J95" i="158"/>
  <c r="L94" i="158"/>
  <c r="J94" i="158"/>
  <c r="L93" i="158"/>
  <c r="J93" i="158"/>
  <c r="L92" i="158"/>
  <c r="J92" i="158"/>
  <c r="L91" i="158"/>
  <c r="J91" i="158"/>
  <c r="L90" i="158"/>
  <c r="J90" i="158"/>
  <c r="L89" i="158"/>
  <c r="J89" i="158"/>
  <c r="L88" i="158"/>
  <c r="J88" i="158"/>
  <c r="L87" i="158"/>
  <c r="J87" i="158"/>
  <c r="L86" i="158"/>
  <c r="J86" i="158"/>
  <c r="L85" i="158"/>
  <c r="J85" i="158"/>
  <c r="L84" i="158"/>
  <c r="J84" i="158"/>
  <c r="L83" i="158"/>
  <c r="J83" i="158"/>
  <c r="L82" i="158"/>
  <c r="J82" i="158"/>
  <c r="L81" i="158"/>
  <c r="J81" i="158"/>
  <c r="L80" i="158"/>
  <c r="J80" i="158"/>
  <c r="L79" i="158"/>
  <c r="J79" i="158"/>
  <c r="L78" i="158"/>
  <c r="J78" i="158"/>
  <c r="L77" i="158"/>
  <c r="J77" i="158"/>
  <c r="L76" i="158"/>
  <c r="J76" i="158"/>
  <c r="L75" i="158"/>
  <c r="J75" i="158"/>
  <c r="L74" i="158"/>
  <c r="J74" i="158"/>
  <c r="L73" i="158"/>
  <c r="J73" i="158"/>
  <c r="L72" i="158"/>
  <c r="J72" i="158"/>
  <c r="L71" i="158"/>
  <c r="J71" i="158"/>
  <c r="L70" i="158"/>
  <c r="J70" i="158"/>
  <c r="L69" i="158"/>
  <c r="J69" i="158"/>
  <c r="L68" i="158"/>
  <c r="J68" i="158"/>
  <c r="L67" i="158"/>
  <c r="J67" i="158"/>
  <c r="L66" i="158"/>
  <c r="J66" i="158"/>
  <c r="L65" i="158"/>
  <c r="J65" i="158"/>
  <c r="L64" i="158"/>
  <c r="J64" i="158"/>
  <c r="L63" i="158"/>
  <c r="J63" i="158"/>
  <c r="L62" i="158"/>
  <c r="J62" i="158"/>
  <c r="L61" i="158"/>
  <c r="J61" i="158"/>
  <c r="L60" i="158"/>
  <c r="J60" i="158"/>
  <c r="L59" i="158"/>
  <c r="J59" i="158"/>
  <c r="L58" i="158"/>
  <c r="J58" i="158"/>
  <c r="L57" i="158"/>
  <c r="J57" i="158"/>
  <c r="L56" i="158"/>
  <c r="J56" i="158"/>
  <c r="L55" i="158"/>
  <c r="J55" i="158"/>
  <c r="L54" i="158"/>
  <c r="J54" i="158"/>
  <c r="L53" i="158"/>
  <c r="J53" i="158"/>
  <c r="L52" i="158"/>
  <c r="J52" i="158"/>
  <c r="L51" i="158"/>
  <c r="J51" i="158"/>
  <c r="L50" i="158"/>
  <c r="J50" i="158"/>
  <c r="L49" i="158"/>
  <c r="J49" i="158"/>
  <c r="L48" i="158"/>
  <c r="J48" i="158"/>
  <c r="L47" i="158"/>
  <c r="J47" i="158"/>
  <c r="L46" i="158"/>
  <c r="J46" i="158"/>
  <c r="L45" i="158"/>
  <c r="J45" i="158"/>
  <c r="L44" i="158"/>
  <c r="J44" i="158"/>
  <c r="L43" i="158"/>
  <c r="J43" i="158"/>
  <c r="L42" i="158"/>
  <c r="J42" i="158"/>
  <c r="L41" i="158"/>
  <c r="J41" i="158"/>
  <c r="L40" i="158"/>
  <c r="J40" i="158"/>
  <c r="L39" i="158"/>
  <c r="J39" i="158"/>
  <c r="L38" i="158"/>
  <c r="J38" i="158"/>
  <c r="L37" i="158"/>
  <c r="J37" i="158"/>
  <c r="L36" i="158"/>
  <c r="J36" i="158"/>
  <c r="L35" i="158"/>
  <c r="J35" i="158"/>
  <c r="L34" i="158"/>
  <c r="J34" i="158"/>
  <c r="L33" i="158"/>
  <c r="J33" i="158"/>
  <c r="L32" i="158"/>
  <c r="J32" i="158"/>
  <c r="L31" i="158"/>
  <c r="J31" i="158"/>
  <c r="L30" i="158"/>
  <c r="J30" i="158"/>
  <c r="L29" i="158"/>
  <c r="J29" i="158"/>
  <c r="L28" i="158"/>
  <c r="J28" i="158"/>
  <c r="L27" i="158"/>
  <c r="J27" i="158"/>
  <c r="L26" i="158"/>
  <c r="J26" i="158"/>
  <c r="L25" i="158"/>
  <c r="J25" i="158"/>
  <c r="L24" i="158"/>
  <c r="J24" i="158"/>
  <c r="L23" i="158"/>
  <c r="J23" i="158"/>
  <c r="L22" i="158"/>
  <c r="J22" i="158"/>
  <c r="L21" i="158"/>
  <c r="J21" i="158"/>
  <c r="L20" i="158"/>
  <c r="J20" i="158"/>
  <c r="L19" i="158"/>
  <c r="J19" i="158"/>
  <c r="L18" i="158"/>
  <c r="J18" i="158"/>
  <c r="L17" i="158"/>
  <c r="J17" i="158"/>
  <c r="L16" i="158"/>
  <c r="J16" i="158"/>
  <c r="L15" i="158"/>
  <c r="J15" i="158"/>
  <c r="L14" i="158"/>
  <c r="J14" i="158"/>
  <c r="L13" i="158"/>
  <c r="J13" i="158"/>
  <c r="L12" i="158"/>
  <c r="J12" i="158"/>
  <c r="L11" i="158"/>
  <c r="J11" i="158"/>
  <c r="L10" i="158"/>
  <c r="J10" i="158"/>
  <c r="L9" i="158"/>
  <c r="J9" i="158"/>
  <c r="L8" i="158"/>
  <c r="J8" i="158"/>
  <c r="L7" i="158"/>
  <c r="J7" i="158"/>
  <c r="L6" i="158"/>
  <c r="J6" i="158"/>
  <c r="L5" i="158"/>
  <c r="J5" i="158"/>
  <c r="L4" i="158"/>
  <c r="J4" i="158"/>
  <c r="L149" i="92"/>
  <c r="J149" i="92"/>
  <c r="L148" i="92"/>
  <c r="J148" i="92"/>
  <c r="L147" i="92"/>
  <c r="J147" i="92"/>
  <c r="L146" i="92"/>
  <c r="J146" i="92"/>
  <c r="L145" i="92"/>
  <c r="O28" i="92" s="1"/>
  <c r="J145" i="92"/>
  <c r="L144" i="92"/>
  <c r="J144" i="92"/>
  <c r="L143" i="92"/>
  <c r="O14" i="92" s="1"/>
  <c r="J143" i="92"/>
  <c r="L142" i="92"/>
  <c r="J142" i="92"/>
  <c r="L141" i="92"/>
  <c r="J141" i="92"/>
  <c r="L140" i="92"/>
  <c r="J140" i="92"/>
  <c r="L139" i="92"/>
  <c r="J139" i="92"/>
  <c r="L138" i="92"/>
  <c r="J138" i="92"/>
  <c r="L137" i="92"/>
  <c r="J137" i="92"/>
  <c r="L136" i="92"/>
  <c r="J136" i="92"/>
  <c r="L135" i="92"/>
  <c r="J135" i="92"/>
  <c r="L134" i="92"/>
  <c r="J134" i="92"/>
  <c r="L133" i="92"/>
  <c r="J133" i="92"/>
  <c r="L132" i="92"/>
  <c r="J132" i="92"/>
  <c r="L131" i="92"/>
  <c r="J131" i="92"/>
  <c r="L130" i="92"/>
  <c r="O20" i="92" s="1"/>
  <c r="J130" i="92"/>
  <c r="L129" i="92"/>
  <c r="J129" i="92"/>
  <c r="L128" i="92"/>
  <c r="J128" i="92"/>
  <c r="L127" i="92"/>
  <c r="J127" i="92"/>
  <c r="L126" i="92"/>
  <c r="J126" i="92"/>
  <c r="L125" i="92"/>
  <c r="J125" i="92"/>
  <c r="L124" i="92"/>
  <c r="J124" i="92"/>
  <c r="L123" i="92"/>
  <c r="J123" i="92"/>
  <c r="L122" i="92"/>
  <c r="J122" i="92"/>
  <c r="L121" i="92"/>
  <c r="J121" i="92"/>
  <c r="L120" i="92"/>
  <c r="J120" i="92"/>
  <c r="L119" i="92"/>
  <c r="J119" i="92"/>
  <c r="L118" i="92"/>
  <c r="J118" i="92"/>
  <c r="L117" i="92"/>
  <c r="J117" i="92"/>
  <c r="L116" i="92"/>
  <c r="J116" i="92"/>
  <c r="L115" i="92"/>
  <c r="J115" i="92"/>
  <c r="L114" i="92"/>
  <c r="J114" i="92"/>
  <c r="L113" i="92"/>
  <c r="J113" i="92"/>
  <c r="L112" i="92"/>
  <c r="J112" i="92"/>
  <c r="L111" i="92"/>
  <c r="J111" i="92"/>
  <c r="L110" i="92"/>
  <c r="J110" i="92"/>
  <c r="L109" i="92"/>
  <c r="J109" i="92"/>
  <c r="L108" i="92"/>
  <c r="J108" i="92"/>
  <c r="L107" i="92"/>
  <c r="J107" i="92"/>
  <c r="L106" i="92"/>
  <c r="J106" i="92"/>
  <c r="L105" i="92"/>
  <c r="J105" i="92"/>
  <c r="L104" i="92"/>
  <c r="J104" i="92"/>
  <c r="L103" i="92"/>
  <c r="J103" i="92"/>
  <c r="L102" i="92"/>
  <c r="J102" i="92"/>
  <c r="L101" i="92"/>
  <c r="J101" i="92"/>
  <c r="L100" i="92"/>
  <c r="J100" i="92"/>
  <c r="L99" i="92"/>
  <c r="J99" i="92"/>
  <c r="L98" i="92"/>
  <c r="J98" i="92"/>
  <c r="L97" i="92"/>
  <c r="J97" i="92"/>
  <c r="L96" i="92"/>
  <c r="J96" i="92"/>
  <c r="L95" i="92"/>
  <c r="J95" i="92"/>
  <c r="L94" i="92"/>
  <c r="J94" i="92"/>
  <c r="L93" i="92"/>
  <c r="J93" i="92"/>
  <c r="L92" i="92"/>
  <c r="J92" i="92"/>
  <c r="L91" i="92"/>
  <c r="J91" i="92"/>
  <c r="L90" i="92"/>
  <c r="J90" i="92"/>
  <c r="L89" i="92"/>
  <c r="J89" i="92"/>
  <c r="L88" i="92"/>
  <c r="J88" i="92"/>
  <c r="L87" i="92"/>
  <c r="J87" i="92"/>
  <c r="L86" i="92"/>
  <c r="J86" i="92"/>
  <c r="L85" i="92"/>
  <c r="J85" i="92"/>
  <c r="L84" i="92"/>
  <c r="J84" i="92"/>
  <c r="L83" i="92"/>
  <c r="J83" i="92"/>
  <c r="L82" i="92"/>
  <c r="J82" i="92"/>
  <c r="L81" i="92"/>
  <c r="J81" i="92"/>
  <c r="L80" i="92"/>
  <c r="J80" i="92"/>
  <c r="L79" i="92"/>
  <c r="J79" i="92"/>
  <c r="L78" i="92"/>
  <c r="J78" i="92"/>
  <c r="L77" i="92"/>
  <c r="J77" i="92"/>
  <c r="L76" i="92"/>
  <c r="J76" i="92"/>
  <c r="L75" i="92"/>
  <c r="J75" i="92"/>
  <c r="L74" i="92"/>
  <c r="J74" i="92"/>
  <c r="L73" i="92"/>
  <c r="J73" i="92"/>
  <c r="L72" i="92"/>
  <c r="J72" i="92"/>
  <c r="L71" i="92"/>
  <c r="J71" i="92"/>
  <c r="L70" i="92"/>
  <c r="J70" i="92"/>
  <c r="L69" i="92"/>
  <c r="J69" i="92"/>
  <c r="L68" i="92"/>
  <c r="J68" i="92"/>
  <c r="L67" i="92"/>
  <c r="J67" i="92"/>
  <c r="L66" i="92"/>
  <c r="J66" i="92"/>
  <c r="L65" i="92"/>
  <c r="J65" i="92"/>
  <c r="L64" i="92"/>
  <c r="J64" i="92"/>
  <c r="L63" i="92"/>
  <c r="J63" i="92"/>
  <c r="L62" i="92"/>
  <c r="J62" i="92"/>
  <c r="L61" i="92"/>
  <c r="J61" i="92"/>
  <c r="L60" i="92"/>
  <c r="J60" i="92"/>
  <c r="L59" i="92"/>
  <c r="J59" i="92"/>
  <c r="L58" i="92"/>
  <c r="J58" i="92"/>
  <c r="L57" i="92"/>
  <c r="J57" i="92"/>
  <c r="L56" i="92"/>
  <c r="J56" i="92"/>
  <c r="L55" i="92"/>
  <c r="J55" i="92"/>
  <c r="L54" i="92"/>
  <c r="J54" i="92"/>
  <c r="L53" i="92"/>
  <c r="J53" i="92"/>
  <c r="L52" i="92"/>
  <c r="J52" i="92"/>
  <c r="L51" i="92"/>
  <c r="J51" i="92"/>
  <c r="L50" i="92"/>
  <c r="J50" i="92"/>
  <c r="L49" i="92"/>
  <c r="J49" i="92"/>
  <c r="L48" i="92"/>
  <c r="J48" i="92"/>
  <c r="L47" i="92"/>
  <c r="J47" i="92"/>
  <c r="L46" i="92"/>
  <c r="J46" i="92"/>
  <c r="L45" i="92"/>
  <c r="J45" i="92"/>
  <c r="L44" i="92"/>
  <c r="J44" i="92"/>
  <c r="L43" i="92"/>
  <c r="J43" i="92"/>
  <c r="L42" i="92"/>
  <c r="J42" i="92"/>
  <c r="L41" i="92"/>
  <c r="J41" i="92"/>
  <c r="L40" i="92"/>
  <c r="J40" i="92"/>
  <c r="L39" i="92"/>
  <c r="J39" i="92"/>
  <c r="L38" i="92"/>
  <c r="J38" i="92"/>
  <c r="L37" i="92"/>
  <c r="J37" i="92"/>
  <c r="L36" i="92"/>
  <c r="J36" i="92"/>
  <c r="L35" i="92"/>
  <c r="J35" i="92"/>
  <c r="L34" i="92"/>
  <c r="J34" i="92"/>
  <c r="L33" i="92"/>
  <c r="J33" i="92"/>
  <c r="L32" i="92"/>
  <c r="J32" i="92"/>
  <c r="L31" i="92"/>
  <c r="J31" i="92"/>
  <c r="L30" i="92"/>
  <c r="J30" i="92"/>
  <c r="L29" i="92"/>
  <c r="J29" i="92"/>
  <c r="L28" i="92"/>
  <c r="J28" i="92"/>
  <c r="L27" i="92"/>
  <c r="J27" i="92"/>
  <c r="L26" i="92"/>
  <c r="J26" i="92"/>
  <c r="L25" i="92"/>
  <c r="J25" i="92"/>
  <c r="L24" i="92"/>
  <c r="J24" i="92"/>
  <c r="L23" i="92"/>
  <c r="J23" i="92"/>
  <c r="L22" i="92"/>
  <c r="J22" i="92"/>
  <c r="L21" i="92"/>
  <c r="J21" i="92"/>
  <c r="L20" i="92"/>
  <c r="J20" i="92"/>
  <c r="L19" i="92"/>
  <c r="J19" i="92"/>
  <c r="L18" i="92"/>
  <c r="J18" i="92"/>
  <c r="L17" i="92"/>
  <c r="J17" i="92"/>
  <c r="L16" i="92"/>
  <c r="J16" i="92"/>
  <c r="L15" i="92"/>
  <c r="J15" i="92"/>
  <c r="L14" i="92"/>
  <c r="J14" i="92"/>
  <c r="L13" i="92"/>
  <c r="J13" i="92"/>
  <c r="L12" i="92"/>
  <c r="J12" i="92"/>
  <c r="L11" i="92"/>
  <c r="J11" i="92"/>
  <c r="L10" i="92"/>
  <c r="J10" i="92"/>
  <c r="L9" i="92"/>
  <c r="J9" i="92"/>
  <c r="L8" i="92"/>
  <c r="J8" i="92"/>
  <c r="L7" i="92"/>
  <c r="J7" i="92"/>
  <c r="L6" i="92"/>
  <c r="J6" i="92"/>
  <c r="L5" i="92"/>
  <c r="J5" i="92"/>
  <c r="L4" i="92"/>
  <c r="J4" i="92"/>
  <c r="I136" i="171"/>
  <c r="L136" i="171"/>
  <c r="J136" i="171"/>
  <c r="H136" i="171"/>
  <c r="I5" i="171"/>
  <c r="I6" i="171"/>
  <c r="I7" i="171"/>
  <c r="I8" i="171"/>
  <c r="I9" i="171"/>
  <c r="I10" i="171"/>
  <c r="I11" i="171"/>
  <c r="I12" i="171"/>
  <c r="I13" i="171"/>
  <c r="I14" i="171"/>
  <c r="I15" i="171"/>
  <c r="I16" i="171"/>
  <c r="I17" i="171"/>
  <c r="I18" i="171"/>
  <c r="I19" i="171"/>
  <c r="I20" i="171"/>
  <c r="I21" i="171"/>
  <c r="I22" i="171"/>
  <c r="I23" i="171"/>
  <c r="I24" i="171"/>
  <c r="I25" i="171"/>
  <c r="I26" i="171"/>
  <c r="I27" i="171"/>
  <c r="I28" i="171"/>
  <c r="I29" i="171"/>
  <c r="I30" i="171"/>
  <c r="I31" i="171"/>
  <c r="I32" i="171"/>
  <c r="I33" i="171"/>
  <c r="I34" i="171"/>
  <c r="I35" i="171"/>
  <c r="I36" i="171"/>
  <c r="I37" i="171"/>
  <c r="I38" i="171"/>
  <c r="I39" i="171"/>
  <c r="I40" i="171"/>
  <c r="I41" i="171"/>
  <c r="I42" i="171"/>
  <c r="I43" i="171"/>
  <c r="I44" i="171"/>
  <c r="I45" i="171"/>
  <c r="I46" i="171"/>
  <c r="I47" i="171"/>
  <c r="I48" i="171"/>
  <c r="I49" i="171"/>
  <c r="I50" i="171"/>
  <c r="I51" i="171"/>
  <c r="I52" i="171"/>
  <c r="I53" i="171"/>
  <c r="I54" i="171"/>
  <c r="I55" i="171"/>
  <c r="I57" i="171"/>
  <c r="I58" i="171"/>
  <c r="I59" i="171"/>
  <c r="I60" i="171"/>
  <c r="I61" i="171"/>
  <c r="I62" i="171"/>
  <c r="I63" i="171"/>
  <c r="I64" i="171"/>
  <c r="I65" i="171"/>
  <c r="I66" i="171"/>
  <c r="I67" i="171"/>
  <c r="I68" i="171"/>
  <c r="I69" i="171"/>
  <c r="I70" i="171"/>
  <c r="I71" i="171"/>
  <c r="I72" i="171"/>
  <c r="I73" i="171"/>
  <c r="I74" i="171"/>
  <c r="I75" i="171"/>
  <c r="I76" i="171"/>
  <c r="I77" i="171"/>
  <c r="I78" i="171"/>
  <c r="I79" i="171"/>
  <c r="I80" i="171"/>
  <c r="I81" i="171"/>
  <c r="I82" i="171"/>
  <c r="I83" i="171"/>
  <c r="I84" i="171"/>
  <c r="I85" i="171"/>
  <c r="I86" i="171"/>
  <c r="I87" i="171"/>
  <c r="I88" i="171"/>
  <c r="I89" i="171"/>
  <c r="I90" i="171"/>
  <c r="I91" i="171"/>
  <c r="I92" i="171"/>
  <c r="I93" i="171"/>
  <c r="I94" i="171"/>
  <c r="I95" i="171"/>
  <c r="I96" i="171"/>
  <c r="I97" i="171"/>
  <c r="I98" i="171"/>
  <c r="I99" i="171"/>
  <c r="I100" i="171"/>
  <c r="I101" i="171"/>
  <c r="I102" i="171"/>
  <c r="I103" i="171"/>
  <c r="I104" i="171"/>
  <c r="I105" i="171"/>
  <c r="I106" i="171"/>
  <c r="I107" i="171"/>
  <c r="I108" i="171"/>
  <c r="I109" i="171"/>
  <c r="I110" i="171"/>
  <c r="I111" i="171"/>
  <c r="I112" i="171"/>
  <c r="I113" i="171"/>
  <c r="I114" i="171"/>
  <c r="I115" i="171"/>
  <c r="I116" i="171"/>
  <c r="I117" i="171"/>
  <c r="I118" i="171"/>
  <c r="I119" i="171"/>
  <c r="I120" i="171"/>
  <c r="I121" i="171"/>
  <c r="I122" i="171"/>
  <c r="I123" i="171"/>
  <c r="I124" i="171"/>
  <c r="I125" i="171"/>
  <c r="I126" i="171"/>
  <c r="I127" i="171"/>
  <c r="I128" i="171"/>
  <c r="I129" i="171"/>
  <c r="I130" i="171"/>
  <c r="I131" i="171"/>
  <c r="I132" i="171"/>
  <c r="I133" i="171"/>
  <c r="I134" i="171"/>
  <c r="I135" i="171"/>
  <c r="I137" i="171"/>
  <c r="I138" i="171"/>
  <c r="I139" i="171"/>
  <c r="I140" i="171"/>
  <c r="I141" i="171"/>
  <c r="I142" i="171"/>
  <c r="I143" i="171"/>
  <c r="I144" i="171"/>
  <c r="I145" i="171"/>
  <c r="I146" i="171"/>
  <c r="I147" i="171"/>
  <c r="I148" i="171"/>
  <c r="I149" i="171"/>
  <c r="I150" i="171"/>
  <c r="I151" i="171"/>
  <c r="I152" i="171"/>
  <c r="I153" i="171"/>
  <c r="I154" i="171"/>
  <c r="I155" i="171"/>
  <c r="I156" i="171"/>
  <c r="I157" i="171"/>
  <c r="I158" i="171"/>
  <c r="I159" i="171"/>
  <c r="I160" i="171"/>
  <c r="I161" i="171"/>
  <c r="I162" i="171"/>
  <c r="I163" i="171"/>
  <c r="I164" i="171"/>
  <c r="I4" i="171"/>
  <c r="H5" i="171"/>
  <c r="H6" i="171"/>
  <c r="H7" i="171"/>
  <c r="H8" i="171"/>
  <c r="H9" i="171"/>
  <c r="H10" i="171"/>
  <c r="H11" i="171"/>
  <c r="H12" i="171"/>
  <c r="H13" i="171"/>
  <c r="H14" i="171"/>
  <c r="H15" i="171"/>
  <c r="H16" i="171"/>
  <c r="H17" i="171"/>
  <c r="H18" i="171"/>
  <c r="H19" i="171"/>
  <c r="H20" i="171"/>
  <c r="H21" i="171"/>
  <c r="H22" i="171"/>
  <c r="H23" i="171"/>
  <c r="H24" i="171"/>
  <c r="H25" i="171"/>
  <c r="H26" i="171"/>
  <c r="H27" i="171"/>
  <c r="H28" i="171"/>
  <c r="H29" i="171"/>
  <c r="H30" i="171"/>
  <c r="H31" i="171"/>
  <c r="H32" i="171"/>
  <c r="H33" i="171"/>
  <c r="H34" i="171"/>
  <c r="H35" i="171"/>
  <c r="H36" i="171"/>
  <c r="H37" i="171"/>
  <c r="H38" i="171"/>
  <c r="H39" i="171"/>
  <c r="H40" i="171"/>
  <c r="H41" i="171"/>
  <c r="H42" i="171"/>
  <c r="H43" i="171"/>
  <c r="H44" i="171"/>
  <c r="H45" i="171"/>
  <c r="H46" i="171"/>
  <c r="H47" i="171"/>
  <c r="H48" i="171"/>
  <c r="H49" i="171"/>
  <c r="H50" i="171"/>
  <c r="H51" i="171"/>
  <c r="H52" i="171"/>
  <c r="H53" i="171"/>
  <c r="H54" i="171"/>
  <c r="H55" i="171"/>
  <c r="H57" i="171"/>
  <c r="H58" i="171"/>
  <c r="H59" i="171"/>
  <c r="H60" i="171"/>
  <c r="H61" i="171"/>
  <c r="H62" i="171"/>
  <c r="H63" i="171"/>
  <c r="H64" i="171"/>
  <c r="H65" i="171"/>
  <c r="H66" i="171"/>
  <c r="H67" i="171"/>
  <c r="H68" i="171"/>
  <c r="H69" i="171"/>
  <c r="H70" i="171"/>
  <c r="H71" i="171"/>
  <c r="H72" i="171"/>
  <c r="H73" i="171"/>
  <c r="H74" i="171"/>
  <c r="H75" i="171"/>
  <c r="H76" i="171"/>
  <c r="H77" i="171"/>
  <c r="H78" i="171"/>
  <c r="H79" i="171"/>
  <c r="H80" i="171"/>
  <c r="H81" i="171"/>
  <c r="H82" i="171"/>
  <c r="H83" i="171"/>
  <c r="H84" i="171"/>
  <c r="H85" i="171"/>
  <c r="H86" i="171"/>
  <c r="H87" i="171"/>
  <c r="H88" i="171"/>
  <c r="H89" i="171"/>
  <c r="H90" i="171"/>
  <c r="H91" i="171"/>
  <c r="H92" i="171"/>
  <c r="H93" i="171"/>
  <c r="H94" i="171"/>
  <c r="H95" i="171"/>
  <c r="H96" i="171"/>
  <c r="H97" i="171"/>
  <c r="H98" i="171"/>
  <c r="H99" i="171"/>
  <c r="H100" i="171"/>
  <c r="H101" i="171"/>
  <c r="H102" i="171"/>
  <c r="H103" i="171"/>
  <c r="H104" i="171"/>
  <c r="H105" i="171"/>
  <c r="H106" i="171"/>
  <c r="H107" i="171"/>
  <c r="H108" i="171"/>
  <c r="H109" i="171"/>
  <c r="H110" i="171"/>
  <c r="H111" i="171"/>
  <c r="H112" i="171"/>
  <c r="H113" i="171"/>
  <c r="H114" i="171"/>
  <c r="H115" i="171"/>
  <c r="H116" i="171"/>
  <c r="H117" i="171"/>
  <c r="H118" i="171"/>
  <c r="H119" i="171"/>
  <c r="H120" i="171"/>
  <c r="H121" i="171"/>
  <c r="H122" i="171"/>
  <c r="H123" i="171"/>
  <c r="H124" i="171"/>
  <c r="H125" i="171"/>
  <c r="H126" i="171"/>
  <c r="H127" i="171"/>
  <c r="H128" i="171"/>
  <c r="H129" i="171"/>
  <c r="H130" i="171"/>
  <c r="H131" i="171"/>
  <c r="H132" i="171"/>
  <c r="H133" i="171"/>
  <c r="H134" i="171"/>
  <c r="H135" i="171"/>
  <c r="H137" i="171"/>
  <c r="H138" i="171"/>
  <c r="H139" i="171"/>
  <c r="H140" i="171"/>
  <c r="H141" i="171"/>
  <c r="H142" i="171"/>
  <c r="H143" i="171"/>
  <c r="H144" i="171"/>
  <c r="H145" i="171"/>
  <c r="H146" i="171"/>
  <c r="H147" i="171"/>
  <c r="H148" i="171"/>
  <c r="H149" i="171"/>
  <c r="H150" i="171"/>
  <c r="H151" i="171"/>
  <c r="H152" i="171"/>
  <c r="H153" i="171"/>
  <c r="H154" i="171"/>
  <c r="H155" i="171"/>
  <c r="H156" i="171"/>
  <c r="H157" i="171"/>
  <c r="H158" i="171"/>
  <c r="H159" i="171"/>
  <c r="H160" i="171"/>
  <c r="H161" i="171"/>
  <c r="H162" i="171"/>
  <c r="H163" i="171"/>
  <c r="H164" i="171"/>
  <c r="H4" i="171"/>
  <c r="J115" i="171"/>
  <c r="L115" i="171"/>
  <c r="J116" i="171"/>
  <c r="L116" i="171"/>
  <c r="J117" i="171"/>
  <c r="L117" i="171"/>
  <c r="J118" i="171"/>
  <c r="L118" i="171"/>
  <c r="J119" i="171"/>
  <c r="L119" i="171"/>
  <c r="J120" i="171"/>
  <c r="L120" i="171"/>
  <c r="J121" i="171"/>
  <c r="L121" i="171"/>
  <c r="J122" i="171"/>
  <c r="L122" i="171"/>
  <c r="J123" i="171"/>
  <c r="L123" i="171"/>
  <c r="J124" i="171"/>
  <c r="L124" i="171"/>
  <c r="J125" i="171"/>
  <c r="L125" i="171"/>
  <c r="J126" i="171"/>
  <c r="L126" i="171"/>
  <c r="J127" i="171"/>
  <c r="L127" i="171"/>
  <c r="J128" i="171"/>
  <c r="L128" i="171"/>
  <c r="J129" i="171"/>
  <c r="L129" i="171"/>
  <c r="O18" i="171" s="1"/>
  <c r="J130" i="171"/>
  <c r="L130" i="171"/>
  <c r="J131" i="171"/>
  <c r="L131" i="171"/>
  <c r="O20" i="171" s="1"/>
  <c r="J132" i="171"/>
  <c r="L132" i="171"/>
  <c r="J133" i="171"/>
  <c r="L133" i="171"/>
  <c r="J134" i="171"/>
  <c r="L134" i="171"/>
  <c r="J135" i="171"/>
  <c r="L135" i="171"/>
  <c r="O22" i="171" s="1"/>
  <c r="J137" i="171"/>
  <c r="L137" i="171"/>
  <c r="O4" i="171" s="1"/>
  <c r="J138" i="171"/>
  <c r="L138" i="171"/>
  <c r="J139" i="171"/>
  <c r="L139" i="171"/>
  <c r="J140" i="171"/>
  <c r="L140" i="171"/>
  <c r="J141" i="171"/>
  <c r="L141" i="171"/>
  <c r="J142" i="171"/>
  <c r="L142" i="171"/>
  <c r="J143" i="171"/>
  <c r="L143" i="171"/>
  <c r="J144" i="171"/>
  <c r="L144" i="171"/>
  <c r="O14" i="171" s="1"/>
  <c r="J145" i="171"/>
  <c r="L145" i="171"/>
  <c r="J146" i="171"/>
  <c r="L146" i="171"/>
  <c r="J147" i="171"/>
  <c r="L147" i="171"/>
  <c r="J148" i="171"/>
  <c r="L148" i="171"/>
  <c r="J149" i="171"/>
  <c r="L149" i="171"/>
  <c r="J150" i="171"/>
  <c r="L150" i="171"/>
  <c r="J151" i="171"/>
  <c r="L151" i="171"/>
  <c r="J152" i="171"/>
  <c r="L152" i="171"/>
  <c r="J153" i="171"/>
  <c r="L153" i="171"/>
  <c r="J154" i="171"/>
  <c r="L154" i="171"/>
  <c r="J155" i="171"/>
  <c r="L155" i="171"/>
  <c r="J156" i="171"/>
  <c r="L156" i="171"/>
  <c r="J157" i="171"/>
  <c r="L157" i="171"/>
  <c r="J158" i="171"/>
  <c r="L158" i="171"/>
  <c r="J159" i="171"/>
  <c r="L159" i="171"/>
  <c r="J160" i="171"/>
  <c r="L160" i="171"/>
  <c r="J161" i="171"/>
  <c r="L161" i="171"/>
  <c r="J162" i="171"/>
  <c r="L162" i="171"/>
  <c r="J163" i="171"/>
  <c r="L163" i="171"/>
  <c r="J164" i="171"/>
  <c r="L164" i="171"/>
  <c r="J114" i="171"/>
  <c r="L114" i="171"/>
  <c r="L113" i="171"/>
  <c r="J113" i="171"/>
  <c r="L112" i="171"/>
  <c r="J112" i="171"/>
  <c r="L111" i="171"/>
  <c r="J111" i="171"/>
  <c r="L110" i="171"/>
  <c r="J110" i="171"/>
  <c r="L109" i="171"/>
  <c r="J109" i="171"/>
  <c r="L108" i="171"/>
  <c r="J108" i="171"/>
  <c r="L107" i="171"/>
  <c r="J107" i="171"/>
  <c r="L106" i="171"/>
  <c r="J106" i="171"/>
  <c r="L105" i="171"/>
  <c r="J105" i="171"/>
  <c r="L104" i="171"/>
  <c r="J104" i="171"/>
  <c r="L103" i="171"/>
  <c r="J103" i="171"/>
  <c r="L102" i="171"/>
  <c r="J102" i="171"/>
  <c r="L101" i="171"/>
  <c r="J101" i="171"/>
  <c r="L100" i="171"/>
  <c r="J100" i="171"/>
  <c r="L99" i="171"/>
  <c r="J99" i="171"/>
  <c r="L98" i="171"/>
  <c r="J98" i="171"/>
  <c r="L97" i="171"/>
  <c r="J97" i="171"/>
  <c r="L96" i="171"/>
  <c r="J96" i="171"/>
  <c r="L95" i="171"/>
  <c r="J95" i="171"/>
  <c r="L94" i="171"/>
  <c r="J94" i="171"/>
  <c r="L93" i="171"/>
  <c r="J93" i="171"/>
  <c r="L92" i="171"/>
  <c r="J92" i="171"/>
  <c r="L91" i="171"/>
  <c r="J91" i="171"/>
  <c r="L90" i="171"/>
  <c r="J90" i="171"/>
  <c r="L89" i="171"/>
  <c r="J89" i="171"/>
  <c r="L88" i="171"/>
  <c r="J88" i="171"/>
  <c r="L87" i="171"/>
  <c r="J87" i="171"/>
  <c r="L86" i="171"/>
  <c r="J86" i="171"/>
  <c r="L85" i="171"/>
  <c r="J85" i="171"/>
  <c r="L84" i="171"/>
  <c r="J84" i="171"/>
  <c r="L83" i="171"/>
  <c r="J83" i="171"/>
  <c r="L82" i="171"/>
  <c r="J82" i="171"/>
  <c r="L81" i="171"/>
  <c r="J81" i="171"/>
  <c r="L80" i="171"/>
  <c r="J80" i="171"/>
  <c r="L79" i="171"/>
  <c r="J79" i="171"/>
  <c r="L78" i="171"/>
  <c r="J78" i="171"/>
  <c r="L77" i="171"/>
  <c r="J77" i="171"/>
  <c r="L76" i="171"/>
  <c r="J76" i="171"/>
  <c r="L75" i="171"/>
  <c r="J75" i="171"/>
  <c r="L74" i="171"/>
  <c r="J74" i="171"/>
  <c r="L73" i="171"/>
  <c r="J73" i="171"/>
  <c r="L72" i="171"/>
  <c r="J72" i="171"/>
  <c r="L71" i="171"/>
  <c r="J71" i="171"/>
  <c r="L70" i="171"/>
  <c r="J70" i="171"/>
  <c r="L69" i="171"/>
  <c r="J69" i="171"/>
  <c r="L68" i="171"/>
  <c r="J68" i="171"/>
  <c r="L67" i="171"/>
  <c r="J67" i="171"/>
  <c r="L66" i="171"/>
  <c r="J66" i="171"/>
  <c r="L65" i="171"/>
  <c r="J65" i="171"/>
  <c r="L64" i="171"/>
  <c r="J64" i="171"/>
  <c r="L63" i="171"/>
  <c r="J63" i="171"/>
  <c r="L62" i="171"/>
  <c r="J62" i="171"/>
  <c r="L61" i="171"/>
  <c r="J61" i="171"/>
  <c r="L60" i="171"/>
  <c r="J60" i="171"/>
  <c r="L59" i="171"/>
  <c r="J59" i="171"/>
  <c r="L58" i="171"/>
  <c r="J58" i="171"/>
  <c r="L57" i="171"/>
  <c r="J57" i="171"/>
  <c r="L55" i="171"/>
  <c r="J55" i="171"/>
  <c r="L54" i="171"/>
  <c r="J54" i="171"/>
  <c r="L53" i="171"/>
  <c r="J53" i="171"/>
  <c r="L52" i="171"/>
  <c r="J52" i="171"/>
  <c r="L51" i="171"/>
  <c r="J51" i="171"/>
  <c r="L50" i="171"/>
  <c r="J50" i="171"/>
  <c r="L49" i="171"/>
  <c r="J49" i="171"/>
  <c r="L48" i="171"/>
  <c r="J48" i="171"/>
  <c r="L47" i="171"/>
  <c r="J47" i="171"/>
  <c r="L46" i="171"/>
  <c r="J46" i="171"/>
  <c r="L45" i="171"/>
  <c r="J45" i="171"/>
  <c r="L44" i="171"/>
  <c r="J44" i="171"/>
  <c r="L43" i="171"/>
  <c r="J43" i="171"/>
  <c r="L42" i="171"/>
  <c r="J42" i="171"/>
  <c r="L41" i="171"/>
  <c r="J41" i="171"/>
  <c r="L40" i="171"/>
  <c r="J40" i="171"/>
  <c r="L39" i="171"/>
  <c r="J39" i="171"/>
  <c r="L38" i="171"/>
  <c r="J38" i="171"/>
  <c r="L37" i="171"/>
  <c r="J37" i="171"/>
  <c r="L36" i="171"/>
  <c r="J36" i="171"/>
  <c r="L35" i="171"/>
  <c r="J35" i="171"/>
  <c r="L34" i="171"/>
  <c r="J34" i="171"/>
  <c r="L33" i="171"/>
  <c r="J33" i="171"/>
  <c r="L32" i="171"/>
  <c r="J32" i="171"/>
  <c r="L31" i="171"/>
  <c r="J31" i="171"/>
  <c r="L30" i="171"/>
  <c r="J30" i="171"/>
  <c r="L29" i="171"/>
  <c r="J29" i="171"/>
  <c r="L28" i="171"/>
  <c r="J28" i="171"/>
  <c r="L27" i="171"/>
  <c r="J27" i="171"/>
  <c r="L26" i="171"/>
  <c r="J26" i="171"/>
  <c r="L25" i="171"/>
  <c r="J25" i="171"/>
  <c r="L24" i="171"/>
  <c r="J24" i="171"/>
  <c r="L23" i="171"/>
  <c r="J23" i="171"/>
  <c r="L22" i="171"/>
  <c r="J22" i="171"/>
  <c r="L21" i="171"/>
  <c r="J21" i="171"/>
  <c r="L20" i="171"/>
  <c r="J20" i="171"/>
  <c r="L19" i="171"/>
  <c r="J19" i="171"/>
  <c r="L18" i="171"/>
  <c r="J18" i="171"/>
  <c r="L17" i="171"/>
  <c r="J17" i="171"/>
  <c r="L16" i="171"/>
  <c r="J16" i="171"/>
  <c r="L15" i="171"/>
  <c r="J15" i="171"/>
  <c r="L14" i="171"/>
  <c r="J14" i="171"/>
  <c r="L13" i="171"/>
  <c r="J13" i="171"/>
  <c r="L12" i="171"/>
  <c r="J12" i="171"/>
  <c r="L11" i="171"/>
  <c r="J11" i="171"/>
  <c r="L10" i="171"/>
  <c r="J10" i="171"/>
  <c r="L9" i="171"/>
  <c r="J9" i="171"/>
  <c r="L8" i="171"/>
  <c r="J8" i="171"/>
  <c r="L7" i="171"/>
  <c r="J7" i="171"/>
  <c r="L6" i="171"/>
  <c r="J6" i="171"/>
  <c r="L5" i="171"/>
  <c r="J5" i="171"/>
  <c r="L4" i="171"/>
  <c r="J4" i="171"/>
  <c r="I5" i="185"/>
  <c r="I6" i="185"/>
  <c r="I7" i="185"/>
  <c r="I8" i="185"/>
  <c r="I9" i="185"/>
  <c r="I10" i="185"/>
  <c r="I11" i="185"/>
  <c r="I12" i="185"/>
  <c r="I13" i="185"/>
  <c r="I14" i="185"/>
  <c r="I17" i="185"/>
  <c r="I18" i="185"/>
  <c r="I19" i="185"/>
  <c r="I20" i="185"/>
  <c r="I21" i="185"/>
  <c r="I22" i="185"/>
  <c r="I23" i="185"/>
  <c r="I24" i="185"/>
  <c r="I25" i="185"/>
  <c r="I26" i="185"/>
  <c r="I27" i="185"/>
  <c r="I28" i="185"/>
  <c r="I29" i="185"/>
  <c r="I30" i="185"/>
  <c r="I31" i="185"/>
  <c r="I32" i="185"/>
  <c r="I33" i="185"/>
  <c r="I34" i="185"/>
  <c r="I35" i="185"/>
  <c r="I36" i="185"/>
  <c r="I37" i="185"/>
  <c r="I38" i="185"/>
  <c r="I39" i="185"/>
  <c r="I40" i="185"/>
  <c r="I41" i="185"/>
  <c r="I42" i="185"/>
  <c r="I43" i="185"/>
  <c r="I44" i="185"/>
  <c r="I45" i="185"/>
  <c r="I46" i="185"/>
  <c r="I47" i="185"/>
  <c r="I48" i="185"/>
  <c r="I49" i="185"/>
  <c r="I50" i="185"/>
  <c r="I51" i="185"/>
  <c r="I52" i="185"/>
  <c r="I53" i="185"/>
  <c r="I54" i="185"/>
  <c r="I55" i="185"/>
  <c r="I56" i="185"/>
  <c r="I57" i="185"/>
  <c r="I58" i="185"/>
  <c r="I59" i="185"/>
  <c r="I60" i="185"/>
  <c r="I61" i="185"/>
  <c r="I62" i="185"/>
  <c r="I63" i="185"/>
  <c r="I64" i="185"/>
  <c r="I65" i="185"/>
  <c r="I66" i="185"/>
  <c r="I67" i="185"/>
  <c r="I68" i="185"/>
  <c r="I69" i="185"/>
  <c r="I70" i="185"/>
  <c r="I71" i="185"/>
  <c r="I72" i="185"/>
  <c r="I73" i="185"/>
  <c r="I74" i="185"/>
  <c r="I75" i="185"/>
  <c r="I76" i="185"/>
  <c r="I77" i="185"/>
  <c r="I78" i="185"/>
  <c r="I79" i="185"/>
  <c r="I80" i="185"/>
  <c r="I81" i="185"/>
  <c r="I82" i="185"/>
  <c r="I83" i="185"/>
  <c r="I84" i="185"/>
  <c r="I85" i="185"/>
  <c r="I100" i="185"/>
  <c r="I102" i="185"/>
  <c r="I103" i="185"/>
  <c r="I104" i="185"/>
  <c r="I105" i="185"/>
  <c r="I106" i="185"/>
  <c r="I107" i="185"/>
  <c r="I108" i="185"/>
  <c r="I109" i="185"/>
  <c r="I112" i="185"/>
  <c r="I113" i="185"/>
  <c r="I114" i="185"/>
  <c r="I115" i="185"/>
  <c r="I116" i="185"/>
  <c r="I117" i="185"/>
  <c r="I118" i="185"/>
  <c r="I119" i="185"/>
  <c r="I4" i="185"/>
  <c r="H5" i="185"/>
  <c r="H6" i="185"/>
  <c r="H7" i="185"/>
  <c r="H8" i="185"/>
  <c r="H9" i="185"/>
  <c r="H10" i="185"/>
  <c r="H11" i="185"/>
  <c r="H12" i="185"/>
  <c r="H13" i="185"/>
  <c r="H14" i="185"/>
  <c r="H17" i="185"/>
  <c r="H18" i="185"/>
  <c r="H19" i="185"/>
  <c r="H20" i="185"/>
  <c r="H21" i="185"/>
  <c r="H22" i="185"/>
  <c r="H23" i="185"/>
  <c r="H24" i="185"/>
  <c r="H25" i="185"/>
  <c r="H26" i="185"/>
  <c r="H27" i="185"/>
  <c r="H28" i="185"/>
  <c r="H29" i="185"/>
  <c r="H30" i="185"/>
  <c r="H31" i="185"/>
  <c r="H32" i="185"/>
  <c r="H33" i="185"/>
  <c r="H34" i="185"/>
  <c r="H35" i="185"/>
  <c r="H36" i="185"/>
  <c r="H37" i="185"/>
  <c r="H38" i="185"/>
  <c r="H39" i="185"/>
  <c r="H40" i="185"/>
  <c r="H41" i="185"/>
  <c r="H42" i="185"/>
  <c r="H43" i="185"/>
  <c r="H44" i="185"/>
  <c r="H45" i="185"/>
  <c r="H46" i="185"/>
  <c r="H47" i="185"/>
  <c r="H48" i="185"/>
  <c r="H49" i="185"/>
  <c r="H50" i="185"/>
  <c r="H51" i="185"/>
  <c r="H52" i="185"/>
  <c r="H53" i="185"/>
  <c r="H54" i="185"/>
  <c r="H55" i="185"/>
  <c r="H56" i="185"/>
  <c r="H57" i="185"/>
  <c r="H58" i="185"/>
  <c r="H59" i="185"/>
  <c r="H60" i="185"/>
  <c r="H61" i="185"/>
  <c r="H62" i="185"/>
  <c r="H63" i="185"/>
  <c r="H64" i="185"/>
  <c r="H65" i="185"/>
  <c r="H66" i="185"/>
  <c r="H67" i="185"/>
  <c r="H68" i="185"/>
  <c r="H69" i="185"/>
  <c r="H70" i="185"/>
  <c r="H71" i="185"/>
  <c r="H72" i="185"/>
  <c r="H73" i="185"/>
  <c r="H74" i="185"/>
  <c r="H75" i="185"/>
  <c r="H76" i="185"/>
  <c r="H77" i="185"/>
  <c r="H78" i="185"/>
  <c r="H79" i="185"/>
  <c r="H80" i="185"/>
  <c r="H81" i="185"/>
  <c r="H82" i="185"/>
  <c r="H83" i="185"/>
  <c r="H84" i="185"/>
  <c r="H85" i="185"/>
  <c r="H100" i="185"/>
  <c r="H102" i="185"/>
  <c r="H103" i="185"/>
  <c r="H104" i="185"/>
  <c r="H105" i="185"/>
  <c r="H106" i="185"/>
  <c r="H107" i="185"/>
  <c r="H108" i="185"/>
  <c r="H109" i="185"/>
  <c r="H112" i="185"/>
  <c r="H113" i="185"/>
  <c r="H114" i="185"/>
  <c r="H115" i="185"/>
  <c r="H116" i="185"/>
  <c r="H117" i="185"/>
  <c r="H118" i="185"/>
  <c r="H119" i="185"/>
  <c r="H4" i="185"/>
  <c r="L119" i="185"/>
  <c r="J119" i="185"/>
  <c r="L118" i="185"/>
  <c r="J118" i="185"/>
  <c r="L117" i="185"/>
  <c r="J117" i="185"/>
  <c r="L116" i="185"/>
  <c r="O13" i="185" s="1"/>
  <c r="J116" i="185"/>
  <c r="L115" i="185"/>
  <c r="J115" i="185"/>
  <c r="L114" i="185"/>
  <c r="J114" i="185"/>
  <c r="L113" i="185"/>
  <c r="J113" i="185"/>
  <c r="L112" i="185"/>
  <c r="J112" i="185"/>
  <c r="L109" i="185"/>
  <c r="J109" i="185"/>
  <c r="L108" i="185"/>
  <c r="J108" i="185"/>
  <c r="L107" i="185"/>
  <c r="J107" i="185"/>
  <c r="L106" i="185"/>
  <c r="J106" i="185"/>
  <c r="L105" i="185"/>
  <c r="J105" i="185"/>
  <c r="L104" i="185"/>
  <c r="J104" i="185"/>
  <c r="L103" i="185"/>
  <c r="J103" i="185"/>
  <c r="L102" i="185"/>
  <c r="J102" i="185"/>
  <c r="L100" i="185"/>
  <c r="J100" i="185"/>
  <c r="L85" i="185"/>
  <c r="J85" i="185"/>
  <c r="L84" i="185"/>
  <c r="J84" i="185"/>
  <c r="L83" i="185"/>
  <c r="J83" i="185"/>
  <c r="L82" i="185"/>
  <c r="J82" i="185"/>
  <c r="L81" i="185"/>
  <c r="J81" i="185"/>
  <c r="L80" i="185"/>
  <c r="J80" i="185"/>
  <c r="L79" i="185"/>
  <c r="J79" i="185"/>
  <c r="L78" i="185"/>
  <c r="J78" i="185"/>
  <c r="L77" i="185"/>
  <c r="J77" i="185"/>
  <c r="L76" i="185"/>
  <c r="J76" i="185"/>
  <c r="L75" i="185"/>
  <c r="J75" i="185"/>
  <c r="L74" i="185"/>
  <c r="J74" i="185"/>
  <c r="L73" i="185"/>
  <c r="J73" i="185"/>
  <c r="L72" i="185"/>
  <c r="J72" i="185"/>
  <c r="L71" i="185"/>
  <c r="J71" i="185"/>
  <c r="L70" i="185"/>
  <c r="J70" i="185"/>
  <c r="L69" i="185"/>
  <c r="J69" i="185"/>
  <c r="L68" i="185"/>
  <c r="J68" i="185"/>
  <c r="L67" i="185"/>
  <c r="J67" i="185"/>
  <c r="L66" i="185"/>
  <c r="J66" i="185"/>
  <c r="L65" i="185"/>
  <c r="J65" i="185"/>
  <c r="L64" i="185"/>
  <c r="J64" i="185"/>
  <c r="L63" i="185"/>
  <c r="J63" i="185"/>
  <c r="L62" i="185"/>
  <c r="J62" i="185"/>
  <c r="L61" i="185"/>
  <c r="J61" i="185"/>
  <c r="L60" i="185"/>
  <c r="J60" i="185"/>
  <c r="L59" i="185"/>
  <c r="J59" i="185"/>
  <c r="L58" i="185"/>
  <c r="J58" i="185"/>
  <c r="L57" i="185"/>
  <c r="J57" i="185"/>
  <c r="L56" i="185"/>
  <c r="J56" i="185"/>
  <c r="L55" i="185"/>
  <c r="J55" i="185"/>
  <c r="L54" i="185"/>
  <c r="J54" i="185"/>
  <c r="L53" i="185"/>
  <c r="J53" i="185"/>
  <c r="L52" i="185"/>
  <c r="J52" i="185"/>
  <c r="L51" i="185"/>
  <c r="J51" i="185"/>
  <c r="L50" i="185"/>
  <c r="J50" i="185"/>
  <c r="L49" i="185"/>
  <c r="J49" i="185"/>
  <c r="L48" i="185"/>
  <c r="J48" i="185"/>
  <c r="L47" i="185"/>
  <c r="J47" i="185"/>
  <c r="L46" i="185"/>
  <c r="J46" i="185"/>
  <c r="L45" i="185"/>
  <c r="J45" i="185"/>
  <c r="L44" i="185"/>
  <c r="J44" i="185"/>
  <c r="L43" i="185"/>
  <c r="J43" i="185"/>
  <c r="L42" i="185"/>
  <c r="J42" i="185"/>
  <c r="L41" i="185"/>
  <c r="J41" i="185"/>
  <c r="L40" i="185"/>
  <c r="J40" i="185"/>
  <c r="L39" i="185"/>
  <c r="J39" i="185"/>
  <c r="L38" i="185"/>
  <c r="J38" i="185"/>
  <c r="L37" i="185"/>
  <c r="J37" i="185"/>
  <c r="L36" i="185"/>
  <c r="J36" i="185"/>
  <c r="L35" i="185"/>
  <c r="J35" i="185"/>
  <c r="L34" i="185"/>
  <c r="J34" i="185"/>
  <c r="L33" i="185"/>
  <c r="J33" i="185"/>
  <c r="L32" i="185"/>
  <c r="J32" i="185"/>
  <c r="L31" i="185"/>
  <c r="J31" i="185"/>
  <c r="L30" i="185"/>
  <c r="J30" i="185"/>
  <c r="L29" i="185"/>
  <c r="J29" i="185"/>
  <c r="L28" i="185"/>
  <c r="J28" i="185"/>
  <c r="L27" i="185"/>
  <c r="J27" i="185"/>
  <c r="L26" i="185"/>
  <c r="J26" i="185"/>
  <c r="L25" i="185"/>
  <c r="J25" i="185"/>
  <c r="L24" i="185"/>
  <c r="J24" i="185"/>
  <c r="L23" i="185"/>
  <c r="J23" i="185"/>
  <c r="L22" i="185"/>
  <c r="J22" i="185"/>
  <c r="L21" i="185"/>
  <c r="J21" i="185"/>
  <c r="L20" i="185"/>
  <c r="J20" i="185"/>
  <c r="L19" i="185"/>
  <c r="J19" i="185"/>
  <c r="L18" i="185"/>
  <c r="J18" i="185"/>
  <c r="L17" i="185"/>
  <c r="J17" i="185"/>
  <c r="L14" i="185"/>
  <c r="J14" i="185"/>
  <c r="L13" i="185"/>
  <c r="J13" i="185"/>
  <c r="L12" i="185"/>
  <c r="J12" i="185"/>
  <c r="L11" i="185"/>
  <c r="J11" i="185"/>
  <c r="L10" i="185"/>
  <c r="J10" i="185"/>
  <c r="L9" i="185"/>
  <c r="J9" i="185"/>
  <c r="L8" i="185"/>
  <c r="J8" i="185"/>
  <c r="L7" i="185"/>
  <c r="J7" i="185"/>
  <c r="L6" i="185"/>
  <c r="J6" i="185"/>
  <c r="L5" i="185"/>
  <c r="J5" i="185"/>
  <c r="L4" i="185"/>
  <c r="J4" i="185"/>
  <c r="I5" i="101"/>
  <c r="I6" i="101"/>
  <c r="I7" i="101"/>
  <c r="I8" i="101"/>
  <c r="I9" i="101"/>
  <c r="I10" i="101"/>
  <c r="I11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I44" i="101"/>
  <c r="I45" i="101"/>
  <c r="I46" i="101"/>
  <c r="I47" i="101"/>
  <c r="I48" i="101"/>
  <c r="I49" i="101"/>
  <c r="I50" i="101"/>
  <c r="I51" i="101"/>
  <c r="I52" i="101"/>
  <c r="I53" i="101"/>
  <c r="I54" i="101"/>
  <c r="I55" i="101"/>
  <c r="I56" i="101"/>
  <c r="I57" i="101"/>
  <c r="I58" i="101"/>
  <c r="I59" i="101"/>
  <c r="I60" i="101"/>
  <c r="I61" i="101"/>
  <c r="I62" i="101"/>
  <c r="I63" i="101"/>
  <c r="I64" i="101"/>
  <c r="I65" i="101"/>
  <c r="I66" i="101"/>
  <c r="I67" i="101"/>
  <c r="I68" i="101"/>
  <c r="I69" i="101"/>
  <c r="I70" i="101"/>
  <c r="I71" i="101"/>
  <c r="I72" i="101"/>
  <c r="I73" i="101"/>
  <c r="I74" i="101"/>
  <c r="I75" i="101"/>
  <c r="I76" i="101"/>
  <c r="I77" i="101"/>
  <c r="I78" i="101"/>
  <c r="I79" i="101"/>
  <c r="I80" i="101"/>
  <c r="I81" i="101"/>
  <c r="I82" i="101"/>
  <c r="I83" i="101"/>
  <c r="I84" i="101"/>
  <c r="I85" i="101"/>
  <c r="I86" i="101"/>
  <c r="I87" i="101"/>
  <c r="I88" i="101"/>
  <c r="I89" i="101"/>
  <c r="I90" i="101"/>
  <c r="I91" i="101"/>
  <c r="I92" i="101"/>
  <c r="I93" i="101"/>
  <c r="I94" i="101"/>
  <c r="I95" i="101"/>
  <c r="I96" i="101"/>
  <c r="I97" i="101"/>
  <c r="I98" i="101"/>
  <c r="I99" i="101"/>
  <c r="I100" i="101"/>
  <c r="I101" i="101"/>
  <c r="I102" i="101"/>
  <c r="I103" i="101"/>
  <c r="I104" i="101"/>
  <c r="I105" i="101"/>
  <c r="I106" i="101"/>
  <c r="I107" i="101"/>
  <c r="I108" i="101"/>
  <c r="I109" i="101"/>
  <c r="I110" i="101"/>
  <c r="I111" i="101"/>
  <c r="I112" i="101"/>
  <c r="I113" i="101"/>
  <c r="I114" i="101"/>
  <c r="I115" i="101"/>
  <c r="I116" i="101"/>
  <c r="I117" i="101"/>
  <c r="I118" i="101"/>
  <c r="I119" i="101"/>
  <c r="I120" i="101"/>
  <c r="I121" i="101"/>
  <c r="I122" i="101"/>
  <c r="I123" i="101"/>
  <c r="I124" i="101"/>
  <c r="I125" i="101"/>
  <c r="I126" i="101"/>
  <c r="I127" i="101"/>
  <c r="I128" i="101"/>
  <c r="I130" i="101"/>
  <c r="I131" i="101"/>
  <c r="L131" i="101" s="1"/>
  <c r="I132" i="101"/>
  <c r="I133" i="101"/>
  <c r="I134" i="101"/>
  <c r="I135" i="101"/>
  <c r="I136" i="101"/>
  <c r="I137" i="101"/>
  <c r="I138" i="101"/>
  <c r="I139" i="101"/>
  <c r="I141" i="101"/>
  <c r="I142" i="101"/>
  <c r="I143" i="101"/>
  <c r="I144" i="101"/>
  <c r="I145" i="101"/>
  <c r="I146" i="101"/>
  <c r="I147" i="101"/>
  <c r="I148" i="101"/>
  <c r="I149" i="101"/>
  <c r="I150" i="101"/>
  <c r="I151" i="101"/>
  <c r="I152" i="101"/>
  <c r="I153" i="101"/>
  <c r="I154" i="101"/>
  <c r="I155" i="101"/>
  <c r="I156" i="101"/>
  <c r="I157" i="101"/>
  <c r="I158" i="101"/>
  <c r="I159" i="101"/>
  <c r="I160" i="101"/>
  <c r="I161" i="101"/>
  <c r="I162" i="101"/>
  <c r="I163" i="101"/>
  <c r="I164" i="101"/>
  <c r="I165" i="101"/>
  <c r="I166" i="101"/>
  <c r="I4" i="101"/>
  <c r="H5" i="101"/>
  <c r="H6" i="101"/>
  <c r="H7" i="101"/>
  <c r="H8" i="101"/>
  <c r="H9" i="101"/>
  <c r="H10" i="101"/>
  <c r="H11" i="101"/>
  <c r="H14" i="101"/>
  <c r="H15" i="101"/>
  <c r="H16" i="101"/>
  <c r="H17" i="101"/>
  <c r="H18" i="101"/>
  <c r="H19" i="101"/>
  <c r="H20" i="101"/>
  <c r="H21" i="101"/>
  <c r="H22" i="101"/>
  <c r="H23" i="101"/>
  <c r="H24" i="101"/>
  <c r="H25" i="101"/>
  <c r="H26" i="101"/>
  <c r="H27" i="101"/>
  <c r="H28" i="101"/>
  <c r="H29" i="101"/>
  <c r="H30" i="101"/>
  <c r="H31" i="101"/>
  <c r="H32" i="101"/>
  <c r="H33" i="101"/>
  <c r="H34" i="101"/>
  <c r="H35" i="101"/>
  <c r="H36" i="101"/>
  <c r="H37" i="101"/>
  <c r="H38" i="101"/>
  <c r="H39" i="101"/>
  <c r="H40" i="101"/>
  <c r="H41" i="101"/>
  <c r="H42" i="101"/>
  <c r="H43" i="101"/>
  <c r="H44" i="101"/>
  <c r="H45" i="101"/>
  <c r="H46" i="101"/>
  <c r="H47" i="101"/>
  <c r="H48" i="101"/>
  <c r="H49" i="101"/>
  <c r="H50" i="101"/>
  <c r="H51" i="101"/>
  <c r="H52" i="101"/>
  <c r="H53" i="101"/>
  <c r="H54" i="101"/>
  <c r="H55" i="101"/>
  <c r="H56" i="101"/>
  <c r="H57" i="101"/>
  <c r="H58" i="101"/>
  <c r="H59" i="101"/>
  <c r="H60" i="101"/>
  <c r="H61" i="101"/>
  <c r="H62" i="101"/>
  <c r="H63" i="101"/>
  <c r="H64" i="101"/>
  <c r="H65" i="101"/>
  <c r="H66" i="101"/>
  <c r="H67" i="101"/>
  <c r="H68" i="101"/>
  <c r="H69" i="101"/>
  <c r="H70" i="101"/>
  <c r="H71" i="101"/>
  <c r="H72" i="101"/>
  <c r="H73" i="101"/>
  <c r="H74" i="101"/>
  <c r="H75" i="101"/>
  <c r="H76" i="101"/>
  <c r="H77" i="101"/>
  <c r="H78" i="101"/>
  <c r="H79" i="101"/>
  <c r="H80" i="101"/>
  <c r="H81" i="101"/>
  <c r="H82" i="101"/>
  <c r="H83" i="101"/>
  <c r="H84" i="101"/>
  <c r="H85" i="101"/>
  <c r="H86" i="101"/>
  <c r="H87" i="101"/>
  <c r="H88" i="101"/>
  <c r="H89" i="101"/>
  <c r="H90" i="101"/>
  <c r="H91" i="101"/>
  <c r="H92" i="101"/>
  <c r="H93" i="101"/>
  <c r="H94" i="101"/>
  <c r="H95" i="101"/>
  <c r="H96" i="101"/>
  <c r="H97" i="101"/>
  <c r="H98" i="101"/>
  <c r="H99" i="101"/>
  <c r="H100" i="101"/>
  <c r="H101" i="101"/>
  <c r="H102" i="101"/>
  <c r="H103" i="101"/>
  <c r="H104" i="101"/>
  <c r="H105" i="101"/>
  <c r="H106" i="101"/>
  <c r="H107" i="101"/>
  <c r="H108" i="101"/>
  <c r="H109" i="101"/>
  <c r="H110" i="101"/>
  <c r="H111" i="101"/>
  <c r="H112" i="101"/>
  <c r="H113" i="101"/>
  <c r="H114" i="101"/>
  <c r="H115" i="101"/>
  <c r="H116" i="101"/>
  <c r="H117" i="101"/>
  <c r="H118" i="101"/>
  <c r="H119" i="101"/>
  <c r="H120" i="101"/>
  <c r="H121" i="101"/>
  <c r="H122" i="101"/>
  <c r="H123" i="101"/>
  <c r="H124" i="101"/>
  <c r="H125" i="101"/>
  <c r="H126" i="101"/>
  <c r="H127" i="101"/>
  <c r="H128" i="101"/>
  <c r="H130" i="101"/>
  <c r="H131" i="101"/>
  <c r="H132" i="101"/>
  <c r="H133" i="101"/>
  <c r="H134" i="101"/>
  <c r="H135" i="101"/>
  <c r="H136" i="101"/>
  <c r="H137" i="101"/>
  <c r="H138" i="101"/>
  <c r="H139" i="101"/>
  <c r="H141" i="101"/>
  <c r="H142" i="101"/>
  <c r="H143" i="101"/>
  <c r="H144" i="101"/>
  <c r="H145" i="101"/>
  <c r="H146" i="101"/>
  <c r="H147" i="101"/>
  <c r="H148" i="101"/>
  <c r="H149" i="101"/>
  <c r="H150" i="101"/>
  <c r="H151" i="101"/>
  <c r="H152" i="101"/>
  <c r="H153" i="101"/>
  <c r="H154" i="101"/>
  <c r="H155" i="101"/>
  <c r="H156" i="101"/>
  <c r="H157" i="101"/>
  <c r="H158" i="101"/>
  <c r="H159" i="101"/>
  <c r="H160" i="101"/>
  <c r="H161" i="101"/>
  <c r="H162" i="101"/>
  <c r="H163" i="101"/>
  <c r="H164" i="101"/>
  <c r="H165" i="101"/>
  <c r="H166" i="101"/>
  <c r="H4" i="101"/>
  <c r="J131" i="101"/>
  <c r="L166" i="101"/>
  <c r="J166" i="101"/>
  <c r="L165" i="101"/>
  <c r="J165" i="101"/>
  <c r="L164" i="101"/>
  <c r="J164" i="101"/>
  <c r="L163" i="101"/>
  <c r="J163" i="101"/>
  <c r="L162" i="101"/>
  <c r="J162" i="101"/>
  <c r="L161" i="101"/>
  <c r="J161" i="101"/>
  <c r="L160" i="101"/>
  <c r="J160" i="101"/>
  <c r="L159" i="101"/>
  <c r="J159" i="101"/>
  <c r="L158" i="101"/>
  <c r="J158" i="101"/>
  <c r="L157" i="101"/>
  <c r="J157" i="101"/>
  <c r="L156" i="101"/>
  <c r="J156" i="101"/>
  <c r="L155" i="101"/>
  <c r="J155" i="101"/>
  <c r="L154" i="101"/>
  <c r="J154" i="101"/>
  <c r="L153" i="101"/>
  <c r="J153" i="101"/>
  <c r="L152" i="101"/>
  <c r="J152" i="101"/>
  <c r="L151" i="101"/>
  <c r="J151" i="101"/>
  <c r="L150" i="101"/>
  <c r="J150" i="101"/>
  <c r="L149" i="101"/>
  <c r="J149" i="101"/>
  <c r="L148" i="101"/>
  <c r="J148" i="101"/>
  <c r="L147" i="101"/>
  <c r="J147" i="101"/>
  <c r="L146" i="101"/>
  <c r="J146" i="101"/>
  <c r="L145" i="101"/>
  <c r="J145" i="101"/>
  <c r="L144" i="101"/>
  <c r="J144" i="101"/>
  <c r="L143" i="101"/>
  <c r="J143" i="101"/>
  <c r="L142" i="101"/>
  <c r="J142" i="101"/>
  <c r="L141" i="101"/>
  <c r="O22" i="101" s="1"/>
  <c r="J141" i="101"/>
  <c r="L139" i="101"/>
  <c r="J139" i="101"/>
  <c r="L138" i="101"/>
  <c r="J138" i="101"/>
  <c r="L137" i="101"/>
  <c r="J137" i="101"/>
  <c r="L136" i="101"/>
  <c r="J136" i="101"/>
  <c r="L135" i="101"/>
  <c r="J135" i="101"/>
  <c r="L134" i="101"/>
  <c r="J134" i="101"/>
  <c r="L133" i="101"/>
  <c r="J133" i="101"/>
  <c r="L132" i="101"/>
  <c r="J132" i="101"/>
  <c r="L130" i="101"/>
  <c r="J130" i="101"/>
  <c r="L128" i="101"/>
  <c r="J128" i="101"/>
  <c r="L127" i="101"/>
  <c r="J127" i="101"/>
  <c r="L126" i="101"/>
  <c r="J126" i="101"/>
  <c r="L125" i="101"/>
  <c r="J125" i="101"/>
  <c r="L124" i="101"/>
  <c r="J124" i="101"/>
  <c r="L123" i="101"/>
  <c r="J123" i="101"/>
  <c r="L122" i="101"/>
  <c r="J122" i="101"/>
  <c r="L121" i="101"/>
  <c r="J121" i="101"/>
  <c r="L120" i="101"/>
  <c r="J120" i="101"/>
  <c r="L119" i="101"/>
  <c r="J119" i="101"/>
  <c r="L118" i="101"/>
  <c r="J118" i="101"/>
  <c r="L117" i="101"/>
  <c r="J117" i="101"/>
  <c r="L116" i="101"/>
  <c r="J116" i="101"/>
  <c r="L115" i="101"/>
  <c r="J115" i="101"/>
  <c r="L114" i="101"/>
  <c r="J114" i="101"/>
  <c r="L113" i="101"/>
  <c r="J113" i="101"/>
  <c r="L112" i="101"/>
  <c r="J112" i="101"/>
  <c r="L111" i="101"/>
  <c r="J111" i="101"/>
  <c r="L110" i="101"/>
  <c r="J110" i="101"/>
  <c r="L109" i="101"/>
  <c r="J109" i="101"/>
  <c r="L108" i="101"/>
  <c r="J108" i="101"/>
  <c r="L107" i="101"/>
  <c r="J107" i="101"/>
  <c r="L106" i="101"/>
  <c r="J106" i="101"/>
  <c r="L105" i="101"/>
  <c r="J105" i="101"/>
  <c r="L104" i="101"/>
  <c r="J104" i="101"/>
  <c r="L103" i="101"/>
  <c r="J103" i="101"/>
  <c r="L102" i="101"/>
  <c r="J102" i="101"/>
  <c r="L101" i="101"/>
  <c r="J101" i="101"/>
  <c r="L100" i="101"/>
  <c r="J100" i="101"/>
  <c r="L99" i="101"/>
  <c r="J99" i="101"/>
  <c r="L98" i="101"/>
  <c r="J98" i="101"/>
  <c r="L97" i="101"/>
  <c r="J97" i="101"/>
  <c r="L96" i="101"/>
  <c r="J96" i="101"/>
  <c r="L95" i="101"/>
  <c r="J95" i="101"/>
  <c r="L94" i="101"/>
  <c r="J94" i="101"/>
  <c r="L93" i="101"/>
  <c r="J93" i="101"/>
  <c r="L92" i="101"/>
  <c r="J92" i="101"/>
  <c r="L91" i="101"/>
  <c r="J91" i="101"/>
  <c r="L90" i="101"/>
  <c r="J90" i="101"/>
  <c r="L89" i="101"/>
  <c r="J89" i="101"/>
  <c r="L88" i="101"/>
  <c r="J88" i="101"/>
  <c r="L87" i="101"/>
  <c r="J87" i="101"/>
  <c r="L86" i="101"/>
  <c r="J86" i="101"/>
  <c r="L85" i="101"/>
  <c r="J85" i="101"/>
  <c r="L84" i="101"/>
  <c r="J84" i="101"/>
  <c r="L83" i="101"/>
  <c r="J83" i="101"/>
  <c r="L82" i="101"/>
  <c r="J82" i="101"/>
  <c r="L81" i="101"/>
  <c r="J81" i="101"/>
  <c r="L80" i="101"/>
  <c r="J80" i="101"/>
  <c r="L79" i="101"/>
  <c r="J79" i="101"/>
  <c r="L78" i="101"/>
  <c r="J78" i="101"/>
  <c r="L77" i="101"/>
  <c r="J77" i="101"/>
  <c r="L76" i="101"/>
  <c r="J76" i="101"/>
  <c r="L75" i="101"/>
  <c r="J75" i="101"/>
  <c r="L74" i="101"/>
  <c r="J74" i="101"/>
  <c r="L73" i="101"/>
  <c r="J73" i="101"/>
  <c r="L72" i="101"/>
  <c r="J72" i="101"/>
  <c r="L71" i="101"/>
  <c r="J71" i="101"/>
  <c r="L70" i="101"/>
  <c r="J70" i="101"/>
  <c r="L69" i="101"/>
  <c r="J69" i="101"/>
  <c r="L68" i="101"/>
  <c r="J68" i="101"/>
  <c r="L67" i="101"/>
  <c r="J67" i="101"/>
  <c r="L66" i="101"/>
  <c r="J66" i="101"/>
  <c r="L65" i="101"/>
  <c r="J65" i="101"/>
  <c r="L64" i="101"/>
  <c r="J64" i="101"/>
  <c r="L63" i="101"/>
  <c r="J63" i="101"/>
  <c r="L62" i="101"/>
  <c r="J62" i="101"/>
  <c r="L61" i="101"/>
  <c r="J61" i="101"/>
  <c r="L60" i="101"/>
  <c r="J60" i="101"/>
  <c r="L59" i="101"/>
  <c r="J59" i="101"/>
  <c r="L58" i="101"/>
  <c r="J58" i="101"/>
  <c r="L57" i="101"/>
  <c r="J57" i="101"/>
  <c r="L56" i="101"/>
  <c r="J56" i="101"/>
  <c r="L55" i="101"/>
  <c r="J55" i="101"/>
  <c r="L54" i="101"/>
  <c r="J54" i="101"/>
  <c r="L53" i="101"/>
  <c r="J53" i="101"/>
  <c r="L52" i="101"/>
  <c r="J52" i="101"/>
  <c r="L51" i="101"/>
  <c r="J51" i="101"/>
  <c r="L50" i="101"/>
  <c r="J50" i="101"/>
  <c r="L49" i="101"/>
  <c r="J49" i="101"/>
  <c r="L48" i="101"/>
  <c r="J48" i="101"/>
  <c r="L47" i="101"/>
  <c r="J47" i="101"/>
  <c r="L46" i="101"/>
  <c r="J46" i="101"/>
  <c r="L45" i="101"/>
  <c r="J45" i="101"/>
  <c r="L44" i="101"/>
  <c r="J44" i="101"/>
  <c r="L43" i="101"/>
  <c r="J43" i="101"/>
  <c r="L42" i="101"/>
  <c r="J42" i="101"/>
  <c r="L41" i="101"/>
  <c r="J41" i="101"/>
  <c r="L40" i="101"/>
  <c r="J40" i="101"/>
  <c r="L39" i="101"/>
  <c r="J39" i="101"/>
  <c r="L38" i="101"/>
  <c r="J38" i="101"/>
  <c r="L37" i="101"/>
  <c r="J37" i="101"/>
  <c r="L36" i="101"/>
  <c r="J36" i="101"/>
  <c r="L35" i="101"/>
  <c r="J35" i="101"/>
  <c r="L34" i="101"/>
  <c r="J34" i="101"/>
  <c r="L33" i="101"/>
  <c r="J33" i="101"/>
  <c r="L32" i="101"/>
  <c r="J32" i="101"/>
  <c r="L31" i="101"/>
  <c r="J31" i="101"/>
  <c r="L30" i="101"/>
  <c r="J30" i="101"/>
  <c r="L29" i="101"/>
  <c r="J29" i="101"/>
  <c r="L28" i="101"/>
  <c r="J28" i="101"/>
  <c r="L27" i="101"/>
  <c r="J27" i="101"/>
  <c r="L26" i="101"/>
  <c r="J26" i="101"/>
  <c r="L25" i="101"/>
  <c r="J25" i="101"/>
  <c r="L24" i="101"/>
  <c r="J24" i="101"/>
  <c r="L23" i="101"/>
  <c r="J23" i="101"/>
  <c r="L22" i="101"/>
  <c r="J22" i="101"/>
  <c r="L21" i="101"/>
  <c r="J21" i="101"/>
  <c r="L20" i="101"/>
  <c r="J20" i="101"/>
  <c r="L19" i="101"/>
  <c r="J19" i="101"/>
  <c r="L18" i="101"/>
  <c r="J18" i="101"/>
  <c r="L17" i="101"/>
  <c r="J17" i="101"/>
  <c r="L16" i="101"/>
  <c r="J16" i="101"/>
  <c r="L15" i="101"/>
  <c r="J15" i="101"/>
  <c r="L14" i="101"/>
  <c r="J14" i="101"/>
  <c r="L11" i="101"/>
  <c r="J11" i="101"/>
  <c r="L10" i="101"/>
  <c r="J10" i="101"/>
  <c r="L9" i="101"/>
  <c r="J9" i="101"/>
  <c r="L8" i="101"/>
  <c r="J8" i="101"/>
  <c r="L7" i="101"/>
  <c r="J7" i="101"/>
  <c r="L6" i="101"/>
  <c r="J6" i="101"/>
  <c r="L5" i="101"/>
  <c r="J5" i="101"/>
  <c r="L4" i="101"/>
  <c r="J4" i="101"/>
  <c r="H119" i="17"/>
  <c r="H120" i="17"/>
  <c r="H121" i="17"/>
  <c r="H122" i="17"/>
  <c r="H123" i="17"/>
  <c r="H124" i="17"/>
  <c r="H125" i="17"/>
  <c r="L123" i="17"/>
  <c r="J123" i="17"/>
  <c r="I123" i="17"/>
  <c r="L122" i="17"/>
  <c r="J122" i="17"/>
  <c r="I122" i="17"/>
  <c r="L121" i="17"/>
  <c r="J121" i="17"/>
  <c r="I121" i="17"/>
  <c r="L120" i="17"/>
  <c r="J120" i="17"/>
  <c r="I120" i="17"/>
  <c r="L119" i="17"/>
  <c r="J119" i="17"/>
  <c r="I119" i="17"/>
  <c r="H5" i="17"/>
  <c r="H6" i="17"/>
  <c r="H7" i="17"/>
  <c r="H8" i="17"/>
  <c r="H9" i="17"/>
  <c r="H10" i="17"/>
  <c r="H11" i="17"/>
  <c r="H12" i="17"/>
  <c r="H13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97" i="17"/>
  <c r="H99" i="17"/>
  <c r="H100" i="17"/>
  <c r="H101" i="17"/>
  <c r="H102" i="17"/>
  <c r="H103" i="17"/>
  <c r="H104" i="17"/>
  <c r="H106" i="17"/>
  <c r="H107" i="17"/>
  <c r="H113" i="17"/>
  <c r="H114" i="17"/>
  <c r="H116" i="17"/>
  <c r="H117" i="17"/>
  <c r="H118" i="17"/>
  <c r="H4" i="17"/>
  <c r="L107" i="17"/>
  <c r="I107" i="17"/>
  <c r="J107" i="17" s="1"/>
  <c r="L106" i="17"/>
  <c r="J106" i="17"/>
  <c r="I106" i="17"/>
  <c r="L104" i="17"/>
  <c r="J104" i="17"/>
  <c r="I104" i="17"/>
  <c r="L103" i="17"/>
  <c r="J103" i="17"/>
  <c r="I103" i="17"/>
  <c r="L102" i="17"/>
  <c r="J102" i="17"/>
  <c r="I102" i="17"/>
  <c r="L101" i="17"/>
  <c r="J101" i="17"/>
  <c r="I101" i="17"/>
  <c r="L100" i="17"/>
  <c r="J100" i="17"/>
  <c r="I100" i="17"/>
  <c r="L121" i="188"/>
  <c r="J121" i="188"/>
  <c r="I121" i="188"/>
  <c r="L120" i="188"/>
  <c r="J120" i="188"/>
  <c r="I120" i="188"/>
  <c r="L119" i="188"/>
  <c r="J119" i="188"/>
  <c r="I119" i="188"/>
  <c r="L118" i="188"/>
  <c r="J118" i="188"/>
  <c r="I118" i="188"/>
  <c r="L117" i="188"/>
  <c r="J117" i="188"/>
  <c r="I117" i="188"/>
  <c r="L105" i="188"/>
  <c r="J105" i="188"/>
  <c r="I105" i="188"/>
  <c r="L104" i="188"/>
  <c r="J104" i="188"/>
  <c r="I104" i="188"/>
  <c r="L103" i="188"/>
  <c r="J103" i="188"/>
  <c r="I103" i="188"/>
  <c r="L102" i="188"/>
  <c r="J102" i="188"/>
  <c r="I102" i="188"/>
  <c r="L101" i="188"/>
  <c r="J101" i="188"/>
  <c r="I101" i="188"/>
  <c r="L100" i="188"/>
  <c r="J100" i="188"/>
  <c r="I100" i="188"/>
  <c r="L99" i="188"/>
  <c r="J99" i="188"/>
  <c r="I99" i="188"/>
  <c r="L119" i="159"/>
  <c r="J119" i="159"/>
  <c r="I119" i="159"/>
  <c r="H119" i="159"/>
  <c r="L118" i="159"/>
  <c r="J118" i="159"/>
  <c r="I118" i="159"/>
  <c r="H118" i="159"/>
  <c r="L117" i="159"/>
  <c r="J117" i="159"/>
  <c r="I117" i="159"/>
  <c r="H117" i="159"/>
  <c r="L116" i="159"/>
  <c r="J116" i="159"/>
  <c r="I116" i="159"/>
  <c r="H116" i="159"/>
  <c r="L115" i="159"/>
  <c r="J115" i="159"/>
  <c r="I115" i="159"/>
  <c r="H115" i="159"/>
  <c r="L104" i="159"/>
  <c r="J104" i="159"/>
  <c r="I104" i="159"/>
  <c r="H104" i="159"/>
  <c r="L103" i="159"/>
  <c r="J103" i="159"/>
  <c r="I103" i="159"/>
  <c r="H103" i="159"/>
  <c r="L101" i="159"/>
  <c r="J101" i="159"/>
  <c r="I101" i="159"/>
  <c r="H101" i="159"/>
  <c r="L100" i="159"/>
  <c r="J100" i="159"/>
  <c r="I100" i="159"/>
  <c r="H100" i="159"/>
  <c r="L99" i="159"/>
  <c r="J99" i="159"/>
  <c r="I99" i="159"/>
  <c r="H99" i="159"/>
  <c r="L98" i="159"/>
  <c r="J98" i="159"/>
  <c r="I98" i="159"/>
  <c r="H98" i="159"/>
  <c r="L97" i="159"/>
  <c r="J97" i="159"/>
  <c r="I97" i="159"/>
  <c r="H97" i="159"/>
  <c r="L142" i="167"/>
  <c r="J142" i="167"/>
  <c r="I142" i="167"/>
  <c r="H142" i="167"/>
  <c r="L141" i="167"/>
  <c r="J141" i="167"/>
  <c r="I141" i="167"/>
  <c r="H141" i="167"/>
  <c r="L140" i="167"/>
  <c r="J140" i="167"/>
  <c r="I140" i="167"/>
  <c r="H140" i="167"/>
  <c r="L139" i="167"/>
  <c r="J139" i="167"/>
  <c r="I139" i="167"/>
  <c r="H139" i="167"/>
  <c r="L138" i="167"/>
  <c r="J138" i="167"/>
  <c r="I138" i="167"/>
  <c r="H138" i="167"/>
  <c r="L164" i="20"/>
  <c r="J164" i="20"/>
  <c r="I164" i="20"/>
  <c r="I5" i="186"/>
  <c r="I6" i="186"/>
  <c r="I7" i="186"/>
  <c r="I8" i="186"/>
  <c r="I9" i="186"/>
  <c r="I10" i="186"/>
  <c r="I11" i="186"/>
  <c r="I12" i="186"/>
  <c r="I13" i="186"/>
  <c r="I14" i="186"/>
  <c r="I15" i="186"/>
  <c r="I16" i="186"/>
  <c r="I19" i="186"/>
  <c r="I20" i="186"/>
  <c r="I21" i="186"/>
  <c r="I22" i="186"/>
  <c r="I23" i="186"/>
  <c r="I24" i="186"/>
  <c r="I25" i="186"/>
  <c r="I26" i="186"/>
  <c r="I27" i="186"/>
  <c r="I28" i="186"/>
  <c r="I29" i="186"/>
  <c r="I30" i="186"/>
  <c r="I31" i="186"/>
  <c r="I32" i="186"/>
  <c r="I33" i="186"/>
  <c r="I34" i="186"/>
  <c r="I35" i="186"/>
  <c r="I36" i="186"/>
  <c r="I37" i="186"/>
  <c r="I38" i="186"/>
  <c r="I39" i="186"/>
  <c r="I40" i="186"/>
  <c r="I41" i="186"/>
  <c r="I42" i="186"/>
  <c r="I43" i="186"/>
  <c r="I44" i="186"/>
  <c r="I45" i="186"/>
  <c r="I46" i="186"/>
  <c r="I47" i="186"/>
  <c r="I48" i="186"/>
  <c r="I49" i="186"/>
  <c r="I50" i="186"/>
  <c r="I51" i="186"/>
  <c r="I52" i="186"/>
  <c r="I53" i="186"/>
  <c r="I54" i="186"/>
  <c r="I55" i="186"/>
  <c r="I56" i="186"/>
  <c r="I57" i="186"/>
  <c r="I58" i="186"/>
  <c r="I59" i="186"/>
  <c r="I60" i="186"/>
  <c r="I61" i="186"/>
  <c r="I62" i="186"/>
  <c r="I63" i="186"/>
  <c r="I64" i="186"/>
  <c r="I65" i="186"/>
  <c r="I66" i="186"/>
  <c r="I67" i="186"/>
  <c r="I68" i="186"/>
  <c r="I69" i="186"/>
  <c r="I70" i="186"/>
  <c r="I71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I86" i="186"/>
  <c r="I4" i="186"/>
  <c r="L167" i="186"/>
  <c r="J167" i="186"/>
  <c r="L166" i="186"/>
  <c r="J166" i="186"/>
  <c r="L164" i="186"/>
  <c r="J164" i="186"/>
  <c r="L163" i="186"/>
  <c r="J163" i="186"/>
  <c r="L162" i="186"/>
  <c r="J162" i="186"/>
  <c r="L161" i="186"/>
  <c r="J161" i="186"/>
  <c r="L160" i="186"/>
  <c r="J160" i="186"/>
  <c r="L159" i="186"/>
  <c r="J159" i="186"/>
  <c r="L158" i="186"/>
  <c r="J158" i="186"/>
  <c r="L157" i="186"/>
  <c r="J157" i="186"/>
  <c r="L156" i="186"/>
  <c r="J156" i="186"/>
  <c r="L155" i="186"/>
  <c r="J155" i="186"/>
  <c r="L154" i="186"/>
  <c r="J154" i="186"/>
  <c r="L149" i="186"/>
  <c r="J149" i="186"/>
  <c r="L148" i="186"/>
  <c r="J148" i="186"/>
  <c r="L147" i="186"/>
  <c r="J147" i="186"/>
  <c r="L146" i="186"/>
  <c r="J146" i="186"/>
  <c r="L145" i="186"/>
  <c r="J145" i="186"/>
  <c r="L144" i="186"/>
  <c r="J144" i="186"/>
  <c r="L143" i="186"/>
  <c r="J143" i="186"/>
  <c r="L142" i="186"/>
  <c r="J142" i="186"/>
  <c r="L141" i="186"/>
  <c r="J141" i="186"/>
  <c r="L140" i="186"/>
  <c r="J140" i="186"/>
  <c r="L139" i="186"/>
  <c r="O5" i="186" s="1"/>
  <c r="J139" i="186"/>
  <c r="L138" i="186"/>
  <c r="O13" i="186" s="1"/>
  <c r="J138" i="186"/>
  <c r="L137" i="186"/>
  <c r="J137" i="186"/>
  <c r="L136" i="186"/>
  <c r="J136" i="186"/>
  <c r="L135" i="186"/>
  <c r="J135" i="186"/>
  <c r="L134" i="186"/>
  <c r="J134" i="186"/>
  <c r="L131" i="186"/>
  <c r="J131" i="186"/>
  <c r="L130" i="186"/>
  <c r="J130" i="186"/>
  <c r="L129" i="186"/>
  <c r="J129" i="186"/>
  <c r="L128" i="186"/>
  <c r="J128" i="186"/>
  <c r="L127" i="186"/>
  <c r="J127" i="186"/>
  <c r="L126" i="186"/>
  <c r="J126" i="186"/>
  <c r="L125" i="186"/>
  <c r="J125" i="186"/>
  <c r="L124" i="186"/>
  <c r="J124" i="186"/>
  <c r="L122" i="186"/>
  <c r="J122" i="186"/>
  <c r="L86" i="186"/>
  <c r="J86" i="186"/>
  <c r="L85" i="186"/>
  <c r="J85" i="186"/>
  <c r="L84" i="186"/>
  <c r="J84" i="186"/>
  <c r="L83" i="186"/>
  <c r="J83" i="186"/>
  <c r="L82" i="186"/>
  <c r="J82" i="186"/>
  <c r="L81" i="186"/>
  <c r="J81" i="186"/>
  <c r="L80" i="186"/>
  <c r="J80" i="186"/>
  <c r="L79" i="186"/>
  <c r="J79" i="186"/>
  <c r="L78" i="186"/>
  <c r="J78" i="186"/>
  <c r="L77" i="186"/>
  <c r="J77" i="186"/>
  <c r="L76" i="186"/>
  <c r="J76" i="186"/>
  <c r="L75" i="186"/>
  <c r="J75" i="186"/>
  <c r="L74" i="186"/>
  <c r="J74" i="186"/>
  <c r="L73" i="186"/>
  <c r="J73" i="186"/>
  <c r="L72" i="186"/>
  <c r="J72" i="186"/>
  <c r="L71" i="186"/>
  <c r="J71" i="186"/>
  <c r="L70" i="186"/>
  <c r="J70" i="186"/>
  <c r="L69" i="186"/>
  <c r="J69" i="186"/>
  <c r="L68" i="186"/>
  <c r="J68" i="186"/>
  <c r="L67" i="186"/>
  <c r="J67" i="186"/>
  <c r="L66" i="186"/>
  <c r="J66" i="186"/>
  <c r="L65" i="186"/>
  <c r="J65" i="186"/>
  <c r="L64" i="186"/>
  <c r="J64" i="186"/>
  <c r="L63" i="186"/>
  <c r="J63" i="186"/>
  <c r="L62" i="186"/>
  <c r="J62" i="186"/>
  <c r="L61" i="186"/>
  <c r="J61" i="186"/>
  <c r="L60" i="186"/>
  <c r="J60" i="186"/>
  <c r="L59" i="186"/>
  <c r="J59" i="186"/>
  <c r="L58" i="186"/>
  <c r="J58" i="186"/>
  <c r="L57" i="186"/>
  <c r="J57" i="186"/>
  <c r="L56" i="186"/>
  <c r="J56" i="186"/>
  <c r="L55" i="186"/>
  <c r="J55" i="186"/>
  <c r="L54" i="186"/>
  <c r="J54" i="186"/>
  <c r="L53" i="186"/>
  <c r="J53" i="186"/>
  <c r="L52" i="186"/>
  <c r="J52" i="186"/>
  <c r="L51" i="186"/>
  <c r="J51" i="186"/>
  <c r="L50" i="186"/>
  <c r="J50" i="186"/>
  <c r="L49" i="186"/>
  <c r="J49" i="186"/>
  <c r="L48" i="186"/>
  <c r="J48" i="186"/>
  <c r="L47" i="186"/>
  <c r="J47" i="186"/>
  <c r="L46" i="186"/>
  <c r="J46" i="186"/>
  <c r="L45" i="186"/>
  <c r="J45" i="186"/>
  <c r="L44" i="186"/>
  <c r="J44" i="186"/>
  <c r="L43" i="186"/>
  <c r="J43" i="186"/>
  <c r="L42" i="186"/>
  <c r="J42" i="186"/>
  <c r="L41" i="186"/>
  <c r="J41" i="186"/>
  <c r="L40" i="186"/>
  <c r="J40" i="186"/>
  <c r="L39" i="186"/>
  <c r="J39" i="186"/>
  <c r="L38" i="186"/>
  <c r="J38" i="186"/>
  <c r="L37" i="186"/>
  <c r="J37" i="186"/>
  <c r="L36" i="186"/>
  <c r="J36" i="186"/>
  <c r="L35" i="186"/>
  <c r="J35" i="186"/>
  <c r="L34" i="186"/>
  <c r="J34" i="186"/>
  <c r="L33" i="186"/>
  <c r="J33" i="186"/>
  <c r="L32" i="186"/>
  <c r="J32" i="186"/>
  <c r="L31" i="186"/>
  <c r="J31" i="186"/>
  <c r="L30" i="186"/>
  <c r="J30" i="186"/>
  <c r="L29" i="186"/>
  <c r="J29" i="186"/>
  <c r="L28" i="186"/>
  <c r="J28" i="186"/>
  <c r="L27" i="186"/>
  <c r="J27" i="186"/>
  <c r="L26" i="186"/>
  <c r="J26" i="186"/>
  <c r="L25" i="186"/>
  <c r="J25" i="186"/>
  <c r="L24" i="186"/>
  <c r="J24" i="186"/>
  <c r="L23" i="186"/>
  <c r="J23" i="186"/>
  <c r="L22" i="186"/>
  <c r="J22" i="186"/>
  <c r="L21" i="186"/>
  <c r="J21" i="186"/>
  <c r="L20" i="186"/>
  <c r="J20" i="186"/>
  <c r="L19" i="186"/>
  <c r="J19" i="186"/>
  <c r="L16" i="186"/>
  <c r="J16" i="186"/>
  <c r="L15" i="186"/>
  <c r="J15" i="186"/>
  <c r="L14" i="186"/>
  <c r="J14" i="186"/>
  <c r="L13" i="186"/>
  <c r="J13" i="186"/>
  <c r="L12" i="186"/>
  <c r="J12" i="186"/>
  <c r="L11" i="186"/>
  <c r="J11" i="186"/>
  <c r="L10" i="186"/>
  <c r="J10" i="186"/>
  <c r="L9" i="186"/>
  <c r="J9" i="186"/>
  <c r="L8" i="186"/>
  <c r="J8" i="186"/>
  <c r="L7" i="186"/>
  <c r="J7" i="186"/>
  <c r="L6" i="186"/>
  <c r="J6" i="186"/>
  <c r="L5" i="186"/>
  <c r="J5" i="186"/>
  <c r="L4" i="186"/>
  <c r="J4" i="186"/>
  <c r="L127" i="27"/>
  <c r="J127" i="27"/>
  <c r="L126" i="27"/>
  <c r="L125" i="27"/>
  <c r="J125" i="27"/>
  <c r="L124" i="27"/>
  <c r="J124" i="27"/>
  <c r="L123" i="27"/>
  <c r="J123" i="27"/>
  <c r="L106" i="27"/>
  <c r="J106" i="27"/>
  <c r="L105" i="27"/>
  <c r="J105" i="27"/>
  <c r="L104" i="27"/>
  <c r="J104" i="27"/>
  <c r="L103" i="27"/>
  <c r="J103" i="27"/>
  <c r="L102" i="27"/>
  <c r="J102" i="27"/>
  <c r="L101" i="27"/>
  <c r="J101" i="27"/>
  <c r="L100" i="27"/>
  <c r="J100" i="27"/>
  <c r="H112" i="83"/>
  <c r="H114" i="83"/>
  <c r="H115" i="83"/>
  <c r="H116" i="83"/>
  <c r="H117" i="83"/>
  <c r="H118" i="83"/>
  <c r="H119" i="83"/>
  <c r="H120" i="83"/>
  <c r="H121" i="83"/>
  <c r="H123" i="83"/>
  <c r="H124" i="83"/>
  <c r="H125" i="83"/>
  <c r="H126" i="83"/>
  <c r="H127" i="83"/>
  <c r="H128" i="83"/>
  <c r="H129" i="83"/>
  <c r="H130" i="83"/>
  <c r="H131" i="83"/>
  <c r="H132" i="83"/>
  <c r="H133" i="83"/>
  <c r="H134" i="83"/>
  <c r="H135" i="83"/>
  <c r="H136" i="83"/>
  <c r="H137" i="83"/>
  <c r="L121" i="83"/>
  <c r="I121" i="83"/>
  <c r="J121" i="83" s="1"/>
  <c r="L120" i="83"/>
  <c r="J120" i="83"/>
  <c r="I120" i="83"/>
  <c r="L119" i="83"/>
  <c r="J119" i="83"/>
  <c r="I119" i="83"/>
  <c r="L118" i="83"/>
  <c r="J118" i="83"/>
  <c r="I118" i="83"/>
  <c r="L117" i="83"/>
  <c r="J117" i="83"/>
  <c r="I117" i="83"/>
  <c r="L116" i="83"/>
  <c r="J116" i="83"/>
  <c r="I116" i="83"/>
  <c r="L115" i="83"/>
  <c r="J115" i="83"/>
  <c r="I115" i="83"/>
  <c r="I5" i="30"/>
  <c r="I6" i="30"/>
  <c r="I7" i="30"/>
  <c r="I8" i="30"/>
  <c r="I9" i="30"/>
  <c r="I10" i="30"/>
  <c r="I11" i="30"/>
  <c r="I12" i="30"/>
  <c r="I13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L65" i="30" s="1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121" i="30"/>
  <c r="I123" i="30"/>
  <c r="I124" i="30"/>
  <c r="I125" i="30"/>
  <c r="I126" i="30"/>
  <c r="I127" i="30"/>
  <c r="I128" i="30"/>
  <c r="I129" i="30"/>
  <c r="I130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L151" i="30" s="1"/>
  <c r="I4" i="30"/>
  <c r="H5" i="30"/>
  <c r="H6" i="30"/>
  <c r="H7" i="30"/>
  <c r="H8" i="30"/>
  <c r="H9" i="30"/>
  <c r="H10" i="30"/>
  <c r="H11" i="30"/>
  <c r="H12" i="30"/>
  <c r="H13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121" i="30"/>
  <c r="H123" i="30"/>
  <c r="H124" i="30"/>
  <c r="H125" i="30"/>
  <c r="H126" i="30"/>
  <c r="H127" i="30"/>
  <c r="H128" i="30"/>
  <c r="H129" i="30"/>
  <c r="H130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4" i="30"/>
  <c r="J151" i="30"/>
  <c r="L150" i="30"/>
  <c r="J150" i="30"/>
  <c r="L149" i="30"/>
  <c r="J149" i="30"/>
  <c r="L148" i="30"/>
  <c r="J148" i="30"/>
  <c r="L147" i="30"/>
  <c r="J147" i="30"/>
  <c r="L146" i="30"/>
  <c r="J146" i="30"/>
  <c r="L145" i="30"/>
  <c r="J145" i="30"/>
  <c r="L144" i="30"/>
  <c r="J144" i="30"/>
  <c r="L143" i="30"/>
  <c r="J143" i="30"/>
  <c r="L142" i="30"/>
  <c r="J142" i="30"/>
  <c r="L141" i="30"/>
  <c r="J141" i="30"/>
  <c r="L140" i="30"/>
  <c r="J140" i="30"/>
  <c r="L139" i="30"/>
  <c r="J139" i="30"/>
  <c r="L138" i="30"/>
  <c r="J138" i="30"/>
  <c r="L137" i="30"/>
  <c r="J137" i="30"/>
  <c r="L136" i="30"/>
  <c r="J136" i="30"/>
  <c r="L135" i="30"/>
  <c r="O5" i="30" s="1"/>
  <c r="J135" i="30"/>
  <c r="L134" i="30"/>
  <c r="J134" i="30"/>
  <c r="L133" i="30"/>
  <c r="J133" i="30"/>
  <c r="L132" i="30"/>
  <c r="J132" i="30"/>
  <c r="L130" i="30"/>
  <c r="J130" i="30"/>
  <c r="L129" i="30"/>
  <c r="J129" i="30"/>
  <c r="L128" i="30"/>
  <c r="J128" i="30"/>
  <c r="L127" i="30"/>
  <c r="J127" i="30"/>
  <c r="L126" i="30"/>
  <c r="J126" i="30"/>
  <c r="L125" i="30"/>
  <c r="J125" i="30"/>
  <c r="L124" i="30"/>
  <c r="J124" i="30"/>
  <c r="L123" i="30"/>
  <c r="J123" i="30"/>
  <c r="L121" i="30"/>
  <c r="J121" i="30"/>
  <c r="L97" i="30"/>
  <c r="J97" i="30"/>
  <c r="L96" i="30"/>
  <c r="J96" i="30"/>
  <c r="L95" i="30"/>
  <c r="J95" i="30"/>
  <c r="L94" i="30"/>
  <c r="J94" i="30"/>
  <c r="L93" i="30"/>
  <c r="J93" i="30"/>
  <c r="L92" i="30"/>
  <c r="J92" i="30"/>
  <c r="L91" i="30"/>
  <c r="J91" i="30"/>
  <c r="L90" i="30"/>
  <c r="J90" i="30"/>
  <c r="L89" i="30"/>
  <c r="J89" i="30"/>
  <c r="L88" i="30"/>
  <c r="J88" i="30"/>
  <c r="L87" i="30"/>
  <c r="J87" i="30"/>
  <c r="L86" i="30"/>
  <c r="J86" i="30"/>
  <c r="L85" i="30"/>
  <c r="J85" i="30"/>
  <c r="L84" i="30"/>
  <c r="J84" i="30"/>
  <c r="L83" i="30"/>
  <c r="J83" i="30"/>
  <c r="L82" i="30"/>
  <c r="J82" i="30"/>
  <c r="L81" i="30"/>
  <c r="J81" i="30"/>
  <c r="L80" i="30"/>
  <c r="J80" i="30"/>
  <c r="L79" i="30"/>
  <c r="J79" i="30"/>
  <c r="L78" i="30"/>
  <c r="J78" i="30"/>
  <c r="L77" i="30"/>
  <c r="J77" i="30"/>
  <c r="L76" i="30"/>
  <c r="J76" i="30"/>
  <c r="L75" i="30"/>
  <c r="J75" i="30"/>
  <c r="L74" i="30"/>
  <c r="J74" i="30"/>
  <c r="L73" i="30"/>
  <c r="J73" i="30"/>
  <c r="L72" i="30"/>
  <c r="J72" i="30"/>
  <c r="L71" i="30"/>
  <c r="J71" i="30"/>
  <c r="L70" i="30"/>
  <c r="J70" i="30"/>
  <c r="L69" i="30"/>
  <c r="J69" i="30"/>
  <c r="L68" i="30"/>
  <c r="J68" i="30"/>
  <c r="L67" i="30"/>
  <c r="J67" i="30"/>
  <c r="L66" i="30"/>
  <c r="J66" i="30"/>
  <c r="J65" i="30"/>
  <c r="L64" i="30"/>
  <c r="J64" i="30"/>
  <c r="L63" i="30"/>
  <c r="J63" i="30"/>
  <c r="L62" i="30"/>
  <c r="J62" i="30"/>
  <c r="L61" i="30"/>
  <c r="J61" i="30"/>
  <c r="L60" i="30"/>
  <c r="J60" i="30"/>
  <c r="L59" i="30"/>
  <c r="J59" i="30"/>
  <c r="L58" i="30"/>
  <c r="J58" i="30"/>
  <c r="L57" i="30"/>
  <c r="J57" i="30"/>
  <c r="L56" i="30"/>
  <c r="J56" i="30"/>
  <c r="L55" i="30"/>
  <c r="J55" i="30"/>
  <c r="L54" i="30"/>
  <c r="J54" i="30"/>
  <c r="L53" i="30"/>
  <c r="J53" i="30"/>
  <c r="L52" i="30"/>
  <c r="J52" i="30"/>
  <c r="L51" i="30"/>
  <c r="J51" i="30"/>
  <c r="L50" i="30"/>
  <c r="J50" i="30"/>
  <c r="L49" i="30"/>
  <c r="J49" i="30"/>
  <c r="L48" i="30"/>
  <c r="J48" i="30"/>
  <c r="L47" i="30"/>
  <c r="J47" i="30"/>
  <c r="L46" i="30"/>
  <c r="J46" i="30"/>
  <c r="L45" i="30"/>
  <c r="J45" i="30"/>
  <c r="L44" i="30"/>
  <c r="J44" i="30"/>
  <c r="L43" i="30"/>
  <c r="J43" i="30"/>
  <c r="L42" i="30"/>
  <c r="J42" i="30"/>
  <c r="L41" i="30"/>
  <c r="J41" i="30"/>
  <c r="L40" i="30"/>
  <c r="J40" i="30"/>
  <c r="L39" i="30"/>
  <c r="J39" i="30"/>
  <c r="L38" i="30"/>
  <c r="J38" i="30"/>
  <c r="L37" i="30"/>
  <c r="J37" i="30"/>
  <c r="L36" i="30"/>
  <c r="J36" i="30"/>
  <c r="L35" i="30"/>
  <c r="J35" i="30"/>
  <c r="L34" i="30"/>
  <c r="J34" i="30"/>
  <c r="L33" i="30"/>
  <c r="J33" i="30"/>
  <c r="L32" i="30"/>
  <c r="J32" i="30"/>
  <c r="L31" i="30"/>
  <c r="J31" i="30"/>
  <c r="L30" i="30"/>
  <c r="J30" i="30"/>
  <c r="L29" i="30"/>
  <c r="J29" i="30"/>
  <c r="L28" i="30"/>
  <c r="J28" i="30"/>
  <c r="L27" i="30"/>
  <c r="J27" i="30"/>
  <c r="L26" i="30"/>
  <c r="J26" i="30"/>
  <c r="L25" i="30"/>
  <c r="J25" i="30"/>
  <c r="L24" i="30"/>
  <c r="J24" i="30"/>
  <c r="L23" i="30"/>
  <c r="J23" i="30"/>
  <c r="L22" i="30"/>
  <c r="J22" i="30"/>
  <c r="L21" i="30"/>
  <c r="J21" i="30"/>
  <c r="L20" i="30"/>
  <c r="J20" i="30"/>
  <c r="L19" i="30"/>
  <c r="J19" i="30"/>
  <c r="L18" i="30"/>
  <c r="J18" i="30"/>
  <c r="L17" i="30"/>
  <c r="J17" i="30"/>
  <c r="L16" i="30"/>
  <c r="J16" i="30"/>
  <c r="L15" i="30"/>
  <c r="J15" i="30"/>
  <c r="L13" i="30"/>
  <c r="J13" i="30"/>
  <c r="L12" i="30"/>
  <c r="J12" i="30"/>
  <c r="L11" i="30"/>
  <c r="J11" i="30"/>
  <c r="L10" i="30"/>
  <c r="J10" i="30"/>
  <c r="L9" i="30"/>
  <c r="J9" i="30"/>
  <c r="L8" i="30"/>
  <c r="J8" i="30"/>
  <c r="L7" i="30"/>
  <c r="J7" i="30"/>
  <c r="L6" i="30"/>
  <c r="J6" i="30"/>
  <c r="L5" i="30"/>
  <c r="J5" i="30"/>
  <c r="L4" i="30"/>
  <c r="J4" i="30"/>
  <c r="L164" i="176"/>
  <c r="I164" i="176"/>
  <c r="J164" i="176" s="1"/>
  <c r="H164" i="176"/>
  <c r="L163" i="176"/>
  <c r="I163" i="176"/>
  <c r="J163" i="176" s="1"/>
  <c r="H163" i="176"/>
  <c r="L162" i="176"/>
  <c r="I162" i="176"/>
  <c r="J162" i="176" s="1"/>
  <c r="H162" i="176"/>
  <c r="L161" i="176"/>
  <c r="I161" i="176"/>
  <c r="J161" i="176" s="1"/>
  <c r="H161" i="176"/>
  <c r="L160" i="176"/>
  <c r="I160" i="176"/>
  <c r="J160" i="176" s="1"/>
  <c r="H160" i="176"/>
  <c r="L167" i="22"/>
  <c r="H167" i="22"/>
  <c r="J167" i="22"/>
  <c r="O9" i="92" l="1"/>
  <c r="O6" i="171"/>
  <c r="O11" i="171"/>
  <c r="O24" i="92"/>
  <c r="O15" i="92"/>
  <c r="O7" i="158"/>
  <c r="O6" i="85"/>
  <c r="O13" i="85"/>
  <c r="O10" i="118"/>
  <c r="O7" i="118"/>
  <c r="O15" i="142"/>
  <c r="O12" i="142"/>
  <c r="O17" i="92"/>
  <c r="O13" i="92"/>
  <c r="O16" i="92"/>
  <c r="O12" i="158"/>
  <c r="O11" i="182"/>
  <c r="O14" i="182"/>
  <c r="O12" i="182"/>
  <c r="J149" i="142"/>
  <c r="O22" i="118"/>
  <c r="O9" i="142"/>
  <c r="O7" i="159"/>
  <c r="O7" i="92"/>
  <c r="O9" i="158"/>
  <c r="O15" i="158"/>
  <c r="O13" i="182"/>
  <c r="O11" i="118"/>
  <c r="O6" i="118"/>
  <c r="O13" i="118"/>
  <c r="O4" i="142"/>
  <c r="O13" i="171"/>
  <c r="J165" i="171"/>
  <c r="J150" i="92"/>
  <c r="J154" i="158"/>
  <c r="L149" i="142"/>
  <c r="L165" i="171"/>
  <c r="L150" i="92"/>
  <c r="L154" i="158"/>
  <c r="J120" i="185"/>
  <c r="J167" i="101"/>
  <c r="O4" i="186"/>
  <c r="O9" i="186"/>
  <c r="O7" i="186"/>
  <c r="O12" i="101"/>
  <c r="L167" i="101"/>
  <c r="J152" i="30"/>
  <c r="L152" i="30"/>
  <c r="L120" i="185"/>
  <c r="J168" i="186"/>
  <c r="L168" i="186"/>
  <c r="O11" i="101"/>
  <c r="O17" i="101"/>
  <c r="O17" i="30"/>
  <c r="O13" i="30"/>
  <c r="O9" i="185"/>
  <c r="O11" i="185"/>
  <c r="O4" i="185"/>
  <c r="O12" i="185"/>
  <c r="O26" i="30"/>
  <c r="O7" i="27"/>
  <c r="O22" i="186"/>
  <c r="O15" i="186"/>
  <c r="O7" i="30"/>
  <c r="O13" i="101"/>
  <c r="O7" i="83"/>
  <c r="O7" i="188"/>
  <c r="O25" i="101"/>
  <c r="O7" i="101"/>
  <c r="O12" i="171"/>
  <c r="O16" i="171"/>
  <c r="O7" i="171"/>
  <c r="O22" i="142"/>
  <c r="O24" i="142"/>
  <c r="O11" i="142"/>
  <c r="O6" i="142"/>
  <c r="O13" i="142"/>
  <c r="O7" i="142"/>
  <c r="O11" i="30"/>
  <c r="O10" i="186"/>
  <c r="O11" i="186"/>
  <c r="O12" i="186"/>
  <c r="O22" i="185"/>
  <c r="O15" i="185"/>
  <c r="O10" i="185"/>
  <c r="O7" i="185"/>
  <c r="O24" i="171"/>
  <c r="O22" i="92"/>
  <c r="O10" i="92"/>
  <c r="O11" i="92"/>
  <c r="O18" i="92"/>
  <c r="O4" i="92"/>
  <c r="O12" i="92"/>
  <c r="O22" i="158"/>
  <c r="O24" i="158"/>
  <c r="O25" i="158"/>
  <c r="O28" i="158"/>
  <c r="O6" i="158"/>
  <c r="O13" i="158"/>
  <c r="O11" i="158"/>
  <c r="O7" i="182"/>
  <c r="O16" i="182"/>
  <c r="O24" i="85"/>
  <c r="O11" i="85"/>
  <c r="O14" i="85"/>
  <c r="O7" i="85"/>
  <c r="O12" i="85"/>
  <c r="O9" i="118"/>
  <c r="O15" i="118"/>
  <c r="O7" i="17"/>
  <c r="L157" i="118"/>
  <c r="L164" i="182"/>
  <c r="L171" i="85"/>
  <c r="J126" i="27"/>
  <c r="I167" i="22"/>
  <c r="O31" i="186" l="1"/>
  <c r="O30" i="182"/>
  <c r="O29" i="118"/>
  <c r="O30" i="171"/>
  <c r="O29" i="142"/>
  <c r="O29" i="85"/>
  <c r="O30" i="185"/>
  <c r="O28" i="30"/>
  <c r="O29" i="92"/>
  <c r="O29" i="101"/>
  <c r="O29" i="158"/>
  <c r="I5" i="139"/>
  <c r="I6" i="139"/>
  <c r="I7" i="139"/>
  <c r="I8" i="139"/>
  <c r="I9" i="139"/>
  <c r="I10" i="139"/>
  <c r="I11" i="139"/>
  <c r="I12" i="139"/>
  <c r="I13" i="139"/>
  <c r="I14" i="139"/>
  <c r="I15" i="139"/>
  <c r="I16" i="139"/>
  <c r="I17" i="139"/>
  <c r="I18" i="139"/>
  <c r="I19" i="139"/>
  <c r="I20" i="139"/>
  <c r="I21" i="139"/>
  <c r="I22" i="139"/>
  <c r="I23" i="139"/>
  <c r="I24" i="139"/>
  <c r="I25" i="139"/>
  <c r="I26" i="139"/>
  <c r="I27" i="139"/>
  <c r="I28" i="139"/>
  <c r="I29" i="139"/>
  <c r="I30" i="139"/>
  <c r="I31" i="139"/>
  <c r="I32" i="139"/>
  <c r="I33" i="139"/>
  <c r="I34" i="139"/>
  <c r="I35" i="139"/>
  <c r="I36" i="139"/>
  <c r="I37" i="139"/>
  <c r="I38" i="139"/>
  <c r="I39" i="139"/>
  <c r="I40" i="139"/>
  <c r="I41" i="139"/>
  <c r="I42" i="139"/>
  <c r="I43" i="139"/>
  <c r="I44" i="139"/>
  <c r="I45" i="139"/>
  <c r="I46" i="139"/>
  <c r="I47" i="139"/>
  <c r="I48" i="139"/>
  <c r="I49" i="139"/>
  <c r="I50" i="139"/>
  <c r="I51" i="139"/>
  <c r="I52" i="139"/>
  <c r="I53" i="139"/>
  <c r="I54" i="139"/>
  <c r="I55" i="139"/>
  <c r="I56" i="139"/>
  <c r="I57" i="139"/>
  <c r="I58" i="139"/>
  <c r="I59" i="139"/>
  <c r="I60" i="139"/>
  <c r="I61" i="139"/>
  <c r="I62" i="139"/>
  <c r="I63" i="139"/>
  <c r="I64" i="139"/>
  <c r="I65" i="139"/>
  <c r="I66" i="139"/>
  <c r="I67" i="139"/>
  <c r="I68" i="139"/>
  <c r="I69" i="139"/>
  <c r="I70" i="139"/>
  <c r="I71" i="139"/>
  <c r="I72" i="139"/>
  <c r="I73" i="139"/>
  <c r="I74" i="139"/>
  <c r="I76" i="139"/>
  <c r="I77" i="139"/>
  <c r="I78" i="139"/>
  <c r="I79" i="139"/>
  <c r="I80" i="139"/>
  <c r="I81" i="139"/>
  <c r="I82" i="139"/>
  <c r="I83" i="139"/>
  <c r="I84" i="139"/>
  <c r="I85" i="139"/>
  <c r="I86" i="139"/>
  <c r="I87" i="139"/>
  <c r="I88" i="139"/>
  <c r="I89" i="139"/>
  <c r="I90" i="139"/>
  <c r="I91" i="139"/>
  <c r="I92" i="139"/>
  <c r="I93" i="139"/>
  <c r="I94" i="139"/>
  <c r="I95" i="139"/>
  <c r="I96" i="139"/>
  <c r="I97" i="139"/>
  <c r="I98" i="139"/>
  <c r="I99" i="139"/>
  <c r="I100" i="139"/>
  <c r="I101" i="139"/>
  <c r="I102" i="139"/>
  <c r="I103" i="139"/>
  <c r="I104" i="139"/>
  <c r="I105" i="139"/>
  <c r="I106" i="139"/>
  <c r="I107" i="139"/>
  <c r="I108" i="139"/>
  <c r="I109" i="139"/>
  <c r="I110" i="139"/>
  <c r="I111" i="139"/>
  <c r="I112" i="139"/>
  <c r="I113" i="139"/>
  <c r="I114" i="139"/>
  <c r="I115" i="139"/>
  <c r="I116" i="139"/>
  <c r="I117" i="139"/>
  <c r="I118" i="139"/>
  <c r="I119" i="139"/>
  <c r="I120" i="139"/>
  <c r="I121" i="139"/>
  <c r="I122" i="139"/>
  <c r="I123" i="139"/>
  <c r="I124" i="139"/>
  <c r="I125" i="139"/>
  <c r="L125" i="139" s="1"/>
  <c r="O23" i="139" s="1"/>
  <c r="I127" i="139"/>
  <c r="I128" i="139"/>
  <c r="I129" i="139"/>
  <c r="I130" i="139"/>
  <c r="I131" i="139"/>
  <c r="I132" i="139"/>
  <c r="I133" i="139"/>
  <c r="I134" i="139"/>
  <c r="I135" i="139"/>
  <c r="I136" i="139"/>
  <c r="I137" i="139"/>
  <c r="I138" i="139"/>
  <c r="I139" i="139"/>
  <c r="I140" i="139"/>
  <c r="I141" i="139"/>
  <c r="I142" i="139"/>
  <c r="I143" i="139"/>
  <c r="I4" i="139"/>
  <c r="H5" i="139"/>
  <c r="H6" i="139"/>
  <c r="H7" i="139"/>
  <c r="H8" i="139"/>
  <c r="H9" i="139"/>
  <c r="H10" i="139"/>
  <c r="H11" i="139"/>
  <c r="H12" i="139"/>
  <c r="H13" i="139"/>
  <c r="H14" i="139"/>
  <c r="H15" i="139"/>
  <c r="H16" i="139"/>
  <c r="H17" i="139"/>
  <c r="H18" i="139"/>
  <c r="H19" i="139"/>
  <c r="H20" i="139"/>
  <c r="H21" i="139"/>
  <c r="H22" i="139"/>
  <c r="H23" i="139"/>
  <c r="H24" i="139"/>
  <c r="H25" i="139"/>
  <c r="H26" i="139"/>
  <c r="H27" i="139"/>
  <c r="H28" i="139"/>
  <c r="H29" i="139"/>
  <c r="H30" i="139"/>
  <c r="H31" i="139"/>
  <c r="H32" i="139"/>
  <c r="H33" i="139"/>
  <c r="H34" i="139"/>
  <c r="H35" i="139"/>
  <c r="H36" i="139"/>
  <c r="H37" i="139"/>
  <c r="H38" i="139"/>
  <c r="H39" i="139"/>
  <c r="H40" i="139"/>
  <c r="H41" i="139"/>
  <c r="H42" i="139"/>
  <c r="H43" i="139"/>
  <c r="H44" i="139"/>
  <c r="H45" i="139"/>
  <c r="H46" i="139"/>
  <c r="H47" i="139"/>
  <c r="H48" i="139"/>
  <c r="H49" i="139"/>
  <c r="H50" i="139"/>
  <c r="H51" i="139"/>
  <c r="H52" i="139"/>
  <c r="H53" i="139"/>
  <c r="H54" i="139"/>
  <c r="H55" i="139"/>
  <c r="H56" i="139"/>
  <c r="H57" i="139"/>
  <c r="H58" i="139"/>
  <c r="H59" i="139"/>
  <c r="H60" i="139"/>
  <c r="H61" i="139"/>
  <c r="H62" i="139"/>
  <c r="H63" i="139"/>
  <c r="H64" i="139"/>
  <c r="H65" i="139"/>
  <c r="H66" i="139"/>
  <c r="H67" i="139"/>
  <c r="H68" i="139"/>
  <c r="H69" i="139"/>
  <c r="H70" i="139"/>
  <c r="H71" i="139"/>
  <c r="H72" i="139"/>
  <c r="H73" i="139"/>
  <c r="H74" i="139"/>
  <c r="H75" i="139"/>
  <c r="H76" i="139"/>
  <c r="H77" i="139"/>
  <c r="H78" i="139"/>
  <c r="H79" i="139"/>
  <c r="H80" i="139"/>
  <c r="H81" i="139"/>
  <c r="H82" i="139"/>
  <c r="H83" i="139"/>
  <c r="H84" i="139"/>
  <c r="H85" i="139"/>
  <c r="H86" i="139"/>
  <c r="H87" i="139"/>
  <c r="H88" i="139"/>
  <c r="H89" i="139"/>
  <c r="H90" i="139"/>
  <c r="H91" i="139"/>
  <c r="H92" i="139"/>
  <c r="H93" i="139"/>
  <c r="H94" i="139"/>
  <c r="H95" i="139"/>
  <c r="H96" i="139"/>
  <c r="H97" i="139"/>
  <c r="H98" i="139"/>
  <c r="H99" i="139"/>
  <c r="H100" i="139"/>
  <c r="H101" i="139"/>
  <c r="H102" i="139"/>
  <c r="H103" i="139"/>
  <c r="H104" i="139"/>
  <c r="H105" i="139"/>
  <c r="H106" i="139"/>
  <c r="H107" i="139"/>
  <c r="H108" i="139"/>
  <c r="H109" i="139"/>
  <c r="H110" i="139"/>
  <c r="H111" i="139"/>
  <c r="H112" i="139"/>
  <c r="H113" i="139"/>
  <c r="H114" i="139"/>
  <c r="H115" i="139"/>
  <c r="H116" i="139"/>
  <c r="H117" i="139"/>
  <c r="H118" i="139"/>
  <c r="H119" i="139"/>
  <c r="H120" i="139"/>
  <c r="H121" i="139"/>
  <c r="H122" i="139"/>
  <c r="H123" i="139"/>
  <c r="H124" i="139"/>
  <c r="H125" i="139"/>
  <c r="H127" i="139"/>
  <c r="H128" i="139"/>
  <c r="H129" i="139"/>
  <c r="H130" i="139"/>
  <c r="H131" i="139"/>
  <c r="H132" i="139"/>
  <c r="H133" i="139"/>
  <c r="H134" i="139"/>
  <c r="H135" i="139"/>
  <c r="H136" i="139"/>
  <c r="H137" i="139"/>
  <c r="H138" i="139"/>
  <c r="H139" i="139"/>
  <c r="H140" i="139"/>
  <c r="H141" i="139"/>
  <c r="H142" i="139"/>
  <c r="H143" i="139"/>
  <c r="H4" i="139"/>
  <c r="J115" i="139"/>
  <c r="L115" i="139"/>
  <c r="J116" i="139"/>
  <c r="L116" i="139"/>
  <c r="J117" i="139"/>
  <c r="L117" i="139"/>
  <c r="J118" i="139"/>
  <c r="L118" i="139"/>
  <c r="J119" i="139"/>
  <c r="L119" i="139"/>
  <c r="J120" i="139"/>
  <c r="L120" i="139"/>
  <c r="J121" i="139"/>
  <c r="L121" i="139"/>
  <c r="J122" i="139"/>
  <c r="L122" i="139"/>
  <c r="J123" i="139"/>
  <c r="L123" i="139"/>
  <c r="J124" i="139"/>
  <c r="L124" i="139"/>
  <c r="J125" i="139"/>
  <c r="J127" i="139"/>
  <c r="L127" i="139"/>
  <c r="O20" i="139" s="1"/>
  <c r="J128" i="139"/>
  <c r="L128" i="139"/>
  <c r="O16" i="139" s="1"/>
  <c r="J129" i="139"/>
  <c r="L129" i="139"/>
  <c r="O22" i="139" s="1"/>
  <c r="J130" i="139"/>
  <c r="L130" i="139"/>
  <c r="J131" i="139"/>
  <c r="L131" i="139"/>
  <c r="J132" i="139"/>
  <c r="L132" i="139"/>
  <c r="J133" i="139"/>
  <c r="L133" i="139"/>
  <c r="J134" i="139"/>
  <c r="L134" i="139"/>
  <c r="J135" i="139"/>
  <c r="L135" i="139"/>
  <c r="J136" i="139"/>
  <c r="L136" i="139"/>
  <c r="J137" i="139"/>
  <c r="L137" i="139"/>
  <c r="J138" i="139"/>
  <c r="L138" i="139"/>
  <c r="J139" i="139"/>
  <c r="L139" i="139"/>
  <c r="J140" i="139"/>
  <c r="L140" i="139"/>
  <c r="J141" i="139"/>
  <c r="L141" i="139"/>
  <c r="J142" i="139"/>
  <c r="L142" i="139"/>
  <c r="J143" i="139"/>
  <c r="L143" i="139"/>
  <c r="J114" i="139"/>
  <c r="L114" i="139"/>
  <c r="L113" i="139"/>
  <c r="J113" i="139"/>
  <c r="L112" i="139"/>
  <c r="J112" i="139"/>
  <c r="L111" i="139"/>
  <c r="J111" i="139"/>
  <c r="L110" i="139"/>
  <c r="J110" i="139"/>
  <c r="L109" i="139"/>
  <c r="J109" i="139"/>
  <c r="L108" i="139"/>
  <c r="J108" i="139"/>
  <c r="L107" i="139"/>
  <c r="J107" i="139"/>
  <c r="L106" i="139"/>
  <c r="J106" i="139"/>
  <c r="L105" i="139"/>
  <c r="J105" i="139"/>
  <c r="L104" i="139"/>
  <c r="J104" i="139"/>
  <c r="L103" i="139"/>
  <c r="J103" i="139"/>
  <c r="L102" i="139"/>
  <c r="J102" i="139"/>
  <c r="L101" i="139"/>
  <c r="J101" i="139"/>
  <c r="L100" i="139"/>
  <c r="J100" i="139"/>
  <c r="L99" i="139"/>
  <c r="J99" i="139"/>
  <c r="L98" i="139"/>
  <c r="J98" i="139"/>
  <c r="L97" i="139"/>
  <c r="J97" i="139"/>
  <c r="L96" i="139"/>
  <c r="J96" i="139"/>
  <c r="L95" i="139"/>
  <c r="J95" i="139"/>
  <c r="L94" i="139"/>
  <c r="J94" i="139"/>
  <c r="L93" i="139"/>
  <c r="J93" i="139"/>
  <c r="L92" i="139"/>
  <c r="J92" i="139"/>
  <c r="L91" i="139"/>
  <c r="J91" i="139"/>
  <c r="L90" i="139"/>
  <c r="J90" i="139"/>
  <c r="L89" i="139"/>
  <c r="J89" i="139"/>
  <c r="L88" i="139"/>
  <c r="J88" i="139"/>
  <c r="L87" i="139"/>
  <c r="J87" i="139"/>
  <c r="L86" i="139"/>
  <c r="J86" i="139"/>
  <c r="L85" i="139"/>
  <c r="J85" i="139"/>
  <c r="L84" i="139"/>
  <c r="J84" i="139"/>
  <c r="L83" i="139"/>
  <c r="J83" i="139"/>
  <c r="L82" i="139"/>
  <c r="J82" i="139"/>
  <c r="L81" i="139"/>
  <c r="J81" i="139"/>
  <c r="L80" i="139"/>
  <c r="J80" i="139"/>
  <c r="L79" i="139"/>
  <c r="J79" i="139"/>
  <c r="L78" i="139"/>
  <c r="J78" i="139"/>
  <c r="L77" i="139"/>
  <c r="J77" i="139"/>
  <c r="L76" i="139"/>
  <c r="J76" i="139"/>
  <c r="L75" i="139"/>
  <c r="J75" i="139"/>
  <c r="L74" i="139"/>
  <c r="J74" i="139"/>
  <c r="L73" i="139"/>
  <c r="J73" i="139"/>
  <c r="L72" i="139"/>
  <c r="J72" i="139"/>
  <c r="L71" i="139"/>
  <c r="J71" i="139"/>
  <c r="L70" i="139"/>
  <c r="J70" i="139"/>
  <c r="L69" i="139"/>
  <c r="J69" i="139"/>
  <c r="L68" i="139"/>
  <c r="J68" i="139"/>
  <c r="L67" i="139"/>
  <c r="J67" i="139"/>
  <c r="L66" i="139"/>
  <c r="J66" i="139"/>
  <c r="L65" i="139"/>
  <c r="J65" i="139"/>
  <c r="L64" i="139"/>
  <c r="J64" i="139"/>
  <c r="L63" i="139"/>
  <c r="J63" i="139"/>
  <c r="L62" i="139"/>
  <c r="J62" i="139"/>
  <c r="L61" i="139"/>
  <c r="J61" i="139"/>
  <c r="L60" i="139"/>
  <c r="J60" i="139"/>
  <c r="L59" i="139"/>
  <c r="J59" i="139"/>
  <c r="L58" i="139"/>
  <c r="J58" i="139"/>
  <c r="L57" i="139"/>
  <c r="J57" i="139"/>
  <c r="L56" i="139"/>
  <c r="J56" i="139"/>
  <c r="L55" i="139"/>
  <c r="J55" i="139"/>
  <c r="L54" i="139"/>
  <c r="J54" i="139"/>
  <c r="L53" i="139"/>
  <c r="J53" i="139"/>
  <c r="L52" i="139"/>
  <c r="J52" i="139"/>
  <c r="L51" i="139"/>
  <c r="J51" i="139"/>
  <c r="L50" i="139"/>
  <c r="J50" i="139"/>
  <c r="L49" i="139"/>
  <c r="J49" i="139"/>
  <c r="L48" i="139"/>
  <c r="J48" i="139"/>
  <c r="L47" i="139"/>
  <c r="J47" i="139"/>
  <c r="L46" i="139"/>
  <c r="J46" i="139"/>
  <c r="L45" i="139"/>
  <c r="J45" i="139"/>
  <c r="L44" i="139"/>
  <c r="J44" i="139"/>
  <c r="L43" i="139"/>
  <c r="J43" i="139"/>
  <c r="L42" i="139"/>
  <c r="J42" i="139"/>
  <c r="L41" i="139"/>
  <c r="J41" i="139"/>
  <c r="L40" i="139"/>
  <c r="J40" i="139"/>
  <c r="L39" i="139"/>
  <c r="J39" i="139"/>
  <c r="L38" i="139"/>
  <c r="J38" i="139"/>
  <c r="L37" i="139"/>
  <c r="J37" i="139"/>
  <c r="L36" i="139"/>
  <c r="J36" i="139"/>
  <c r="L35" i="139"/>
  <c r="J35" i="139"/>
  <c r="L34" i="139"/>
  <c r="J34" i="139"/>
  <c r="L33" i="139"/>
  <c r="J33" i="139"/>
  <c r="L32" i="139"/>
  <c r="J32" i="139"/>
  <c r="L31" i="139"/>
  <c r="J31" i="139"/>
  <c r="L30" i="139"/>
  <c r="J30" i="139"/>
  <c r="L29" i="139"/>
  <c r="J29" i="139"/>
  <c r="L28" i="139"/>
  <c r="J28" i="139"/>
  <c r="L27" i="139"/>
  <c r="J27" i="139"/>
  <c r="L26" i="139"/>
  <c r="J26" i="139"/>
  <c r="L25" i="139"/>
  <c r="J25" i="139"/>
  <c r="L24" i="139"/>
  <c r="J24" i="139"/>
  <c r="L23" i="139"/>
  <c r="J23" i="139"/>
  <c r="L22" i="139"/>
  <c r="J22" i="139"/>
  <c r="L21" i="139"/>
  <c r="J21" i="139"/>
  <c r="L20" i="139"/>
  <c r="J20" i="139"/>
  <c r="L19" i="139"/>
  <c r="J19" i="139"/>
  <c r="L18" i="139"/>
  <c r="J18" i="139"/>
  <c r="L17" i="139"/>
  <c r="J17" i="139"/>
  <c r="L16" i="139"/>
  <c r="J16" i="139"/>
  <c r="L15" i="139"/>
  <c r="J15" i="139"/>
  <c r="L14" i="139"/>
  <c r="J14" i="139"/>
  <c r="L13" i="139"/>
  <c r="J13" i="139"/>
  <c r="L12" i="139"/>
  <c r="J12" i="139"/>
  <c r="L11" i="139"/>
  <c r="J11" i="139"/>
  <c r="L10" i="139"/>
  <c r="J10" i="139"/>
  <c r="L9" i="139"/>
  <c r="J9" i="139"/>
  <c r="L8" i="139"/>
  <c r="J8" i="139"/>
  <c r="L7" i="139"/>
  <c r="J7" i="139"/>
  <c r="L6" i="139"/>
  <c r="J6" i="139"/>
  <c r="L5" i="139"/>
  <c r="J5" i="139"/>
  <c r="L4" i="139"/>
  <c r="J4" i="139"/>
  <c r="L101" i="104"/>
  <c r="J101" i="104"/>
  <c r="I101" i="104"/>
  <c r="H101" i="104"/>
  <c r="L100" i="104"/>
  <c r="J100" i="104"/>
  <c r="I100" i="104"/>
  <c r="H100" i="104"/>
  <c r="L99" i="104"/>
  <c r="J99" i="104"/>
  <c r="I99" i="104"/>
  <c r="H99" i="104"/>
  <c r="L98" i="104"/>
  <c r="J98" i="104"/>
  <c r="I98" i="104"/>
  <c r="H98" i="104"/>
  <c r="L97" i="104"/>
  <c r="J97" i="104"/>
  <c r="I97" i="104"/>
  <c r="H97" i="104"/>
  <c r="I5" i="104"/>
  <c r="I6" i="104"/>
  <c r="I7" i="104"/>
  <c r="I8" i="104"/>
  <c r="I9" i="104"/>
  <c r="I10" i="104"/>
  <c r="I11" i="104"/>
  <c r="I12" i="104"/>
  <c r="I13" i="104"/>
  <c r="I14" i="104"/>
  <c r="I15" i="104"/>
  <c r="I16" i="104"/>
  <c r="I17" i="104"/>
  <c r="I18" i="104"/>
  <c r="I19" i="104"/>
  <c r="I20" i="104"/>
  <c r="I21" i="104"/>
  <c r="I22" i="104"/>
  <c r="I23" i="104"/>
  <c r="I24" i="104"/>
  <c r="I25" i="104"/>
  <c r="I26" i="104"/>
  <c r="I27" i="104"/>
  <c r="I28" i="104"/>
  <c r="I29" i="104"/>
  <c r="I30" i="104"/>
  <c r="I31" i="104"/>
  <c r="I32" i="104"/>
  <c r="I33" i="104"/>
  <c r="I34" i="104"/>
  <c r="I35" i="104"/>
  <c r="I36" i="104"/>
  <c r="I37" i="104"/>
  <c r="I38" i="104"/>
  <c r="I39" i="104"/>
  <c r="I40" i="104"/>
  <c r="I41" i="104"/>
  <c r="I42" i="104"/>
  <c r="I43" i="104"/>
  <c r="I44" i="104"/>
  <c r="I45" i="104"/>
  <c r="I46" i="104"/>
  <c r="I47" i="104"/>
  <c r="I48" i="104"/>
  <c r="I49" i="104"/>
  <c r="I50" i="104"/>
  <c r="I51" i="104"/>
  <c r="I52" i="104"/>
  <c r="I53" i="104"/>
  <c r="I54" i="104"/>
  <c r="I55" i="104"/>
  <c r="I56" i="104"/>
  <c r="I57" i="104"/>
  <c r="I58" i="104"/>
  <c r="I59" i="104"/>
  <c r="I60" i="104"/>
  <c r="I61" i="104"/>
  <c r="I62" i="104"/>
  <c r="I63" i="104"/>
  <c r="I64" i="104"/>
  <c r="I65" i="104"/>
  <c r="I66" i="104"/>
  <c r="I67" i="104"/>
  <c r="I68" i="104"/>
  <c r="I69" i="104"/>
  <c r="I70" i="104"/>
  <c r="I71" i="104"/>
  <c r="I72" i="104"/>
  <c r="I73" i="104"/>
  <c r="I74" i="104"/>
  <c r="I75" i="104"/>
  <c r="I76" i="104"/>
  <c r="I77" i="104"/>
  <c r="I78" i="104"/>
  <c r="I79" i="104"/>
  <c r="I80" i="104"/>
  <c r="I81" i="104"/>
  <c r="I82" i="104"/>
  <c r="I83" i="104"/>
  <c r="I84" i="104"/>
  <c r="I85" i="104"/>
  <c r="I86" i="104"/>
  <c r="I87" i="104"/>
  <c r="I88" i="104"/>
  <c r="I89" i="104"/>
  <c r="I90" i="104"/>
  <c r="I91" i="104"/>
  <c r="I92" i="104"/>
  <c r="I93" i="104"/>
  <c r="I94" i="104"/>
  <c r="I95" i="104"/>
  <c r="I96" i="104"/>
  <c r="I102" i="104"/>
  <c r="I103" i="104"/>
  <c r="I104" i="104"/>
  <c r="I105" i="104"/>
  <c r="I106" i="104"/>
  <c r="I107" i="104"/>
  <c r="I108" i="104"/>
  <c r="I109" i="104"/>
  <c r="I110" i="104"/>
  <c r="I111" i="104"/>
  <c r="I4" i="104"/>
  <c r="H5" i="104"/>
  <c r="H6" i="104"/>
  <c r="H7" i="104"/>
  <c r="H8" i="104"/>
  <c r="H9" i="104"/>
  <c r="H10" i="104"/>
  <c r="H11" i="104"/>
  <c r="H12" i="104"/>
  <c r="H13" i="104"/>
  <c r="H14" i="104"/>
  <c r="H15" i="104"/>
  <c r="H16" i="104"/>
  <c r="H17" i="104"/>
  <c r="H18" i="104"/>
  <c r="H19" i="104"/>
  <c r="H20" i="104"/>
  <c r="H21" i="104"/>
  <c r="H22" i="104"/>
  <c r="H23" i="104"/>
  <c r="H24" i="104"/>
  <c r="H25" i="104"/>
  <c r="H26" i="104"/>
  <c r="H27" i="104"/>
  <c r="H28" i="104"/>
  <c r="H29" i="104"/>
  <c r="H30" i="104"/>
  <c r="H31" i="104"/>
  <c r="H32" i="104"/>
  <c r="H33" i="104"/>
  <c r="H34" i="104"/>
  <c r="H35" i="104"/>
  <c r="H36" i="104"/>
  <c r="H37" i="104"/>
  <c r="H38" i="104"/>
  <c r="H39" i="104"/>
  <c r="H40" i="104"/>
  <c r="H41" i="104"/>
  <c r="H42" i="104"/>
  <c r="H43" i="104"/>
  <c r="H44" i="104"/>
  <c r="H45" i="104"/>
  <c r="H46" i="104"/>
  <c r="H47" i="104"/>
  <c r="H48" i="104"/>
  <c r="H49" i="104"/>
  <c r="H50" i="104"/>
  <c r="H51" i="104"/>
  <c r="H52" i="104"/>
  <c r="H53" i="104"/>
  <c r="H54" i="104"/>
  <c r="H55" i="104"/>
  <c r="H56" i="104"/>
  <c r="H57" i="104"/>
  <c r="H58" i="104"/>
  <c r="H59" i="104"/>
  <c r="H60" i="104"/>
  <c r="H61" i="104"/>
  <c r="H62" i="104"/>
  <c r="H63" i="104"/>
  <c r="H64" i="104"/>
  <c r="H65" i="104"/>
  <c r="H66" i="104"/>
  <c r="H67" i="104"/>
  <c r="H68" i="104"/>
  <c r="H69" i="104"/>
  <c r="H70" i="104"/>
  <c r="H71" i="104"/>
  <c r="H72" i="104"/>
  <c r="H73" i="104"/>
  <c r="H74" i="104"/>
  <c r="H75" i="104"/>
  <c r="H76" i="104"/>
  <c r="H77" i="104"/>
  <c r="H78" i="104"/>
  <c r="H79" i="104"/>
  <c r="H80" i="104"/>
  <c r="H81" i="104"/>
  <c r="H82" i="104"/>
  <c r="H83" i="104"/>
  <c r="H84" i="104"/>
  <c r="H85" i="104"/>
  <c r="H86" i="104"/>
  <c r="H87" i="104"/>
  <c r="H88" i="104"/>
  <c r="H89" i="104"/>
  <c r="H90" i="104"/>
  <c r="H91" i="104"/>
  <c r="H92" i="104"/>
  <c r="H93" i="104"/>
  <c r="H94" i="104"/>
  <c r="H95" i="104"/>
  <c r="H96" i="104"/>
  <c r="H102" i="104"/>
  <c r="H103" i="104"/>
  <c r="H104" i="104"/>
  <c r="H105" i="104"/>
  <c r="H106" i="104"/>
  <c r="H107" i="104"/>
  <c r="H108" i="104"/>
  <c r="H109" i="104"/>
  <c r="H110" i="104"/>
  <c r="H111" i="104"/>
  <c r="H4" i="104"/>
  <c r="L88" i="104"/>
  <c r="J88" i="104"/>
  <c r="L87" i="104"/>
  <c r="J87" i="104"/>
  <c r="L86" i="104"/>
  <c r="J86" i="104"/>
  <c r="L85" i="104"/>
  <c r="J85" i="104"/>
  <c r="L84" i="104"/>
  <c r="J84" i="104"/>
  <c r="L83" i="104"/>
  <c r="J83" i="104"/>
  <c r="L82" i="104"/>
  <c r="J82" i="104"/>
  <c r="L111" i="104"/>
  <c r="J111" i="104"/>
  <c r="L110" i="104"/>
  <c r="J110" i="104"/>
  <c r="L109" i="104"/>
  <c r="J109" i="104"/>
  <c r="L108" i="104"/>
  <c r="J108" i="104"/>
  <c r="L107" i="104"/>
  <c r="J107" i="104"/>
  <c r="L106" i="104"/>
  <c r="J106" i="104"/>
  <c r="L105" i="104"/>
  <c r="J105" i="104"/>
  <c r="L104" i="104"/>
  <c r="J104" i="104"/>
  <c r="L103" i="104"/>
  <c r="J103" i="104"/>
  <c r="L102" i="104"/>
  <c r="J102" i="104"/>
  <c r="L96" i="104"/>
  <c r="J96" i="104"/>
  <c r="L95" i="104"/>
  <c r="O5" i="104" s="1"/>
  <c r="J95" i="104"/>
  <c r="L94" i="104"/>
  <c r="O13" i="104" s="1"/>
  <c r="J94" i="104"/>
  <c r="L93" i="104"/>
  <c r="J93" i="104"/>
  <c r="L92" i="104"/>
  <c r="J92" i="104"/>
  <c r="L91" i="104"/>
  <c r="J91" i="104"/>
  <c r="L90" i="104"/>
  <c r="J90" i="104"/>
  <c r="L89" i="104"/>
  <c r="J89" i="104"/>
  <c r="L81" i="104"/>
  <c r="J81" i="104"/>
  <c r="L80" i="104"/>
  <c r="J80" i="104"/>
  <c r="L79" i="104"/>
  <c r="J79" i="104"/>
  <c r="L78" i="104"/>
  <c r="J78" i="104"/>
  <c r="L77" i="104"/>
  <c r="J77" i="104"/>
  <c r="L76" i="104"/>
  <c r="J76" i="104"/>
  <c r="L75" i="104"/>
  <c r="J75" i="104"/>
  <c r="L74" i="104"/>
  <c r="J74" i="104"/>
  <c r="L73" i="104"/>
  <c r="J73" i="104"/>
  <c r="L72" i="104"/>
  <c r="J72" i="104"/>
  <c r="L71" i="104"/>
  <c r="J71" i="104"/>
  <c r="L70" i="104"/>
  <c r="J70" i="104"/>
  <c r="L69" i="104"/>
  <c r="J69" i="104"/>
  <c r="L68" i="104"/>
  <c r="J68" i="104"/>
  <c r="L67" i="104"/>
  <c r="J67" i="104"/>
  <c r="L66" i="104"/>
  <c r="J66" i="104"/>
  <c r="L65" i="104"/>
  <c r="J65" i="104"/>
  <c r="L64" i="104"/>
  <c r="J64" i="104"/>
  <c r="L63" i="104"/>
  <c r="J63" i="104"/>
  <c r="L62" i="104"/>
  <c r="J62" i="104"/>
  <c r="L61" i="104"/>
  <c r="J61" i="104"/>
  <c r="L60" i="104"/>
  <c r="J60" i="104"/>
  <c r="L59" i="104"/>
  <c r="J59" i="104"/>
  <c r="L58" i="104"/>
  <c r="J58" i="104"/>
  <c r="L57" i="104"/>
  <c r="J57" i="104"/>
  <c r="L56" i="104"/>
  <c r="J56" i="104"/>
  <c r="L55" i="104"/>
  <c r="J55" i="104"/>
  <c r="L54" i="104"/>
  <c r="J54" i="104"/>
  <c r="L53" i="104"/>
  <c r="J53" i="104"/>
  <c r="L52" i="104"/>
  <c r="J52" i="104"/>
  <c r="L51" i="104"/>
  <c r="J51" i="104"/>
  <c r="L50" i="104"/>
  <c r="J50" i="104"/>
  <c r="L49" i="104"/>
  <c r="J49" i="104"/>
  <c r="L48" i="104"/>
  <c r="J48" i="104"/>
  <c r="L47" i="104"/>
  <c r="J47" i="104"/>
  <c r="L46" i="104"/>
  <c r="J46" i="104"/>
  <c r="L45" i="104"/>
  <c r="J45" i="104"/>
  <c r="L44" i="104"/>
  <c r="J44" i="104"/>
  <c r="L43" i="104"/>
  <c r="J43" i="104"/>
  <c r="L42" i="104"/>
  <c r="J42" i="104"/>
  <c r="L41" i="104"/>
  <c r="J41" i="104"/>
  <c r="L40" i="104"/>
  <c r="J40" i="104"/>
  <c r="L39" i="104"/>
  <c r="J39" i="104"/>
  <c r="L38" i="104"/>
  <c r="J38" i="104"/>
  <c r="L37" i="104"/>
  <c r="J37" i="104"/>
  <c r="L36" i="104"/>
  <c r="J36" i="104"/>
  <c r="L35" i="104"/>
  <c r="J35" i="104"/>
  <c r="L34" i="104"/>
  <c r="J34" i="104"/>
  <c r="L33" i="104"/>
  <c r="J33" i="104"/>
  <c r="L32" i="104"/>
  <c r="J32" i="104"/>
  <c r="L31" i="104"/>
  <c r="J31" i="104"/>
  <c r="L30" i="104"/>
  <c r="J30" i="104"/>
  <c r="L29" i="104"/>
  <c r="J29" i="104"/>
  <c r="L28" i="104"/>
  <c r="J28" i="104"/>
  <c r="L27" i="104"/>
  <c r="J27" i="104"/>
  <c r="L26" i="104"/>
  <c r="J26" i="104"/>
  <c r="L25" i="104"/>
  <c r="J25" i="104"/>
  <c r="L24" i="104"/>
  <c r="J24" i="104"/>
  <c r="L23" i="104"/>
  <c r="J23" i="104"/>
  <c r="L22" i="104"/>
  <c r="J22" i="104"/>
  <c r="L21" i="104"/>
  <c r="J21" i="104"/>
  <c r="L20" i="104"/>
  <c r="J20" i="104"/>
  <c r="L19" i="104"/>
  <c r="J19" i="104"/>
  <c r="L18" i="104"/>
  <c r="J18" i="104"/>
  <c r="L17" i="104"/>
  <c r="J17" i="104"/>
  <c r="L16" i="104"/>
  <c r="J16" i="104"/>
  <c r="L15" i="104"/>
  <c r="J15" i="104"/>
  <c r="L14" i="104"/>
  <c r="J14" i="104"/>
  <c r="L13" i="104"/>
  <c r="J13" i="104"/>
  <c r="L12" i="104"/>
  <c r="J12" i="104"/>
  <c r="L11" i="104"/>
  <c r="J11" i="104"/>
  <c r="L10" i="104"/>
  <c r="J10" i="104"/>
  <c r="L9" i="104"/>
  <c r="J9" i="104"/>
  <c r="L8" i="104"/>
  <c r="J8" i="104"/>
  <c r="L7" i="104"/>
  <c r="J7" i="104"/>
  <c r="L6" i="104"/>
  <c r="J6" i="104"/>
  <c r="L5" i="104"/>
  <c r="J5" i="104"/>
  <c r="L4" i="104"/>
  <c r="J4" i="104"/>
  <c r="L144" i="173"/>
  <c r="J144" i="173"/>
  <c r="L143" i="173"/>
  <c r="J143" i="173"/>
  <c r="L142" i="173"/>
  <c r="J142" i="173"/>
  <c r="L141" i="173"/>
  <c r="J141" i="173"/>
  <c r="L140" i="173"/>
  <c r="J140" i="173"/>
  <c r="I96" i="187"/>
  <c r="I97" i="187"/>
  <c r="I98" i="187"/>
  <c r="I99" i="187"/>
  <c r="I100" i="187"/>
  <c r="I101" i="187"/>
  <c r="I102" i="187"/>
  <c r="I124" i="187"/>
  <c r="I126" i="187"/>
  <c r="I127" i="187"/>
  <c r="I128" i="187"/>
  <c r="I129" i="187"/>
  <c r="I130" i="187"/>
  <c r="I131" i="187"/>
  <c r="I132" i="187"/>
  <c r="I133" i="187"/>
  <c r="I136" i="187"/>
  <c r="I137" i="187"/>
  <c r="I138" i="187"/>
  <c r="I139" i="187"/>
  <c r="I140" i="187"/>
  <c r="I141" i="187"/>
  <c r="I142" i="187"/>
  <c r="I143" i="187"/>
  <c r="I144" i="187"/>
  <c r="I145" i="187"/>
  <c r="I146" i="187"/>
  <c r="I147" i="187"/>
  <c r="I148" i="187"/>
  <c r="I149" i="187"/>
  <c r="I150" i="187"/>
  <c r="I151" i="187"/>
  <c r="I152" i="187"/>
  <c r="I153" i="187"/>
  <c r="I154" i="187"/>
  <c r="I158" i="187"/>
  <c r="I159" i="187"/>
  <c r="I160" i="187"/>
  <c r="I161" i="187"/>
  <c r="I162" i="187"/>
  <c r="I163" i="187"/>
  <c r="I167" i="187"/>
  <c r="I168" i="187"/>
  <c r="I88" i="187"/>
  <c r="I87" i="187"/>
  <c r="I86" i="187"/>
  <c r="I85" i="187"/>
  <c r="I84" i="187"/>
  <c r="I83" i="187"/>
  <c r="I82" i="187"/>
  <c r="I81" i="187"/>
  <c r="I80" i="187"/>
  <c r="I79" i="187"/>
  <c r="I78" i="187"/>
  <c r="I77" i="187"/>
  <c r="I76" i="187"/>
  <c r="I75" i="187"/>
  <c r="I74" i="187"/>
  <c r="I73" i="187"/>
  <c r="I72" i="187"/>
  <c r="I71" i="187"/>
  <c r="I70" i="187"/>
  <c r="I69" i="187"/>
  <c r="I68" i="187"/>
  <c r="I67" i="187"/>
  <c r="I66" i="187"/>
  <c r="I65" i="187"/>
  <c r="I64" i="187"/>
  <c r="I63" i="187"/>
  <c r="I62" i="187"/>
  <c r="I61" i="187"/>
  <c r="I60" i="187"/>
  <c r="I59" i="187"/>
  <c r="I58" i="187"/>
  <c r="I57" i="187"/>
  <c r="I56" i="187"/>
  <c r="I55" i="187"/>
  <c r="I54" i="187"/>
  <c r="I53" i="187"/>
  <c r="I52" i="187"/>
  <c r="I51" i="187"/>
  <c r="I50" i="187"/>
  <c r="I49" i="187"/>
  <c r="I48" i="187"/>
  <c r="I47" i="187"/>
  <c r="I46" i="187"/>
  <c r="I45" i="187"/>
  <c r="I44" i="187"/>
  <c r="I43" i="187"/>
  <c r="I42" i="187"/>
  <c r="I41" i="187"/>
  <c r="I40" i="187"/>
  <c r="I39" i="187"/>
  <c r="I38" i="187"/>
  <c r="I37" i="187"/>
  <c r="I36" i="187"/>
  <c r="I35" i="187"/>
  <c r="I34" i="187"/>
  <c r="I33" i="187"/>
  <c r="I32" i="187"/>
  <c r="I31" i="187"/>
  <c r="I30" i="187"/>
  <c r="I29" i="187"/>
  <c r="I28" i="187"/>
  <c r="I27" i="187"/>
  <c r="I26" i="187"/>
  <c r="I25" i="187"/>
  <c r="I24" i="187"/>
  <c r="I23" i="187"/>
  <c r="I22" i="187"/>
  <c r="I21" i="187"/>
  <c r="I20" i="187"/>
  <c r="I19" i="187"/>
  <c r="I18" i="187"/>
  <c r="I17" i="187"/>
  <c r="I16" i="187"/>
  <c r="I15" i="187"/>
  <c r="I12" i="187"/>
  <c r="I11" i="187"/>
  <c r="I10" i="187"/>
  <c r="I9" i="187"/>
  <c r="I8" i="187"/>
  <c r="I7" i="187"/>
  <c r="I6" i="187"/>
  <c r="I5" i="187"/>
  <c r="I91" i="187"/>
  <c r="I92" i="187"/>
  <c r="I94" i="187"/>
  <c r="I95" i="187"/>
  <c r="I4" i="187"/>
  <c r="H5" i="187"/>
  <c r="H6" i="187"/>
  <c r="H7" i="187"/>
  <c r="H8" i="187"/>
  <c r="H9" i="187"/>
  <c r="H10" i="187"/>
  <c r="H11" i="187"/>
  <c r="H12" i="187"/>
  <c r="H15" i="187"/>
  <c r="H16" i="187"/>
  <c r="H17" i="187"/>
  <c r="H18" i="187"/>
  <c r="H19" i="187"/>
  <c r="H20" i="187"/>
  <c r="H21" i="187"/>
  <c r="H22" i="187"/>
  <c r="H23" i="187"/>
  <c r="H24" i="187"/>
  <c r="H25" i="187"/>
  <c r="H26" i="187"/>
  <c r="H27" i="187"/>
  <c r="H28" i="187"/>
  <c r="H29" i="187"/>
  <c r="H30" i="187"/>
  <c r="H31" i="187"/>
  <c r="H32" i="187"/>
  <c r="H33" i="187"/>
  <c r="H34" i="187"/>
  <c r="H35" i="187"/>
  <c r="H36" i="187"/>
  <c r="H37" i="187"/>
  <c r="H38" i="187"/>
  <c r="H39" i="187"/>
  <c r="H40" i="187"/>
  <c r="H41" i="187"/>
  <c r="H42" i="187"/>
  <c r="H43" i="187"/>
  <c r="H44" i="187"/>
  <c r="H45" i="187"/>
  <c r="H46" i="187"/>
  <c r="H47" i="187"/>
  <c r="H48" i="187"/>
  <c r="H49" i="187"/>
  <c r="H50" i="187"/>
  <c r="H51" i="187"/>
  <c r="H52" i="187"/>
  <c r="H53" i="187"/>
  <c r="H54" i="187"/>
  <c r="H55" i="187"/>
  <c r="H56" i="187"/>
  <c r="H57" i="187"/>
  <c r="H58" i="187"/>
  <c r="H59" i="187"/>
  <c r="H60" i="187"/>
  <c r="H61" i="187"/>
  <c r="H62" i="187"/>
  <c r="H63" i="187"/>
  <c r="H64" i="187"/>
  <c r="H65" i="187"/>
  <c r="H66" i="187"/>
  <c r="H67" i="187"/>
  <c r="H68" i="187"/>
  <c r="H69" i="187"/>
  <c r="H70" i="187"/>
  <c r="H71" i="187"/>
  <c r="H72" i="187"/>
  <c r="H73" i="187"/>
  <c r="H74" i="187"/>
  <c r="H75" i="187"/>
  <c r="H76" i="187"/>
  <c r="H77" i="187"/>
  <c r="H78" i="187"/>
  <c r="H79" i="187"/>
  <c r="H80" i="187"/>
  <c r="H81" i="187"/>
  <c r="H82" i="187"/>
  <c r="H83" i="187"/>
  <c r="H84" i="187"/>
  <c r="H85" i="187"/>
  <c r="H86" i="187"/>
  <c r="H87" i="187"/>
  <c r="H88" i="187"/>
  <c r="H91" i="187"/>
  <c r="H92" i="187"/>
  <c r="H94" i="187"/>
  <c r="H95" i="187"/>
  <c r="H96" i="187"/>
  <c r="H97" i="187"/>
  <c r="H98" i="187"/>
  <c r="H99" i="187"/>
  <c r="H100" i="187"/>
  <c r="H101" i="187"/>
  <c r="H102" i="187"/>
  <c r="H124" i="187"/>
  <c r="H126" i="187"/>
  <c r="H127" i="187"/>
  <c r="H128" i="187"/>
  <c r="H129" i="187"/>
  <c r="H130" i="187"/>
  <c r="H131" i="187"/>
  <c r="H132" i="187"/>
  <c r="H133" i="187"/>
  <c r="H136" i="187"/>
  <c r="H137" i="187"/>
  <c r="H138" i="187"/>
  <c r="H139" i="187"/>
  <c r="H140" i="187"/>
  <c r="H141" i="187"/>
  <c r="H142" i="187"/>
  <c r="H143" i="187"/>
  <c r="H144" i="187"/>
  <c r="H145" i="187"/>
  <c r="H146" i="187"/>
  <c r="H147" i="187"/>
  <c r="H148" i="187"/>
  <c r="H149" i="187"/>
  <c r="H150" i="187"/>
  <c r="H151" i="187"/>
  <c r="H152" i="187"/>
  <c r="H153" i="187"/>
  <c r="H154" i="187"/>
  <c r="H158" i="187"/>
  <c r="H159" i="187"/>
  <c r="H160" i="187"/>
  <c r="H161" i="187"/>
  <c r="H162" i="187"/>
  <c r="H163" i="187"/>
  <c r="H167" i="187"/>
  <c r="H168" i="187"/>
  <c r="H4" i="187"/>
  <c r="P127" i="1"/>
  <c r="L73" i="113"/>
  <c r="H19" i="112"/>
  <c r="I19" i="112"/>
  <c r="J19" i="112"/>
  <c r="O14" i="139" l="1"/>
  <c r="O6" i="139"/>
  <c r="J112" i="104"/>
  <c r="J144" i="139"/>
  <c r="L144" i="139"/>
  <c r="L112" i="104"/>
  <c r="L19" i="112"/>
  <c r="O9" i="104"/>
  <c r="O15" i="104"/>
  <c r="O11" i="104"/>
  <c r="O12" i="104"/>
  <c r="O12" i="139"/>
  <c r="O22" i="104"/>
  <c r="O10" i="104"/>
  <c r="O4" i="104"/>
  <c r="O7" i="104"/>
  <c r="O24" i="139"/>
  <c r="O4" i="139"/>
  <c r="O11" i="139"/>
  <c r="O13" i="139"/>
  <c r="O7" i="139"/>
  <c r="L138" i="191"/>
  <c r="J138" i="191"/>
  <c r="I138" i="191"/>
  <c r="H138" i="191"/>
  <c r="L146" i="190"/>
  <c r="J146" i="190"/>
  <c r="I146" i="190"/>
  <c r="L158" i="191"/>
  <c r="J158" i="191"/>
  <c r="I158" i="191"/>
  <c r="H158" i="191"/>
  <c r="L157" i="191"/>
  <c r="J157" i="191"/>
  <c r="I157" i="191"/>
  <c r="H157" i="191"/>
  <c r="L156" i="191"/>
  <c r="J156" i="191"/>
  <c r="I156" i="191"/>
  <c r="H156" i="191"/>
  <c r="L155" i="191"/>
  <c r="J155" i="191"/>
  <c r="I155" i="191"/>
  <c r="H155" i="191"/>
  <c r="L154" i="191"/>
  <c r="J154" i="191"/>
  <c r="I154" i="191"/>
  <c r="H154" i="191"/>
  <c r="L102" i="191"/>
  <c r="J102" i="191"/>
  <c r="I102" i="191"/>
  <c r="H102" i="191"/>
  <c r="L101" i="191"/>
  <c r="J101" i="191"/>
  <c r="I101" i="191"/>
  <c r="H101" i="191"/>
  <c r="L100" i="191"/>
  <c r="J100" i="191"/>
  <c r="I100" i="191"/>
  <c r="H100" i="191"/>
  <c r="L99" i="191"/>
  <c r="J99" i="191"/>
  <c r="I99" i="191"/>
  <c r="H99" i="191"/>
  <c r="L98" i="191"/>
  <c r="J98" i="191"/>
  <c r="I98" i="191"/>
  <c r="H98" i="191"/>
  <c r="L97" i="191"/>
  <c r="J97" i="191"/>
  <c r="I97" i="191"/>
  <c r="H97" i="191"/>
  <c r="L96" i="191"/>
  <c r="J96" i="191"/>
  <c r="I96" i="191"/>
  <c r="H96" i="191"/>
  <c r="L95" i="191"/>
  <c r="J95" i="191"/>
  <c r="I95" i="191"/>
  <c r="H95" i="191"/>
  <c r="L165" i="190"/>
  <c r="J165" i="190"/>
  <c r="I165" i="190"/>
  <c r="L164" i="190"/>
  <c r="J164" i="190"/>
  <c r="I164" i="190"/>
  <c r="L163" i="190"/>
  <c r="J163" i="190"/>
  <c r="I163" i="190"/>
  <c r="L162" i="190"/>
  <c r="J162" i="190"/>
  <c r="I162" i="190"/>
  <c r="L161" i="190"/>
  <c r="J161" i="190"/>
  <c r="I161" i="190"/>
  <c r="L110" i="190"/>
  <c r="J110" i="190"/>
  <c r="I110" i="190"/>
  <c r="L109" i="190"/>
  <c r="J109" i="190"/>
  <c r="I109" i="190"/>
  <c r="L108" i="190"/>
  <c r="J108" i="190"/>
  <c r="I108" i="190"/>
  <c r="L107" i="190"/>
  <c r="J107" i="190"/>
  <c r="I107" i="190"/>
  <c r="L106" i="190"/>
  <c r="J106" i="190"/>
  <c r="I106" i="190"/>
  <c r="L105" i="190"/>
  <c r="J105" i="190"/>
  <c r="I105" i="190"/>
  <c r="L104" i="190"/>
  <c r="J104" i="190"/>
  <c r="I104" i="190"/>
  <c r="L103" i="190"/>
  <c r="J103" i="190"/>
  <c r="I103" i="190"/>
  <c r="L153" i="187"/>
  <c r="J153" i="187"/>
  <c r="L152" i="187"/>
  <c r="J152" i="187"/>
  <c r="L151" i="187"/>
  <c r="J151" i="187"/>
  <c r="L150" i="187"/>
  <c r="J150" i="187"/>
  <c r="L149" i="187"/>
  <c r="J149" i="187"/>
  <c r="L102" i="187"/>
  <c r="J102" i="187"/>
  <c r="L101" i="187"/>
  <c r="J101" i="187"/>
  <c r="L100" i="187"/>
  <c r="J100" i="187"/>
  <c r="L99" i="187"/>
  <c r="J99" i="187"/>
  <c r="L98" i="187"/>
  <c r="J98" i="187"/>
  <c r="L97" i="187"/>
  <c r="J97" i="187"/>
  <c r="L96" i="187"/>
  <c r="J96" i="187"/>
  <c r="L95" i="187"/>
  <c r="J95" i="187"/>
  <c r="I5" i="115"/>
  <c r="I6" i="115"/>
  <c r="I7" i="115"/>
  <c r="I8" i="115"/>
  <c r="I9" i="115"/>
  <c r="I10" i="115"/>
  <c r="I11" i="115"/>
  <c r="I12" i="115"/>
  <c r="I13" i="115"/>
  <c r="I14" i="115"/>
  <c r="I15" i="115"/>
  <c r="I16" i="115"/>
  <c r="I17" i="115"/>
  <c r="I18" i="115"/>
  <c r="I19" i="115"/>
  <c r="I20" i="115"/>
  <c r="I21" i="115"/>
  <c r="I22" i="115"/>
  <c r="I23" i="115"/>
  <c r="I24" i="115"/>
  <c r="I25" i="115"/>
  <c r="I26" i="115"/>
  <c r="I27" i="115"/>
  <c r="I28" i="115"/>
  <c r="I29" i="115"/>
  <c r="I30" i="115"/>
  <c r="I31" i="115"/>
  <c r="I32" i="115"/>
  <c r="I33" i="115"/>
  <c r="I34" i="115"/>
  <c r="I35" i="115"/>
  <c r="I36" i="115"/>
  <c r="I37" i="115"/>
  <c r="I38" i="115"/>
  <c r="I39" i="115"/>
  <c r="I40" i="115"/>
  <c r="I41" i="115"/>
  <c r="I42" i="115"/>
  <c r="I43" i="115"/>
  <c r="I44" i="115"/>
  <c r="I45" i="115"/>
  <c r="I46" i="115"/>
  <c r="I47" i="115"/>
  <c r="I48" i="115"/>
  <c r="I49" i="115"/>
  <c r="I50" i="115"/>
  <c r="I51" i="115"/>
  <c r="I52" i="115"/>
  <c r="I53" i="115"/>
  <c r="I54" i="115"/>
  <c r="I55" i="115"/>
  <c r="I56" i="115"/>
  <c r="I57" i="115"/>
  <c r="I58" i="115"/>
  <c r="I59" i="115"/>
  <c r="I60" i="115"/>
  <c r="I61" i="115"/>
  <c r="I62" i="115"/>
  <c r="I63" i="115"/>
  <c r="I64" i="115"/>
  <c r="I65" i="115"/>
  <c r="I66" i="115"/>
  <c r="I67" i="115"/>
  <c r="I68" i="115"/>
  <c r="I69" i="115"/>
  <c r="I70" i="115"/>
  <c r="I71" i="115"/>
  <c r="I72" i="115"/>
  <c r="I73" i="115"/>
  <c r="I74" i="115"/>
  <c r="I75" i="115"/>
  <c r="I76" i="115"/>
  <c r="I77" i="115"/>
  <c r="I78" i="115"/>
  <c r="I79" i="115"/>
  <c r="I80" i="115"/>
  <c r="I81" i="115"/>
  <c r="I82" i="115"/>
  <c r="I83" i="115"/>
  <c r="I84" i="115"/>
  <c r="I85" i="115"/>
  <c r="I86" i="115"/>
  <c r="I87" i="115"/>
  <c r="I88" i="115"/>
  <c r="I89" i="115"/>
  <c r="I90" i="115"/>
  <c r="I91" i="115"/>
  <c r="I92" i="115"/>
  <c r="I93" i="115"/>
  <c r="I94" i="115"/>
  <c r="I95" i="115"/>
  <c r="I96" i="115"/>
  <c r="I97" i="115"/>
  <c r="I98" i="115"/>
  <c r="I99" i="115"/>
  <c r="I100" i="115"/>
  <c r="I101" i="115"/>
  <c r="I102" i="115"/>
  <c r="I103" i="115"/>
  <c r="I104" i="115"/>
  <c r="I105" i="115"/>
  <c r="I106" i="115"/>
  <c r="I107" i="115"/>
  <c r="I108" i="115"/>
  <c r="I109" i="115"/>
  <c r="I110" i="115"/>
  <c r="I111" i="115"/>
  <c r="I112" i="115"/>
  <c r="I113" i="115"/>
  <c r="I114" i="115"/>
  <c r="I115" i="115"/>
  <c r="I116" i="115"/>
  <c r="I117" i="115"/>
  <c r="I118" i="115"/>
  <c r="I119" i="115"/>
  <c r="I120" i="115"/>
  <c r="I121" i="115"/>
  <c r="I123" i="115"/>
  <c r="I124" i="115"/>
  <c r="I125" i="115"/>
  <c r="I126" i="115"/>
  <c r="I127" i="115"/>
  <c r="I128" i="115"/>
  <c r="I129" i="115"/>
  <c r="I130" i="115"/>
  <c r="I131" i="115"/>
  <c r="I133" i="115"/>
  <c r="I134" i="115"/>
  <c r="I135" i="115"/>
  <c r="I136" i="115"/>
  <c r="I137" i="115"/>
  <c r="I138" i="115"/>
  <c r="I139" i="115"/>
  <c r="I140" i="115"/>
  <c r="I141" i="115"/>
  <c r="I142" i="115"/>
  <c r="I143" i="115"/>
  <c r="I144" i="115"/>
  <c r="I145" i="115"/>
  <c r="I146" i="115"/>
  <c r="I147" i="115"/>
  <c r="I148" i="115"/>
  <c r="I149" i="115"/>
  <c r="I150" i="115"/>
  <c r="I151" i="115"/>
  <c r="I152" i="115"/>
  <c r="I153" i="115"/>
  <c r="I154" i="115"/>
  <c r="I155" i="115"/>
  <c r="I156" i="115"/>
  <c r="I157" i="115"/>
  <c r="I158" i="115"/>
  <c r="I159" i="115"/>
  <c r="I160" i="115"/>
  <c r="I161" i="115"/>
  <c r="I162" i="115"/>
  <c r="I163" i="115"/>
  <c r="I164" i="115"/>
  <c r="I165" i="115"/>
  <c r="I166" i="115"/>
  <c r="I167" i="115"/>
  <c r="I168" i="115"/>
  <c r="I169" i="115"/>
  <c r="I170" i="115"/>
  <c r="I171" i="115"/>
  <c r="I172" i="115"/>
  <c r="I173" i="115"/>
  <c r="I174" i="115"/>
  <c r="I175" i="115"/>
  <c r="I4" i="115"/>
  <c r="H5" i="115"/>
  <c r="H6" i="115"/>
  <c r="H7" i="115"/>
  <c r="H8" i="115"/>
  <c r="H9" i="115"/>
  <c r="H10" i="115"/>
  <c r="H11" i="115"/>
  <c r="H12" i="115"/>
  <c r="H13" i="115"/>
  <c r="H14" i="115"/>
  <c r="H15" i="115"/>
  <c r="H16" i="115"/>
  <c r="H17" i="115"/>
  <c r="H18" i="115"/>
  <c r="H19" i="115"/>
  <c r="H20" i="115"/>
  <c r="H21" i="115"/>
  <c r="H22" i="115"/>
  <c r="H23" i="115"/>
  <c r="H24" i="115"/>
  <c r="H25" i="115"/>
  <c r="H26" i="115"/>
  <c r="H27" i="115"/>
  <c r="H28" i="115"/>
  <c r="H29" i="115"/>
  <c r="H30" i="115"/>
  <c r="H31" i="115"/>
  <c r="H32" i="115"/>
  <c r="H33" i="115"/>
  <c r="H34" i="115"/>
  <c r="H35" i="115"/>
  <c r="H36" i="115"/>
  <c r="H37" i="115"/>
  <c r="H38" i="115"/>
  <c r="H39" i="115"/>
  <c r="H40" i="115"/>
  <c r="H41" i="115"/>
  <c r="H42" i="115"/>
  <c r="H43" i="115"/>
  <c r="H44" i="115"/>
  <c r="H45" i="115"/>
  <c r="H46" i="115"/>
  <c r="H47" i="115"/>
  <c r="H48" i="115"/>
  <c r="H49" i="115"/>
  <c r="H50" i="115"/>
  <c r="H51" i="115"/>
  <c r="H52" i="115"/>
  <c r="H53" i="115"/>
  <c r="H54" i="115"/>
  <c r="H55" i="115"/>
  <c r="H56" i="115"/>
  <c r="H57" i="115"/>
  <c r="H58" i="115"/>
  <c r="H59" i="115"/>
  <c r="H60" i="115"/>
  <c r="H61" i="115"/>
  <c r="H62" i="115"/>
  <c r="H63" i="115"/>
  <c r="H64" i="115"/>
  <c r="H65" i="115"/>
  <c r="H66" i="115"/>
  <c r="H67" i="115"/>
  <c r="H68" i="115"/>
  <c r="H69" i="115"/>
  <c r="H70" i="115"/>
  <c r="H71" i="115"/>
  <c r="H72" i="115"/>
  <c r="H73" i="115"/>
  <c r="H74" i="115"/>
  <c r="H75" i="115"/>
  <c r="H76" i="115"/>
  <c r="H77" i="115"/>
  <c r="H78" i="115"/>
  <c r="H79" i="115"/>
  <c r="H80" i="115"/>
  <c r="H81" i="115"/>
  <c r="H82" i="115"/>
  <c r="H83" i="115"/>
  <c r="H84" i="115"/>
  <c r="H85" i="115"/>
  <c r="H86" i="115"/>
  <c r="H87" i="115"/>
  <c r="H88" i="115"/>
  <c r="H89" i="115"/>
  <c r="H90" i="115"/>
  <c r="H91" i="115"/>
  <c r="H92" i="115"/>
  <c r="H93" i="115"/>
  <c r="H94" i="115"/>
  <c r="H95" i="115"/>
  <c r="H96" i="115"/>
  <c r="H97" i="115"/>
  <c r="H98" i="115"/>
  <c r="H99" i="115"/>
  <c r="H100" i="115"/>
  <c r="H101" i="115"/>
  <c r="H102" i="115"/>
  <c r="H103" i="115"/>
  <c r="H104" i="115"/>
  <c r="H105" i="115"/>
  <c r="H106" i="115"/>
  <c r="H107" i="115"/>
  <c r="H108" i="115"/>
  <c r="H109" i="115"/>
  <c r="H110" i="115"/>
  <c r="H111" i="115"/>
  <c r="H112" i="115"/>
  <c r="H113" i="115"/>
  <c r="H114" i="115"/>
  <c r="H115" i="115"/>
  <c r="H116" i="115"/>
  <c r="H117" i="115"/>
  <c r="H118" i="115"/>
  <c r="H119" i="115"/>
  <c r="H120" i="115"/>
  <c r="H121" i="115"/>
  <c r="H123" i="115"/>
  <c r="H124" i="115"/>
  <c r="H125" i="115"/>
  <c r="H126" i="115"/>
  <c r="H127" i="115"/>
  <c r="H128" i="115"/>
  <c r="H129" i="115"/>
  <c r="H130" i="115"/>
  <c r="H131" i="115"/>
  <c r="H133" i="115"/>
  <c r="H134" i="115"/>
  <c r="H135" i="115"/>
  <c r="H136" i="115"/>
  <c r="H137" i="115"/>
  <c r="H138" i="115"/>
  <c r="H139" i="115"/>
  <c r="H140" i="115"/>
  <c r="H141" i="115"/>
  <c r="H142" i="115"/>
  <c r="H143" i="115"/>
  <c r="H144" i="115"/>
  <c r="H145" i="115"/>
  <c r="H146" i="115"/>
  <c r="H147" i="115"/>
  <c r="H148" i="115"/>
  <c r="H149" i="115"/>
  <c r="H150" i="115"/>
  <c r="H151" i="115"/>
  <c r="H152" i="115"/>
  <c r="H153" i="115"/>
  <c r="H154" i="115"/>
  <c r="H155" i="115"/>
  <c r="H156" i="115"/>
  <c r="H157" i="115"/>
  <c r="H158" i="115"/>
  <c r="H159" i="115"/>
  <c r="H160" i="115"/>
  <c r="H161" i="115"/>
  <c r="H162" i="115"/>
  <c r="H163" i="115"/>
  <c r="H164" i="115"/>
  <c r="H165" i="115"/>
  <c r="H166" i="115"/>
  <c r="H167" i="115"/>
  <c r="H168" i="115"/>
  <c r="H169" i="115"/>
  <c r="H170" i="115"/>
  <c r="H171" i="115"/>
  <c r="H172" i="115"/>
  <c r="H173" i="115"/>
  <c r="H174" i="115"/>
  <c r="H175" i="115"/>
  <c r="H4" i="115"/>
  <c r="L175" i="115"/>
  <c r="J175" i="115"/>
  <c r="L174" i="115"/>
  <c r="J174" i="115"/>
  <c r="L173" i="115"/>
  <c r="J173" i="115"/>
  <c r="L172" i="115"/>
  <c r="J172" i="115"/>
  <c r="L171" i="115"/>
  <c r="J171" i="115"/>
  <c r="L170" i="115"/>
  <c r="J170" i="115"/>
  <c r="L169" i="115"/>
  <c r="J169" i="115"/>
  <c r="L168" i="115"/>
  <c r="J168" i="115"/>
  <c r="L167" i="115"/>
  <c r="J167" i="115"/>
  <c r="L166" i="115"/>
  <c r="J166" i="115"/>
  <c r="L165" i="115"/>
  <c r="J165" i="115"/>
  <c r="L164" i="115"/>
  <c r="J164" i="115"/>
  <c r="L163" i="115"/>
  <c r="J163" i="115"/>
  <c r="L162" i="115"/>
  <c r="J162" i="115"/>
  <c r="L161" i="115"/>
  <c r="J161" i="115"/>
  <c r="L160" i="115"/>
  <c r="J160" i="115"/>
  <c r="L159" i="115"/>
  <c r="J159" i="115"/>
  <c r="L158" i="115"/>
  <c r="J158" i="115"/>
  <c r="L157" i="115"/>
  <c r="J157" i="115"/>
  <c r="L156" i="115"/>
  <c r="J156" i="115"/>
  <c r="L155" i="115"/>
  <c r="J155" i="115"/>
  <c r="L154" i="115"/>
  <c r="J154" i="115"/>
  <c r="L153" i="115"/>
  <c r="J153" i="115"/>
  <c r="L152" i="115"/>
  <c r="J152" i="115"/>
  <c r="L151" i="115"/>
  <c r="J151" i="115"/>
  <c r="L150" i="115"/>
  <c r="J150" i="115"/>
  <c r="L149" i="115"/>
  <c r="J149" i="115"/>
  <c r="L148" i="115"/>
  <c r="J148" i="115"/>
  <c r="L147" i="115"/>
  <c r="J147" i="115"/>
  <c r="L146" i="115"/>
  <c r="J146" i="115"/>
  <c r="L145" i="115"/>
  <c r="J145" i="115"/>
  <c r="L144" i="115"/>
  <c r="J144" i="115"/>
  <c r="L143" i="115"/>
  <c r="O5" i="115" s="1"/>
  <c r="J143" i="115"/>
  <c r="L142" i="115"/>
  <c r="J142" i="115"/>
  <c r="L141" i="115"/>
  <c r="J141" i="115"/>
  <c r="L140" i="115"/>
  <c r="J140" i="115"/>
  <c r="L139" i="115"/>
  <c r="J139" i="115"/>
  <c r="L138" i="115"/>
  <c r="J138" i="115"/>
  <c r="L137" i="115"/>
  <c r="J137" i="115"/>
  <c r="L136" i="115"/>
  <c r="J136" i="115"/>
  <c r="L135" i="115"/>
  <c r="J135" i="115"/>
  <c r="L134" i="115"/>
  <c r="O16" i="115" s="1"/>
  <c r="J134" i="115"/>
  <c r="L133" i="115"/>
  <c r="O20" i="115" s="1"/>
  <c r="J133" i="115"/>
  <c r="L131" i="115"/>
  <c r="O23" i="115" s="1"/>
  <c r="J131" i="115"/>
  <c r="L130" i="115"/>
  <c r="J130" i="115"/>
  <c r="L129" i="115"/>
  <c r="J129" i="115"/>
  <c r="L128" i="115"/>
  <c r="J128" i="115"/>
  <c r="L127" i="115"/>
  <c r="J127" i="115"/>
  <c r="L126" i="115"/>
  <c r="J126" i="115"/>
  <c r="L125" i="115"/>
  <c r="J125" i="115"/>
  <c r="L124" i="115"/>
  <c r="J124" i="115"/>
  <c r="L123" i="115"/>
  <c r="J123" i="115"/>
  <c r="L121" i="115"/>
  <c r="J121" i="115"/>
  <c r="L120" i="115"/>
  <c r="J120" i="115"/>
  <c r="L119" i="115"/>
  <c r="J119" i="115"/>
  <c r="L118" i="115"/>
  <c r="J118" i="115"/>
  <c r="L117" i="115"/>
  <c r="J117" i="115"/>
  <c r="L116" i="115"/>
  <c r="J116" i="115"/>
  <c r="L115" i="115"/>
  <c r="J115" i="115"/>
  <c r="L114" i="115"/>
  <c r="J114" i="115"/>
  <c r="L113" i="115"/>
  <c r="J113" i="115"/>
  <c r="L112" i="115"/>
  <c r="J112" i="115"/>
  <c r="L111" i="115"/>
  <c r="J111" i="115"/>
  <c r="L110" i="115"/>
  <c r="J110" i="115"/>
  <c r="L109" i="115"/>
  <c r="J109" i="115"/>
  <c r="L108" i="115"/>
  <c r="J108" i="115"/>
  <c r="L107" i="115"/>
  <c r="J107" i="115"/>
  <c r="L106" i="115"/>
  <c r="J106" i="115"/>
  <c r="L105" i="115"/>
  <c r="J105" i="115"/>
  <c r="L104" i="115"/>
  <c r="J104" i="115"/>
  <c r="L103" i="115"/>
  <c r="J103" i="115"/>
  <c r="L102" i="115"/>
  <c r="J102" i="115"/>
  <c r="L101" i="115"/>
  <c r="J101" i="115"/>
  <c r="L100" i="115"/>
  <c r="J100" i="115"/>
  <c r="L99" i="115"/>
  <c r="J99" i="115"/>
  <c r="L98" i="115"/>
  <c r="J98" i="115"/>
  <c r="L97" i="115"/>
  <c r="J97" i="115"/>
  <c r="L96" i="115"/>
  <c r="J96" i="115"/>
  <c r="L95" i="115"/>
  <c r="J95" i="115"/>
  <c r="L94" i="115"/>
  <c r="J94" i="115"/>
  <c r="L93" i="115"/>
  <c r="J93" i="115"/>
  <c r="L92" i="115"/>
  <c r="J92" i="115"/>
  <c r="L91" i="115"/>
  <c r="J91" i="115"/>
  <c r="L90" i="115"/>
  <c r="J90" i="115"/>
  <c r="L89" i="115"/>
  <c r="J89" i="115"/>
  <c r="L88" i="115"/>
  <c r="J88" i="115"/>
  <c r="L87" i="115"/>
  <c r="J87" i="115"/>
  <c r="L86" i="115"/>
  <c r="J86" i="115"/>
  <c r="L85" i="115"/>
  <c r="J85" i="115"/>
  <c r="L84" i="115"/>
  <c r="J84" i="115"/>
  <c r="L83" i="115"/>
  <c r="J83" i="115"/>
  <c r="L82" i="115"/>
  <c r="J82" i="115"/>
  <c r="L81" i="115"/>
  <c r="J81" i="115"/>
  <c r="L80" i="115"/>
  <c r="J80" i="115"/>
  <c r="L79" i="115"/>
  <c r="J79" i="115"/>
  <c r="L78" i="115"/>
  <c r="J78" i="115"/>
  <c r="L77" i="115"/>
  <c r="J77" i="115"/>
  <c r="L76" i="115"/>
  <c r="J76" i="115"/>
  <c r="L75" i="115"/>
  <c r="J75" i="115"/>
  <c r="L74" i="115"/>
  <c r="J74" i="115"/>
  <c r="L73" i="115"/>
  <c r="J73" i="115"/>
  <c r="L72" i="115"/>
  <c r="J72" i="115"/>
  <c r="L71" i="115"/>
  <c r="J71" i="115"/>
  <c r="L70" i="115"/>
  <c r="J70" i="115"/>
  <c r="L69" i="115"/>
  <c r="J69" i="115"/>
  <c r="L68" i="115"/>
  <c r="J68" i="115"/>
  <c r="L67" i="115"/>
  <c r="J67" i="115"/>
  <c r="L66" i="115"/>
  <c r="J66" i="115"/>
  <c r="L65" i="115"/>
  <c r="J65" i="115"/>
  <c r="L64" i="115"/>
  <c r="J64" i="115"/>
  <c r="L63" i="115"/>
  <c r="J63" i="115"/>
  <c r="L62" i="115"/>
  <c r="J62" i="115"/>
  <c r="L61" i="115"/>
  <c r="J61" i="115"/>
  <c r="L60" i="115"/>
  <c r="J60" i="115"/>
  <c r="L59" i="115"/>
  <c r="J59" i="115"/>
  <c r="L58" i="115"/>
  <c r="J58" i="115"/>
  <c r="L57" i="115"/>
  <c r="J57" i="115"/>
  <c r="L56" i="115"/>
  <c r="J56" i="115"/>
  <c r="L55" i="115"/>
  <c r="J55" i="115"/>
  <c r="L54" i="115"/>
  <c r="J54" i="115"/>
  <c r="L53" i="115"/>
  <c r="J53" i="115"/>
  <c r="L52" i="115"/>
  <c r="J52" i="115"/>
  <c r="L51" i="115"/>
  <c r="J51" i="115"/>
  <c r="L50" i="115"/>
  <c r="J50" i="115"/>
  <c r="L49" i="115"/>
  <c r="J49" i="115"/>
  <c r="L48" i="115"/>
  <c r="J48" i="115"/>
  <c r="L47" i="115"/>
  <c r="J47" i="115"/>
  <c r="L46" i="115"/>
  <c r="J46" i="115"/>
  <c r="L45" i="115"/>
  <c r="J45" i="115"/>
  <c r="L44" i="115"/>
  <c r="J44" i="115"/>
  <c r="L43" i="115"/>
  <c r="J43" i="115"/>
  <c r="L42" i="115"/>
  <c r="J42" i="115"/>
  <c r="L41" i="115"/>
  <c r="J41" i="115"/>
  <c r="L40" i="115"/>
  <c r="J40" i="115"/>
  <c r="L39" i="115"/>
  <c r="J39" i="115"/>
  <c r="L38" i="115"/>
  <c r="J38" i="115"/>
  <c r="L37" i="115"/>
  <c r="J37" i="115"/>
  <c r="L36" i="115"/>
  <c r="J36" i="115"/>
  <c r="L35" i="115"/>
  <c r="J35" i="115"/>
  <c r="L34" i="115"/>
  <c r="J34" i="115"/>
  <c r="L33" i="115"/>
  <c r="J33" i="115"/>
  <c r="L32" i="115"/>
  <c r="J32" i="115"/>
  <c r="L31" i="115"/>
  <c r="J31" i="115"/>
  <c r="L30" i="115"/>
  <c r="J30" i="115"/>
  <c r="L29" i="115"/>
  <c r="J29" i="115"/>
  <c r="L28" i="115"/>
  <c r="J28" i="115"/>
  <c r="L27" i="115"/>
  <c r="J27" i="115"/>
  <c r="L26" i="115"/>
  <c r="J26" i="115"/>
  <c r="L25" i="115"/>
  <c r="J25" i="115"/>
  <c r="L24" i="115"/>
  <c r="J24" i="115"/>
  <c r="L23" i="115"/>
  <c r="J23" i="115"/>
  <c r="L22" i="115"/>
  <c r="J22" i="115"/>
  <c r="L21" i="115"/>
  <c r="J21" i="115"/>
  <c r="L20" i="115"/>
  <c r="J20" i="115"/>
  <c r="L19" i="115"/>
  <c r="J19" i="115"/>
  <c r="L18" i="115"/>
  <c r="J18" i="115"/>
  <c r="L17" i="115"/>
  <c r="J17" i="115"/>
  <c r="L16" i="115"/>
  <c r="J16" i="115"/>
  <c r="L15" i="115"/>
  <c r="J15" i="115"/>
  <c r="L14" i="115"/>
  <c r="J14" i="115"/>
  <c r="L13" i="115"/>
  <c r="J13" i="115"/>
  <c r="L12" i="115"/>
  <c r="J12" i="115"/>
  <c r="L11" i="115"/>
  <c r="J11" i="115"/>
  <c r="L10" i="115"/>
  <c r="J10" i="115"/>
  <c r="L9" i="115"/>
  <c r="J9" i="115"/>
  <c r="L8" i="115"/>
  <c r="J8" i="115"/>
  <c r="L7" i="115"/>
  <c r="J7" i="115"/>
  <c r="L6" i="115"/>
  <c r="J6" i="115"/>
  <c r="L5" i="115"/>
  <c r="J5" i="115"/>
  <c r="L4" i="115"/>
  <c r="J4" i="115"/>
  <c r="I5" i="176"/>
  <c r="J5" i="176" s="1"/>
  <c r="I6" i="176"/>
  <c r="J6" i="176" s="1"/>
  <c r="I7" i="176"/>
  <c r="J7" i="176" s="1"/>
  <c r="I8" i="176"/>
  <c r="J8" i="176" s="1"/>
  <c r="I9" i="176"/>
  <c r="J9" i="176" s="1"/>
  <c r="I10" i="176"/>
  <c r="J10" i="176" s="1"/>
  <c r="I11" i="176"/>
  <c r="J11" i="176" s="1"/>
  <c r="I12" i="176"/>
  <c r="J12" i="176" s="1"/>
  <c r="I13" i="176"/>
  <c r="J13" i="176" s="1"/>
  <c r="I14" i="176"/>
  <c r="J14" i="176" s="1"/>
  <c r="I17" i="176"/>
  <c r="J17" i="176" s="1"/>
  <c r="I18" i="176"/>
  <c r="J18" i="176" s="1"/>
  <c r="I19" i="176"/>
  <c r="J19" i="176" s="1"/>
  <c r="I20" i="176"/>
  <c r="J20" i="176" s="1"/>
  <c r="I21" i="176"/>
  <c r="J21" i="176" s="1"/>
  <c r="I22" i="176"/>
  <c r="J22" i="176" s="1"/>
  <c r="I23" i="176"/>
  <c r="J23" i="176" s="1"/>
  <c r="I24" i="176"/>
  <c r="J24" i="176" s="1"/>
  <c r="I25" i="176"/>
  <c r="J25" i="176" s="1"/>
  <c r="I26" i="176"/>
  <c r="J26" i="176" s="1"/>
  <c r="I27" i="176"/>
  <c r="J27" i="176" s="1"/>
  <c r="I28" i="176"/>
  <c r="J28" i="176" s="1"/>
  <c r="I29" i="176"/>
  <c r="J29" i="176" s="1"/>
  <c r="I30" i="176"/>
  <c r="J30" i="176" s="1"/>
  <c r="I31" i="176"/>
  <c r="J31" i="176" s="1"/>
  <c r="I32" i="176"/>
  <c r="J32" i="176" s="1"/>
  <c r="I33" i="176"/>
  <c r="J33" i="176" s="1"/>
  <c r="I34" i="176"/>
  <c r="J34" i="176" s="1"/>
  <c r="I35" i="176"/>
  <c r="J35" i="176" s="1"/>
  <c r="I36" i="176"/>
  <c r="J36" i="176" s="1"/>
  <c r="I37" i="176"/>
  <c r="J37" i="176" s="1"/>
  <c r="I38" i="176"/>
  <c r="J38" i="176" s="1"/>
  <c r="I39" i="176"/>
  <c r="J39" i="176" s="1"/>
  <c r="I40" i="176"/>
  <c r="J40" i="176" s="1"/>
  <c r="I41" i="176"/>
  <c r="J41" i="176" s="1"/>
  <c r="I42" i="176"/>
  <c r="J42" i="176" s="1"/>
  <c r="I43" i="176"/>
  <c r="J43" i="176" s="1"/>
  <c r="I44" i="176"/>
  <c r="J44" i="176" s="1"/>
  <c r="I45" i="176"/>
  <c r="J45" i="176" s="1"/>
  <c r="I46" i="176"/>
  <c r="J46" i="176" s="1"/>
  <c r="I47" i="176"/>
  <c r="J47" i="176" s="1"/>
  <c r="I48" i="176"/>
  <c r="J48" i="176" s="1"/>
  <c r="I49" i="176"/>
  <c r="J49" i="176" s="1"/>
  <c r="I50" i="176"/>
  <c r="J50" i="176" s="1"/>
  <c r="I51" i="176"/>
  <c r="J51" i="176" s="1"/>
  <c r="I52" i="176"/>
  <c r="J52" i="176" s="1"/>
  <c r="I53" i="176"/>
  <c r="J53" i="176" s="1"/>
  <c r="I54" i="176"/>
  <c r="J54" i="176" s="1"/>
  <c r="I55" i="176"/>
  <c r="J55" i="176" s="1"/>
  <c r="I56" i="176"/>
  <c r="J56" i="176" s="1"/>
  <c r="I57" i="176"/>
  <c r="J57" i="176" s="1"/>
  <c r="I58" i="176"/>
  <c r="J58" i="176" s="1"/>
  <c r="I59" i="176"/>
  <c r="J59" i="176" s="1"/>
  <c r="I60" i="176"/>
  <c r="J60" i="176" s="1"/>
  <c r="I61" i="176"/>
  <c r="J61" i="176" s="1"/>
  <c r="I62" i="176"/>
  <c r="J62" i="176" s="1"/>
  <c r="I63" i="176"/>
  <c r="J63" i="176" s="1"/>
  <c r="I64" i="176"/>
  <c r="J64" i="176" s="1"/>
  <c r="I65" i="176"/>
  <c r="J65" i="176" s="1"/>
  <c r="I66" i="176"/>
  <c r="J66" i="176" s="1"/>
  <c r="I68" i="176"/>
  <c r="J68" i="176" s="1"/>
  <c r="I70" i="176"/>
  <c r="J70" i="176" s="1"/>
  <c r="I69" i="176"/>
  <c r="J69" i="176" s="1"/>
  <c r="I71" i="176"/>
  <c r="J71" i="176" s="1"/>
  <c r="I72" i="176"/>
  <c r="J72" i="176" s="1"/>
  <c r="I73" i="176"/>
  <c r="J73" i="176" s="1"/>
  <c r="I74" i="176"/>
  <c r="J74" i="176" s="1"/>
  <c r="I75" i="176"/>
  <c r="J75" i="176" s="1"/>
  <c r="I76" i="176"/>
  <c r="J76" i="176" s="1"/>
  <c r="I77" i="176"/>
  <c r="J77" i="176" s="1"/>
  <c r="I78" i="176"/>
  <c r="J78" i="176" s="1"/>
  <c r="I79" i="176"/>
  <c r="J79" i="176" s="1"/>
  <c r="I80" i="176"/>
  <c r="J80" i="176" s="1"/>
  <c r="I81" i="176"/>
  <c r="J81" i="176" s="1"/>
  <c r="I82" i="176"/>
  <c r="J82" i="176" s="1"/>
  <c r="I83" i="176"/>
  <c r="J83" i="176" s="1"/>
  <c r="I84" i="176"/>
  <c r="J84" i="176" s="1"/>
  <c r="I85" i="176"/>
  <c r="J85" i="176" s="1"/>
  <c r="I86" i="176"/>
  <c r="J86" i="176" s="1"/>
  <c r="I87" i="176"/>
  <c r="J87" i="176" s="1"/>
  <c r="I88" i="176"/>
  <c r="J88" i="176" s="1"/>
  <c r="I89" i="176"/>
  <c r="J89" i="176" s="1"/>
  <c r="I90" i="176"/>
  <c r="J90" i="176" s="1"/>
  <c r="I91" i="176"/>
  <c r="J91" i="176" s="1"/>
  <c r="I92" i="176"/>
  <c r="J92" i="176" s="1"/>
  <c r="I93" i="176"/>
  <c r="J93" i="176" s="1"/>
  <c r="I94" i="176"/>
  <c r="J94" i="176" s="1"/>
  <c r="I95" i="176"/>
  <c r="J95" i="176" s="1"/>
  <c r="I96" i="176"/>
  <c r="J96" i="176" s="1"/>
  <c r="I97" i="176"/>
  <c r="J97" i="176" s="1"/>
  <c r="I98" i="176"/>
  <c r="J98" i="176" s="1"/>
  <c r="I99" i="176"/>
  <c r="J99" i="176" s="1"/>
  <c r="I100" i="176"/>
  <c r="J100" i="176" s="1"/>
  <c r="I101" i="176"/>
  <c r="J101" i="176" s="1"/>
  <c r="I102" i="176"/>
  <c r="J102" i="176" s="1"/>
  <c r="I103" i="176"/>
  <c r="J103" i="176" s="1"/>
  <c r="I140" i="176"/>
  <c r="J140" i="176" s="1"/>
  <c r="I142" i="176"/>
  <c r="J142" i="176" s="1"/>
  <c r="I143" i="176"/>
  <c r="J143" i="176" s="1"/>
  <c r="I144" i="176"/>
  <c r="J144" i="176" s="1"/>
  <c r="I145" i="176"/>
  <c r="J145" i="176" s="1"/>
  <c r="I146" i="176"/>
  <c r="J146" i="176" s="1"/>
  <c r="I147" i="176"/>
  <c r="J147" i="176" s="1"/>
  <c r="I148" i="176"/>
  <c r="J148" i="176" s="1"/>
  <c r="I149" i="176"/>
  <c r="J149" i="176" s="1"/>
  <c r="I153" i="176"/>
  <c r="J153" i="176" s="1"/>
  <c r="I154" i="176"/>
  <c r="J154" i="176" s="1"/>
  <c r="I155" i="176"/>
  <c r="J155" i="176" s="1"/>
  <c r="I156" i="176"/>
  <c r="J156" i="176" s="1"/>
  <c r="I157" i="176"/>
  <c r="J157" i="176" s="1"/>
  <c r="I158" i="176"/>
  <c r="J158" i="176" s="1"/>
  <c r="I159" i="176"/>
  <c r="J159" i="176" s="1"/>
  <c r="I167" i="176"/>
  <c r="J167" i="176" s="1"/>
  <c r="I168" i="176"/>
  <c r="J168" i="176" s="1"/>
  <c r="I169" i="176"/>
  <c r="J169" i="176" s="1"/>
  <c r="I170" i="176"/>
  <c r="J170" i="176" s="1"/>
  <c r="I171" i="176"/>
  <c r="J171" i="176" s="1"/>
  <c r="I172" i="176"/>
  <c r="J172" i="176" s="1"/>
  <c r="I173" i="176"/>
  <c r="J173" i="176" s="1"/>
  <c r="I174" i="176"/>
  <c r="J174" i="176" s="1"/>
  <c r="I175" i="176"/>
  <c r="J175" i="176" s="1"/>
  <c r="I176" i="176"/>
  <c r="J176" i="176" s="1"/>
  <c r="I177" i="176"/>
  <c r="J177" i="176" s="1"/>
  <c r="I178" i="176"/>
  <c r="J178" i="176" s="1"/>
  <c r="I4" i="176"/>
  <c r="J4" i="176" s="1"/>
  <c r="H5" i="176"/>
  <c r="H6" i="176"/>
  <c r="H7" i="176"/>
  <c r="H8" i="176"/>
  <c r="H9" i="176"/>
  <c r="H10" i="176"/>
  <c r="H11" i="176"/>
  <c r="H12" i="176"/>
  <c r="H13" i="176"/>
  <c r="H14" i="176"/>
  <c r="H17" i="176"/>
  <c r="H18" i="176"/>
  <c r="H19" i="176"/>
  <c r="H20" i="176"/>
  <c r="H21" i="176"/>
  <c r="H22" i="176"/>
  <c r="H23" i="176"/>
  <c r="H24" i="176"/>
  <c r="H25" i="176"/>
  <c r="H26" i="176"/>
  <c r="H27" i="176"/>
  <c r="H28" i="176"/>
  <c r="H29" i="176"/>
  <c r="H30" i="176"/>
  <c r="H31" i="176"/>
  <c r="H32" i="176"/>
  <c r="H33" i="176"/>
  <c r="H34" i="176"/>
  <c r="H35" i="176"/>
  <c r="H36" i="176"/>
  <c r="H37" i="176"/>
  <c r="H38" i="176"/>
  <c r="H39" i="176"/>
  <c r="H40" i="176"/>
  <c r="H41" i="176"/>
  <c r="H42" i="176"/>
  <c r="H43" i="176"/>
  <c r="H44" i="176"/>
  <c r="H45" i="176"/>
  <c r="H46" i="176"/>
  <c r="H47" i="176"/>
  <c r="H48" i="176"/>
  <c r="H49" i="176"/>
  <c r="H50" i="176"/>
  <c r="H51" i="176"/>
  <c r="H52" i="176"/>
  <c r="H53" i="176"/>
  <c r="H54" i="176"/>
  <c r="H55" i="176"/>
  <c r="H56" i="176"/>
  <c r="H57" i="176"/>
  <c r="H58" i="176"/>
  <c r="H59" i="176"/>
  <c r="H60" i="176"/>
  <c r="H61" i="176"/>
  <c r="H62" i="176"/>
  <c r="H63" i="176"/>
  <c r="H64" i="176"/>
  <c r="H65" i="176"/>
  <c r="H66" i="176"/>
  <c r="H67" i="176"/>
  <c r="H68" i="176"/>
  <c r="H70" i="176"/>
  <c r="H69" i="176"/>
  <c r="H71" i="176"/>
  <c r="H72" i="176"/>
  <c r="H73" i="176"/>
  <c r="H74" i="176"/>
  <c r="H75" i="176"/>
  <c r="H76" i="176"/>
  <c r="H77" i="176"/>
  <c r="H78" i="176"/>
  <c r="H79" i="176"/>
  <c r="H80" i="176"/>
  <c r="H81" i="176"/>
  <c r="H82" i="176"/>
  <c r="H83" i="176"/>
  <c r="H84" i="176"/>
  <c r="H85" i="176"/>
  <c r="H86" i="176"/>
  <c r="H87" i="176"/>
  <c r="H88" i="176"/>
  <c r="H89" i="176"/>
  <c r="H90" i="176"/>
  <c r="H91" i="176"/>
  <c r="H92" i="176"/>
  <c r="H93" i="176"/>
  <c r="H94" i="176"/>
  <c r="H95" i="176"/>
  <c r="H96" i="176"/>
  <c r="H97" i="176"/>
  <c r="H98" i="176"/>
  <c r="H99" i="176"/>
  <c r="H100" i="176"/>
  <c r="H101" i="176"/>
  <c r="H102" i="176"/>
  <c r="H103" i="176"/>
  <c r="H140" i="176"/>
  <c r="H142" i="176"/>
  <c r="H143" i="176"/>
  <c r="H144" i="176"/>
  <c r="H145" i="176"/>
  <c r="H146" i="176"/>
  <c r="H147" i="176"/>
  <c r="H148" i="176"/>
  <c r="H149" i="176"/>
  <c r="H153" i="176"/>
  <c r="H154" i="176"/>
  <c r="H155" i="176"/>
  <c r="H156" i="176"/>
  <c r="H157" i="176"/>
  <c r="H158" i="176"/>
  <c r="H159" i="176"/>
  <c r="H167" i="176"/>
  <c r="H168" i="176"/>
  <c r="H169" i="176"/>
  <c r="H170" i="176"/>
  <c r="H171" i="176"/>
  <c r="H172" i="176"/>
  <c r="H173" i="176"/>
  <c r="H174" i="176"/>
  <c r="H175" i="176"/>
  <c r="H176" i="176"/>
  <c r="H177" i="176"/>
  <c r="H178" i="176"/>
  <c r="H4" i="176"/>
  <c r="L32" i="176"/>
  <c r="L33" i="176"/>
  <c r="L34" i="176"/>
  <c r="L35" i="176"/>
  <c r="L36" i="176"/>
  <c r="L37" i="176"/>
  <c r="L38" i="176"/>
  <c r="L39" i="176"/>
  <c r="L40" i="176"/>
  <c r="L41" i="176"/>
  <c r="L42" i="176"/>
  <c r="L44" i="176"/>
  <c r="L45" i="176"/>
  <c r="L46" i="176"/>
  <c r="L47" i="176"/>
  <c r="L48" i="176"/>
  <c r="L49" i="176"/>
  <c r="L50" i="176"/>
  <c r="L51" i="176"/>
  <c r="L52" i="176"/>
  <c r="L53" i="176"/>
  <c r="L54" i="176"/>
  <c r="L55" i="176"/>
  <c r="L56" i="176"/>
  <c r="L57" i="176"/>
  <c r="L58" i="176"/>
  <c r="L59" i="176"/>
  <c r="L60" i="176"/>
  <c r="L61" i="176"/>
  <c r="L62" i="176"/>
  <c r="L63" i="176"/>
  <c r="L64" i="176"/>
  <c r="L65" i="176"/>
  <c r="L66" i="176"/>
  <c r="L67" i="176"/>
  <c r="L68" i="176"/>
  <c r="L70" i="176"/>
  <c r="L69" i="176"/>
  <c r="L71" i="176"/>
  <c r="L72" i="176"/>
  <c r="L73" i="176"/>
  <c r="L74" i="176"/>
  <c r="L75" i="176"/>
  <c r="L76" i="176"/>
  <c r="L77" i="176"/>
  <c r="L78" i="176"/>
  <c r="L79" i="176"/>
  <c r="L80" i="176"/>
  <c r="L81" i="176"/>
  <c r="L82" i="176"/>
  <c r="L83" i="176"/>
  <c r="L84" i="176"/>
  <c r="L85" i="176"/>
  <c r="L86" i="176"/>
  <c r="L87" i="176"/>
  <c r="L88" i="176"/>
  <c r="L89" i="176"/>
  <c r="L90" i="176"/>
  <c r="L91" i="176"/>
  <c r="L92" i="176"/>
  <c r="L93" i="176"/>
  <c r="L94" i="176"/>
  <c r="L95" i="176"/>
  <c r="L96" i="176"/>
  <c r="L97" i="176"/>
  <c r="L98" i="176"/>
  <c r="L99" i="176"/>
  <c r="L100" i="176"/>
  <c r="L101" i="176"/>
  <c r="L102" i="176"/>
  <c r="L103" i="176"/>
  <c r="L140" i="176"/>
  <c r="O19" i="176" s="1"/>
  <c r="L142" i="176"/>
  <c r="L143" i="176"/>
  <c r="L144" i="176"/>
  <c r="L145" i="176"/>
  <c r="L146" i="176"/>
  <c r="L147" i="176"/>
  <c r="L148" i="176"/>
  <c r="L149" i="176"/>
  <c r="L153" i="176"/>
  <c r="L154" i="176"/>
  <c r="L155" i="176"/>
  <c r="L156" i="176"/>
  <c r="L157" i="176"/>
  <c r="O13" i="176" s="1"/>
  <c r="L158" i="176"/>
  <c r="O5" i="176" s="1"/>
  <c r="L159" i="176"/>
  <c r="L167" i="176"/>
  <c r="L168" i="176"/>
  <c r="L169" i="176"/>
  <c r="L170" i="176"/>
  <c r="L171" i="176"/>
  <c r="L172" i="176"/>
  <c r="L173" i="176"/>
  <c r="L174" i="176"/>
  <c r="L175" i="176"/>
  <c r="L176" i="176"/>
  <c r="L177" i="176"/>
  <c r="L178" i="176"/>
  <c r="L31" i="176"/>
  <c r="L30" i="176"/>
  <c r="L29" i="176"/>
  <c r="L28" i="176"/>
  <c r="L27" i="176"/>
  <c r="L26" i="176"/>
  <c r="L25" i="176"/>
  <c r="L24" i="176"/>
  <c r="L23" i="176"/>
  <c r="L22" i="176"/>
  <c r="L21" i="176"/>
  <c r="L20" i="176"/>
  <c r="L19" i="176"/>
  <c r="L18" i="176"/>
  <c r="L17" i="176"/>
  <c r="L14" i="176"/>
  <c r="L13" i="176"/>
  <c r="L12" i="176"/>
  <c r="L11" i="176"/>
  <c r="L10" i="176"/>
  <c r="L9" i="176"/>
  <c r="L8" i="176"/>
  <c r="L7" i="176"/>
  <c r="L6" i="176"/>
  <c r="L5" i="176"/>
  <c r="L4" i="176"/>
  <c r="I5" i="184"/>
  <c r="I6" i="184"/>
  <c r="I7" i="184"/>
  <c r="I8" i="184"/>
  <c r="I9" i="184"/>
  <c r="I10" i="184"/>
  <c r="I11" i="184"/>
  <c r="I12" i="184"/>
  <c r="I13" i="184"/>
  <c r="I14" i="184"/>
  <c r="I15" i="184"/>
  <c r="I16" i="184"/>
  <c r="I17" i="184"/>
  <c r="I18" i="184"/>
  <c r="I19" i="184"/>
  <c r="I20" i="184"/>
  <c r="I21" i="184"/>
  <c r="I22" i="184"/>
  <c r="I23" i="184"/>
  <c r="I24" i="184"/>
  <c r="I25" i="184"/>
  <c r="I26" i="184"/>
  <c r="I27" i="184"/>
  <c r="I28" i="184"/>
  <c r="I29" i="184"/>
  <c r="I30" i="184"/>
  <c r="I31" i="184"/>
  <c r="I32" i="184"/>
  <c r="I33" i="184"/>
  <c r="I34" i="184"/>
  <c r="I35" i="184"/>
  <c r="I36" i="184"/>
  <c r="I37" i="184"/>
  <c r="I38" i="184"/>
  <c r="I39" i="184"/>
  <c r="I40" i="184"/>
  <c r="I41" i="184"/>
  <c r="I42" i="184"/>
  <c r="I43" i="184"/>
  <c r="I44" i="184"/>
  <c r="I45" i="184"/>
  <c r="I46" i="184"/>
  <c r="I47" i="184"/>
  <c r="I48" i="184"/>
  <c r="I49" i="184"/>
  <c r="I50" i="184"/>
  <c r="I51" i="184"/>
  <c r="I52" i="184"/>
  <c r="I53" i="184"/>
  <c r="I54" i="184"/>
  <c r="I55" i="184"/>
  <c r="I56" i="184"/>
  <c r="I57" i="184"/>
  <c r="I58" i="184"/>
  <c r="I62" i="184"/>
  <c r="I63" i="184"/>
  <c r="I64" i="184"/>
  <c r="I65" i="184"/>
  <c r="I66" i="184"/>
  <c r="I67" i="184"/>
  <c r="I68" i="184"/>
  <c r="I69" i="184"/>
  <c r="I70" i="184"/>
  <c r="I71" i="184"/>
  <c r="I72" i="184"/>
  <c r="I4" i="184"/>
  <c r="H5" i="184"/>
  <c r="H6" i="184"/>
  <c r="H7" i="184"/>
  <c r="H8" i="184"/>
  <c r="H9" i="184"/>
  <c r="H10" i="184"/>
  <c r="H11" i="184"/>
  <c r="H12" i="184"/>
  <c r="H13" i="184"/>
  <c r="H14" i="184"/>
  <c r="H15" i="184"/>
  <c r="H16" i="184"/>
  <c r="H17" i="184"/>
  <c r="H18" i="184"/>
  <c r="H19" i="184"/>
  <c r="H20" i="184"/>
  <c r="H21" i="184"/>
  <c r="H22" i="184"/>
  <c r="H23" i="184"/>
  <c r="H24" i="184"/>
  <c r="H25" i="184"/>
  <c r="H26" i="184"/>
  <c r="H27" i="184"/>
  <c r="H28" i="184"/>
  <c r="H29" i="184"/>
  <c r="H30" i="184"/>
  <c r="H31" i="184"/>
  <c r="H32" i="184"/>
  <c r="H33" i="184"/>
  <c r="H34" i="184"/>
  <c r="H35" i="184"/>
  <c r="H36" i="184"/>
  <c r="H37" i="184"/>
  <c r="H38" i="184"/>
  <c r="H39" i="184"/>
  <c r="H40" i="184"/>
  <c r="H41" i="184"/>
  <c r="H42" i="184"/>
  <c r="H43" i="184"/>
  <c r="H44" i="184"/>
  <c r="H45" i="184"/>
  <c r="H46" i="184"/>
  <c r="H47" i="184"/>
  <c r="H48" i="184"/>
  <c r="H49" i="184"/>
  <c r="H50" i="184"/>
  <c r="H51" i="184"/>
  <c r="H52" i="184"/>
  <c r="H53" i="184"/>
  <c r="H54" i="184"/>
  <c r="H55" i="184"/>
  <c r="H56" i="184"/>
  <c r="H57" i="184"/>
  <c r="H58" i="184"/>
  <c r="H62" i="184"/>
  <c r="H63" i="184"/>
  <c r="H64" i="184"/>
  <c r="H65" i="184"/>
  <c r="H66" i="184"/>
  <c r="H67" i="184"/>
  <c r="H68" i="184"/>
  <c r="H69" i="184"/>
  <c r="H70" i="184"/>
  <c r="H71" i="184"/>
  <c r="H72" i="184"/>
  <c r="H4" i="184"/>
  <c r="J30" i="184"/>
  <c r="L30" i="184"/>
  <c r="J31" i="184"/>
  <c r="L31" i="184"/>
  <c r="J32" i="184"/>
  <c r="L32" i="184"/>
  <c r="J33" i="184"/>
  <c r="L33" i="184"/>
  <c r="J34" i="184"/>
  <c r="L34" i="184"/>
  <c r="J35" i="184"/>
  <c r="L35" i="184"/>
  <c r="J36" i="184"/>
  <c r="L36" i="184"/>
  <c r="J37" i="184"/>
  <c r="L37" i="184"/>
  <c r="J38" i="184"/>
  <c r="L38" i="184"/>
  <c r="J39" i="184"/>
  <c r="L39" i="184"/>
  <c r="J40" i="184"/>
  <c r="L40" i="184"/>
  <c r="J41" i="184"/>
  <c r="L41" i="184"/>
  <c r="J42" i="184"/>
  <c r="L42" i="184"/>
  <c r="J43" i="184"/>
  <c r="L43" i="184"/>
  <c r="J44" i="184"/>
  <c r="L44" i="184"/>
  <c r="J45" i="184"/>
  <c r="L45" i="184"/>
  <c r="J46" i="184"/>
  <c r="L46" i="184"/>
  <c r="J47" i="184"/>
  <c r="L47" i="184"/>
  <c r="J48" i="184"/>
  <c r="L48" i="184"/>
  <c r="J49" i="184"/>
  <c r="L49" i="184"/>
  <c r="J50" i="184"/>
  <c r="L50" i="184"/>
  <c r="J51" i="184"/>
  <c r="L51" i="184"/>
  <c r="J52" i="184"/>
  <c r="L52" i="184"/>
  <c r="J53" i="184"/>
  <c r="L53" i="184"/>
  <c r="J54" i="184"/>
  <c r="L54" i="184"/>
  <c r="J55" i="184"/>
  <c r="L55" i="184"/>
  <c r="J56" i="184"/>
  <c r="L56" i="184"/>
  <c r="J57" i="184"/>
  <c r="L57" i="184"/>
  <c r="J58" i="184"/>
  <c r="L58" i="184"/>
  <c r="J62" i="184"/>
  <c r="L62" i="184"/>
  <c r="J63" i="184"/>
  <c r="L63" i="184"/>
  <c r="J64" i="184"/>
  <c r="L64" i="184"/>
  <c r="J65" i="184"/>
  <c r="L65" i="184"/>
  <c r="J66" i="184"/>
  <c r="L66" i="184"/>
  <c r="J67" i="184"/>
  <c r="L67" i="184"/>
  <c r="J68" i="184"/>
  <c r="L68" i="184"/>
  <c r="J69" i="184"/>
  <c r="L69" i="184"/>
  <c r="O13" i="184" s="1"/>
  <c r="J70" i="184"/>
  <c r="L70" i="184"/>
  <c r="J71" i="184"/>
  <c r="L71" i="184"/>
  <c r="J72" i="184"/>
  <c r="L72" i="184"/>
  <c r="J29" i="184"/>
  <c r="L29" i="184"/>
  <c r="L28" i="184"/>
  <c r="J28" i="184"/>
  <c r="L27" i="184"/>
  <c r="J27" i="184"/>
  <c r="L26" i="184"/>
  <c r="J26" i="184"/>
  <c r="L25" i="184"/>
  <c r="J25" i="184"/>
  <c r="L24" i="184"/>
  <c r="J24" i="184"/>
  <c r="L23" i="184"/>
  <c r="J23" i="184"/>
  <c r="L22" i="184"/>
  <c r="J22" i="184"/>
  <c r="L21" i="184"/>
  <c r="J21" i="184"/>
  <c r="L20" i="184"/>
  <c r="J20" i="184"/>
  <c r="L19" i="184"/>
  <c r="J19" i="184"/>
  <c r="L18" i="184"/>
  <c r="J18" i="184"/>
  <c r="L17" i="184"/>
  <c r="J17" i="184"/>
  <c r="L16" i="184"/>
  <c r="J16" i="184"/>
  <c r="L15" i="184"/>
  <c r="J15" i="184"/>
  <c r="L14" i="184"/>
  <c r="J14" i="184"/>
  <c r="L13" i="184"/>
  <c r="J13" i="184"/>
  <c r="L12" i="184"/>
  <c r="J12" i="184"/>
  <c r="L11" i="184"/>
  <c r="J11" i="184"/>
  <c r="L10" i="184"/>
  <c r="J10" i="184"/>
  <c r="L9" i="184"/>
  <c r="J9" i="184"/>
  <c r="L8" i="184"/>
  <c r="J8" i="184"/>
  <c r="L7" i="184"/>
  <c r="J7" i="184"/>
  <c r="L6" i="184"/>
  <c r="J6" i="184"/>
  <c r="L5" i="184"/>
  <c r="J5" i="184"/>
  <c r="L4" i="184"/>
  <c r="J4" i="184"/>
  <c r="L22" i="172"/>
  <c r="J22" i="172"/>
  <c r="I22" i="172"/>
  <c r="L21" i="172"/>
  <c r="J21" i="172"/>
  <c r="I21" i="172"/>
  <c r="L20" i="172"/>
  <c r="J20" i="172"/>
  <c r="I20" i="172"/>
  <c r="L44" i="172"/>
  <c r="O5" i="172" s="1"/>
  <c r="J44" i="172"/>
  <c r="L43" i="172"/>
  <c r="O13" i="172" s="1"/>
  <c r="J43" i="172"/>
  <c r="L42" i="172"/>
  <c r="J42" i="172"/>
  <c r="L41" i="172"/>
  <c r="J41" i="172"/>
  <c r="L40" i="172"/>
  <c r="J40" i="172"/>
  <c r="L39" i="172"/>
  <c r="J39" i="172"/>
  <c r="L37" i="172"/>
  <c r="J37" i="172"/>
  <c r="L35" i="172"/>
  <c r="J35" i="172"/>
  <c r="L19" i="172"/>
  <c r="J19" i="172"/>
  <c r="L18" i="172"/>
  <c r="J18" i="172"/>
  <c r="L17" i="172"/>
  <c r="J17" i="172"/>
  <c r="L16" i="172"/>
  <c r="J16" i="172"/>
  <c r="L15" i="172"/>
  <c r="J15" i="172"/>
  <c r="L14" i="172"/>
  <c r="J14" i="172"/>
  <c r="L13" i="172"/>
  <c r="J13" i="172"/>
  <c r="L10" i="172"/>
  <c r="J10" i="172"/>
  <c r="L9" i="172"/>
  <c r="J9" i="172"/>
  <c r="L8" i="172"/>
  <c r="J8" i="172"/>
  <c r="L7" i="172"/>
  <c r="J7" i="172"/>
  <c r="L6" i="172"/>
  <c r="J6" i="172"/>
  <c r="L5" i="172"/>
  <c r="J5" i="172"/>
  <c r="L4" i="172"/>
  <c r="J4" i="172"/>
  <c r="I5" i="172"/>
  <c r="I6" i="172"/>
  <c r="I7" i="172"/>
  <c r="I8" i="172"/>
  <c r="I9" i="172"/>
  <c r="I10" i="172"/>
  <c r="I13" i="172"/>
  <c r="I14" i="172"/>
  <c r="I15" i="172"/>
  <c r="I16" i="172"/>
  <c r="I17" i="172"/>
  <c r="I18" i="172"/>
  <c r="I19" i="172"/>
  <c r="I35" i="172"/>
  <c r="I37" i="172"/>
  <c r="I39" i="172"/>
  <c r="I40" i="172"/>
  <c r="I41" i="172"/>
  <c r="I42" i="172"/>
  <c r="I43" i="172"/>
  <c r="I44" i="172"/>
  <c r="I4" i="172"/>
  <c r="I5" i="170"/>
  <c r="I6" i="170"/>
  <c r="I7" i="170"/>
  <c r="I8" i="170"/>
  <c r="I9" i="170"/>
  <c r="I10" i="170"/>
  <c r="I11" i="170"/>
  <c r="I12" i="170"/>
  <c r="I13" i="170"/>
  <c r="I14" i="170"/>
  <c r="I15" i="170"/>
  <c r="I16" i="170"/>
  <c r="I17" i="170"/>
  <c r="I18" i="170"/>
  <c r="I19" i="170"/>
  <c r="I20" i="170"/>
  <c r="I21" i="170"/>
  <c r="I22" i="170"/>
  <c r="I23" i="170"/>
  <c r="I24" i="170"/>
  <c r="I25" i="170"/>
  <c r="I26" i="170"/>
  <c r="I27" i="170"/>
  <c r="I28" i="170"/>
  <c r="I29" i="170"/>
  <c r="I30" i="170"/>
  <c r="I31" i="170"/>
  <c r="I32" i="170"/>
  <c r="I33" i="170"/>
  <c r="I34" i="170"/>
  <c r="I35" i="170"/>
  <c r="I36" i="170"/>
  <c r="I37" i="170"/>
  <c r="I38" i="170"/>
  <c r="I39" i="170"/>
  <c r="I40" i="170"/>
  <c r="I41" i="170"/>
  <c r="I42" i="170"/>
  <c r="I43" i="170"/>
  <c r="I44" i="170"/>
  <c r="I45" i="170"/>
  <c r="I46" i="170"/>
  <c r="I47" i="170"/>
  <c r="I48" i="170"/>
  <c r="I49" i="170"/>
  <c r="I50" i="170"/>
  <c r="I51" i="170"/>
  <c r="I52" i="170"/>
  <c r="I53" i="170"/>
  <c r="I54" i="170"/>
  <c r="I55" i="170"/>
  <c r="I56" i="170"/>
  <c r="I57" i="170"/>
  <c r="I58" i="170"/>
  <c r="I59" i="170"/>
  <c r="I60" i="170"/>
  <c r="I61" i="170"/>
  <c r="I62" i="170"/>
  <c r="I63" i="170"/>
  <c r="I64" i="170"/>
  <c r="I65" i="170"/>
  <c r="I66" i="170"/>
  <c r="I67" i="170"/>
  <c r="I68" i="170"/>
  <c r="I69" i="170"/>
  <c r="I70" i="170"/>
  <c r="I71" i="170"/>
  <c r="I72" i="170"/>
  <c r="I73" i="170"/>
  <c r="I74" i="170"/>
  <c r="I75" i="170"/>
  <c r="I76" i="170"/>
  <c r="I77" i="170"/>
  <c r="I78" i="170"/>
  <c r="I79" i="170"/>
  <c r="I80" i="170"/>
  <c r="I81" i="170"/>
  <c r="I82" i="170"/>
  <c r="I83" i="170"/>
  <c r="I84" i="170"/>
  <c r="I85" i="170"/>
  <c r="I86" i="170"/>
  <c r="I87" i="170"/>
  <c r="I88" i="170"/>
  <c r="I89" i="170"/>
  <c r="I90" i="170"/>
  <c r="I91" i="170"/>
  <c r="I92" i="170"/>
  <c r="I93" i="170"/>
  <c r="I94" i="170"/>
  <c r="I95" i="170"/>
  <c r="I96" i="170"/>
  <c r="I97" i="170"/>
  <c r="I98" i="170"/>
  <c r="I99" i="170"/>
  <c r="I100" i="170"/>
  <c r="I101" i="170"/>
  <c r="I102" i="170"/>
  <c r="I103" i="170"/>
  <c r="I104" i="170"/>
  <c r="I105" i="170"/>
  <c r="I106" i="170"/>
  <c r="I107" i="170"/>
  <c r="I108" i="170"/>
  <c r="I109" i="170"/>
  <c r="I110" i="170"/>
  <c r="I111" i="170"/>
  <c r="I112" i="170"/>
  <c r="I113" i="170"/>
  <c r="I114" i="170"/>
  <c r="I115" i="170"/>
  <c r="I116" i="170"/>
  <c r="I117" i="170"/>
  <c r="I4" i="170"/>
  <c r="H5" i="170"/>
  <c r="H6" i="170"/>
  <c r="H7" i="170"/>
  <c r="H8" i="170"/>
  <c r="H9" i="170"/>
  <c r="H10" i="170"/>
  <c r="H11" i="170"/>
  <c r="H12" i="170"/>
  <c r="H13" i="170"/>
  <c r="H14" i="170"/>
  <c r="H15" i="170"/>
  <c r="H16" i="170"/>
  <c r="H17" i="170"/>
  <c r="H18" i="170"/>
  <c r="H19" i="170"/>
  <c r="H20" i="170"/>
  <c r="H21" i="170"/>
  <c r="H22" i="170"/>
  <c r="H23" i="170"/>
  <c r="H24" i="170"/>
  <c r="H25" i="170"/>
  <c r="H26" i="170"/>
  <c r="H27" i="170"/>
  <c r="H28" i="170"/>
  <c r="H29" i="170"/>
  <c r="H30" i="170"/>
  <c r="H31" i="170"/>
  <c r="H32" i="170"/>
  <c r="H33" i="170"/>
  <c r="H34" i="170"/>
  <c r="H35" i="170"/>
  <c r="H36" i="170"/>
  <c r="H37" i="170"/>
  <c r="H38" i="170"/>
  <c r="H39" i="170"/>
  <c r="H40" i="170"/>
  <c r="H41" i="170"/>
  <c r="H42" i="170"/>
  <c r="H43" i="170"/>
  <c r="H44" i="170"/>
  <c r="H45" i="170"/>
  <c r="H46" i="170"/>
  <c r="H47" i="170"/>
  <c r="H48" i="170"/>
  <c r="H49" i="170"/>
  <c r="H50" i="170"/>
  <c r="H51" i="170"/>
  <c r="H52" i="170"/>
  <c r="H53" i="170"/>
  <c r="H54" i="170"/>
  <c r="H55" i="170"/>
  <c r="H56" i="170"/>
  <c r="H57" i="170"/>
  <c r="H58" i="170"/>
  <c r="H59" i="170"/>
  <c r="H60" i="170"/>
  <c r="H61" i="170"/>
  <c r="H62" i="170"/>
  <c r="H63" i="170"/>
  <c r="H64" i="170"/>
  <c r="H65" i="170"/>
  <c r="H66" i="170"/>
  <c r="H67" i="170"/>
  <c r="H68" i="170"/>
  <c r="H69" i="170"/>
  <c r="H70" i="170"/>
  <c r="H71" i="170"/>
  <c r="H72" i="170"/>
  <c r="H73" i="170"/>
  <c r="H74" i="170"/>
  <c r="H75" i="170"/>
  <c r="H76" i="170"/>
  <c r="H77" i="170"/>
  <c r="H78" i="170"/>
  <c r="H79" i="170"/>
  <c r="H80" i="170"/>
  <c r="H81" i="170"/>
  <c r="H82" i="170"/>
  <c r="H83" i="170"/>
  <c r="H84" i="170"/>
  <c r="H85" i="170"/>
  <c r="H86" i="170"/>
  <c r="H87" i="170"/>
  <c r="H88" i="170"/>
  <c r="H89" i="170"/>
  <c r="H90" i="170"/>
  <c r="H91" i="170"/>
  <c r="H92" i="170"/>
  <c r="H93" i="170"/>
  <c r="H94" i="170"/>
  <c r="H95" i="170"/>
  <c r="H96" i="170"/>
  <c r="H97" i="170"/>
  <c r="H98" i="170"/>
  <c r="H99" i="170"/>
  <c r="H100" i="170"/>
  <c r="H101" i="170"/>
  <c r="H102" i="170"/>
  <c r="H103" i="170"/>
  <c r="H104" i="170"/>
  <c r="H105" i="170"/>
  <c r="H106" i="170"/>
  <c r="H107" i="170"/>
  <c r="H108" i="170"/>
  <c r="H109" i="170"/>
  <c r="H110" i="170"/>
  <c r="H111" i="170"/>
  <c r="H112" i="170"/>
  <c r="H113" i="170"/>
  <c r="H114" i="170"/>
  <c r="H115" i="170"/>
  <c r="H116" i="170"/>
  <c r="H117" i="170"/>
  <c r="H4" i="170"/>
  <c r="L117" i="170"/>
  <c r="J117" i="170"/>
  <c r="L116" i="170"/>
  <c r="J116" i="170"/>
  <c r="L115" i="170"/>
  <c r="J115" i="170"/>
  <c r="L114" i="170"/>
  <c r="O5" i="170" s="1"/>
  <c r="J114" i="170"/>
  <c r="L113" i="170"/>
  <c r="J113" i="170"/>
  <c r="L112" i="170"/>
  <c r="O13" i="170" s="1"/>
  <c r="J112" i="170"/>
  <c r="L111" i="170"/>
  <c r="J111" i="170"/>
  <c r="L110" i="170"/>
  <c r="J110" i="170"/>
  <c r="L109" i="170"/>
  <c r="J109" i="170"/>
  <c r="L108" i="170"/>
  <c r="J108" i="170"/>
  <c r="L107" i="170"/>
  <c r="J107" i="170"/>
  <c r="L106" i="170"/>
  <c r="J106" i="170"/>
  <c r="L105" i="170"/>
  <c r="J105" i="170"/>
  <c r="L104" i="170"/>
  <c r="J104" i="170"/>
  <c r="L103" i="170"/>
  <c r="J103" i="170"/>
  <c r="L102" i="170"/>
  <c r="J102" i="170"/>
  <c r="L101" i="170"/>
  <c r="J101" i="170"/>
  <c r="L100" i="170"/>
  <c r="J100" i="170"/>
  <c r="L99" i="170"/>
  <c r="J99" i="170"/>
  <c r="L98" i="170"/>
  <c r="J98" i="170"/>
  <c r="L97" i="170"/>
  <c r="J97" i="170"/>
  <c r="L96" i="170"/>
  <c r="J96" i="170"/>
  <c r="L95" i="170"/>
  <c r="J95" i="170"/>
  <c r="L94" i="170"/>
  <c r="J94" i="170"/>
  <c r="L93" i="170"/>
  <c r="J93" i="170"/>
  <c r="L92" i="170"/>
  <c r="J92" i="170"/>
  <c r="L91" i="170"/>
  <c r="J91" i="170"/>
  <c r="L90" i="170"/>
  <c r="J90" i="170"/>
  <c r="L89" i="170"/>
  <c r="J89" i="170"/>
  <c r="L88" i="170"/>
  <c r="J88" i="170"/>
  <c r="L87" i="170"/>
  <c r="J87" i="170"/>
  <c r="L86" i="170"/>
  <c r="J86" i="170"/>
  <c r="L85" i="170"/>
  <c r="J85" i="170"/>
  <c r="L84" i="170"/>
  <c r="J84" i="170"/>
  <c r="L83" i="170"/>
  <c r="J83" i="170"/>
  <c r="L82" i="170"/>
  <c r="J82" i="170"/>
  <c r="L81" i="170"/>
  <c r="J81" i="170"/>
  <c r="L80" i="170"/>
  <c r="J80" i="170"/>
  <c r="L79" i="170"/>
  <c r="J79" i="170"/>
  <c r="L78" i="170"/>
  <c r="J78" i="170"/>
  <c r="L77" i="170"/>
  <c r="J77" i="170"/>
  <c r="L76" i="170"/>
  <c r="J76" i="170"/>
  <c r="L75" i="170"/>
  <c r="J75" i="170"/>
  <c r="L74" i="170"/>
  <c r="J74" i="170"/>
  <c r="L73" i="170"/>
  <c r="J73" i="170"/>
  <c r="L72" i="170"/>
  <c r="J72" i="170"/>
  <c r="L71" i="170"/>
  <c r="J71" i="170"/>
  <c r="L70" i="170"/>
  <c r="J70" i="170"/>
  <c r="L69" i="170"/>
  <c r="J69" i="170"/>
  <c r="L68" i="170"/>
  <c r="J68" i="170"/>
  <c r="L67" i="170"/>
  <c r="J67" i="170"/>
  <c r="L66" i="170"/>
  <c r="J66" i="170"/>
  <c r="L65" i="170"/>
  <c r="J65" i="170"/>
  <c r="L64" i="170"/>
  <c r="J64" i="170"/>
  <c r="L63" i="170"/>
  <c r="J63" i="170"/>
  <c r="L62" i="170"/>
  <c r="J62" i="170"/>
  <c r="L61" i="170"/>
  <c r="J61" i="170"/>
  <c r="L60" i="170"/>
  <c r="J60" i="170"/>
  <c r="L59" i="170"/>
  <c r="J59" i="170"/>
  <c r="L58" i="170"/>
  <c r="J58" i="170"/>
  <c r="L57" i="170"/>
  <c r="J57" i="170"/>
  <c r="L56" i="170"/>
  <c r="J56" i="170"/>
  <c r="L55" i="170"/>
  <c r="J55" i="170"/>
  <c r="L54" i="170"/>
  <c r="J54" i="170"/>
  <c r="L53" i="170"/>
  <c r="J53" i="170"/>
  <c r="L52" i="170"/>
  <c r="J52" i="170"/>
  <c r="L51" i="170"/>
  <c r="J51" i="170"/>
  <c r="L50" i="170"/>
  <c r="J50" i="170"/>
  <c r="L49" i="170"/>
  <c r="J49" i="170"/>
  <c r="L48" i="170"/>
  <c r="J48" i="170"/>
  <c r="L47" i="170"/>
  <c r="J47" i="170"/>
  <c r="L46" i="170"/>
  <c r="J46" i="170"/>
  <c r="L45" i="170"/>
  <c r="J45" i="170"/>
  <c r="L44" i="170"/>
  <c r="J44" i="170"/>
  <c r="L43" i="170"/>
  <c r="J43" i="170"/>
  <c r="L42" i="170"/>
  <c r="J42" i="170"/>
  <c r="L41" i="170"/>
  <c r="J41" i="170"/>
  <c r="L40" i="170"/>
  <c r="J40" i="170"/>
  <c r="L39" i="170"/>
  <c r="J39" i="170"/>
  <c r="L38" i="170"/>
  <c r="J38" i="170"/>
  <c r="L37" i="170"/>
  <c r="J37" i="170"/>
  <c r="L36" i="170"/>
  <c r="J36" i="170"/>
  <c r="L35" i="170"/>
  <c r="J35" i="170"/>
  <c r="L34" i="170"/>
  <c r="J34" i="170"/>
  <c r="L33" i="170"/>
  <c r="J33" i="170"/>
  <c r="L32" i="170"/>
  <c r="J32" i="170"/>
  <c r="L31" i="170"/>
  <c r="J31" i="170"/>
  <c r="L30" i="170"/>
  <c r="J30" i="170"/>
  <c r="L29" i="170"/>
  <c r="J29" i="170"/>
  <c r="L28" i="170"/>
  <c r="J28" i="170"/>
  <c r="L27" i="170"/>
  <c r="J27" i="170"/>
  <c r="L26" i="170"/>
  <c r="J26" i="170"/>
  <c r="L25" i="170"/>
  <c r="J25" i="170"/>
  <c r="L24" i="170"/>
  <c r="J24" i="170"/>
  <c r="L23" i="170"/>
  <c r="J23" i="170"/>
  <c r="L22" i="170"/>
  <c r="J22" i="170"/>
  <c r="L21" i="170"/>
  <c r="J21" i="170"/>
  <c r="L20" i="170"/>
  <c r="J20" i="170"/>
  <c r="L19" i="170"/>
  <c r="J19" i="170"/>
  <c r="L18" i="170"/>
  <c r="J18" i="170"/>
  <c r="L17" i="170"/>
  <c r="J17" i="170"/>
  <c r="L16" i="170"/>
  <c r="J16" i="170"/>
  <c r="L15" i="170"/>
  <c r="J15" i="170"/>
  <c r="L14" i="170"/>
  <c r="J14" i="170"/>
  <c r="L13" i="170"/>
  <c r="J13" i="170"/>
  <c r="L12" i="170"/>
  <c r="J12" i="170"/>
  <c r="L11" i="170"/>
  <c r="J11" i="170"/>
  <c r="L10" i="170"/>
  <c r="J10" i="170"/>
  <c r="L9" i="170"/>
  <c r="J9" i="170"/>
  <c r="L8" i="170"/>
  <c r="J8" i="170"/>
  <c r="L7" i="170"/>
  <c r="J7" i="170"/>
  <c r="L6" i="170"/>
  <c r="J6" i="170"/>
  <c r="L5" i="170"/>
  <c r="J5" i="170"/>
  <c r="L4" i="170"/>
  <c r="J4" i="170"/>
  <c r="I131" i="167"/>
  <c r="H131" i="167"/>
  <c r="L131" i="167"/>
  <c r="J131" i="167"/>
  <c r="E95" i="167"/>
  <c r="I95" i="167" s="1"/>
  <c r="E94" i="167"/>
  <c r="E93" i="167"/>
  <c r="I5" i="167"/>
  <c r="I6" i="167"/>
  <c r="I7" i="167"/>
  <c r="I8" i="167"/>
  <c r="I9" i="167"/>
  <c r="I10" i="167"/>
  <c r="I11" i="167"/>
  <c r="I12" i="167"/>
  <c r="I13" i="167"/>
  <c r="I16" i="167"/>
  <c r="I17" i="167"/>
  <c r="I18" i="167"/>
  <c r="I19" i="167"/>
  <c r="I20" i="167"/>
  <c r="I21" i="167"/>
  <c r="I22" i="167"/>
  <c r="I23" i="167"/>
  <c r="I24" i="167"/>
  <c r="I25" i="167"/>
  <c r="I26" i="167"/>
  <c r="I27" i="167"/>
  <c r="I28" i="167"/>
  <c r="I29" i="167"/>
  <c r="I30" i="167"/>
  <c r="I31" i="167"/>
  <c r="I32" i="167"/>
  <c r="I33" i="167"/>
  <c r="I34" i="167"/>
  <c r="I35" i="167"/>
  <c r="I36" i="167"/>
  <c r="I37" i="167"/>
  <c r="I38" i="167"/>
  <c r="I39" i="167"/>
  <c r="I40" i="167"/>
  <c r="I41" i="167"/>
  <c r="I42" i="167"/>
  <c r="I43" i="167"/>
  <c r="I44" i="167"/>
  <c r="I45" i="167"/>
  <c r="I46" i="167"/>
  <c r="I47" i="167"/>
  <c r="I48" i="167"/>
  <c r="I49" i="167"/>
  <c r="I50" i="167"/>
  <c r="I51" i="167"/>
  <c r="I52" i="167"/>
  <c r="I53" i="167"/>
  <c r="I54" i="167"/>
  <c r="I55" i="167"/>
  <c r="I56" i="167"/>
  <c r="I57" i="167"/>
  <c r="I58" i="167"/>
  <c r="I59" i="167"/>
  <c r="I60" i="167"/>
  <c r="I61" i="167"/>
  <c r="I62" i="167"/>
  <c r="I63" i="167"/>
  <c r="I64" i="167"/>
  <c r="I65" i="167"/>
  <c r="I66" i="167"/>
  <c r="I67" i="167"/>
  <c r="I68" i="167"/>
  <c r="I69" i="167"/>
  <c r="I70" i="167"/>
  <c r="I71" i="167"/>
  <c r="I72" i="167"/>
  <c r="I73" i="167"/>
  <c r="I74" i="167"/>
  <c r="I75" i="167"/>
  <c r="I76" i="167"/>
  <c r="I77" i="167"/>
  <c r="I78" i="167"/>
  <c r="I79" i="167"/>
  <c r="I80" i="167"/>
  <c r="I81" i="167"/>
  <c r="I82" i="167"/>
  <c r="I83" i="167"/>
  <c r="I84" i="167"/>
  <c r="I85" i="167"/>
  <c r="I86" i="167"/>
  <c r="I87" i="167"/>
  <c r="I88" i="167"/>
  <c r="I89" i="167"/>
  <c r="I90" i="167"/>
  <c r="I91" i="167"/>
  <c r="I92" i="167"/>
  <c r="I96" i="167"/>
  <c r="I97" i="167"/>
  <c r="I98" i="167"/>
  <c r="I99" i="167"/>
  <c r="I100" i="167"/>
  <c r="I101" i="167"/>
  <c r="I102" i="167"/>
  <c r="I103" i="167"/>
  <c r="I104" i="167"/>
  <c r="I105" i="167"/>
  <c r="I106" i="167"/>
  <c r="I107" i="167"/>
  <c r="I108" i="167"/>
  <c r="I109" i="167"/>
  <c r="I110" i="167"/>
  <c r="I111" i="167"/>
  <c r="I112" i="167"/>
  <c r="I113" i="167"/>
  <c r="I114" i="167"/>
  <c r="I115" i="167"/>
  <c r="I116" i="167"/>
  <c r="I117" i="167"/>
  <c r="I118" i="167"/>
  <c r="I119" i="167"/>
  <c r="I121" i="167"/>
  <c r="I122" i="167"/>
  <c r="I123" i="167"/>
  <c r="I124" i="167"/>
  <c r="I125" i="167"/>
  <c r="I126" i="167"/>
  <c r="I127" i="167"/>
  <c r="I128" i="167"/>
  <c r="I133" i="167"/>
  <c r="I134" i="167"/>
  <c r="I135" i="167"/>
  <c r="I136" i="167"/>
  <c r="I137" i="167"/>
  <c r="I143" i="167"/>
  <c r="I144" i="167"/>
  <c r="I145" i="167"/>
  <c r="I146" i="167"/>
  <c r="I147" i="167"/>
  <c r="I4" i="167"/>
  <c r="H5" i="167"/>
  <c r="H6" i="167"/>
  <c r="H7" i="167"/>
  <c r="H8" i="167"/>
  <c r="H9" i="167"/>
  <c r="H10" i="167"/>
  <c r="H11" i="167"/>
  <c r="H12" i="167"/>
  <c r="H13" i="167"/>
  <c r="H16" i="167"/>
  <c r="H17" i="167"/>
  <c r="H18" i="167"/>
  <c r="H19" i="167"/>
  <c r="H20" i="167"/>
  <c r="H21" i="167"/>
  <c r="H22" i="167"/>
  <c r="H23" i="167"/>
  <c r="H24" i="167"/>
  <c r="H25" i="167"/>
  <c r="H26" i="167"/>
  <c r="H27" i="167"/>
  <c r="H28" i="167"/>
  <c r="H29" i="167"/>
  <c r="H30" i="167"/>
  <c r="H31" i="167"/>
  <c r="H32" i="167"/>
  <c r="H33" i="167"/>
  <c r="H34" i="167"/>
  <c r="H35" i="167"/>
  <c r="H36" i="167"/>
  <c r="H37" i="167"/>
  <c r="H38" i="167"/>
  <c r="H39" i="167"/>
  <c r="H40" i="167"/>
  <c r="H41" i="167"/>
  <c r="H42" i="167"/>
  <c r="H43" i="167"/>
  <c r="H44" i="167"/>
  <c r="H45" i="167"/>
  <c r="H46" i="167"/>
  <c r="H47" i="167"/>
  <c r="H48" i="167"/>
  <c r="H49" i="167"/>
  <c r="H50" i="167"/>
  <c r="H51" i="167"/>
  <c r="H52" i="167"/>
  <c r="H53" i="167"/>
  <c r="H54" i="167"/>
  <c r="H55" i="167"/>
  <c r="H56" i="167"/>
  <c r="H57" i="167"/>
  <c r="H58" i="167"/>
  <c r="H59" i="167"/>
  <c r="H60" i="167"/>
  <c r="H61" i="167"/>
  <c r="H62" i="167"/>
  <c r="H63" i="167"/>
  <c r="H64" i="167"/>
  <c r="H65" i="167"/>
  <c r="H66" i="167"/>
  <c r="H67" i="167"/>
  <c r="H68" i="167"/>
  <c r="H69" i="167"/>
  <c r="H70" i="167"/>
  <c r="H71" i="167"/>
  <c r="H72" i="167"/>
  <c r="H73" i="167"/>
  <c r="H74" i="167"/>
  <c r="H75" i="167"/>
  <c r="H76" i="167"/>
  <c r="H77" i="167"/>
  <c r="H78" i="167"/>
  <c r="H79" i="167"/>
  <c r="H80" i="167"/>
  <c r="H81" i="167"/>
  <c r="H82" i="167"/>
  <c r="H83" i="167"/>
  <c r="H84" i="167"/>
  <c r="H85" i="167"/>
  <c r="H86" i="167"/>
  <c r="H87" i="167"/>
  <c r="H88" i="167"/>
  <c r="H89" i="167"/>
  <c r="H90" i="167"/>
  <c r="H91" i="167"/>
  <c r="H92" i="167"/>
  <c r="H96" i="167"/>
  <c r="H97" i="167"/>
  <c r="H98" i="167"/>
  <c r="H99" i="167"/>
  <c r="H100" i="167"/>
  <c r="H101" i="167"/>
  <c r="H102" i="167"/>
  <c r="H103" i="167"/>
  <c r="H104" i="167"/>
  <c r="H105" i="167"/>
  <c r="H106" i="167"/>
  <c r="H107" i="167"/>
  <c r="H108" i="167"/>
  <c r="H109" i="167"/>
  <c r="H110" i="167"/>
  <c r="H111" i="167"/>
  <c r="H112" i="167"/>
  <c r="H113" i="167"/>
  <c r="H114" i="167"/>
  <c r="H115" i="167"/>
  <c r="H116" i="167"/>
  <c r="H117" i="167"/>
  <c r="H118" i="167"/>
  <c r="H119" i="167"/>
  <c r="H121" i="167"/>
  <c r="H122" i="167"/>
  <c r="H123" i="167"/>
  <c r="H124" i="167"/>
  <c r="H125" i="167"/>
  <c r="H126" i="167"/>
  <c r="H127" i="167"/>
  <c r="H128" i="167"/>
  <c r="H133" i="167"/>
  <c r="H134" i="167"/>
  <c r="H135" i="167"/>
  <c r="H136" i="167"/>
  <c r="H137" i="167"/>
  <c r="H143" i="167"/>
  <c r="H144" i="167"/>
  <c r="H145" i="167"/>
  <c r="H146" i="167"/>
  <c r="H147" i="167"/>
  <c r="H4" i="167"/>
  <c r="J95" i="167"/>
  <c r="L92" i="167"/>
  <c r="J92" i="167"/>
  <c r="L91" i="167"/>
  <c r="J91" i="167"/>
  <c r="L90" i="167"/>
  <c r="J90" i="167"/>
  <c r="L89" i="167"/>
  <c r="J89" i="167"/>
  <c r="L156" i="166"/>
  <c r="J156" i="166"/>
  <c r="L155" i="166"/>
  <c r="J155" i="166"/>
  <c r="L154" i="166"/>
  <c r="J154" i="166"/>
  <c r="L153" i="166"/>
  <c r="J153" i="166"/>
  <c r="L152" i="166"/>
  <c r="J152" i="166"/>
  <c r="L151" i="166"/>
  <c r="J151" i="166"/>
  <c r="L150" i="166"/>
  <c r="J150" i="166"/>
  <c r="L149" i="166"/>
  <c r="J149" i="166"/>
  <c r="L148" i="166"/>
  <c r="J148" i="166"/>
  <c r="L147" i="166"/>
  <c r="J147" i="166"/>
  <c r="L146" i="166"/>
  <c r="J146" i="166"/>
  <c r="L145" i="166"/>
  <c r="J145" i="166"/>
  <c r="L144" i="166"/>
  <c r="J144" i="166"/>
  <c r="L143" i="166"/>
  <c r="J143" i="166"/>
  <c r="L142" i="166"/>
  <c r="J142" i="166"/>
  <c r="L141" i="166"/>
  <c r="J141" i="166"/>
  <c r="L140" i="166"/>
  <c r="J140" i="166"/>
  <c r="L139" i="166"/>
  <c r="J139" i="166"/>
  <c r="L138" i="166"/>
  <c r="O5" i="166" s="1"/>
  <c r="J138" i="166"/>
  <c r="L137" i="166"/>
  <c r="J137" i="166"/>
  <c r="L136" i="166"/>
  <c r="J136" i="166"/>
  <c r="L135" i="166"/>
  <c r="J135" i="166"/>
  <c r="L134" i="166"/>
  <c r="J134" i="166"/>
  <c r="L133" i="166"/>
  <c r="J133" i="166"/>
  <c r="L131" i="166"/>
  <c r="J131" i="166"/>
  <c r="L129" i="166"/>
  <c r="J129" i="166"/>
  <c r="L128" i="166"/>
  <c r="J128" i="166"/>
  <c r="L127" i="166"/>
  <c r="J127" i="166"/>
  <c r="L126" i="166"/>
  <c r="J126" i="166"/>
  <c r="L125" i="166"/>
  <c r="J125" i="166"/>
  <c r="L124" i="166"/>
  <c r="J124" i="166"/>
  <c r="L123" i="166"/>
  <c r="J123" i="166"/>
  <c r="L122" i="166"/>
  <c r="J122" i="166"/>
  <c r="L120" i="166"/>
  <c r="J120" i="166"/>
  <c r="L96" i="166"/>
  <c r="J96" i="166"/>
  <c r="L95" i="166"/>
  <c r="J95" i="166"/>
  <c r="L94" i="166"/>
  <c r="J94" i="166"/>
  <c r="L93" i="166"/>
  <c r="J93" i="166"/>
  <c r="L92" i="166"/>
  <c r="J92" i="166"/>
  <c r="L91" i="166"/>
  <c r="J91" i="166"/>
  <c r="L90" i="166"/>
  <c r="J90" i="166"/>
  <c r="L89" i="166"/>
  <c r="J89" i="166"/>
  <c r="L88" i="166"/>
  <c r="J88" i="166"/>
  <c r="L87" i="166"/>
  <c r="J87" i="166"/>
  <c r="L86" i="166"/>
  <c r="J86" i="166"/>
  <c r="L85" i="166"/>
  <c r="J85" i="166"/>
  <c r="L84" i="166"/>
  <c r="J84" i="166"/>
  <c r="L83" i="166"/>
  <c r="J83" i="166"/>
  <c r="L82" i="166"/>
  <c r="J82" i="166"/>
  <c r="L81" i="166"/>
  <c r="J81" i="166"/>
  <c r="L80" i="166"/>
  <c r="J80" i="166"/>
  <c r="L79" i="166"/>
  <c r="J79" i="166"/>
  <c r="L78" i="166"/>
  <c r="J78" i="166"/>
  <c r="L77" i="166"/>
  <c r="J77" i="166"/>
  <c r="L76" i="166"/>
  <c r="J76" i="166"/>
  <c r="L75" i="166"/>
  <c r="J75" i="166"/>
  <c r="L74" i="166"/>
  <c r="J74" i="166"/>
  <c r="L73" i="166"/>
  <c r="J73" i="166"/>
  <c r="L72" i="166"/>
  <c r="J72" i="166"/>
  <c r="L71" i="166"/>
  <c r="J71" i="166"/>
  <c r="L70" i="166"/>
  <c r="J70" i="166"/>
  <c r="L69" i="166"/>
  <c r="J69" i="166"/>
  <c r="L68" i="166"/>
  <c r="J68" i="166"/>
  <c r="L67" i="166"/>
  <c r="J67" i="166"/>
  <c r="L66" i="166"/>
  <c r="J66" i="166"/>
  <c r="L65" i="166"/>
  <c r="J65" i="166"/>
  <c r="L64" i="166"/>
  <c r="J64" i="166"/>
  <c r="L63" i="166"/>
  <c r="J63" i="166"/>
  <c r="L62" i="166"/>
  <c r="J62" i="166"/>
  <c r="L61" i="166"/>
  <c r="J61" i="166"/>
  <c r="L60" i="166"/>
  <c r="J60" i="166"/>
  <c r="L59" i="166"/>
  <c r="J59" i="166"/>
  <c r="L58" i="166"/>
  <c r="J58" i="166"/>
  <c r="L57" i="166"/>
  <c r="J57" i="166"/>
  <c r="L56" i="166"/>
  <c r="J56" i="166"/>
  <c r="L55" i="166"/>
  <c r="J55" i="166"/>
  <c r="L54" i="166"/>
  <c r="J54" i="166"/>
  <c r="L53" i="166"/>
  <c r="J53" i="166"/>
  <c r="L52" i="166"/>
  <c r="J52" i="166"/>
  <c r="L51" i="166"/>
  <c r="J51" i="166"/>
  <c r="L50" i="166"/>
  <c r="J50" i="166"/>
  <c r="L49" i="166"/>
  <c r="J49" i="166"/>
  <c r="L48" i="166"/>
  <c r="J48" i="166"/>
  <c r="L47" i="166"/>
  <c r="J47" i="166"/>
  <c r="L46" i="166"/>
  <c r="J46" i="166"/>
  <c r="L45" i="166"/>
  <c r="J45" i="166"/>
  <c r="L44" i="166"/>
  <c r="J44" i="166"/>
  <c r="L43" i="166"/>
  <c r="J43" i="166"/>
  <c r="L42" i="166"/>
  <c r="J42" i="166"/>
  <c r="L41" i="166"/>
  <c r="J41" i="166"/>
  <c r="L40" i="166"/>
  <c r="J40" i="166"/>
  <c r="L39" i="166"/>
  <c r="J39" i="166"/>
  <c r="L38" i="166"/>
  <c r="J38" i="166"/>
  <c r="L37" i="166"/>
  <c r="J37" i="166"/>
  <c r="L36" i="166"/>
  <c r="J36" i="166"/>
  <c r="L35" i="166"/>
  <c r="J35" i="166"/>
  <c r="L34" i="166"/>
  <c r="J34" i="166"/>
  <c r="L33" i="166"/>
  <c r="J33" i="166"/>
  <c r="L32" i="166"/>
  <c r="J32" i="166"/>
  <c r="L31" i="166"/>
  <c r="J31" i="166"/>
  <c r="L30" i="166"/>
  <c r="J30" i="166"/>
  <c r="L29" i="166"/>
  <c r="J29" i="166"/>
  <c r="L28" i="166"/>
  <c r="J28" i="166"/>
  <c r="L27" i="166"/>
  <c r="J27" i="166"/>
  <c r="L26" i="166"/>
  <c r="J26" i="166"/>
  <c r="L25" i="166"/>
  <c r="J25" i="166"/>
  <c r="L24" i="166"/>
  <c r="J24" i="166"/>
  <c r="L23" i="166"/>
  <c r="J23" i="166"/>
  <c r="L22" i="166"/>
  <c r="J22" i="166"/>
  <c r="L21" i="166"/>
  <c r="J21" i="166"/>
  <c r="L20" i="166"/>
  <c r="J20" i="166"/>
  <c r="L19" i="166"/>
  <c r="J19" i="166"/>
  <c r="L18" i="166"/>
  <c r="J18" i="166"/>
  <c r="L17" i="166"/>
  <c r="J17" i="166"/>
  <c r="L14" i="166"/>
  <c r="J14" i="166"/>
  <c r="L13" i="166"/>
  <c r="J13" i="166"/>
  <c r="L12" i="166"/>
  <c r="J12" i="166"/>
  <c r="L11" i="166"/>
  <c r="J11" i="166"/>
  <c r="L10" i="166"/>
  <c r="J10" i="166"/>
  <c r="L9" i="166"/>
  <c r="J9" i="166"/>
  <c r="L8" i="166"/>
  <c r="J8" i="166"/>
  <c r="L7" i="166"/>
  <c r="J7" i="166"/>
  <c r="L6" i="166"/>
  <c r="J6" i="166"/>
  <c r="L5" i="166"/>
  <c r="J5" i="166"/>
  <c r="L4" i="166"/>
  <c r="J4" i="166"/>
  <c r="I130" i="153"/>
  <c r="L130" i="153"/>
  <c r="J130" i="153"/>
  <c r="L150" i="114"/>
  <c r="J150" i="114"/>
  <c r="J172" i="114"/>
  <c r="L172" i="114"/>
  <c r="J173" i="114"/>
  <c r="L173" i="114"/>
  <c r="J174" i="114"/>
  <c r="L174" i="114"/>
  <c r="J175" i="114"/>
  <c r="L175" i="114"/>
  <c r="L171" i="114"/>
  <c r="J171" i="114"/>
  <c r="L170" i="114"/>
  <c r="J170" i="114"/>
  <c r="L169" i="114"/>
  <c r="J169" i="114"/>
  <c r="L168" i="114"/>
  <c r="J168" i="114"/>
  <c r="L167" i="114"/>
  <c r="J167" i="114"/>
  <c r="L166" i="114"/>
  <c r="J166" i="114"/>
  <c r="L165" i="114"/>
  <c r="J165" i="114"/>
  <c r="L164" i="114"/>
  <c r="J164" i="114"/>
  <c r="L163" i="114"/>
  <c r="O16" i="114" s="1"/>
  <c r="J163" i="114"/>
  <c r="L160" i="114"/>
  <c r="O23" i="114" s="1"/>
  <c r="J160" i="114"/>
  <c r="L159" i="114"/>
  <c r="J159" i="114"/>
  <c r="L158" i="114"/>
  <c r="J158" i="114"/>
  <c r="L157" i="114"/>
  <c r="J157" i="114"/>
  <c r="L156" i="114"/>
  <c r="J156" i="114"/>
  <c r="L155" i="114"/>
  <c r="J155" i="114"/>
  <c r="L154" i="114"/>
  <c r="J154" i="114"/>
  <c r="L153" i="114"/>
  <c r="J153" i="114"/>
  <c r="L151" i="114"/>
  <c r="J151" i="114"/>
  <c r="L149" i="114"/>
  <c r="J149" i="114"/>
  <c r="L148" i="114"/>
  <c r="J148" i="114"/>
  <c r="L147" i="114"/>
  <c r="J147" i="114"/>
  <c r="L146" i="114"/>
  <c r="J146" i="114"/>
  <c r="L145" i="114"/>
  <c r="J145" i="114"/>
  <c r="L144" i="114"/>
  <c r="J144" i="114"/>
  <c r="L143" i="114"/>
  <c r="J143" i="114"/>
  <c r="L142" i="114"/>
  <c r="J142" i="114"/>
  <c r="L141" i="114"/>
  <c r="J141" i="114"/>
  <c r="L140" i="114"/>
  <c r="J140" i="114"/>
  <c r="L139" i="114"/>
  <c r="J139" i="114"/>
  <c r="L138" i="114"/>
  <c r="J138" i="114"/>
  <c r="L137" i="114"/>
  <c r="J137" i="114"/>
  <c r="L136" i="114"/>
  <c r="J136" i="114"/>
  <c r="L135" i="114"/>
  <c r="J135" i="114"/>
  <c r="L134" i="114"/>
  <c r="J134" i="114"/>
  <c r="L133" i="114"/>
  <c r="J133" i="114"/>
  <c r="L132" i="114"/>
  <c r="J132" i="114"/>
  <c r="L131" i="114"/>
  <c r="J131" i="114"/>
  <c r="L130" i="114"/>
  <c r="J130" i="114"/>
  <c r="L129" i="114"/>
  <c r="J129" i="114"/>
  <c r="L128" i="114"/>
  <c r="J128" i="114"/>
  <c r="L127" i="114"/>
  <c r="J127" i="114"/>
  <c r="L126" i="114"/>
  <c r="J126" i="114"/>
  <c r="L125" i="114"/>
  <c r="J125" i="114"/>
  <c r="L124" i="114"/>
  <c r="J124" i="114"/>
  <c r="L123" i="114"/>
  <c r="J123" i="114"/>
  <c r="L122" i="114"/>
  <c r="J122" i="114"/>
  <c r="L121" i="114"/>
  <c r="J121" i="114"/>
  <c r="L120" i="114"/>
  <c r="J120" i="114"/>
  <c r="L119" i="114"/>
  <c r="J119" i="114"/>
  <c r="L118" i="114"/>
  <c r="J118" i="114"/>
  <c r="L117" i="114"/>
  <c r="J117" i="114"/>
  <c r="L116" i="114"/>
  <c r="J116" i="114"/>
  <c r="L115" i="114"/>
  <c r="J115" i="114"/>
  <c r="L114" i="114"/>
  <c r="J114" i="114"/>
  <c r="L113" i="114"/>
  <c r="J113" i="114"/>
  <c r="L112" i="114"/>
  <c r="J112" i="114"/>
  <c r="L111" i="114"/>
  <c r="J111" i="114"/>
  <c r="L110" i="114"/>
  <c r="J110" i="114"/>
  <c r="L109" i="114"/>
  <c r="J109" i="114"/>
  <c r="L108" i="114"/>
  <c r="J108" i="114"/>
  <c r="L107" i="114"/>
  <c r="J107" i="114"/>
  <c r="L106" i="114"/>
  <c r="J106" i="114"/>
  <c r="L105" i="114"/>
  <c r="J105" i="114"/>
  <c r="L104" i="114"/>
  <c r="J104" i="114"/>
  <c r="L103" i="114"/>
  <c r="J103" i="114"/>
  <c r="L102" i="114"/>
  <c r="J102" i="114"/>
  <c r="L101" i="114"/>
  <c r="J101" i="114"/>
  <c r="L100" i="114"/>
  <c r="J100" i="114"/>
  <c r="L99" i="114"/>
  <c r="J99" i="114"/>
  <c r="L98" i="114"/>
  <c r="J98" i="114"/>
  <c r="L97" i="114"/>
  <c r="J97" i="114"/>
  <c r="L96" i="114"/>
  <c r="J96" i="114"/>
  <c r="L95" i="114"/>
  <c r="J95" i="114"/>
  <c r="L94" i="114"/>
  <c r="J94" i="114"/>
  <c r="L93" i="114"/>
  <c r="J93" i="114"/>
  <c r="L92" i="114"/>
  <c r="J92" i="114"/>
  <c r="L91" i="114"/>
  <c r="J91" i="114"/>
  <c r="L90" i="114"/>
  <c r="J90" i="114"/>
  <c r="L89" i="114"/>
  <c r="J89" i="114"/>
  <c r="L88" i="114"/>
  <c r="J88" i="114"/>
  <c r="L87" i="114"/>
  <c r="J87" i="114"/>
  <c r="L86" i="114"/>
  <c r="J86" i="114"/>
  <c r="L85" i="114"/>
  <c r="J85" i="114"/>
  <c r="L84" i="114"/>
  <c r="J84" i="114"/>
  <c r="L83" i="114"/>
  <c r="J83" i="114"/>
  <c r="L82" i="114"/>
  <c r="J82" i="114"/>
  <c r="L81" i="114"/>
  <c r="J81" i="114"/>
  <c r="L80" i="114"/>
  <c r="J80" i="114"/>
  <c r="L79" i="114"/>
  <c r="J79" i="114"/>
  <c r="L78" i="114"/>
  <c r="J78" i="114"/>
  <c r="L77" i="114"/>
  <c r="J77" i="114"/>
  <c r="L76" i="114"/>
  <c r="J76" i="114"/>
  <c r="L75" i="114"/>
  <c r="J75" i="114"/>
  <c r="L74" i="114"/>
  <c r="J74" i="114"/>
  <c r="L73" i="114"/>
  <c r="J73" i="114"/>
  <c r="L72" i="114"/>
  <c r="J72" i="114"/>
  <c r="L71" i="114"/>
  <c r="J71" i="114"/>
  <c r="L70" i="114"/>
  <c r="J70" i="114"/>
  <c r="L69" i="114"/>
  <c r="J69" i="114"/>
  <c r="L68" i="114"/>
  <c r="J68" i="114"/>
  <c r="L67" i="114"/>
  <c r="J67" i="114"/>
  <c r="L66" i="114"/>
  <c r="J66" i="114"/>
  <c r="L65" i="114"/>
  <c r="J65" i="114"/>
  <c r="L64" i="114"/>
  <c r="J64" i="114"/>
  <c r="L63" i="114"/>
  <c r="J63" i="114"/>
  <c r="L62" i="114"/>
  <c r="J62" i="114"/>
  <c r="L61" i="114"/>
  <c r="J61" i="114"/>
  <c r="L60" i="114"/>
  <c r="J60" i="114"/>
  <c r="L59" i="114"/>
  <c r="J59" i="114"/>
  <c r="L58" i="114"/>
  <c r="J58" i="114"/>
  <c r="L57" i="114"/>
  <c r="J57" i="114"/>
  <c r="L56" i="114"/>
  <c r="J56" i="114"/>
  <c r="L55" i="114"/>
  <c r="J55" i="114"/>
  <c r="L54" i="114"/>
  <c r="J54" i="114"/>
  <c r="L53" i="114"/>
  <c r="J53" i="114"/>
  <c r="L52" i="114"/>
  <c r="J52" i="114"/>
  <c r="L51" i="114"/>
  <c r="J51" i="114"/>
  <c r="L50" i="114"/>
  <c r="J50" i="114"/>
  <c r="L49" i="114"/>
  <c r="J49" i="114"/>
  <c r="L48" i="114"/>
  <c r="J48" i="114"/>
  <c r="L47" i="114"/>
  <c r="J47" i="114"/>
  <c r="L46" i="114"/>
  <c r="J46" i="114"/>
  <c r="L45" i="114"/>
  <c r="J45" i="114"/>
  <c r="L44" i="114"/>
  <c r="J44" i="114"/>
  <c r="L43" i="114"/>
  <c r="J43" i="114"/>
  <c r="L42" i="114"/>
  <c r="J42" i="114"/>
  <c r="L41" i="114"/>
  <c r="J41" i="114"/>
  <c r="L40" i="114"/>
  <c r="J40" i="114"/>
  <c r="L39" i="114"/>
  <c r="J39" i="114"/>
  <c r="L38" i="114"/>
  <c r="J38" i="114"/>
  <c r="L37" i="114"/>
  <c r="J37" i="114"/>
  <c r="L36" i="114"/>
  <c r="J36" i="114"/>
  <c r="L35" i="114"/>
  <c r="J35" i="114"/>
  <c r="L34" i="114"/>
  <c r="J34" i="114"/>
  <c r="L33" i="114"/>
  <c r="J33" i="114"/>
  <c r="L32" i="114"/>
  <c r="J32" i="114"/>
  <c r="L31" i="114"/>
  <c r="J31" i="114"/>
  <c r="L30" i="114"/>
  <c r="J30" i="114"/>
  <c r="L29" i="114"/>
  <c r="J29" i="114"/>
  <c r="L28" i="114"/>
  <c r="J28" i="114"/>
  <c r="L27" i="114"/>
  <c r="J27" i="114"/>
  <c r="L26" i="114"/>
  <c r="J26" i="114"/>
  <c r="L25" i="114"/>
  <c r="J25" i="114"/>
  <c r="L24" i="114"/>
  <c r="J24" i="114"/>
  <c r="L23" i="114"/>
  <c r="J23" i="114"/>
  <c r="L22" i="114"/>
  <c r="J22" i="114"/>
  <c r="L21" i="114"/>
  <c r="J21" i="114"/>
  <c r="L20" i="114"/>
  <c r="J20" i="114"/>
  <c r="L19" i="114"/>
  <c r="J19" i="114"/>
  <c r="L18" i="114"/>
  <c r="J18" i="114"/>
  <c r="L17" i="114"/>
  <c r="J17" i="114"/>
  <c r="L16" i="114"/>
  <c r="J16" i="114"/>
  <c r="L15" i="114"/>
  <c r="O24" i="114" s="1"/>
  <c r="J15" i="114"/>
  <c r="L14" i="114"/>
  <c r="J14" i="114"/>
  <c r="L13" i="114"/>
  <c r="J13" i="114"/>
  <c r="L12" i="114"/>
  <c r="J12" i="114"/>
  <c r="L11" i="114"/>
  <c r="J11" i="114"/>
  <c r="L10" i="114"/>
  <c r="J10" i="114"/>
  <c r="L9" i="114"/>
  <c r="J9" i="114"/>
  <c r="L8" i="114"/>
  <c r="J8" i="114"/>
  <c r="L7" i="114"/>
  <c r="J7" i="114"/>
  <c r="L6" i="114"/>
  <c r="J6" i="114"/>
  <c r="L5" i="114"/>
  <c r="J5" i="114"/>
  <c r="L4" i="114"/>
  <c r="J4" i="114"/>
  <c r="L147" i="113"/>
  <c r="J147" i="113"/>
  <c r="L119" i="112"/>
  <c r="J119" i="112"/>
  <c r="L139" i="111"/>
  <c r="O28" i="111" s="1"/>
  <c r="J139" i="111"/>
  <c r="L138" i="111"/>
  <c r="J138" i="111"/>
  <c r="L137" i="111"/>
  <c r="J137" i="111"/>
  <c r="L136" i="111"/>
  <c r="J136" i="111"/>
  <c r="L135" i="111"/>
  <c r="J135" i="111"/>
  <c r="L134" i="111"/>
  <c r="J134" i="111"/>
  <c r="L133" i="111"/>
  <c r="J133" i="111"/>
  <c r="L132" i="111"/>
  <c r="J132" i="111"/>
  <c r="L130" i="111"/>
  <c r="J130" i="111"/>
  <c r="L129" i="111"/>
  <c r="J129" i="111"/>
  <c r="L128" i="111"/>
  <c r="J128" i="111"/>
  <c r="L127" i="111"/>
  <c r="J127" i="111"/>
  <c r="L126" i="111"/>
  <c r="J126" i="111"/>
  <c r="L125" i="111"/>
  <c r="O20" i="111" s="1"/>
  <c r="J125" i="111"/>
  <c r="L124" i="111"/>
  <c r="J124" i="111"/>
  <c r="L123" i="111"/>
  <c r="J123" i="111"/>
  <c r="L122" i="111"/>
  <c r="J122" i="111"/>
  <c r="L121" i="111"/>
  <c r="J121" i="111"/>
  <c r="L120" i="111"/>
  <c r="J120" i="111"/>
  <c r="L119" i="111"/>
  <c r="J119" i="111"/>
  <c r="L118" i="111"/>
  <c r="J118" i="111"/>
  <c r="L117" i="111"/>
  <c r="J117" i="111"/>
  <c r="L116" i="111"/>
  <c r="J116" i="111"/>
  <c r="L115" i="111"/>
  <c r="J115" i="111"/>
  <c r="L114" i="111"/>
  <c r="J114" i="111"/>
  <c r="L113" i="111"/>
  <c r="J113" i="111"/>
  <c r="L112" i="111"/>
  <c r="J112" i="111"/>
  <c r="L111" i="111"/>
  <c r="J111" i="111"/>
  <c r="L110" i="111"/>
  <c r="J110" i="111"/>
  <c r="L109" i="111"/>
  <c r="J109" i="111"/>
  <c r="L108" i="111"/>
  <c r="J108" i="111"/>
  <c r="L107" i="111"/>
  <c r="J107" i="111"/>
  <c r="L106" i="111"/>
  <c r="J106" i="111"/>
  <c r="L105" i="111"/>
  <c r="J105" i="111"/>
  <c r="L104" i="111"/>
  <c r="J104" i="111"/>
  <c r="L103" i="111"/>
  <c r="J103" i="111"/>
  <c r="L102" i="111"/>
  <c r="J102" i="111"/>
  <c r="L101" i="111"/>
  <c r="J101" i="111"/>
  <c r="L100" i="111"/>
  <c r="J100" i="111"/>
  <c r="L99" i="111"/>
  <c r="J99" i="111"/>
  <c r="L98" i="111"/>
  <c r="J98" i="111"/>
  <c r="L97" i="111"/>
  <c r="J97" i="111"/>
  <c r="L96" i="111"/>
  <c r="J96" i="111"/>
  <c r="L95" i="111"/>
  <c r="J95" i="111"/>
  <c r="L94" i="111"/>
  <c r="J94" i="111"/>
  <c r="L93" i="111"/>
  <c r="J93" i="111"/>
  <c r="L92" i="111"/>
  <c r="J92" i="111"/>
  <c r="L91" i="111"/>
  <c r="J91" i="111"/>
  <c r="L90" i="111"/>
  <c r="J90" i="111"/>
  <c r="L89" i="111"/>
  <c r="J89" i="111"/>
  <c r="L88" i="111"/>
  <c r="J88" i="111"/>
  <c r="L87" i="111"/>
  <c r="J87" i="111"/>
  <c r="L86" i="111"/>
  <c r="J86" i="111"/>
  <c r="L85" i="111"/>
  <c r="J85" i="111"/>
  <c r="L84" i="111"/>
  <c r="J84" i="111"/>
  <c r="L83" i="111"/>
  <c r="J83" i="111"/>
  <c r="L82" i="111"/>
  <c r="J82" i="111"/>
  <c r="L81" i="111"/>
  <c r="J81" i="111"/>
  <c r="L80" i="111"/>
  <c r="J80" i="111"/>
  <c r="L79" i="111"/>
  <c r="J79" i="111"/>
  <c r="L78" i="111"/>
  <c r="J78" i="111"/>
  <c r="L77" i="111"/>
  <c r="J77" i="111"/>
  <c r="L76" i="111"/>
  <c r="J76" i="111"/>
  <c r="L75" i="111"/>
  <c r="J75" i="111"/>
  <c r="L74" i="111"/>
  <c r="J74" i="111"/>
  <c r="L73" i="111"/>
  <c r="J73" i="111"/>
  <c r="L72" i="111"/>
  <c r="J72" i="111"/>
  <c r="L71" i="111"/>
  <c r="J71" i="111"/>
  <c r="L70" i="111"/>
  <c r="J70" i="111"/>
  <c r="L69" i="111"/>
  <c r="J69" i="111"/>
  <c r="L68" i="111"/>
  <c r="J68" i="111"/>
  <c r="L67" i="111"/>
  <c r="J67" i="111"/>
  <c r="L66" i="111"/>
  <c r="J66" i="111"/>
  <c r="L65" i="111"/>
  <c r="J65" i="111"/>
  <c r="L64" i="111"/>
  <c r="J64" i="111"/>
  <c r="L63" i="111"/>
  <c r="J63" i="111"/>
  <c r="L62" i="111"/>
  <c r="J62" i="111"/>
  <c r="L61" i="111"/>
  <c r="J61" i="111"/>
  <c r="L60" i="111"/>
  <c r="J60" i="111"/>
  <c r="L59" i="111"/>
  <c r="J59" i="111"/>
  <c r="L58" i="111"/>
  <c r="J58" i="111"/>
  <c r="L57" i="111"/>
  <c r="J57" i="111"/>
  <c r="L56" i="111"/>
  <c r="J56" i="111"/>
  <c r="L55" i="111"/>
  <c r="J55" i="111"/>
  <c r="L54" i="111"/>
  <c r="J54" i="111"/>
  <c r="L53" i="111"/>
  <c r="J53" i="111"/>
  <c r="L52" i="111"/>
  <c r="J52" i="111"/>
  <c r="L51" i="111"/>
  <c r="J51" i="111"/>
  <c r="L50" i="111"/>
  <c r="J50" i="111"/>
  <c r="L49" i="111"/>
  <c r="J49" i="111"/>
  <c r="L48" i="111"/>
  <c r="J48" i="111"/>
  <c r="L47" i="111"/>
  <c r="J47" i="111"/>
  <c r="L46" i="111"/>
  <c r="J46" i="111"/>
  <c r="L45" i="111"/>
  <c r="J45" i="111"/>
  <c r="L44" i="111"/>
  <c r="J44" i="111"/>
  <c r="L43" i="111"/>
  <c r="J43" i="111"/>
  <c r="L42" i="111"/>
  <c r="J42" i="111"/>
  <c r="L41" i="111"/>
  <c r="J41" i="111"/>
  <c r="L40" i="111"/>
  <c r="J40" i="111"/>
  <c r="L39" i="111"/>
  <c r="J39" i="111"/>
  <c r="L38" i="111"/>
  <c r="J38" i="111"/>
  <c r="L37" i="111"/>
  <c r="J37" i="111"/>
  <c r="L36" i="111"/>
  <c r="J36" i="111"/>
  <c r="L35" i="111"/>
  <c r="J35" i="111"/>
  <c r="L34" i="111"/>
  <c r="J34" i="111"/>
  <c r="L33" i="111"/>
  <c r="J33" i="111"/>
  <c r="L32" i="111"/>
  <c r="J32" i="111"/>
  <c r="L31" i="111"/>
  <c r="J31" i="111"/>
  <c r="L30" i="111"/>
  <c r="J30" i="111"/>
  <c r="L29" i="111"/>
  <c r="J29" i="111"/>
  <c r="L28" i="111"/>
  <c r="J28" i="111"/>
  <c r="L27" i="111"/>
  <c r="J27" i="111"/>
  <c r="L26" i="111"/>
  <c r="J26" i="111"/>
  <c r="L25" i="111"/>
  <c r="J25" i="111"/>
  <c r="L24" i="111"/>
  <c r="J24" i="111"/>
  <c r="L23" i="111"/>
  <c r="J23" i="111"/>
  <c r="L22" i="111"/>
  <c r="J22" i="111"/>
  <c r="L21" i="111"/>
  <c r="J21" i="111"/>
  <c r="L20" i="111"/>
  <c r="J20" i="111"/>
  <c r="L19" i="111"/>
  <c r="J19" i="111"/>
  <c r="L18" i="111"/>
  <c r="J18" i="111"/>
  <c r="L17" i="111"/>
  <c r="J17" i="111"/>
  <c r="L16" i="111"/>
  <c r="J16" i="111"/>
  <c r="L15" i="111"/>
  <c r="J15" i="111"/>
  <c r="L14" i="111"/>
  <c r="J14" i="111"/>
  <c r="L13" i="111"/>
  <c r="J13" i="111"/>
  <c r="L12" i="111"/>
  <c r="J12" i="111"/>
  <c r="L11" i="111"/>
  <c r="J11" i="111"/>
  <c r="L10" i="111"/>
  <c r="J10" i="111"/>
  <c r="L9" i="111"/>
  <c r="J9" i="111"/>
  <c r="L8" i="111"/>
  <c r="J8" i="111"/>
  <c r="L7" i="111"/>
  <c r="J7" i="111"/>
  <c r="L6" i="111"/>
  <c r="J6" i="111"/>
  <c r="L5" i="111"/>
  <c r="J5" i="111"/>
  <c r="L4" i="111"/>
  <c r="J4" i="111"/>
  <c r="G82" i="8"/>
  <c r="H82" i="8" s="1"/>
  <c r="G83" i="8"/>
  <c r="H83" i="8" s="1"/>
  <c r="G84" i="8"/>
  <c r="H84" i="8" s="1"/>
  <c r="G85" i="8"/>
  <c r="H85" i="8" s="1"/>
  <c r="G86" i="8"/>
  <c r="H86" i="8" s="1"/>
  <c r="G81" i="8"/>
  <c r="H81" i="8" s="1"/>
  <c r="L86" i="8"/>
  <c r="L85" i="8"/>
  <c r="L84" i="8"/>
  <c r="L83" i="8"/>
  <c r="L82" i="8"/>
  <c r="L81" i="8"/>
  <c r="L93" i="187"/>
  <c r="L94" i="187"/>
  <c r="J94" i="187"/>
  <c r="L92" i="187"/>
  <c r="J92" i="187"/>
  <c r="L91" i="187"/>
  <c r="J91" i="187"/>
  <c r="L90" i="187"/>
  <c r="L89" i="187"/>
  <c r="L168" i="187"/>
  <c r="J168" i="187"/>
  <c r="L167" i="187"/>
  <c r="J167" i="187"/>
  <c r="L163" i="187"/>
  <c r="J163" i="187"/>
  <c r="L162" i="187"/>
  <c r="J162" i="187"/>
  <c r="L161" i="187"/>
  <c r="J161" i="187"/>
  <c r="L160" i="187"/>
  <c r="J160" i="187"/>
  <c r="L159" i="187"/>
  <c r="J159" i="187"/>
  <c r="L158" i="187"/>
  <c r="J158" i="187"/>
  <c r="L154" i="187"/>
  <c r="J154" i="187"/>
  <c r="L148" i="187"/>
  <c r="J148" i="187"/>
  <c r="L147" i="187"/>
  <c r="J147" i="187"/>
  <c r="L146" i="187"/>
  <c r="J146" i="187"/>
  <c r="L145" i="187"/>
  <c r="J145" i="187"/>
  <c r="L144" i="187"/>
  <c r="J144" i="187"/>
  <c r="L143" i="187"/>
  <c r="J143" i="187"/>
  <c r="L142" i="187"/>
  <c r="J142" i="187"/>
  <c r="L141" i="187"/>
  <c r="O5" i="187" s="1"/>
  <c r="J141" i="187"/>
  <c r="L140" i="187"/>
  <c r="J140" i="187"/>
  <c r="L139" i="187"/>
  <c r="J139" i="187"/>
  <c r="L138" i="187"/>
  <c r="J138" i="187"/>
  <c r="L137" i="187"/>
  <c r="J137" i="187"/>
  <c r="L136" i="187"/>
  <c r="J136" i="187"/>
  <c r="L133" i="187"/>
  <c r="J133" i="187"/>
  <c r="L132" i="187"/>
  <c r="J132" i="187"/>
  <c r="L131" i="187"/>
  <c r="J131" i="187"/>
  <c r="L130" i="187"/>
  <c r="J130" i="187"/>
  <c r="L129" i="187"/>
  <c r="J129" i="187"/>
  <c r="L128" i="187"/>
  <c r="J128" i="187"/>
  <c r="L127" i="187"/>
  <c r="J127" i="187"/>
  <c r="L126" i="187"/>
  <c r="J126" i="187"/>
  <c r="L124" i="187"/>
  <c r="J124" i="187"/>
  <c r="L88" i="187"/>
  <c r="J88" i="187"/>
  <c r="L87" i="187"/>
  <c r="J87" i="187"/>
  <c r="L86" i="187"/>
  <c r="J86" i="187"/>
  <c r="L85" i="187"/>
  <c r="J85" i="187"/>
  <c r="L84" i="187"/>
  <c r="J84" i="187"/>
  <c r="L83" i="187"/>
  <c r="J83" i="187"/>
  <c r="L82" i="187"/>
  <c r="J82" i="187"/>
  <c r="L81" i="187"/>
  <c r="J81" i="187"/>
  <c r="L80" i="187"/>
  <c r="J80" i="187"/>
  <c r="L79" i="187"/>
  <c r="J79" i="187"/>
  <c r="L78" i="187"/>
  <c r="J78" i="187"/>
  <c r="L77" i="187"/>
  <c r="J77" i="187"/>
  <c r="L76" i="187"/>
  <c r="J76" i="187"/>
  <c r="L75" i="187"/>
  <c r="J75" i="187"/>
  <c r="L74" i="187"/>
  <c r="J74" i="187"/>
  <c r="L73" i="187"/>
  <c r="J73" i="187"/>
  <c r="L72" i="187"/>
  <c r="J72" i="187"/>
  <c r="L71" i="187"/>
  <c r="J71" i="187"/>
  <c r="L70" i="187"/>
  <c r="J70" i="187"/>
  <c r="L69" i="187"/>
  <c r="J69" i="187"/>
  <c r="L68" i="187"/>
  <c r="J68" i="187"/>
  <c r="L67" i="187"/>
  <c r="J67" i="187"/>
  <c r="L66" i="187"/>
  <c r="J66" i="187"/>
  <c r="L65" i="187"/>
  <c r="J65" i="187"/>
  <c r="L64" i="187"/>
  <c r="J64" i="187"/>
  <c r="L63" i="187"/>
  <c r="J63" i="187"/>
  <c r="L62" i="187"/>
  <c r="J62" i="187"/>
  <c r="L61" i="187"/>
  <c r="J61" i="187"/>
  <c r="L60" i="187"/>
  <c r="J60" i="187"/>
  <c r="L59" i="187"/>
  <c r="J59" i="187"/>
  <c r="L58" i="187"/>
  <c r="J58" i="187"/>
  <c r="L57" i="187"/>
  <c r="J57" i="187"/>
  <c r="L56" i="187"/>
  <c r="J56" i="187"/>
  <c r="L55" i="187"/>
  <c r="J55" i="187"/>
  <c r="L54" i="187"/>
  <c r="J54" i="187"/>
  <c r="L53" i="187"/>
  <c r="J53" i="187"/>
  <c r="L52" i="187"/>
  <c r="J52" i="187"/>
  <c r="L51" i="187"/>
  <c r="J51" i="187"/>
  <c r="L50" i="187"/>
  <c r="J50" i="187"/>
  <c r="L49" i="187"/>
  <c r="J49" i="187"/>
  <c r="L48" i="187"/>
  <c r="J48" i="187"/>
  <c r="L47" i="187"/>
  <c r="J47" i="187"/>
  <c r="L46" i="187"/>
  <c r="J46" i="187"/>
  <c r="L45" i="187"/>
  <c r="J45" i="187"/>
  <c r="L44" i="187"/>
  <c r="J44" i="187"/>
  <c r="L43" i="187"/>
  <c r="J43" i="187"/>
  <c r="L42" i="187"/>
  <c r="J42" i="187"/>
  <c r="L41" i="187"/>
  <c r="J41" i="187"/>
  <c r="L40" i="187"/>
  <c r="J40" i="187"/>
  <c r="L39" i="187"/>
  <c r="J39" i="187"/>
  <c r="L38" i="187"/>
  <c r="J38" i="187"/>
  <c r="L37" i="187"/>
  <c r="J37" i="187"/>
  <c r="L36" i="187"/>
  <c r="J36" i="187"/>
  <c r="L35" i="187"/>
  <c r="J35" i="187"/>
  <c r="L34" i="187"/>
  <c r="J34" i="187"/>
  <c r="L33" i="187"/>
  <c r="J33" i="187"/>
  <c r="L32" i="187"/>
  <c r="J32" i="187"/>
  <c r="L31" i="187"/>
  <c r="J31" i="187"/>
  <c r="L30" i="187"/>
  <c r="J30" i="187"/>
  <c r="L29" i="187"/>
  <c r="J29" i="187"/>
  <c r="L28" i="187"/>
  <c r="J28" i="187"/>
  <c r="L27" i="187"/>
  <c r="J27" i="187"/>
  <c r="L26" i="187"/>
  <c r="J26" i="187"/>
  <c r="L25" i="187"/>
  <c r="J25" i="187"/>
  <c r="L24" i="187"/>
  <c r="J24" i="187"/>
  <c r="L23" i="187"/>
  <c r="J23" i="187"/>
  <c r="L22" i="187"/>
  <c r="J22" i="187"/>
  <c r="L21" i="187"/>
  <c r="J21" i="187"/>
  <c r="L20" i="187"/>
  <c r="J20" i="187"/>
  <c r="L19" i="187"/>
  <c r="J19" i="187"/>
  <c r="L18" i="187"/>
  <c r="J18" i="187"/>
  <c r="L17" i="187"/>
  <c r="J17" i="187"/>
  <c r="L16" i="187"/>
  <c r="J16" i="187"/>
  <c r="L15" i="187"/>
  <c r="J15" i="187"/>
  <c r="L12" i="187"/>
  <c r="J12" i="187"/>
  <c r="L11" i="187"/>
  <c r="J11" i="187"/>
  <c r="L10" i="187"/>
  <c r="J10" i="187"/>
  <c r="L9" i="187"/>
  <c r="J9" i="187"/>
  <c r="L8" i="187"/>
  <c r="J8" i="187"/>
  <c r="L7" i="187"/>
  <c r="J7" i="187"/>
  <c r="L6" i="187"/>
  <c r="J6" i="187"/>
  <c r="L5" i="187"/>
  <c r="J5" i="187"/>
  <c r="L4" i="187"/>
  <c r="J4" i="187"/>
  <c r="O9" i="184" l="1"/>
  <c r="O10" i="170"/>
  <c r="O10" i="166"/>
  <c r="O4" i="170"/>
  <c r="O19" i="115"/>
  <c r="J167" i="166"/>
  <c r="L167" i="166"/>
  <c r="L176" i="114"/>
  <c r="J181" i="176"/>
  <c r="J176" i="115"/>
  <c r="L46" i="172"/>
  <c r="J73" i="184"/>
  <c r="O4" i="111"/>
  <c r="O13" i="111"/>
  <c r="O7" i="111"/>
  <c r="O16" i="111"/>
  <c r="O12" i="111"/>
  <c r="O9" i="114"/>
  <c r="O15" i="114"/>
  <c r="O6" i="114"/>
  <c r="O13" i="114"/>
  <c r="J118" i="170"/>
  <c r="L73" i="184"/>
  <c r="O10" i="111"/>
  <c r="O11" i="111"/>
  <c r="J176" i="114"/>
  <c r="L118" i="170"/>
  <c r="O15" i="170"/>
  <c r="O12" i="170"/>
  <c r="O10" i="172"/>
  <c r="J46" i="172"/>
  <c r="O15" i="172"/>
  <c r="L93" i="167"/>
  <c r="G93" i="167"/>
  <c r="J93" i="167" s="1"/>
  <c r="L94" i="167"/>
  <c r="G94" i="167"/>
  <c r="J94" i="167" s="1"/>
  <c r="O15" i="187"/>
  <c r="O10" i="187"/>
  <c r="O22" i="187"/>
  <c r="L171" i="187"/>
  <c r="L176" i="115"/>
  <c r="O14" i="114"/>
  <c r="O4" i="187"/>
  <c r="O11" i="187"/>
  <c r="O10" i="115"/>
  <c r="O22" i="115"/>
  <c r="O11" i="115"/>
  <c r="O12" i="115"/>
  <c r="O12" i="187"/>
  <c r="O9" i="166"/>
  <c r="O11" i="166"/>
  <c r="O7" i="166"/>
  <c r="O12" i="166"/>
  <c r="O29" i="139"/>
  <c r="O15" i="111"/>
  <c r="L156" i="111"/>
  <c r="O22" i="111"/>
  <c r="O9" i="187"/>
  <c r="O7" i="187"/>
  <c r="O22" i="170"/>
  <c r="O11" i="170"/>
  <c r="O22" i="172"/>
  <c r="O12" i="172"/>
  <c r="O22" i="176"/>
  <c r="O10" i="176"/>
  <c r="O12" i="176"/>
  <c r="L43" i="176"/>
  <c r="O15" i="176" s="1"/>
  <c r="O9" i="115"/>
  <c r="O15" i="115"/>
  <c r="O4" i="115"/>
  <c r="O6" i="115"/>
  <c r="O13" i="115"/>
  <c r="O7" i="115"/>
  <c r="O6" i="187"/>
  <c r="O24" i="111"/>
  <c r="O6" i="111"/>
  <c r="O22" i="114"/>
  <c r="O10" i="114"/>
  <c r="O11" i="114"/>
  <c r="O4" i="114"/>
  <c r="O7" i="114"/>
  <c r="O12" i="114"/>
  <c r="O22" i="166"/>
  <c r="O15" i="166"/>
  <c r="O4" i="166"/>
  <c r="O6" i="166"/>
  <c r="O13" i="166"/>
  <c r="L95" i="167"/>
  <c r="H95" i="167"/>
  <c r="O22" i="184"/>
  <c r="O15" i="184"/>
  <c r="O9" i="176"/>
  <c r="P6" i="8"/>
  <c r="O12" i="184"/>
  <c r="O11" i="184"/>
  <c r="O13" i="187"/>
  <c r="O10" i="184"/>
  <c r="O7" i="176"/>
  <c r="O11" i="176"/>
  <c r="O29" i="104"/>
  <c r="J84" i="8"/>
  <c r="J85" i="8"/>
  <c r="J82" i="8"/>
  <c r="J86" i="8"/>
  <c r="J83" i="8"/>
  <c r="J81" i="8"/>
  <c r="H93" i="167" l="1"/>
  <c r="I93" i="167"/>
  <c r="O31" i="172"/>
  <c r="I94" i="167"/>
  <c r="H94" i="167"/>
  <c r="L181" i="176"/>
  <c r="O4" i="176" s="1"/>
  <c r="O30" i="176" s="1"/>
  <c r="O30" i="187"/>
  <c r="O30" i="184"/>
  <c r="O30" i="170"/>
  <c r="O29" i="111"/>
  <c r="O29" i="114"/>
  <c r="O29" i="115"/>
  <c r="O30" i="166"/>
  <c r="J140" i="113"/>
  <c r="L140" i="113"/>
  <c r="J141" i="113"/>
  <c r="L141" i="113"/>
  <c r="J142" i="113"/>
  <c r="L142" i="113"/>
  <c r="J143" i="113"/>
  <c r="L143" i="113"/>
  <c r="J144" i="113"/>
  <c r="L144" i="113"/>
  <c r="J145" i="113"/>
  <c r="L145" i="113"/>
  <c r="J146" i="113"/>
  <c r="L146" i="113"/>
  <c r="J148" i="113"/>
  <c r="L148" i="113"/>
  <c r="J150" i="113"/>
  <c r="L150" i="113"/>
  <c r="J151" i="113"/>
  <c r="L151" i="113"/>
  <c r="J152" i="113"/>
  <c r="L152" i="113"/>
  <c r="J153" i="113"/>
  <c r="L153" i="113"/>
  <c r="J154" i="113"/>
  <c r="L154" i="113"/>
  <c r="J155" i="113"/>
  <c r="L155" i="113"/>
  <c r="J156" i="113"/>
  <c r="L156" i="113"/>
  <c r="J157" i="113"/>
  <c r="L157" i="113"/>
  <c r="J158" i="113"/>
  <c r="J161" i="113"/>
  <c r="L161" i="113"/>
  <c r="O16" i="113" s="1"/>
  <c r="J162" i="113"/>
  <c r="L162" i="113"/>
  <c r="J163" i="113"/>
  <c r="L163" i="113"/>
  <c r="J164" i="113"/>
  <c r="L164" i="113"/>
  <c r="J165" i="113"/>
  <c r="L165" i="113"/>
  <c r="J166" i="113"/>
  <c r="L166" i="113"/>
  <c r="J167" i="113"/>
  <c r="L167" i="113"/>
  <c r="J168" i="113"/>
  <c r="L168" i="113"/>
  <c r="J169" i="113"/>
  <c r="L169" i="113"/>
  <c r="J170" i="113"/>
  <c r="L170" i="113"/>
  <c r="J171" i="113"/>
  <c r="L171" i="113"/>
  <c r="J139" i="113"/>
  <c r="L139" i="113"/>
  <c r="L166" i="93"/>
  <c r="J166" i="93"/>
  <c r="I166" i="93"/>
  <c r="H166" i="93"/>
  <c r="L130" i="93"/>
  <c r="J130" i="93"/>
  <c r="I130" i="93"/>
  <c r="H130" i="93"/>
  <c r="L138" i="113"/>
  <c r="J138" i="113"/>
  <c r="L137" i="113"/>
  <c r="J137" i="113"/>
  <c r="L136" i="113"/>
  <c r="J136" i="113"/>
  <c r="L135" i="113"/>
  <c r="J135" i="113"/>
  <c r="L134" i="113"/>
  <c r="J134" i="113"/>
  <c r="L133" i="113"/>
  <c r="J133" i="113"/>
  <c r="L132" i="113"/>
  <c r="J132" i="113"/>
  <c r="L131" i="113"/>
  <c r="J131" i="113"/>
  <c r="L130" i="113"/>
  <c r="J130" i="113"/>
  <c r="L129" i="113"/>
  <c r="J129" i="113"/>
  <c r="L128" i="113"/>
  <c r="J128" i="113"/>
  <c r="L127" i="113"/>
  <c r="J127" i="113"/>
  <c r="L126" i="113"/>
  <c r="J126" i="113"/>
  <c r="L125" i="113"/>
  <c r="J125" i="113"/>
  <c r="L124" i="113"/>
  <c r="J124" i="113"/>
  <c r="L123" i="113"/>
  <c r="J123" i="113"/>
  <c r="L122" i="113"/>
  <c r="J122" i="113"/>
  <c r="L121" i="113"/>
  <c r="J121" i="113"/>
  <c r="L120" i="113"/>
  <c r="J120" i="113"/>
  <c r="L119" i="113"/>
  <c r="J119" i="113"/>
  <c r="L118" i="113"/>
  <c r="J118" i="113"/>
  <c r="L117" i="113"/>
  <c r="J117" i="113"/>
  <c r="L116" i="113"/>
  <c r="J116" i="113"/>
  <c r="L115" i="113"/>
  <c r="J115" i="113"/>
  <c r="L114" i="113"/>
  <c r="J114" i="113"/>
  <c r="L113" i="113"/>
  <c r="J113" i="113"/>
  <c r="L112" i="113"/>
  <c r="J112" i="113"/>
  <c r="L111" i="113"/>
  <c r="J111" i="113"/>
  <c r="L110" i="113"/>
  <c r="J110" i="113"/>
  <c r="L109" i="113"/>
  <c r="J109" i="113"/>
  <c r="L108" i="113"/>
  <c r="J108" i="113"/>
  <c r="L107" i="113"/>
  <c r="J107" i="113"/>
  <c r="L106" i="113"/>
  <c r="J106" i="113"/>
  <c r="L105" i="113"/>
  <c r="J105" i="113"/>
  <c r="L104" i="113"/>
  <c r="J104" i="113"/>
  <c r="L103" i="113"/>
  <c r="J103" i="113"/>
  <c r="L102" i="113"/>
  <c r="O14" i="113" s="1"/>
  <c r="J102" i="113"/>
  <c r="L101" i="113"/>
  <c r="J101" i="113"/>
  <c r="L100" i="113"/>
  <c r="J100" i="113"/>
  <c r="L99" i="113"/>
  <c r="J99" i="113"/>
  <c r="L98" i="113"/>
  <c r="J98" i="113"/>
  <c r="L97" i="113"/>
  <c r="J97" i="113"/>
  <c r="L96" i="113"/>
  <c r="J96" i="113"/>
  <c r="L95" i="113"/>
  <c r="J95" i="113"/>
  <c r="L94" i="113"/>
  <c r="J94" i="113"/>
  <c r="L93" i="113"/>
  <c r="J93" i="113"/>
  <c r="L92" i="113"/>
  <c r="J92" i="113"/>
  <c r="L91" i="113"/>
  <c r="J91" i="113"/>
  <c r="L90" i="113"/>
  <c r="J90" i="113"/>
  <c r="L89" i="113"/>
  <c r="J89" i="113"/>
  <c r="L88" i="113"/>
  <c r="J88" i="113"/>
  <c r="L87" i="113"/>
  <c r="J87" i="113"/>
  <c r="L86" i="113"/>
  <c r="J86" i="113"/>
  <c r="L85" i="113"/>
  <c r="J85" i="113"/>
  <c r="L84" i="113"/>
  <c r="J84" i="113"/>
  <c r="L83" i="113"/>
  <c r="J83" i="113"/>
  <c r="L82" i="113"/>
  <c r="J82" i="113"/>
  <c r="L81" i="113"/>
  <c r="J81" i="113"/>
  <c r="L80" i="113"/>
  <c r="J80" i="113"/>
  <c r="L79" i="113"/>
  <c r="J79" i="113"/>
  <c r="L78" i="113"/>
  <c r="J78" i="113"/>
  <c r="L77" i="113"/>
  <c r="J77" i="113"/>
  <c r="L76" i="113"/>
  <c r="J76" i="113"/>
  <c r="L75" i="113"/>
  <c r="J75" i="113"/>
  <c r="L74" i="113"/>
  <c r="J74" i="113"/>
  <c r="J73" i="113"/>
  <c r="L72" i="113"/>
  <c r="J72" i="113"/>
  <c r="L71" i="113"/>
  <c r="J71" i="113"/>
  <c r="L70" i="113"/>
  <c r="J70" i="113"/>
  <c r="L69" i="113"/>
  <c r="J69" i="113"/>
  <c r="L68" i="113"/>
  <c r="J68" i="113"/>
  <c r="L67" i="113"/>
  <c r="J67" i="113"/>
  <c r="L66" i="113"/>
  <c r="J66" i="113"/>
  <c r="L65" i="113"/>
  <c r="J65" i="113"/>
  <c r="L64" i="113"/>
  <c r="J64" i="113"/>
  <c r="L63" i="113"/>
  <c r="J63" i="113"/>
  <c r="L62" i="113"/>
  <c r="J62" i="113"/>
  <c r="L61" i="113"/>
  <c r="J61" i="113"/>
  <c r="L60" i="113"/>
  <c r="J60" i="113"/>
  <c r="L59" i="113"/>
  <c r="J59" i="113"/>
  <c r="L58" i="113"/>
  <c r="J58" i="113"/>
  <c r="L57" i="113"/>
  <c r="J57" i="113"/>
  <c r="L56" i="113"/>
  <c r="J56" i="113"/>
  <c r="L55" i="113"/>
  <c r="J55" i="113"/>
  <c r="L54" i="113"/>
  <c r="J54" i="113"/>
  <c r="L53" i="113"/>
  <c r="J53" i="113"/>
  <c r="L52" i="113"/>
  <c r="J52" i="113"/>
  <c r="L51" i="113"/>
  <c r="J51" i="113"/>
  <c r="L50" i="113"/>
  <c r="J50" i="113"/>
  <c r="L49" i="113"/>
  <c r="J49" i="113"/>
  <c r="L48" i="113"/>
  <c r="J48" i="113"/>
  <c r="L47" i="113"/>
  <c r="J47" i="113"/>
  <c r="L46" i="113"/>
  <c r="J46" i="113"/>
  <c r="L45" i="113"/>
  <c r="J45" i="113"/>
  <c r="L44" i="113"/>
  <c r="J44" i="113"/>
  <c r="L43" i="113"/>
  <c r="J43" i="113"/>
  <c r="L42" i="113"/>
  <c r="J42" i="113"/>
  <c r="L41" i="113"/>
  <c r="J41" i="113"/>
  <c r="L40" i="113"/>
  <c r="J40" i="113"/>
  <c r="L39" i="113"/>
  <c r="J39" i="113"/>
  <c r="L38" i="113"/>
  <c r="J38" i="113"/>
  <c r="L37" i="113"/>
  <c r="J37" i="113"/>
  <c r="L36" i="113"/>
  <c r="J36" i="113"/>
  <c r="L35" i="113"/>
  <c r="J35" i="113"/>
  <c r="L34" i="113"/>
  <c r="J34" i="113"/>
  <c r="L33" i="113"/>
  <c r="J33" i="113"/>
  <c r="L32" i="113"/>
  <c r="J32" i="113"/>
  <c r="L31" i="113"/>
  <c r="J31" i="113"/>
  <c r="L30" i="113"/>
  <c r="J30" i="113"/>
  <c r="L29" i="113"/>
  <c r="J29" i="113"/>
  <c r="L28" i="113"/>
  <c r="J28" i="113"/>
  <c r="L27" i="113"/>
  <c r="J27" i="113"/>
  <c r="L26" i="113"/>
  <c r="J26" i="113"/>
  <c r="L25" i="113"/>
  <c r="J25" i="113"/>
  <c r="L24" i="113"/>
  <c r="J24" i="113"/>
  <c r="L23" i="113"/>
  <c r="J23" i="113"/>
  <c r="L22" i="113"/>
  <c r="J22" i="113"/>
  <c r="L21" i="113"/>
  <c r="J21" i="113"/>
  <c r="L20" i="113"/>
  <c r="J20" i="113"/>
  <c r="L19" i="113"/>
  <c r="J19" i="113"/>
  <c r="L18" i="113"/>
  <c r="J18" i="113"/>
  <c r="L17" i="113"/>
  <c r="J17" i="113"/>
  <c r="L16" i="113"/>
  <c r="J16" i="113"/>
  <c r="L15" i="113"/>
  <c r="J15" i="113"/>
  <c r="L14" i="113"/>
  <c r="O24" i="113" s="1"/>
  <c r="J14" i="113"/>
  <c r="L13" i="113"/>
  <c r="J13" i="113"/>
  <c r="L12" i="113"/>
  <c r="J12" i="113"/>
  <c r="L11" i="113"/>
  <c r="J11" i="113"/>
  <c r="L10" i="113"/>
  <c r="J10" i="113"/>
  <c r="L9" i="113"/>
  <c r="J9" i="113"/>
  <c r="L8" i="113"/>
  <c r="J8" i="113"/>
  <c r="L7" i="113"/>
  <c r="J7" i="113"/>
  <c r="L6" i="113"/>
  <c r="J6" i="113"/>
  <c r="L5" i="113"/>
  <c r="J5" i="113"/>
  <c r="L4" i="113"/>
  <c r="J4" i="113"/>
  <c r="I5" i="113"/>
  <c r="I6" i="113"/>
  <c r="I7" i="113"/>
  <c r="I8" i="113"/>
  <c r="I9" i="113"/>
  <c r="I10" i="113"/>
  <c r="I11" i="113"/>
  <c r="I12" i="113"/>
  <c r="I13" i="113"/>
  <c r="I14" i="113"/>
  <c r="I15" i="113"/>
  <c r="I16" i="113"/>
  <c r="I17" i="113"/>
  <c r="I18" i="113"/>
  <c r="I19" i="113"/>
  <c r="I20" i="113"/>
  <c r="I21" i="113"/>
  <c r="I22" i="113"/>
  <c r="I23" i="113"/>
  <c r="I24" i="113"/>
  <c r="I25" i="113"/>
  <c r="I26" i="113"/>
  <c r="I27" i="113"/>
  <c r="I28" i="113"/>
  <c r="I29" i="113"/>
  <c r="I30" i="113"/>
  <c r="I31" i="113"/>
  <c r="I32" i="113"/>
  <c r="I33" i="113"/>
  <c r="I34" i="113"/>
  <c r="I35" i="113"/>
  <c r="I36" i="113"/>
  <c r="I37" i="113"/>
  <c r="I38" i="113"/>
  <c r="I39" i="113"/>
  <c r="I40" i="113"/>
  <c r="I41" i="113"/>
  <c r="I42" i="113"/>
  <c r="I43" i="113"/>
  <c r="I44" i="113"/>
  <c r="I45" i="113"/>
  <c r="I46" i="113"/>
  <c r="I47" i="113"/>
  <c r="I48" i="113"/>
  <c r="I49" i="113"/>
  <c r="I50" i="113"/>
  <c r="I51" i="113"/>
  <c r="I52" i="113"/>
  <c r="I53" i="113"/>
  <c r="I54" i="113"/>
  <c r="I55" i="113"/>
  <c r="I56" i="113"/>
  <c r="I57" i="113"/>
  <c r="I58" i="113"/>
  <c r="I59" i="113"/>
  <c r="I60" i="113"/>
  <c r="I61" i="113"/>
  <c r="I62" i="113"/>
  <c r="I63" i="113"/>
  <c r="I64" i="113"/>
  <c r="I65" i="113"/>
  <c r="I66" i="113"/>
  <c r="I67" i="113"/>
  <c r="I68" i="113"/>
  <c r="I69" i="113"/>
  <c r="I70" i="113"/>
  <c r="I71" i="113"/>
  <c r="I72" i="113"/>
  <c r="I73" i="113"/>
  <c r="I74" i="113"/>
  <c r="I75" i="113"/>
  <c r="I76" i="113"/>
  <c r="I77" i="113"/>
  <c r="I78" i="113"/>
  <c r="I79" i="113"/>
  <c r="I80" i="113"/>
  <c r="I81" i="113"/>
  <c r="I82" i="113"/>
  <c r="I83" i="113"/>
  <c r="I84" i="113"/>
  <c r="I85" i="113"/>
  <c r="I86" i="113"/>
  <c r="I87" i="113"/>
  <c r="I88" i="113"/>
  <c r="I89" i="113"/>
  <c r="I90" i="113"/>
  <c r="I91" i="113"/>
  <c r="I92" i="113"/>
  <c r="I93" i="113"/>
  <c r="I94" i="113"/>
  <c r="I95" i="113"/>
  <c r="I96" i="113"/>
  <c r="I97" i="113"/>
  <c r="I98" i="113"/>
  <c r="I99" i="113"/>
  <c r="I100" i="113"/>
  <c r="I101" i="113"/>
  <c r="I102" i="113"/>
  <c r="I103" i="113"/>
  <c r="I104" i="113"/>
  <c r="I105" i="113"/>
  <c r="I106" i="113"/>
  <c r="I107" i="113"/>
  <c r="I108" i="113"/>
  <c r="I109" i="113"/>
  <c r="I110" i="113"/>
  <c r="I111" i="113"/>
  <c r="I112" i="113"/>
  <c r="I113" i="113"/>
  <c r="I114" i="113"/>
  <c r="I115" i="113"/>
  <c r="I116" i="113"/>
  <c r="I117" i="113"/>
  <c r="I118" i="113"/>
  <c r="I119" i="113"/>
  <c r="I120" i="113"/>
  <c r="I121" i="113"/>
  <c r="I122" i="113"/>
  <c r="I123" i="113"/>
  <c r="I124" i="113"/>
  <c r="I125" i="113"/>
  <c r="I126" i="113"/>
  <c r="I127" i="113"/>
  <c r="I128" i="113"/>
  <c r="I129" i="113"/>
  <c r="I130" i="113"/>
  <c r="I131" i="113"/>
  <c r="I132" i="113"/>
  <c r="I133" i="113"/>
  <c r="I134" i="113"/>
  <c r="I135" i="113"/>
  <c r="I136" i="113"/>
  <c r="I137" i="113"/>
  <c r="I138" i="113"/>
  <c r="I139" i="113"/>
  <c r="I140" i="113"/>
  <c r="I141" i="113"/>
  <c r="I142" i="113"/>
  <c r="I143" i="113"/>
  <c r="I144" i="113"/>
  <c r="I145" i="113"/>
  <c r="I146" i="113"/>
  <c r="I148" i="113"/>
  <c r="I150" i="113"/>
  <c r="I151" i="113"/>
  <c r="I152" i="113"/>
  <c r="I153" i="113"/>
  <c r="I154" i="113"/>
  <c r="I155" i="113"/>
  <c r="I156" i="113"/>
  <c r="I157" i="113"/>
  <c r="I158" i="113"/>
  <c r="L158" i="113" s="1"/>
  <c r="O18" i="113" s="1"/>
  <c r="I161" i="113"/>
  <c r="I162" i="113"/>
  <c r="I163" i="113"/>
  <c r="I164" i="113"/>
  <c r="I165" i="113"/>
  <c r="I166" i="113"/>
  <c r="I167" i="113"/>
  <c r="I168" i="113"/>
  <c r="I169" i="113"/>
  <c r="I170" i="113"/>
  <c r="I171" i="113"/>
  <c r="I4" i="113"/>
  <c r="H5" i="113"/>
  <c r="H6" i="113"/>
  <c r="H7" i="113"/>
  <c r="H8" i="113"/>
  <c r="H9" i="113"/>
  <c r="H10" i="113"/>
  <c r="H11" i="113"/>
  <c r="H12" i="113"/>
  <c r="H13" i="113"/>
  <c r="H14" i="113"/>
  <c r="H15" i="113"/>
  <c r="H16" i="113"/>
  <c r="H17" i="113"/>
  <c r="H18" i="113"/>
  <c r="H19" i="113"/>
  <c r="H20" i="113"/>
  <c r="H21" i="113"/>
  <c r="H22" i="113"/>
  <c r="H23" i="113"/>
  <c r="H24" i="113"/>
  <c r="H25" i="113"/>
  <c r="H26" i="113"/>
  <c r="H27" i="113"/>
  <c r="H28" i="113"/>
  <c r="H29" i="113"/>
  <c r="H30" i="113"/>
  <c r="H31" i="113"/>
  <c r="H32" i="113"/>
  <c r="H33" i="113"/>
  <c r="H34" i="113"/>
  <c r="H35" i="113"/>
  <c r="H36" i="113"/>
  <c r="H37" i="113"/>
  <c r="H38" i="113"/>
  <c r="H39" i="113"/>
  <c r="H40" i="113"/>
  <c r="H41" i="113"/>
  <c r="H42" i="113"/>
  <c r="H43" i="113"/>
  <c r="H44" i="113"/>
  <c r="H45" i="113"/>
  <c r="H46" i="113"/>
  <c r="H47" i="113"/>
  <c r="H48" i="113"/>
  <c r="H49" i="113"/>
  <c r="H50" i="113"/>
  <c r="H51" i="113"/>
  <c r="H52" i="113"/>
  <c r="H53" i="113"/>
  <c r="H54" i="113"/>
  <c r="H55" i="113"/>
  <c r="H56" i="113"/>
  <c r="H57" i="113"/>
  <c r="H58" i="113"/>
  <c r="H59" i="113"/>
  <c r="H60" i="113"/>
  <c r="H61" i="113"/>
  <c r="H62" i="113"/>
  <c r="H63" i="113"/>
  <c r="H64" i="113"/>
  <c r="H65" i="113"/>
  <c r="H66" i="113"/>
  <c r="H67" i="113"/>
  <c r="H68" i="113"/>
  <c r="H69" i="113"/>
  <c r="H70" i="113"/>
  <c r="H71" i="113"/>
  <c r="H72" i="113"/>
  <c r="H73" i="113"/>
  <c r="H74" i="113"/>
  <c r="H75" i="113"/>
  <c r="H76" i="113"/>
  <c r="H77" i="113"/>
  <c r="H78" i="113"/>
  <c r="H79" i="113"/>
  <c r="H80" i="113"/>
  <c r="H81" i="113"/>
  <c r="H82" i="113"/>
  <c r="H83" i="113"/>
  <c r="H84" i="113"/>
  <c r="H85" i="113"/>
  <c r="H86" i="113"/>
  <c r="H87" i="113"/>
  <c r="H88" i="113"/>
  <c r="H89" i="113"/>
  <c r="H90" i="113"/>
  <c r="H91" i="113"/>
  <c r="H92" i="113"/>
  <c r="H93" i="113"/>
  <c r="H94" i="113"/>
  <c r="H95" i="113"/>
  <c r="H96" i="113"/>
  <c r="H97" i="113"/>
  <c r="H98" i="113"/>
  <c r="H99" i="113"/>
  <c r="H100" i="113"/>
  <c r="H101" i="113"/>
  <c r="H102" i="113"/>
  <c r="H103" i="113"/>
  <c r="H104" i="113"/>
  <c r="H105" i="113"/>
  <c r="H106" i="113"/>
  <c r="H107" i="113"/>
  <c r="H108" i="113"/>
  <c r="H109" i="113"/>
  <c r="H110" i="113"/>
  <c r="H111" i="113"/>
  <c r="H112" i="113"/>
  <c r="H113" i="113"/>
  <c r="H114" i="113"/>
  <c r="H115" i="113"/>
  <c r="H116" i="113"/>
  <c r="H117" i="113"/>
  <c r="H118" i="113"/>
  <c r="H119" i="113"/>
  <c r="H120" i="113"/>
  <c r="H121" i="113"/>
  <c r="H122" i="113"/>
  <c r="H123" i="113"/>
  <c r="H124" i="113"/>
  <c r="H125" i="113"/>
  <c r="H126" i="113"/>
  <c r="H127" i="113"/>
  <c r="H128" i="113"/>
  <c r="H129" i="113"/>
  <c r="H130" i="113"/>
  <c r="H131" i="113"/>
  <c r="H132" i="113"/>
  <c r="H133" i="113"/>
  <c r="H134" i="113"/>
  <c r="H135" i="113"/>
  <c r="H136" i="113"/>
  <c r="H137" i="113"/>
  <c r="H138" i="113"/>
  <c r="H139" i="113"/>
  <c r="H140" i="113"/>
  <c r="H141" i="113"/>
  <c r="H142" i="113"/>
  <c r="H143" i="113"/>
  <c r="H144" i="113"/>
  <c r="H145" i="113"/>
  <c r="H146" i="113"/>
  <c r="H148" i="113"/>
  <c r="H150" i="113"/>
  <c r="H151" i="113"/>
  <c r="H152" i="113"/>
  <c r="H153" i="113"/>
  <c r="H154" i="113"/>
  <c r="H155" i="113"/>
  <c r="H156" i="113"/>
  <c r="H157" i="113"/>
  <c r="H158" i="113"/>
  <c r="H161" i="113"/>
  <c r="H162" i="113"/>
  <c r="H163" i="113"/>
  <c r="H164" i="113"/>
  <c r="H165" i="113"/>
  <c r="H166" i="113"/>
  <c r="H167" i="113"/>
  <c r="H168" i="113"/>
  <c r="H169" i="113"/>
  <c r="H170" i="113"/>
  <c r="H171" i="113"/>
  <c r="H4" i="113"/>
  <c r="I5" i="112"/>
  <c r="I6" i="112"/>
  <c r="I7" i="112"/>
  <c r="I8" i="112"/>
  <c r="I9" i="112"/>
  <c r="I10" i="112"/>
  <c r="I11" i="112"/>
  <c r="I12" i="112"/>
  <c r="I13" i="112"/>
  <c r="I14" i="112"/>
  <c r="I15" i="112"/>
  <c r="I16" i="112"/>
  <c r="I17" i="112"/>
  <c r="I18" i="112"/>
  <c r="I20" i="112"/>
  <c r="I21" i="112"/>
  <c r="I22" i="112"/>
  <c r="I23" i="112"/>
  <c r="I24" i="112"/>
  <c r="I25" i="112"/>
  <c r="I26" i="112"/>
  <c r="I27" i="112"/>
  <c r="I28" i="112"/>
  <c r="I29" i="112"/>
  <c r="I30" i="112"/>
  <c r="I31" i="112"/>
  <c r="I32" i="112"/>
  <c r="I33" i="112"/>
  <c r="I34" i="112"/>
  <c r="I35" i="112"/>
  <c r="I36" i="112"/>
  <c r="I37" i="112"/>
  <c r="I38" i="112"/>
  <c r="I39" i="112"/>
  <c r="I40" i="112"/>
  <c r="I41" i="112"/>
  <c r="I42" i="112"/>
  <c r="I43" i="112"/>
  <c r="I44" i="112"/>
  <c r="I45" i="112"/>
  <c r="I46" i="112"/>
  <c r="I47" i="112"/>
  <c r="I48" i="112"/>
  <c r="I49" i="112"/>
  <c r="I50" i="112"/>
  <c r="I51" i="112"/>
  <c r="I52" i="112"/>
  <c r="I53" i="112"/>
  <c r="I54" i="112"/>
  <c r="I55" i="112"/>
  <c r="I56" i="112"/>
  <c r="I57" i="112"/>
  <c r="I58" i="112"/>
  <c r="I59" i="112"/>
  <c r="I60" i="112"/>
  <c r="I61" i="112"/>
  <c r="I62" i="112"/>
  <c r="I63" i="112"/>
  <c r="I64" i="112"/>
  <c r="I65" i="112"/>
  <c r="I66" i="112"/>
  <c r="I67" i="112"/>
  <c r="I68" i="112"/>
  <c r="I69" i="112"/>
  <c r="I70" i="112"/>
  <c r="I71" i="112"/>
  <c r="I72" i="112"/>
  <c r="I73" i="112"/>
  <c r="I74" i="112"/>
  <c r="I75" i="112"/>
  <c r="I76" i="112"/>
  <c r="I77" i="112"/>
  <c r="I78" i="112"/>
  <c r="I79" i="112"/>
  <c r="I80" i="112"/>
  <c r="I81" i="112"/>
  <c r="I82" i="112"/>
  <c r="I83" i="112"/>
  <c r="I84" i="112"/>
  <c r="I85" i="112"/>
  <c r="I86" i="112"/>
  <c r="I87" i="112"/>
  <c r="I88" i="112"/>
  <c r="I89" i="112"/>
  <c r="I90" i="112"/>
  <c r="I91" i="112"/>
  <c r="I92" i="112"/>
  <c r="I93" i="112"/>
  <c r="I94" i="112"/>
  <c r="I95" i="112"/>
  <c r="I96" i="112"/>
  <c r="I97" i="112"/>
  <c r="I98" i="112"/>
  <c r="I99" i="112"/>
  <c r="I100" i="112"/>
  <c r="I101" i="112"/>
  <c r="I102" i="112"/>
  <c r="I103" i="112"/>
  <c r="I104" i="112"/>
  <c r="I105" i="112"/>
  <c r="I106" i="112"/>
  <c r="I107" i="112"/>
  <c r="I108" i="112"/>
  <c r="I109" i="112"/>
  <c r="I110" i="112"/>
  <c r="I111" i="112"/>
  <c r="I112" i="112"/>
  <c r="I113" i="112"/>
  <c r="I114" i="112"/>
  <c r="I115" i="112"/>
  <c r="I116" i="112"/>
  <c r="I117" i="112"/>
  <c r="I118" i="112"/>
  <c r="I120" i="112"/>
  <c r="I122" i="112"/>
  <c r="I123" i="112"/>
  <c r="I124" i="112"/>
  <c r="I125" i="112"/>
  <c r="I126" i="112"/>
  <c r="I127" i="112"/>
  <c r="I128" i="112"/>
  <c r="I129" i="112"/>
  <c r="I130" i="112"/>
  <c r="I133" i="112"/>
  <c r="I135" i="112"/>
  <c r="I136" i="112"/>
  <c r="I139" i="112"/>
  <c r="I140" i="112"/>
  <c r="I141" i="112"/>
  <c r="I142" i="112"/>
  <c r="I143" i="112"/>
  <c r="I144" i="112"/>
  <c r="I145" i="112"/>
  <c r="I146" i="112"/>
  <c r="I4" i="112"/>
  <c r="H5" i="112"/>
  <c r="H6" i="112"/>
  <c r="H7" i="112"/>
  <c r="H8" i="112"/>
  <c r="H9" i="112"/>
  <c r="H10" i="112"/>
  <c r="H11" i="112"/>
  <c r="H12" i="112"/>
  <c r="H13" i="112"/>
  <c r="H14" i="112"/>
  <c r="H15" i="112"/>
  <c r="H16" i="112"/>
  <c r="H17" i="112"/>
  <c r="H18" i="112"/>
  <c r="H20" i="112"/>
  <c r="H21" i="112"/>
  <c r="H22" i="112"/>
  <c r="H23" i="112"/>
  <c r="H24" i="112"/>
  <c r="H25" i="112"/>
  <c r="H26" i="112"/>
  <c r="H27" i="112"/>
  <c r="H28" i="112"/>
  <c r="H29" i="112"/>
  <c r="H30" i="112"/>
  <c r="H31" i="112"/>
  <c r="H32" i="112"/>
  <c r="H33" i="112"/>
  <c r="H34" i="112"/>
  <c r="H35" i="112"/>
  <c r="H36" i="112"/>
  <c r="H37" i="112"/>
  <c r="H38" i="112"/>
  <c r="H39" i="112"/>
  <c r="H40" i="112"/>
  <c r="H41" i="112"/>
  <c r="H42" i="112"/>
  <c r="H43" i="112"/>
  <c r="H44" i="112"/>
  <c r="H45" i="112"/>
  <c r="H46" i="112"/>
  <c r="H47" i="112"/>
  <c r="H48" i="112"/>
  <c r="H49" i="112"/>
  <c r="H50" i="112"/>
  <c r="H51" i="112"/>
  <c r="H52" i="112"/>
  <c r="H53" i="112"/>
  <c r="H54" i="112"/>
  <c r="H55" i="112"/>
  <c r="H56" i="112"/>
  <c r="H57" i="112"/>
  <c r="H58" i="112"/>
  <c r="H59" i="112"/>
  <c r="H60" i="112"/>
  <c r="H61" i="112"/>
  <c r="H62" i="112"/>
  <c r="H63" i="112"/>
  <c r="H64" i="112"/>
  <c r="H65" i="112"/>
  <c r="H66" i="112"/>
  <c r="H67" i="112"/>
  <c r="H68" i="112"/>
  <c r="H69" i="112"/>
  <c r="H70" i="112"/>
  <c r="H71" i="112"/>
  <c r="H72" i="112"/>
  <c r="H73" i="112"/>
  <c r="H74" i="112"/>
  <c r="H75" i="112"/>
  <c r="H76" i="112"/>
  <c r="H77" i="112"/>
  <c r="H78" i="112"/>
  <c r="H79" i="112"/>
  <c r="H80" i="112"/>
  <c r="H81" i="112"/>
  <c r="H82" i="112"/>
  <c r="H83" i="112"/>
  <c r="H84" i="112"/>
  <c r="H85" i="112"/>
  <c r="H86" i="112"/>
  <c r="H87" i="112"/>
  <c r="H88" i="112"/>
  <c r="H89" i="112"/>
  <c r="H90" i="112"/>
  <c r="H91" i="112"/>
  <c r="H92" i="112"/>
  <c r="H93" i="112"/>
  <c r="H94" i="112"/>
  <c r="H95" i="112"/>
  <c r="H96" i="112"/>
  <c r="H97" i="112"/>
  <c r="H98" i="112"/>
  <c r="H99" i="112"/>
  <c r="H100" i="112"/>
  <c r="H101" i="112"/>
  <c r="H102" i="112"/>
  <c r="H103" i="112"/>
  <c r="H104" i="112"/>
  <c r="H105" i="112"/>
  <c r="H106" i="112"/>
  <c r="H107" i="112"/>
  <c r="H108" i="112"/>
  <c r="H109" i="112"/>
  <c r="H110" i="112"/>
  <c r="H111" i="112"/>
  <c r="H112" i="112"/>
  <c r="H113" i="112"/>
  <c r="H114" i="112"/>
  <c r="H115" i="112"/>
  <c r="H116" i="112"/>
  <c r="H117" i="112"/>
  <c r="H118" i="112"/>
  <c r="H120" i="112"/>
  <c r="H122" i="112"/>
  <c r="H123" i="112"/>
  <c r="H124" i="112"/>
  <c r="H125" i="112"/>
  <c r="H126" i="112"/>
  <c r="H127" i="112"/>
  <c r="H128" i="112"/>
  <c r="H129" i="112"/>
  <c r="H130" i="112"/>
  <c r="H133" i="112"/>
  <c r="H135" i="112"/>
  <c r="H136" i="112"/>
  <c r="H139" i="112"/>
  <c r="H140" i="112"/>
  <c r="H141" i="112"/>
  <c r="H142" i="112"/>
  <c r="H143" i="112"/>
  <c r="H144" i="112"/>
  <c r="H145" i="112"/>
  <c r="H146" i="112"/>
  <c r="H4" i="112"/>
  <c r="L146" i="112"/>
  <c r="J146" i="112"/>
  <c r="L145" i="112"/>
  <c r="J145" i="112"/>
  <c r="L144" i="112"/>
  <c r="J144" i="112"/>
  <c r="L143" i="112"/>
  <c r="J143" i="112"/>
  <c r="L142" i="112"/>
  <c r="J142" i="112"/>
  <c r="L141" i="112"/>
  <c r="J141" i="112"/>
  <c r="L140" i="112"/>
  <c r="J140" i="112"/>
  <c r="L139" i="112"/>
  <c r="L136" i="112"/>
  <c r="J136" i="112"/>
  <c r="L135" i="112"/>
  <c r="J135" i="112"/>
  <c r="L133" i="112"/>
  <c r="O16" i="112" s="1"/>
  <c r="J133" i="112"/>
  <c r="L130" i="112"/>
  <c r="O23" i="112" s="1"/>
  <c r="J130" i="112"/>
  <c r="L129" i="112"/>
  <c r="J129" i="112"/>
  <c r="L128" i="112"/>
  <c r="J128" i="112"/>
  <c r="L127" i="112"/>
  <c r="J127" i="112"/>
  <c r="L126" i="112"/>
  <c r="J126" i="112"/>
  <c r="L125" i="112"/>
  <c r="J125" i="112"/>
  <c r="L124" i="112"/>
  <c r="J124" i="112"/>
  <c r="L123" i="112"/>
  <c r="J123" i="112"/>
  <c r="L122" i="112"/>
  <c r="J122" i="112"/>
  <c r="L120" i="112"/>
  <c r="J120" i="112"/>
  <c r="L118" i="112"/>
  <c r="J118" i="112"/>
  <c r="L117" i="112"/>
  <c r="J117" i="112"/>
  <c r="L116" i="112"/>
  <c r="J116" i="112"/>
  <c r="L115" i="112"/>
  <c r="J115" i="112"/>
  <c r="L114" i="112"/>
  <c r="J114" i="112"/>
  <c r="L113" i="112"/>
  <c r="J113" i="112"/>
  <c r="L112" i="112"/>
  <c r="J112" i="112"/>
  <c r="L111" i="112"/>
  <c r="J111" i="112"/>
  <c r="L110" i="112"/>
  <c r="J110" i="112"/>
  <c r="L109" i="112"/>
  <c r="J109" i="112"/>
  <c r="L108" i="112"/>
  <c r="J108" i="112"/>
  <c r="L107" i="112"/>
  <c r="J107" i="112"/>
  <c r="L106" i="112"/>
  <c r="J106" i="112"/>
  <c r="L105" i="112"/>
  <c r="J105" i="112"/>
  <c r="L104" i="112"/>
  <c r="J104" i="112"/>
  <c r="L103" i="112"/>
  <c r="J103" i="112"/>
  <c r="L102" i="112"/>
  <c r="J102" i="112"/>
  <c r="L101" i="112"/>
  <c r="J101" i="112"/>
  <c r="L100" i="112"/>
  <c r="J100" i="112"/>
  <c r="L99" i="112"/>
  <c r="J99" i="112"/>
  <c r="L98" i="112"/>
  <c r="J98" i="112"/>
  <c r="L97" i="112"/>
  <c r="J97" i="112"/>
  <c r="L96" i="112"/>
  <c r="J96" i="112"/>
  <c r="L95" i="112"/>
  <c r="J95" i="112"/>
  <c r="L94" i="112"/>
  <c r="J94" i="112"/>
  <c r="L93" i="112"/>
  <c r="J93" i="112"/>
  <c r="L92" i="112"/>
  <c r="J92" i="112"/>
  <c r="L91" i="112"/>
  <c r="J91" i="112"/>
  <c r="L90" i="112"/>
  <c r="J90" i="112"/>
  <c r="L89" i="112"/>
  <c r="J89" i="112"/>
  <c r="L88" i="112"/>
  <c r="J88" i="112"/>
  <c r="L87" i="112"/>
  <c r="J87" i="112"/>
  <c r="L86" i="112"/>
  <c r="J86" i="112"/>
  <c r="L85" i="112"/>
  <c r="J85" i="112"/>
  <c r="L84" i="112"/>
  <c r="J84" i="112"/>
  <c r="L83" i="112"/>
  <c r="J83" i="112"/>
  <c r="L82" i="112"/>
  <c r="J82" i="112"/>
  <c r="L81" i="112"/>
  <c r="J81" i="112"/>
  <c r="L80" i="112"/>
  <c r="J80" i="112"/>
  <c r="L79" i="112"/>
  <c r="J79" i="112"/>
  <c r="L78" i="112"/>
  <c r="J78" i="112"/>
  <c r="L77" i="112"/>
  <c r="J77" i="112"/>
  <c r="L76" i="112"/>
  <c r="J76" i="112"/>
  <c r="L75" i="112"/>
  <c r="J75" i="112"/>
  <c r="L74" i="112"/>
  <c r="J74" i="112"/>
  <c r="L73" i="112"/>
  <c r="J73" i="112"/>
  <c r="L72" i="112"/>
  <c r="J72" i="112"/>
  <c r="L71" i="112"/>
  <c r="J71" i="112"/>
  <c r="L70" i="112"/>
  <c r="J70" i="112"/>
  <c r="L69" i="112"/>
  <c r="J69" i="112"/>
  <c r="L68" i="112"/>
  <c r="J68" i="112"/>
  <c r="L67" i="112"/>
  <c r="J67" i="112"/>
  <c r="L66" i="112"/>
  <c r="J66" i="112"/>
  <c r="L65" i="112"/>
  <c r="J65" i="112"/>
  <c r="L64" i="112"/>
  <c r="J64" i="112"/>
  <c r="L63" i="112"/>
  <c r="J63" i="112"/>
  <c r="L62" i="112"/>
  <c r="J62" i="112"/>
  <c r="L61" i="112"/>
  <c r="J61" i="112"/>
  <c r="L60" i="112"/>
  <c r="J60" i="112"/>
  <c r="L59" i="112"/>
  <c r="J59" i="112"/>
  <c r="L58" i="112"/>
  <c r="J58" i="112"/>
  <c r="L57" i="112"/>
  <c r="J57" i="112"/>
  <c r="L56" i="112"/>
  <c r="J56" i="112"/>
  <c r="L55" i="112"/>
  <c r="J55" i="112"/>
  <c r="L54" i="112"/>
  <c r="J54" i="112"/>
  <c r="L53" i="112"/>
  <c r="J53" i="112"/>
  <c r="L52" i="112"/>
  <c r="J52" i="112"/>
  <c r="L51" i="112"/>
  <c r="J51" i="112"/>
  <c r="L50" i="112"/>
  <c r="J50" i="112"/>
  <c r="L49" i="112"/>
  <c r="J49" i="112"/>
  <c r="L48" i="112"/>
  <c r="J48" i="112"/>
  <c r="L47" i="112"/>
  <c r="J47" i="112"/>
  <c r="L46" i="112"/>
  <c r="J46" i="112"/>
  <c r="L45" i="112"/>
  <c r="J45" i="112"/>
  <c r="L44" i="112"/>
  <c r="J44" i="112"/>
  <c r="L43" i="112"/>
  <c r="J43" i="112"/>
  <c r="L42" i="112"/>
  <c r="J42" i="112"/>
  <c r="L41" i="112"/>
  <c r="J41" i="112"/>
  <c r="L40" i="112"/>
  <c r="J40" i="112"/>
  <c r="L39" i="112"/>
  <c r="J39" i="112"/>
  <c r="L38" i="112"/>
  <c r="J38" i="112"/>
  <c r="L37" i="112"/>
  <c r="J37" i="112"/>
  <c r="L36" i="112"/>
  <c r="J36" i="112"/>
  <c r="L35" i="112"/>
  <c r="J35" i="112"/>
  <c r="L34" i="112"/>
  <c r="J34" i="112"/>
  <c r="L33" i="112"/>
  <c r="J33" i="112"/>
  <c r="L32" i="112"/>
  <c r="J32" i="112"/>
  <c r="L31" i="112"/>
  <c r="J31" i="112"/>
  <c r="L30" i="112"/>
  <c r="J30" i="112"/>
  <c r="L29" i="112"/>
  <c r="J29" i="112"/>
  <c r="L28" i="112"/>
  <c r="J28" i="112"/>
  <c r="L27" i="112"/>
  <c r="J27" i="112"/>
  <c r="L26" i="112"/>
  <c r="J26" i="112"/>
  <c r="L25" i="112"/>
  <c r="J25" i="112"/>
  <c r="L24" i="112"/>
  <c r="J24" i="112"/>
  <c r="L23" i="112"/>
  <c r="J23" i="112"/>
  <c r="L22" i="112"/>
  <c r="J22" i="112"/>
  <c r="L21" i="112"/>
  <c r="J21" i="112"/>
  <c r="L20" i="112"/>
  <c r="J20" i="112"/>
  <c r="J18" i="112"/>
  <c r="L17" i="112"/>
  <c r="J17" i="112"/>
  <c r="L16" i="112"/>
  <c r="J16" i="112"/>
  <c r="L15" i="112"/>
  <c r="O24" i="112" s="1"/>
  <c r="J15" i="112"/>
  <c r="L14" i="112"/>
  <c r="J14" i="112"/>
  <c r="L13" i="112"/>
  <c r="J13" i="112"/>
  <c r="L12" i="112"/>
  <c r="J12" i="112"/>
  <c r="L11" i="112"/>
  <c r="J11" i="112"/>
  <c r="L10" i="112"/>
  <c r="J10" i="112"/>
  <c r="L9" i="112"/>
  <c r="J9" i="112"/>
  <c r="L8" i="112"/>
  <c r="J8" i="112"/>
  <c r="L7" i="112"/>
  <c r="J7" i="112"/>
  <c r="L6" i="112"/>
  <c r="J6" i="112"/>
  <c r="L5" i="112"/>
  <c r="O9" i="112" s="1"/>
  <c r="J5" i="112"/>
  <c r="L4" i="112"/>
  <c r="J4" i="112"/>
  <c r="I5" i="93"/>
  <c r="I6" i="93"/>
  <c r="I7" i="93"/>
  <c r="I8" i="93"/>
  <c r="I9" i="93"/>
  <c r="I10" i="93"/>
  <c r="I11" i="93"/>
  <c r="I12" i="93"/>
  <c r="I13" i="93"/>
  <c r="I14" i="93"/>
  <c r="I15" i="93"/>
  <c r="I16" i="93"/>
  <c r="I17" i="93"/>
  <c r="I18" i="93"/>
  <c r="I19" i="93"/>
  <c r="I20" i="93"/>
  <c r="I21" i="93"/>
  <c r="I22" i="93"/>
  <c r="I23" i="93"/>
  <c r="I24" i="93"/>
  <c r="I25" i="93"/>
  <c r="I26" i="93"/>
  <c r="I27" i="93"/>
  <c r="I28" i="93"/>
  <c r="I29" i="93"/>
  <c r="I30" i="93"/>
  <c r="I31" i="93"/>
  <c r="I32" i="93"/>
  <c r="I33" i="93"/>
  <c r="I34" i="93"/>
  <c r="I35" i="93"/>
  <c r="I36" i="93"/>
  <c r="I37" i="93"/>
  <c r="I38" i="93"/>
  <c r="I39" i="93"/>
  <c r="I40" i="93"/>
  <c r="I41" i="93"/>
  <c r="I42" i="93"/>
  <c r="I43" i="93"/>
  <c r="I44" i="93"/>
  <c r="I45" i="93"/>
  <c r="I46" i="93"/>
  <c r="I47" i="93"/>
  <c r="I48" i="93"/>
  <c r="I49" i="93"/>
  <c r="I50" i="93"/>
  <c r="I51" i="93"/>
  <c r="I52" i="93"/>
  <c r="I53" i="93"/>
  <c r="I54" i="93"/>
  <c r="I55" i="93"/>
  <c r="I56" i="93"/>
  <c r="I57" i="93"/>
  <c r="I58" i="93"/>
  <c r="I59" i="93"/>
  <c r="I60" i="93"/>
  <c r="I61" i="93"/>
  <c r="I62" i="93"/>
  <c r="I63" i="93"/>
  <c r="I64" i="93"/>
  <c r="I65" i="93"/>
  <c r="I66" i="93"/>
  <c r="I67" i="93"/>
  <c r="I68" i="93"/>
  <c r="I69" i="93"/>
  <c r="I70" i="93"/>
  <c r="I71" i="93"/>
  <c r="I72" i="93"/>
  <c r="I73" i="93"/>
  <c r="I74" i="93"/>
  <c r="I75" i="93"/>
  <c r="I76" i="93"/>
  <c r="I77" i="93"/>
  <c r="I78" i="93"/>
  <c r="I79" i="93"/>
  <c r="I80" i="93"/>
  <c r="I81" i="93"/>
  <c r="I82" i="93"/>
  <c r="I83" i="93"/>
  <c r="I84" i="93"/>
  <c r="I85" i="93"/>
  <c r="I86" i="93"/>
  <c r="I87" i="93"/>
  <c r="I88" i="93"/>
  <c r="I89" i="93"/>
  <c r="I90" i="93"/>
  <c r="I91" i="93"/>
  <c r="I92" i="93"/>
  <c r="I93" i="93"/>
  <c r="I94" i="93"/>
  <c r="I95" i="93"/>
  <c r="I96" i="93"/>
  <c r="I97" i="93"/>
  <c r="I98" i="93"/>
  <c r="I99" i="93"/>
  <c r="I100" i="93"/>
  <c r="I101" i="93"/>
  <c r="I102" i="93"/>
  <c r="I103" i="93"/>
  <c r="I104" i="93"/>
  <c r="I105" i="93"/>
  <c r="I106" i="93"/>
  <c r="I107" i="93"/>
  <c r="I108" i="93"/>
  <c r="I109" i="93"/>
  <c r="I110" i="93"/>
  <c r="I111" i="93"/>
  <c r="I112" i="93"/>
  <c r="I113" i="93"/>
  <c r="I114" i="93"/>
  <c r="I115" i="93"/>
  <c r="I116" i="93"/>
  <c r="I117" i="93"/>
  <c r="I118" i="93"/>
  <c r="I119" i="93"/>
  <c r="I120" i="93"/>
  <c r="I121" i="93"/>
  <c r="I122" i="93"/>
  <c r="I123" i="93"/>
  <c r="I124" i="93"/>
  <c r="I125" i="93"/>
  <c r="I126" i="93"/>
  <c r="I127" i="93"/>
  <c r="I128" i="93"/>
  <c r="I129" i="93"/>
  <c r="I132" i="93"/>
  <c r="I133" i="93"/>
  <c r="I134" i="93"/>
  <c r="I135" i="93"/>
  <c r="I136" i="93"/>
  <c r="I137" i="93"/>
  <c r="I138" i="93"/>
  <c r="I139" i="93"/>
  <c r="I140" i="93"/>
  <c r="L140" i="93" s="1"/>
  <c r="O18" i="93" s="1"/>
  <c r="I141" i="93"/>
  <c r="I144" i="93"/>
  <c r="I145" i="93"/>
  <c r="I146" i="93"/>
  <c r="I147" i="93"/>
  <c r="I148" i="93"/>
  <c r="I149" i="93"/>
  <c r="I151" i="93"/>
  <c r="I152" i="93"/>
  <c r="J152" i="93" s="1"/>
  <c r="I153" i="93"/>
  <c r="I154" i="93"/>
  <c r="I155" i="93"/>
  <c r="I156" i="93"/>
  <c r="I157" i="93"/>
  <c r="I158" i="93"/>
  <c r="I159" i="93"/>
  <c r="I160" i="93"/>
  <c r="I161" i="93"/>
  <c r="I162" i="93"/>
  <c r="I163" i="93"/>
  <c r="I164" i="93"/>
  <c r="I165" i="93"/>
  <c r="I167" i="93"/>
  <c r="I168" i="93"/>
  <c r="I169" i="93"/>
  <c r="I170" i="93"/>
  <c r="I171" i="93"/>
  <c r="I172" i="93"/>
  <c r="I173" i="93"/>
  <c r="I174" i="93"/>
  <c r="I175" i="93"/>
  <c r="I176" i="93"/>
  <c r="I177" i="93"/>
  <c r="I178" i="93"/>
  <c r="I179" i="93"/>
  <c r="I180" i="93"/>
  <c r="I181" i="93"/>
  <c r="I182" i="93"/>
  <c r="I4" i="93"/>
  <c r="H5" i="93"/>
  <c r="H6" i="93"/>
  <c r="H7" i="93"/>
  <c r="H8" i="93"/>
  <c r="H9" i="93"/>
  <c r="H10" i="93"/>
  <c r="H11" i="93"/>
  <c r="H12" i="93"/>
  <c r="H13" i="93"/>
  <c r="H14" i="93"/>
  <c r="H15" i="93"/>
  <c r="H16" i="93"/>
  <c r="H17" i="93"/>
  <c r="H18" i="93"/>
  <c r="H19" i="93"/>
  <c r="H20" i="93"/>
  <c r="H21" i="93"/>
  <c r="H22" i="93"/>
  <c r="H23" i="93"/>
  <c r="H24" i="93"/>
  <c r="H25" i="93"/>
  <c r="H26" i="93"/>
  <c r="H27" i="93"/>
  <c r="H28" i="93"/>
  <c r="H29" i="93"/>
  <c r="H30" i="93"/>
  <c r="H31" i="93"/>
  <c r="H32" i="93"/>
  <c r="H33" i="93"/>
  <c r="H34" i="93"/>
  <c r="H35" i="93"/>
  <c r="H36" i="93"/>
  <c r="H37" i="93"/>
  <c r="H38" i="93"/>
  <c r="H39" i="93"/>
  <c r="H40" i="93"/>
  <c r="H41" i="93"/>
  <c r="H42" i="93"/>
  <c r="H43" i="93"/>
  <c r="H44" i="93"/>
  <c r="H45" i="93"/>
  <c r="H46" i="93"/>
  <c r="H47" i="93"/>
  <c r="H48" i="93"/>
  <c r="H49" i="93"/>
  <c r="H50" i="93"/>
  <c r="H51" i="93"/>
  <c r="H52" i="93"/>
  <c r="H53" i="93"/>
  <c r="H54" i="93"/>
  <c r="H55" i="93"/>
  <c r="H56" i="93"/>
  <c r="H57" i="93"/>
  <c r="H58" i="93"/>
  <c r="H59" i="93"/>
  <c r="H60" i="93"/>
  <c r="H61" i="93"/>
  <c r="H62" i="93"/>
  <c r="H63" i="93"/>
  <c r="H64" i="93"/>
  <c r="H65" i="93"/>
  <c r="H66" i="93"/>
  <c r="H67" i="93"/>
  <c r="H68" i="93"/>
  <c r="H69" i="93"/>
  <c r="H70" i="93"/>
  <c r="H71" i="93"/>
  <c r="H72" i="93"/>
  <c r="H73" i="93"/>
  <c r="H74" i="93"/>
  <c r="H75" i="93"/>
  <c r="H76" i="93"/>
  <c r="H77" i="93"/>
  <c r="H78" i="93"/>
  <c r="H79" i="93"/>
  <c r="H80" i="93"/>
  <c r="H81" i="93"/>
  <c r="H82" i="93"/>
  <c r="H83" i="93"/>
  <c r="H84" i="93"/>
  <c r="H85" i="93"/>
  <c r="H86" i="93"/>
  <c r="H87" i="93"/>
  <c r="H88" i="93"/>
  <c r="H89" i="93"/>
  <c r="H90" i="93"/>
  <c r="H91" i="93"/>
  <c r="H92" i="93"/>
  <c r="H93" i="93"/>
  <c r="H94" i="93"/>
  <c r="H95" i="93"/>
  <c r="H96" i="93"/>
  <c r="H97" i="93"/>
  <c r="H98" i="93"/>
  <c r="H99" i="93"/>
  <c r="H100" i="93"/>
  <c r="H101" i="93"/>
  <c r="H102" i="93"/>
  <c r="H103" i="93"/>
  <c r="H104" i="93"/>
  <c r="H105" i="93"/>
  <c r="H106" i="93"/>
  <c r="H107" i="93"/>
  <c r="H108" i="93"/>
  <c r="H109" i="93"/>
  <c r="H110" i="93"/>
  <c r="H111" i="93"/>
  <c r="H112" i="93"/>
  <c r="H113" i="93"/>
  <c r="H114" i="93"/>
  <c r="H115" i="93"/>
  <c r="H116" i="93"/>
  <c r="H117" i="93"/>
  <c r="H118" i="93"/>
  <c r="H119" i="93"/>
  <c r="H120" i="93"/>
  <c r="H121" i="93"/>
  <c r="H122" i="93"/>
  <c r="H123" i="93"/>
  <c r="H124" i="93"/>
  <c r="H125" i="93"/>
  <c r="H126" i="93"/>
  <c r="H127" i="93"/>
  <c r="H128" i="93"/>
  <c r="H129" i="93"/>
  <c r="H132" i="93"/>
  <c r="H133" i="93"/>
  <c r="H134" i="93"/>
  <c r="H135" i="93"/>
  <c r="H136" i="93"/>
  <c r="H137" i="93"/>
  <c r="H138" i="93"/>
  <c r="H139" i="93"/>
  <c r="H141" i="93"/>
  <c r="H144" i="93"/>
  <c r="H145" i="93"/>
  <c r="H146" i="93"/>
  <c r="H147" i="93"/>
  <c r="H148" i="93"/>
  <c r="H149" i="93"/>
  <c r="H151" i="93"/>
  <c r="H152" i="93"/>
  <c r="H153" i="93"/>
  <c r="H154" i="93"/>
  <c r="H155" i="93"/>
  <c r="H156" i="93"/>
  <c r="H157" i="93"/>
  <c r="H158" i="93"/>
  <c r="H159" i="93"/>
  <c r="H160" i="93"/>
  <c r="H161" i="93"/>
  <c r="H162" i="93"/>
  <c r="H163" i="93"/>
  <c r="H164" i="93"/>
  <c r="H165" i="93"/>
  <c r="H167" i="93"/>
  <c r="H168" i="93"/>
  <c r="H169" i="93"/>
  <c r="H170" i="93"/>
  <c r="H171" i="93"/>
  <c r="H172" i="93"/>
  <c r="H173" i="93"/>
  <c r="H174" i="93"/>
  <c r="H175" i="93"/>
  <c r="H176" i="93"/>
  <c r="H177" i="93"/>
  <c r="H178" i="93"/>
  <c r="H179" i="93"/>
  <c r="H180" i="93"/>
  <c r="H181" i="93"/>
  <c r="H182" i="93"/>
  <c r="H4" i="93"/>
  <c r="J169" i="93"/>
  <c r="L169" i="93"/>
  <c r="J170" i="93"/>
  <c r="L170" i="93"/>
  <c r="J171" i="93"/>
  <c r="L171" i="93"/>
  <c r="J172" i="93"/>
  <c r="L172" i="93"/>
  <c r="J173" i="93"/>
  <c r="L173" i="93"/>
  <c r="J174" i="93"/>
  <c r="L174" i="93"/>
  <c r="J175" i="93"/>
  <c r="L175" i="93"/>
  <c r="J176" i="93"/>
  <c r="L176" i="93"/>
  <c r="J177" i="93"/>
  <c r="L177" i="93"/>
  <c r="J178" i="93"/>
  <c r="L178" i="93"/>
  <c r="J179" i="93"/>
  <c r="L179" i="93"/>
  <c r="J180" i="93"/>
  <c r="L180" i="93"/>
  <c r="J181" i="93"/>
  <c r="L181" i="93"/>
  <c r="J182" i="93"/>
  <c r="L182" i="93"/>
  <c r="J168" i="93"/>
  <c r="L168" i="93"/>
  <c r="L167" i="93"/>
  <c r="J167" i="93"/>
  <c r="L165" i="93"/>
  <c r="J165" i="93"/>
  <c r="L164" i="93"/>
  <c r="J164" i="93"/>
  <c r="L163" i="93"/>
  <c r="J163" i="93"/>
  <c r="L162" i="93"/>
  <c r="J162" i="93"/>
  <c r="L161" i="93"/>
  <c r="J161" i="93"/>
  <c r="L160" i="93"/>
  <c r="J160" i="93"/>
  <c r="L159" i="93"/>
  <c r="J159" i="93"/>
  <c r="L158" i="93"/>
  <c r="J158" i="93"/>
  <c r="L157" i="93"/>
  <c r="J157" i="93"/>
  <c r="L156" i="93"/>
  <c r="J156" i="93"/>
  <c r="L155" i="93"/>
  <c r="J155" i="93"/>
  <c r="L154" i="93"/>
  <c r="J154" i="93"/>
  <c r="L153" i="93"/>
  <c r="J153" i="93"/>
  <c r="L152" i="93"/>
  <c r="L151" i="93"/>
  <c r="J151" i="93"/>
  <c r="L149" i="93"/>
  <c r="J149" i="93"/>
  <c r="L148" i="93"/>
  <c r="J148" i="93"/>
  <c r="L147" i="93"/>
  <c r="J147" i="93"/>
  <c r="L146" i="93"/>
  <c r="J146" i="93"/>
  <c r="L145" i="93"/>
  <c r="J145" i="93"/>
  <c r="L144" i="93"/>
  <c r="J144" i="93"/>
  <c r="L141" i="93"/>
  <c r="J141" i="93"/>
  <c r="J140" i="93"/>
  <c r="L139" i="93"/>
  <c r="J139" i="93"/>
  <c r="L138" i="93"/>
  <c r="J138" i="93"/>
  <c r="L137" i="93"/>
  <c r="J137" i="93"/>
  <c r="L136" i="93"/>
  <c r="J136" i="93"/>
  <c r="L135" i="93"/>
  <c r="J135" i="93"/>
  <c r="L134" i="93"/>
  <c r="J134" i="93"/>
  <c r="L133" i="93"/>
  <c r="J133" i="93"/>
  <c r="L132" i="93"/>
  <c r="J132" i="93"/>
  <c r="L129" i="93"/>
  <c r="J129" i="93"/>
  <c r="L128" i="93"/>
  <c r="J128" i="93"/>
  <c r="L127" i="93"/>
  <c r="J127" i="93"/>
  <c r="L126" i="93"/>
  <c r="J126" i="93"/>
  <c r="L125" i="93"/>
  <c r="J125" i="93"/>
  <c r="L124" i="93"/>
  <c r="J124" i="93"/>
  <c r="L123" i="93"/>
  <c r="J123" i="93"/>
  <c r="L122" i="93"/>
  <c r="J122" i="93"/>
  <c r="L121" i="93"/>
  <c r="J121" i="93"/>
  <c r="L120" i="93"/>
  <c r="J120" i="93"/>
  <c r="L119" i="93"/>
  <c r="J119" i="93"/>
  <c r="L118" i="93"/>
  <c r="J118" i="93"/>
  <c r="L117" i="93"/>
  <c r="J117" i="93"/>
  <c r="L116" i="93"/>
  <c r="J116" i="93"/>
  <c r="L115" i="93"/>
  <c r="J115" i="93"/>
  <c r="L114" i="93"/>
  <c r="J114" i="93"/>
  <c r="L113" i="93"/>
  <c r="J113" i="93"/>
  <c r="L112" i="93"/>
  <c r="J112" i="93"/>
  <c r="L111" i="93"/>
  <c r="J111" i="93"/>
  <c r="L110" i="93"/>
  <c r="J110" i="93"/>
  <c r="L109" i="93"/>
  <c r="J109" i="93"/>
  <c r="L108" i="93"/>
  <c r="J108" i="93"/>
  <c r="L107" i="93"/>
  <c r="J107" i="93"/>
  <c r="L106" i="93"/>
  <c r="J106" i="93"/>
  <c r="L105" i="93"/>
  <c r="J105" i="93"/>
  <c r="L104" i="93"/>
  <c r="J104" i="93"/>
  <c r="L103" i="93"/>
  <c r="J103" i="93"/>
  <c r="L102" i="93"/>
  <c r="J102" i="93"/>
  <c r="L101" i="93"/>
  <c r="J101" i="93"/>
  <c r="L100" i="93"/>
  <c r="J100" i="93"/>
  <c r="L99" i="93"/>
  <c r="J99" i="93"/>
  <c r="L98" i="93"/>
  <c r="J98" i="93"/>
  <c r="L97" i="93"/>
  <c r="J97" i="93"/>
  <c r="L96" i="93"/>
  <c r="J96" i="93"/>
  <c r="L95" i="93"/>
  <c r="J95" i="93"/>
  <c r="L94" i="93"/>
  <c r="J94" i="93"/>
  <c r="L93" i="93"/>
  <c r="J93" i="93"/>
  <c r="L92" i="93"/>
  <c r="J92" i="93"/>
  <c r="L91" i="93"/>
  <c r="J91" i="93"/>
  <c r="L90" i="93"/>
  <c r="J90" i="93"/>
  <c r="L89" i="93"/>
  <c r="J89" i="93"/>
  <c r="L88" i="93"/>
  <c r="J88" i="93"/>
  <c r="L87" i="93"/>
  <c r="J87" i="93"/>
  <c r="L86" i="93"/>
  <c r="J86" i="93"/>
  <c r="L85" i="93"/>
  <c r="J85" i="93"/>
  <c r="L84" i="93"/>
  <c r="J84" i="93"/>
  <c r="L83" i="93"/>
  <c r="J83" i="93"/>
  <c r="L82" i="93"/>
  <c r="J82" i="93"/>
  <c r="L81" i="93"/>
  <c r="J81" i="93"/>
  <c r="L80" i="93"/>
  <c r="J80" i="93"/>
  <c r="L79" i="93"/>
  <c r="J79" i="93"/>
  <c r="L78" i="93"/>
  <c r="J78" i="93"/>
  <c r="L77" i="93"/>
  <c r="J77" i="93"/>
  <c r="L76" i="93"/>
  <c r="J76" i="93"/>
  <c r="L75" i="93"/>
  <c r="J75" i="93"/>
  <c r="L74" i="93"/>
  <c r="J74" i="93"/>
  <c r="L73" i="93"/>
  <c r="J73" i="93"/>
  <c r="L72" i="93"/>
  <c r="J72" i="93"/>
  <c r="L71" i="93"/>
  <c r="J71" i="93"/>
  <c r="L70" i="93"/>
  <c r="J70" i="93"/>
  <c r="L69" i="93"/>
  <c r="J69" i="93"/>
  <c r="L68" i="93"/>
  <c r="J68" i="93"/>
  <c r="L67" i="93"/>
  <c r="J67" i="93"/>
  <c r="L66" i="93"/>
  <c r="J66" i="93"/>
  <c r="L65" i="93"/>
  <c r="J65" i="93"/>
  <c r="L64" i="93"/>
  <c r="J64" i="93"/>
  <c r="L63" i="93"/>
  <c r="J63" i="93"/>
  <c r="L62" i="93"/>
  <c r="J62" i="93"/>
  <c r="L61" i="93"/>
  <c r="J61" i="93"/>
  <c r="L60" i="93"/>
  <c r="J60" i="93"/>
  <c r="L59" i="93"/>
  <c r="J59" i="93"/>
  <c r="L58" i="93"/>
  <c r="J58" i="93"/>
  <c r="L57" i="93"/>
  <c r="J57" i="93"/>
  <c r="L56" i="93"/>
  <c r="J56" i="93"/>
  <c r="L55" i="93"/>
  <c r="J55" i="93"/>
  <c r="L54" i="93"/>
  <c r="J54" i="93"/>
  <c r="L53" i="93"/>
  <c r="J53" i="93"/>
  <c r="L52" i="93"/>
  <c r="J52" i="93"/>
  <c r="L51" i="93"/>
  <c r="J51" i="93"/>
  <c r="L50" i="93"/>
  <c r="J50" i="93"/>
  <c r="L49" i="93"/>
  <c r="J49" i="93"/>
  <c r="L48" i="93"/>
  <c r="J48" i="93"/>
  <c r="L47" i="93"/>
  <c r="J47" i="93"/>
  <c r="L46" i="93"/>
  <c r="J46" i="93"/>
  <c r="L45" i="93"/>
  <c r="J45" i="93"/>
  <c r="L44" i="93"/>
  <c r="J44" i="93"/>
  <c r="L43" i="93"/>
  <c r="J43" i="93"/>
  <c r="L42" i="93"/>
  <c r="J42" i="93"/>
  <c r="L41" i="93"/>
  <c r="J41" i="93"/>
  <c r="L40" i="93"/>
  <c r="J40" i="93"/>
  <c r="L39" i="93"/>
  <c r="J39" i="93"/>
  <c r="L38" i="93"/>
  <c r="J38" i="93"/>
  <c r="L37" i="93"/>
  <c r="J37" i="93"/>
  <c r="L36" i="93"/>
  <c r="J36" i="93"/>
  <c r="L35" i="93"/>
  <c r="J35" i="93"/>
  <c r="L34" i="93"/>
  <c r="J34" i="93"/>
  <c r="L33" i="93"/>
  <c r="J33" i="93"/>
  <c r="L32" i="93"/>
  <c r="J32" i="93"/>
  <c r="L31" i="93"/>
  <c r="J31" i="93"/>
  <c r="L30" i="93"/>
  <c r="J30" i="93"/>
  <c r="L29" i="93"/>
  <c r="J29" i="93"/>
  <c r="L28" i="93"/>
  <c r="J28" i="93"/>
  <c r="L27" i="93"/>
  <c r="J27" i="93"/>
  <c r="L26" i="93"/>
  <c r="J26" i="93"/>
  <c r="L25" i="93"/>
  <c r="J25" i="93"/>
  <c r="L24" i="93"/>
  <c r="J24" i="93"/>
  <c r="L23" i="93"/>
  <c r="J23" i="93"/>
  <c r="L22" i="93"/>
  <c r="J22" i="93"/>
  <c r="L21" i="93"/>
  <c r="J21" i="93"/>
  <c r="L20" i="93"/>
  <c r="J20" i="93"/>
  <c r="L19" i="93"/>
  <c r="J19" i="93"/>
  <c r="L18" i="93"/>
  <c r="J18" i="93"/>
  <c r="L17" i="93"/>
  <c r="J17" i="93"/>
  <c r="L16" i="93"/>
  <c r="J16" i="93"/>
  <c r="L15" i="93"/>
  <c r="J15" i="93"/>
  <c r="L14" i="93"/>
  <c r="J14" i="93"/>
  <c r="L13" i="93"/>
  <c r="J13" i="93"/>
  <c r="L12" i="93"/>
  <c r="J12" i="93"/>
  <c r="L11" i="93"/>
  <c r="J11" i="93"/>
  <c r="L10" i="93"/>
  <c r="J10" i="93"/>
  <c r="L9" i="93"/>
  <c r="J9" i="93"/>
  <c r="L8" i="93"/>
  <c r="J8" i="93"/>
  <c r="L7" i="93"/>
  <c r="J7" i="93"/>
  <c r="L6" i="93"/>
  <c r="J6" i="93"/>
  <c r="L5" i="93"/>
  <c r="J5" i="93"/>
  <c r="L4" i="93"/>
  <c r="J4" i="93"/>
  <c r="H5" i="66"/>
  <c r="H6" i="66"/>
  <c r="H7" i="66"/>
  <c r="H8" i="66"/>
  <c r="H9" i="66"/>
  <c r="H10" i="66"/>
  <c r="H11" i="66"/>
  <c r="H12" i="66"/>
  <c r="H13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1" i="66"/>
  <c r="H52" i="66"/>
  <c r="H53" i="66"/>
  <c r="H54" i="66"/>
  <c r="H55" i="66"/>
  <c r="H56" i="66"/>
  <c r="H57" i="66"/>
  <c r="H58" i="66"/>
  <c r="H59" i="66"/>
  <c r="H60" i="66"/>
  <c r="H61" i="66"/>
  <c r="H62" i="66"/>
  <c r="H63" i="66"/>
  <c r="H64" i="66"/>
  <c r="H65" i="66"/>
  <c r="H66" i="66"/>
  <c r="H67" i="66"/>
  <c r="H68" i="66"/>
  <c r="H69" i="66"/>
  <c r="H70" i="66"/>
  <c r="H71" i="66"/>
  <c r="H72" i="66"/>
  <c r="H73" i="66"/>
  <c r="H74" i="66"/>
  <c r="H75" i="66"/>
  <c r="H76" i="66"/>
  <c r="H77" i="66"/>
  <c r="H78" i="66"/>
  <c r="H79" i="66"/>
  <c r="H80" i="66"/>
  <c r="H81" i="66"/>
  <c r="H82" i="66"/>
  <c r="H83" i="66"/>
  <c r="H84" i="66"/>
  <c r="H85" i="66"/>
  <c r="H86" i="66"/>
  <c r="H87" i="66"/>
  <c r="H88" i="66"/>
  <c r="H89" i="66"/>
  <c r="H90" i="66"/>
  <c r="H91" i="66"/>
  <c r="H92" i="66"/>
  <c r="H93" i="66"/>
  <c r="H94" i="66"/>
  <c r="H95" i="66"/>
  <c r="H96" i="66"/>
  <c r="H97" i="66"/>
  <c r="H98" i="66"/>
  <c r="H99" i="66"/>
  <c r="H100" i="66"/>
  <c r="H101" i="66"/>
  <c r="H102" i="66"/>
  <c r="H103" i="66"/>
  <c r="H104" i="66"/>
  <c r="H105" i="66"/>
  <c r="H106" i="66"/>
  <c r="H107" i="66"/>
  <c r="H108" i="66"/>
  <c r="H109" i="66"/>
  <c r="H110" i="66"/>
  <c r="H111" i="66"/>
  <c r="H112" i="66"/>
  <c r="H113" i="66"/>
  <c r="H114" i="66"/>
  <c r="H115" i="66"/>
  <c r="H116" i="66"/>
  <c r="H117" i="66"/>
  <c r="H118" i="66"/>
  <c r="H119" i="66"/>
  <c r="H120" i="66"/>
  <c r="H121" i="66"/>
  <c r="H122" i="66"/>
  <c r="H123" i="66"/>
  <c r="H124" i="66"/>
  <c r="H125" i="66"/>
  <c r="H126" i="66"/>
  <c r="H127" i="66"/>
  <c r="H128" i="66"/>
  <c r="H129" i="66"/>
  <c r="H130" i="66"/>
  <c r="H131" i="66"/>
  <c r="H133" i="66"/>
  <c r="H134" i="66"/>
  <c r="H135" i="66"/>
  <c r="H136" i="66"/>
  <c r="H137" i="66"/>
  <c r="H138" i="66"/>
  <c r="H139" i="66"/>
  <c r="H140" i="66"/>
  <c r="H141" i="66"/>
  <c r="H143" i="66"/>
  <c r="H144" i="66"/>
  <c r="H145" i="66"/>
  <c r="H146" i="66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3" i="66"/>
  <c r="H164" i="66"/>
  <c r="H165" i="66"/>
  <c r="H166" i="66"/>
  <c r="H4" i="66"/>
  <c r="L143" i="66"/>
  <c r="O22" i="66" s="1"/>
  <c r="J143" i="66"/>
  <c r="I143" i="66"/>
  <c r="L166" i="66"/>
  <c r="J166" i="66"/>
  <c r="I166" i="66"/>
  <c r="I165" i="66"/>
  <c r="J165" i="66"/>
  <c r="L165" i="66"/>
  <c r="O12" i="93" l="1"/>
  <c r="J172" i="113"/>
  <c r="J183" i="93"/>
  <c r="L183" i="93"/>
  <c r="L172" i="113"/>
  <c r="J147" i="112"/>
  <c r="L147" i="112"/>
  <c r="O9" i="113"/>
  <c r="O10" i="113"/>
  <c r="O17" i="113"/>
  <c r="O13" i="113"/>
  <c r="O11" i="113"/>
  <c r="O15" i="112"/>
  <c r="O6" i="112"/>
  <c r="O13" i="112"/>
  <c r="O14" i="112"/>
  <c r="O12" i="112"/>
  <c r="O9" i="93"/>
  <c r="O6" i="93"/>
  <c r="O15" i="93"/>
  <c r="O22" i="93"/>
  <c r="O24" i="93"/>
  <c r="O10" i="93"/>
  <c r="O7" i="113"/>
  <c r="O4" i="113"/>
  <c r="O11" i="93"/>
  <c r="O13" i="93"/>
  <c r="O14" i="93"/>
  <c r="O7" i="93"/>
  <c r="O22" i="112"/>
  <c r="O10" i="112"/>
  <c r="O11" i="112"/>
  <c r="O4" i="112"/>
  <c r="O7" i="112"/>
  <c r="O22" i="113"/>
  <c r="O15" i="113"/>
  <c r="O12" i="113"/>
  <c r="O29" i="93" l="1"/>
  <c r="O29" i="112"/>
  <c r="O29" i="113"/>
  <c r="L94" i="26"/>
  <c r="J94" i="26"/>
  <c r="I94" i="26"/>
  <c r="H94" i="26"/>
  <c r="L93" i="26"/>
  <c r="J93" i="26"/>
  <c r="I93" i="26"/>
  <c r="H93" i="26"/>
  <c r="L92" i="26"/>
  <c r="J92" i="26"/>
  <c r="I92" i="26"/>
  <c r="H92" i="26"/>
  <c r="L91" i="26"/>
  <c r="J91" i="26"/>
  <c r="H91" i="26"/>
  <c r="L90" i="26"/>
  <c r="J90" i="26"/>
  <c r="I90" i="26"/>
  <c r="H90" i="26"/>
  <c r="L89" i="26"/>
  <c r="J89" i="26"/>
  <c r="I89" i="26"/>
  <c r="H89" i="26"/>
  <c r="L88" i="26"/>
  <c r="J88" i="26"/>
  <c r="I88" i="26"/>
  <c r="H88" i="26"/>
  <c r="L87" i="26"/>
  <c r="J87" i="26"/>
  <c r="I87" i="26"/>
  <c r="H87" i="26"/>
  <c r="L86" i="26"/>
  <c r="J86" i="26"/>
  <c r="I86" i="26"/>
  <c r="H86" i="26"/>
  <c r="H95" i="26" l="1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2" i="26"/>
  <c r="H123" i="26"/>
  <c r="H124" i="26"/>
  <c r="H125" i="26"/>
  <c r="H126" i="26"/>
  <c r="H127" i="26"/>
  <c r="H128" i="26"/>
  <c r="H129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L118" i="25"/>
  <c r="J118" i="25"/>
  <c r="I118" i="25"/>
  <c r="H118" i="25"/>
  <c r="J155" i="24"/>
  <c r="L155" i="24"/>
  <c r="J156" i="24"/>
  <c r="L156" i="24"/>
  <c r="J157" i="24"/>
  <c r="L157" i="24"/>
  <c r="J158" i="24"/>
  <c r="L158" i="24"/>
  <c r="J159" i="24"/>
  <c r="L159" i="24"/>
  <c r="J160" i="24"/>
  <c r="L160" i="24"/>
  <c r="J161" i="24"/>
  <c r="L161" i="24"/>
  <c r="J162" i="24"/>
  <c r="L162" i="24"/>
  <c r="J163" i="24"/>
  <c r="L163" i="24"/>
  <c r="J164" i="24"/>
  <c r="L164" i="24"/>
  <c r="J154" i="24"/>
  <c r="L154" i="24"/>
  <c r="L153" i="24"/>
  <c r="J153" i="24"/>
  <c r="L152" i="24"/>
  <c r="J152" i="24"/>
  <c r="L151" i="24"/>
  <c r="J151" i="24"/>
  <c r="L150" i="24"/>
  <c r="J150" i="24"/>
  <c r="L149" i="24"/>
  <c r="J149" i="24"/>
  <c r="L148" i="24"/>
  <c r="J148" i="24"/>
  <c r="L147" i="24"/>
  <c r="J147" i="24"/>
  <c r="L146" i="24"/>
  <c r="J146" i="24"/>
  <c r="L145" i="24"/>
  <c r="J145" i="24"/>
  <c r="L144" i="24"/>
  <c r="J144" i="24"/>
  <c r="L143" i="24"/>
  <c r="J143" i="24"/>
  <c r="L142" i="24"/>
  <c r="J142" i="24"/>
  <c r="L141" i="24"/>
  <c r="J141" i="24"/>
  <c r="L140" i="24"/>
  <c r="J140" i="24"/>
  <c r="L139" i="24"/>
  <c r="J139" i="24"/>
  <c r="L138" i="24"/>
  <c r="J138" i="24"/>
  <c r="L137" i="24"/>
  <c r="J137" i="24"/>
  <c r="L136" i="24"/>
  <c r="J136" i="24"/>
  <c r="L135" i="24"/>
  <c r="J135" i="24"/>
  <c r="L134" i="24"/>
  <c r="J134" i="24"/>
  <c r="L133" i="24"/>
  <c r="J133" i="24"/>
  <c r="L132" i="24"/>
  <c r="J132" i="24"/>
  <c r="L131" i="24"/>
  <c r="J131" i="24"/>
  <c r="L130" i="24"/>
  <c r="J130" i="24"/>
  <c r="L129" i="24"/>
  <c r="O4" i="24" s="1"/>
  <c r="J129" i="24"/>
  <c r="L128" i="24"/>
  <c r="J128" i="24"/>
  <c r="L127" i="24"/>
  <c r="O22" i="24" s="1"/>
  <c r="J127" i="24"/>
  <c r="L126" i="24"/>
  <c r="L125" i="24"/>
  <c r="J125" i="24"/>
  <c r="L124" i="24"/>
  <c r="O20" i="24" s="1"/>
  <c r="J124" i="24"/>
  <c r="L123" i="24"/>
  <c r="J123" i="24"/>
  <c r="L122" i="24"/>
  <c r="J122" i="24"/>
  <c r="L121" i="24"/>
  <c r="J121" i="24"/>
  <c r="L120" i="24"/>
  <c r="J120" i="24"/>
  <c r="L119" i="24"/>
  <c r="J119" i="24"/>
  <c r="L118" i="24"/>
  <c r="J118" i="24"/>
  <c r="L117" i="24"/>
  <c r="J117" i="24"/>
  <c r="L116" i="24"/>
  <c r="J116" i="24"/>
  <c r="L115" i="24"/>
  <c r="J115" i="24"/>
  <c r="L114" i="24"/>
  <c r="J114" i="24"/>
  <c r="L113" i="24"/>
  <c r="J113" i="24"/>
  <c r="L112" i="24"/>
  <c r="J112" i="24"/>
  <c r="L111" i="24"/>
  <c r="J111" i="24"/>
  <c r="L110" i="24"/>
  <c r="J110" i="24"/>
  <c r="L109" i="24"/>
  <c r="J109" i="24"/>
  <c r="L108" i="24"/>
  <c r="J108" i="24"/>
  <c r="L107" i="24"/>
  <c r="J107" i="24"/>
  <c r="L106" i="24"/>
  <c r="J106" i="24"/>
  <c r="L105" i="24"/>
  <c r="J105" i="24"/>
  <c r="L104" i="24"/>
  <c r="J104" i="24"/>
  <c r="L103" i="24"/>
  <c r="J103" i="24"/>
  <c r="L102" i="24"/>
  <c r="J102" i="24"/>
  <c r="L101" i="24"/>
  <c r="J101" i="24"/>
  <c r="L100" i="24"/>
  <c r="J100" i="24"/>
  <c r="L99" i="24"/>
  <c r="J99" i="24"/>
  <c r="L98" i="24"/>
  <c r="J98" i="24"/>
  <c r="L97" i="24"/>
  <c r="J97" i="24"/>
  <c r="L96" i="24"/>
  <c r="J96" i="24"/>
  <c r="L95" i="24"/>
  <c r="J95" i="24"/>
  <c r="L94" i="24"/>
  <c r="J94" i="24"/>
  <c r="L93" i="24"/>
  <c r="J93" i="24"/>
  <c r="L92" i="24"/>
  <c r="J92" i="24"/>
  <c r="L91" i="24"/>
  <c r="J91" i="24"/>
  <c r="L90" i="24"/>
  <c r="J90" i="24"/>
  <c r="L89" i="24"/>
  <c r="J89" i="24"/>
  <c r="L88" i="24"/>
  <c r="J88" i="24"/>
  <c r="L87" i="24"/>
  <c r="J87" i="24"/>
  <c r="L86" i="24"/>
  <c r="J86" i="24"/>
  <c r="L85" i="24"/>
  <c r="J85" i="24"/>
  <c r="L84" i="24"/>
  <c r="J84" i="24"/>
  <c r="L83" i="24"/>
  <c r="J83" i="24"/>
  <c r="L82" i="24"/>
  <c r="J82" i="24"/>
  <c r="L81" i="24"/>
  <c r="J81" i="24"/>
  <c r="L80" i="24"/>
  <c r="J80" i="24"/>
  <c r="L79" i="24"/>
  <c r="J79" i="24"/>
  <c r="L78" i="24"/>
  <c r="J78" i="24"/>
  <c r="L77" i="24"/>
  <c r="J77" i="24"/>
  <c r="L76" i="24"/>
  <c r="J76" i="24"/>
  <c r="L75" i="24"/>
  <c r="J75" i="24"/>
  <c r="L74" i="24"/>
  <c r="J74" i="24"/>
  <c r="L73" i="24"/>
  <c r="J73" i="24"/>
  <c r="L72" i="24"/>
  <c r="J72" i="24"/>
  <c r="L71" i="24"/>
  <c r="J71" i="24"/>
  <c r="L70" i="24"/>
  <c r="J70" i="24"/>
  <c r="L69" i="24"/>
  <c r="J69" i="24"/>
  <c r="L68" i="24"/>
  <c r="J68" i="24"/>
  <c r="L67" i="24"/>
  <c r="J67" i="24"/>
  <c r="L66" i="24"/>
  <c r="J66" i="24"/>
  <c r="L65" i="24"/>
  <c r="J65" i="24"/>
  <c r="L64" i="24"/>
  <c r="J64" i="24"/>
  <c r="L63" i="24"/>
  <c r="J63" i="24"/>
  <c r="L62" i="24"/>
  <c r="J62" i="24"/>
  <c r="L61" i="24"/>
  <c r="J61" i="24"/>
  <c r="L60" i="24"/>
  <c r="J60" i="24"/>
  <c r="L59" i="24"/>
  <c r="J59" i="24"/>
  <c r="L58" i="24"/>
  <c r="J58" i="24"/>
  <c r="L57" i="24"/>
  <c r="J57" i="24"/>
  <c r="L56" i="24"/>
  <c r="J56" i="24"/>
  <c r="L55" i="24"/>
  <c r="J55" i="24"/>
  <c r="L54" i="24"/>
  <c r="J54" i="24"/>
  <c r="L53" i="24"/>
  <c r="J53" i="24"/>
  <c r="L52" i="24"/>
  <c r="J52" i="24"/>
  <c r="L51" i="24"/>
  <c r="J51" i="24"/>
  <c r="L50" i="24"/>
  <c r="J50" i="24"/>
  <c r="L49" i="24"/>
  <c r="J49" i="24"/>
  <c r="L48" i="24"/>
  <c r="J48" i="24"/>
  <c r="L47" i="24"/>
  <c r="J47" i="24"/>
  <c r="L46" i="24"/>
  <c r="J46" i="24"/>
  <c r="L45" i="24"/>
  <c r="J45" i="24"/>
  <c r="L44" i="24"/>
  <c r="J44" i="24"/>
  <c r="L43" i="24"/>
  <c r="J43" i="24"/>
  <c r="L42" i="24"/>
  <c r="J42" i="24"/>
  <c r="L41" i="24"/>
  <c r="J41" i="24"/>
  <c r="L40" i="24"/>
  <c r="J40" i="24"/>
  <c r="L39" i="24"/>
  <c r="J39" i="24"/>
  <c r="L38" i="24"/>
  <c r="J38" i="24"/>
  <c r="L37" i="24"/>
  <c r="J37" i="24"/>
  <c r="L36" i="24"/>
  <c r="J36" i="24"/>
  <c r="L35" i="24"/>
  <c r="J35" i="24"/>
  <c r="L34" i="24"/>
  <c r="J34" i="24"/>
  <c r="L33" i="24"/>
  <c r="J33" i="24"/>
  <c r="L32" i="24"/>
  <c r="J32" i="24"/>
  <c r="L31" i="24"/>
  <c r="J31" i="24"/>
  <c r="L30" i="24"/>
  <c r="J30" i="24"/>
  <c r="L29" i="24"/>
  <c r="J29" i="24"/>
  <c r="L28" i="24"/>
  <c r="J28" i="24"/>
  <c r="L27" i="24"/>
  <c r="J27" i="24"/>
  <c r="L26" i="24"/>
  <c r="J26" i="24"/>
  <c r="L25" i="24"/>
  <c r="J25" i="24"/>
  <c r="L24" i="24"/>
  <c r="J24" i="24"/>
  <c r="L23" i="24"/>
  <c r="J23" i="24"/>
  <c r="L22" i="24"/>
  <c r="J22" i="24"/>
  <c r="L21" i="24"/>
  <c r="J21" i="24"/>
  <c r="L20" i="24"/>
  <c r="J20" i="24"/>
  <c r="L19" i="24"/>
  <c r="J19" i="24"/>
  <c r="L18" i="24"/>
  <c r="J18" i="24"/>
  <c r="L17" i="24"/>
  <c r="J17" i="24"/>
  <c r="L16" i="24"/>
  <c r="J16" i="24"/>
  <c r="L15" i="24"/>
  <c r="J15" i="24"/>
  <c r="L14" i="24"/>
  <c r="J14" i="24"/>
  <c r="L13" i="24"/>
  <c r="J13" i="24"/>
  <c r="L12" i="24"/>
  <c r="J12" i="24"/>
  <c r="L11" i="24"/>
  <c r="J11" i="24"/>
  <c r="L10" i="24"/>
  <c r="J10" i="24"/>
  <c r="L9" i="24"/>
  <c r="J9" i="24"/>
  <c r="L8" i="24"/>
  <c r="J8" i="24"/>
  <c r="L7" i="24"/>
  <c r="J7" i="24"/>
  <c r="L6" i="24"/>
  <c r="J6" i="24"/>
  <c r="L5" i="24"/>
  <c r="J5" i="24"/>
  <c r="L4" i="24"/>
  <c r="J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J126" i="24" s="1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4" i="24"/>
  <c r="L118" i="20"/>
  <c r="J118" i="20"/>
  <c r="I118" i="20"/>
  <c r="J155" i="20"/>
  <c r="L155" i="20"/>
  <c r="J156" i="20"/>
  <c r="L156" i="20"/>
  <c r="J157" i="20"/>
  <c r="L157" i="20"/>
  <c r="J158" i="20"/>
  <c r="L158" i="20"/>
  <c r="J159" i="20"/>
  <c r="L159" i="20"/>
  <c r="J160" i="20"/>
  <c r="L160" i="20"/>
  <c r="J161" i="20"/>
  <c r="L161" i="20"/>
  <c r="J162" i="20"/>
  <c r="L162" i="20"/>
  <c r="L163" i="20"/>
  <c r="J165" i="20"/>
  <c r="L165" i="20"/>
  <c r="J166" i="20"/>
  <c r="L166" i="20"/>
  <c r="J167" i="20"/>
  <c r="L167" i="20"/>
  <c r="J168" i="20"/>
  <c r="L168" i="20"/>
  <c r="J170" i="20"/>
  <c r="L170" i="20"/>
  <c r="J154" i="20"/>
  <c r="L154" i="20"/>
  <c r="L117" i="20"/>
  <c r="L118" i="2"/>
  <c r="L153" i="20"/>
  <c r="J153" i="20"/>
  <c r="L152" i="20"/>
  <c r="J152" i="20"/>
  <c r="L151" i="20"/>
  <c r="J151" i="20"/>
  <c r="L150" i="20"/>
  <c r="J150" i="20"/>
  <c r="L149" i="20"/>
  <c r="J149" i="20"/>
  <c r="L148" i="20"/>
  <c r="J148" i="20"/>
  <c r="L147" i="20"/>
  <c r="J147" i="20"/>
  <c r="L146" i="20"/>
  <c r="J146" i="20"/>
  <c r="L145" i="20"/>
  <c r="O5" i="20" s="1"/>
  <c r="J145" i="20"/>
  <c r="L144" i="20"/>
  <c r="J144" i="20"/>
  <c r="L143" i="20"/>
  <c r="J143" i="20"/>
  <c r="L142" i="20"/>
  <c r="J142" i="20"/>
  <c r="L141" i="20"/>
  <c r="J141" i="20"/>
  <c r="L140" i="20"/>
  <c r="J140" i="20"/>
  <c r="L139" i="20"/>
  <c r="J139" i="20"/>
  <c r="L138" i="20"/>
  <c r="J138" i="20"/>
  <c r="L135" i="20"/>
  <c r="J135" i="20"/>
  <c r="L134" i="20"/>
  <c r="O22" i="20" s="1"/>
  <c r="J134" i="20"/>
  <c r="L132" i="20"/>
  <c r="O16" i="20" s="1"/>
  <c r="J132" i="20"/>
  <c r="L131" i="20"/>
  <c r="O20" i="20" s="1"/>
  <c r="J131" i="20"/>
  <c r="L129" i="20"/>
  <c r="O18" i="20" s="1"/>
  <c r="L128" i="20"/>
  <c r="J128" i="20"/>
  <c r="L127" i="20"/>
  <c r="J127" i="20"/>
  <c r="L126" i="20"/>
  <c r="J126" i="20"/>
  <c r="L125" i="20"/>
  <c r="J125" i="20"/>
  <c r="L124" i="20"/>
  <c r="J124" i="20"/>
  <c r="L123" i="20"/>
  <c r="J123" i="20"/>
  <c r="L122" i="20"/>
  <c r="J122" i="20"/>
  <c r="L120" i="20"/>
  <c r="J120" i="20"/>
  <c r="L119" i="20"/>
  <c r="J119" i="20"/>
  <c r="J117" i="20"/>
  <c r="L116" i="20"/>
  <c r="J116" i="20"/>
  <c r="L115" i="20"/>
  <c r="J115" i="20"/>
  <c r="L114" i="20"/>
  <c r="J114" i="20"/>
  <c r="L113" i="20"/>
  <c r="J113" i="20"/>
  <c r="L112" i="20"/>
  <c r="J112" i="20"/>
  <c r="L111" i="20"/>
  <c r="J111" i="20"/>
  <c r="L110" i="20"/>
  <c r="J110" i="20"/>
  <c r="L109" i="20"/>
  <c r="J109" i="20"/>
  <c r="L108" i="20"/>
  <c r="J108" i="20"/>
  <c r="L107" i="20"/>
  <c r="J107" i="20"/>
  <c r="L106" i="20"/>
  <c r="J106" i="20"/>
  <c r="L105" i="20"/>
  <c r="J105" i="20"/>
  <c r="L104" i="20"/>
  <c r="J104" i="20"/>
  <c r="L103" i="20"/>
  <c r="J103" i="20"/>
  <c r="L102" i="20"/>
  <c r="J102" i="20"/>
  <c r="L101" i="20"/>
  <c r="J101" i="20"/>
  <c r="L100" i="20"/>
  <c r="J100" i="20"/>
  <c r="L99" i="20"/>
  <c r="J99" i="20"/>
  <c r="L98" i="20"/>
  <c r="J98" i="20"/>
  <c r="L97" i="20"/>
  <c r="J97" i="20"/>
  <c r="L96" i="20"/>
  <c r="J96" i="20"/>
  <c r="L95" i="20"/>
  <c r="J95" i="20"/>
  <c r="L94" i="20"/>
  <c r="J94" i="20"/>
  <c r="L93" i="20"/>
  <c r="J93" i="20"/>
  <c r="L92" i="20"/>
  <c r="J92" i="20"/>
  <c r="L91" i="20"/>
  <c r="J91" i="20"/>
  <c r="L90" i="20"/>
  <c r="J90" i="20"/>
  <c r="L89" i="20"/>
  <c r="J89" i="20"/>
  <c r="L88" i="20"/>
  <c r="J88" i="20"/>
  <c r="L87" i="20"/>
  <c r="J87" i="20"/>
  <c r="L86" i="20"/>
  <c r="J86" i="20"/>
  <c r="L85" i="20"/>
  <c r="J85" i="20"/>
  <c r="L84" i="20"/>
  <c r="J84" i="20"/>
  <c r="L83" i="20"/>
  <c r="J83" i="20"/>
  <c r="L82" i="20"/>
  <c r="J82" i="20"/>
  <c r="L81" i="20"/>
  <c r="J81" i="20"/>
  <c r="L80" i="20"/>
  <c r="J80" i="20"/>
  <c r="L79" i="20"/>
  <c r="J79" i="20"/>
  <c r="L78" i="20"/>
  <c r="J78" i="20"/>
  <c r="L77" i="20"/>
  <c r="J77" i="20"/>
  <c r="L76" i="20"/>
  <c r="J76" i="20"/>
  <c r="L75" i="20"/>
  <c r="J75" i="20"/>
  <c r="L74" i="20"/>
  <c r="J74" i="20"/>
  <c r="L73" i="20"/>
  <c r="J73" i="20"/>
  <c r="L72" i="20"/>
  <c r="J72" i="20"/>
  <c r="L71" i="20"/>
  <c r="J71" i="20"/>
  <c r="L70" i="20"/>
  <c r="J70" i="20"/>
  <c r="L69" i="20"/>
  <c r="J69" i="20"/>
  <c r="L68" i="20"/>
  <c r="J68" i="20"/>
  <c r="L67" i="20"/>
  <c r="J67" i="20"/>
  <c r="L66" i="20"/>
  <c r="J66" i="20"/>
  <c r="L65" i="20"/>
  <c r="J65" i="20"/>
  <c r="L64" i="20"/>
  <c r="J64" i="20"/>
  <c r="L63" i="20"/>
  <c r="J63" i="20"/>
  <c r="L62" i="20"/>
  <c r="J62" i="20"/>
  <c r="L61" i="20"/>
  <c r="J61" i="20"/>
  <c r="L60" i="20"/>
  <c r="J60" i="20"/>
  <c r="L59" i="20"/>
  <c r="J59" i="20"/>
  <c r="L58" i="20"/>
  <c r="J58" i="20"/>
  <c r="L57" i="20"/>
  <c r="J57" i="20"/>
  <c r="L56" i="20"/>
  <c r="J56" i="20"/>
  <c r="L55" i="20"/>
  <c r="J55" i="20"/>
  <c r="L54" i="20"/>
  <c r="J54" i="20"/>
  <c r="L53" i="20"/>
  <c r="J53" i="20"/>
  <c r="L52" i="20"/>
  <c r="J52" i="20"/>
  <c r="L51" i="20"/>
  <c r="J51" i="20"/>
  <c r="L50" i="20"/>
  <c r="J50" i="20"/>
  <c r="L49" i="20"/>
  <c r="J49" i="20"/>
  <c r="L48" i="20"/>
  <c r="J48" i="20"/>
  <c r="L47" i="20"/>
  <c r="J47" i="20"/>
  <c r="L46" i="20"/>
  <c r="J46" i="20"/>
  <c r="L45" i="20"/>
  <c r="J45" i="20"/>
  <c r="L44" i="20"/>
  <c r="J44" i="20"/>
  <c r="L43" i="20"/>
  <c r="J43" i="20"/>
  <c r="L42" i="20"/>
  <c r="J42" i="20"/>
  <c r="L41" i="20"/>
  <c r="J41" i="20"/>
  <c r="L40" i="20"/>
  <c r="J40" i="20"/>
  <c r="L39" i="20"/>
  <c r="J39" i="20"/>
  <c r="L38" i="20"/>
  <c r="J38" i="20"/>
  <c r="L37" i="20"/>
  <c r="J37" i="20"/>
  <c r="L36" i="20"/>
  <c r="J36" i="20"/>
  <c r="L35" i="20"/>
  <c r="J35" i="20"/>
  <c r="L34" i="20"/>
  <c r="J34" i="20"/>
  <c r="L33" i="20"/>
  <c r="J33" i="20"/>
  <c r="L32" i="20"/>
  <c r="J32" i="20"/>
  <c r="L31" i="20"/>
  <c r="J31" i="20"/>
  <c r="L30" i="20"/>
  <c r="J30" i="20"/>
  <c r="L29" i="20"/>
  <c r="J29" i="20"/>
  <c r="L28" i="20"/>
  <c r="J28" i="20"/>
  <c r="L27" i="20"/>
  <c r="J27" i="20"/>
  <c r="L26" i="20"/>
  <c r="J26" i="20"/>
  <c r="L25" i="20"/>
  <c r="J25" i="20"/>
  <c r="L24" i="20"/>
  <c r="J24" i="20"/>
  <c r="L23" i="20"/>
  <c r="J23" i="20"/>
  <c r="L22" i="20"/>
  <c r="J22" i="20"/>
  <c r="L21" i="20"/>
  <c r="J21" i="20"/>
  <c r="L20" i="20"/>
  <c r="J20" i="20"/>
  <c r="L19" i="20"/>
  <c r="J19" i="20"/>
  <c r="L18" i="20"/>
  <c r="J18" i="20"/>
  <c r="L17" i="20"/>
  <c r="J17" i="20"/>
  <c r="L16" i="20"/>
  <c r="J16" i="20"/>
  <c r="L15" i="20"/>
  <c r="J15" i="20"/>
  <c r="L14" i="20"/>
  <c r="J14" i="20"/>
  <c r="L13" i="20"/>
  <c r="J13" i="20"/>
  <c r="L12" i="20"/>
  <c r="J12" i="20"/>
  <c r="L11" i="20"/>
  <c r="J11" i="20"/>
  <c r="L10" i="20"/>
  <c r="J10" i="20"/>
  <c r="L9" i="20"/>
  <c r="J9" i="20"/>
  <c r="L8" i="20"/>
  <c r="J8" i="20"/>
  <c r="L7" i="20"/>
  <c r="J7" i="20"/>
  <c r="L6" i="20"/>
  <c r="J6" i="20"/>
  <c r="L5" i="20"/>
  <c r="J5" i="20"/>
  <c r="L4" i="20"/>
  <c r="J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9" i="20"/>
  <c r="I120" i="20"/>
  <c r="I122" i="20"/>
  <c r="I123" i="20"/>
  <c r="I124" i="20"/>
  <c r="I125" i="20"/>
  <c r="I126" i="20"/>
  <c r="I127" i="20"/>
  <c r="I128" i="20"/>
  <c r="I129" i="20"/>
  <c r="J129" i="20" s="1"/>
  <c r="I131" i="20"/>
  <c r="I132" i="20"/>
  <c r="I134" i="20"/>
  <c r="I135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5" i="20"/>
  <c r="I166" i="20"/>
  <c r="I167" i="20"/>
  <c r="I168" i="20"/>
  <c r="I170" i="20"/>
  <c r="I4" i="20"/>
  <c r="L140" i="2"/>
  <c r="J140" i="2"/>
  <c r="I140" i="2"/>
  <c r="L139" i="2"/>
  <c r="J139" i="2"/>
  <c r="I139" i="2"/>
  <c r="L138" i="2"/>
  <c r="J138" i="2"/>
  <c r="I138" i="2"/>
  <c r="L137" i="2"/>
  <c r="J137" i="2"/>
  <c r="I137" i="2"/>
  <c r="O12" i="24" l="1"/>
  <c r="O25" i="24"/>
  <c r="L172" i="20"/>
  <c r="J172" i="20"/>
  <c r="O11" i="24"/>
  <c r="O18" i="24"/>
  <c r="O25" i="20"/>
  <c r="O24" i="20"/>
  <c r="O11" i="20"/>
  <c r="O17" i="20"/>
  <c r="O13" i="20"/>
  <c r="O17" i="24"/>
  <c r="O13" i="24"/>
  <c r="O7" i="24"/>
  <c r="O16" i="24"/>
  <c r="O12" i="2"/>
  <c r="O14" i="20"/>
  <c r="O12" i="20"/>
  <c r="O7" i="20"/>
  <c r="L165" i="24"/>
  <c r="L95" i="8"/>
  <c r="J95" i="8"/>
  <c r="I95" i="8"/>
  <c r="L94" i="8"/>
  <c r="J94" i="8"/>
  <c r="I94" i="8"/>
  <c r="L93" i="8"/>
  <c r="J93" i="8"/>
  <c r="I93" i="8"/>
  <c r="L92" i="8"/>
  <c r="J92" i="8"/>
  <c r="I92" i="8"/>
  <c r="L91" i="8"/>
  <c r="J91" i="8"/>
  <c r="I91" i="8"/>
  <c r="L90" i="8"/>
  <c r="J90" i="8"/>
  <c r="I90" i="8"/>
  <c r="L89" i="8"/>
  <c r="L88" i="8"/>
  <c r="J88" i="8"/>
  <c r="I88" i="8"/>
  <c r="L87" i="8"/>
  <c r="J87" i="8"/>
  <c r="I87" i="8"/>
  <c r="J118" i="2"/>
  <c r="I118" i="2"/>
  <c r="L117" i="1"/>
  <c r="J117" i="1"/>
  <c r="I117" i="1"/>
  <c r="H117" i="1"/>
  <c r="O27" i="24" l="1"/>
  <c r="O27" i="20"/>
  <c r="L159" i="173" l="1"/>
  <c r="J159" i="173"/>
  <c r="L158" i="173"/>
  <c r="J158" i="173"/>
  <c r="L157" i="173"/>
  <c r="J157" i="173"/>
  <c r="L154" i="173"/>
  <c r="J154" i="173"/>
  <c r="L153" i="173"/>
  <c r="J153" i="173"/>
  <c r="L152" i="173"/>
  <c r="J152" i="173"/>
  <c r="L151" i="173"/>
  <c r="J151" i="173"/>
  <c r="L150" i="173"/>
  <c r="J150" i="173"/>
  <c r="L145" i="173"/>
  <c r="J145" i="173"/>
  <c r="L139" i="173"/>
  <c r="O13" i="173" s="1"/>
  <c r="J139" i="173"/>
  <c r="L138" i="173"/>
  <c r="J138" i="173"/>
  <c r="L137" i="173"/>
  <c r="J137" i="173"/>
  <c r="L136" i="173"/>
  <c r="J136" i="173"/>
  <c r="L135" i="173"/>
  <c r="J135" i="173"/>
  <c r="L132" i="173"/>
  <c r="J132" i="173"/>
  <c r="L131" i="173"/>
  <c r="J131" i="173"/>
  <c r="L130" i="173"/>
  <c r="J130" i="173"/>
  <c r="L129" i="173"/>
  <c r="J129" i="173"/>
  <c r="L128" i="173"/>
  <c r="J128" i="173"/>
  <c r="L127" i="173"/>
  <c r="J127" i="173"/>
  <c r="L126" i="173"/>
  <c r="J126" i="173"/>
  <c r="L125" i="173"/>
  <c r="J125" i="173"/>
  <c r="L123" i="173"/>
  <c r="J123" i="173"/>
  <c r="L85" i="173"/>
  <c r="J85" i="173"/>
  <c r="L84" i="173"/>
  <c r="J84" i="173"/>
  <c r="L83" i="173"/>
  <c r="J83" i="173"/>
  <c r="L82" i="173"/>
  <c r="J82" i="173"/>
  <c r="L81" i="173"/>
  <c r="J81" i="173"/>
  <c r="L80" i="173"/>
  <c r="J80" i="173"/>
  <c r="L79" i="173"/>
  <c r="J79" i="173"/>
  <c r="L78" i="173"/>
  <c r="J78" i="173"/>
  <c r="L77" i="173"/>
  <c r="J77" i="173"/>
  <c r="L76" i="173"/>
  <c r="J76" i="173"/>
  <c r="L75" i="173"/>
  <c r="J75" i="173"/>
  <c r="J74" i="173"/>
  <c r="L73" i="173"/>
  <c r="J73" i="173"/>
  <c r="L72" i="173"/>
  <c r="J72" i="173"/>
  <c r="L71" i="173"/>
  <c r="J71" i="173"/>
  <c r="L70" i="173"/>
  <c r="J70" i="173"/>
  <c r="L69" i="173"/>
  <c r="J69" i="173"/>
  <c r="L68" i="173"/>
  <c r="J68" i="173"/>
  <c r="L67" i="173"/>
  <c r="J67" i="173"/>
  <c r="L66" i="173"/>
  <c r="J66" i="173"/>
  <c r="L65" i="173"/>
  <c r="J65" i="173"/>
  <c r="L64" i="173"/>
  <c r="J64" i="173"/>
  <c r="L63" i="173"/>
  <c r="J63" i="173"/>
  <c r="L62" i="173"/>
  <c r="J62" i="173"/>
  <c r="L61" i="173"/>
  <c r="J61" i="173"/>
  <c r="L60" i="173"/>
  <c r="J60" i="173"/>
  <c r="L59" i="173"/>
  <c r="J59" i="173"/>
  <c r="L58" i="173"/>
  <c r="J58" i="173"/>
  <c r="L57" i="173"/>
  <c r="J57" i="173"/>
  <c r="L56" i="173"/>
  <c r="J56" i="173"/>
  <c r="L55" i="173"/>
  <c r="J55" i="173"/>
  <c r="L54" i="173"/>
  <c r="J54" i="173"/>
  <c r="L53" i="173"/>
  <c r="J53" i="173"/>
  <c r="L52" i="173"/>
  <c r="J52" i="173"/>
  <c r="L51" i="173"/>
  <c r="J51" i="173"/>
  <c r="L50" i="173"/>
  <c r="J50" i="173"/>
  <c r="L49" i="173"/>
  <c r="J49" i="173"/>
  <c r="L48" i="173"/>
  <c r="J48" i="173"/>
  <c r="L47" i="173"/>
  <c r="J47" i="173"/>
  <c r="L46" i="173"/>
  <c r="J46" i="173"/>
  <c r="L45" i="173"/>
  <c r="J45" i="173"/>
  <c r="L44" i="173"/>
  <c r="J44" i="173"/>
  <c r="L43" i="173"/>
  <c r="J43" i="173"/>
  <c r="L42" i="173"/>
  <c r="J42" i="173"/>
  <c r="L41" i="173"/>
  <c r="J41" i="173"/>
  <c r="L40" i="173"/>
  <c r="J40" i="173"/>
  <c r="L39" i="173"/>
  <c r="J39" i="173"/>
  <c r="L38" i="173"/>
  <c r="J38" i="173"/>
  <c r="L37" i="173"/>
  <c r="J37" i="173"/>
  <c r="L36" i="173"/>
  <c r="J36" i="173"/>
  <c r="L35" i="173"/>
  <c r="J35" i="173"/>
  <c r="L34" i="173"/>
  <c r="J34" i="173"/>
  <c r="L33" i="173"/>
  <c r="J33" i="173"/>
  <c r="L32" i="173"/>
  <c r="J32" i="173"/>
  <c r="L31" i="173"/>
  <c r="J31" i="173"/>
  <c r="L30" i="173"/>
  <c r="J30" i="173"/>
  <c r="L29" i="173"/>
  <c r="J29" i="173"/>
  <c r="L28" i="173"/>
  <c r="J28" i="173"/>
  <c r="L27" i="173"/>
  <c r="J27" i="173"/>
  <c r="L26" i="173"/>
  <c r="J26" i="173"/>
  <c r="L25" i="173"/>
  <c r="J25" i="173"/>
  <c r="L24" i="173"/>
  <c r="J24" i="173"/>
  <c r="L23" i="173"/>
  <c r="J23" i="173"/>
  <c r="L22" i="173"/>
  <c r="J22" i="173"/>
  <c r="L21" i="173"/>
  <c r="J21" i="173"/>
  <c r="L20" i="173"/>
  <c r="J20" i="173"/>
  <c r="L19" i="173"/>
  <c r="J19" i="173"/>
  <c r="L18" i="173"/>
  <c r="J18" i="173"/>
  <c r="L17" i="173"/>
  <c r="J17" i="173"/>
  <c r="L16" i="173"/>
  <c r="J16" i="173"/>
  <c r="L13" i="173"/>
  <c r="J13" i="173"/>
  <c r="L12" i="173"/>
  <c r="J12" i="173"/>
  <c r="L11" i="173"/>
  <c r="J11" i="173"/>
  <c r="L10" i="173"/>
  <c r="J10" i="173"/>
  <c r="L9" i="173"/>
  <c r="J9" i="173"/>
  <c r="L8" i="173"/>
  <c r="J8" i="173"/>
  <c r="L7" i="173"/>
  <c r="J7" i="173"/>
  <c r="L6" i="173"/>
  <c r="J6" i="173"/>
  <c r="L5" i="173"/>
  <c r="J5" i="173"/>
  <c r="L4" i="173"/>
  <c r="J4" i="173"/>
  <c r="L74" i="173"/>
  <c r="L41" i="188"/>
  <c r="J41" i="188"/>
  <c r="I41" i="188"/>
  <c r="L160" i="173" l="1"/>
  <c r="J160" i="173"/>
  <c r="O7" i="173"/>
  <c r="O29" i="173"/>
  <c r="O22" i="173"/>
  <c r="O4" i="173"/>
  <c r="O10" i="173"/>
  <c r="O12" i="173"/>
  <c r="O9" i="173"/>
  <c r="O15" i="173"/>
  <c r="O11" i="173"/>
  <c r="J73" i="188"/>
  <c r="I73" i="188"/>
  <c r="L73" i="188" s="1"/>
  <c r="J72" i="188"/>
  <c r="I72" i="188"/>
  <c r="L72" i="188" s="1"/>
  <c r="J71" i="188"/>
  <c r="I71" i="188"/>
  <c r="L71" i="188" s="1"/>
  <c r="J86" i="188"/>
  <c r="L86" i="188"/>
  <c r="J87" i="188"/>
  <c r="L87" i="188"/>
  <c r="J88" i="188"/>
  <c r="L88" i="188"/>
  <c r="J97" i="188"/>
  <c r="L97" i="188"/>
  <c r="J98" i="188"/>
  <c r="L98" i="188"/>
  <c r="J106" i="188"/>
  <c r="L106" i="188"/>
  <c r="J107" i="188"/>
  <c r="L107" i="188"/>
  <c r="J108" i="188"/>
  <c r="L108" i="188"/>
  <c r="J109" i="188"/>
  <c r="L109" i="188"/>
  <c r="J110" i="188"/>
  <c r="L110" i="188"/>
  <c r="O13" i="188" s="1"/>
  <c r="J111" i="188"/>
  <c r="L111" i="188"/>
  <c r="J112" i="188"/>
  <c r="L112" i="188"/>
  <c r="O5" i="188" s="1"/>
  <c r="J113" i="188"/>
  <c r="L113" i="188"/>
  <c r="J114" i="188"/>
  <c r="L114" i="188"/>
  <c r="J115" i="188"/>
  <c r="L115" i="188"/>
  <c r="J116" i="188"/>
  <c r="L116" i="188"/>
  <c r="J122" i="188"/>
  <c r="L122" i="188"/>
  <c r="J123" i="188"/>
  <c r="L123" i="188"/>
  <c r="J129" i="188"/>
  <c r="L129" i="188"/>
  <c r="J130" i="188"/>
  <c r="L130" i="188"/>
  <c r="J134" i="188"/>
  <c r="L134" i="188"/>
  <c r="J135" i="188"/>
  <c r="L135" i="188"/>
  <c r="J85" i="188"/>
  <c r="L85" i="188"/>
  <c r="L84" i="188"/>
  <c r="J84" i="188"/>
  <c r="L83" i="188"/>
  <c r="J83" i="188"/>
  <c r="L82" i="188"/>
  <c r="J82" i="188"/>
  <c r="L81" i="188"/>
  <c r="J81" i="188"/>
  <c r="L80" i="188"/>
  <c r="J80" i="188"/>
  <c r="L79" i="188"/>
  <c r="J79" i="188"/>
  <c r="L78" i="188"/>
  <c r="J78" i="188"/>
  <c r="L77" i="188"/>
  <c r="J77" i="188"/>
  <c r="L76" i="188"/>
  <c r="J76" i="188"/>
  <c r="L75" i="188"/>
  <c r="J75" i="188"/>
  <c r="L74" i="188"/>
  <c r="J74" i="188"/>
  <c r="L70" i="188"/>
  <c r="J70" i="188"/>
  <c r="L69" i="188"/>
  <c r="J69" i="188"/>
  <c r="L68" i="188"/>
  <c r="J68" i="188"/>
  <c r="L67" i="188"/>
  <c r="J67" i="188"/>
  <c r="L66" i="188"/>
  <c r="J66" i="188"/>
  <c r="L65" i="188"/>
  <c r="J65" i="188"/>
  <c r="L64" i="188"/>
  <c r="J64" i="188"/>
  <c r="L63" i="188"/>
  <c r="J63" i="188"/>
  <c r="L62" i="188"/>
  <c r="J62" i="188"/>
  <c r="L61" i="188"/>
  <c r="J61" i="188"/>
  <c r="L60" i="188"/>
  <c r="J60" i="188"/>
  <c r="L59" i="188"/>
  <c r="J59" i="188"/>
  <c r="L58" i="188"/>
  <c r="J58" i="188"/>
  <c r="L57" i="188"/>
  <c r="J57" i="188"/>
  <c r="L56" i="188"/>
  <c r="J56" i="188"/>
  <c r="L55" i="188"/>
  <c r="J55" i="188"/>
  <c r="L54" i="188"/>
  <c r="J54" i="188"/>
  <c r="L53" i="188"/>
  <c r="J53" i="188"/>
  <c r="L52" i="188"/>
  <c r="J52" i="188"/>
  <c r="L51" i="188"/>
  <c r="J51" i="188"/>
  <c r="L50" i="188"/>
  <c r="J50" i="188"/>
  <c r="L49" i="188"/>
  <c r="J49" i="188"/>
  <c r="L48" i="188"/>
  <c r="J48" i="188"/>
  <c r="L47" i="188"/>
  <c r="J47" i="188"/>
  <c r="L46" i="188"/>
  <c r="J46" i="188"/>
  <c r="L45" i="188"/>
  <c r="J45" i="188"/>
  <c r="L44" i="188"/>
  <c r="J44" i="188"/>
  <c r="L43" i="188"/>
  <c r="J43" i="188"/>
  <c r="L42" i="188"/>
  <c r="J42" i="188"/>
  <c r="L40" i="188"/>
  <c r="J40" i="188"/>
  <c r="L39" i="188"/>
  <c r="J39" i="188"/>
  <c r="L38" i="188"/>
  <c r="J38" i="188"/>
  <c r="L37" i="188"/>
  <c r="J37" i="188"/>
  <c r="L36" i="188"/>
  <c r="J36" i="188"/>
  <c r="L35" i="188"/>
  <c r="J35" i="188"/>
  <c r="L34" i="188"/>
  <c r="J34" i="188"/>
  <c r="L33" i="188"/>
  <c r="J33" i="188"/>
  <c r="L32" i="188"/>
  <c r="J32" i="188"/>
  <c r="L31" i="188"/>
  <c r="J31" i="188"/>
  <c r="L30" i="188"/>
  <c r="J30" i="188"/>
  <c r="L29" i="188"/>
  <c r="J29" i="188"/>
  <c r="L28" i="188"/>
  <c r="J28" i="188"/>
  <c r="L27" i="188"/>
  <c r="J27" i="188"/>
  <c r="L26" i="188"/>
  <c r="J26" i="188"/>
  <c r="L25" i="188"/>
  <c r="J25" i="188"/>
  <c r="L24" i="188"/>
  <c r="J24" i="188"/>
  <c r="L23" i="188"/>
  <c r="J23" i="188"/>
  <c r="L22" i="188"/>
  <c r="J22" i="188"/>
  <c r="L21" i="188"/>
  <c r="J21" i="188"/>
  <c r="L20" i="188"/>
  <c r="J20" i="188"/>
  <c r="L19" i="188"/>
  <c r="J19" i="188"/>
  <c r="L18" i="188"/>
  <c r="J18" i="188"/>
  <c r="L17" i="188"/>
  <c r="J17" i="188"/>
  <c r="L16" i="188"/>
  <c r="J16" i="188"/>
  <c r="L15" i="188"/>
  <c r="J15" i="188"/>
  <c r="L14" i="188"/>
  <c r="J14" i="188"/>
  <c r="L13" i="188"/>
  <c r="J13" i="188"/>
  <c r="L12" i="188"/>
  <c r="J12" i="188"/>
  <c r="L11" i="188"/>
  <c r="J11" i="188"/>
  <c r="L10" i="188"/>
  <c r="J10" i="188"/>
  <c r="L9" i="188"/>
  <c r="J9" i="188"/>
  <c r="L8" i="188"/>
  <c r="J8" i="188"/>
  <c r="L7" i="188"/>
  <c r="J7" i="188"/>
  <c r="L6" i="188"/>
  <c r="J6" i="188"/>
  <c r="L5" i="188"/>
  <c r="J5" i="188"/>
  <c r="L4" i="188"/>
  <c r="J4" i="188"/>
  <c r="I5" i="188"/>
  <c r="I6" i="188"/>
  <c r="I7" i="188"/>
  <c r="I8" i="188"/>
  <c r="I9" i="188"/>
  <c r="I10" i="188"/>
  <c r="I11" i="188"/>
  <c r="I12" i="188"/>
  <c r="I13" i="188"/>
  <c r="I14" i="188"/>
  <c r="I15" i="188"/>
  <c r="I16" i="188"/>
  <c r="I17" i="188"/>
  <c r="I18" i="188"/>
  <c r="I19" i="188"/>
  <c r="I20" i="188"/>
  <c r="I21" i="188"/>
  <c r="I22" i="188"/>
  <c r="I23" i="188"/>
  <c r="I24" i="188"/>
  <c r="I25" i="188"/>
  <c r="I26" i="188"/>
  <c r="I27" i="188"/>
  <c r="I28" i="188"/>
  <c r="I29" i="188"/>
  <c r="I30" i="188"/>
  <c r="I31" i="188"/>
  <c r="I32" i="188"/>
  <c r="I33" i="188"/>
  <c r="I34" i="188"/>
  <c r="I35" i="188"/>
  <c r="I36" i="188"/>
  <c r="I37" i="188"/>
  <c r="I38" i="188"/>
  <c r="I39" i="188"/>
  <c r="I40" i="188"/>
  <c r="I42" i="188"/>
  <c r="I43" i="188"/>
  <c r="I44" i="188"/>
  <c r="I45" i="188"/>
  <c r="I46" i="188"/>
  <c r="I47" i="188"/>
  <c r="I48" i="188"/>
  <c r="I49" i="188"/>
  <c r="I50" i="188"/>
  <c r="I51" i="188"/>
  <c r="I52" i="188"/>
  <c r="I53" i="188"/>
  <c r="I54" i="188"/>
  <c r="I55" i="188"/>
  <c r="I56" i="188"/>
  <c r="I57" i="188"/>
  <c r="I58" i="188"/>
  <c r="I59" i="188"/>
  <c r="I60" i="188"/>
  <c r="I61" i="188"/>
  <c r="I62" i="188"/>
  <c r="I63" i="188"/>
  <c r="I64" i="188"/>
  <c r="I65" i="188"/>
  <c r="I66" i="188"/>
  <c r="I67" i="188"/>
  <c r="I68" i="188"/>
  <c r="I69" i="188"/>
  <c r="I70" i="188"/>
  <c r="I74" i="188"/>
  <c r="I75" i="188"/>
  <c r="I76" i="188"/>
  <c r="I77" i="188"/>
  <c r="I78" i="188"/>
  <c r="I79" i="188"/>
  <c r="I80" i="188"/>
  <c r="I81" i="188"/>
  <c r="I82" i="188"/>
  <c r="I83" i="188"/>
  <c r="I84" i="188"/>
  <c r="I85" i="188"/>
  <c r="I86" i="188"/>
  <c r="I87" i="188"/>
  <c r="I88" i="188"/>
  <c r="I97" i="188"/>
  <c r="I98" i="188"/>
  <c r="I106" i="188"/>
  <c r="I107" i="188"/>
  <c r="I108" i="188"/>
  <c r="I109" i="188"/>
  <c r="I110" i="188"/>
  <c r="I111" i="188"/>
  <c r="I112" i="188"/>
  <c r="I113" i="188"/>
  <c r="I114" i="188"/>
  <c r="I115" i="188"/>
  <c r="I116" i="188"/>
  <c r="I122" i="188"/>
  <c r="I123" i="188"/>
  <c r="I129" i="188"/>
  <c r="I130" i="188"/>
  <c r="I134" i="188"/>
  <c r="I135" i="188"/>
  <c r="I4" i="188"/>
  <c r="L5" i="159"/>
  <c r="L6" i="159"/>
  <c r="L7" i="159"/>
  <c r="L8" i="159"/>
  <c r="L9" i="159"/>
  <c r="L10" i="159"/>
  <c r="L11" i="159"/>
  <c r="L12" i="159"/>
  <c r="L13" i="159"/>
  <c r="L15" i="159"/>
  <c r="L16" i="159"/>
  <c r="L17" i="159"/>
  <c r="L18" i="159"/>
  <c r="L19" i="159"/>
  <c r="L20" i="159"/>
  <c r="L21" i="159"/>
  <c r="L22" i="159"/>
  <c r="L23" i="159"/>
  <c r="L24" i="159"/>
  <c r="L25" i="159"/>
  <c r="L26" i="159"/>
  <c r="L27" i="159"/>
  <c r="L28" i="159"/>
  <c r="L29" i="159"/>
  <c r="L30" i="159"/>
  <c r="L31" i="159"/>
  <c r="L32" i="159"/>
  <c r="L33" i="159"/>
  <c r="L34" i="159"/>
  <c r="L35" i="159"/>
  <c r="L36" i="159"/>
  <c r="L37" i="159"/>
  <c r="L38" i="159"/>
  <c r="L39" i="159"/>
  <c r="L40" i="159"/>
  <c r="L41" i="159"/>
  <c r="L42" i="159"/>
  <c r="L43" i="159"/>
  <c r="L44" i="159"/>
  <c r="L45" i="159"/>
  <c r="L46" i="159"/>
  <c r="L47" i="159"/>
  <c r="L48" i="159"/>
  <c r="L49" i="159"/>
  <c r="L50" i="159"/>
  <c r="L51" i="159"/>
  <c r="L52" i="159"/>
  <c r="L53" i="159"/>
  <c r="L54" i="159"/>
  <c r="L55" i="159"/>
  <c r="L56" i="159"/>
  <c r="L57" i="159"/>
  <c r="L58" i="159"/>
  <c r="L59" i="159"/>
  <c r="L60" i="159"/>
  <c r="L61" i="159"/>
  <c r="L62" i="159"/>
  <c r="L63" i="159"/>
  <c r="L64" i="159"/>
  <c r="L65" i="159"/>
  <c r="L66" i="159"/>
  <c r="L67" i="159"/>
  <c r="L68" i="159"/>
  <c r="L69" i="159"/>
  <c r="L70" i="159"/>
  <c r="L71" i="159"/>
  <c r="L72" i="159"/>
  <c r="L73" i="159"/>
  <c r="L74" i="159"/>
  <c r="L75" i="159"/>
  <c r="L76" i="159"/>
  <c r="L77" i="159"/>
  <c r="L78" i="159"/>
  <c r="L79" i="159"/>
  <c r="L94" i="159"/>
  <c r="L96" i="159"/>
  <c r="L106" i="159"/>
  <c r="L107" i="159"/>
  <c r="L108" i="159"/>
  <c r="L109" i="159"/>
  <c r="L110" i="159"/>
  <c r="O13" i="159" s="1"/>
  <c r="L113" i="159"/>
  <c r="L114" i="159"/>
  <c r="O5" i="159" s="1"/>
  <c r="L4" i="159"/>
  <c r="J5" i="159"/>
  <c r="J6" i="159"/>
  <c r="J7" i="159"/>
  <c r="J8" i="159"/>
  <c r="J9" i="159"/>
  <c r="J10" i="159"/>
  <c r="J11" i="159"/>
  <c r="J12" i="159"/>
  <c r="J13" i="159"/>
  <c r="J15" i="159"/>
  <c r="J16" i="159"/>
  <c r="J17" i="159"/>
  <c r="J18" i="159"/>
  <c r="J19" i="159"/>
  <c r="J20" i="159"/>
  <c r="J21" i="159"/>
  <c r="J22" i="159"/>
  <c r="J23" i="159"/>
  <c r="J24" i="159"/>
  <c r="J25" i="159"/>
  <c r="J26" i="159"/>
  <c r="J27" i="159"/>
  <c r="J28" i="159"/>
  <c r="J29" i="159"/>
  <c r="J30" i="159"/>
  <c r="J31" i="159"/>
  <c r="J32" i="159"/>
  <c r="J33" i="159"/>
  <c r="J34" i="159"/>
  <c r="J35" i="159"/>
  <c r="J36" i="159"/>
  <c r="J37" i="159"/>
  <c r="J38" i="159"/>
  <c r="J39" i="159"/>
  <c r="J40" i="159"/>
  <c r="J41" i="159"/>
  <c r="J42" i="159"/>
  <c r="J43" i="159"/>
  <c r="J44" i="159"/>
  <c r="J45" i="159"/>
  <c r="J46" i="159"/>
  <c r="J47" i="159"/>
  <c r="J48" i="159"/>
  <c r="J49" i="159"/>
  <c r="J50" i="159"/>
  <c r="J51" i="159"/>
  <c r="J52" i="159"/>
  <c r="J53" i="159"/>
  <c r="J54" i="159"/>
  <c r="J55" i="159"/>
  <c r="J56" i="159"/>
  <c r="J57" i="159"/>
  <c r="J58" i="159"/>
  <c r="J59" i="159"/>
  <c r="J60" i="159"/>
  <c r="J61" i="159"/>
  <c r="J62" i="159"/>
  <c r="J63" i="159"/>
  <c r="J64" i="159"/>
  <c r="J65" i="159"/>
  <c r="J66" i="159"/>
  <c r="J67" i="159"/>
  <c r="J68" i="159"/>
  <c r="J69" i="159"/>
  <c r="J70" i="159"/>
  <c r="J71" i="159"/>
  <c r="J72" i="159"/>
  <c r="J73" i="159"/>
  <c r="J74" i="159"/>
  <c r="J75" i="159"/>
  <c r="J76" i="159"/>
  <c r="J77" i="159"/>
  <c r="J78" i="159"/>
  <c r="J79" i="159"/>
  <c r="J94" i="159"/>
  <c r="J96" i="159"/>
  <c r="J106" i="159"/>
  <c r="J107" i="159"/>
  <c r="J108" i="159"/>
  <c r="J109" i="159"/>
  <c r="J110" i="159"/>
  <c r="J111" i="159"/>
  <c r="J113" i="159"/>
  <c r="J114" i="159"/>
  <c r="J4" i="159"/>
  <c r="I5" i="159"/>
  <c r="I6" i="159"/>
  <c r="I7" i="159"/>
  <c r="I8" i="159"/>
  <c r="I9" i="159"/>
  <c r="I10" i="159"/>
  <c r="I11" i="159"/>
  <c r="I12" i="159"/>
  <c r="I13" i="159"/>
  <c r="I15" i="159"/>
  <c r="I16" i="159"/>
  <c r="I17" i="159"/>
  <c r="I18" i="159"/>
  <c r="I19" i="159"/>
  <c r="I20" i="159"/>
  <c r="I21" i="159"/>
  <c r="I22" i="159"/>
  <c r="I23" i="159"/>
  <c r="I24" i="159"/>
  <c r="I25" i="159"/>
  <c r="I26" i="159"/>
  <c r="I27" i="159"/>
  <c r="I28" i="159"/>
  <c r="I29" i="159"/>
  <c r="I30" i="159"/>
  <c r="I31" i="159"/>
  <c r="I32" i="159"/>
  <c r="I33" i="159"/>
  <c r="I34" i="159"/>
  <c r="I35" i="159"/>
  <c r="I36" i="159"/>
  <c r="I37" i="159"/>
  <c r="I38" i="159"/>
  <c r="I39" i="159"/>
  <c r="I40" i="159"/>
  <c r="I41" i="159"/>
  <c r="I42" i="159"/>
  <c r="I43" i="159"/>
  <c r="I44" i="159"/>
  <c r="I45" i="159"/>
  <c r="I46" i="159"/>
  <c r="I47" i="159"/>
  <c r="I48" i="159"/>
  <c r="I49" i="159"/>
  <c r="I50" i="159"/>
  <c r="I51" i="159"/>
  <c r="I52" i="159"/>
  <c r="I53" i="159"/>
  <c r="I54" i="159"/>
  <c r="I55" i="159"/>
  <c r="I56" i="159"/>
  <c r="I57" i="159"/>
  <c r="I58" i="159"/>
  <c r="I59" i="159"/>
  <c r="I60" i="159"/>
  <c r="I61" i="159"/>
  <c r="I62" i="159"/>
  <c r="I63" i="159"/>
  <c r="I64" i="159"/>
  <c r="I65" i="159"/>
  <c r="I66" i="159"/>
  <c r="I67" i="159"/>
  <c r="I68" i="159"/>
  <c r="I69" i="159"/>
  <c r="I70" i="159"/>
  <c r="I71" i="159"/>
  <c r="I72" i="159"/>
  <c r="I73" i="159"/>
  <c r="I74" i="159"/>
  <c r="I75" i="159"/>
  <c r="I76" i="159"/>
  <c r="I77" i="159"/>
  <c r="I78" i="159"/>
  <c r="I79" i="159"/>
  <c r="I94" i="159"/>
  <c r="I96" i="159"/>
  <c r="I106" i="159"/>
  <c r="I107" i="159"/>
  <c r="I108" i="159"/>
  <c r="I109" i="159"/>
  <c r="I110" i="159"/>
  <c r="I111" i="159"/>
  <c r="L111" i="159" s="1"/>
  <c r="I113" i="159"/>
  <c r="I114" i="159"/>
  <c r="I4" i="159"/>
  <c r="H5" i="159"/>
  <c r="H6" i="159"/>
  <c r="H7" i="159"/>
  <c r="H8" i="159"/>
  <c r="H9" i="159"/>
  <c r="H10" i="159"/>
  <c r="H11" i="159"/>
  <c r="H12" i="159"/>
  <c r="H13" i="159"/>
  <c r="H15" i="159"/>
  <c r="H16" i="159"/>
  <c r="H17" i="159"/>
  <c r="H18" i="159"/>
  <c r="H19" i="159"/>
  <c r="H20" i="159"/>
  <c r="H21" i="159"/>
  <c r="H22" i="159"/>
  <c r="H23" i="159"/>
  <c r="H24" i="159"/>
  <c r="H25" i="159"/>
  <c r="H26" i="159"/>
  <c r="H27" i="159"/>
  <c r="H28" i="159"/>
  <c r="H29" i="159"/>
  <c r="H30" i="159"/>
  <c r="H31" i="159"/>
  <c r="H32" i="159"/>
  <c r="H33" i="159"/>
  <c r="H34" i="159"/>
  <c r="H35" i="159"/>
  <c r="H36" i="159"/>
  <c r="H37" i="159"/>
  <c r="H38" i="159"/>
  <c r="H39" i="159"/>
  <c r="H40" i="159"/>
  <c r="H41" i="159"/>
  <c r="H42" i="159"/>
  <c r="H43" i="159"/>
  <c r="H44" i="159"/>
  <c r="H45" i="159"/>
  <c r="H46" i="159"/>
  <c r="H47" i="159"/>
  <c r="H48" i="159"/>
  <c r="H49" i="159"/>
  <c r="H50" i="159"/>
  <c r="H51" i="159"/>
  <c r="H52" i="159"/>
  <c r="H53" i="159"/>
  <c r="H54" i="159"/>
  <c r="H55" i="159"/>
  <c r="H56" i="159"/>
  <c r="H57" i="159"/>
  <c r="H58" i="159"/>
  <c r="H59" i="159"/>
  <c r="H60" i="159"/>
  <c r="H61" i="159"/>
  <c r="H62" i="159"/>
  <c r="H63" i="159"/>
  <c r="H64" i="159"/>
  <c r="H65" i="159"/>
  <c r="H66" i="159"/>
  <c r="H67" i="159"/>
  <c r="H68" i="159"/>
  <c r="H69" i="159"/>
  <c r="H70" i="159"/>
  <c r="H71" i="159"/>
  <c r="H72" i="159"/>
  <c r="H73" i="159"/>
  <c r="H74" i="159"/>
  <c r="H75" i="159"/>
  <c r="H76" i="159"/>
  <c r="H77" i="159"/>
  <c r="H78" i="159"/>
  <c r="H79" i="159"/>
  <c r="H94" i="159"/>
  <c r="H96" i="159"/>
  <c r="H106" i="159"/>
  <c r="H107" i="159"/>
  <c r="H108" i="159"/>
  <c r="H109" i="159"/>
  <c r="H110" i="159"/>
  <c r="H111" i="159"/>
  <c r="H113" i="159"/>
  <c r="H114" i="159"/>
  <c r="H4" i="159"/>
  <c r="J5" i="116"/>
  <c r="J6" i="116"/>
  <c r="J7" i="116"/>
  <c r="J8" i="116"/>
  <c r="J9" i="116"/>
  <c r="J10" i="116"/>
  <c r="J11" i="116"/>
  <c r="J12" i="116"/>
  <c r="J13" i="116"/>
  <c r="J14" i="116"/>
  <c r="J15" i="116"/>
  <c r="J16" i="116"/>
  <c r="J17" i="116"/>
  <c r="J18" i="116"/>
  <c r="J19" i="116"/>
  <c r="J20" i="116"/>
  <c r="J21" i="116"/>
  <c r="J22" i="116"/>
  <c r="J23" i="116"/>
  <c r="J24" i="116"/>
  <c r="J25" i="116"/>
  <c r="J26" i="116"/>
  <c r="J27" i="116"/>
  <c r="J28" i="116"/>
  <c r="J29" i="116"/>
  <c r="J30" i="116"/>
  <c r="J31" i="116"/>
  <c r="J32" i="116"/>
  <c r="J33" i="116"/>
  <c r="J34" i="116"/>
  <c r="J35" i="116"/>
  <c r="J37" i="116"/>
  <c r="J38" i="116"/>
  <c r="J39" i="116"/>
  <c r="J40" i="116"/>
  <c r="J41" i="116"/>
  <c r="J42" i="116"/>
  <c r="J43" i="116"/>
  <c r="J44" i="116"/>
  <c r="J45" i="116"/>
  <c r="J46" i="116"/>
  <c r="J47" i="116"/>
  <c r="J48" i="116"/>
  <c r="J49" i="116"/>
  <c r="J50" i="116"/>
  <c r="J51" i="116"/>
  <c r="J52" i="116"/>
  <c r="J53" i="116"/>
  <c r="J54" i="116"/>
  <c r="J55" i="116"/>
  <c r="J56" i="116"/>
  <c r="J57" i="116"/>
  <c r="J58" i="116"/>
  <c r="J59" i="116"/>
  <c r="J60" i="116"/>
  <c r="J61" i="116"/>
  <c r="J62" i="116"/>
  <c r="J63" i="116"/>
  <c r="J64" i="116"/>
  <c r="J65" i="116"/>
  <c r="J67" i="116"/>
  <c r="J68" i="116"/>
  <c r="J69" i="116"/>
  <c r="J70" i="116"/>
  <c r="J71" i="116"/>
  <c r="J72" i="116"/>
  <c r="J73" i="116"/>
  <c r="J74" i="116"/>
  <c r="J75" i="116"/>
  <c r="J76" i="116"/>
  <c r="J77" i="116"/>
  <c r="J78" i="116"/>
  <c r="J79" i="116"/>
  <c r="J80" i="116"/>
  <c r="J81" i="116"/>
  <c r="J82" i="116"/>
  <c r="J83" i="116"/>
  <c r="J84" i="116"/>
  <c r="J85" i="116"/>
  <c r="J86" i="116"/>
  <c r="J87" i="116"/>
  <c r="J88" i="116"/>
  <c r="J89" i="116"/>
  <c r="J91" i="116"/>
  <c r="L91" i="116"/>
  <c r="O11" i="116" s="1"/>
  <c r="L89" i="116"/>
  <c r="O13" i="116" s="1"/>
  <c r="L88" i="116"/>
  <c r="L87" i="116"/>
  <c r="L86" i="116"/>
  <c r="L85" i="116"/>
  <c r="L84" i="116"/>
  <c r="L83" i="116"/>
  <c r="L82" i="116"/>
  <c r="L81" i="116"/>
  <c r="L80" i="116"/>
  <c r="L79" i="116"/>
  <c r="L78" i="116"/>
  <c r="L77" i="116"/>
  <c r="L76" i="116"/>
  <c r="L75" i="116"/>
  <c r="L74" i="116"/>
  <c r="L73" i="116"/>
  <c r="L72" i="116"/>
  <c r="L71" i="116"/>
  <c r="L70" i="116"/>
  <c r="L69" i="116"/>
  <c r="L68" i="116"/>
  <c r="L67" i="116"/>
  <c r="L65" i="116"/>
  <c r="L64" i="116"/>
  <c r="L63" i="116"/>
  <c r="L62" i="116"/>
  <c r="L61" i="116"/>
  <c r="L60" i="116"/>
  <c r="L59" i="116"/>
  <c r="L58" i="116"/>
  <c r="L57" i="116"/>
  <c r="L56" i="116"/>
  <c r="L55" i="116"/>
  <c r="L54" i="116"/>
  <c r="L53" i="116"/>
  <c r="L52" i="116"/>
  <c r="L51" i="116"/>
  <c r="L50" i="116"/>
  <c r="L49" i="116"/>
  <c r="L48" i="116"/>
  <c r="L47" i="116"/>
  <c r="L46" i="116"/>
  <c r="L45" i="116"/>
  <c r="L44" i="116"/>
  <c r="L43" i="116"/>
  <c r="L42" i="116"/>
  <c r="L41" i="116"/>
  <c r="L40" i="116"/>
  <c r="L39" i="116"/>
  <c r="L38" i="116"/>
  <c r="L37" i="116"/>
  <c r="L35" i="116"/>
  <c r="L34" i="116"/>
  <c r="L33" i="116"/>
  <c r="L32" i="116"/>
  <c r="L31" i="116"/>
  <c r="L30" i="116"/>
  <c r="L29" i="116"/>
  <c r="L28" i="116"/>
  <c r="L27" i="116"/>
  <c r="L26" i="116"/>
  <c r="L25" i="116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J4" i="116"/>
  <c r="I5" i="116"/>
  <c r="I6" i="116"/>
  <c r="I7" i="116"/>
  <c r="I8" i="116"/>
  <c r="I9" i="116"/>
  <c r="I10" i="116"/>
  <c r="I11" i="116"/>
  <c r="I12" i="116"/>
  <c r="I13" i="116"/>
  <c r="I14" i="116"/>
  <c r="I15" i="116"/>
  <c r="I16" i="116"/>
  <c r="I17" i="116"/>
  <c r="I18" i="116"/>
  <c r="I19" i="116"/>
  <c r="I20" i="116"/>
  <c r="I21" i="116"/>
  <c r="I22" i="116"/>
  <c r="I23" i="116"/>
  <c r="I24" i="116"/>
  <c r="I25" i="116"/>
  <c r="I26" i="116"/>
  <c r="I27" i="116"/>
  <c r="I28" i="116"/>
  <c r="I29" i="116"/>
  <c r="I30" i="116"/>
  <c r="I31" i="116"/>
  <c r="I32" i="116"/>
  <c r="I33" i="116"/>
  <c r="I34" i="116"/>
  <c r="I35" i="116"/>
  <c r="I37" i="116"/>
  <c r="I38" i="116"/>
  <c r="I39" i="116"/>
  <c r="I40" i="116"/>
  <c r="I41" i="116"/>
  <c r="I42" i="116"/>
  <c r="I43" i="116"/>
  <c r="I44" i="116"/>
  <c r="I45" i="116"/>
  <c r="I46" i="116"/>
  <c r="I47" i="116"/>
  <c r="I48" i="116"/>
  <c r="I49" i="116"/>
  <c r="I50" i="116"/>
  <c r="I51" i="116"/>
  <c r="I52" i="116"/>
  <c r="I53" i="116"/>
  <c r="I54" i="116"/>
  <c r="I55" i="116"/>
  <c r="I56" i="116"/>
  <c r="I57" i="116"/>
  <c r="I58" i="116"/>
  <c r="I59" i="116"/>
  <c r="I60" i="116"/>
  <c r="I61" i="116"/>
  <c r="I62" i="116"/>
  <c r="I63" i="116"/>
  <c r="I64" i="116"/>
  <c r="I65" i="116"/>
  <c r="I67" i="116"/>
  <c r="I68" i="116"/>
  <c r="I69" i="116"/>
  <c r="I70" i="116"/>
  <c r="I71" i="116"/>
  <c r="I72" i="116"/>
  <c r="I73" i="116"/>
  <c r="I74" i="116"/>
  <c r="I75" i="116"/>
  <c r="I76" i="116"/>
  <c r="I77" i="116"/>
  <c r="I78" i="116"/>
  <c r="I79" i="116"/>
  <c r="I80" i="116"/>
  <c r="I81" i="116"/>
  <c r="I82" i="116"/>
  <c r="I83" i="116"/>
  <c r="I84" i="116"/>
  <c r="I85" i="116"/>
  <c r="I86" i="116"/>
  <c r="I87" i="116"/>
  <c r="I88" i="116"/>
  <c r="I89" i="116"/>
  <c r="I91" i="116"/>
  <c r="I4" i="116"/>
  <c r="H5" i="116"/>
  <c r="H6" i="116"/>
  <c r="H7" i="116"/>
  <c r="H8" i="116"/>
  <c r="H9" i="116"/>
  <c r="H10" i="116"/>
  <c r="H11" i="116"/>
  <c r="H12" i="116"/>
  <c r="H13" i="116"/>
  <c r="H14" i="116"/>
  <c r="H15" i="116"/>
  <c r="H16" i="116"/>
  <c r="H17" i="116"/>
  <c r="H18" i="116"/>
  <c r="H19" i="116"/>
  <c r="H20" i="116"/>
  <c r="H21" i="116"/>
  <c r="H22" i="116"/>
  <c r="H23" i="116"/>
  <c r="H24" i="116"/>
  <c r="H25" i="116"/>
  <c r="H26" i="116"/>
  <c r="H27" i="116"/>
  <c r="H28" i="116"/>
  <c r="H29" i="116"/>
  <c r="H30" i="116"/>
  <c r="H31" i="116"/>
  <c r="H32" i="116"/>
  <c r="H33" i="116"/>
  <c r="H34" i="116"/>
  <c r="H35" i="116"/>
  <c r="H37" i="116"/>
  <c r="H38" i="116"/>
  <c r="H39" i="116"/>
  <c r="H40" i="116"/>
  <c r="H41" i="116"/>
  <c r="H42" i="116"/>
  <c r="H43" i="116"/>
  <c r="H44" i="116"/>
  <c r="H45" i="116"/>
  <c r="H46" i="116"/>
  <c r="H47" i="116"/>
  <c r="H48" i="116"/>
  <c r="H49" i="116"/>
  <c r="H50" i="116"/>
  <c r="H51" i="116"/>
  <c r="H52" i="116"/>
  <c r="H53" i="116"/>
  <c r="H54" i="116"/>
  <c r="H55" i="116"/>
  <c r="H56" i="116"/>
  <c r="H57" i="116"/>
  <c r="H58" i="116"/>
  <c r="H59" i="116"/>
  <c r="H60" i="116"/>
  <c r="H61" i="116"/>
  <c r="H62" i="116"/>
  <c r="H63" i="116"/>
  <c r="H64" i="116"/>
  <c r="H65" i="116"/>
  <c r="H67" i="116"/>
  <c r="H68" i="116"/>
  <c r="H69" i="116"/>
  <c r="H70" i="116"/>
  <c r="H71" i="116"/>
  <c r="H72" i="116"/>
  <c r="H73" i="116"/>
  <c r="H74" i="116"/>
  <c r="H75" i="116"/>
  <c r="H76" i="116"/>
  <c r="H77" i="116"/>
  <c r="H78" i="116"/>
  <c r="H79" i="116"/>
  <c r="H80" i="116"/>
  <c r="H81" i="116"/>
  <c r="H82" i="116"/>
  <c r="H83" i="116"/>
  <c r="H84" i="116"/>
  <c r="H85" i="116"/>
  <c r="H86" i="116"/>
  <c r="H87" i="116"/>
  <c r="H88" i="116"/>
  <c r="H89" i="116"/>
  <c r="H91" i="116"/>
  <c r="H4" i="116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O10" i="82" s="1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L102" i="82"/>
  <c r="L103" i="82"/>
  <c r="L104" i="82"/>
  <c r="L105" i="82"/>
  <c r="L106" i="82"/>
  <c r="L107" i="82"/>
  <c r="L108" i="82"/>
  <c r="L109" i="82"/>
  <c r="L110" i="82"/>
  <c r="L111" i="82"/>
  <c r="L112" i="82"/>
  <c r="L113" i="82"/>
  <c r="L114" i="82"/>
  <c r="L115" i="82"/>
  <c r="L116" i="82"/>
  <c r="L117" i="82"/>
  <c r="L118" i="82"/>
  <c r="L120" i="82"/>
  <c r="L121" i="82"/>
  <c r="L122" i="82"/>
  <c r="L123" i="82"/>
  <c r="L124" i="82"/>
  <c r="L125" i="82"/>
  <c r="L126" i="82"/>
  <c r="L127" i="82"/>
  <c r="L128" i="82"/>
  <c r="O18" i="82" s="1"/>
  <c r="L129" i="82"/>
  <c r="L130" i="82"/>
  <c r="O20" i="82" s="1"/>
  <c r="L131" i="82"/>
  <c r="L132" i="82"/>
  <c r="L133" i="82"/>
  <c r="L134" i="82"/>
  <c r="L135" i="82"/>
  <c r="L136" i="82"/>
  <c r="L137" i="82"/>
  <c r="L138" i="82"/>
  <c r="L139" i="82"/>
  <c r="L140" i="82"/>
  <c r="L141" i="82"/>
  <c r="O28" i="82" s="1"/>
  <c r="L142" i="82"/>
  <c r="L143" i="82"/>
  <c r="L144" i="82"/>
  <c r="L145" i="82"/>
  <c r="L146" i="82"/>
  <c r="L147" i="82"/>
  <c r="L148" i="82"/>
  <c r="L149" i="82"/>
  <c r="L150" i="82"/>
  <c r="L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J102" i="82"/>
  <c r="J103" i="82"/>
  <c r="J104" i="82"/>
  <c r="J105" i="82"/>
  <c r="J106" i="82"/>
  <c r="J107" i="82"/>
  <c r="J108" i="82"/>
  <c r="J109" i="82"/>
  <c r="J110" i="82"/>
  <c r="J111" i="82"/>
  <c r="J112" i="82"/>
  <c r="J113" i="82"/>
  <c r="J114" i="82"/>
  <c r="J115" i="82"/>
  <c r="J116" i="82"/>
  <c r="J117" i="82"/>
  <c r="J118" i="82"/>
  <c r="J120" i="82"/>
  <c r="J121" i="82"/>
  <c r="J122" i="82"/>
  <c r="J123" i="82"/>
  <c r="J124" i="82"/>
  <c r="J125" i="82"/>
  <c r="J126" i="82"/>
  <c r="J127" i="82"/>
  <c r="J128" i="82"/>
  <c r="J129" i="82"/>
  <c r="J130" i="82"/>
  <c r="J131" i="82"/>
  <c r="J132" i="82"/>
  <c r="J133" i="82"/>
  <c r="J134" i="82"/>
  <c r="J135" i="82"/>
  <c r="J136" i="82"/>
  <c r="J137" i="82"/>
  <c r="J138" i="82"/>
  <c r="J139" i="82"/>
  <c r="J140" i="82"/>
  <c r="J141" i="82"/>
  <c r="J142" i="82"/>
  <c r="J143" i="82"/>
  <c r="J144" i="82"/>
  <c r="J145" i="82"/>
  <c r="J146" i="82"/>
  <c r="J147" i="82"/>
  <c r="J148" i="82"/>
  <c r="J149" i="82"/>
  <c r="J150" i="82"/>
  <c r="J8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4" i="82"/>
  <c r="I5" i="82"/>
  <c r="I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21" i="82"/>
  <c r="I22" i="82"/>
  <c r="I23" i="82"/>
  <c r="I24" i="82"/>
  <c r="I25" i="82"/>
  <c r="I26" i="82"/>
  <c r="I27" i="82"/>
  <c r="I28" i="82"/>
  <c r="I29" i="82"/>
  <c r="I30" i="82"/>
  <c r="I31" i="82"/>
  <c r="I32" i="82"/>
  <c r="I33" i="82"/>
  <c r="I34" i="82"/>
  <c r="I35" i="82"/>
  <c r="I36" i="82"/>
  <c r="I37" i="82"/>
  <c r="I38" i="82"/>
  <c r="I39" i="82"/>
  <c r="I40" i="82"/>
  <c r="I41" i="82"/>
  <c r="I42" i="82"/>
  <c r="I43" i="82"/>
  <c r="I44" i="82"/>
  <c r="I45" i="82"/>
  <c r="I46" i="82"/>
  <c r="I47" i="82"/>
  <c r="I48" i="82"/>
  <c r="I49" i="82"/>
  <c r="I50" i="82"/>
  <c r="I51" i="82"/>
  <c r="I52" i="82"/>
  <c r="I53" i="82"/>
  <c r="I54" i="82"/>
  <c r="I55" i="82"/>
  <c r="I56" i="82"/>
  <c r="I57" i="82"/>
  <c r="I58" i="82"/>
  <c r="I59" i="82"/>
  <c r="I60" i="82"/>
  <c r="I61" i="82"/>
  <c r="I62" i="82"/>
  <c r="I63" i="82"/>
  <c r="I64" i="82"/>
  <c r="I65" i="82"/>
  <c r="I66" i="82"/>
  <c r="I67" i="82"/>
  <c r="I68" i="82"/>
  <c r="I69" i="82"/>
  <c r="I70" i="82"/>
  <c r="I71" i="82"/>
  <c r="I72" i="82"/>
  <c r="I73" i="82"/>
  <c r="I74" i="82"/>
  <c r="I75" i="82"/>
  <c r="I76" i="82"/>
  <c r="I77" i="82"/>
  <c r="I78" i="82"/>
  <c r="I79" i="82"/>
  <c r="I80" i="82"/>
  <c r="I81" i="82"/>
  <c r="I82" i="82"/>
  <c r="I83" i="82"/>
  <c r="I84" i="82"/>
  <c r="I85" i="82"/>
  <c r="I86" i="82"/>
  <c r="I87" i="82"/>
  <c r="I88" i="82"/>
  <c r="I89" i="82"/>
  <c r="I90" i="82"/>
  <c r="I91" i="82"/>
  <c r="I92" i="82"/>
  <c r="I93" i="82"/>
  <c r="I94" i="82"/>
  <c r="I95" i="82"/>
  <c r="I96" i="82"/>
  <c r="I97" i="82"/>
  <c r="I98" i="82"/>
  <c r="I99" i="82"/>
  <c r="I100" i="82"/>
  <c r="I101" i="82"/>
  <c r="I102" i="82"/>
  <c r="I103" i="82"/>
  <c r="I104" i="82"/>
  <c r="I105" i="82"/>
  <c r="I106" i="82"/>
  <c r="I107" i="82"/>
  <c r="I108" i="82"/>
  <c r="I109" i="82"/>
  <c r="I110" i="82"/>
  <c r="I111" i="82"/>
  <c r="I112" i="82"/>
  <c r="I113" i="82"/>
  <c r="I114" i="82"/>
  <c r="I115" i="82"/>
  <c r="I116" i="82"/>
  <c r="I117" i="82"/>
  <c r="I118" i="82"/>
  <c r="I120" i="82"/>
  <c r="I121" i="82"/>
  <c r="I122" i="82"/>
  <c r="I123" i="82"/>
  <c r="I124" i="82"/>
  <c r="I125" i="82"/>
  <c r="I126" i="82"/>
  <c r="I127" i="82"/>
  <c r="I128" i="82"/>
  <c r="I129" i="82"/>
  <c r="I130" i="82"/>
  <c r="I131" i="82"/>
  <c r="I132" i="82"/>
  <c r="I133" i="82"/>
  <c r="I134" i="82"/>
  <c r="I135" i="82"/>
  <c r="I136" i="82"/>
  <c r="I137" i="82"/>
  <c r="I138" i="82"/>
  <c r="I139" i="82"/>
  <c r="I140" i="82"/>
  <c r="I141" i="82"/>
  <c r="I142" i="82"/>
  <c r="I143" i="82"/>
  <c r="I144" i="82"/>
  <c r="I145" i="82"/>
  <c r="I146" i="82"/>
  <c r="I147" i="82"/>
  <c r="I148" i="82"/>
  <c r="I149" i="82"/>
  <c r="I150" i="82"/>
  <c r="I4" i="82"/>
  <c r="H5" i="82"/>
  <c r="H6" i="82"/>
  <c r="H7" i="82"/>
  <c r="H8" i="82"/>
  <c r="H9" i="82"/>
  <c r="H10" i="82"/>
  <c r="H11" i="82"/>
  <c r="H12" i="82"/>
  <c r="H13" i="82"/>
  <c r="H14" i="82"/>
  <c r="H15" i="82"/>
  <c r="H16" i="82"/>
  <c r="H17" i="82"/>
  <c r="H18" i="82"/>
  <c r="H19" i="82"/>
  <c r="H20" i="82"/>
  <c r="H21" i="82"/>
  <c r="H22" i="82"/>
  <c r="H23" i="82"/>
  <c r="H24" i="82"/>
  <c r="H25" i="82"/>
  <c r="H26" i="82"/>
  <c r="H27" i="82"/>
  <c r="H28" i="82"/>
  <c r="H29" i="82"/>
  <c r="H30" i="82"/>
  <c r="H31" i="82"/>
  <c r="H32" i="82"/>
  <c r="H33" i="82"/>
  <c r="H34" i="82"/>
  <c r="H35" i="82"/>
  <c r="H36" i="82"/>
  <c r="H37" i="82"/>
  <c r="H38" i="82"/>
  <c r="H39" i="82"/>
  <c r="H40" i="82"/>
  <c r="H41" i="82"/>
  <c r="H42" i="82"/>
  <c r="H43" i="82"/>
  <c r="H44" i="82"/>
  <c r="H45" i="82"/>
  <c r="H46" i="82"/>
  <c r="H47" i="82"/>
  <c r="H48" i="82"/>
  <c r="H49" i="82"/>
  <c r="H50" i="82"/>
  <c r="H51" i="82"/>
  <c r="H52" i="82"/>
  <c r="H53" i="82"/>
  <c r="H54" i="82"/>
  <c r="H55" i="82"/>
  <c r="H56" i="82"/>
  <c r="H57" i="82"/>
  <c r="H58" i="82"/>
  <c r="H59" i="82"/>
  <c r="H60" i="82"/>
  <c r="H61" i="82"/>
  <c r="H62" i="82"/>
  <c r="H63" i="82"/>
  <c r="H64" i="82"/>
  <c r="H65" i="82"/>
  <c r="H66" i="82"/>
  <c r="H67" i="82"/>
  <c r="H68" i="82"/>
  <c r="H69" i="82"/>
  <c r="H70" i="82"/>
  <c r="H71" i="82"/>
  <c r="H72" i="82"/>
  <c r="H73" i="82"/>
  <c r="H74" i="82"/>
  <c r="H75" i="82"/>
  <c r="H76" i="82"/>
  <c r="H77" i="82"/>
  <c r="H78" i="82"/>
  <c r="H79" i="82"/>
  <c r="H80" i="82"/>
  <c r="H81" i="82"/>
  <c r="H82" i="82"/>
  <c r="H83" i="82"/>
  <c r="H84" i="82"/>
  <c r="H85" i="82"/>
  <c r="H86" i="82"/>
  <c r="H87" i="82"/>
  <c r="H88" i="82"/>
  <c r="H89" i="82"/>
  <c r="H90" i="82"/>
  <c r="H91" i="82"/>
  <c r="H92" i="82"/>
  <c r="H93" i="82"/>
  <c r="H94" i="82"/>
  <c r="H95" i="82"/>
  <c r="H96" i="82"/>
  <c r="H97" i="82"/>
  <c r="H98" i="82"/>
  <c r="H99" i="82"/>
  <c r="H100" i="82"/>
  <c r="H101" i="82"/>
  <c r="H102" i="82"/>
  <c r="H103" i="82"/>
  <c r="H104" i="82"/>
  <c r="H105" i="82"/>
  <c r="H106" i="82"/>
  <c r="H107" i="82"/>
  <c r="H108" i="82"/>
  <c r="H109" i="82"/>
  <c r="H110" i="82"/>
  <c r="H111" i="82"/>
  <c r="H112" i="82"/>
  <c r="H113" i="82"/>
  <c r="H114" i="82"/>
  <c r="H115" i="82"/>
  <c r="H116" i="82"/>
  <c r="H117" i="82"/>
  <c r="H118" i="82"/>
  <c r="H120" i="82"/>
  <c r="H121" i="82"/>
  <c r="H122" i="82"/>
  <c r="H123" i="82"/>
  <c r="H124" i="82"/>
  <c r="H125" i="82"/>
  <c r="H126" i="82"/>
  <c r="H127" i="82"/>
  <c r="H128" i="82"/>
  <c r="H129" i="82"/>
  <c r="H130" i="82"/>
  <c r="H131" i="82"/>
  <c r="H132" i="82"/>
  <c r="H133" i="82"/>
  <c r="H134" i="82"/>
  <c r="H135" i="82"/>
  <c r="H136" i="82"/>
  <c r="H137" i="82"/>
  <c r="H138" i="82"/>
  <c r="H139" i="82"/>
  <c r="H140" i="82"/>
  <c r="H141" i="82"/>
  <c r="H142" i="82"/>
  <c r="H143" i="82"/>
  <c r="H144" i="82"/>
  <c r="H145" i="82"/>
  <c r="H146" i="82"/>
  <c r="H147" i="82"/>
  <c r="H148" i="82"/>
  <c r="H149" i="82"/>
  <c r="H150" i="82"/>
  <c r="H4" i="82"/>
  <c r="L5" i="83"/>
  <c r="L6" i="83"/>
  <c r="L7" i="83"/>
  <c r="L8" i="83"/>
  <c r="L9" i="83"/>
  <c r="L10" i="83"/>
  <c r="L11" i="83"/>
  <c r="L12" i="83"/>
  <c r="L13" i="83"/>
  <c r="L14" i="83"/>
  <c r="L15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9" i="83"/>
  <c r="L80" i="83"/>
  <c r="L81" i="83"/>
  <c r="L82" i="83"/>
  <c r="L83" i="83"/>
  <c r="L112" i="83"/>
  <c r="L114" i="83"/>
  <c r="L123" i="83"/>
  <c r="L124" i="83"/>
  <c r="L125" i="83"/>
  <c r="L126" i="83"/>
  <c r="L127" i="83"/>
  <c r="O13" i="83" s="1"/>
  <c r="L128" i="83"/>
  <c r="L129" i="83"/>
  <c r="O5" i="83" s="1"/>
  <c r="L130" i="83"/>
  <c r="L131" i="83"/>
  <c r="L132" i="83"/>
  <c r="L133" i="83"/>
  <c r="L134" i="83"/>
  <c r="L135" i="83"/>
  <c r="L136" i="83"/>
  <c r="L137" i="83"/>
  <c r="L4" i="83"/>
  <c r="J5" i="83"/>
  <c r="J6" i="83"/>
  <c r="J7" i="83"/>
  <c r="J8" i="83"/>
  <c r="J9" i="83"/>
  <c r="J10" i="83"/>
  <c r="J11" i="83"/>
  <c r="J12" i="83"/>
  <c r="J13" i="83"/>
  <c r="J14" i="83"/>
  <c r="J15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9" i="83"/>
  <c r="J80" i="83"/>
  <c r="J81" i="83"/>
  <c r="J82" i="83"/>
  <c r="J83" i="83"/>
  <c r="J84" i="83"/>
  <c r="J85" i="83"/>
  <c r="J87" i="83"/>
  <c r="J88" i="83"/>
  <c r="J89" i="83"/>
  <c r="J90" i="83"/>
  <c r="J91" i="83"/>
  <c r="J92" i="83"/>
  <c r="J93" i="83"/>
  <c r="J112" i="83"/>
  <c r="J114" i="83"/>
  <c r="J123" i="83"/>
  <c r="J124" i="83"/>
  <c r="J125" i="83"/>
  <c r="J126" i="83"/>
  <c r="J127" i="83"/>
  <c r="J128" i="83"/>
  <c r="J129" i="83"/>
  <c r="J130" i="83"/>
  <c r="J131" i="83"/>
  <c r="J132" i="83"/>
  <c r="J133" i="83"/>
  <c r="J134" i="83"/>
  <c r="J135" i="83"/>
  <c r="J136" i="83"/>
  <c r="J137" i="83"/>
  <c r="J4" i="83"/>
  <c r="I5" i="83"/>
  <c r="I6" i="83"/>
  <c r="I7" i="83"/>
  <c r="I8" i="83"/>
  <c r="I9" i="83"/>
  <c r="I10" i="83"/>
  <c r="I11" i="83"/>
  <c r="I12" i="83"/>
  <c r="I13" i="83"/>
  <c r="I14" i="83"/>
  <c r="I15" i="83"/>
  <c r="I17" i="83"/>
  <c r="I18" i="83"/>
  <c r="I19" i="83"/>
  <c r="I20" i="83"/>
  <c r="I21" i="83"/>
  <c r="I22" i="83"/>
  <c r="I23" i="83"/>
  <c r="I24" i="83"/>
  <c r="I25" i="83"/>
  <c r="I26" i="83"/>
  <c r="I27" i="83"/>
  <c r="I28" i="83"/>
  <c r="I29" i="83"/>
  <c r="I30" i="83"/>
  <c r="I31" i="83"/>
  <c r="I32" i="83"/>
  <c r="I33" i="83"/>
  <c r="I34" i="83"/>
  <c r="I35" i="83"/>
  <c r="I36" i="83"/>
  <c r="I37" i="83"/>
  <c r="I38" i="83"/>
  <c r="I39" i="83"/>
  <c r="I40" i="83"/>
  <c r="I41" i="83"/>
  <c r="I42" i="83"/>
  <c r="I43" i="83"/>
  <c r="I44" i="83"/>
  <c r="I45" i="83"/>
  <c r="I46" i="83"/>
  <c r="I47" i="83"/>
  <c r="I48" i="83"/>
  <c r="I49" i="83"/>
  <c r="I50" i="83"/>
  <c r="I51" i="83"/>
  <c r="I52" i="83"/>
  <c r="I53" i="83"/>
  <c r="I54" i="83"/>
  <c r="I55" i="83"/>
  <c r="I56" i="83"/>
  <c r="I57" i="83"/>
  <c r="I58" i="83"/>
  <c r="I59" i="83"/>
  <c r="I60" i="83"/>
  <c r="I61" i="83"/>
  <c r="I62" i="83"/>
  <c r="I63" i="83"/>
  <c r="I64" i="83"/>
  <c r="I65" i="83"/>
  <c r="I66" i="83"/>
  <c r="I67" i="83"/>
  <c r="I68" i="83"/>
  <c r="I69" i="83"/>
  <c r="I70" i="83"/>
  <c r="I71" i="83"/>
  <c r="I72" i="83"/>
  <c r="I73" i="83"/>
  <c r="I74" i="83"/>
  <c r="I75" i="83"/>
  <c r="I79" i="83"/>
  <c r="I80" i="83"/>
  <c r="I81" i="83"/>
  <c r="I84" i="83"/>
  <c r="L84" i="83" s="1"/>
  <c r="I85" i="83"/>
  <c r="L85" i="83" s="1"/>
  <c r="I87" i="83"/>
  <c r="L87" i="83" s="1"/>
  <c r="I88" i="83"/>
  <c r="L88" i="83" s="1"/>
  <c r="I89" i="83"/>
  <c r="L89" i="83" s="1"/>
  <c r="I90" i="83"/>
  <c r="L90" i="83" s="1"/>
  <c r="I91" i="83"/>
  <c r="L91" i="83" s="1"/>
  <c r="I92" i="83"/>
  <c r="L92" i="83" s="1"/>
  <c r="I93" i="83"/>
  <c r="L93" i="83" s="1"/>
  <c r="I112" i="83"/>
  <c r="I114" i="83"/>
  <c r="I123" i="83"/>
  <c r="I124" i="83"/>
  <c r="I125" i="83"/>
  <c r="I126" i="83"/>
  <c r="I127" i="83"/>
  <c r="I128" i="83"/>
  <c r="I129" i="83"/>
  <c r="I130" i="83"/>
  <c r="I131" i="83"/>
  <c r="I132" i="83"/>
  <c r="I133" i="83"/>
  <c r="I134" i="83"/>
  <c r="I135" i="83"/>
  <c r="I136" i="83"/>
  <c r="I137" i="83"/>
  <c r="I4" i="83"/>
  <c r="H5" i="83"/>
  <c r="H6" i="83"/>
  <c r="H7" i="83"/>
  <c r="H8" i="83"/>
  <c r="H9" i="83"/>
  <c r="H10" i="83"/>
  <c r="H11" i="83"/>
  <c r="H12" i="83"/>
  <c r="H13" i="83"/>
  <c r="H14" i="83"/>
  <c r="H15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9" i="83"/>
  <c r="H80" i="83"/>
  <c r="H81" i="83"/>
  <c r="H82" i="83"/>
  <c r="H83" i="83"/>
  <c r="H84" i="83"/>
  <c r="H85" i="83"/>
  <c r="H87" i="83"/>
  <c r="H88" i="83"/>
  <c r="H89" i="83"/>
  <c r="H90" i="83"/>
  <c r="H91" i="83"/>
  <c r="H92" i="83"/>
  <c r="H93" i="83"/>
  <c r="H4" i="83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O13" i="70" s="1"/>
  <c r="L86" i="70"/>
  <c r="L87" i="70"/>
  <c r="L88" i="70"/>
  <c r="L89" i="70"/>
  <c r="L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4" i="70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4" i="70"/>
  <c r="H5" i="70"/>
  <c r="H6" i="70"/>
  <c r="H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4" i="70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1" i="71"/>
  <c r="L23" i="71"/>
  <c r="L24" i="71"/>
  <c r="L25" i="71"/>
  <c r="L26" i="71"/>
  <c r="L30" i="71"/>
  <c r="L31" i="71"/>
  <c r="L32" i="71"/>
  <c r="L33" i="71"/>
  <c r="L37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O13" i="71" s="1"/>
  <c r="L82" i="71"/>
  <c r="L83" i="71"/>
  <c r="L84" i="71"/>
  <c r="O11" i="71" s="1"/>
  <c r="L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4" i="71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2" i="72"/>
  <c r="J104" i="72"/>
  <c r="J105" i="72"/>
  <c r="J106" i="72"/>
  <c r="J107" i="72"/>
  <c r="J108" i="72"/>
  <c r="J109" i="72"/>
  <c r="J110" i="72"/>
  <c r="J111" i="72"/>
  <c r="J112" i="72"/>
  <c r="J113" i="72"/>
  <c r="J114" i="72"/>
  <c r="J115" i="72"/>
  <c r="J116" i="72"/>
  <c r="J117" i="72"/>
  <c r="J118" i="72"/>
  <c r="J119" i="72"/>
  <c r="J120" i="72"/>
  <c r="J121" i="72"/>
  <c r="J122" i="72"/>
  <c r="J123" i="72"/>
  <c r="J124" i="72"/>
  <c r="J125" i="72"/>
  <c r="J126" i="72"/>
  <c r="J127" i="72"/>
  <c r="J128" i="72"/>
  <c r="J129" i="72"/>
  <c r="J130" i="72"/>
  <c r="J131" i="72"/>
  <c r="J132" i="72"/>
  <c r="J133" i="72"/>
  <c r="J134" i="72"/>
  <c r="J135" i="72"/>
  <c r="J136" i="72"/>
  <c r="J137" i="72"/>
  <c r="J138" i="72"/>
  <c r="J139" i="72"/>
  <c r="J140" i="72"/>
  <c r="J141" i="72"/>
  <c r="J142" i="72"/>
  <c r="J143" i="72"/>
  <c r="J4" i="72"/>
  <c r="O18" i="72"/>
  <c r="O20" i="72"/>
  <c r="O22" i="72"/>
  <c r="O28" i="72"/>
  <c r="I5" i="72"/>
  <c r="I6" i="72"/>
  <c r="I7" i="72"/>
  <c r="I8" i="72"/>
  <c r="I9" i="72"/>
  <c r="I10" i="72"/>
  <c r="I11" i="72"/>
  <c r="I12" i="72"/>
  <c r="I13" i="72"/>
  <c r="I14" i="72"/>
  <c r="I15" i="72"/>
  <c r="I16" i="72"/>
  <c r="I17" i="72"/>
  <c r="I18" i="72"/>
  <c r="I19" i="72"/>
  <c r="I20" i="72"/>
  <c r="I21" i="72"/>
  <c r="I22" i="72"/>
  <c r="I23" i="72"/>
  <c r="I24" i="72"/>
  <c r="I25" i="72"/>
  <c r="I26" i="72"/>
  <c r="I27" i="72"/>
  <c r="I28" i="72"/>
  <c r="I29" i="72"/>
  <c r="I30" i="72"/>
  <c r="I31" i="72"/>
  <c r="I32" i="72"/>
  <c r="I33" i="72"/>
  <c r="I34" i="72"/>
  <c r="I35" i="72"/>
  <c r="I36" i="72"/>
  <c r="I37" i="72"/>
  <c r="I38" i="72"/>
  <c r="I39" i="72"/>
  <c r="I40" i="72"/>
  <c r="I41" i="72"/>
  <c r="I42" i="72"/>
  <c r="I43" i="72"/>
  <c r="I44" i="72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I58" i="72"/>
  <c r="I59" i="72"/>
  <c r="I60" i="72"/>
  <c r="I61" i="72"/>
  <c r="I62" i="72"/>
  <c r="I63" i="72"/>
  <c r="I64" i="72"/>
  <c r="I65" i="72"/>
  <c r="I66" i="72"/>
  <c r="I67" i="72"/>
  <c r="I68" i="72"/>
  <c r="I69" i="72"/>
  <c r="I70" i="72"/>
  <c r="I71" i="72"/>
  <c r="I72" i="72"/>
  <c r="I73" i="72"/>
  <c r="I74" i="72"/>
  <c r="I75" i="72"/>
  <c r="I76" i="72"/>
  <c r="I77" i="72"/>
  <c r="I78" i="72"/>
  <c r="I79" i="72"/>
  <c r="I80" i="72"/>
  <c r="I81" i="72"/>
  <c r="I82" i="72"/>
  <c r="I83" i="72"/>
  <c r="I84" i="72"/>
  <c r="I85" i="72"/>
  <c r="I86" i="72"/>
  <c r="I87" i="72"/>
  <c r="I88" i="72"/>
  <c r="I89" i="72"/>
  <c r="I90" i="72"/>
  <c r="I91" i="72"/>
  <c r="I92" i="72"/>
  <c r="I93" i="72"/>
  <c r="I94" i="72"/>
  <c r="I95" i="72"/>
  <c r="I96" i="72"/>
  <c r="I97" i="72"/>
  <c r="I98" i="72"/>
  <c r="I99" i="72"/>
  <c r="I100" i="72"/>
  <c r="I102" i="72"/>
  <c r="I104" i="72"/>
  <c r="I105" i="72"/>
  <c r="I106" i="72"/>
  <c r="I107" i="72"/>
  <c r="I108" i="72"/>
  <c r="I109" i="72"/>
  <c r="I110" i="72"/>
  <c r="I111" i="72"/>
  <c r="I112" i="72"/>
  <c r="I113" i="72"/>
  <c r="I114" i="72"/>
  <c r="I115" i="72"/>
  <c r="I116" i="72"/>
  <c r="I117" i="72"/>
  <c r="I118" i="72"/>
  <c r="I119" i="72"/>
  <c r="I120" i="72"/>
  <c r="I121" i="72"/>
  <c r="I122" i="72"/>
  <c r="I123" i="72"/>
  <c r="I124" i="72"/>
  <c r="I125" i="72"/>
  <c r="I126" i="72"/>
  <c r="I127" i="72"/>
  <c r="I128" i="72"/>
  <c r="I129" i="72"/>
  <c r="I130" i="72"/>
  <c r="I131" i="72"/>
  <c r="I132" i="72"/>
  <c r="I133" i="72"/>
  <c r="I134" i="72"/>
  <c r="I135" i="72"/>
  <c r="I136" i="72"/>
  <c r="I137" i="72"/>
  <c r="I138" i="72"/>
  <c r="I139" i="72"/>
  <c r="I140" i="72"/>
  <c r="I141" i="72"/>
  <c r="I142" i="72"/>
  <c r="I143" i="72"/>
  <c r="I4" i="72"/>
  <c r="H5" i="72"/>
  <c r="H6" i="72"/>
  <c r="H7" i="72"/>
  <c r="H8" i="72"/>
  <c r="H9" i="72"/>
  <c r="H10" i="72"/>
  <c r="H11" i="72"/>
  <c r="H12" i="72"/>
  <c r="H13" i="72"/>
  <c r="H14" i="72"/>
  <c r="H15" i="72"/>
  <c r="H16" i="72"/>
  <c r="H17" i="72"/>
  <c r="H18" i="72"/>
  <c r="H19" i="72"/>
  <c r="H20" i="72"/>
  <c r="H21" i="72"/>
  <c r="H22" i="72"/>
  <c r="H23" i="72"/>
  <c r="H24" i="72"/>
  <c r="H25" i="72"/>
  <c r="H26" i="72"/>
  <c r="H27" i="72"/>
  <c r="H28" i="72"/>
  <c r="H29" i="72"/>
  <c r="H30" i="72"/>
  <c r="H31" i="72"/>
  <c r="H32" i="72"/>
  <c r="H33" i="72"/>
  <c r="H34" i="72"/>
  <c r="H35" i="72"/>
  <c r="H36" i="72"/>
  <c r="H37" i="72"/>
  <c r="H38" i="72"/>
  <c r="H39" i="72"/>
  <c r="H40" i="72"/>
  <c r="H41" i="72"/>
  <c r="H42" i="72"/>
  <c r="H43" i="72"/>
  <c r="H44" i="72"/>
  <c r="H45" i="72"/>
  <c r="H46" i="72"/>
  <c r="H47" i="72"/>
  <c r="H48" i="72"/>
  <c r="H49" i="72"/>
  <c r="H50" i="72"/>
  <c r="H51" i="72"/>
  <c r="H52" i="72"/>
  <c r="H53" i="72"/>
  <c r="H54" i="72"/>
  <c r="H55" i="72"/>
  <c r="H56" i="72"/>
  <c r="H57" i="72"/>
  <c r="H58" i="72"/>
  <c r="H59" i="72"/>
  <c r="H60" i="72"/>
  <c r="H61" i="72"/>
  <c r="H62" i="72"/>
  <c r="H63" i="72"/>
  <c r="H64" i="72"/>
  <c r="H65" i="72"/>
  <c r="H66" i="72"/>
  <c r="H67" i="72"/>
  <c r="H68" i="72"/>
  <c r="H69" i="72"/>
  <c r="H70" i="72"/>
  <c r="H71" i="72"/>
  <c r="H72" i="72"/>
  <c r="H73" i="72"/>
  <c r="H74" i="72"/>
  <c r="H75" i="72"/>
  <c r="H76" i="72"/>
  <c r="H77" i="72"/>
  <c r="H78" i="72"/>
  <c r="H79" i="72"/>
  <c r="H80" i="72"/>
  <c r="H81" i="72"/>
  <c r="H82" i="72"/>
  <c r="H83" i="72"/>
  <c r="H84" i="72"/>
  <c r="H85" i="72"/>
  <c r="H86" i="72"/>
  <c r="H87" i="72"/>
  <c r="H88" i="72"/>
  <c r="H89" i="72"/>
  <c r="H90" i="72"/>
  <c r="H91" i="72"/>
  <c r="H92" i="72"/>
  <c r="H93" i="72"/>
  <c r="H94" i="72"/>
  <c r="H95" i="72"/>
  <c r="H96" i="72"/>
  <c r="H97" i="72"/>
  <c r="H98" i="72"/>
  <c r="H99" i="72"/>
  <c r="H100" i="72"/>
  <c r="H102" i="72"/>
  <c r="H104" i="72"/>
  <c r="H105" i="72"/>
  <c r="H106" i="72"/>
  <c r="H107" i="72"/>
  <c r="H108" i="72"/>
  <c r="H109" i="72"/>
  <c r="H110" i="72"/>
  <c r="H111" i="72"/>
  <c r="H112" i="72"/>
  <c r="H113" i="72"/>
  <c r="H114" i="72"/>
  <c r="H115" i="72"/>
  <c r="H116" i="72"/>
  <c r="H117" i="72"/>
  <c r="H118" i="72"/>
  <c r="H119" i="72"/>
  <c r="H120" i="72"/>
  <c r="H121" i="72"/>
  <c r="H122" i="72"/>
  <c r="H123" i="72"/>
  <c r="H124" i="72"/>
  <c r="H125" i="72"/>
  <c r="H126" i="72"/>
  <c r="H127" i="72"/>
  <c r="H128" i="72"/>
  <c r="H129" i="72"/>
  <c r="H130" i="72"/>
  <c r="H131" i="72"/>
  <c r="H132" i="72"/>
  <c r="H133" i="72"/>
  <c r="H134" i="72"/>
  <c r="H135" i="72"/>
  <c r="H136" i="72"/>
  <c r="H137" i="72"/>
  <c r="H138" i="72"/>
  <c r="H139" i="72"/>
  <c r="H140" i="72"/>
  <c r="H141" i="72"/>
  <c r="H142" i="72"/>
  <c r="H143" i="72"/>
  <c r="H4" i="72"/>
  <c r="I5" i="71"/>
  <c r="I6" i="71"/>
  <c r="I7" i="71"/>
  <c r="I8" i="71"/>
  <c r="I9" i="71"/>
  <c r="I10" i="71"/>
  <c r="I11" i="71"/>
  <c r="I12" i="71"/>
  <c r="I13" i="71"/>
  <c r="I14" i="71"/>
  <c r="I15" i="71"/>
  <c r="I16" i="71"/>
  <c r="I17" i="71"/>
  <c r="I18" i="71"/>
  <c r="I19" i="71"/>
  <c r="I20" i="71"/>
  <c r="L20" i="71" s="1"/>
  <c r="I21" i="71"/>
  <c r="I22" i="71"/>
  <c r="L22" i="71" s="1"/>
  <c r="I23" i="71"/>
  <c r="I24" i="71"/>
  <c r="I25" i="71"/>
  <c r="I26" i="71"/>
  <c r="I27" i="71"/>
  <c r="L27" i="71" s="1"/>
  <c r="I28" i="71"/>
  <c r="L28" i="71" s="1"/>
  <c r="I29" i="71"/>
  <c r="L29" i="71" s="1"/>
  <c r="I30" i="71"/>
  <c r="I31" i="71"/>
  <c r="I32" i="71"/>
  <c r="I33" i="71"/>
  <c r="I34" i="71"/>
  <c r="L34" i="71" s="1"/>
  <c r="I35" i="71"/>
  <c r="L35" i="71" s="1"/>
  <c r="I36" i="71"/>
  <c r="L36" i="71" s="1"/>
  <c r="I37" i="71"/>
  <c r="I39" i="71"/>
  <c r="I40" i="71"/>
  <c r="I41" i="71"/>
  <c r="I42" i="71"/>
  <c r="I43" i="71"/>
  <c r="I44" i="71"/>
  <c r="I45" i="71"/>
  <c r="I46" i="71"/>
  <c r="I47" i="71"/>
  <c r="I48" i="71"/>
  <c r="I49" i="71"/>
  <c r="I50" i="71"/>
  <c r="I51" i="71"/>
  <c r="I52" i="71"/>
  <c r="I53" i="71"/>
  <c r="I54" i="71"/>
  <c r="I55" i="71"/>
  <c r="I56" i="71"/>
  <c r="I57" i="71"/>
  <c r="I58" i="71"/>
  <c r="I59" i="71"/>
  <c r="I60" i="71"/>
  <c r="I61" i="71"/>
  <c r="I62" i="71"/>
  <c r="I63" i="71"/>
  <c r="I64" i="71"/>
  <c r="I65" i="71"/>
  <c r="I66" i="71"/>
  <c r="I67" i="71"/>
  <c r="I68" i="71"/>
  <c r="I69" i="71"/>
  <c r="I70" i="71"/>
  <c r="I71" i="71"/>
  <c r="I72" i="71"/>
  <c r="I73" i="71"/>
  <c r="I74" i="71"/>
  <c r="I75" i="71"/>
  <c r="I76" i="71"/>
  <c r="I77" i="71"/>
  <c r="I78" i="71"/>
  <c r="I79" i="71"/>
  <c r="I80" i="71"/>
  <c r="I81" i="71"/>
  <c r="I82" i="71"/>
  <c r="I83" i="71"/>
  <c r="I84" i="71"/>
  <c r="I4" i="71"/>
  <c r="H5" i="71"/>
  <c r="H6" i="71"/>
  <c r="H7" i="71"/>
  <c r="H8" i="71"/>
  <c r="H9" i="71"/>
  <c r="H10" i="71"/>
  <c r="H11" i="71"/>
  <c r="H12" i="71"/>
  <c r="H13" i="71"/>
  <c r="H14" i="71"/>
  <c r="H15" i="71"/>
  <c r="H16" i="71"/>
  <c r="H17" i="71"/>
  <c r="H18" i="71"/>
  <c r="H19" i="71"/>
  <c r="H20" i="71"/>
  <c r="H21" i="71"/>
  <c r="H22" i="71"/>
  <c r="H23" i="71"/>
  <c r="H24" i="71"/>
  <c r="H25" i="71"/>
  <c r="H26" i="71"/>
  <c r="H27" i="71"/>
  <c r="H28" i="71"/>
  <c r="H29" i="71"/>
  <c r="H30" i="71"/>
  <c r="H31" i="71"/>
  <c r="H32" i="71"/>
  <c r="H33" i="71"/>
  <c r="H34" i="71"/>
  <c r="H35" i="71"/>
  <c r="H36" i="71"/>
  <c r="H37" i="71"/>
  <c r="H39" i="71"/>
  <c r="H40" i="71"/>
  <c r="H41" i="71"/>
  <c r="H42" i="71"/>
  <c r="H43" i="71"/>
  <c r="H44" i="71"/>
  <c r="H45" i="71"/>
  <c r="H46" i="71"/>
  <c r="H47" i="71"/>
  <c r="H48" i="71"/>
  <c r="H49" i="71"/>
  <c r="H50" i="71"/>
  <c r="H51" i="71"/>
  <c r="H52" i="71"/>
  <c r="H53" i="71"/>
  <c r="H54" i="71"/>
  <c r="H55" i="71"/>
  <c r="H56" i="71"/>
  <c r="H57" i="71"/>
  <c r="H58" i="71"/>
  <c r="H59" i="71"/>
  <c r="H60" i="71"/>
  <c r="H61" i="71"/>
  <c r="H62" i="71"/>
  <c r="H63" i="71"/>
  <c r="H64" i="71"/>
  <c r="H65" i="71"/>
  <c r="H66" i="71"/>
  <c r="H67" i="71"/>
  <c r="H68" i="71"/>
  <c r="H69" i="71"/>
  <c r="H70" i="71"/>
  <c r="H71" i="71"/>
  <c r="H72" i="71"/>
  <c r="H73" i="71"/>
  <c r="H74" i="71"/>
  <c r="H75" i="71"/>
  <c r="H76" i="71"/>
  <c r="H77" i="71"/>
  <c r="H78" i="71"/>
  <c r="H79" i="71"/>
  <c r="H80" i="71"/>
  <c r="H81" i="71"/>
  <c r="H82" i="71"/>
  <c r="H83" i="71"/>
  <c r="H84" i="71"/>
  <c r="H4" i="71"/>
  <c r="O9" i="116" l="1"/>
  <c r="J85" i="71"/>
  <c r="O28" i="70"/>
  <c r="L136" i="188"/>
  <c r="J136" i="188"/>
  <c r="J92" i="116"/>
  <c r="L90" i="70"/>
  <c r="L85" i="71"/>
  <c r="J90" i="70"/>
  <c r="J122" i="159"/>
  <c r="L122" i="159"/>
  <c r="O16" i="82"/>
  <c r="O11" i="82"/>
  <c r="L92" i="116"/>
  <c r="J138" i="83"/>
  <c r="L138" i="83"/>
  <c r="O12" i="72"/>
  <c r="O25" i="188"/>
  <c r="O29" i="159"/>
  <c r="O4" i="188"/>
  <c r="O22" i="116"/>
  <c r="O9" i="83"/>
  <c r="O15" i="82"/>
  <c r="O9" i="82"/>
  <c r="O12" i="188"/>
  <c r="O13" i="72"/>
  <c r="O11" i="83"/>
  <c r="O7" i="82"/>
  <c r="O13" i="82"/>
  <c r="O24" i="82"/>
  <c r="O22" i="188"/>
  <c r="O15" i="188"/>
  <c r="O10" i="188"/>
  <c r="O11" i="188"/>
  <c r="O16" i="72"/>
  <c r="O7" i="72"/>
  <c r="O26" i="71"/>
  <c r="O12" i="71"/>
  <c r="O12" i="83"/>
  <c r="O15" i="83"/>
  <c r="O22" i="82"/>
  <c r="O17" i="82"/>
  <c r="O10" i="116"/>
  <c r="O30" i="173"/>
  <c r="O24" i="72"/>
  <c r="O11" i="72"/>
  <c r="O6" i="72"/>
  <c r="O4" i="72"/>
  <c r="O22" i="83"/>
  <c r="O25" i="83"/>
  <c r="O4" i="83"/>
  <c r="O10" i="83"/>
  <c r="O12" i="82"/>
  <c r="O4" i="82"/>
  <c r="O25" i="116"/>
  <c r="O15" i="116"/>
  <c r="O12" i="116"/>
  <c r="O9" i="188"/>
  <c r="O11" i="159"/>
  <c r="O12" i="159"/>
  <c r="O11" i="70"/>
  <c r="O12" i="70"/>
  <c r="J89" i="61"/>
  <c r="L89" i="61"/>
  <c r="J90" i="61"/>
  <c r="L90" i="61"/>
  <c r="J91" i="61"/>
  <c r="L91" i="61"/>
  <c r="J92" i="61"/>
  <c r="L92" i="61"/>
  <c r="J93" i="61"/>
  <c r="L93" i="61"/>
  <c r="J94" i="61"/>
  <c r="L94" i="61"/>
  <c r="J95" i="61"/>
  <c r="L95" i="61"/>
  <c r="J96" i="61"/>
  <c r="L96" i="61"/>
  <c r="J97" i="61"/>
  <c r="L97" i="61"/>
  <c r="J98" i="61"/>
  <c r="L98" i="61"/>
  <c r="J99" i="61"/>
  <c r="L99" i="61"/>
  <c r="J100" i="61"/>
  <c r="L100" i="61"/>
  <c r="J101" i="61"/>
  <c r="L101" i="61"/>
  <c r="J102" i="61"/>
  <c r="L102" i="61"/>
  <c r="J103" i="61"/>
  <c r="L103" i="61"/>
  <c r="J104" i="61"/>
  <c r="L104" i="61"/>
  <c r="J105" i="61"/>
  <c r="L105" i="61"/>
  <c r="J106" i="61"/>
  <c r="L106" i="61"/>
  <c r="J107" i="61"/>
  <c r="L107" i="61"/>
  <c r="J108" i="61"/>
  <c r="L108" i="61"/>
  <c r="J109" i="61"/>
  <c r="L109" i="61"/>
  <c r="J110" i="61"/>
  <c r="L110" i="61"/>
  <c r="J111" i="61"/>
  <c r="L111" i="61"/>
  <c r="J112" i="61"/>
  <c r="L112" i="61"/>
  <c r="J113" i="61"/>
  <c r="L113" i="61"/>
  <c r="J114" i="61"/>
  <c r="L114" i="61"/>
  <c r="J115" i="61"/>
  <c r="L115" i="61"/>
  <c r="J116" i="61"/>
  <c r="L116" i="61"/>
  <c r="J117" i="61"/>
  <c r="L117" i="61"/>
  <c r="J118" i="61"/>
  <c r="L118" i="61"/>
  <c r="J119" i="61"/>
  <c r="L119" i="61"/>
  <c r="J120" i="61"/>
  <c r="L120" i="61"/>
  <c r="J121" i="61"/>
  <c r="L121" i="61"/>
  <c r="J122" i="61"/>
  <c r="L122" i="61"/>
  <c r="J123" i="61"/>
  <c r="L123" i="61"/>
  <c r="J124" i="61"/>
  <c r="L124" i="61"/>
  <c r="J125" i="61"/>
  <c r="L125" i="61"/>
  <c r="J126" i="61"/>
  <c r="L126" i="61"/>
  <c r="J127" i="61"/>
  <c r="L127" i="61"/>
  <c r="J128" i="61"/>
  <c r="L128" i="61"/>
  <c r="J130" i="61"/>
  <c r="L130" i="61"/>
  <c r="O22" i="61" s="1"/>
  <c r="J131" i="61"/>
  <c r="L131" i="61"/>
  <c r="J132" i="61"/>
  <c r="L132" i="61"/>
  <c r="J133" i="61"/>
  <c r="L133" i="61"/>
  <c r="J134" i="61"/>
  <c r="L134" i="61"/>
  <c r="J135" i="61"/>
  <c r="L135" i="61"/>
  <c r="J136" i="61"/>
  <c r="L136" i="61"/>
  <c r="J137" i="61"/>
  <c r="L137" i="61"/>
  <c r="J138" i="61"/>
  <c r="L138" i="61"/>
  <c r="J139" i="61"/>
  <c r="L139" i="61"/>
  <c r="J140" i="61"/>
  <c r="L140" i="61"/>
  <c r="J141" i="61"/>
  <c r="L141" i="61"/>
  <c r="J142" i="61"/>
  <c r="L142" i="61"/>
  <c r="J143" i="61"/>
  <c r="L143" i="61"/>
  <c r="J144" i="61"/>
  <c r="L144" i="61"/>
  <c r="J145" i="61"/>
  <c r="L145" i="61"/>
  <c r="J146" i="61"/>
  <c r="L146" i="61"/>
  <c r="J147" i="61"/>
  <c r="L147" i="61"/>
  <c r="J148" i="61"/>
  <c r="L148" i="61"/>
  <c r="J149" i="61"/>
  <c r="L149" i="61"/>
  <c r="J150" i="61"/>
  <c r="L150" i="61"/>
  <c r="J151" i="61"/>
  <c r="L151" i="61"/>
  <c r="J152" i="61"/>
  <c r="L152" i="61"/>
  <c r="L88" i="61"/>
  <c r="J88" i="61"/>
  <c r="L87" i="61"/>
  <c r="J87" i="61"/>
  <c r="L86" i="61"/>
  <c r="J86" i="61"/>
  <c r="L85" i="61"/>
  <c r="J85" i="61"/>
  <c r="L84" i="61"/>
  <c r="J84" i="61"/>
  <c r="L83" i="61"/>
  <c r="J83" i="61"/>
  <c r="L82" i="61"/>
  <c r="J82" i="61"/>
  <c r="L81" i="61"/>
  <c r="J81" i="61"/>
  <c r="L80" i="61"/>
  <c r="J80" i="61"/>
  <c r="L79" i="61"/>
  <c r="J79" i="61"/>
  <c r="L78" i="61"/>
  <c r="J78" i="61"/>
  <c r="L77" i="61"/>
  <c r="J77" i="61"/>
  <c r="L76" i="61"/>
  <c r="J76" i="61"/>
  <c r="L75" i="61"/>
  <c r="J75" i="61"/>
  <c r="L74" i="61"/>
  <c r="J74" i="61"/>
  <c r="L73" i="61"/>
  <c r="J73" i="61"/>
  <c r="L72" i="61"/>
  <c r="J72" i="61"/>
  <c r="L71" i="61"/>
  <c r="J71" i="61"/>
  <c r="L70" i="61"/>
  <c r="J70" i="61"/>
  <c r="L69" i="61"/>
  <c r="J69" i="61"/>
  <c r="L68" i="61"/>
  <c r="J68" i="61"/>
  <c r="L67" i="61"/>
  <c r="J67" i="61"/>
  <c r="L66" i="61"/>
  <c r="J66" i="61"/>
  <c r="L65" i="61"/>
  <c r="J65" i="61"/>
  <c r="L64" i="61"/>
  <c r="J64" i="61"/>
  <c r="L63" i="61"/>
  <c r="J63" i="61"/>
  <c r="L62" i="61"/>
  <c r="J62" i="61"/>
  <c r="L61" i="61"/>
  <c r="J61" i="61"/>
  <c r="L60" i="61"/>
  <c r="J60" i="61"/>
  <c r="L59" i="61"/>
  <c r="J59" i="61"/>
  <c r="L58" i="61"/>
  <c r="J58" i="61"/>
  <c r="L57" i="61"/>
  <c r="J57" i="61"/>
  <c r="L56" i="61"/>
  <c r="J56" i="61"/>
  <c r="L55" i="61"/>
  <c r="J55" i="61"/>
  <c r="L54" i="61"/>
  <c r="J54" i="61"/>
  <c r="L53" i="61"/>
  <c r="J53" i="61"/>
  <c r="L52" i="61"/>
  <c r="J52" i="61"/>
  <c r="L51" i="61"/>
  <c r="J51" i="61"/>
  <c r="L50" i="61"/>
  <c r="J50" i="61"/>
  <c r="L49" i="61"/>
  <c r="J49" i="61"/>
  <c r="L48" i="61"/>
  <c r="J48" i="61"/>
  <c r="L47" i="61"/>
  <c r="J47" i="61"/>
  <c r="L46" i="61"/>
  <c r="J46" i="61"/>
  <c r="L45" i="61"/>
  <c r="J45" i="61"/>
  <c r="L44" i="61"/>
  <c r="J44" i="61"/>
  <c r="L43" i="61"/>
  <c r="J43" i="61"/>
  <c r="L42" i="61"/>
  <c r="J42" i="61"/>
  <c r="L41" i="61"/>
  <c r="J41" i="61"/>
  <c r="L40" i="61"/>
  <c r="J40" i="61"/>
  <c r="L39" i="61"/>
  <c r="J39" i="61"/>
  <c r="L38" i="61"/>
  <c r="J38" i="61"/>
  <c r="L37" i="61"/>
  <c r="J37" i="61"/>
  <c r="L36" i="61"/>
  <c r="J36" i="61"/>
  <c r="L35" i="61"/>
  <c r="J35" i="61"/>
  <c r="L34" i="61"/>
  <c r="J34" i="61"/>
  <c r="L33" i="61"/>
  <c r="J33" i="61"/>
  <c r="L32" i="61"/>
  <c r="J32" i="61"/>
  <c r="L31" i="61"/>
  <c r="J31" i="61"/>
  <c r="L30" i="61"/>
  <c r="J30" i="61"/>
  <c r="L29" i="61"/>
  <c r="J29" i="61"/>
  <c r="L28" i="61"/>
  <c r="J28" i="61"/>
  <c r="L27" i="61"/>
  <c r="J27" i="61"/>
  <c r="L26" i="61"/>
  <c r="J26" i="61"/>
  <c r="L25" i="61"/>
  <c r="J25" i="61"/>
  <c r="L24" i="61"/>
  <c r="J24" i="61"/>
  <c r="L23" i="61"/>
  <c r="J23" i="61"/>
  <c r="L22" i="61"/>
  <c r="J22" i="61"/>
  <c r="L21" i="61"/>
  <c r="J21" i="61"/>
  <c r="L20" i="61"/>
  <c r="J20" i="61"/>
  <c r="L19" i="61"/>
  <c r="J19" i="61"/>
  <c r="L18" i="61"/>
  <c r="J18" i="61"/>
  <c r="L17" i="61"/>
  <c r="J17" i="61"/>
  <c r="L14" i="61"/>
  <c r="J14" i="61"/>
  <c r="L13" i="61"/>
  <c r="J13" i="61"/>
  <c r="L12" i="61"/>
  <c r="J12" i="61"/>
  <c r="L11" i="61"/>
  <c r="J11" i="61"/>
  <c r="L10" i="61"/>
  <c r="J10" i="61"/>
  <c r="L9" i="61"/>
  <c r="J9" i="61"/>
  <c r="L8" i="61"/>
  <c r="J8" i="61"/>
  <c r="L7" i="61"/>
  <c r="J7" i="61"/>
  <c r="L6" i="61"/>
  <c r="J6" i="61"/>
  <c r="L5" i="61"/>
  <c r="J5" i="61"/>
  <c r="L4" i="61"/>
  <c r="J4" i="61"/>
  <c r="I5" i="61"/>
  <c r="I6" i="61"/>
  <c r="I7" i="61"/>
  <c r="I8" i="61"/>
  <c r="I9" i="61"/>
  <c r="I10" i="61"/>
  <c r="I11" i="61"/>
  <c r="I12" i="61"/>
  <c r="I13" i="61"/>
  <c r="I14" i="61"/>
  <c r="I17" i="61"/>
  <c r="I18" i="61"/>
  <c r="I19" i="61"/>
  <c r="I20" i="61"/>
  <c r="I21" i="61"/>
  <c r="I22" i="61"/>
  <c r="I23" i="61"/>
  <c r="I24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95" i="61"/>
  <c r="I96" i="61"/>
  <c r="I97" i="61"/>
  <c r="I98" i="61"/>
  <c r="I99" i="61"/>
  <c r="I100" i="61"/>
  <c r="I101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146" i="61"/>
  <c r="I147" i="61"/>
  <c r="I148" i="61"/>
  <c r="I149" i="61"/>
  <c r="I150" i="61"/>
  <c r="I151" i="61"/>
  <c r="I152" i="61"/>
  <c r="I4" i="61"/>
  <c r="H5" i="61"/>
  <c r="H6" i="61"/>
  <c r="H7" i="61"/>
  <c r="H8" i="61"/>
  <c r="H9" i="61"/>
  <c r="H10" i="61"/>
  <c r="H11" i="61"/>
  <c r="H12" i="61"/>
  <c r="H13" i="61"/>
  <c r="H14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4" i="61"/>
  <c r="L86" i="60"/>
  <c r="J86" i="60"/>
  <c r="L85" i="60"/>
  <c r="J85" i="60"/>
  <c r="L84" i="60"/>
  <c r="J84" i="60"/>
  <c r="L83" i="60"/>
  <c r="J83" i="60"/>
  <c r="L82" i="60"/>
  <c r="J82" i="60"/>
  <c r="L81" i="60"/>
  <c r="J81" i="60"/>
  <c r="L80" i="60"/>
  <c r="J80" i="60"/>
  <c r="L79" i="60"/>
  <c r="J79" i="60"/>
  <c r="L78" i="60"/>
  <c r="J78" i="60"/>
  <c r="L77" i="60"/>
  <c r="J77" i="60"/>
  <c r="L76" i="60"/>
  <c r="J76" i="60"/>
  <c r="L75" i="60"/>
  <c r="J75" i="60"/>
  <c r="L74" i="60"/>
  <c r="J74" i="60"/>
  <c r="L73" i="60"/>
  <c r="J73" i="60"/>
  <c r="L72" i="60"/>
  <c r="J72" i="60"/>
  <c r="L71" i="60"/>
  <c r="J71" i="60"/>
  <c r="L70" i="60"/>
  <c r="J70" i="60"/>
  <c r="L69" i="60"/>
  <c r="J69" i="60"/>
  <c r="L68" i="60"/>
  <c r="J68" i="60"/>
  <c r="L67" i="60"/>
  <c r="J67" i="60"/>
  <c r="L66" i="60"/>
  <c r="J66" i="60"/>
  <c r="L65" i="60"/>
  <c r="J65" i="60"/>
  <c r="L64" i="60"/>
  <c r="J64" i="60"/>
  <c r="L63" i="60"/>
  <c r="J63" i="60"/>
  <c r="L62" i="60"/>
  <c r="J62" i="60"/>
  <c r="L61" i="60"/>
  <c r="J61" i="60"/>
  <c r="L60" i="60"/>
  <c r="J60" i="60"/>
  <c r="L59" i="60"/>
  <c r="J59" i="60"/>
  <c r="L58" i="60"/>
  <c r="J58" i="60"/>
  <c r="L57" i="60"/>
  <c r="J57" i="60"/>
  <c r="L56" i="60"/>
  <c r="J56" i="60"/>
  <c r="L55" i="60"/>
  <c r="J55" i="60"/>
  <c r="L54" i="60"/>
  <c r="J54" i="60"/>
  <c r="L53" i="60"/>
  <c r="J53" i="60"/>
  <c r="L52" i="60"/>
  <c r="J52" i="60"/>
  <c r="L51" i="60"/>
  <c r="J51" i="60"/>
  <c r="L50" i="60"/>
  <c r="J50" i="60"/>
  <c r="L49" i="60"/>
  <c r="J49" i="60"/>
  <c r="L48" i="60"/>
  <c r="J48" i="60"/>
  <c r="L47" i="60"/>
  <c r="J47" i="60"/>
  <c r="L46" i="60"/>
  <c r="J46" i="60"/>
  <c r="L45" i="60"/>
  <c r="J45" i="60"/>
  <c r="L44" i="60"/>
  <c r="J44" i="60"/>
  <c r="L43" i="60"/>
  <c r="J43" i="60"/>
  <c r="L42" i="60"/>
  <c r="J42" i="60"/>
  <c r="L41" i="60"/>
  <c r="J41" i="60"/>
  <c r="L40" i="60"/>
  <c r="J40" i="60"/>
  <c r="L39" i="60"/>
  <c r="J39" i="60"/>
  <c r="L38" i="60"/>
  <c r="J38" i="60"/>
  <c r="L37" i="60"/>
  <c r="J37" i="60"/>
  <c r="L36" i="60"/>
  <c r="J36" i="60"/>
  <c r="L35" i="60"/>
  <c r="J35" i="60"/>
  <c r="L34" i="60"/>
  <c r="J34" i="60"/>
  <c r="L33" i="60"/>
  <c r="J33" i="60"/>
  <c r="L32" i="60"/>
  <c r="J32" i="60"/>
  <c r="L31" i="60"/>
  <c r="J31" i="60"/>
  <c r="L30" i="60"/>
  <c r="J30" i="60"/>
  <c r="L29" i="60"/>
  <c r="J29" i="60"/>
  <c r="L28" i="60"/>
  <c r="J28" i="60"/>
  <c r="L27" i="60"/>
  <c r="J27" i="60"/>
  <c r="L26" i="60"/>
  <c r="J26" i="60"/>
  <c r="L25" i="60"/>
  <c r="J25" i="60"/>
  <c r="L24" i="60"/>
  <c r="J24" i="60"/>
  <c r="L23" i="60"/>
  <c r="J23" i="60"/>
  <c r="L22" i="60"/>
  <c r="J22" i="60"/>
  <c r="L21" i="60"/>
  <c r="J21" i="60"/>
  <c r="L20" i="60"/>
  <c r="J20" i="60"/>
  <c r="L19" i="60"/>
  <c r="J19" i="60"/>
  <c r="L18" i="60"/>
  <c r="J18" i="60"/>
  <c r="L17" i="60"/>
  <c r="J17" i="60"/>
  <c r="L16" i="60"/>
  <c r="J16" i="60"/>
  <c r="L15" i="60"/>
  <c r="J15" i="60"/>
  <c r="L14" i="60"/>
  <c r="J14" i="60"/>
  <c r="L13" i="60"/>
  <c r="J13" i="60"/>
  <c r="L12" i="60"/>
  <c r="J12" i="60"/>
  <c r="L11" i="60"/>
  <c r="J11" i="60"/>
  <c r="L10" i="60"/>
  <c r="J10" i="60"/>
  <c r="L9" i="60"/>
  <c r="J9" i="60"/>
  <c r="L8" i="60"/>
  <c r="J8" i="60"/>
  <c r="L7" i="60"/>
  <c r="J7" i="60"/>
  <c r="L6" i="60"/>
  <c r="J6" i="60"/>
  <c r="L5" i="60"/>
  <c r="J5" i="60"/>
  <c r="L4" i="60"/>
  <c r="J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4" i="60"/>
  <c r="H5" i="60"/>
  <c r="H6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4" i="60"/>
  <c r="J114" i="57"/>
  <c r="L114" i="57"/>
  <c r="J113" i="57"/>
  <c r="L113" i="57"/>
  <c r="L107" i="57"/>
  <c r="J107" i="57"/>
  <c r="L106" i="57"/>
  <c r="O5" i="57" s="1"/>
  <c r="J106" i="57"/>
  <c r="J105" i="57"/>
  <c r="J104" i="57"/>
  <c r="L103" i="57"/>
  <c r="O13" i="57" s="1"/>
  <c r="J103" i="57"/>
  <c r="L95" i="57"/>
  <c r="J95" i="57"/>
  <c r="L94" i="57"/>
  <c r="J94" i="57"/>
  <c r="L79" i="57"/>
  <c r="J79" i="57"/>
  <c r="L78" i="57"/>
  <c r="J78" i="57"/>
  <c r="L77" i="57"/>
  <c r="J77" i="57"/>
  <c r="L76" i="57"/>
  <c r="J76" i="57"/>
  <c r="L75" i="57"/>
  <c r="J75" i="57"/>
  <c r="L74" i="57"/>
  <c r="J74" i="57"/>
  <c r="L73" i="57"/>
  <c r="J73" i="57"/>
  <c r="L72" i="57"/>
  <c r="J72" i="57"/>
  <c r="L71" i="57"/>
  <c r="J71" i="57"/>
  <c r="L70" i="57"/>
  <c r="J70" i="57"/>
  <c r="L69" i="57"/>
  <c r="J69" i="57"/>
  <c r="L68" i="57"/>
  <c r="J68" i="57"/>
  <c r="L67" i="57"/>
  <c r="J67" i="57"/>
  <c r="L66" i="57"/>
  <c r="J66" i="57"/>
  <c r="L65" i="57"/>
  <c r="J65" i="57"/>
  <c r="L64" i="57"/>
  <c r="J64" i="57"/>
  <c r="L63" i="57"/>
  <c r="J63" i="57"/>
  <c r="L62" i="57"/>
  <c r="J62" i="57"/>
  <c r="L61" i="57"/>
  <c r="J61" i="57"/>
  <c r="L60" i="57"/>
  <c r="J60" i="57"/>
  <c r="L59" i="57"/>
  <c r="J59" i="57"/>
  <c r="L58" i="57"/>
  <c r="J58" i="57"/>
  <c r="L57" i="57"/>
  <c r="J57" i="57"/>
  <c r="L56" i="57"/>
  <c r="J56" i="57"/>
  <c r="L55" i="57"/>
  <c r="J55" i="57"/>
  <c r="L54" i="57"/>
  <c r="J54" i="57"/>
  <c r="L53" i="57"/>
  <c r="J53" i="57"/>
  <c r="L52" i="57"/>
  <c r="J52" i="57"/>
  <c r="L51" i="57"/>
  <c r="J51" i="57"/>
  <c r="L50" i="57"/>
  <c r="J50" i="57"/>
  <c r="L49" i="57"/>
  <c r="J49" i="57"/>
  <c r="L48" i="57"/>
  <c r="J48" i="57"/>
  <c r="L47" i="57"/>
  <c r="J47" i="57"/>
  <c r="L46" i="57"/>
  <c r="J46" i="57"/>
  <c r="L45" i="57"/>
  <c r="J45" i="57"/>
  <c r="L44" i="57"/>
  <c r="J44" i="57"/>
  <c r="L43" i="57"/>
  <c r="J43" i="57"/>
  <c r="L42" i="57"/>
  <c r="J42" i="57"/>
  <c r="L41" i="57"/>
  <c r="J41" i="57"/>
  <c r="L40" i="57"/>
  <c r="J40" i="57"/>
  <c r="L39" i="57"/>
  <c r="J39" i="57"/>
  <c r="L38" i="57"/>
  <c r="J38" i="57"/>
  <c r="L37" i="57"/>
  <c r="J37" i="57"/>
  <c r="L36" i="57"/>
  <c r="J36" i="57"/>
  <c r="L35" i="57"/>
  <c r="J35" i="57"/>
  <c r="L34" i="57"/>
  <c r="J34" i="57"/>
  <c r="L33" i="57"/>
  <c r="J33" i="57"/>
  <c r="L32" i="57"/>
  <c r="J32" i="57"/>
  <c r="L31" i="57"/>
  <c r="J31" i="57"/>
  <c r="L30" i="57"/>
  <c r="J30" i="57"/>
  <c r="L29" i="57"/>
  <c r="J29" i="57"/>
  <c r="L28" i="57"/>
  <c r="J28" i="57"/>
  <c r="L27" i="57"/>
  <c r="J27" i="57"/>
  <c r="L26" i="57"/>
  <c r="J26" i="57"/>
  <c r="L25" i="57"/>
  <c r="J25" i="57"/>
  <c r="L24" i="57"/>
  <c r="J24" i="57"/>
  <c r="L23" i="57"/>
  <c r="J23" i="57"/>
  <c r="L22" i="57"/>
  <c r="J22" i="57"/>
  <c r="L21" i="57"/>
  <c r="J21" i="57"/>
  <c r="L20" i="57"/>
  <c r="J20" i="57"/>
  <c r="L19" i="57"/>
  <c r="J19" i="57"/>
  <c r="L18" i="57"/>
  <c r="J18" i="57"/>
  <c r="L17" i="57"/>
  <c r="J17" i="57"/>
  <c r="L16" i="57"/>
  <c r="J16" i="57"/>
  <c r="L15" i="57"/>
  <c r="J15" i="57"/>
  <c r="L13" i="57"/>
  <c r="J13" i="57"/>
  <c r="L12" i="57"/>
  <c r="J12" i="57"/>
  <c r="L11" i="57"/>
  <c r="J11" i="57"/>
  <c r="L10" i="57"/>
  <c r="J10" i="57"/>
  <c r="L9" i="57"/>
  <c r="J9" i="57"/>
  <c r="L8" i="57"/>
  <c r="J8" i="57"/>
  <c r="L7" i="57"/>
  <c r="J7" i="57"/>
  <c r="L6" i="57"/>
  <c r="J6" i="57"/>
  <c r="L5" i="57"/>
  <c r="J5" i="57"/>
  <c r="L4" i="57"/>
  <c r="J4" i="57"/>
  <c r="I5" i="57"/>
  <c r="I6" i="57"/>
  <c r="I7" i="57"/>
  <c r="I8" i="57"/>
  <c r="I9" i="57"/>
  <c r="I10" i="57"/>
  <c r="I11" i="57"/>
  <c r="I12" i="57"/>
  <c r="I13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94" i="57"/>
  <c r="I95" i="57"/>
  <c r="I103" i="57"/>
  <c r="I104" i="57"/>
  <c r="I105" i="57"/>
  <c r="I106" i="57"/>
  <c r="I107" i="57"/>
  <c r="I113" i="57"/>
  <c r="I114" i="57"/>
  <c r="I4" i="57"/>
  <c r="H5" i="57"/>
  <c r="H6" i="57"/>
  <c r="H7" i="57"/>
  <c r="H8" i="57"/>
  <c r="H9" i="57"/>
  <c r="H10" i="57"/>
  <c r="H11" i="57"/>
  <c r="H12" i="57"/>
  <c r="H13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94" i="57"/>
  <c r="H95" i="57"/>
  <c r="H4" i="57"/>
  <c r="L129" i="27"/>
  <c r="J129" i="27"/>
  <c r="L128" i="27"/>
  <c r="J128" i="27"/>
  <c r="L122" i="27"/>
  <c r="J122" i="27"/>
  <c r="L121" i="27"/>
  <c r="J121" i="27"/>
  <c r="L120" i="27"/>
  <c r="J120" i="27"/>
  <c r="L119" i="27"/>
  <c r="J119" i="27"/>
  <c r="L118" i="27"/>
  <c r="J118" i="27"/>
  <c r="L117" i="27"/>
  <c r="J117" i="27"/>
  <c r="L116" i="27"/>
  <c r="J116" i="27"/>
  <c r="L115" i="27"/>
  <c r="J115" i="27"/>
  <c r="L114" i="27"/>
  <c r="J114" i="27"/>
  <c r="L113" i="27"/>
  <c r="J113" i="27"/>
  <c r="L112" i="27"/>
  <c r="O5" i="27" s="1"/>
  <c r="J112" i="27"/>
  <c r="L111" i="27"/>
  <c r="J111" i="27"/>
  <c r="J109" i="27"/>
  <c r="L108" i="27"/>
  <c r="O13" i="27" s="1"/>
  <c r="J108" i="27"/>
  <c r="L99" i="27"/>
  <c r="J99" i="27"/>
  <c r="L97" i="27"/>
  <c r="J97" i="27"/>
  <c r="L82" i="27"/>
  <c r="J82" i="27"/>
  <c r="L81" i="27"/>
  <c r="J81" i="27"/>
  <c r="L80" i="27"/>
  <c r="J80" i="27"/>
  <c r="L79" i="27"/>
  <c r="J79" i="27"/>
  <c r="L78" i="27"/>
  <c r="J78" i="27"/>
  <c r="L77" i="27"/>
  <c r="J77" i="27"/>
  <c r="L76" i="27"/>
  <c r="J76" i="27"/>
  <c r="J75" i="27"/>
  <c r="J74" i="27"/>
  <c r="J73" i="27"/>
  <c r="J72" i="27"/>
  <c r="J71" i="27"/>
  <c r="J70" i="27"/>
  <c r="J69" i="27"/>
  <c r="L68" i="27"/>
  <c r="J68" i="27"/>
  <c r="L67" i="27"/>
  <c r="J67" i="27"/>
  <c r="L66" i="27"/>
  <c r="J66" i="27"/>
  <c r="J65" i="27"/>
  <c r="J64" i="27"/>
  <c r="L63" i="27"/>
  <c r="J63" i="27"/>
  <c r="L62" i="27"/>
  <c r="J62" i="27"/>
  <c r="L61" i="27"/>
  <c r="J61" i="27"/>
  <c r="L60" i="27"/>
  <c r="J60" i="27"/>
  <c r="L59" i="27"/>
  <c r="J59" i="27"/>
  <c r="L58" i="27"/>
  <c r="J58" i="27"/>
  <c r="L57" i="27"/>
  <c r="J57" i="27"/>
  <c r="L56" i="27"/>
  <c r="J56" i="27"/>
  <c r="L55" i="27"/>
  <c r="J55" i="27"/>
  <c r="L54" i="27"/>
  <c r="J54" i="27"/>
  <c r="L53" i="27"/>
  <c r="J53" i="27"/>
  <c r="L52" i="27"/>
  <c r="J52" i="27"/>
  <c r="L51" i="27"/>
  <c r="J51" i="27"/>
  <c r="L50" i="27"/>
  <c r="J50" i="27"/>
  <c r="L49" i="27"/>
  <c r="J49" i="27"/>
  <c r="L48" i="27"/>
  <c r="J48" i="27"/>
  <c r="L47" i="27"/>
  <c r="J47" i="27"/>
  <c r="L46" i="27"/>
  <c r="J46" i="27"/>
  <c r="L45" i="27"/>
  <c r="J45" i="27"/>
  <c r="L44" i="27"/>
  <c r="J44" i="27"/>
  <c r="L43" i="27"/>
  <c r="J43" i="27"/>
  <c r="L42" i="27"/>
  <c r="J42" i="27"/>
  <c r="L41" i="27"/>
  <c r="J41" i="27"/>
  <c r="L40" i="27"/>
  <c r="J40" i="27"/>
  <c r="L39" i="27"/>
  <c r="J39" i="27"/>
  <c r="L38" i="27"/>
  <c r="J38" i="27"/>
  <c r="L37" i="27"/>
  <c r="J37" i="27"/>
  <c r="L36" i="27"/>
  <c r="J36" i="27"/>
  <c r="L35" i="27"/>
  <c r="J35" i="27"/>
  <c r="L34" i="27"/>
  <c r="J34" i="27"/>
  <c r="L33" i="27"/>
  <c r="J33" i="27"/>
  <c r="L32" i="27"/>
  <c r="J32" i="27"/>
  <c r="L31" i="27"/>
  <c r="J31" i="27"/>
  <c r="L30" i="27"/>
  <c r="J30" i="27"/>
  <c r="L29" i="27"/>
  <c r="J29" i="27"/>
  <c r="L28" i="27"/>
  <c r="J28" i="27"/>
  <c r="L27" i="27"/>
  <c r="J27" i="27"/>
  <c r="L26" i="27"/>
  <c r="J26" i="27"/>
  <c r="L25" i="27"/>
  <c r="J25" i="27"/>
  <c r="L24" i="27"/>
  <c r="J24" i="27"/>
  <c r="L23" i="27"/>
  <c r="J23" i="27"/>
  <c r="L22" i="27"/>
  <c r="J22" i="27"/>
  <c r="L21" i="27"/>
  <c r="J21" i="27"/>
  <c r="L20" i="27"/>
  <c r="J20" i="27"/>
  <c r="L19" i="27"/>
  <c r="J19" i="27"/>
  <c r="L18" i="27"/>
  <c r="J18" i="27"/>
  <c r="L17" i="27"/>
  <c r="J17" i="27"/>
  <c r="L15" i="27"/>
  <c r="J15" i="27"/>
  <c r="L14" i="27"/>
  <c r="J14" i="27"/>
  <c r="L13" i="27"/>
  <c r="J13" i="27"/>
  <c r="L12" i="27"/>
  <c r="J12" i="27"/>
  <c r="L11" i="27"/>
  <c r="J11" i="27"/>
  <c r="L10" i="27"/>
  <c r="J10" i="27"/>
  <c r="L9" i="27"/>
  <c r="J9" i="27"/>
  <c r="L8" i="27"/>
  <c r="J8" i="27"/>
  <c r="L7" i="27"/>
  <c r="J7" i="27"/>
  <c r="L6" i="27"/>
  <c r="J6" i="27"/>
  <c r="L5" i="27"/>
  <c r="J5" i="27"/>
  <c r="L4" i="27"/>
  <c r="J4" i="27"/>
  <c r="J89" i="60" l="1"/>
  <c r="L89" i="60"/>
  <c r="K105" i="57"/>
  <c r="L105" i="57" s="1"/>
  <c r="K104" i="57"/>
  <c r="L104" i="57" s="1"/>
  <c r="O11" i="60"/>
  <c r="J120" i="57"/>
  <c r="O6" i="61"/>
  <c r="O14" i="61"/>
  <c r="O4" i="61"/>
  <c r="J135" i="27"/>
  <c r="O29" i="72"/>
  <c r="O29" i="116"/>
  <c r="O29" i="71"/>
  <c r="O29" i="82"/>
  <c r="O30" i="159"/>
  <c r="O25" i="27"/>
  <c r="O31" i="188"/>
  <c r="O11" i="57"/>
  <c r="O30" i="57" s="1"/>
  <c r="O9" i="27"/>
  <c r="O7" i="61"/>
  <c r="O25" i="60"/>
  <c r="O28" i="60" s="1"/>
  <c r="O11" i="61"/>
  <c r="O29" i="83"/>
  <c r="O13" i="61"/>
  <c r="O29" i="70"/>
  <c r="L64" i="27"/>
  <c r="L65" i="27"/>
  <c r="O11" i="27" s="1"/>
  <c r="L109" i="27"/>
  <c r="I4" i="27"/>
  <c r="I5" i="26"/>
  <c r="I6" i="26"/>
  <c r="I7" i="26"/>
  <c r="I8" i="26"/>
  <c r="I9" i="26"/>
  <c r="I10" i="26"/>
  <c r="I11" i="26"/>
  <c r="I12" i="26"/>
  <c r="I13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5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2" i="26"/>
  <c r="I123" i="26"/>
  <c r="I124" i="26"/>
  <c r="I125" i="26"/>
  <c r="I126" i="26"/>
  <c r="I127" i="26"/>
  <c r="I128" i="26"/>
  <c r="I129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4" i="26"/>
  <c r="H5" i="26"/>
  <c r="H6" i="26"/>
  <c r="H7" i="26"/>
  <c r="H8" i="26"/>
  <c r="H9" i="26"/>
  <c r="H10" i="26"/>
  <c r="H11" i="26"/>
  <c r="H12" i="26"/>
  <c r="H13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5" i="26"/>
  <c r="H4" i="26"/>
  <c r="L116" i="17"/>
  <c r="J116" i="17"/>
  <c r="I116" i="17"/>
  <c r="O28" i="57" l="1"/>
  <c r="L120" i="57"/>
  <c r="O28" i="61"/>
  <c r="L135" i="27"/>
  <c r="O27" i="27"/>
  <c r="O28" i="27" s="1"/>
  <c r="E115" i="17"/>
  <c r="L92" i="47"/>
  <c r="O5" i="47" s="1"/>
  <c r="J92" i="47"/>
  <c r="J91" i="47"/>
  <c r="L90" i="47"/>
  <c r="O13" i="47" s="1"/>
  <c r="J90" i="47"/>
  <c r="L81" i="47"/>
  <c r="J81" i="47"/>
  <c r="L80" i="47"/>
  <c r="J80" i="47"/>
  <c r="L79" i="47"/>
  <c r="J79" i="47"/>
  <c r="L78" i="47"/>
  <c r="J78" i="47"/>
  <c r="L77" i="47"/>
  <c r="J77" i="47"/>
  <c r="L76" i="47"/>
  <c r="J76" i="47"/>
  <c r="L75" i="47"/>
  <c r="J75" i="47"/>
  <c r="L74" i="47"/>
  <c r="J74" i="47"/>
  <c r="L73" i="47"/>
  <c r="J73" i="47"/>
  <c r="L72" i="47"/>
  <c r="J72" i="47"/>
  <c r="L71" i="47"/>
  <c r="J71" i="47"/>
  <c r="L70" i="47"/>
  <c r="J70" i="47"/>
  <c r="L69" i="47"/>
  <c r="J69" i="47"/>
  <c r="L68" i="47"/>
  <c r="J68" i="47"/>
  <c r="L67" i="47"/>
  <c r="J67" i="47"/>
  <c r="L66" i="47"/>
  <c r="J66" i="47"/>
  <c r="L65" i="47"/>
  <c r="J65" i="47"/>
  <c r="L64" i="47"/>
  <c r="J64" i="47"/>
  <c r="L63" i="47"/>
  <c r="J63" i="47"/>
  <c r="L62" i="47"/>
  <c r="J62" i="47"/>
  <c r="L61" i="47"/>
  <c r="J61" i="47"/>
  <c r="L60" i="47"/>
  <c r="J60" i="47"/>
  <c r="L59" i="47"/>
  <c r="J59" i="47"/>
  <c r="L58" i="47"/>
  <c r="J58" i="47"/>
  <c r="L57" i="47"/>
  <c r="J57" i="47"/>
  <c r="L56" i="47"/>
  <c r="J56" i="47"/>
  <c r="L55" i="47"/>
  <c r="J55" i="47"/>
  <c r="L54" i="47"/>
  <c r="J54" i="47"/>
  <c r="L53" i="47"/>
  <c r="J53" i="47"/>
  <c r="L52" i="47"/>
  <c r="J52" i="47"/>
  <c r="L51" i="47"/>
  <c r="J51" i="47"/>
  <c r="L50" i="47"/>
  <c r="J50" i="47"/>
  <c r="L49" i="47"/>
  <c r="J49" i="47"/>
  <c r="L48" i="47"/>
  <c r="J48" i="47"/>
  <c r="L47" i="47"/>
  <c r="J47" i="47"/>
  <c r="L46" i="47"/>
  <c r="J46" i="47"/>
  <c r="L45" i="47"/>
  <c r="J45" i="47"/>
  <c r="L44" i="47"/>
  <c r="J44" i="47"/>
  <c r="L43" i="47"/>
  <c r="J43" i="47"/>
  <c r="L42" i="47"/>
  <c r="J42" i="47"/>
  <c r="L41" i="47"/>
  <c r="J41" i="47"/>
  <c r="L40" i="47"/>
  <c r="J40" i="47"/>
  <c r="L39" i="47"/>
  <c r="J39" i="47"/>
  <c r="L38" i="47"/>
  <c r="J38" i="47"/>
  <c r="L37" i="47"/>
  <c r="J37" i="47"/>
  <c r="L36" i="47"/>
  <c r="J36" i="47"/>
  <c r="L35" i="47"/>
  <c r="J35" i="47"/>
  <c r="L34" i="47"/>
  <c r="J34" i="47"/>
  <c r="L33" i="47"/>
  <c r="J33" i="47"/>
  <c r="L32" i="47"/>
  <c r="J32" i="47"/>
  <c r="L31" i="47"/>
  <c r="J31" i="47"/>
  <c r="L30" i="47"/>
  <c r="J30" i="47"/>
  <c r="L29" i="47"/>
  <c r="J29" i="47"/>
  <c r="L28" i="47"/>
  <c r="J28" i="47"/>
  <c r="L27" i="47"/>
  <c r="J27" i="47"/>
  <c r="L26" i="47"/>
  <c r="J26" i="47"/>
  <c r="L25" i="47"/>
  <c r="J25" i="47"/>
  <c r="L24" i="47"/>
  <c r="J24" i="47"/>
  <c r="L23" i="47"/>
  <c r="J23" i="47"/>
  <c r="L22" i="47"/>
  <c r="J22" i="47"/>
  <c r="L21" i="47"/>
  <c r="J21" i="47"/>
  <c r="L20" i="47"/>
  <c r="J20" i="47"/>
  <c r="L19" i="47"/>
  <c r="J19" i="47"/>
  <c r="L18" i="47"/>
  <c r="J18" i="47"/>
  <c r="L17" i="47"/>
  <c r="J17" i="47"/>
  <c r="L16" i="47"/>
  <c r="J16" i="47"/>
  <c r="L15" i="47"/>
  <c r="J15" i="47"/>
  <c r="L14" i="47"/>
  <c r="J14" i="47"/>
  <c r="L13" i="47"/>
  <c r="J13" i="47"/>
  <c r="L12" i="47"/>
  <c r="J12" i="47"/>
  <c r="L11" i="47"/>
  <c r="J11" i="47"/>
  <c r="L10" i="47"/>
  <c r="J10" i="47"/>
  <c r="L9" i="47"/>
  <c r="J9" i="47"/>
  <c r="L8" i="47"/>
  <c r="J8" i="47"/>
  <c r="L7" i="47"/>
  <c r="J7" i="47"/>
  <c r="L6" i="47"/>
  <c r="J6" i="47"/>
  <c r="L5" i="47"/>
  <c r="J5" i="47"/>
  <c r="L4" i="47"/>
  <c r="J4" i="47"/>
  <c r="I5" i="47"/>
  <c r="I6" i="47"/>
  <c r="I7" i="47"/>
  <c r="I8" i="47"/>
  <c r="I9" i="47"/>
  <c r="I10" i="47"/>
  <c r="I11" i="47"/>
  <c r="I12" i="47"/>
  <c r="I13" i="47"/>
  <c r="I14" i="47"/>
  <c r="I15" i="47"/>
  <c r="I16" i="47"/>
  <c r="I17" i="47"/>
  <c r="I18" i="47"/>
  <c r="I19" i="47"/>
  <c r="I20" i="47"/>
  <c r="I21" i="47"/>
  <c r="I22" i="47"/>
  <c r="I23" i="47"/>
  <c r="I24" i="47"/>
  <c r="I25" i="47"/>
  <c r="I26" i="47"/>
  <c r="I27" i="47"/>
  <c r="I28" i="47"/>
  <c r="I29" i="47"/>
  <c r="I30" i="47"/>
  <c r="I31" i="47"/>
  <c r="I32" i="47"/>
  <c r="I33" i="47"/>
  <c r="I34" i="47"/>
  <c r="I35" i="47"/>
  <c r="I36" i="47"/>
  <c r="I37" i="47"/>
  <c r="I38" i="47"/>
  <c r="I39" i="47"/>
  <c r="I40" i="47"/>
  <c r="I41" i="47"/>
  <c r="I42" i="47"/>
  <c r="I43" i="47"/>
  <c r="I44" i="47"/>
  <c r="I45" i="47"/>
  <c r="I46" i="47"/>
  <c r="I47" i="47"/>
  <c r="I48" i="47"/>
  <c r="I49" i="47"/>
  <c r="I50" i="47"/>
  <c r="I51" i="47"/>
  <c r="I52" i="47"/>
  <c r="I53" i="47"/>
  <c r="I54" i="47"/>
  <c r="I55" i="47"/>
  <c r="I56" i="47"/>
  <c r="I57" i="47"/>
  <c r="I58" i="47"/>
  <c r="I59" i="47"/>
  <c r="I60" i="47"/>
  <c r="I61" i="47"/>
  <c r="I62" i="47"/>
  <c r="I63" i="47"/>
  <c r="I64" i="47"/>
  <c r="I65" i="47"/>
  <c r="I66" i="47"/>
  <c r="I67" i="47"/>
  <c r="I68" i="47"/>
  <c r="I69" i="47"/>
  <c r="I70" i="47"/>
  <c r="I71" i="47"/>
  <c r="I72" i="47"/>
  <c r="I73" i="47"/>
  <c r="I74" i="47"/>
  <c r="I75" i="47"/>
  <c r="I76" i="47"/>
  <c r="I77" i="47"/>
  <c r="I78" i="47"/>
  <c r="I79" i="47"/>
  <c r="I80" i="47"/>
  <c r="I81" i="47"/>
  <c r="I90" i="47"/>
  <c r="I91" i="47"/>
  <c r="K91" i="47" s="1"/>
  <c r="L91" i="47" s="1"/>
  <c r="I92" i="47"/>
  <c r="I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90" i="47"/>
  <c r="H91" i="47"/>
  <c r="H92" i="47"/>
  <c r="H4" i="47"/>
  <c r="G115" i="17" l="1"/>
  <c r="J115" i="17" s="1"/>
  <c r="J99" i="47"/>
  <c r="L99" i="47"/>
  <c r="O25" i="47"/>
  <c r="O11" i="47"/>
  <c r="L115" i="17"/>
  <c r="H115" i="17"/>
  <c r="I115" i="17"/>
  <c r="O28" i="47" l="1"/>
  <c r="L119" i="26"/>
  <c r="J119" i="26"/>
  <c r="L118" i="26"/>
  <c r="J118" i="26"/>
  <c r="J117" i="26"/>
  <c r="L117" i="26"/>
  <c r="J116" i="26"/>
  <c r="L116" i="26"/>
  <c r="J115" i="26"/>
  <c r="L115" i="26"/>
  <c r="L114" i="26"/>
  <c r="J114" i="26"/>
  <c r="L113" i="26"/>
  <c r="J113" i="26"/>
  <c r="J112" i="26"/>
  <c r="L112" i="26"/>
  <c r="J111" i="26"/>
  <c r="L111" i="26"/>
  <c r="J110" i="26"/>
  <c r="L110" i="26"/>
  <c r="J109" i="26"/>
  <c r="L109" i="26"/>
  <c r="J108" i="26"/>
  <c r="L108" i="26"/>
  <c r="J107" i="26"/>
  <c r="L107" i="26"/>
  <c r="J106" i="26"/>
  <c r="L106" i="26"/>
  <c r="J105" i="26"/>
  <c r="L105" i="26"/>
  <c r="J104" i="26"/>
  <c r="L104" i="26"/>
  <c r="J103" i="26"/>
  <c r="L103" i="26"/>
  <c r="L102" i="26"/>
  <c r="J102" i="26"/>
  <c r="L101" i="26"/>
  <c r="J101" i="26"/>
  <c r="J100" i="26"/>
  <c r="L100" i="26"/>
  <c r="J99" i="26"/>
  <c r="L99" i="26"/>
  <c r="J98" i="26"/>
  <c r="L98" i="26"/>
  <c r="L97" i="26"/>
  <c r="J97" i="26"/>
  <c r="L96" i="26"/>
  <c r="J96" i="26"/>
  <c r="J95" i="26"/>
  <c r="L95" i="26"/>
  <c r="L149" i="26"/>
  <c r="J149" i="26"/>
  <c r="L148" i="26"/>
  <c r="J148" i="26"/>
  <c r="L147" i="26"/>
  <c r="J147" i="26"/>
  <c r="L146" i="26"/>
  <c r="J146" i="26"/>
  <c r="L145" i="26"/>
  <c r="J145" i="26"/>
  <c r="L144" i="26"/>
  <c r="J144" i="26"/>
  <c r="L143" i="26"/>
  <c r="J143" i="26"/>
  <c r="L142" i="26"/>
  <c r="J142" i="26"/>
  <c r="L141" i="26"/>
  <c r="J141" i="26"/>
  <c r="L140" i="26"/>
  <c r="J140" i="26"/>
  <c r="L139" i="26"/>
  <c r="O5" i="26" s="1"/>
  <c r="J139" i="26"/>
  <c r="L138" i="26"/>
  <c r="J138" i="26"/>
  <c r="L137" i="26"/>
  <c r="J137" i="26"/>
  <c r="L136" i="26"/>
  <c r="J136" i="26"/>
  <c r="L135" i="26"/>
  <c r="O13" i="26" s="1"/>
  <c r="J135" i="26"/>
  <c r="L129" i="26"/>
  <c r="J129" i="26"/>
  <c r="L128" i="26"/>
  <c r="J128" i="26"/>
  <c r="L127" i="26"/>
  <c r="J127" i="26"/>
  <c r="L126" i="26"/>
  <c r="J126" i="26"/>
  <c r="L125" i="26"/>
  <c r="J125" i="26"/>
  <c r="L124" i="26"/>
  <c r="J124" i="26"/>
  <c r="L123" i="26"/>
  <c r="J123" i="26"/>
  <c r="L122" i="26"/>
  <c r="J122" i="26"/>
  <c r="L120" i="26"/>
  <c r="J120" i="26"/>
  <c r="L85" i="26"/>
  <c r="L84" i="26"/>
  <c r="L83" i="26"/>
  <c r="L82" i="26"/>
  <c r="L81" i="26"/>
  <c r="L80" i="26"/>
  <c r="L79" i="26"/>
  <c r="J79" i="26"/>
  <c r="L78" i="26"/>
  <c r="J78" i="26"/>
  <c r="L77" i="26"/>
  <c r="J77" i="26"/>
  <c r="L76" i="26"/>
  <c r="J76" i="26"/>
  <c r="L75" i="26"/>
  <c r="J75" i="26"/>
  <c r="L74" i="26"/>
  <c r="J74" i="26"/>
  <c r="L73" i="26"/>
  <c r="J73" i="26"/>
  <c r="L72" i="26"/>
  <c r="J72" i="26"/>
  <c r="L71" i="26"/>
  <c r="J71" i="26"/>
  <c r="L70" i="26"/>
  <c r="J70" i="26"/>
  <c r="L69" i="26"/>
  <c r="J69" i="26"/>
  <c r="L68" i="26"/>
  <c r="J68" i="26"/>
  <c r="L67" i="26"/>
  <c r="J67" i="26"/>
  <c r="L66" i="26"/>
  <c r="J66" i="26"/>
  <c r="L65" i="26"/>
  <c r="J65" i="26"/>
  <c r="L64" i="26"/>
  <c r="J64" i="26"/>
  <c r="L63" i="26"/>
  <c r="J63" i="26"/>
  <c r="L62" i="26"/>
  <c r="J62" i="26"/>
  <c r="L61" i="26"/>
  <c r="J61" i="26"/>
  <c r="L60" i="26"/>
  <c r="J60" i="26"/>
  <c r="L59" i="26"/>
  <c r="J59" i="26"/>
  <c r="L58" i="26"/>
  <c r="J58" i="26"/>
  <c r="L57" i="26"/>
  <c r="J57" i="26"/>
  <c r="L56" i="26"/>
  <c r="J56" i="26"/>
  <c r="L55" i="26"/>
  <c r="J55" i="26"/>
  <c r="L54" i="26"/>
  <c r="J54" i="26"/>
  <c r="L53" i="26"/>
  <c r="J53" i="26"/>
  <c r="L52" i="26"/>
  <c r="J52" i="26"/>
  <c r="L51" i="26"/>
  <c r="J51" i="26"/>
  <c r="L50" i="26"/>
  <c r="J50" i="26"/>
  <c r="L49" i="26"/>
  <c r="J49" i="26"/>
  <c r="L48" i="26"/>
  <c r="J48" i="26"/>
  <c r="L47" i="26"/>
  <c r="J47" i="26"/>
  <c r="L46" i="26"/>
  <c r="J46" i="26"/>
  <c r="L45" i="26"/>
  <c r="J45" i="26"/>
  <c r="L44" i="26"/>
  <c r="J44" i="26"/>
  <c r="L43" i="26"/>
  <c r="J43" i="26"/>
  <c r="L42" i="26"/>
  <c r="J42" i="26"/>
  <c r="L41" i="26"/>
  <c r="J41" i="26"/>
  <c r="L40" i="26"/>
  <c r="J40" i="26"/>
  <c r="L39" i="26"/>
  <c r="J39" i="26"/>
  <c r="L38" i="26"/>
  <c r="J38" i="26"/>
  <c r="L37" i="26"/>
  <c r="J37" i="26"/>
  <c r="L36" i="26"/>
  <c r="J36" i="26"/>
  <c r="L35" i="26"/>
  <c r="J35" i="26"/>
  <c r="L34" i="26"/>
  <c r="J34" i="26"/>
  <c r="L33" i="26"/>
  <c r="J33" i="26"/>
  <c r="L32" i="26"/>
  <c r="J32" i="26"/>
  <c r="L31" i="26"/>
  <c r="J31" i="26"/>
  <c r="L30" i="26"/>
  <c r="J30" i="26"/>
  <c r="L29" i="26"/>
  <c r="J29" i="26"/>
  <c r="L28" i="26"/>
  <c r="J28" i="26"/>
  <c r="L27" i="26"/>
  <c r="J27" i="26"/>
  <c r="L26" i="26"/>
  <c r="J26" i="26"/>
  <c r="L25" i="26"/>
  <c r="J25" i="26"/>
  <c r="L24" i="26"/>
  <c r="J24" i="26"/>
  <c r="L23" i="26"/>
  <c r="J23" i="26"/>
  <c r="L22" i="26"/>
  <c r="J22" i="26"/>
  <c r="L21" i="26"/>
  <c r="J21" i="26"/>
  <c r="L20" i="26"/>
  <c r="J20" i="26"/>
  <c r="L19" i="26"/>
  <c r="J19" i="26"/>
  <c r="L18" i="26"/>
  <c r="J18" i="26"/>
  <c r="L17" i="26"/>
  <c r="J17" i="26"/>
  <c r="L16" i="26"/>
  <c r="J16" i="26"/>
  <c r="L13" i="26"/>
  <c r="J13" i="26"/>
  <c r="L12" i="26"/>
  <c r="J12" i="26"/>
  <c r="L11" i="26"/>
  <c r="J11" i="26"/>
  <c r="L10" i="26"/>
  <c r="J10" i="26"/>
  <c r="L9" i="26"/>
  <c r="J9" i="26"/>
  <c r="L8" i="26"/>
  <c r="J8" i="26"/>
  <c r="L7" i="26"/>
  <c r="J7" i="26"/>
  <c r="L6" i="26"/>
  <c r="J6" i="26"/>
  <c r="L5" i="26"/>
  <c r="J5" i="26"/>
  <c r="L4" i="26"/>
  <c r="J4" i="26"/>
  <c r="J155" i="25"/>
  <c r="L155" i="25"/>
  <c r="J156" i="25"/>
  <c r="L156" i="25"/>
  <c r="J157" i="25"/>
  <c r="L157" i="25"/>
  <c r="J158" i="25"/>
  <c r="L158" i="25"/>
  <c r="J159" i="25"/>
  <c r="L159" i="25"/>
  <c r="J160" i="25"/>
  <c r="L160" i="25"/>
  <c r="J161" i="25"/>
  <c r="L161" i="25"/>
  <c r="J162" i="25"/>
  <c r="L162" i="25"/>
  <c r="J163" i="25"/>
  <c r="L163" i="25"/>
  <c r="J164" i="25"/>
  <c r="L164" i="25"/>
  <c r="J154" i="25"/>
  <c r="L154" i="25"/>
  <c r="L153" i="25"/>
  <c r="J153" i="25"/>
  <c r="L152" i="25"/>
  <c r="J152" i="25"/>
  <c r="L151" i="25"/>
  <c r="J151" i="25"/>
  <c r="L150" i="25"/>
  <c r="J150" i="25"/>
  <c r="L149" i="25"/>
  <c r="J149" i="25"/>
  <c r="L148" i="25"/>
  <c r="J148" i="25"/>
  <c r="L147" i="25"/>
  <c r="J147" i="25"/>
  <c r="L146" i="25"/>
  <c r="J146" i="25"/>
  <c r="L145" i="25"/>
  <c r="J145" i="25"/>
  <c r="L144" i="25"/>
  <c r="J144" i="25"/>
  <c r="L143" i="25"/>
  <c r="J143" i="25"/>
  <c r="L142" i="25"/>
  <c r="O14" i="25" s="1"/>
  <c r="J142" i="25"/>
  <c r="L141" i="25"/>
  <c r="J141" i="25"/>
  <c r="L134" i="25"/>
  <c r="O22" i="25" s="1"/>
  <c r="J134" i="25"/>
  <c r="L130" i="25"/>
  <c r="J130" i="25"/>
  <c r="L129" i="25"/>
  <c r="J129" i="25"/>
  <c r="L128" i="25"/>
  <c r="L127" i="25"/>
  <c r="J127" i="25"/>
  <c r="L126" i="25"/>
  <c r="J126" i="25"/>
  <c r="L125" i="25"/>
  <c r="J125" i="25"/>
  <c r="L124" i="25"/>
  <c r="J124" i="25"/>
  <c r="L123" i="25"/>
  <c r="J123" i="25"/>
  <c r="L122" i="25"/>
  <c r="J122" i="25"/>
  <c r="L121" i="25"/>
  <c r="J121" i="25"/>
  <c r="L119" i="25"/>
  <c r="J119" i="25"/>
  <c r="J117" i="25"/>
  <c r="J116" i="25"/>
  <c r="J115" i="25"/>
  <c r="J114" i="25"/>
  <c r="L113" i="25"/>
  <c r="J113" i="25"/>
  <c r="J112" i="25"/>
  <c r="J111" i="25"/>
  <c r="J110" i="25"/>
  <c r="J109" i="25"/>
  <c r="J108" i="25"/>
  <c r="J107" i="25"/>
  <c r="J106" i="25"/>
  <c r="J105" i="25"/>
  <c r="J104" i="25"/>
  <c r="J103" i="25"/>
  <c r="J102" i="25"/>
  <c r="L101" i="25"/>
  <c r="J101" i="25"/>
  <c r="J100" i="25"/>
  <c r="J99" i="25"/>
  <c r="J98" i="25"/>
  <c r="L97" i="25"/>
  <c r="J97" i="25"/>
  <c r="L96" i="25"/>
  <c r="J96" i="25"/>
  <c r="J95" i="25"/>
  <c r="L94" i="25"/>
  <c r="J94" i="25"/>
  <c r="L93" i="25"/>
  <c r="J93" i="25"/>
  <c r="L92" i="25"/>
  <c r="J92" i="25"/>
  <c r="L91" i="25"/>
  <c r="J91" i="25"/>
  <c r="L90" i="25"/>
  <c r="J90" i="25"/>
  <c r="L89" i="25"/>
  <c r="J89" i="25"/>
  <c r="L88" i="25"/>
  <c r="J88" i="25"/>
  <c r="L87" i="25"/>
  <c r="J87" i="25"/>
  <c r="L86" i="25"/>
  <c r="J86" i="25"/>
  <c r="L85" i="25"/>
  <c r="J85" i="25"/>
  <c r="L84" i="25"/>
  <c r="J84" i="25"/>
  <c r="L83" i="25"/>
  <c r="J83" i="25"/>
  <c r="L82" i="25"/>
  <c r="J82" i="25"/>
  <c r="L81" i="25"/>
  <c r="J81" i="25"/>
  <c r="L80" i="25"/>
  <c r="J80" i="25"/>
  <c r="L79" i="25"/>
  <c r="J79" i="25"/>
  <c r="L78" i="25"/>
  <c r="J78" i="25"/>
  <c r="L77" i="25"/>
  <c r="J77" i="25"/>
  <c r="L76" i="25"/>
  <c r="J76" i="25"/>
  <c r="L75" i="25"/>
  <c r="J75" i="25"/>
  <c r="L74" i="25"/>
  <c r="J74" i="25"/>
  <c r="L73" i="25"/>
  <c r="J73" i="25"/>
  <c r="L72" i="25"/>
  <c r="J72" i="25"/>
  <c r="L71" i="25"/>
  <c r="J71" i="25"/>
  <c r="L70" i="25"/>
  <c r="J70" i="25"/>
  <c r="L69" i="25"/>
  <c r="J69" i="25"/>
  <c r="L68" i="25"/>
  <c r="J68" i="25"/>
  <c r="L67" i="25"/>
  <c r="J67" i="25"/>
  <c r="L66" i="25"/>
  <c r="J66" i="25"/>
  <c r="L65" i="25"/>
  <c r="J65" i="25"/>
  <c r="L64" i="25"/>
  <c r="J64" i="25"/>
  <c r="L63" i="25"/>
  <c r="J63" i="25"/>
  <c r="L62" i="25"/>
  <c r="J62" i="25"/>
  <c r="L61" i="25"/>
  <c r="J61" i="25"/>
  <c r="L60" i="25"/>
  <c r="J60" i="25"/>
  <c r="L59" i="25"/>
  <c r="J59" i="25"/>
  <c r="L58" i="25"/>
  <c r="J58" i="25"/>
  <c r="L57" i="25"/>
  <c r="J57" i="25"/>
  <c r="L56" i="25"/>
  <c r="J56" i="25"/>
  <c r="L55" i="25"/>
  <c r="J55" i="25"/>
  <c r="L54" i="25"/>
  <c r="J54" i="25"/>
  <c r="L53" i="25"/>
  <c r="J53" i="25"/>
  <c r="L52" i="25"/>
  <c r="J52" i="25"/>
  <c r="L51" i="25"/>
  <c r="J51" i="25"/>
  <c r="L50" i="25"/>
  <c r="J50" i="25"/>
  <c r="L49" i="25"/>
  <c r="J49" i="25"/>
  <c r="L48" i="25"/>
  <c r="J48" i="25"/>
  <c r="L47" i="25"/>
  <c r="J47" i="25"/>
  <c r="L46" i="25"/>
  <c r="J46" i="25"/>
  <c r="L45" i="25"/>
  <c r="J45" i="25"/>
  <c r="L44" i="25"/>
  <c r="J44" i="25"/>
  <c r="L43" i="25"/>
  <c r="J43" i="25"/>
  <c r="L42" i="25"/>
  <c r="J42" i="25"/>
  <c r="L41" i="25"/>
  <c r="J41" i="25"/>
  <c r="L40" i="25"/>
  <c r="J40" i="25"/>
  <c r="L39" i="25"/>
  <c r="J39" i="25"/>
  <c r="L38" i="25"/>
  <c r="J38" i="25"/>
  <c r="L37" i="25"/>
  <c r="J37" i="25"/>
  <c r="L36" i="25"/>
  <c r="J36" i="25"/>
  <c r="L35" i="25"/>
  <c r="J35" i="25"/>
  <c r="L34" i="25"/>
  <c r="J34" i="25"/>
  <c r="L33" i="25"/>
  <c r="J33" i="25"/>
  <c r="L32" i="25"/>
  <c r="J32" i="25"/>
  <c r="L31" i="25"/>
  <c r="J31" i="25"/>
  <c r="L30" i="25"/>
  <c r="J30" i="25"/>
  <c r="L29" i="25"/>
  <c r="J29" i="25"/>
  <c r="L28" i="25"/>
  <c r="J28" i="25"/>
  <c r="L27" i="25"/>
  <c r="J27" i="25"/>
  <c r="L26" i="25"/>
  <c r="J26" i="25"/>
  <c r="L25" i="25"/>
  <c r="J25" i="25"/>
  <c r="L24" i="25"/>
  <c r="J24" i="25"/>
  <c r="L23" i="25"/>
  <c r="J23" i="25"/>
  <c r="L22" i="25"/>
  <c r="J22" i="25"/>
  <c r="L21" i="25"/>
  <c r="J21" i="25"/>
  <c r="L20" i="25"/>
  <c r="J20" i="25"/>
  <c r="L19" i="25"/>
  <c r="J19" i="25"/>
  <c r="L18" i="25"/>
  <c r="J18" i="25"/>
  <c r="L17" i="25"/>
  <c r="J17" i="25"/>
  <c r="L16" i="25"/>
  <c r="J16" i="25"/>
  <c r="L15" i="25"/>
  <c r="J15" i="25"/>
  <c r="L14" i="25"/>
  <c r="J14" i="25"/>
  <c r="L13" i="25"/>
  <c r="J13" i="25"/>
  <c r="L12" i="25"/>
  <c r="J12" i="25"/>
  <c r="L11" i="25"/>
  <c r="J11" i="25"/>
  <c r="L10" i="25"/>
  <c r="J10" i="25"/>
  <c r="L9" i="25"/>
  <c r="J9" i="25"/>
  <c r="L8" i="25"/>
  <c r="J8" i="25"/>
  <c r="L7" i="25"/>
  <c r="J7" i="25"/>
  <c r="L6" i="25"/>
  <c r="J6" i="25"/>
  <c r="L5" i="25"/>
  <c r="J5" i="25"/>
  <c r="L4" i="25"/>
  <c r="J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L95" i="25" s="1"/>
  <c r="I96" i="25"/>
  <c r="I97" i="25"/>
  <c r="I98" i="25"/>
  <c r="L98" i="25" s="1"/>
  <c r="I99" i="25"/>
  <c r="L99" i="25" s="1"/>
  <c r="I100" i="25"/>
  <c r="L100" i="25" s="1"/>
  <c r="I101" i="25"/>
  <c r="I102" i="25"/>
  <c r="L102" i="25" s="1"/>
  <c r="I103" i="25"/>
  <c r="L103" i="25" s="1"/>
  <c r="I104" i="25"/>
  <c r="L104" i="25" s="1"/>
  <c r="I105" i="25"/>
  <c r="L105" i="25" s="1"/>
  <c r="I106" i="25"/>
  <c r="L106" i="25" s="1"/>
  <c r="I107" i="25"/>
  <c r="L107" i="25" s="1"/>
  <c r="I108" i="25"/>
  <c r="I109" i="25"/>
  <c r="L109" i="25" s="1"/>
  <c r="I110" i="25"/>
  <c r="L110" i="25" s="1"/>
  <c r="I111" i="25"/>
  <c r="L111" i="25" s="1"/>
  <c r="I112" i="25"/>
  <c r="L112" i="25" s="1"/>
  <c r="I113" i="25"/>
  <c r="I114" i="25"/>
  <c r="L114" i="25" s="1"/>
  <c r="I115" i="25"/>
  <c r="L115" i="25" s="1"/>
  <c r="I116" i="25"/>
  <c r="L116" i="25" s="1"/>
  <c r="I117" i="25"/>
  <c r="L117" i="25" s="1"/>
  <c r="I119" i="25"/>
  <c r="I121" i="25"/>
  <c r="I122" i="25"/>
  <c r="I123" i="25"/>
  <c r="I124" i="25"/>
  <c r="I125" i="25"/>
  <c r="I126" i="25"/>
  <c r="I127" i="25"/>
  <c r="I128" i="25"/>
  <c r="J128" i="25" s="1"/>
  <c r="I129" i="25"/>
  <c r="I130" i="25"/>
  <c r="I134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9" i="25"/>
  <c r="H121" i="25"/>
  <c r="H122" i="25"/>
  <c r="H123" i="25"/>
  <c r="H124" i="25"/>
  <c r="H125" i="25"/>
  <c r="H126" i="25"/>
  <c r="H127" i="25"/>
  <c r="H128" i="25"/>
  <c r="H129" i="25"/>
  <c r="H130" i="25"/>
  <c r="H134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4" i="25"/>
  <c r="L104" i="140"/>
  <c r="O19" i="140" s="1"/>
  <c r="I104" i="140"/>
  <c r="H104" i="140"/>
  <c r="L145" i="140"/>
  <c r="J145" i="140"/>
  <c r="L144" i="140"/>
  <c r="O28" i="140" s="1"/>
  <c r="J144" i="140"/>
  <c r="L143" i="140"/>
  <c r="J143" i="140"/>
  <c r="L142" i="140"/>
  <c r="J142" i="140"/>
  <c r="L141" i="140"/>
  <c r="J141" i="140"/>
  <c r="L140" i="140"/>
  <c r="J140" i="140"/>
  <c r="L139" i="140"/>
  <c r="J139" i="140"/>
  <c r="L138" i="140"/>
  <c r="O12" i="140" s="1"/>
  <c r="L137" i="140"/>
  <c r="J137" i="140"/>
  <c r="L136" i="140"/>
  <c r="J136" i="140"/>
  <c r="L135" i="140"/>
  <c r="J135" i="140"/>
  <c r="L134" i="140"/>
  <c r="J134" i="140"/>
  <c r="L133" i="140"/>
  <c r="O20" i="140" s="1"/>
  <c r="J133" i="140"/>
  <c r="L132" i="140"/>
  <c r="O16" i="140" s="1"/>
  <c r="J132" i="140"/>
  <c r="L131" i="140"/>
  <c r="O18" i="140" s="1"/>
  <c r="J131" i="140"/>
  <c r="L130" i="140"/>
  <c r="J130" i="140"/>
  <c r="L129" i="140"/>
  <c r="J129" i="140"/>
  <c r="L128" i="140"/>
  <c r="J128" i="140"/>
  <c r="L127" i="140"/>
  <c r="O7" i="140" s="1"/>
  <c r="J127" i="140"/>
  <c r="L126" i="140"/>
  <c r="J126" i="140"/>
  <c r="L125" i="140"/>
  <c r="J125" i="140"/>
  <c r="L124" i="140"/>
  <c r="J124" i="140"/>
  <c r="L123" i="140"/>
  <c r="J123" i="140"/>
  <c r="L122" i="140"/>
  <c r="J122" i="140"/>
  <c r="L121" i="140"/>
  <c r="J121" i="140"/>
  <c r="L120" i="140"/>
  <c r="J120" i="140"/>
  <c r="L119" i="140"/>
  <c r="J119" i="140"/>
  <c r="L118" i="140"/>
  <c r="J118" i="140"/>
  <c r="L117" i="140"/>
  <c r="J117" i="140"/>
  <c r="L116" i="140"/>
  <c r="J116" i="140"/>
  <c r="L115" i="140"/>
  <c r="J115" i="140"/>
  <c r="L114" i="140"/>
  <c r="J114" i="140"/>
  <c r="L113" i="140"/>
  <c r="J113" i="140"/>
  <c r="L112" i="140"/>
  <c r="J112" i="140"/>
  <c r="L111" i="140"/>
  <c r="J111" i="140"/>
  <c r="L110" i="140"/>
  <c r="J110" i="140"/>
  <c r="L109" i="140"/>
  <c r="J109" i="140"/>
  <c r="L108" i="140"/>
  <c r="J108" i="140"/>
  <c r="L107" i="140"/>
  <c r="J107" i="140"/>
  <c r="L106" i="140"/>
  <c r="J106" i="140"/>
  <c r="L105" i="140"/>
  <c r="J105" i="140"/>
  <c r="L103" i="140"/>
  <c r="L102" i="140"/>
  <c r="L101" i="140"/>
  <c r="J101" i="140"/>
  <c r="L100" i="140"/>
  <c r="J100" i="140"/>
  <c r="L99" i="140"/>
  <c r="J99" i="140"/>
  <c r="L98" i="140"/>
  <c r="J98" i="140"/>
  <c r="L97" i="140"/>
  <c r="J97" i="140"/>
  <c r="L96" i="140"/>
  <c r="J96" i="140"/>
  <c r="L95" i="140"/>
  <c r="J95" i="140"/>
  <c r="L94" i="140"/>
  <c r="J94" i="140"/>
  <c r="L93" i="140"/>
  <c r="J93" i="140"/>
  <c r="L92" i="140"/>
  <c r="J92" i="140"/>
  <c r="L91" i="140"/>
  <c r="J91" i="140"/>
  <c r="L90" i="140"/>
  <c r="J90" i="140"/>
  <c r="L89" i="140"/>
  <c r="J89" i="140"/>
  <c r="L88" i="140"/>
  <c r="J88" i="140"/>
  <c r="L87" i="140"/>
  <c r="J87" i="140"/>
  <c r="L86" i="140"/>
  <c r="J86" i="140"/>
  <c r="L85" i="140"/>
  <c r="J85" i="140"/>
  <c r="L84" i="140"/>
  <c r="J84" i="140"/>
  <c r="L83" i="140"/>
  <c r="J83" i="140"/>
  <c r="L82" i="140"/>
  <c r="J82" i="140"/>
  <c r="L81" i="140"/>
  <c r="J81" i="140"/>
  <c r="L80" i="140"/>
  <c r="J80" i="140"/>
  <c r="L79" i="140"/>
  <c r="J79" i="140"/>
  <c r="L78" i="140"/>
  <c r="J78" i="140"/>
  <c r="L77" i="140"/>
  <c r="J77" i="140"/>
  <c r="L76" i="140"/>
  <c r="J76" i="140"/>
  <c r="L75" i="140"/>
  <c r="J75" i="140"/>
  <c r="L74" i="140"/>
  <c r="J74" i="140"/>
  <c r="L73" i="140"/>
  <c r="J73" i="140"/>
  <c r="L72" i="140"/>
  <c r="J72" i="140"/>
  <c r="L71" i="140"/>
  <c r="J71" i="140"/>
  <c r="L70" i="140"/>
  <c r="J70" i="140"/>
  <c r="L69" i="140"/>
  <c r="J69" i="140"/>
  <c r="L68" i="140"/>
  <c r="J68" i="140"/>
  <c r="L67" i="140"/>
  <c r="J67" i="140"/>
  <c r="L66" i="140"/>
  <c r="J66" i="140"/>
  <c r="L65" i="140"/>
  <c r="J65" i="140"/>
  <c r="L64" i="140"/>
  <c r="J64" i="140"/>
  <c r="L63" i="140"/>
  <c r="J63" i="140"/>
  <c r="L62" i="140"/>
  <c r="J62" i="140"/>
  <c r="L61" i="140"/>
  <c r="J61" i="140"/>
  <c r="L60" i="140"/>
  <c r="J60" i="140"/>
  <c r="L59" i="140"/>
  <c r="J59" i="140"/>
  <c r="L58" i="140"/>
  <c r="J58" i="140"/>
  <c r="L57" i="140"/>
  <c r="J57" i="140"/>
  <c r="L56" i="140"/>
  <c r="J56" i="140"/>
  <c r="L55" i="140"/>
  <c r="J55" i="140"/>
  <c r="L54" i="140"/>
  <c r="J54" i="140"/>
  <c r="L53" i="140"/>
  <c r="J53" i="140"/>
  <c r="L52" i="140"/>
  <c r="J52" i="140"/>
  <c r="L51" i="140"/>
  <c r="J51" i="140"/>
  <c r="L50" i="140"/>
  <c r="J50" i="140"/>
  <c r="L49" i="140"/>
  <c r="J49" i="140"/>
  <c r="L48" i="140"/>
  <c r="J48" i="140"/>
  <c r="L47" i="140"/>
  <c r="J47" i="140"/>
  <c r="L46" i="140"/>
  <c r="J46" i="140"/>
  <c r="L45" i="140"/>
  <c r="J45" i="140"/>
  <c r="L44" i="140"/>
  <c r="J44" i="140"/>
  <c r="L43" i="140"/>
  <c r="J43" i="140"/>
  <c r="L42" i="140"/>
  <c r="J42" i="140"/>
  <c r="L41" i="140"/>
  <c r="J41" i="140"/>
  <c r="L40" i="140"/>
  <c r="J40" i="140"/>
  <c r="L39" i="140"/>
  <c r="J39" i="140"/>
  <c r="L38" i="140"/>
  <c r="J38" i="140"/>
  <c r="L37" i="140"/>
  <c r="J37" i="140"/>
  <c r="L36" i="140"/>
  <c r="J36" i="140"/>
  <c r="L35" i="140"/>
  <c r="J35" i="140"/>
  <c r="L34" i="140"/>
  <c r="J34" i="140"/>
  <c r="L33" i="140"/>
  <c r="J33" i="140"/>
  <c r="L32" i="140"/>
  <c r="J32" i="140"/>
  <c r="L31" i="140"/>
  <c r="J31" i="140"/>
  <c r="L30" i="140"/>
  <c r="J30" i="140"/>
  <c r="L29" i="140"/>
  <c r="J29" i="140"/>
  <c r="L28" i="140"/>
  <c r="J28" i="140"/>
  <c r="L27" i="140"/>
  <c r="J27" i="140"/>
  <c r="L26" i="140"/>
  <c r="J26" i="140"/>
  <c r="L25" i="140"/>
  <c r="J25" i="140"/>
  <c r="L24" i="140"/>
  <c r="J24" i="140"/>
  <c r="L23" i="140"/>
  <c r="J23" i="140"/>
  <c r="L22" i="140"/>
  <c r="J22" i="140"/>
  <c r="L21" i="140"/>
  <c r="J21" i="140"/>
  <c r="L20" i="140"/>
  <c r="J20" i="140"/>
  <c r="L19" i="140"/>
  <c r="J19" i="140"/>
  <c r="L18" i="140"/>
  <c r="J18" i="140"/>
  <c r="L17" i="140"/>
  <c r="J17" i="140"/>
  <c r="L16" i="140"/>
  <c r="J16" i="140"/>
  <c r="L15" i="140"/>
  <c r="J15" i="140"/>
  <c r="L14" i="140"/>
  <c r="J14" i="140"/>
  <c r="L13" i="140"/>
  <c r="J13" i="140"/>
  <c r="L12" i="140"/>
  <c r="J12" i="140"/>
  <c r="L11" i="140"/>
  <c r="J11" i="140"/>
  <c r="L10" i="140"/>
  <c r="J10" i="140"/>
  <c r="L9" i="140"/>
  <c r="J9" i="140"/>
  <c r="L8" i="140"/>
  <c r="J8" i="140"/>
  <c r="L7" i="140"/>
  <c r="J7" i="140"/>
  <c r="L6" i="140"/>
  <c r="J6" i="140"/>
  <c r="L5" i="140"/>
  <c r="J5" i="140"/>
  <c r="L4" i="140"/>
  <c r="J4" i="140"/>
  <c r="I5" i="140"/>
  <c r="I6" i="140"/>
  <c r="I7" i="140"/>
  <c r="I8" i="140"/>
  <c r="I9" i="140"/>
  <c r="I10" i="140"/>
  <c r="I11" i="140"/>
  <c r="I12" i="140"/>
  <c r="I13" i="140"/>
  <c r="I14" i="140"/>
  <c r="I15" i="140"/>
  <c r="I16" i="140"/>
  <c r="I17" i="140"/>
  <c r="I18" i="140"/>
  <c r="I19" i="140"/>
  <c r="I20" i="140"/>
  <c r="I21" i="140"/>
  <c r="I22" i="140"/>
  <c r="I23" i="140"/>
  <c r="I24" i="140"/>
  <c r="I25" i="140"/>
  <c r="I26" i="140"/>
  <c r="I27" i="140"/>
  <c r="I28" i="140"/>
  <c r="I29" i="140"/>
  <c r="I30" i="140"/>
  <c r="I31" i="140"/>
  <c r="I32" i="140"/>
  <c r="I33" i="140"/>
  <c r="I34" i="140"/>
  <c r="I35" i="140"/>
  <c r="I36" i="140"/>
  <c r="I37" i="140"/>
  <c r="I38" i="140"/>
  <c r="I39" i="140"/>
  <c r="I40" i="140"/>
  <c r="I41" i="140"/>
  <c r="I42" i="140"/>
  <c r="I43" i="140"/>
  <c r="I44" i="140"/>
  <c r="I45" i="140"/>
  <c r="I46" i="140"/>
  <c r="I47" i="140"/>
  <c r="I48" i="140"/>
  <c r="I49" i="140"/>
  <c r="I50" i="140"/>
  <c r="I51" i="140"/>
  <c r="I52" i="140"/>
  <c r="I53" i="140"/>
  <c r="I54" i="140"/>
  <c r="I55" i="140"/>
  <c r="I56" i="140"/>
  <c r="I57" i="140"/>
  <c r="I58" i="140"/>
  <c r="I59" i="140"/>
  <c r="I60" i="140"/>
  <c r="I61" i="140"/>
  <c r="I62" i="140"/>
  <c r="I63" i="140"/>
  <c r="I64" i="140"/>
  <c r="I65" i="140"/>
  <c r="I66" i="140"/>
  <c r="I67" i="140"/>
  <c r="I68" i="140"/>
  <c r="I69" i="140"/>
  <c r="I70" i="140"/>
  <c r="I71" i="140"/>
  <c r="I72" i="140"/>
  <c r="I73" i="140"/>
  <c r="I74" i="140"/>
  <c r="I75" i="140"/>
  <c r="I76" i="140"/>
  <c r="I77" i="140"/>
  <c r="I78" i="140"/>
  <c r="I79" i="140"/>
  <c r="I80" i="140"/>
  <c r="I81" i="140"/>
  <c r="I82" i="140"/>
  <c r="I83" i="140"/>
  <c r="I84" i="140"/>
  <c r="I85" i="140"/>
  <c r="I86" i="140"/>
  <c r="I87" i="140"/>
  <c r="I88" i="140"/>
  <c r="I89" i="140"/>
  <c r="I90" i="140"/>
  <c r="I91" i="140"/>
  <c r="I92" i="140"/>
  <c r="I93" i="140"/>
  <c r="I94" i="140"/>
  <c r="I95" i="140"/>
  <c r="I96" i="140"/>
  <c r="I97" i="140"/>
  <c r="I98" i="140"/>
  <c r="I99" i="140"/>
  <c r="I100" i="140"/>
  <c r="I101" i="140"/>
  <c r="I102" i="140"/>
  <c r="I103" i="140"/>
  <c r="I105" i="140"/>
  <c r="I106" i="140"/>
  <c r="I107" i="140"/>
  <c r="I108" i="140"/>
  <c r="I109" i="140"/>
  <c r="I110" i="140"/>
  <c r="I111" i="140"/>
  <c r="I112" i="140"/>
  <c r="I113" i="140"/>
  <c r="I114" i="140"/>
  <c r="I115" i="140"/>
  <c r="I116" i="140"/>
  <c r="I117" i="140"/>
  <c r="I118" i="140"/>
  <c r="I119" i="140"/>
  <c r="I120" i="140"/>
  <c r="I121" i="140"/>
  <c r="I122" i="140"/>
  <c r="I123" i="140"/>
  <c r="I124" i="140"/>
  <c r="I125" i="140"/>
  <c r="I126" i="140"/>
  <c r="I127" i="140"/>
  <c r="I128" i="140"/>
  <c r="I129" i="140"/>
  <c r="I130" i="140"/>
  <c r="I131" i="140"/>
  <c r="I132" i="140"/>
  <c r="I133" i="140"/>
  <c r="I134" i="140"/>
  <c r="I135" i="140"/>
  <c r="I136" i="140"/>
  <c r="I137" i="140"/>
  <c r="I138" i="140"/>
  <c r="J138" i="140" s="1"/>
  <c r="I139" i="140"/>
  <c r="I140" i="140"/>
  <c r="I141" i="140"/>
  <c r="I142" i="140"/>
  <c r="I143" i="140"/>
  <c r="I144" i="140"/>
  <c r="I145" i="140"/>
  <c r="I4" i="140"/>
  <c r="H5" i="140"/>
  <c r="H6" i="140"/>
  <c r="H7" i="140"/>
  <c r="H8" i="140"/>
  <c r="H9" i="140"/>
  <c r="H10" i="140"/>
  <c r="H11" i="140"/>
  <c r="H12" i="140"/>
  <c r="H13" i="140"/>
  <c r="H14" i="140"/>
  <c r="H15" i="140"/>
  <c r="H16" i="140"/>
  <c r="H17" i="140"/>
  <c r="H18" i="140"/>
  <c r="H19" i="140"/>
  <c r="H20" i="140"/>
  <c r="H21" i="140"/>
  <c r="H22" i="140"/>
  <c r="H23" i="140"/>
  <c r="H24" i="140"/>
  <c r="H25" i="140"/>
  <c r="H26" i="140"/>
  <c r="H27" i="140"/>
  <c r="H28" i="140"/>
  <c r="H29" i="140"/>
  <c r="H30" i="140"/>
  <c r="H31" i="140"/>
  <c r="H32" i="140"/>
  <c r="H33" i="140"/>
  <c r="H34" i="140"/>
  <c r="H35" i="140"/>
  <c r="H36" i="140"/>
  <c r="H37" i="140"/>
  <c r="H38" i="140"/>
  <c r="H39" i="140"/>
  <c r="H40" i="140"/>
  <c r="H41" i="140"/>
  <c r="H42" i="140"/>
  <c r="H43" i="140"/>
  <c r="H44" i="140"/>
  <c r="H45" i="140"/>
  <c r="H46" i="140"/>
  <c r="H47" i="140"/>
  <c r="H48" i="140"/>
  <c r="H49" i="140"/>
  <c r="H50" i="140"/>
  <c r="H51" i="140"/>
  <c r="H52" i="140"/>
  <c r="H53" i="140"/>
  <c r="H54" i="140"/>
  <c r="H55" i="140"/>
  <c r="H56" i="140"/>
  <c r="H57" i="140"/>
  <c r="H58" i="140"/>
  <c r="H59" i="140"/>
  <c r="H60" i="140"/>
  <c r="H61" i="140"/>
  <c r="H62" i="140"/>
  <c r="H63" i="140"/>
  <c r="H64" i="140"/>
  <c r="H65" i="140"/>
  <c r="H66" i="140"/>
  <c r="H67" i="140"/>
  <c r="H68" i="140"/>
  <c r="H69" i="140"/>
  <c r="H70" i="140"/>
  <c r="H71" i="140"/>
  <c r="H72" i="140"/>
  <c r="H73" i="140"/>
  <c r="H74" i="140"/>
  <c r="H75" i="140"/>
  <c r="H76" i="140"/>
  <c r="H77" i="140"/>
  <c r="H78" i="140"/>
  <c r="H79" i="140"/>
  <c r="H80" i="140"/>
  <c r="H81" i="140"/>
  <c r="H82" i="140"/>
  <c r="H83" i="140"/>
  <c r="H84" i="140"/>
  <c r="H85" i="140"/>
  <c r="H86" i="140"/>
  <c r="H87" i="140"/>
  <c r="H88" i="140"/>
  <c r="H89" i="140"/>
  <c r="H90" i="140"/>
  <c r="H91" i="140"/>
  <c r="H92" i="140"/>
  <c r="H93" i="140"/>
  <c r="H94" i="140"/>
  <c r="H95" i="140"/>
  <c r="H96" i="140"/>
  <c r="H97" i="140"/>
  <c r="H98" i="140"/>
  <c r="H99" i="140"/>
  <c r="H100" i="140"/>
  <c r="H101" i="140"/>
  <c r="H102" i="140"/>
  <c r="H103" i="140"/>
  <c r="H105" i="140"/>
  <c r="H106" i="140"/>
  <c r="H107" i="140"/>
  <c r="H108" i="140"/>
  <c r="H109" i="140"/>
  <c r="H110" i="140"/>
  <c r="H111" i="140"/>
  <c r="H112" i="140"/>
  <c r="H113" i="140"/>
  <c r="H114" i="140"/>
  <c r="H115" i="140"/>
  <c r="H116" i="140"/>
  <c r="H117" i="140"/>
  <c r="H118" i="140"/>
  <c r="H119" i="140"/>
  <c r="H120" i="140"/>
  <c r="H121" i="140"/>
  <c r="H122" i="140"/>
  <c r="H123" i="140"/>
  <c r="H124" i="140"/>
  <c r="H125" i="140"/>
  <c r="H126" i="140"/>
  <c r="H127" i="140"/>
  <c r="H128" i="140"/>
  <c r="H129" i="140"/>
  <c r="H130" i="140"/>
  <c r="H131" i="140"/>
  <c r="H132" i="140"/>
  <c r="H133" i="140"/>
  <c r="H134" i="140"/>
  <c r="H135" i="140"/>
  <c r="H136" i="140"/>
  <c r="H137" i="140"/>
  <c r="H138" i="140"/>
  <c r="H139" i="140"/>
  <c r="H140" i="140"/>
  <c r="H141" i="140"/>
  <c r="H142" i="140"/>
  <c r="H143" i="140"/>
  <c r="H144" i="140"/>
  <c r="H145" i="140"/>
  <c r="H4" i="140"/>
  <c r="L103" i="94"/>
  <c r="H103" i="94"/>
  <c r="L129" i="94"/>
  <c r="J129" i="94"/>
  <c r="I129" i="94"/>
  <c r="H129" i="94"/>
  <c r="L128" i="94"/>
  <c r="J128" i="94"/>
  <c r="I128" i="94"/>
  <c r="H128" i="94"/>
  <c r="L127" i="94"/>
  <c r="J127" i="94"/>
  <c r="I127" i="94"/>
  <c r="H127" i="94"/>
  <c r="L126" i="94"/>
  <c r="J126" i="94"/>
  <c r="I126" i="94"/>
  <c r="H126" i="94"/>
  <c r="L115" i="94"/>
  <c r="J115" i="94"/>
  <c r="I115" i="94"/>
  <c r="H115" i="94"/>
  <c r="L114" i="94"/>
  <c r="J114" i="94"/>
  <c r="I114" i="94"/>
  <c r="H114" i="94"/>
  <c r="L113" i="94"/>
  <c r="J113" i="94"/>
  <c r="I113" i="94"/>
  <c r="H113" i="94"/>
  <c r="L112" i="94"/>
  <c r="J112" i="94"/>
  <c r="I112" i="94"/>
  <c r="H112" i="94"/>
  <c r="L111" i="94"/>
  <c r="J111" i="94"/>
  <c r="I111" i="94"/>
  <c r="H111" i="94"/>
  <c r="L110" i="94"/>
  <c r="J110" i="94"/>
  <c r="I110" i="94"/>
  <c r="H110" i="94"/>
  <c r="L171" i="94"/>
  <c r="J171" i="94"/>
  <c r="L170" i="94"/>
  <c r="J170" i="94"/>
  <c r="L169" i="94"/>
  <c r="J169" i="94"/>
  <c r="L168" i="94"/>
  <c r="J168" i="94"/>
  <c r="L167" i="94"/>
  <c r="J167" i="94"/>
  <c r="L166" i="94"/>
  <c r="J166" i="94"/>
  <c r="L165" i="94"/>
  <c r="J165" i="94"/>
  <c r="L164" i="94"/>
  <c r="J164" i="94"/>
  <c r="L163" i="94"/>
  <c r="J163" i="94"/>
  <c r="L162" i="94"/>
  <c r="J162" i="94"/>
  <c r="L161" i="94"/>
  <c r="J161" i="94"/>
  <c r="L160" i="94"/>
  <c r="J160" i="94"/>
  <c r="L159" i="94"/>
  <c r="J159" i="94"/>
  <c r="L158" i="94"/>
  <c r="J158" i="94"/>
  <c r="L157" i="94"/>
  <c r="J157" i="94"/>
  <c r="L154" i="94"/>
  <c r="J154" i="94"/>
  <c r="L153" i="94"/>
  <c r="J153" i="94"/>
  <c r="L152" i="94"/>
  <c r="J152" i="94"/>
  <c r="L151" i="94"/>
  <c r="J151" i="94"/>
  <c r="L150" i="94"/>
  <c r="J150" i="94"/>
  <c r="L149" i="94"/>
  <c r="J149" i="94"/>
  <c r="L148" i="94"/>
  <c r="J148" i="94"/>
  <c r="L146" i="94"/>
  <c r="J146" i="94"/>
  <c r="L145" i="94"/>
  <c r="J145" i="94"/>
  <c r="L143" i="94"/>
  <c r="J143" i="94"/>
  <c r="L142" i="94"/>
  <c r="O18" i="94" s="1"/>
  <c r="J142" i="94"/>
  <c r="L141" i="94"/>
  <c r="J141" i="94"/>
  <c r="L140" i="94"/>
  <c r="J140" i="94"/>
  <c r="L139" i="94"/>
  <c r="J139" i="94"/>
  <c r="L138" i="94"/>
  <c r="J138" i="94"/>
  <c r="L137" i="94"/>
  <c r="L136" i="94"/>
  <c r="J136" i="94"/>
  <c r="L135" i="94"/>
  <c r="J135" i="94"/>
  <c r="L134" i="94"/>
  <c r="J134" i="94"/>
  <c r="L133" i="94"/>
  <c r="J133" i="94"/>
  <c r="L132" i="94"/>
  <c r="J132" i="94"/>
  <c r="L131" i="94"/>
  <c r="J131" i="94"/>
  <c r="L130" i="94"/>
  <c r="J130" i="94"/>
  <c r="L125" i="94"/>
  <c r="J125" i="94"/>
  <c r="L124" i="94"/>
  <c r="J124" i="94"/>
  <c r="L123" i="94"/>
  <c r="J123" i="94"/>
  <c r="L122" i="94"/>
  <c r="J122" i="94"/>
  <c r="L121" i="94"/>
  <c r="J121" i="94"/>
  <c r="L120" i="94"/>
  <c r="J120" i="94"/>
  <c r="L119" i="94"/>
  <c r="J119" i="94"/>
  <c r="L118" i="94"/>
  <c r="J118" i="94"/>
  <c r="L117" i="94"/>
  <c r="J117" i="94"/>
  <c r="L116" i="94"/>
  <c r="J116" i="94"/>
  <c r="L109" i="94"/>
  <c r="J109" i="94"/>
  <c r="L108" i="94"/>
  <c r="J108" i="94"/>
  <c r="L107" i="94"/>
  <c r="J107" i="94"/>
  <c r="L106" i="94"/>
  <c r="J106" i="94"/>
  <c r="L105" i="94"/>
  <c r="J105" i="94"/>
  <c r="L104" i="94"/>
  <c r="J104" i="94"/>
  <c r="L102" i="94"/>
  <c r="L101" i="94"/>
  <c r="L100" i="94"/>
  <c r="J100" i="94"/>
  <c r="L99" i="94"/>
  <c r="J99" i="94"/>
  <c r="L98" i="94"/>
  <c r="J98" i="94"/>
  <c r="L97" i="94"/>
  <c r="J97" i="94"/>
  <c r="L96" i="94"/>
  <c r="J96" i="94"/>
  <c r="L95" i="94"/>
  <c r="J95" i="94"/>
  <c r="L94" i="94"/>
  <c r="J94" i="94"/>
  <c r="L93" i="94"/>
  <c r="J93" i="94"/>
  <c r="L92" i="94"/>
  <c r="J92" i="94"/>
  <c r="L91" i="94"/>
  <c r="J91" i="94"/>
  <c r="L90" i="94"/>
  <c r="J90" i="94"/>
  <c r="L89" i="94"/>
  <c r="J89" i="94"/>
  <c r="L88" i="94"/>
  <c r="J88" i="94"/>
  <c r="L87" i="94"/>
  <c r="J87" i="94"/>
  <c r="L86" i="94"/>
  <c r="J86" i="94"/>
  <c r="L85" i="94"/>
  <c r="J85" i="94"/>
  <c r="L84" i="94"/>
  <c r="J84" i="94"/>
  <c r="L83" i="94"/>
  <c r="J83" i="94"/>
  <c r="L82" i="94"/>
  <c r="J82" i="94"/>
  <c r="L81" i="94"/>
  <c r="J81" i="94"/>
  <c r="L80" i="94"/>
  <c r="J80" i="94"/>
  <c r="L79" i="94"/>
  <c r="J79" i="94"/>
  <c r="L78" i="94"/>
  <c r="J78" i="94"/>
  <c r="L77" i="94"/>
  <c r="J77" i="94"/>
  <c r="L76" i="94"/>
  <c r="J76" i="94"/>
  <c r="L75" i="94"/>
  <c r="J75" i="94"/>
  <c r="L74" i="94"/>
  <c r="J74" i="94"/>
  <c r="L73" i="94"/>
  <c r="J73" i="94"/>
  <c r="L72" i="94"/>
  <c r="J72" i="94"/>
  <c r="L71" i="94"/>
  <c r="J71" i="94"/>
  <c r="L70" i="94"/>
  <c r="J70" i="94"/>
  <c r="L69" i="94"/>
  <c r="J69" i="94"/>
  <c r="L68" i="94"/>
  <c r="J68" i="94"/>
  <c r="L67" i="94"/>
  <c r="J67" i="94"/>
  <c r="L66" i="94"/>
  <c r="J66" i="94"/>
  <c r="L65" i="94"/>
  <c r="J65" i="94"/>
  <c r="L64" i="94"/>
  <c r="J64" i="94"/>
  <c r="L63" i="94"/>
  <c r="J63" i="94"/>
  <c r="L62" i="94"/>
  <c r="J62" i="94"/>
  <c r="L61" i="94"/>
  <c r="J61" i="94"/>
  <c r="L60" i="94"/>
  <c r="J60" i="94"/>
  <c r="L59" i="94"/>
  <c r="J59" i="94"/>
  <c r="L58" i="94"/>
  <c r="J58" i="94"/>
  <c r="L57" i="94"/>
  <c r="J57" i="94"/>
  <c r="L56" i="94"/>
  <c r="J56" i="94"/>
  <c r="L55" i="94"/>
  <c r="J55" i="94"/>
  <c r="L54" i="94"/>
  <c r="J54" i="94"/>
  <c r="L53" i="94"/>
  <c r="J53" i="94"/>
  <c r="L52" i="94"/>
  <c r="J52" i="94"/>
  <c r="L51" i="94"/>
  <c r="J51" i="94"/>
  <c r="L50" i="94"/>
  <c r="J50" i="94"/>
  <c r="L49" i="94"/>
  <c r="J49" i="94"/>
  <c r="L48" i="94"/>
  <c r="J48" i="94"/>
  <c r="L47" i="94"/>
  <c r="J47" i="94"/>
  <c r="L46" i="94"/>
  <c r="J46" i="94"/>
  <c r="L45" i="94"/>
  <c r="J45" i="94"/>
  <c r="L44" i="94"/>
  <c r="J44" i="94"/>
  <c r="L43" i="94"/>
  <c r="J43" i="94"/>
  <c r="L42" i="94"/>
  <c r="J42" i="94"/>
  <c r="L41" i="94"/>
  <c r="J41" i="94"/>
  <c r="L40" i="94"/>
  <c r="J40" i="94"/>
  <c r="L39" i="94"/>
  <c r="J39" i="94"/>
  <c r="L38" i="94"/>
  <c r="J38" i="94"/>
  <c r="L37" i="94"/>
  <c r="J37" i="94"/>
  <c r="L36" i="94"/>
  <c r="J36" i="94"/>
  <c r="L35" i="94"/>
  <c r="J35" i="94"/>
  <c r="L34" i="94"/>
  <c r="J34" i="94"/>
  <c r="L33" i="94"/>
  <c r="J33" i="94"/>
  <c r="L32" i="94"/>
  <c r="J32" i="94"/>
  <c r="L31" i="94"/>
  <c r="J31" i="94"/>
  <c r="L30" i="94"/>
  <c r="J30" i="94"/>
  <c r="L29" i="94"/>
  <c r="J29" i="94"/>
  <c r="L28" i="94"/>
  <c r="J28" i="94"/>
  <c r="L27" i="94"/>
  <c r="J27" i="94"/>
  <c r="L26" i="94"/>
  <c r="J26" i="94"/>
  <c r="L25" i="94"/>
  <c r="J25" i="94"/>
  <c r="L24" i="94"/>
  <c r="J24" i="94"/>
  <c r="L23" i="94"/>
  <c r="J23" i="94"/>
  <c r="L22" i="94"/>
  <c r="J22" i="94"/>
  <c r="L21" i="94"/>
  <c r="J21" i="94"/>
  <c r="L20" i="94"/>
  <c r="J20" i="94"/>
  <c r="L19" i="94"/>
  <c r="J19" i="94"/>
  <c r="L18" i="94"/>
  <c r="J18" i="94"/>
  <c r="L17" i="94"/>
  <c r="J17" i="94"/>
  <c r="L16" i="94"/>
  <c r="J16" i="94"/>
  <c r="L15" i="94"/>
  <c r="J15" i="94"/>
  <c r="L14" i="94"/>
  <c r="J14" i="94"/>
  <c r="L13" i="94"/>
  <c r="J13" i="94"/>
  <c r="L12" i="94"/>
  <c r="J12" i="94"/>
  <c r="L11" i="94"/>
  <c r="J11" i="94"/>
  <c r="L10" i="94"/>
  <c r="J10" i="94"/>
  <c r="L9" i="94"/>
  <c r="J9" i="94"/>
  <c r="L8" i="94"/>
  <c r="J8" i="94"/>
  <c r="L7" i="94"/>
  <c r="J7" i="94"/>
  <c r="L6" i="94"/>
  <c r="J6" i="94"/>
  <c r="L5" i="94"/>
  <c r="J5" i="94"/>
  <c r="L4" i="94"/>
  <c r="J4" i="94"/>
  <c r="I5" i="94"/>
  <c r="I6" i="94"/>
  <c r="I7" i="94"/>
  <c r="I8" i="94"/>
  <c r="I9" i="94"/>
  <c r="I10" i="94"/>
  <c r="I11" i="94"/>
  <c r="I12" i="94"/>
  <c r="I13" i="94"/>
  <c r="I14" i="94"/>
  <c r="I15" i="94"/>
  <c r="I16" i="94"/>
  <c r="I17" i="94"/>
  <c r="I18" i="94"/>
  <c r="I19" i="94"/>
  <c r="I20" i="94"/>
  <c r="I21" i="94"/>
  <c r="I22" i="94"/>
  <c r="I23" i="94"/>
  <c r="I24" i="94"/>
  <c r="I25" i="94"/>
  <c r="I26" i="94"/>
  <c r="I27" i="94"/>
  <c r="I28" i="94"/>
  <c r="I29" i="94"/>
  <c r="I30" i="94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I59" i="94"/>
  <c r="I60" i="94"/>
  <c r="I61" i="94"/>
  <c r="I62" i="94"/>
  <c r="I63" i="94"/>
  <c r="I64" i="94"/>
  <c r="I65" i="94"/>
  <c r="I66" i="94"/>
  <c r="I67" i="94"/>
  <c r="I68" i="94"/>
  <c r="I69" i="94"/>
  <c r="I70" i="94"/>
  <c r="I71" i="94"/>
  <c r="I72" i="94"/>
  <c r="I73" i="94"/>
  <c r="I74" i="94"/>
  <c r="I75" i="94"/>
  <c r="I76" i="94"/>
  <c r="I77" i="94"/>
  <c r="I78" i="94"/>
  <c r="I79" i="94"/>
  <c r="I80" i="94"/>
  <c r="I81" i="94"/>
  <c r="I82" i="94"/>
  <c r="I83" i="94"/>
  <c r="I84" i="94"/>
  <c r="I85" i="94"/>
  <c r="I86" i="94"/>
  <c r="I87" i="94"/>
  <c r="I88" i="94"/>
  <c r="I89" i="94"/>
  <c r="I90" i="94"/>
  <c r="I91" i="94"/>
  <c r="I92" i="94"/>
  <c r="I93" i="94"/>
  <c r="I94" i="94"/>
  <c r="I95" i="94"/>
  <c r="I96" i="94"/>
  <c r="I97" i="94"/>
  <c r="I98" i="94"/>
  <c r="I99" i="94"/>
  <c r="I100" i="94"/>
  <c r="I104" i="94"/>
  <c r="I105" i="94"/>
  <c r="I106" i="94"/>
  <c r="I107" i="94"/>
  <c r="I108" i="94"/>
  <c r="I109" i="94"/>
  <c r="I116" i="94"/>
  <c r="I117" i="94"/>
  <c r="I118" i="94"/>
  <c r="I119" i="94"/>
  <c r="I120" i="94"/>
  <c r="I121" i="94"/>
  <c r="I122" i="94"/>
  <c r="I123" i="94"/>
  <c r="I124" i="94"/>
  <c r="I125" i="94"/>
  <c r="I130" i="94"/>
  <c r="I131" i="94"/>
  <c r="I132" i="94"/>
  <c r="I133" i="94"/>
  <c r="I134" i="94"/>
  <c r="I135" i="94"/>
  <c r="I136" i="94"/>
  <c r="I137" i="94"/>
  <c r="J137" i="94" s="1"/>
  <c r="I138" i="94"/>
  <c r="I139" i="94"/>
  <c r="I140" i="94"/>
  <c r="I141" i="94"/>
  <c r="I142" i="94"/>
  <c r="I143" i="94"/>
  <c r="I145" i="94"/>
  <c r="I146" i="94"/>
  <c r="I148" i="94"/>
  <c r="I149" i="94"/>
  <c r="I150" i="94"/>
  <c r="I151" i="94"/>
  <c r="I152" i="94"/>
  <c r="I153" i="94"/>
  <c r="I154" i="94"/>
  <c r="I157" i="94"/>
  <c r="I158" i="94"/>
  <c r="I159" i="94"/>
  <c r="I160" i="94"/>
  <c r="I161" i="94"/>
  <c r="I162" i="94"/>
  <c r="I163" i="94"/>
  <c r="I164" i="94"/>
  <c r="I165" i="94"/>
  <c r="I166" i="94"/>
  <c r="I167" i="94"/>
  <c r="I168" i="94"/>
  <c r="I169" i="94"/>
  <c r="I170" i="94"/>
  <c r="I171" i="94"/>
  <c r="I4" i="94"/>
  <c r="H5" i="94"/>
  <c r="H6" i="94"/>
  <c r="H7" i="94"/>
  <c r="H8" i="94"/>
  <c r="H9" i="94"/>
  <c r="H10" i="94"/>
  <c r="H11" i="94"/>
  <c r="H12" i="94"/>
  <c r="H13" i="94"/>
  <c r="H14" i="94"/>
  <c r="H15" i="94"/>
  <c r="H16" i="94"/>
  <c r="H17" i="94"/>
  <c r="H18" i="94"/>
  <c r="H19" i="94"/>
  <c r="H20" i="94"/>
  <c r="H21" i="94"/>
  <c r="H22" i="94"/>
  <c r="H23" i="94"/>
  <c r="H24" i="94"/>
  <c r="H25" i="94"/>
  <c r="H26" i="94"/>
  <c r="H27" i="94"/>
  <c r="H28" i="94"/>
  <c r="H29" i="94"/>
  <c r="H30" i="94"/>
  <c r="H31" i="94"/>
  <c r="H32" i="94"/>
  <c r="H33" i="94"/>
  <c r="H34" i="94"/>
  <c r="H35" i="94"/>
  <c r="H36" i="94"/>
  <c r="H37" i="94"/>
  <c r="H38" i="94"/>
  <c r="H39" i="94"/>
  <c r="H40" i="94"/>
  <c r="H41" i="94"/>
  <c r="H42" i="94"/>
  <c r="H43" i="94"/>
  <c r="H44" i="94"/>
  <c r="H45" i="94"/>
  <c r="H46" i="94"/>
  <c r="H47" i="94"/>
  <c r="H48" i="94"/>
  <c r="H49" i="94"/>
  <c r="H50" i="94"/>
  <c r="H51" i="94"/>
  <c r="H52" i="94"/>
  <c r="H53" i="94"/>
  <c r="H54" i="94"/>
  <c r="H55" i="94"/>
  <c r="H56" i="94"/>
  <c r="H57" i="94"/>
  <c r="H58" i="94"/>
  <c r="H59" i="94"/>
  <c r="H60" i="94"/>
  <c r="H61" i="94"/>
  <c r="H62" i="94"/>
  <c r="H63" i="94"/>
  <c r="H64" i="94"/>
  <c r="H65" i="94"/>
  <c r="H66" i="94"/>
  <c r="H67" i="94"/>
  <c r="H68" i="94"/>
  <c r="H69" i="94"/>
  <c r="H70" i="94"/>
  <c r="H71" i="94"/>
  <c r="H72" i="94"/>
  <c r="H73" i="94"/>
  <c r="H74" i="94"/>
  <c r="H75" i="94"/>
  <c r="H76" i="94"/>
  <c r="H77" i="94"/>
  <c r="H78" i="94"/>
  <c r="H79" i="94"/>
  <c r="H80" i="94"/>
  <c r="H81" i="94"/>
  <c r="H82" i="94"/>
  <c r="H83" i="94"/>
  <c r="H84" i="94"/>
  <c r="H85" i="94"/>
  <c r="H86" i="94"/>
  <c r="H87" i="94"/>
  <c r="H88" i="94"/>
  <c r="H89" i="94"/>
  <c r="H90" i="94"/>
  <c r="H91" i="94"/>
  <c r="H92" i="94"/>
  <c r="H93" i="94"/>
  <c r="H94" i="94"/>
  <c r="H95" i="94"/>
  <c r="H96" i="94"/>
  <c r="H97" i="94"/>
  <c r="H98" i="94"/>
  <c r="H99" i="94"/>
  <c r="H100" i="94"/>
  <c r="H101" i="94"/>
  <c r="H102" i="94"/>
  <c r="H104" i="94"/>
  <c r="H105" i="94"/>
  <c r="H106" i="94"/>
  <c r="H107" i="94"/>
  <c r="H108" i="94"/>
  <c r="H109" i="94"/>
  <c r="H116" i="94"/>
  <c r="H117" i="94"/>
  <c r="H118" i="94"/>
  <c r="H119" i="94"/>
  <c r="H120" i="94"/>
  <c r="H121" i="94"/>
  <c r="H122" i="94"/>
  <c r="H123" i="94"/>
  <c r="H124" i="94"/>
  <c r="H125" i="94"/>
  <c r="H130" i="94"/>
  <c r="H131" i="94"/>
  <c r="H132" i="94"/>
  <c r="H133" i="94"/>
  <c r="H134" i="94"/>
  <c r="H135" i="94"/>
  <c r="H136" i="94"/>
  <c r="H137" i="94"/>
  <c r="H138" i="94"/>
  <c r="H139" i="94"/>
  <c r="H140" i="94"/>
  <c r="H141" i="94"/>
  <c r="H142" i="94"/>
  <c r="H143" i="94"/>
  <c r="H145" i="94"/>
  <c r="H146" i="94"/>
  <c r="H148" i="94"/>
  <c r="H149" i="94"/>
  <c r="H150" i="94"/>
  <c r="H151" i="94"/>
  <c r="H152" i="94"/>
  <c r="H153" i="94"/>
  <c r="H154" i="94"/>
  <c r="H157" i="94"/>
  <c r="H158" i="94"/>
  <c r="H159" i="94"/>
  <c r="H160" i="94"/>
  <c r="H161" i="94"/>
  <c r="H162" i="94"/>
  <c r="H163" i="94"/>
  <c r="H164" i="94"/>
  <c r="H165" i="94"/>
  <c r="H166" i="94"/>
  <c r="H167" i="94"/>
  <c r="H168" i="94"/>
  <c r="H169" i="94"/>
  <c r="H170" i="94"/>
  <c r="H171" i="94"/>
  <c r="H4" i="94"/>
  <c r="I101" i="22"/>
  <c r="L101" i="22"/>
  <c r="O19" i="22" s="1"/>
  <c r="J101" i="22"/>
  <c r="H101" i="22"/>
  <c r="J148" i="22"/>
  <c r="L148" i="22"/>
  <c r="J149" i="22"/>
  <c r="L149" i="22"/>
  <c r="J150" i="22"/>
  <c r="L150" i="22"/>
  <c r="J151" i="22"/>
  <c r="L151" i="22"/>
  <c r="J152" i="22"/>
  <c r="L152" i="22"/>
  <c r="J153" i="22"/>
  <c r="L153" i="22"/>
  <c r="J154" i="22"/>
  <c r="L154" i="22"/>
  <c r="J155" i="22"/>
  <c r="L155" i="22"/>
  <c r="J156" i="22"/>
  <c r="L156" i="22"/>
  <c r="J157" i="22"/>
  <c r="L157" i="22"/>
  <c r="J158" i="22"/>
  <c r="L158" i="22"/>
  <c r="J159" i="22"/>
  <c r="L159" i="22"/>
  <c r="J160" i="22"/>
  <c r="L160" i="22"/>
  <c r="J161" i="22"/>
  <c r="L161" i="22"/>
  <c r="J162" i="22"/>
  <c r="L162" i="22"/>
  <c r="J163" i="22"/>
  <c r="L163" i="22"/>
  <c r="J164" i="22"/>
  <c r="L164" i="22"/>
  <c r="J165" i="22"/>
  <c r="L165" i="22"/>
  <c r="J166" i="22"/>
  <c r="L166" i="22"/>
  <c r="J168" i="22"/>
  <c r="L168" i="22"/>
  <c r="J169" i="22"/>
  <c r="L169" i="22"/>
  <c r="J170" i="22"/>
  <c r="L170" i="22"/>
  <c r="J171" i="22"/>
  <c r="L171" i="22"/>
  <c r="J172" i="22"/>
  <c r="L172" i="22"/>
  <c r="J173" i="22"/>
  <c r="L173" i="22"/>
  <c r="J174" i="22"/>
  <c r="L174" i="22"/>
  <c r="J175" i="22"/>
  <c r="L175" i="22"/>
  <c r="J176" i="22"/>
  <c r="L176" i="22"/>
  <c r="J177" i="22"/>
  <c r="L177" i="22"/>
  <c r="J147" i="22"/>
  <c r="L147" i="22"/>
  <c r="O5" i="22" s="1"/>
  <c r="L146" i="22"/>
  <c r="J146" i="22"/>
  <c r="L145" i="22"/>
  <c r="J145" i="22"/>
  <c r="L144" i="22"/>
  <c r="J144" i="22"/>
  <c r="L143" i="22"/>
  <c r="J143" i="22"/>
  <c r="L142" i="22"/>
  <c r="J142" i="22"/>
  <c r="L141" i="22"/>
  <c r="J141" i="22"/>
  <c r="L140" i="22"/>
  <c r="J140" i="22"/>
  <c r="L139" i="22"/>
  <c r="J139" i="22"/>
  <c r="L138" i="22"/>
  <c r="J138" i="22"/>
  <c r="L135" i="22"/>
  <c r="J135" i="22"/>
  <c r="L134" i="22"/>
  <c r="O22" i="22" s="1"/>
  <c r="J134" i="22"/>
  <c r="L133" i="22"/>
  <c r="J133" i="22"/>
  <c r="L132" i="22"/>
  <c r="J132" i="22"/>
  <c r="L130" i="22"/>
  <c r="O20" i="22" s="1"/>
  <c r="J130" i="22"/>
  <c r="J129" i="22"/>
  <c r="L128" i="22"/>
  <c r="J128" i="22"/>
  <c r="L127" i="22"/>
  <c r="L126" i="22"/>
  <c r="J126" i="22"/>
  <c r="L125" i="22"/>
  <c r="J125" i="22"/>
  <c r="L124" i="22"/>
  <c r="J124" i="22"/>
  <c r="L123" i="22"/>
  <c r="J123" i="22"/>
  <c r="L122" i="22"/>
  <c r="J122" i="22"/>
  <c r="L121" i="22"/>
  <c r="J121" i="22"/>
  <c r="J120" i="22"/>
  <c r="L119" i="22"/>
  <c r="J119" i="22"/>
  <c r="L118" i="22"/>
  <c r="J118" i="22"/>
  <c r="L117" i="22"/>
  <c r="J117" i="22"/>
  <c r="L116" i="22"/>
  <c r="J116" i="22"/>
  <c r="L115" i="22"/>
  <c r="J115" i="22"/>
  <c r="L114" i="22"/>
  <c r="J114" i="22"/>
  <c r="L113" i="22"/>
  <c r="J113" i="22"/>
  <c r="L112" i="22"/>
  <c r="J112" i="22"/>
  <c r="L111" i="22"/>
  <c r="J111" i="22"/>
  <c r="L110" i="22"/>
  <c r="J110" i="22"/>
  <c r="L109" i="22"/>
  <c r="J109" i="22"/>
  <c r="L108" i="22"/>
  <c r="J108" i="22"/>
  <c r="L107" i="22"/>
  <c r="J107" i="22"/>
  <c r="L106" i="22"/>
  <c r="J106" i="22"/>
  <c r="L105" i="22"/>
  <c r="J105" i="22"/>
  <c r="L104" i="22"/>
  <c r="J104" i="22"/>
  <c r="L103" i="22"/>
  <c r="J103" i="22"/>
  <c r="L102" i="22"/>
  <c r="J102" i="22"/>
  <c r="L100" i="22"/>
  <c r="J100" i="22"/>
  <c r="L99" i="22"/>
  <c r="J99" i="22"/>
  <c r="L98" i="22"/>
  <c r="J98" i="22"/>
  <c r="L97" i="22"/>
  <c r="J97" i="22"/>
  <c r="L96" i="22"/>
  <c r="J96" i="22"/>
  <c r="L95" i="22"/>
  <c r="J95" i="22"/>
  <c r="L94" i="22"/>
  <c r="J94" i="22"/>
  <c r="L93" i="22"/>
  <c r="J93" i="22"/>
  <c r="L92" i="22"/>
  <c r="J92" i="22"/>
  <c r="L91" i="22"/>
  <c r="J91" i="22"/>
  <c r="L90" i="22"/>
  <c r="J90" i="22"/>
  <c r="L89" i="22"/>
  <c r="J89" i="22"/>
  <c r="L88" i="22"/>
  <c r="J88" i="22"/>
  <c r="L87" i="22"/>
  <c r="J87" i="22"/>
  <c r="L86" i="22"/>
  <c r="J86" i="22"/>
  <c r="L85" i="22"/>
  <c r="J85" i="22"/>
  <c r="L84" i="22"/>
  <c r="J84" i="22"/>
  <c r="L83" i="22"/>
  <c r="J83" i="22"/>
  <c r="L82" i="22"/>
  <c r="J82" i="22"/>
  <c r="L81" i="22"/>
  <c r="J81" i="22"/>
  <c r="L80" i="22"/>
  <c r="J80" i="22"/>
  <c r="L79" i="22"/>
  <c r="J79" i="22"/>
  <c r="L78" i="22"/>
  <c r="J78" i="22"/>
  <c r="L77" i="22"/>
  <c r="J77" i="22"/>
  <c r="L76" i="22"/>
  <c r="J76" i="22"/>
  <c r="L75" i="22"/>
  <c r="J75" i="22"/>
  <c r="L74" i="22"/>
  <c r="J74" i="22"/>
  <c r="L73" i="22"/>
  <c r="J73" i="22"/>
  <c r="L72" i="22"/>
  <c r="J72" i="22"/>
  <c r="L71" i="22"/>
  <c r="J71" i="22"/>
  <c r="L70" i="22"/>
  <c r="J70" i="22"/>
  <c r="L69" i="22"/>
  <c r="J69" i="22"/>
  <c r="L68" i="22"/>
  <c r="J68" i="22"/>
  <c r="L67" i="22"/>
  <c r="J67" i="22"/>
  <c r="L66" i="22"/>
  <c r="J66" i="22"/>
  <c r="L65" i="22"/>
  <c r="J65" i="22"/>
  <c r="L64" i="22"/>
  <c r="J64" i="22"/>
  <c r="L63" i="22"/>
  <c r="J63" i="22"/>
  <c r="L62" i="22"/>
  <c r="J62" i="22"/>
  <c r="L61" i="22"/>
  <c r="J61" i="22"/>
  <c r="L60" i="22"/>
  <c r="J60" i="22"/>
  <c r="L59" i="22"/>
  <c r="J59" i="22"/>
  <c r="L58" i="22"/>
  <c r="J58" i="22"/>
  <c r="L57" i="22"/>
  <c r="J57" i="22"/>
  <c r="L56" i="22"/>
  <c r="J56" i="22"/>
  <c r="L55" i="22"/>
  <c r="J55" i="22"/>
  <c r="L54" i="22"/>
  <c r="J54" i="22"/>
  <c r="L53" i="22"/>
  <c r="J53" i="22"/>
  <c r="L52" i="22"/>
  <c r="J52" i="22"/>
  <c r="L51" i="22"/>
  <c r="J51" i="22"/>
  <c r="L50" i="22"/>
  <c r="J50" i="22"/>
  <c r="L49" i="22"/>
  <c r="J49" i="22"/>
  <c r="L48" i="22"/>
  <c r="J48" i="22"/>
  <c r="L47" i="22"/>
  <c r="J47" i="22"/>
  <c r="L46" i="22"/>
  <c r="J46" i="22"/>
  <c r="L45" i="22"/>
  <c r="J45" i="22"/>
  <c r="L44" i="22"/>
  <c r="J44" i="22"/>
  <c r="L43" i="22"/>
  <c r="J43" i="22"/>
  <c r="L42" i="22"/>
  <c r="J42" i="22"/>
  <c r="L41" i="22"/>
  <c r="J41" i="22"/>
  <c r="L40" i="22"/>
  <c r="J40" i="22"/>
  <c r="L39" i="22"/>
  <c r="J39" i="22"/>
  <c r="L38" i="22"/>
  <c r="J38" i="22"/>
  <c r="L37" i="22"/>
  <c r="J37" i="22"/>
  <c r="L36" i="22"/>
  <c r="J36" i="22"/>
  <c r="L35" i="22"/>
  <c r="J35" i="22"/>
  <c r="L34" i="22"/>
  <c r="J34" i="22"/>
  <c r="L33" i="22"/>
  <c r="J33" i="22"/>
  <c r="L32" i="22"/>
  <c r="J32" i="22"/>
  <c r="L31" i="22"/>
  <c r="J31" i="22"/>
  <c r="L30" i="22"/>
  <c r="J30" i="22"/>
  <c r="L29" i="22"/>
  <c r="J29" i="22"/>
  <c r="L28" i="22"/>
  <c r="J28" i="22"/>
  <c r="L27" i="22"/>
  <c r="J27" i="22"/>
  <c r="L26" i="22"/>
  <c r="J26" i="22"/>
  <c r="L25" i="22"/>
  <c r="J25" i="22"/>
  <c r="L24" i="22"/>
  <c r="J24" i="22"/>
  <c r="L23" i="22"/>
  <c r="J23" i="22"/>
  <c r="L22" i="22"/>
  <c r="J22" i="22"/>
  <c r="L21" i="22"/>
  <c r="J21" i="22"/>
  <c r="L20" i="22"/>
  <c r="J20" i="22"/>
  <c r="L19" i="22"/>
  <c r="J19" i="22"/>
  <c r="L18" i="22"/>
  <c r="J18" i="22"/>
  <c r="L17" i="22"/>
  <c r="J17" i="22"/>
  <c r="L16" i="22"/>
  <c r="J16" i="22"/>
  <c r="L15" i="22"/>
  <c r="J15" i="22"/>
  <c r="L14" i="22"/>
  <c r="J14" i="22"/>
  <c r="L13" i="22"/>
  <c r="J13" i="22"/>
  <c r="L12" i="22"/>
  <c r="J12" i="22"/>
  <c r="L11" i="22"/>
  <c r="J11" i="22"/>
  <c r="L10" i="22"/>
  <c r="J10" i="22"/>
  <c r="L9" i="22"/>
  <c r="J9" i="22"/>
  <c r="L8" i="22"/>
  <c r="J8" i="22"/>
  <c r="L7" i="22"/>
  <c r="J7" i="22"/>
  <c r="L6" i="22"/>
  <c r="J6" i="22"/>
  <c r="L5" i="22"/>
  <c r="J5" i="22"/>
  <c r="L4" i="22"/>
  <c r="J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L120" i="22"/>
  <c r="I121" i="22"/>
  <c r="I122" i="22"/>
  <c r="I123" i="22"/>
  <c r="I124" i="22"/>
  <c r="I125" i="22"/>
  <c r="I126" i="22"/>
  <c r="I127" i="22"/>
  <c r="J127" i="22" s="1"/>
  <c r="I128" i="22"/>
  <c r="I129" i="22"/>
  <c r="L129" i="22" s="1"/>
  <c r="I130" i="22"/>
  <c r="I132" i="22"/>
  <c r="I133" i="22"/>
  <c r="I134" i="22"/>
  <c r="I135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8" i="22"/>
  <c r="I169" i="22"/>
  <c r="I170" i="22"/>
  <c r="I171" i="22"/>
  <c r="I172" i="22"/>
  <c r="I173" i="22"/>
  <c r="I174" i="22"/>
  <c r="I175" i="22"/>
  <c r="I176" i="22"/>
  <c r="I177" i="22"/>
  <c r="I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2" i="22"/>
  <c r="H133" i="22"/>
  <c r="H134" i="22"/>
  <c r="H135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8" i="22"/>
  <c r="H169" i="22"/>
  <c r="H170" i="22"/>
  <c r="H171" i="22"/>
  <c r="H172" i="22"/>
  <c r="H173" i="22"/>
  <c r="H174" i="22"/>
  <c r="H175" i="22"/>
  <c r="H176" i="22"/>
  <c r="H177" i="22"/>
  <c r="H4" i="22"/>
  <c r="L116" i="91"/>
  <c r="O19" i="91" s="1"/>
  <c r="J116" i="91"/>
  <c r="I116" i="91"/>
  <c r="H116" i="91"/>
  <c r="L153" i="91"/>
  <c r="J153" i="91"/>
  <c r="L152" i="91"/>
  <c r="J152" i="91"/>
  <c r="L151" i="91"/>
  <c r="J151" i="91"/>
  <c r="L150" i="91"/>
  <c r="J150" i="91"/>
  <c r="L149" i="91"/>
  <c r="J149" i="91"/>
  <c r="L148" i="91"/>
  <c r="J148" i="91"/>
  <c r="L147" i="91"/>
  <c r="J147" i="91"/>
  <c r="L146" i="91"/>
  <c r="O28" i="91" s="1"/>
  <c r="J146" i="91"/>
  <c r="L145" i="91"/>
  <c r="J145" i="91"/>
  <c r="L144" i="91"/>
  <c r="J144" i="91"/>
  <c r="L143" i="91"/>
  <c r="J143" i="91"/>
  <c r="L142" i="91"/>
  <c r="J142" i="91"/>
  <c r="L141" i="91"/>
  <c r="J141" i="91"/>
  <c r="L140" i="91"/>
  <c r="J140" i="91"/>
  <c r="L139" i="91"/>
  <c r="J139" i="91"/>
  <c r="L138" i="91"/>
  <c r="J138" i="91"/>
  <c r="L137" i="91"/>
  <c r="J137" i="91"/>
  <c r="L136" i="91"/>
  <c r="J136" i="91"/>
  <c r="L135" i="91"/>
  <c r="J135" i="91"/>
  <c r="L134" i="91"/>
  <c r="J134" i="91"/>
  <c r="L133" i="91"/>
  <c r="J133" i="91"/>
  <c r="L132" i="91"/>
  <c r="J132" i="91"/>
  <c r="L131" i="91"/>
  <c r="O20" i="91" s="1"/>
  <c r="J131" i="91"/>
  <c r="L130" i="91"/>
  <c r="J130" i="91"/>
  <c r="L129" i="91"/>
  <c r="J129" i="91"/>
  <c r="L128" i="91"/>
  <c r="J128" i="91"/>
  <c r="L127" i="91"/>
  <c r="L126" i="91"/>
  <c r="J126" i="91"/>
  <c r="L125" i="91"/>
  <c r="J125" i="91"/>
  <c r="L124" i="91"/>
  <c r="J124" i="91"/>
  <c r="L123" i="91"/>
  <c r="J123" i="91"/>
  <c r="L122" i="91"/>
  <c r="J122" i="91"/>
  <c r="L121" i="91"/>
  <c r="J121" i="91"/>
  <c r="L120" i="91"/>
  <c r="J120" i="91"/>
  <c r="L119" i="91"/>
  <c r="J119" i="91"/>
  <c r="L118" i="91"/>
  <c r="J118" i="91"/>
  <c r="L117" i="91"/>
  <c r="J117" i="91"/>
  <c r="L115" i="91"/>
  <c r="J115" i="91"/>
  <c r="L114" i="91"/>
  <c r="J114" i="91"/>
  <c r="L113" i="91"/>
  <c r="J113" i="91"/>
  <c r="L112" i="91"/>
  <c r="J112" i="91"/>
  <c r="L111" i="91"/>
  <c r="J111" i="91"/>
  <c r="L110" i="91"/>
  <c r="J110" i="91"/>
  <c r="L109" i="91"/>
  <c r="J109" i="91"/>
  <c r="L108" i="91"/>
  <c r="J108" i="91"/>
  <c r="L107" i="91"/>
  <c r="J107" i="91"/>
  <c r="L106" i="91"/>
  <c r="J106" i="91"/>
  <c r="L105" i="91"/>
  <c r="J105" i="91"/>
  <c r="L104" i="91"/>
  <c r="J104" i="91"/>
  <c r="L103" i="91"/>
  <c r="J103" i="91"/>
  <c r="L102" i="91"/>
  <c r="J102" i="91"/>
  <c r="L101" i="91"/>
  <c r="J101" i="91"/>
  <c r="L100" i="91"/>
  <c r="J100" i="91"/>
  <c r="L99" i="91"/>
  <c r="J99" i="91"/>
  <c r="L98" i="91"/>
  <c r="J98" i="91"/>
  <c r="L97" i="91"/>
  <c r="J97" i="91"/>
  <c r="L96" i="91"/>
  <c r="J96" i="91"/>
  <c r="L95" i="91"/>
  <c r="J95" i="91"/>
  <c r="L94" i="91"/>
  <c r="J94" i="91"/>
  <c r="L93" i="91"/>
  <c r="J93" i="91"/>
  <c r="L92" i="91"/>
  <c r="J92" i="91"/>
  <c r="L91" i="91"/>
  <c r="J91" i="91"/>
  <c r="L90" i="91"/>
  <c r="J90" i="91"/>
  <c r="L89" i="91"/>
  <c r="J89" i="91"/>
  <c r="L88" i="91"/>
  <c r="J88" i="91"/>
  <c r="L87" i="91"/>
  <c r="J87" i="91"/>
  <c r="L86" i="91"/>
  <c r="J86" i="91"/>
  <c r="L85" i="91"/>
  <c r="J85" i="91"/>
  <c r="L84" i="91"/>
  <c r="J84" i="91"/>
  <c r="L83" i="91"/>
  <c r="J83" i="91"/>
  <c r="L82" i="91"/>
  <c r="J82" i="91"/>
  <c r="L81" i="91"/>
  <c r="J81" i="91"/>
  <c r="L80" i="91"/>
  <c r="J80" i="91"/>
  <c r="L79" i="91"/>
  <c r="J79" i="91"/>
  <c r="L78" i="91"/>
  <c r="J78" i="91"/>
  <c r="L77" i="91"/>
  <c r="J77" i="91"/>
  <c r="L76" i="91"/>
  <c r="J76" i="91"/>
  <c r="L75" i="91"/>
  <c r="J75" i="91"/>
  <c r="L74" i="91"/>
  <c r="J74" i="91"/>
  <c r="L73" i="91"/>
  <c r="J73" i="91"/>
  <c r="L72" i="91"/>
  <c r="J72" i="91"/>
  <c r="L71" i="91"/>
  <c r="J71" i="91"/>
  <c r="L70" i="91"/>
  <c r="J70" i="91"/>
  <c r="L69" i="91"/>
  <c r="J69" i="91"/>
  <c r="L68" i="91"/>
  <c r="J68" i="91"/>
  <c r="L67" i="91"/>
  <c r="J67" i="91"/>
  <c r="L66" i="91"/>
  <c r="J66" i="91"/>
  <c r="L65" i="91"/>
  <c r="J65" i="91"/>
  <c r="L64" i="91"/>
  <c r="J64" i="91"/>
  <c r="L63" i="91"/>
  <c r="J63" i="91"/>
  <c r="L62" i="91"/>
  <c r="J62" i="91"/>
  <c r="L61" i="91"/>
  <c r="J61" i="91"/>
  <c r="L60" i="91"/>
  <c r="J60" i="91"/>
  <c r="L59" i="91"/>
  <c r="J59" i="91"/>
  <c r="L58" i="91"/>
  <c r="J58" i="91"/>
  <c r="L57" i="91"/>
  <c r="J57" i="91"/>
  <c r="L56" i="91"/>
  <c r="J56" i="91"/>
  <c r="L55" i="91"/>
  <c r="J55" i="91"/>
  <c r="L54" i="91"/>
  <c r="J54" i="91"/>
  <c r="L53" i="91"/>
  <c r="J53" i="91"/>
  <c r="L52" i="91"/>
  <c r="J52" i="91"/>
  <c r="L51" i="91"/>
  <c r="J51" i="91"/>
  <c r="L50" i="91"/>
  <c r="J50" i="91"/>
  <c r="L49" i="91"/>
  <c r="J49" i="91"/>
  <c r="L48" i="91"/>
  <c r="J48" i="91"/>
  <c r="L47" i="91"/>
  <c r="J47" i="91"/>
  <c r="L46" i="91"/>
  <c r="J46" i="91"/>
  <c r="L45" i="91"/>
  <c r="J45" i="91"/>
  <c r="L44" i="91"/>
  <c r="J44" i="91"/>
  <c r="L43" i="91"/>
  <c r="J43" i="91"/>
  <c r="L42" i="91"/>
  <c r="J42" i="91"/>
  <c r="L41" i="91"/>
  <c r="J41" i="91"/>
  <c r="L40" i="91"/>
  <c r="J40" i="91"/>
  <c r="L39" i="91"/>
  <c r="J39" i="91"/>
  <c r="L38" i="91"/>
  <c r="J38" i="91"/>
  <c r="L37" i="91"/>
  <c r="J37" i="91"/>
  <c r="L36" i="91"/>
  <c r="J36" i="91"/>
  <c r="L35" i="91"/>
  <c r="J35" i="91"/>
  <c r="L34" i="91"/>
  <c r="J34" i="91"/>
  <c r="L33" i="91"/>
  <c r="J33" i="91"/>
  <c r="L32" i="91"/>
  <c r="J32" i="91"/>
  <c r="L31" i="91"/>
  <c r="J31" i="91"/>
  <c r="L30" i="91"/>
  <c r="J30" i="91"/>
  <c r="L29" i="91"/>
  <c r="J29" i="91"/>
  <c r="L28" i="91"/>
  <c r="J28" i="91"/>
  <c r="L27" i="91"/>
  <c r="J27" i="91"/>
  <c r="L26" i="91"/>
  <c r="J26" i="91"/>
  <c r="L25" i="91"/>
  <c r="J25" i="91"/>
  <c r="L24" i="91"/>
  <c r="J24" i="91"/>
  <c r="L23" i="91"/>
  <c r="J23" i="91"/>
  <c r="L22" i="91"/>
  <c r="J22" i="91"/>
  <c r="L21" i="91"/>
  <c r="J21" i="91"/>
  <c r="L20" i="91"/>
  <c r="J20" i="91"/>
  <c r="L19" i="91"/>
  <c r="J19" i="91"/>
  <c r="L18" i="91"/>
  <c r="J18" i="91"/>
  <c r="L17" i="91"/>
  <c r="J17" i="91"/>
  <c r="L16" i="91"/>
  <c r="J16" i="91"/>
  <c r="L15" i="91"/>
  <c r="J15" i="91"/>
  <c r="L14" i="91"/>
  <c r="J14" i="91"/>
  <c r="L13" i="91"/>
  <c r="J13" i="91"/>
  <c r="L12" i="91"/>
  <c r="J12" i="91"/>
  <c r="L11" i="91"/>
  <c r="J11" i="91"/>
  <c r="L10" i="91"/>
  <c r="J10" i="91"/>
  <c r="L9" i="91"/>
  <c r="J9" i="91"/>
  <c r="L8" i="91"/>
  <c r="J8" i="91"/>
  <c r="L7" i="91"/>
  <c r="J7" i="91"/>
  <c r="L6" i="91"/>
  <c r="J6" i="91"/>
  <c r="L5" i="91"/>
  <c r="J5" i="91"/>
  <c r="L4" i="91"/>
  <c r="J4" i="91"/>
  <c r="I5" i="91"/>
  <c r="I6" i="91"/>
  <c r="I7" i="91"/>
  <c r="I8" i="91"/>
  <c r="I9" i="91"/>
  <c r="I10" i="91"/>
  <c r="I11" i="91"/>
  <c r="I12" i="91"/>
  <c r="I13" i="91"/>
  <c r="I14" i="91"/>
  <c r="I15" i="91"/>
  <c r="I16" i="91"/>
  <c r="I17" i="91"/>
  <c r="I18" i="91"/>
  <c r="I19" i="91"/>
  <c r="I20" i="91"/>
  <c r="I21" i="91"/>
  <c r="I22" i="91"/>
  <c r="I23" i="91"/>
  <c r="I24" i="91"/>
  <c r="I25" i="91"/>
  <c r="I26" i="91"/>
  <c r="I27" i="91"/>
  <c r="I28" i="91"/>
  <c r="I29" i="91"/>
  <c r="I30" i="91"/>
  <c r="I31" i="91"/>
  <c r="I32" i="91"/>
  <c r="I33" i="91"/>
  <c r="I34" i="91"/>
  <c r="I35" i="91"/>
  <c r="I36" i="91"/>
  <c r="I37" i="91"/>
  <c r="I38" i="91"/>
  <c r="I39" i="91"/>
  <c r="I40" i="91"/>
  <c r="I41" i="91"/>
  <c r="I42" i="91"/>
  <c r="I43" i="91"/>
  <c r="I44" i="91"/>
  <c r="I45" i="91"/>
  <c r="I46" i="91"/>
  <c r="I47" i="91"/>
  <c r="I48" i="91"/>
  <c r="I49" i="91"/>
  <c r="I50" i="91"/>
  <c r="I51" i="91"/>
  <c r="I52" i="91"/>
  <c r="I53" i="91"/>
  <c r="I54" i="91"/>
  <c r="I55" i="91"/>
  <c r="I56" i="91"/>
  <c r="I57" i="91"/>
  <c r="I58" i="91"/>
  <c r="I59" i="91"/>
  <c r="I60" i="91"/>
  <c r="I61" i="91"/>
  <c r="I62" i="91"/>
  <c r="I63" i="91"/>
  <c r="I64" i="91"/>
  <c r="I65" i="91"/>
  <c r="I66" i="91"/>
  <c r="I67" i="91"/>
  <c r="I68" i="91"/>
  <c r="I69" i="91"/>
  <c r="I70" i="91"/>
  <c r="I71" i="91"/>
  <c r="I72" i="91"/>
  <c r="I73" i="91"/>
  <c r="I74" i="91"/>
  <c r="I75" i="91"/>
  <c r="I76" i="91"/>
  <c r="I77" i="91"/>
  <c r="I78" i="91"/>
  <c r="I79" i="91"/>
  <c r="I80" i="91"/>
  <c r="I81" i="91"/>
  <c r="I82" i="91"/>
  <c r="I83" i="91"/>
  <c r="I84" i="91"/>
  <c r="I85" i="91"/>
  <c r="I86" i="91"/>
  <c r="I87" i="91"/>
  <c r="I88" i="91"/>
  <c r="I89" i="91"/>
  <c r="I90" i="91"/>
  <c r="I91" i="91"/>
  <c r="I92" i="91"/>
  <c r="I93" i="91"/>
  <c r="I94" i="91"/>
  <c r="I95" i="91"/>
  <c r="I96" i="91"/>
  <c r="I97" i="91"/>
  <c r="I98" i="91"/>
  <c r="I99" i="91"/>
  <c r="I100" i="91"/>
  <c r="I101" i="91"/>
  <c r="I102" i="91"/>
  <c r="I103" i="91"/>
  <c r="I104" i="91"/>
  <c r="I105" i="91"/>
  <c r="I106" i="91"/>
  <c r="I107" i="91"/>
  <c r="I108" i="91"/>
  <c r="I109" i="91"/>
  <c r="I110" i="91"/>
  <c r="I111" i="91"/>
  <c r="I112" i="91"/>
  <c r="I113" i="91"/>
  <c r="I114" i="91"/>
  <c r="I115" i="91"/>
  <c r="I117" i="91"/>
  <c r="I118" i="91"/>
  <c r="I119" i="91"/>
  <c r="I120" i="91"/>
  <c r="I121" i="91"/>
  <c r="I122" i="91"/>
  <c r="I123" i="91"/>
  <c r="I124" i="91"/>
  <c r="I125" i="91"/>
  <c r="I126" i="91"/>
  <c r="I127" i="91"/>
  <c r="J127" i="91" s="1"/>
  <c r="I128" i="91"/>
  <c r="I129" i="91"/>
  <c r="I130" i="91"/>
  <c r="I131" i="91"/>
  <c r="I132" i="91"/>
  <c r="I133" i="91"/>
  <c r="I134" i="91"/>
  <c r="I135" i="91"/>
  <c r="I136" i="91"/>
  <c r="I137" i="91"/>
  <c r="I138" i="91"/>
  <c r="I139" i="91"/>
  <c r="I140" i="91"/>
  <c r="I141" i="91"/>
  <c r="I142" i="91"/>
  <c r="I143" i="91"/>
  <c r="I144" i="91"/>
  <c r="I145" i="91"/>
  <c r="I146" i="91"/>
  <c r="I147" i="91"/>
  <c r="I148" i="91"/>
  <c r="I149" i="91"/>
  <c r="I150" i="91"/>
  <c r="I151" i="91"/>
  <c r="I152" i="91"/>
  <c r="I153" i="91"/>
  <c r="I4" i="91"/>
  <c r="H5" i="91"/>
  <c r="H6" i="91"/>
  <c r="H7" i="91"/>
  <c r="H8" i="91"/>
  <c r="H9" i="91"/>
  <c r="H10" i="91"/>
  <c r="H11" i="91"/>
  <c r="H12" i="91"/>
  <c r="H13" i="91"/>
  <c r="H14" i="91"/>
  <c r="H15" i="91"/>
  <c r="H16" i="91"/>
  <c r="H17" i="91"/>
  <c r="H18" i="91"/>
  <c r="H19" i="91"/>
  <c r="H20" i="91"/>
  <c r="H21" i="91"/>
  <c r="H22" i="91"/>
  <c r="H23" i="91"/>
  <c r="H24" i="91"/>
  <c r="H25" i="91"/>
  <c r="H26" i="91"/>
  <c r="H27" i="91"/>
  <c r="H28" i="91"/>
  <c r="H29" i="91"/>
  <c r="H30" i="91"/>
  <c r="H31" i="91"/>
  <c r="H32" i="91"/>
  <c r="H33" i="91"/>
  <c r="H34" i="91"/>
  <c r="H35" i="91"/>
  <c r="H36" i="91"/>
  <c r="H37" i="91"/>
  <c r="H38" i="91"/>
  <c r="H39" i="91"/>
  <c r="H40" i="91"/>
  <c r="H41" i="91"/>
  <c r="H42" i="91"/>
  <c r="H43" i="91"/>
  <c r="H44" i="91"/>
  <c r="H45" i="91"/>
  <c r="H46" i="91"/>
  <c r="H47" i="91"/>
  <c r="H48" i="91"/>
  <c r="H49" i="91"/>
  <c r="H50" i="91"/>
  <c r="H51" i="91"/>
  <c r="H52" i="91"/>
  <c r="H53" i="91"/>
  <c r="H54" i="91"/>
  <c r="H55" i="91"/>
  <c r="H56" i="91"/>
  <c r="H57" i="91"/>
  <c r="H58" i="91"/>
  <c r="H59" i="91"/>
  <c r="H60" i="91"/>
  <c r="H61" i="91"/>
  <c r="H62" i="91"/>
  <c r="H63" i="91"/>
  <c r="H64" i="91"/>
  <c r="H65" i="91"/>
  <c r="H66" i="91"/>
  <c r="H67" i="91"/>
  <c r="H68" i="91"/>
  <c r="H69" i="91"/>
  <c r="H70" i="91"/>
  <c r="H71" i="91"/>
  <c r="H72" i="91"/>
  <c r="H73" i="91"/>
  <c r="H74" i="91"/>
  <c r="H75" i="91"/>
  <c r="H76" i="91"/>
  <c r="H77" i="91"/>
  <c r="H78" i="91"/>
  <c r="H79" i="91"/>
  <c r="H80" i="91"/>
  <c r="H81" i="91"/>
  <c r="H82" i="91"/>
  <c r="H83" i="91"/>
  <c r="H84" i="91"/>
  <c r="H85" i="91"/>
  <c r="H86" i="91"/>
  <c r="H87" i="91"/>
  <c r="H88" i="91"/>
  <c r="H89" i="91"/>
  <c r="H90" i="91"/>
  <c r="H91" i="91"/>
  <c r="H92" i="91"/>
  <c r="H93" i="91"/>
  <c r="H94" i="91"/>
  <c r="H95" i="91"/>
  <c r="H96" i="91"/>
  <c r="H97" i="91"/>
  <c r="H98" i="91"/>
  <c r="H99" i="91"/>
  <c r="H100" i="91"/>
  <c r="H101" i="91"/>
  <c r="H102" i="91"/>
  <c r="H103" i="91"/>
  <c r="H104" i="91"/>
  <c r="H105" i="91"/>
  <c r="H106" i="91"/>
  <c r="H107" i="91"/>
  <c r="H108" i="91"/>
  <c r="H109" i="91"/>
  <c r="H110" i="91"/>
  <c r="H111" i="91"/>
  <c r="H112" i="91"/>
  <c r="H113" i="91"/>
  <c r="H114" i="91"/>
  <c r="H115" i="91"/>
  <c r="H117" i="91"/>
  <c r="H118" i="91"/>
  <c r="H119" i="91"/>
  <c r="H120" i="91"/>
  <c r="H121" i="91"/>
  <c r="H122" i="91"/>
  <c r="H123" i="91"/>
  <c r="H124" i="91"/>
  <c r="H125" i="91"/>
  <c r="H126" i="91"/>
  <c r="H127" i="91"/>
  <c r="H128" i="91"/>
  <c r="H129" i="91"/>
  <c r="H130" i="91"/>
  <c r="H131" i="91"/>
  <c r="H132" i="91"/>
  <c r="H133" i="91"/>
  <c r="H134" i="91"/>
  <c r="H135" i="91"/>
  <c r="H136" i="91"/>
  <c r="H137" i="91"/>
  <c r="H138" i="91"/>
  <c r="H139" i="91"/>
  <c r="H140" i="91"/>
  <c r="H141" i="91"/>
  <c r="H142" i="91"/>
  <c r="H143" i="91"/>
  <c r="H144" i="91"/>
  <c r="H145" i="91"/>
  <c r="H146" i="91"/>
  <c r="H147" i="91"/>
  <c r="H148" i="91"/>
  <c r="H149" i="91"/>
  <c r="H150" i="91"/>
  <c r="H151" i="91"/>
  <c r="H152" i="91"/>
  <c r="H153" i="91"/>
  <c r="J144" i="64"/>
  <c r="L144" i="64"/>
  <c r="O22" i="64" s="1"/>
  <c r="J145" i="64"/>
  <c r="L145" i="64"/>
  <c r="J146" i="64"/>
  <c r="L146" i="64"/>
  <c r="J147" i="64"/>
  <c r="L147" i="64"/>
  <c r="J148" i="64"/>
  <c r="L148" i="64"/>
  <c r="J149" i="64"/>
  <c r="L149" i="64"/>
  <c r="J150" i="64"/>
  <c r="L150" i="64"/>
  <c r="J151" i="64"/>
  <c r="L151" i="64"/>
  <c r="J152" i="64"/>
  <c r="L152" i="64"/>
  <c r="J153" i="64"/>
  <c r="L153" i="64"/>
  <c r="J154" i="64"/>
  <c r="L154" i="64"/>
  <c r="J155" i="64"/>
  <c r="L155" i="64"/>
  <c r="J156" i="64"/>
  <c r="L156" i="64"/>
  <c r="J157" i="64"/>
  <c r="L157" i="64"/>
  <c r="J158" i="64"/>
  <c r="L158" i="64"/>
  <c r="J159" i="64"/>
  <c r="L159" i="64"/>
  <c r="J160" i="64"/>
  <c r="L160" i="64"/>
  <c r="J161" i="64"/>
  <c r="L161" i="64"/>
  <c r="J162" i="64"/>
  <c r="L162" i="64"/>
  <c r="J163" i="64"/>
  <c r="L163" i="64"/>
  <c r="J164" i="64"/>
  <c r="L164" i="64"/>
  <c r="J143" i="64"/>
  <c r="L143" i="64"/>
  <c r="L142" i="64"/>
  <c r="J142" i="64"/>
  <c r="L141" i="64"/>
  <c r="J141" i="64"/>
  <c r="L140" i="64"/>
  <c r="O20" i="64" s="1"/>
  <c r="J140" i="64"/>
  <c r="L139" i="64"/>
  <c r="J139" i="64"/>
  <c r="L138" i="64"/>
  <c r="J138" i="64"/>
  <c r="L137" i="64"/>
  <c r="J137" i="64"/>
  <c r="L136" i="64"/>
  <c r="J136" i="64"/>
  <c r="L135" i="64"/>
  <c r="J135" i="64"/>
  <c r="L134" i="64"/>
  <c r="J134" i="64"/>
  <c r="L133" i="64"/>
  <c r="J133" i="64"/>
  <c r="L132" i="64"/>
  <c r="J132" i="64"/>
  <c r="L131" i="64"/>
  <c r="J131" i="64"/>
  <c r="L130" i="64"/>
  <c r="J130" i="64"/>
  <c r="L129" i="64"/>
  <c r="J129" i="64"/>
  <c r="L128" i="64"/>
  <c r="J128" i="64"/>
  <c r="L127" i="64"/>
  <c r="J127" i="64"/>
  <c r="L126" i="64"/>
  <c r="L125" i="64"/>
  <c r="J125" i="64"/>
  <c r="L124" i="64"/>
  <c r="J124" i="64"/>
  <c r="L123" i="64"/>
  <c r="J123" i="64"/>
  <c r="L122" i="64"/>
  <c r="J122" i="64"/>
  <c r="L121" i="64"/>
  <c r="J121" i="64"/>
  <c r="L120" i="64"/>
  <c r="J120" i="64"/>
  <c r="L119" i="64"/>
  <c r="J119" i="64"/>
  <c r="L118" i="64"/>
  <c r="J118" i="64"/>
  <c r="L117" i="64"/>
  <c r="J117" i="64"/>
  <c r="L116" i="64"/>
  <c r="J116" i="64"/>
  <c r="L115" i="64"/>
  <c r="J115" i="64"/>
  <c r="L114" i="64"/>
  <c r="J114" i="64"/>
  <c r="L113" i="64"/>
  <c r="J113" i="64"/>
  <c r="L112" i="64"/>
  <c r="J112" i="64"/>
  <c r="L111" i="64"/>
  <c r="J111" i="64"/>
  <c r="L110" i="64"/>
  <c r="J110" i="64"/>
  <c r="L109" i="64"/>
  <c r="J109" i="64"/>
  <c r="L108" i="64"/>
  <c r="J108" i="64"/>
  <c r="L107" i="64"/>
  <c r="J107" i="64"/>
  <c r="L106" i="64"/>
  <c r="J106" i="64"/>
  <c r="L105" i="64"/>
  <c r="J105" i="64"/>
  <c r="L104" i="64"/>
  <c r="J104" i="64"/>
  <c r="L103" i="64"/>
  <c r="J103" i="64"/>
  <c r="L102" i="64"/>
  <c r="J102" i="64"/>
  <c r="L101" i="64"/>
  <c r="J101" i="64"/>
  <c r="L100" i="64"/>
  <c r="J100" i="64"/>
  <c r="L99" i="64"/>
  <c r="J99" i="64"/>
  <c r="L98" i="64"/>
  <c r="J98" i="64"/>
  <c r="L97" i="64"/>
  <c r="J97" i="64"/>
  <c r="L96" i="64"/>
  <c r="J96" i="64"/>
  <c r="L95" i="64"/>
  <c r="J95" i="64"/>
  <c r="L94" i="64"/>
  <c r="J94" i="64"/>
  <c r="L93" i="64"/>
  <c r="J93" i="64"/>
  <c r="L92" i="64"/>
  <c r="J92" i="64"/>
  <c r="L91" i="64"/>
  <c r="O13" i="64" s="1"/>
  <c r="J91" i="64"/>
  <c r="L90" i="64"/>
  <c r="J90" i="64"/>
  <c r="L89" i="64"/>
  <c r="J89" i="64"/>
  <c r="L88" i="64"/>
  <c r="J88" i="64"/>
  <c r="L87" i="64"/>
  <c r="J87" i="64"/>
  <c r="L86" i="64"/>
  <c r="J86" i="64"/>
  <c r="L85" i="64"/>
  <c r="O17" i="64" s="1"/>
  <c r="J85" i="64"/>
  <c r="L84" i="64"/>
  <c r="J84" i="64"/>
  <c r="L83" i="64"/>
  <c r="J83" i="64"/>
  <c r="L82" i="64"/>
  <c r="J82" i="64"/>
  <c r="L81" i="64"/>
  <c r="J81" i="64"/>
  <c r="L80" i="64"/>
  <c r="J80" i="64"/>
  <c r="L79" i="64"/>
  <c r="J79" i="64"/>
  <c r="L78" i="64"/>
  <c r="J78" i="64"/>
  <c r="L77" i="64"/>
  <c r="J77" i="64"/>
  <c r="L76" i="64"/>
  <c r="J76" i="64"/>
  <c r="L75" i="64"/>
  <c r="J75" i="64"/>
  <c r="L74" i="64"/>
  <c r="J74" i="64"/>
  <c r="L73" i="64"/>
  <c r="J73" i="64"/>
  <c r="L72" i="64"/>
  <c r="J72" i="64"/>
  <c r="L71" i="64"/>
  <c r="J71" i="64"/>
  <c r="L70" i="64"/>
  <c r="J70" i="64"/>
  <c r="L69" i="64"/>
  <c r="J69" i="64"/>
  <c r="L68" i="64"/>
  <c r="J68" i="64"/>
  <c r="L67" i="64"/>
  <c r="J67" i="64"/>
  <c r="L66" i="64"/>
  <c r="J66" i="64"/>
  <c r="L65" i="64"/>
  <c r="J65" i="64"/>
  <c r="L64" i="64"/>
  <c r="J64" i="64"/>
  <c r="L63" i="64"/>
  <c r="J63" i="64"/>
  <c r="L62" i="64"/>
  <c r="J62" i="64"/>
  <c r="L61" i="64"/>
  <c r="J61" i="64"/>
  <c r="L60" i="64"/>
  <c r="J60" i="64"/>
  <c r="L59" i="64"/>
  <c r="J59" i="64"/>
  <c r="L58" i="64"/>
  <c r="J58" i="64"/>
  <c r="L57" i="64"/>
  <c r="J57" i="64"/>
  <c r="L56" i="64"/>
  <c r="J56" i="64"/>
  <c r="L55" i="64"/>
  <c r="J55" i="64"/>
  <c r="L54" i="64"/>
  <c r="J54" i="64"/>
  <c r="L53" i="64"/>
  <c r="J53" i="64"/>
  <c r="L52" i="64"/>
  <c r="J52" i="64"/>
  <c r="L51" i="64"/>
  <c r="J51" i="64"/>
  <c r="L50" i="64"/>
  <c r="J50" i="64"/>
  <c r="L49" i="64"/>
  <c r="J49" i="64"/>
  <c r="L48" i="64"/>
  <c r="J48" i="64"/>
  <c r="L47" i="64"/>
  <c r="J47" i="64"/>
  <c r="L46" i="64"/>
  <c r="J46" i="64"/>
  <c r="L45" i="64"/>
  <c r="J45" i="64"/>
  <c r="L44" i="64"/>
  <c r="J44" i="64"/>
  <c r="L43" i="64"/>
  <c r="J43" i="64"/>
  <c r="L42" i="64"/>
  <c r="J42" i="64"/>
  <c r="L41" i="64"/>
  <c r="J41" i="64"/>
  <c r="L40" i="64"/>
  <c r="J40" i="64"/>
  <c r="L39" i="64"/>
  <c r="J39" i="64"/>
  <c r="L38" i="64"/>
  <c r="J38" i="64"/>
  <c r="L37" i="64"/>
  <c r="J37" i="64"/>
  <c r="L36" i="64"/>
  <c r="J36" i="64"/>
  <c r="L35" i="64"/>
  <c r="J35" i="64"/>
  <c r="L34" i="64"/>
  <c r="J34" i="64"/>
  <c r="L33" i="64"/>
  <c r="J33" i="64"/>
  <c r="L32" i="64"/>
  <c r="J32" i="64"/>
  <c r="L31" i="64"/>
  <c r="J31" i="64"/>
  <c r="L30" i="64"/>
  <c r="J30" i="64"/>
  <c r="L29" i="64"/>
  <c r="J29" i="64"/>
  <c r="L28" i="64"/>
  <c r="J28" i="64"/>
  <c r="L27" i="64"/>
  <c r="J27" i="64"/>
  <c r="L26" i="64"/>
  <c r="J26" i="64"/>
  <c r="L25" i="64"/>
  <c r="O15" i="64" s="1"/>
  <c r="J25" i="64"/>
  <c r="L24" i="64"/>
  <c r="J24" i="64"/>
  <c r="L23" i="64"/>
  <c r="J23" i="64"/>
  <c r="L22" i="64"/>
  <c r="J22" i="64"/>
  <c r="L21" i="64"/>
  <c r="J21" i="64"/>
  <c r="L20" i="64"/>
  <c r="J20" i="64"/>
  <c r="L19" i="64"/>
  <c r="J19" i="64"/>
  <c r="L18" i="64"/>
  <c r="J18" i="64"/>
  <c r="L17" i="64"/>
  <c r="J17" i="64"/>
  <c r="L16" i="64"/>
  <c r="J16" i="64"/>
  <c r="L15" i="64"/>
  <c r="J15" i="64"/>
  <c r="L14" i="64"/>
  <c r="J14" i="64"/>
  <c r="L13" i="64"/>
  <c r="J13" i="64"/>
  <c r="L12" i="64"/>
  <c r="J12" i="64"/>
  <c r="L11" i="64"/>
  <c r="J11" i="64"/>
  <c r="L10" i="64"/>
  <c r="J10" i="64"/>
  <c r="L9" i="64"/>
  <c r="J9" i="64"/>
  <c r="L8" i="64"/>
  <c r="J8" i="64"/>
  <c r="L7" i="64"/>
  <c r="J7" i="64"/>
  <c r="L6" i="64"/>
  <c r="J6" i="64"/>
  <c r="L5" i="64"/>
  <c r="J5" i="64"/>
  <c r="L4" i="64"/>
  <c r="J4" i="64"/>
  <c r="I5" i="64"/>
  <c r="I6" i="64"/>
  <c r="I7" i="64"/>
  <c r="I8" i="64"/>
  <c r="I9" i="64"/>
  <c r="I10" i="64"/>
  <c r="I11" i="64"/>
  <c r="I12" i="64"/>
  <c r="I13" i="64"/>
  <c r="I14" i="64"/>
  <c r="I15" i="64"/>
  <c r="I16" i="64"/>
  <c r="I17" i="64"/>
  <c r="I18" i="64"/>
  <c r="I19" i="64"/>
  <c r="I20" i="64"/>
  <c r="I21" i="64"/>
  <c r="I22" i="64"/>
  <c r="I23" i="64"/>
  <c r="I24" i="64"/>
  <c r="I25" i="64"/>
  <c r="I26" i="64"/>
  <c r="I27" i="64"/>
  <c r="I28" i="64"/>
  <c r="I29" i="64"/>
  <c r="I30" i="64"/>
  <c r="I31" i="64"/>
  <c r="I32" i="64"/>
  <c r="I33" i="64"/>
  <c r="I34" i="64"/>
  <c r="I35" i="64"/>
  <c r="I36" i="64"/>
  <c r="I37" i="64"/>
  <c r="I38" i="64"/>
  <c r="I39" i="64"/>
  <c r="I40" i="64"/>
  <c r="I41" i="64"/>
  <c r="I42" i="64"/>
  <c r="I43" i="64"/>
  <c r="I44" i="64"/>
  <c r="I45" i="64"/>
  <c r="I46" i="64"/>
  <c r="I47" i="64"/>
  <c r="I48" i="64"/>
  <c r="I49" i="64"/>
  <c r="I50" i="64"/>
  <c r="I51" i="64"/>
  <c r="I52" i="64"/>
  <c r="I53" i="64"/>
  <c r="I54" i="64"/>
  <c r="I55" i="64"/>
  <c r="I56" i="64"/>
  <c r="I57" i="64"/>
  <c r="I58" i="64"/>
  <c r="I59" i="64"/>
  <c r="I60" i="64"/>
  <c r="I61" i="64"/>
  <c r="I62" i="64"/>
  <c r="I63" i="64"/>
  <c r="I64" i="64"/>
  <c r="I65" i="64"/>
  <c r="I66" i="64"/>
  <c r="I67" i="64"/>
  <c r="I68" i="64"/>
  <c r="I69" i="64"/>
  <c r="I70" i="64"/>
  <c r="I71" i="64"/>
  <c r="I72" i="64"/>
  <c r="I73" i="64"/>
  <c r="I74" i="64"/>
  <c r="I75" i="64"/>
  <c r="I76" i="64"/>
  <c r="I77" i="64"/>
  <c r="I78" i="64"/>
  <c r="I79" i="64"/>
  <c r="I80" i="64"/>
  <c r="I81" i="64"/>
  <c r="I82" i="64"/>
  <c r="I83" i="64"/>
  <c r="I84" i="64"/>
  <c r="I85" i="64"/>
  <c r="I86" i="64"/>
  <c r="I87" i="64"/>
  <c r="I88" i="64"/>
  <c r="I89" i="64"/>
  <c r="I90" i="64"/>
  <c r="I91" i="64"/>
  <c r="I92" i="64"/>
  <c r="I93" i="64"/>
  <c r="I94" i="64"/>
  <c r="I95" i="64"/>
  <c r="I96" i="64"/>
  <c r="I97" i="64"/>
  <c r="I98" i="64"/>
  <c r="I99" i="64"/>
  <c r="I100" i="64"/>
  <c r="I101" i="64"/>
  <c r="I102" i="64"/>
  <c r="I103" i="64"/>
  <c r="I104" i="64"/>
  <c r="I105" i="64"/>
  <c r="I106" i="64"/>
  <c r="I107" i="64"/>
  <c r="I108" i="64"/>
  <c r="I109" i="64"/>
  <c r="I110" i="64"/>
  <c r="I111" i="64"/>
  <c r="I112" i="64"/>
  <c r="I113" i="64"/>
  <c r="I114" i="64"/>
  <c r="I115" i="64"/>
  <c r="I116" i="64"/>
  <c r="I117" i="64"/>
  <c r="I118" i="64"/>
  <c r="I119" i="64"/>
  <c r="I120" i="64"/>
  <c r="I121" i="64"/>
  <c r="I122" i="64"/>
  <c r="I123" i="64"/>
  <c r="I124" i="64"/>
  <c r="I125" i="64"/>
  <c r="I126" i="64"/>
  <c r="J126" i="64" s="1"/>
  <c r="I127" i="64"/>
  <c r="I128" i="64"/>
  <c r="I129" i="64"/>
  <c r="I130" i="64"/>
  <c r="I131" i="64"/>
  <c r="I132" i="64"/>
  <c r="I133" i="64"/>
  <c r="I134" i="64"/>
  <c r="I135" i="64"/>
  <c r="I136" i="64"/>
  <c r="I137" i="64"/>
  <c r="I138" i="64"/>
  <c r="I139" i="64"/>
  <c r="I140" i="64"/>
  <c r="I141" i="64"/>
  <c r="I142" i="64"/>
  <c r="I143" i="64"/>
  <c r="I144" i="64"/>
  <c r="I145" i="64"/>
  <c r="I146" i="64"/>
  <c r="I147" i="64"/>
  <c r="I148" i="64"/>
  <c r="I149" i="64"/>
  <c r="I150" i="64"/>
  <c r="I151" i="64"/>
  <c r="I152" i="64"/>
  <c r="I153" i="64"/>
  <c r="I154" i="64"/>
  <c r="I155" i="64"/>
  <c r="I156" i="64"/>
  <c r="I157" i="64"/>
  <c r="I158" i="64"/>
  <c r="I159" i="64"/>
  <c r="I160" i="64"/>
  <c r="I161" i="64"/>
  <c r="I162" i="64"/>
  <c r="I163" i="64"/>
  <c r="I164" i="64"/>
  <c r="I4" i="64"/>
  <c r="H5" i="64"/>
  <c r="H6" i="64"/>
  <c r="H7" i="64"/>
  <c r="H8" i="64"/>
  <c r="H9" i="64"/>
  <c r="H10" i="64"/>
  <c r="H11" i="64"/>
  <c r="H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59" i="64"/>
  <c r="H60" i="64"/>
  <c r="H61" i="64"/>
  <c r="H62" i="64"/>
  <c r="H63" i="64"/>
  <c r="H64" i="64"/>
  <c r="H65" i="64"/>
  <c r="H66" i="64"/>
  <c r="H67" i="64"/>
  <c r="H68" i="64"/>
  <c r="H69" i="64"/>
  <c r="H70" i="64"/>
  <c r="H71" i="64"/>
  <c r="H72" i="64"/>
  <c r="H73" i="64"/>
  <c r="H74" i="64"/>
  <c r="H75" i="64"/>
  <c r="H76" i="64"/>
  <c r="H77" i="64"/>
  <c r="H78" i="64"/>
  <c r="H79" i="64"/>
  <c r="H80" i="64"/>
  <c r="H81" i="64"/>
  <c r="H82" i="64"/>
  <c r="H83" i="64"/>
  <c r="H84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99" i="64"/>
  <c r="H100" i="64"/>
  <c r="H101" i="64"/>
  <c r="H102" i="64"/>
  <c r="H103" i="64"/>
  <c r="H104" i="64"/>
  <c r="H105" i="64"/>
  <c r="H106" i="64"/>
  <c r="H107" i="64"/>
  <c r="H108" i="64"/>
  <c r="H109" i="64"/>
  <c r="H110" i="64"/>
  <c r="H111" i="64"/>
  <c r="H112" i="64"/>
  <c r="H113" i="64"/>
  <c r="H114" i="64"/>
  <c r="H115" i="64"/>
  <c r="H116" i="64"/>
  <c r="H117" i="64"/>
  <c r="H118" i="64"/>
  <c r="H119" i="64"/>
  <c r="H120" i="64"/>
  <c r="H121" i="64"/>
  <c r="H122" i="64"/>
  <c r="H123" i="64"/>
  <c r="H124" i="64"/>
  <c r="H125" i="64"/>
  <c r="H126" i="64"/>
  <c r="H127" i="64"/>
  <c r="H128" i="64"/>
  <c r="H129" i="64"/>
  <c r="H130" i="64"/>
  <c r="H131" i="64"/>
  <c r="H132" i="64"/>
  <c r="H133" i="64"/>
  <c r="H134" i="64"/>
  <c r="H135" i="64"/>
  <c r="H136" i="64"/>
  <c r="H137" i="64"/>
  <c r="H138" i="64"/>
  <c r="H139" i="64"/>
  <c r="H140" i="64"/>
  <c r="H141" i="64"/>
  <c r="H142" i="64"/>
  <c r="H143" i="64"/>
  <c r="H144" i="64"/>
  <c r="H145" i="64"/>
  <c r="H146" i="64"/>
  <c r="H147" i="64"/>
  <c r="H148" i="64"/>
  <c r="H149" i="64"/>
  <c r="H150" i="64"/>
  <c r="H151" i="64"/>
  <c r="H152" i="64"/>
  <c r="H153" i="64"/>
  <c r="H154" i="64"/>
  <c r="H155" i="64"/>
  <c r="H156" i="64"/>
  <c r="H157" i="64"/>
  <c r="H158" i="64"/>
  <c r="H159" i="64"/>
  <c r="H160" i="64"/>
  <c r="H161" i="64"/>
  <c r="H162" i="64"/>
  <c r="H163" i="64"/>
  <c r="H164" i="64"/>
  <c r="H4" i="64"/>
  <c r="L173" i="127"/>
  <c r="J173" i="127"/>
  <c r="L172" i="127"/>
  <c r="J172" i="127"/>
  <c r="L171" i="127"/>
  <c r="J171" i="127"/>
  <c r="L170" i="127"/>
  <c r="J170" i="127"/>
  <c r="L169" i="127"/>
  <c r="J169" i="127"/>
  <c r="L168" i="127"/>
  <c r="J168" i="127"/>
  <c r="L167" i="127"/>
  <c r="J167" i="127"/>
  <c r="L166" i="127"/>
  <c r="J166" i="127"/>
  <c r="L165" i="127"/>
  <c r="J165" i="127"/>
  <c r="L164" i="127"/>
  <c r="J164" i="127"/>
  <c r="L163" i="127"/>
  <c r="J163" i="127"/>
  <c r="L162" i="127"/>
  <c r="J162" i="127"/>
  <c r="L161" i="127"/>
  <c r="J161" i="127"/>
  <c r="L160" i="127"/>
  <c r="J160" i="127"/>
  <c r="L159" i="127"/>
  <c r="J159" i="127"/>
  <c r="L158" i="127"/>
  <c r="J158" i="127"/>
  <c r="L157" i="127"/>
  <c r="J157" i="127"/>
  <c r="L156" i="127"/>
  <c r="J156" i="127"/>
  <c r="L155" i="127"/>
  <c r="J155" i="127"/>
  <c r="L154" i="127"/>
  <c r="J154" i="127"/>
  <c r="L153" i="127"/>
  <c r="J153" i="127"/>
  <c r="L152" i="127"/>
  <c r="J152" i="127"/>
  <c r="L151" i="127"/>
  <c r="J151" i="127"/>
  <c r="L150" i="127"/>
  <c r="J150" i="127"/>
  <c r="L148" i="127"/>
  <c r="J148" i="127"/>
  <c r="L143" i="127"/>
  <c r="J143" i="127"/>
  <c r="L142" i="127"/>
  <c r="J142" i="127"/>
  <c r="L141" i="127"/>
  <c r="J141" i="127"/>
  <c r="L140" i="127"/>
  <c r="J140" i="127"/>
  <c r="L139" i="127"/>
  <c r="J139" i="127"/>
  <c r="L138" i="127"/>
  <c r="J138" i="127"/>
  <c r="L137" i="127"/>
  <c r="J137" i="127"/>
  <c r="L136" i="127"/>
  <c r="J136" i="127"/>
  <c r="L134" i="127"/>
  <c r="O20" i="127" s="1"/>
  <c r="J134" i="127"/>
  <c r="L132" i="127"/>
  <c r="J132" i="127"/>
  <c r="L131" i="127"/>
  <c r="J131" i="127"/>
  <c r="L130" i="127"/>
  <c r="J130" i="127"/>
  <c r="L129" i="127"/>
  <c r="J129" i="127"/>
  <c r="L128" i="127"/>
  <c r="J128" i="127"/>
  <c r="L127" i="127"/>
  <c r="J127" i="127"/>
  <c r="L126" i="127"/>
  <c r="J126" i="127"/>
  <c r="L125" i="127"/>
  <c r="J125" i="127"/>
  <c r="L124" i="127"/>
  <c r="J124" i="127"/>
  <c r="L123" i="127"/>
  <c r="J123" i="127"/>
  <c r="L121" i="127"/>
  <c r="J121" i="127"/>
  <c r="L119" i="127"/>
  <c r="J119" i="127"/>
  <c r="L118" i="127"/>
  <c r="J118" i="127"/>
  <c r="L117" i="127"/>
  <c r="J117" i="127"/>
  <c r="L116" i="127"/>
  <c r="J116" i="127"/>
  <c r="L115" i="127"/>
  <c r="J115" i="127"/>
  <c r="J114" i="127"/>
  <c r="J113" i="127"/>
  <c r="J112" i="127"/>
  <c r="J111" i="127"/>
  <c r="J110" i="127"/>
  <c r="J109" i="127"/>
  <c r="J108" i="127"/>
  <c r="L107" i="127"/>
  <c r="J107" i="127"/>
  <c r="L106" i="127"/>
  <c r="J106" i="127"/>
  <c r="L105" i="127"/>
  <c r="J105" i="127"/>
  <c r="L104" i="127"/>
  <c r="J104" i="127"/>
  <c r="L103" i="127"/>
  <c r="J103" i="127"/>
  <c r="L102" i="127"/>
  <c r="J102" i="127"/>
  <c r="L101" i="127"/>
  <c r="J101" i="127"/>
  <c r="L100" i="127"/>
  <c r="J100" i="127"/>
  <c r="L99" i="127"/>
  <c r="J99" i="127"/>
  <c r="L98" i="127"/>
  <c r="J98" i="127"/>
  <c r="L97" i="127"/>
  <c r="J97" i="127"/>
  <c r="L96" i="127"/>
  <c r="J96" i="127"/>
  <c r="L95" i="127"/>
  <c r="J95" i="127"/>
  <c r="L94" i="127"/>
  <c r="J94" i="127"/>
  <c r="L93" i="127"/>
  <c r="J93" i="127"/>
  <c r="L92" i="127"/>
  <c r="J92" i="127"/>
  <c r="L91" i="127"/>
  <c r="J91" i="127"/>
  <c r="L90" i="127"/>
  <c r="J90" i="127"/>
  <c r="L89" i="127"/>
  <c r="J89" i="127"/>
  <c r="L88" i="127"/>
  <c r="J88" i="127"/>
  <c r="L87" i="127"/>
  <c r="J87" i="127"/>
  <c r="L86" i="127"/>
  <c r="J86" i="127"/>
  <c r="L85" i="127"/>
  <c r="J85" i="127"/>
  <c r="L84" i="127"/>
  <c r="J84" i="127"/>
  <c r="L83" i="127"/>
  <c r="J83" i="127"/>
  <c r="L82" i="127"/>
  <c r="J82" i="127"/>
  <c r="L81" i="127"/>
  <c r="J81" i="127"/>
  <c r="L80" i="127"/>
  <c r="J80" i="127"/>
  <c r="L79" i="127"/>
  <c r="J79" i="127"/>
  <c r="L78" i="127"/>
  <c r="J78" i="127"/>
  <c r="L77" i="127"/>
  <c r="J77" i="127"/>
  <c r="L76" i="127"/>
  <c r="J76" i="127"/>
  <c r="L75" i="127"/>
  <c r="J75" i="127"/>
  <c r="L74" i="127"/>
  <c r="J74" i="127"/>
  <c r="L73" i="127"/>
  <c r="J73" i="127"/>
  <c r="L72" i="127"/>
  <c r="J72" i="127"/>
  <c r="L71" i="127"/>
  <c r="J71" i="127"/>
  <c r="L70" i="127"/>
  <c r="J70" i="127"/>
  <c r="L69" i="127"/>
  <c r="J69" i="127"/>
  <c r="L68" i="127"/>
  <c r="J68" i="127"/>
  <c r="L67" i="127"/>
  <c r="J67" i="127"/>
  <c r="L66" i="127"/>
  <c r="J66" i="127"/>
  <c r="L65" i="127"/>
  <c r="J65" i="127"/>
  <c r="L64" i="127"/>
  <c r="J64" i="127"/>
  <c r="L63" i="127"/>
  <c r="J63" i="127"/>
  <c r="L62" i="127"/>
  <c r="J62" i="127"/>
  <c r="L61" i="127"/>
  <c r="J61" i="127"/>
  <c r="L60" i="127"/>
  <c r="J60" i="127"/>
  <c r="L59" i="127"/>
  <c r="J59" i="127"/>
  <c r="L58" i="127"/>
  <c r="J58" i="127"/>
  <c r="L57" i="127"/>
  <c r="J57" i="127"/>
  <c r="L56" i="127"/>
  <c r="J56" i="127"/>
  <c r="L55" i="127"/>
  <c r="J55" i="127"/>
  <c r="L54" i="127"/>
  <c r="J54" i="127"/>
  <c r="L53" i="127"/>
  <c r="J53" i="127"/>
  <c r="L52" i="127"/>
  <c r="J52" i="127"/>
  <c r="L51" i="127"/>
  <c r="J51" i="127"/>
  <c r="L50" i="127"/>
  <c r="J50" i="127"/>
  <c r="L49" i="127"/>
  <c r="J49" i="127"/>
  <c r="L48" i="127"/>
  <c r="J48" i="127"/>
  <c r="L47" i="127"/>
  <c r="J47" i="127"/>
  <c r="L46" i="127"/>
  <c r="J46" i="127"/>
  <c r="L45" i="127"/>
  <c r="J45" i="127"/>
  <c r="L44" i="127"/>
  <c r="J44" i="127"/>
  <c r="L43" i="127"/>
  <c r="J43" i="127"/>
  <c r="L42" i="127"/>
  <c r="J42" i="127"/>
  <c r="L41" i="127"/>
  <c r="J41" i="127"/>
  <c r="L40" i="127"/>
  <c r="J40" i="127"/>
  <c r="L39" i="127"/>
  <c r="J39" i="127"/>
  <c r="L38" i="127"/>
  <c r="J38" i="127"/>
  <c r="L37" i="127"/>
  <c r="J37" i="127"/>
  <c r="L36" i="127"/>
  <c r="J36" i="127"/>
  <c r="L35" i="127"/>
  <c r="J35" i="127"/>
  <c r="L34" i="127"/>
  <c r="J34" i="127"/>
  <c r="L33" i="127"/>
  <c r="J33" i="127"/>
  <c r="L32" i="127"/>
  <c r="J32" i="127"/>
  <c r="L31" i="127"/>
  <c r="J31" i="127"/>
  <c r="L30" i="127"/>
  <c r="J30" i="127"/>
  <c r="L29" i="127"/>
  <c r="J29" i="127"/>
  <c r="L28" i="127"/>
  <c r="J28" i="127"/>
  <c r="L27" i="127"/>
  <c r="J27" i="127"/>
  <c r="L26" i="127"/>
  <c r="J26" i="127"/>
  <c r="L25" i="127"/>
  <c r="J25" i="127"/>
  <c r="L24" i="127"/>
  <c r="J24" i="127"/>
  <c r="L23" i="127"/>
  <c r="J23" i="127"/>
  <c r="L22" i="127"/>
  <c r="J22" i="127"/>
  <c r="L21" i="127"/>
  <c r="J21" i="127"/>
  <c r="L20" i="127"/>
  <c r="J20" i="127"/>
  <c r="L19" i="127"/>
  <c r="J19" i="127"/>
  <c r="L18" i="127"/>
  <c r="J18" i="127"/>
  <c r="L16" i="127"/>
  <c r="J16" i="127"/>
  <c r="L14" i="127"/>
  <c r="J14" i="127"/>
  <c r="L13" i="127"/>
  <c r="J13" i="127"/>
  <c r="L12" i="127"/>
  <c r="J12" i="127"/>
  <c r="L11" i="127"/>
  <c r="J11" i="127"/>
  <c r="L10" i="127"/>
  <c r="J10" i="127"/>
  <c r="L9" i="127"/>
  <c r="J9" i="127"/>
  <c r="L8" i="127"/>
  <c r="J8" i="127"/>
  <c r="L7" i="127"/>
  <c r="J7" i="127"/>
  <c r="L6" i="127"/>
  <c r="J6" i="127"/>
  <c r="L5" i="127"/>
  <c r="J5" i="127"/>
  <c r="L4" i="127"/>
  <c r="J4" i="127"/>
  <c r="I5" i="127"/>
  <c r="I6" i="127"/>
  <c r="I7" i="127"/>
  <c r="I8" i="127"/>
  <c r="I9" i="127"/>
  <c r="I10" i="127"/>
  <c r="I11" i="127"/>
  <c r="I12" i="127"/>
  <c r="I13" i="127"/>
  <c r="I14" i="127"/>
  <c r="I16" i="127"/>
  <c r="I18" i="127"/>
  <c r="I19" i="127"/>
  <c r="I20" i="127"/>
  <c r="I21" i="127"/>
  <c r="I22" i="127"/>
  <c r="I23" i="127"/>
  <c r="I24" i="127"/>
  <c r="I25" i="127"/>
  <c r="I26" i="127"/>
  <c r="I27" i="127"/>
  <c r="I28" i="127"/>
  <c r="I29" i="127"/>
  <c r="I30" i="127"/>
  <c r="I31" i="127"/>
  <c r="I32" i="127"/>
  <c r="I33" i="127"/>
  <c r="I34" i="127"/>
  <c r="I35" i="127"/>
  <c r="I36" i="127"/>
  <c r="I37" i="127"/>
  <c r="I38" i="127"/>
  <c r="I39" i="127"/>
  <c r="I40" i="127"/>
  <c r="I41" i="127"/>
  <c r="I42" i="127"/>
  <c r="I43" i="127"/>
  <c r="I44" i="127"/>
  <c r="I45" i="127"/>
  <c r="I46" i="127"/>
  <c r="I47" i="127"/>
  <c r="I48" i="127"/>
  <c r="I49" i="127"/>
  <c r="I50" i="127"/>
  <c r="I51" i="127"/>
  <c r="I52" i="127"/>
  <c r="I53" i="127"/>
  <c r="I54" i="127"/>
  <c r="I55" i="127"/>
  <c r="I56" i="127"/>
  <c r="I57" i="127"/>
  <c r="I58" i="127"/>
  <c r="I59" i="127"/>
  <c r="I60" i="127"/>
  <c r="I61" i="127"/>
  <c r="I62" i="127"/>
  <c r="I63" i="127"/>
  <c r="I64" i="127"/>
  <c r="I65" i="127"/>
  <c r="I66" i="127"/>
  <c r="I67" i="127"/>
  <c r="I68" i="127"/>
  <c r="I69" i="127"/>
  <c r="I70" i="127"/>
  <c r="I71" i="127"/>
  <c r="I72" i="127"/>
  <c r="I73" i="127"/>
  <c r="I74" i="127"/>
  <c r="I75" i="127"/>
  <c r="I76" i="127"/>
  <c r="I77" i="127"/>
  <c r="I78" i="127"/>
  <c r="I79" i="127"/>
  <c r="I80" i="127"/>
  <c r="I81" i="127"/>
  <c r="I82" i="127"/>
  <c r="I83" i="127"/>
  <c r="I84" i="127"/>
  <c r="I85" i="127"/>
  <c r="I86" i="127"/>
  <c r="I87" i="127"/>
  <c r="I88" i="127"/>
  <c r="I89" i="127"/>
  <c r="I90" i="127"/>
  <c r="I91" i="127"/>
  <c r="I92" i="127"/>
  <c r="I93" i="127"/>
  <c r="I94" i="127"/>
  <c r="I95" i="127"/>
  <c r="I96" i="127"/>
  <c r="I97" i="127"/>
  <c r="I98" i="127"/>
  <c r="I99" i="127"/>
  <c r="I100" i="127"/>
  <c r="I101" i="127"/>
  <c r="I102" i="127"/>
  <c r="I103" i="127"/>
  <c r="I104" i="127"/>
  <c r="I105" i="127"/>
  <c r="I106" i="127"/>
  <c r="I107" i="127"/>
  <c r="I108" i="127"/>
  <c r="I109" i="127"/>
  <c r="I110" i="127"/>
  <c r="I111" i="127"/>
  <c r="I112" i="127"/>
  <c r="I113" i="127"/>
  <c r="I114" i="127"/>
  <c r="I115" i="127"/>
  <c r="I116" i="127"/>
  <c r="I117" i="127"/>
  <c r="I118" i="127"/>
  <c r="I119" i="127"/>
  <c r="I121" i="127"/>
  <c r="I123" i="127"/>
  <c r="I124" i="127"/>
  <c r="I125" i="127"/>
  <c r="I126" i="127"/>
  <c r="I127" i="127"/>
  <c r="I128" i="127"/>
  <c r="I129" i="127"/>
  <c r="I130" i="127"/>
  <c r="I131" i="127"/>
  <c r="I132" i="127"/>
  <c r="I134" i="127"/>
  <c r="I136" i="127"/>
  <c r="I137" i="127"/>
  <c r="I138" i="127"/>
  <c r="I139" i="127"/>
  <c r="I140" i="127"/>
  <c r="I141" i="127"/>
  <c r="I142" i="127"/>
  <c r="I143" i="127"/>
  <c r="I148" i="127"/>
  <c r="I150" i="127"/>
  <c r="I151" i="127"/>
  <c r="I152" i="127"/>
  <c r="I153" i="127"/>
  <c r="I154" i="127"/>
  <c r="I155" i="127"/>
  <c r="I156" i="127"/>
  <c r="I157" i="127"/>
  <c r="I158" i="127"/>
  <c r="I159" i="127"/>
  <c r="I160" i="127"/>
  <c r="I161" i="127"/>
  <c r="I162" i="127"/>
  <c r="I163" i="127"/>
  <c r="I164" i="127"/>
  <c r="I165" i="127"/>
  <c r="I166" i="127"/>
  <c r="I167" i="127"/>
  <c r="I168" i="127"/>
  <c r="I169" i="127"/>
  <c r="I170" i="127"/>
  <c r="I171" i="127"/>
  <c r="I172" i="127"/>
  <c r="I173" i="127"/>
  <c r="I4" i="127"/>
  <c r="H5" i="127"/>
  <c r="H6" i="127"/>
  <c r="H7" i="127"/>
  <c r="H8" i="127"/>
  <c r="H9" i="127"/>
  <c r="H10" i="127"/>
  <c r="H11" i="127"/>
  <c r="H12" i="127"/>
  <c r="H13" i="127"/>
  <c r="H14" i="127"/>
  <c r="H16" i="127"/>
  <c r="H18" i="127"/>
  <c r="H19" i="127"/>
  <c r="H20" i="127"/>
  <c r="H21" i="127"/>
  <c r="H22" i="127"/>
  <c r="H23" i="127"/>
  <c r="H24" i="127"/>
  <c r="H25" i="127"/>
  <c r="H26" i="127"/>
  <c r="H27" i="127"/>
  <c r="H28" i="127"/>
  <c r="H29" i="127"/>
  <c r="H30" i="127"/>
  <c r="H31" i="127"/>
  <c r="H32" i="127"/>
  <c r="H33" i="127"/>
  <c r="H34" i="127"/>
  <c r="H35" i="127"/>
  <c r="H36" i="127"/>
  <c r="H37" i="127"/>
  <c r="H38" i="127"/>
  <c r="H39" i="127"/>
  <c r="H40" i="127"/>
  <c r="H41" i="127"/>
  <c r="H42" i="127"/>
  <c r="H43" i="127"/>
  <c r="H44" i="127"/>
  <c r="H45" i="127"/>
  <c r="H46" i="127"/>
  <c r="H47" i="127"/>
  <c r="H48" i="127"/>
  <c r="H49" i="127"/>
  <c r="H50" i="127"/>
  <c r="H51" i="127"/>
  <c r="H52" i="127"/>
  <c r="H53" i="127"/>
  <c r="H54" i="127"/>
  <c r="H55" i="127"/>
  <c r="H56" i="127"/>
  <c r="H57" i="127"/>
  <c r="H58" i="127"/>
  <c r="H59" i="127"/>
  <c r="H60" i="127"/>
  <c r="H61" i="127"/>
  <c r="H62" i="127"/>
  <c r="H63" i="127"/>
  <c r="H64" i="127"/>
  <c r="H65" i="127"/>
  <c r="H66" i="127"/>
  <c r="H67" i="127"/>
  <c r="H68" i="127"/>
  <c r="H69" i="127"/>
  <c r="H70" i="127"/>
  <c r="H71" i="127"/>
  <c r="H72" i="127"/>
  <c r="H73" i="127"/>
  <c r="H74" i="127"/>
  <c r="H75" i="127"/>
  <c r="H76" i="127"/>
  <c r="H77" i="127"/>
  <c r="H78" i="127"/>
  <c r="H79" i="127"/>
  <c r="H80" i="127"/>
  <c r="H81" i="127"/>
  <c r="H82" i="127"/>
  <c r="H83" i="127"/>
  <c r="H84" i="127"/>
  <c r="H85" i="127"/>
  <c r="H86" i="127"/>
  <c r="H87" i="127"/>
  <c r="H88" i="127"/>
  <c r="H89" i="127"/>
  <c r="H90" i="127"/>
  <c r="H91" i="127"/>
  <c r="H92" i="127"/>
  <c r="H93" i="127"/>
  <c r="H94" i="127"/>
  <c r="H95" i="127"/>
  <c r="H96" i="127"/>
  <c r="H97" i="127"/>
  <c r="H98" i="127"/>
  <c r="H99" i="127"/>
  <c r="H100" i="127"/>
  <c r="H101" i="127"/>
  <c r="H102" i="127"/>
  <c r="H103" i="127"/>
  <c r="H104" i="127"/>
  <c r="H105" i="127"/>
  <c r="H106" i="127"/>
  <c r="H107" i="127"/>
  <c r="H108" i="127"/>
  <c r="H109" i="127"/>
  <c r="H110" i="127"/>
  <c r="H111" i="127"/>
  <c r="H112" i="127"/>
  <c r="H113" i="127"/>
  <c r="H114" i="127"/>
  <c r="H115" i="127"/>
  <c r="H116" i="127"/>
  <c r="H117" i="127"/>
  <c r="H118" i="127"/>
  <c r="H119" i="127"/>
  <c r="H121" i="127"/>
  <c r="H123" i="127"/>
  <c r="H124" i="127"/>
  <c r="H125" i="127"/>
  <c r="H126" i="127"/>
  <c r="H127" i="127"/>
  <c r="H128" i="127"/>
  <c r="H129" i="127"/>
  <c r="H130" i="127"/>
  <c r="H131" i="127"/>
  <c r="H132" i="127"/>
  <c r="H134" i="127"/>
  <c r="H136" i="127"/>
  <c r="H137" i="127"/>
  <c r="H138" i="127"/>
  <c r="H139" i="127"/>
  <c r="H140" i="127"/>
  <c r="H141" i="127"/>
  <c r="H142" i="127"/>
  <c r="H143" i="127"/>
  <c r="H148" i="127"/>
  <c r="H150" i="127"/>
  <c r="H151" i="127"/>
  <c r="H152" i="127"/>
  <c r="H153" i="127"/>
  <c r="H154" i="127"/>
  <c r="H155" i="127"/>
  <c r="H156" i="127"/>
  <c r="H157" i="127"/>
  <c r="H158" i="127"/>
  <c r="H159" i="127"/>
  <c r="H160" i="127"/>
  <c r="H161" i="127"/>
  <c r="H162" i="127"/>
  <c r="H163" i="127"/>
  <c r="H164" i="127"/>
  <c r="H165" i="127"/>
  <c r="H166" i="127"/>
  <c r="H167" i="127"/>
  <c r="H168" i="127"/>
  <c r="H169" i="127"/>
  <c r="H170" i="127"/>
  <c r="H171" i="127"/>
  <c r="H172" i="127"/>
  <c r="H173" i="127"/>
  <c r="H4" i="127"/>
  <c r="L175" i="191"/>
  <c r="J175" i="191"/>
  <c r="I175" i="191"/>
  <c r="H175" i="191"/>
  <c r="L174" i="191"/>
  <c r="J174" i="191"/>
  <c r="I174" i="191"/>
  <c r="H174" i="191"/>
  <c r="L125" i="191"/>
  <c r="J125" i="191"/>
  <c r="I125" i="191"/>
  <c r="H125" i="191"/>
  <c r="L124" i="191"/>
  <c r="J124" i="191"/>
  <c r="I124" i="191"/>
  <c r="H124" i="191"/>
  <c r="L123" i="191"/>
  <c r="J123" i="191"/>
  <c r="I123" i="191"/>
  <c r="H123" i="191"/>
  <c r="L122" i="191"/>
  <c r="J122" i="191"/>
  <c r="I122" i="191"/>
  <c r="H122" i="191"/>
  <c r="L121" i="191"/>
  <c r="J121" i="191"/>
  <c r="I121" i="191"/>
  <c r="H121" i="191"/>
  <c r="L120" i="191"/>
  <c r="J120" i="191"/>
  <c r="I120" i="191"/>
  <c r="H120" i="191"/>
  <c r="L119" i="191"/>
  <c r="J119" i="191"/>
  <c r="I119" i="191"/>
  <c r="H119" i="191"/>
  <c r="L118" i="191"/>
  <c r="J118" i="191"/>
  <c r="I118" i="191"/>
  <c r="H118" i="191"/>
  <c r="L117" i="191"/>
  <c r="J117" i="191"/>
  <c r="I117" i="191"/>
  <c r="H117" i="191"/>
  <c r="L116" i="191"/>
  <c r="J116" i="191"/>
  <c r="I116" i="191"/>
  <c r="H116" i="191"/>
  <c r="L115" i="191"/>
  <c r="J115" i="191"/>
  <c r="I115" i="191"/>
  <c r="H115" i="191"/>
  <c r="L114" i="191"/>
  <c r="J114" i="191"/>
  <c r="I114" i="191"/>
  <c r="H114" i="191"/>
  <c r="L113" i="191"/>
  <c r="J113" i="191"/>
  <c r="I113" i="191"/>
  <c r="H113" i="191"/>
  <c r="L112" i="191"/>
  <c r="J112" i="191"/>
  <c r="I112" i="191"/>
  <c r="H112" i="191"/>
  <c r="L111" i="191"/>
  <c r="J111" i="191"/>
  <c r="I111" i="191"/>
  <c r="H111" i="191"/>
  <c r="L110" i="191"/>
  <c r="J110" i="191"/>
  <c r="I110" i="191"/>
  <c r="H110" i="191"/>
  <c r="L109" i="191"/>
  <c r="J109" i="191"/>
  <c r="I109" i="191"/>
  <c r="H109" i="191"/>
  <c r="L108" i="191"/>
  <c r="J108" i="191"/>
  <c r="I108" i="191"/>
  <c r="H108" i="191"/>
  <c r="L107" i="191"/>
  <c r="J107" i="191"/>
  <c r="I107" i="191"/>
  <c r="H107" i="191"/>
  <c r="L106" i="191"/>
  <c r="J106" i="191"/>
  <c r="I106" i="191"/>
  <c r="H106" i="191"/>
  <c r="L105" i="191"/>
  <c r="J105" i="191"/>
  <c r="H105" i="191"/>
  <c r="L104" i="191"/>
  <c r="J104" i="191"/>
  <c r="I104" i="191"/>
  <c r="H104" i="191"/>
  <c r="L103" i="191"/>
  <c r="J103" i="191"/>
  <c r="I103" i="191"/>
  <c r="H103" i="191"/>
  <c r="I182" i="190"/>
  <c r="J182" i="190"/>
  <c r="L182" i="190"/>
  <c r="L173" i="191"/>
  <c r="J173" i="191"/>
  <c r="L172" i="191"/>
  <c r="J172" i="191"/>
  <c r="L171" i="191"/>
  <c r="J171" i="191"/>
  <c r="L170" i="191"/>
  <c r="J170" i="191"/>
  <c r="L169" i="191"/>
  <c r="J169" i="191"/>
  <c r="L168" i="191"/>
  <c r="J168" i="191"/>
  <c r="L167" i="191"/>
  <c r="J167" i="191"/>
  <c r="L166" i="191"/>
  <c r="J166" i="191"/>
  <c r="L165" i="191"/>
  <c r="J165" i="191"/>
  <c r="L164" i="191"/>
  <c r="J164" i="191"/>
  <c r="L163" i="191"/>
  <c r="J163" i="191"/>
  <c r="L162" i="191"/>
  <c r="J162" i="191"/>
  <c r="L161" i="191"/>
  <c r="J161" i="191"/>
  <c r="L160" i="191"/>
  <c r="J160" i="191"/>
  <c r="L159" i="191"/>
  <c r="J159" i="191"/>
  <c r="L153" i="191"/>
  <c r="J153" i="191"/>
  <c r="L152" i="191"/>
  <c r="J152" i="191"/>
  <c r="L151" i="191"/>
  <c r="J151" i="191"/>
  <c r="L150" i="191"/>
  <c r="J150" i="191"/>
  <c r="L149" i="191"/>
  <c r="J149" i="191"/>
  <c r="L148" i="191"/>
  <c r="J148" i="191"/>
  <c r="L147" i="191"/>
  <c r="J147" i="191"/>
  <c r="L146" i="191"/>
  <c r="O5" i="191" s="1"/>
  <c r="J146" i="191"/>
  <c r="L145" i="191"/>
  <c r="O13" i="191" s="1"/>
  <c r="J145" i="191"/>
  <c r="L144" i="191"/>
  <c r="J144" i="191"/>
  <c r="L143" i="191"/>
  <c r="J143" i="191"/>
  <c r="L142" i="191"/>
  <c r="J142" i="191"/>
  <c r="L141" i="191"/>
  <c r="J141" i="191"/>
  <c r="L136" i="191"/>
  <c r="J136" i="191"/>
  <c r="L135" i="191"/>
  <c r="J135" i="191"/>
  <c r="L133" i="191"/>
  <c r="J133" i="191"/>
  <c r="L132" i="191"/>
  <c r="J132" i="191"/>
  <c r="L131" i="191"/>
  <c r="J131" i="191"/>
  <c r="L130" i="191"/>
  <c r="J130" i="191"/>
  <c r="L129" i="191"/>
  <c r="J129" i="191"/>
  <c r="L128" i="191"/>
  <c r="J128" i="191"/>
  <c r="L126" i="191"/>
  <c r="J126" i="191"/>
  <c r="L88" i="191"/>
  <c r="J88" i="191"/>
  <c r="L87" i="191"/>
  <c r="J87" i="191"/>
  <c r="L86" i="191"/>
  <c r="J86" i="191"/>
  <c r="L85" i="191"/>
  <c r="J85" i="191"/>
  <c r="L84" i="191"/>
  <c r="J84" i="191"/>
  <c r="L83" i="191"/>
  <c r="J83" i="191"/>
  <c r="L82" i="191"/>
  <c r="J82" i="191"/>
  <c r="L81" i="191"/>
  <c r="J81" i="191"/>
  <c r="L80" i="191"/>
  <c r="J80" i="191"/>
  <c r="L79" i="191"/>
  <c r="J79" i="191"/>
  <c r="L78" i="191"/>
  <c r="J78" i="191"/>
  <c r="L77" i="191"/>
  <c r="J77" i="191"/>
  <c r="L76" i="191"/>
  <c r="J76" i="191"/>
  <c r="L75" i="191"/>
  <c r="J75" i="191"/>
  <c r="L74" i="191"/>
  <c r="J74" i="191"/>
  <c r="L73" i="191"/>
  <c r="J73" i="191"/>
  <c r="L72" i="191"/>
  <c r="J72" i="191"/>
  <c r="L71" i="191"/>
  <c r="J71" i="191"/>
  <c r="L70" i="191"/>
  <c r="J70" i="191"/>
  <c r="L69" i="191"/>
  <c r="J69" i="191"/>
  <c r="L68" i="191"/>
  <c r="J68" i="191"/>
  <c r="L67" i="191"/>
  <c r="J67" i="191"/>
  <c r="L66" i="191"/>
  <c r="J66" i="191"/>
  <c r="L65" i="191"/>
  <c r="J65" i="191"/>
  <c r="L64" i="191"/>
  <c r="J64" i="191"/>
  <c r="L62" i="191"/>
  <c r="J62" i="191"/>
  <c r="L61" i="191"/>
  <c r="J61" i="191"/>
  <c r="L60" i="191"/>
  <c r="J60" i="191"/>
  <c r="L59" i="191"/>
  <c r="J59" i="191"/>
  <c r="L57" i="191"/>
  <c r="J57" i="191"/>
  <c r="L56" i="191"/>
  <c r="J56" i="191"/>
  <c r="L55" i="191"/>
  <c r="J55" i="191"/>
  <c r="L54" i="191"/>
  <c r="J54" i="191"/>
  <c r="L53" i="191"/>
  <c r="J53" i="191"/>
  <c r="L52" i="191"/>
  <c r="J52" i="191"/>
  <c r="L51" i="191"/>
  <c r="J51" i="191"/>
  <c r="L50" i="191"/>
  <c r="J50" i="191"/>
  <c r="L49" i="191"/>
  <c r="J49" i="191"/>
  <c r="L48" i="191"/>
  <c r="J48" i="191"/>
  <c r="L47" i="191"/>
  <c r="J47" i="191"/>
  <c r="L46" i="191"/>
  <c r="J46" i="191"/>
  <c r="L45" i="191"/>
  <c r="J45" i="191"/>
  <c r="L44" i="191"/>
  <c r="J44" i="191"/>
  <c r="L43" i="191"/>
  <c r="J43" i="191"/>
  <c r="L42" i="191"/>
  <c r="J42" i="191"/>
  <c r="L41" i="191"/>
  <c r="J41" i="191"/>
  <c r="L40" i="191"/>
  <c r="J40" i="191"/>
  <c r="L39" i="191"/>
  <c r="J39" i="191"/>
  <c r="L38" i="191"/>
  <c r="J38" i="191"/>
  <c r="L37" i="191"/>
  <c r="J37" i="191"/>
  <c r="L36" i="191"/>
  <c r="J36" i="191"/>
  <c r="L35" i="191"/>
  <c r="J35" i="191"/>
  <c r="L34" i="191"/>
  <c r="J34" i="191"/>
  <c r="L33" i="191"/>
  <c r="J33" i="191"/>
  <c r="L32" i="191"/>
  <c r="J32" i="191"/>
  <c r="L31" i="191"/>
  <c r="J31" i="191"/>
  <c r="L30" i="191"/>
  <c r="J30" i="191"/>
  <c r="L29" i="191"/>
  <c r="J29" i="191"/>
  <c r="L28" i="191"/>
  <c r="J28" i="191"/>
  <c r="L27" i="191"/>
  <c r="J27" i="191"/>
  <c r="L26" i="191"/>
  <c r="J26" i="191"/>
  <c r="L25" i="191"/>
  <c r="J25" i="191"/>
  <c r="L24" i="191"/>
  <c r="J24" i="191"/>
  <c r="L23" i="191"/>
  <c r="J23" i="191"/>
  <c r="L22" i="191"/>
  <c r="J22" i="191"/>
  <c r="L21" i="191"/>
  <c r="J21" i="191"/>
  <c r="L20" i="191"/>
  <c r="J20" i="191"/>
  <c r="L19" i="191"/>
  <c r="J19" i="191"/>
  <c r="L18" i="191"/>
  <c r="J18" i="191"/>
  <c r="L15" i="191"/>
  <c r="J15" i="191"/>
  <c r="L14" i="191"/>
  <c r="J14" i="191"/>
  <c r="L13" i="191"/>
  <c r="J13" i="191"/>
  <c r="L12" i="191"/>
  <c r="J12" i="191"/>
  <c r="L11" i="191"/>
  <c r="J11" i="191"/>
  <c r="L10" i="191"/>
  <c r="J10" i="191"/>
  <c r="L9" i="191"/>
  <c r="J9" i="191"/>
  <c r="L8" i="191"/>
  <c r="J8" i="191"/>
  <c r="L7" i="191"/>
  <c r="J7" i="191"/>
  <c r="L6" i="191"/>
  <c r="J6" i="191"/>
  <c r="L5" i="191"/>
  <c r="J5" i="191"/>
  <c r="L4" i="191"/>
  <c r="J4" i="191"/>
  <c r="I5" i="191"/>
  <c r="I6" i="191"/>
  <c r="I7" i="191"/>
  <c r="I8" i="191"/>
  <c r="I9" i="191"/>
  <c r="I10" i="191"/>
  <c r="I11" i="191"/>
  <c r="I12" i="191"/>
  <c r="I13" i="191"/>
  <c r="I14" i="191"/>
  <c r="I15" i="191"/>
  <c r="I18" i="191"/>
  <c r="I19" i="191"/>
  <c r="I20" i="191"/>
  <c r="I21" i="191"/>
  <c r="I22" i="191"/>
  <c r="I23" i="191"/>
  <c r="I24" i="191"/>
  <c r="I25" i="191"/>
  <c r="I26" i="191"/>
  <c r="I27" i="191"/>
  <c r="I28" i="191"/>
  <c r="I29" i="191"/>
  <c r="I30" i="191"/>
  <c r="I31" i="191"/>
  <c r="I32" i="191"/>
  <c r="I33" i="191"/>
  <c r="I34" i="191"/>
  <c r="I35" i="191"/>
  <c r="I36" i="191"/>
  <c r="I37" i="191"/>
  <c r="I38" i="191"/>
  <c r="I39" i="191"/>
  <c r="I40" i="191"/>
  <c r="I41" i="191"/>
  <c r="I42" i="191"/>
  <c r="I43" i="191"/>
  <c r="I44" i="191"/>
  <c r="I45" i="191"/>
  <c r="I46" i="191"/>
  <c r="I47" i="191"/>
  <c r="I48" i="191"/>
  <c r="I49" i="191"/>
  <c r="I50" i="191"/>
  <c r="I51" i="191"/>
  <c r="I52" i="191"/>
  <c r="I53" i="191"/>
  <c r="I54" i="191"/>
  <c r="I55" i="191"/>
  <c r="I56" i="191"/>
  <c r="I57" i="191"/>
  <c r="I59" i="191"/>
  <c r="I60" i="191"/>
  <c r="I61" i="191"/>
  <c r="I62" i="191"/>
  <c r="I64" i="191"/>
  <c r="I65" i="191"/>
  <c r="I66" i="191"/>
  <c r="I67" i="191"/>
  <c r="I68" i="191"/>
  <c r="I69" i="191"/>
  <c r="I70" i="191"/>
  <c r="I71" i="191"/>
  <c r="I72" i="191"/>
  <c r="I73" i="191"/>
  <c r="I74" i="191"/>
  <c r="I75" i="191"/>
  <c r="I76" i="191"/>
  <c r="I77" i="191"/>
  <c r="I78" i="191"/>
  <c r="I79" i="191"/>
  <c r="I80" i="191"/>
  <c r="I81" i="191"/>
  <c r="I82" i="191"/>
  <c r="I83" i="191"/>
  <c r="I84" i="191"/>
  <c r="I85" i="191"/>
  <c r="I86" i="191"/>
  <c r="I87" i="191"/>
  <c r="I88" i="191"/>
  <c r="I126" i="191"/>
  <c r="I128" i="191"/>
  <c r="I129" i="191"/>
  <c r="I130" i="191"/>
  <c r="I131" i="191"/>
  <c r="I132" i="191"/>
  <c r="I133" i="191"/>
  <c r="I135" i="191"/>
  <c r="I136" i="191"/>
  <c r="I141" i="191"/>
  <c r="I142" i="191"/>
  <c r="I143" i="191"/>
  <c r="I144" i="191"/>
  <c r="I145" i="191"/>
  <c r="I146" i="191"/>
  <c r="I147" i="191"/>
  <c r="I148" i="191"/>
  <c r="I149" i="191"/>
  <c r="I150" i="191"/>
  <c r="I151" i="191"/>
  <c r="I152" i="191"/>
  <c r="I153" i="191"/>
  <c r="I159" i="191"/>
  <c r="I160" i="191"/>
  <c r="I161" i="191"/>
  <c r="I162" i="191"/>
  <c r="I163" i="191"/>
  <c r="I164" i="191"/>
  <c r="I165" i="191"/>
  <c r="I166" i="191"/>
  <c r="I167" i="191"/>
  <c r="I168" i="191"/>
  <c r="I169" i="191"/>
  <c r="I170" i="191"/>
  <c r="I171" i="191"/>
  <c r="I172" i="191"/>
  <c r="I173" i="191"/>
  <c r="I4" i="191"/>
  <c r="H5" i="191"/>
  <c r="H6" i="191"/>
  <c r="H7" i="191"/>
  <c r="H8" i="191"/>
  <c r="H9" i="191"/>
  <c r="H10" i="191"/>
  <c r="H11" i="191"/>
  <c r="H12" i="191"/>
  <c r="H13" i="191"/>
  <c r="H14" i="191"/>
  <c r="H15" i="191"/>
  <c r="H18" i="191"/>
  <c r="H19" i="191"/>
  <c r="H20" i="191"/>
  <c r="H21" i="191"/>
  <c r="H22" i="191"/>
  <c r="H23" i="191"/>
  <c r="H24" i="191"/>
  <c r="H25" i="191"/>
  <c r="H26" i="191"/>
  <c r="H27" i="191"/>
  <c r="H28" i="191"/>
  <c r="H29" i="191"/>
  <c r="H30" i="191"/>
  <c r="H31" i="191"/>
  <c r="H32" i="191"/>
  <c r="H33" i="191"/>
  <c r="H34" i="191"/>
  <c r="H35" i="191"/>
  <c r="H36" i="191"/>
  <c r="H37" i="191"/>
  <c r="H38" i="191"/>
  <c r="H39" i="191"/>
  <c r="H40" i="191"/>
  <c r="H41" i="191"/>
  <c r="H42" i="191"/>
  <c r="H43" i="191"/>
  <c r="H44" i="191"/>
  <c r="H45" i="191"/>
  <c r="H46" i="191"/>
  <c r="H47" i="191"/>
  <c r="H48" i="191"/>
  <c r="H49" i="191"/>
  <c r="H50" i="191"/>
  <c r="H51" i="191"/>
  <c r="H52" i="191"/>
  <c r="H53" i="191"/>
  <c r="H54" i="191"/>
  <c r="H55" i="191"/>
  <c r="H56" i="191"/>
  <c r="H57" i="191"/>
  <c r="H59" i="191"/>
  <c r="H60" i="191"/>
  <c r="H61" i="191"/>
  <c r="H62" i="191"/>
  <c r="H64" i="191"/>
  <c r="H65" i="191"/>
  <c r="H66" i="191"/>
  <c r="H67" i="191"/>
  <c r="H68" i="191"/>
  <c r="H69" i="191"/>
  <c r="H70" i="191"/>
  <c r="H71" i="191"/>
  <c r="H72" i="191"/>
  <c r="H73" i="191"/>
  <c r="H74" i="191"/>
  <c r="H75" i="191"/>
  <c r="H76" i="191"/>
  <c r="H77" i="191"/>
  <c r="H78" i="191"/>
  <c r="H79" i="191"/>
  <c r="H80" i="191"/>
  <c r="H81" i="191"/>
  <c r="H82" i="191"/>
  <c r="H83" i="191"/>
  <c r="H84" i="191"/>
  <c r="H85" i="191"/>
  <c r="H86" i="191"/>
  <c r="H87" i="191"/>
  <c r="H88" i="191"/>
  <c r="H126" i="191"/>
  <c r="H128" i="191"/>
  <c r="H129" i="191"/>
  <c r="H130" i="191"/>
  <c r="H131" i="191"/>
  <c r="H132" i="191"/>
  <c r="H133" i="191"/>
  <c r="H135" i="191"/>
  <c r="H136" i="191"/>
  <c r="H141" i="191"/>
  <c r="H142" i="191"/>
  <c r="H143" i="191"/>
  <c r="H144" i="191"/>
  <c r="H145" i="191"/>
  <c r="H146" i="191"/>
  <c r="H147" i="191"/>
  <c r="H148" i="191"/>
  <c r="H149" i="191"/>
  <c r="H150" i="191"/>
  <c r="H151" i="191"/>
  <c r="H152" i="191"/>
  <c r="H153" i="191"/>
  <c r="H159" i="191"/>
  <c r="H160" i="191"/>
  <c r="H161" i="191"/>
  <c r="H162" i="191"/>
  <c r="H163" i="191"/>
  <c r="H164" i="191"/>
  <c r="H165" i="191"/>
  <c r="H166" i="191"/>
  <c r="H167" i="191"/>
  <c r="H168" i="191"/>
  <c r="H169" i="191"/>
  <c r="H170" i="191"/>
  <c r="H171" i="191"/>
  <c r="H172" i="191"/>
  <c r="H173" i="191"/>
  <c r="H4" i="191"/>
  <c r="L133" i="190"/>
  <c r="J133" i="190"/>
  <c r="I133" i="190"/>
  <c r="L132" i="190"/>
  <c r="J132" i="190"/>
  <c r="I132" i="190"/>
  <c r="L131" i="190"/>
  <c r="J131" i="190"/>
  <c r="I131" i="190"/>
  <c r="L130" i="190"/>
  <c r="J130" i="190"/>
  <c r="I130" i="190"/>
  <c r="L129" i="190"/>
  <c r="J129" i="190"/>
  <c r="I129" i="190"/>
  <c r="L128" i="190"/>
  <c r="J128" i="190"/>
  <c r="I128" i="190"/>
  <c r="L127" i="190"/>
  <c r="J127" i="190"/>
  <c r="I127" i="190"/>
  <c r="L126" i="190"/>
  <c r="J126" i="190"/>
  <c r="I126" i="190"/>
  <c r="L125" i="190"/>
  <c r="J125" i="190"/>
  <c r="I125" i="190"/>
  <c r="L124" i="190"/>
  <c r="J124" i="190"/>
  <c r="I124" i="190"/>
  <c r="L123" i="190"/>
  <c r="J123" i="190"/>
  <c r="I123" i="190"/>
  <c r="L122" i="190"/>
  <c r="J122" i="190"/>
  <c r="I122" i="190"/>
  <c r="L121" i="190"/>
  <c r="J121" i="190"/>
  <c r="I121" i="190"/>
  <c r="L120" i="190"/>
  <c r="J120" i="190"/>
  <c r="I120" i="190"/>
  <c r="L119" i="190"/>
  <c r="J119" i="190"/>
  <c r="I119" i="190"/>
  <c r="L118" i="190"/>
  <c r="J118" i="190"/>
  <c r="I118" i="190"/>
  <c r="L117" i="190"/>
  <c r="J117" i="190"/>
  <c r="I117" i="190"/>
  <c r="L116" i="190"/>
  <c r="J116" i="190"/>
  <c r="I116" i="190"/>
  <c r="L115" i="190"/>
  <c r="J115" i="190"/>
  <c r="I115" i="190"/>
  <c r="L114" i="190"/>
  <c r="J114" i="190"/>
  <c r="I114" i="190"/>
  <c r="L113" i="190"/>
  <c r="J113" i="190"/>
  <c r="I113" i="190"/>
  <c r="L112" i="190"/>
  <c r="J112" i="190"/>
  <c r="I112" i="190"/>
  <c r="L111" i="190"/>
  <c r="J111" i="190"/>
  <c r="I111" i="190"/>
  <c r="J140" i="181"/>
  <c r="L140" i="181"/>
  <c r="J141" i="181"/>
  <c r="L141" i="181"/>
  <c r="J142" i="181"/>
  <c r="L142" i="181"/>
  <c r="J143" i="181"/>
  <c r="L143" i="181"/>
  <c r="J144" i="181"/>
  <c r="L144" i="181"/>
  <c r="J145" i="181"/>
  <c r="L145" i="181"/>
  <c r="J146" i="181"/>
  <c r="L146" i="181"/>
  <c r="J147" i="181"/>
  <c r="L147" i="181"/>
  <c r="J148" i="181"/>
  <c r="L148" i="181"/>
  <c r="J149" i="181"/>
  <c r="L149" i="181"/>
  <c r="J150" i="181"/>
  <c r="L150" i="181"/>
  <c r="J151" i="181"/>
  <c r="L151" i="181"/>
  <c r="L139" i="181"/>
  <c r="O14" i="181" s="1"/>
  <c r="J139" i="181"/>
  <c r="L138" i="181"/>
  <c r="J138" i="181"/>
  <c r="L137" i="181"/>
  <c r="J137" i="181"/>
  <c r="L136" i="181"/>
  <c r="J136" i="181"/>
  <c r="L135" i="181"/>
  <c r="J135" i="181"/>
  <c r="L134" i="181"/>
  <c r="J134" i="181"/>
  <c r="L133" i="181"/>
  <c r="J133" i="181"/>
  <c r="L132" i="181"/>
  <c r="O22" i="181" s="1"/>
  <c r="J132" i="181"/>
  <c r="L131" i="181"/>
  <c r="J131" i="181"/>
  <c r="L130" i="181"/>
  <c r="J130" i="181"/>
  <c r="L129" i="181"/>
  <c r="O20" i="181" s="1"/>
  <c r="J129" i="181"/>
  <c r="L128" i="181"/>
  <c r="J128" i="181"/>
  <c r="L127" i="181"/>
  <c r="O18" i="181" s="1"/>
  <c r="J127" i="181"/>
  <c r="L126" i="181"/>
  <c r="J126" i="181"/>
  <c r="L125" i="181"/>
  <c r="J125" i="181"/>
  <c r="L124" i="181"/>
  <c r="J124" i="181"/>
  <c r="L123" i="181"/>
  <c r="J123" i="181"/>
  <c r="L122" i="181"/>
  <c r="J122" i="181"/>
  <c r="L121" i="181"/>
  <c r="J121" i="181"/>
  <c r="L120" i="181"/>
  <c r="J120" i="181"/>
  <c r="L119" i="181"/>
  <c r="J119" i="181"/>
  <c r="L118" i="181"/>
  <c r="J118" i="181"/>
  <c r="L117" i="181"/>
  <c r="J117" i="181"/>
  <c r="L116" i="181"/>
  <c r="J116" i="181"/>
  <c r="L115" i="181"/>
  <c r="J115" i="181"/>
  <c r="L114" i="181"/>
  <c r="J114" i="181"/>
  <c r="L113" i="181"/>
  <c r="J113" i="181"/>
  <c r="L112" i="181"/>
  <c r="J112" i="181"/>
  <c r="L111" i="181"/>
  <c r="J111" i="181"/>
  <c r="L110" i="181"/>
  <c r="J110" i="181"/>
  <c r="L109" i="181"/>
  <c r="J109" i="181"/>
  <c r="L108" i="181"/>
  <c r="J108" i="181"/>
  <c r="L107" i="181"/>
  <c r="J107" i="181"/>
  <c r="L106" i="181"/>
  <c r="J106" i="181"/>
  <c r="L105" i="181"/>
  <c r="J105" i="181"/>
  <c r="L104" i="181"/>
  <c r="J104" i="181"/>
  <c r="L103" i="181"/>
  <c r="J103" i="181"/>
  <c r="L102" i="181"/>
  <c r="J102" i="181"/>
  <c r="L101" i="181"/>
  <c r="J101" i="181"/>
  <c r="L100" i="181"/>
  <c r="J100" i="181"/>
  <c r="L99" i="181"/>
  <c r="J99" i="181"/>
  <c r="L98" i="181"/>
  <c r="J98" i="181"/>
  <c r="L97" i="181"/>
  <c r="J97" i="181"/>
  <c r="L96" i="181"/>
  <c r="J96" i="181"/>
  <c r="L95" i="181"/>
  <c r="J95" i="181"/>
  <c r="L94" i="181"/>
  <c r="J94" i="181"/>
  <c r="L93" i="181"/>
  <c r="J93" i="181"/>
  <c r="L92" i="181"/>
  <c r="J92" i="181"/>
  <c r="L91" i="181"/>
  <c r="J91" i="181"/>
  <c r="L90" i="181"/>
  <c r="J90" i="181"/>
  <c r="L89" i="181"/>
  <c r="J89" i="181"/>
  <c r="L88" i="181"/>
  <c r="J88" i="181"/>
  <c r="L87" i="181"/>
  <c r="J87" i="181"/>
  <c r="L86" i="181"/>
  <c r="J86" i="181"/>
  <c r="L85" i="181"/>
  <c r="J85" i="181"/>
  <c r="L84" i="181"/>
  <c r="J84" i="181"/>
  <c r="L83" i="181"/>
  <c r="J83" i="181"/>
  <c r="L82" i="181"/>
  <c r="J82" i="181"/>
  <c r="L81" i="181"/>
  <c r="J81" i="181"/>
  <c r="L80" i="181"/>
  <c r="J80" i="181"/>
  <c r="L79" i="181"/>
  <c r="J79" i="181"/>
  <c r="L78" i="181"/>
  <c r="J78" i="181"/>
  <c r="L77" i="181"/>
  <c r="J77" i="181"/>
  <c r="L76" i="181"/>
  <c r="J76" i="181"/>
  <c r="L75" i="181"/>
  <c r="J75" i="181"/>
  <c r="L74" i="181"/>
  <c r="J74" i="181"/>
  <c r="L73" i="181"/>
  <c r="J73" i="181"/>
  <c r="L72" i="181"/>
  <c r="J72" i="181"/>
  <c r="L71" i="181"/>
  <c r="J71" i="181"/>
  <c r="L70" i="181"/>
  <c r="J70" i="181"/>
  <c r="L69" i="181"/>
  <c r="J69" i="181"/>
  <c r="L68" i="181"/>
  <c r="J68" i="181"/>
  <c r="L67" i="181"/>
  <c r="J67" i="181"/>
  <c r="L66" i="181"/>
  <c r="J66" i="181"/>
  <c r="L65" i="181"/>
  <c r="J65" i="181"/>
  <c r="L64" i="181"/>
  <c r="J64" i="181"/>
  <c r="L63" i="181"/>
  <c r="J63" i="181"/>
  <c r="L62" i="181"/>
  <c r="J62" i="181"/>
  <c r="L61" i="181"/>
  <c r="J61" i="181"/>
  <c r="L60" i="181"/>
  <c r="J60" i="181"/>
  <c r="L59" i="181"/>
  <c r="J59" i="181"/>
  <c r="L58" i="181"/>
  <c r="J58" i="181"/>
  <c r="L57" i="181"/>
  <c r="J57" i="181"/>
  <c r="L56" i="181"/>
  <c r="J56" i="181"/>
  <c r="L55" i="181"/>
  <c r="J55" i="181"/>
  <c r="L54" i="181"/>
  <c r="J54" i="181"/>
  <c r="L53" i="181"/>
  <c r="J53" i="181"/>
  <c r="L52" i="181"/>
  <c r="J52" i="181"/>
  <c r="L51" i="181"/>
  <c r="J51" i="181"/>
  <c r="L50" i="181"/>
  <c r="J50" i="181"/>
  <c r="L49" i="181"/>
  <c r="J49" i="181"/>
  <c r="L48" i="181"/>
  <c r="J48" i="181"/>
  <c r="L47" i="181"/>
  <c r="J47" i="181"/>
  <c r="L46" i="181"/>
  <c r="J46" i="181"/>
  <c r="L45" i="181"/>
  <c r="J45" i="181"/>
  <c r="L44" i="181"/>
  <c r="J44" i="181"/>
  <c r="L43" i="181"/>
  <c r="J43" i="181"/>
  <c r="L42" i="181"/>
  <c r="J42" i="181"/>
  <c r="L41" i="181"/>
  <c r="J41" i="181"/>
  <c r="L40" i="181"/>
  <c r="J40" i="181"/>
  <c r="L39" i="181"/>
  <c r="J39" i="181"/>
  <c r="L38" i="181"/>
  <c r="J38" i="181"/>
  <c r="L37" i="181"/>
  <c r="J37" i="181"/>
  <c r="L36" i="181"/>
  <c r="J36" i="181"/>
  <c r="L35" i="181"/>
  <c r="J35" i="181"/>
  <c r="L34" i="181"/>
  <c r="J34" i="181"/>
  <c r="L33" i="181"/>
  <c r="J33" i="181"/>
  <c r="L32" i="181"/>
  <c r="J32" i="181"/>
  <c r="L31" i="181"/>
  <c r="J31" i="181"/>
  <c r="L30" i="181"/>
  <c r="J30" i="181"/>
  <c r="L29" i="181"/>
  <c r="J29" i="181"/>
  <c r="L28" i="181"/>
  <c r="J28" i="181"/>
  <c r="L27" i="181"/>
  <c r="J27" i="181"/>
  <c r="L26" i="181"/>
  <c r="J26" i="181"/>
  <c r="L25" i="181"/>
  <c r="J25" i="181"/>
  <c r="L24" i="181"/>
  <c r="J24" i="181"/>
  <c r="L23" i="181"/>
  <c r="J23" i="181"/>
  <c r="L22" i="181"/>
  <c r="J22" i="181"/>
  <c r="L21" i="181"/>
  <c r="J21" i="181"/>
  <c r="L20" i="181"/>
  <c r="J20" i="181"/>
  <c r="L19" i="181"/>
  <c r="J19" i="181"/>
  <c r="L18" i="181"/>
  <c r="J18" i="181"/>
  <c r="L17" i="181"/>
  <c r="J17" i="181"/>
  <c r="L16" i="181"/>
  <c r="J16" i="181"/>
  <c r="L15" i="181"/>
  <c r="J15" i="181"/>
  <c r="L14" i="181"/>
  <c r="J14" i="181"/>
  <c r="L13" i="181"/>
  <c r="J13" i="181"/>
  <c r="L12" i="181"/>
  <c r="J12" i="181"/>
  <c r="L11" i="181"/>
  <c r="J11" i="181"/>
  <c r="L10" i="181"/>
  <c r="J10" i="181"/>
  <c r="L9" i="181"/>
  <c r="J9" i="181"/>
  <c r="L8" i="181"/>
  <c r="J8" i="181"/>
  <c r="L7" i="181"/>
  <c r="J7" i="181"/>
  <c r="L6" i="181"/>
  <c r="J6" i="181"/>
  <c r="L5" i="181"/>
  <c r="J5" i="181"/>
  <c r="L4" i="181"/>
  <c r="J4" i="181"/>
  <c r="I5" i="181"/>
  <c r="I6" i="181"/>
  <c r="I7" i="181"/>
  <c r="I8" i="181"/>
  <c r="I9" i="181"/>
  <c r="I10" i="181"/>
  <c r="I11" i="181"/>
  <c r="I12" i="181"/>
  <c r="I13" i="181"/>
  <c r="I14" i="181"/>
  <c r="I15" i="181"/>
  <c r="I16" i="181"/>
  <c r="I17" i="181"/>
  <c r="I18" i="181"/>
  <c r="I19" i="181"/>
  <c r="I20" i="181"/>
  <c r="I21" i="181"/>
  <c r="I22" i="181"/>
  <c r="I23" i="181"/>
  <c r="I24" i="181"/>
  <c r="I25" i="181"/>
  <c r="I26" i="181"/>
  <c r="I27" i="181"/>
  <c r="I28" i="181"/>
  <c r="I29" i="181"/>
  <c r="I30" i="181"/>
  <c r="I31" i="181"/>
  <c r="I32" i="181"/>
  <c r="I33" i="181"/>
  <c r="I34" i="181"/>
  <c r="I35" i="181"/>
  <c r="I36" i="181"/>
  <c r="I37" i="181"/>
  <c r="I38" i="181"/>
  <c r="I39" i="181"/>
  <c r="I40" i="181"/>
  <c r="I41" i="181"/>
  <c r="I42" i="181"/>
  <c r="I43" i="181"/>
  <c r="I44" i="181"/>
  <c r="I45" i="181"/>
  <c r="I46" i="181"/>
  <c r="I47" i="181"/>
  <c r="I48" i="181"/>
  <c r="I49" i="181"/>
  <c r="I50" i="181"/>
  <c r="I51" i="181"/>
  <c r="I52" i="181"/>
  <c r="I53" i="181"/>
  <c r="I54" i="181"/>
  <c r="I55" i="181"/>
  <c r="I56" i="181"/>
  <c r="I57" i="181"/>
  <c r="I58" i="181"/>
  <c r="I59" i="181"/>
  <c r="I60" i="181"/>
  <c r="I61" i="181"/>
  <c r="I62" i="181"/>
  <c r="I63" i="181"/>
  <c r="I64" i="181"/>
  <c r="I65" i="181"/>
  <c r="I66" i="181"/>
  <c r="I67" i="181"/>
  <c r="I68" i="181"/>
  <c r="I69" i="181"/>
  <c r="I70" i="181"/>
  <c r="I71" i="181"/>
  <c r="I72" i="181"/>
  <c r="I73" i="181"/>
  <c r="I74" i="181"/>
  <c r="I75" i="181"/>
  <c r="I76" i="181"/>
  <c r="I77" i="181"/>
  <c r="I78" i="181"/>
  <c r="I79" i="181"/>
  <c r="I80" i="181"/>
  <c r="I81" i="181"/>
  <c r="I82" i="181"/>
  <c r="I83" i="181"/>
  <c r="I84" i="181"/>
  <c r="I85" i="181"/>
  <c r="I86" i="181"/>
  <c r="I87" i="181"/>
  <c r="I88" i="181"/>
  <c r="I89" i="181"/>
  <c r="I90" i="181"/>
  <c r="I91" i="181"/>
  <c r="I92" i="181"/>
  <c r="I93" i="181"/>
  <c r="I94" i="181"/>
  <c r="I95" i="181"/>
  <c r="I96" i="181"/>
  <c r="I97" i="181"/>
  <c r="I98" i="181"/>
  <c r="I99" i="181"/>
  <c r="I100" i="181"/>
  <c r="I101" i="181"/>
  <c r="I102" i="181"/>
  <c r="I103" i="181"/>
  <c r="I104" i="181"/>
  <c r="I105" i="181"/>
  <c r="I106" i="181"/>
  <c r="I107" i="181"/>
  <c r="I108" i="181"/>
  <c r="I109" i="181"/>
  <c r="I110" i="181"/>
  <c r="I111" i="181"/>
  <c r="I112" i="181"/>
  <c r="I113" i="181"/>
  <c r="I114" i="181"/>
  <c r="I115" i="181"/>
  <c r="I116" i="181"/>
  <c r="I117" i="181"/>
  <c r="I118" i="181"/>
  <c r="I119" i="181"/>
  <c r="I120" i="181"/>
  <c r="I121" i="181"/>
  <c r="I122" i="181"/>
  <c r="I123" i="181"/>
  <c r="I124" i="181"/>
  <c r="I125" i="181"/>
  <c r="I126" i="181"/>
  <c r="I127" i="181"/>
  <c r="I128" i="181"/>
  <c r="I129" i="181"/>
  <c r="I130" i="181"/>
  <c r="I131" i="181"/>
  <c r="I132" i="181"/>
  <c r="I133" i="181"/>
  <c r="I134" i="181"/>
  <c r="I135" i="181"/>
  <c r="I136" i="181"/>
  <c r="I137" i="181"/>
  <c r="I138" i="181"/>
  <c r="I139" i="181"/>
  <c r="I140" i="181"/>
  <c r="I141" i="181"/>
  <c r="I142" i="181"/>
  <c r="I143" i="181"/>
  <c r="I144" i="181"/>
  <c r="I145" i="181"/>
  <c r="I146" i="181"/>
  <c r="I147" i="181"/>
  <c r="I148" i="181"/>
  <c r="I149" i="181"/>
  <c r="I150" i="181"/>
  <c r="I151" i="181"/>
  <c r="I4" i="181"/>
  <c r="H5" i="181"/>
  <c r="H6" i="181"/>
  <c r="H7" i="181"/>
  <c r="H8" i="181"/>
  <c r="H9" i="181"/>
  <c r="H10" i="181"/>
  <c r="H11" i="181"/>
  <c r="H12" i="181"/>
  <c r="H13" i="181"/>
  <c r="H14" i="181"/>
  <c r="H15" i="181"/>
  <c r="H16" i="181"/>
  <c r="H17" i="181"/>
  <c r="H18" i="181"/>
  <c r="H19" i="181"/>
  <c r="H20" i="181"/>
  <c r="H21" i="181"/>
  <c r="H22" i="181"/>
  <c r="H23" i="181"/>
  <c r="H24" i="181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7" i="181"/>
  <c r="H48" i="181"/>
  <c r="H49" i="181"/>
  <c r="H50" i="181"/>
  <c r="H51" i="181"/>
  <c r="H52" i="181"/>
  <c r="H53" i="181"/>
  <c r="H54" i="181"/>
  <c r="H55" i="181"/>
  <c r="H56" i="181"/>
  <c r="H57" i="181"/>
  <c r="H58" i="181"/>
  <c r="H59" i="181"/>
  <c r="H60" i="181"/>
  <c r="H61" i="181"/>
  <c r="H62" i="181"/>
  <c r="H63" i="181"/>
  <c r="H64" i="181"/>
  <c r="H65" i="181"/>
  <c r="H66" i="181"/>
  <c r="H67" i="181"/>
  <c r="H68" i="181"/>
  <c r="H69" i="181"/>
  <c r="H70" i="181"/>
  <c r="H71" i="181"/>
  <c r="H72" i="181"/>
  <c r="H73" i="181"/>
  <c r="H74" i="181"/>
  <c r="H75" i="181"/>
  <c r="H76" i="181"/>
  <c r="H77" i="181"/>
  <c r="H78" i="181"/>
  <c r="H79" i="181"/>
  <c r="H80" i="181"/>
  <c r="H81" i="181"/>
  <c r="H82" i="181"/>
  <c r="H83" i="181"/>
  <c r="H84" i="181"/>
  <c r="H85" i="181"/>
  <c r="H86" i="181"/>
  <c r="H87" i="181"/>
  <c r="H88" i="181"/>
  <c r="H89" i="181"/>
  <c r="H90" i="181"/>
  <c r="H91" i="181"/>
  <c r="H92" i="181"/>
  <c r="H93" i="181"/>
  <c r="H94" i="181"/>
  <c r="H95" i="181"/>
  <c r="H96" i="181"/>
  <c r="H97" i="181"/>
  <c r="H98" i="181"/>
  <c r="H99" i="181"/>
  <c r="H100" i="181"/>
  <c r="H101" i="181"/>
  <c r="H102" i="181"/>
  <c r="H103" i="181"/>
  <c r="H104" i="181"/>
  <c r="H105" i="181"/>
  <c r="H106" i="181"/>
  <c r="H107" i="181"/>
  <c r="H108" i="181"/>
  <c r="H109" i="181"/>
  <c r="H110" i="181"/>
  <c r="H111" i="181"/>
  <c r="H112" i="181"/>
  <c r="H113" i="181"/>
  <c r="H114" i="181"/>
  <c r="H115" i="181"/>
  <c r="H116" i="181"/>
  <c r="H117" i="181"/>
  <c r="H118" i="181"/>
  <c r="H119" i="181"/>
  <c r="H120" i="181"/>
  <c r="H121" i="181"/>
  <c r="H122" i="181"/>
  <c r="H123" i="181"/>
  <c r="H124" i="181"/>
  <c r="H125" i="181"/>
  <c r="H126" i="181"/>
  <c r="H127" i="181"/>
  <c r="H128" i="181"/>
  <c r="H129" i="181"/>
  <c r="H130" i="181"/>
  <c r="H131" i="181"/>
  <c r="H132" i="181"/>
  <c r="H133" i="181"/>
  <c r="H134" i="181"/>
  <c r="H135" i="181"/>
  <c r="H136" i="181"/>
  <c r="H137" i="181"/>
  <c r="H138" i="181"/>
  <c r="H139" i="181"/>
  <c r="H140" i="181"/>
  <c r="H141" i="181"/>
  <c r="H142" i="181"/>
  <c r="H143" i="181"/>
  <c r="H144" i="181"/>
  <c r="H145" i="181"/>
  <c r="H146" i="181"/>
  <c r="H147" i="181"/>
  <c r="H148" i="181"/>
  <c r="H149" i="181"/>
  <c r="H150" i="181"/>
  <c r="H151" i="181"/>
  <c r="H4" i="181"/>
  <c r="L183" i="190"/>
  <c r="J183" i="190"/>
  <c r="I183" i="190"/>
  <c r="I5" i="190"/>
  <c r="I6" i="190"/>
  <c r="I7" i="190"/>
  <c r="I8" i="190"/>
  <c r="I9" i="190"/>
  <c r="I10" i="190"/>
  <c r="I11" i="190"/>
  <c r="I12" i="190"/>
  <c r="I13" i="190"/>
  <c r="I14" i="190"/>
  <c r="I15" i="190"/>
  <c r="I16" i="190"/>
  <c r="I17" i="190"/>
  <c r="I18" i="190"/>
  <c r="I21" i="190"/>
  <c r="I22" i="190"/>
  <c r="I23" i="190"/>
  <c r="I24" i="190"/>
  <c r="I25" i="190"/>
  <c r="I26" i="190"/>
  <c r="I27" i="190"/>
  <c r="I28" i="190"/>
  <c r="I29" i="190"/>
  <c r="I30" i="190"/>
  <c r="I31" i="190"/>
  <c r="I32" i="190"/>
  <c r="I33" i="190"/>
  <c r="I34" i="190"/>
  <c r="I35" i="190"/>
  <c r="I36" i="190"/>
  <c r="I37" i="190"/>
  <c r="I38" i="190"/>
  <c r="I39" i="190"/>
  <c r="I40" i="190"/>
  <c r="I41" i="190"/>
  <c r="I42" i="190"/>
  <c r="I43" i="190"/>
  <c r="I44" i="190"/>
  <c r="I46" i="190"/>
  <c r="I47" i="190"/>
  <c r="I48" i="190"/>
  <c r="I49" i="190"/>
  <c r="I50" i="190"/>
  <c r="I51" i="190"/>
  <c r="I52" i="190"/>
  <c r="I53" i="190"/>
  <c r="I54" i="190"/>
  <c r="I55" i="190"/>
  <c r="I56" i="190"/>
  <c r="I57" i="190"/>
  <c r="I59" i="190"/>
  <c r="I60" i="190"/>
  <c r="I61" i="190"/>
  <c r="I62" i="190"/>
  <c r="I63" i="190"/>
  <c r="I64" i="190"/>
  <c r="I66" i="190"/>
  <c r="I67" i="190"/>
  <c r="I68" i="190"/>
  <c r="I70" i="190"/>
  <c r="I71" i="190"/>
  <c r="I72" i="190"/>
  <c r="I73" i="190"/>
  <c r="I74" i="190"/>
  <c r="I75" i="190"/>
  <c r="I77" i="190"/>
  <c r="I79" i="190"/>
  <c r="I81" i="190"/>
  <c r="I83" i="190"/>
  <c r="I84" i="190"/>
  <c r="I86" i="190"/>
  <c r="I87" i="190"/>
  <c r="I88" i="190"/>
  <c r="I89" i="190"/>
  <c r="I90" i="190"/>
  <c r="I91" i="190"/>
  <c r="I92" i="190"/>
  <c r="I93" i="190"/>
  <c r="I94" i="190"/>
  <c r="I95" i="190"/>
  <c r="I96" i="190"/>
  <c r="I97" i="190"/>
  <c r="I98" i="190"/>
  <c r="I99" i="190"/>
  <c r="I100" i="190"/>
  <c r="I101" i="190"/>
  <c r="I102" i="190"/>
  <c r="I134" i="190"/>
  <c r="I136" i="190"/>
  <c r="I137" i="190"/>
  <c r="I138" i="190"/>
  <c r="I139" i="190"/>
  <c r="I140" i="190"/>
  <c r="I141" i="190"/>
  <c r="I143" i="190"/>
  <c r="I144" i="190"/>
  <c r="I148" i="190"/>
  <c r="I149" i="190"/>
  <c r="I150" i="190"/>
  <c r="I151" i="190"/>
  <c r="I152" i="190"/>
  <c r="I153" i="190"/>
  <c r="I154" i="190"/>
  <c r="I155" i="190"/>
  <c r="I156" i="190"/>
  <c r="I157" i="190"/>
  <c r="I158" i="190"/>
  <c r="I159" i="190"/>
  <c r="I160" i="190"/>
  <c r="I166" i="190"/>
  <c r="I167" i="190"/>
  <c r="I168" i="190"/>
  <c r="I169" i="190"/>
  <c r="I170" i="190"/>
  <c r="I171" i="190"/>
  <c r="I172" i="190"/>
  <c r="I173" i="190"/>
  <c r="I174" i="190"/>
  <c r="I175" i="190"/>
  <c r="I176" i="190"/>
  <c r="I177" i="190"/>
  <c r="I178" i="190"/>
  <c r="I179" i="190"/>
  <c r="I180" i="190"/>
  <c r="I181" i="190"/>
  <c r="I4" i="190"/>
  <c r="J173" i="190"/>
  <c r="L173" i="190"/>
  <c r="J174" i="190"/>
  <c r="L174" i="190"/>
  <c r="J175" i="190"/>
  <c r="L175" i="190"/>
  <c r="J176" i="190"/>
  <c r="L176" i="190"/>
  <c r="J177" i="190"/>
  <c r="L177" i="190"/>
  <c r="J178" i="190"/>
  <c r="L178" i="190"/>
  <c r="J179" i="190"/>
  <c r="L179" i="190"/>
  <c r="J180" i="190"/>
  <c r="L180" i="190"/>
  <c r="J181" i="190"/>
  <c r="L181" i="190"/>
  <c r="L172" i="190"/>
  <c r="J172" i="190"/>
  <c r="L171" i="190"/>
  <c r="J171" i="190"/>
  <c r="L170" i="190"/>
  <c r="J170" i="190"/>
  <c r="L169" i="190"/>
  <c r="J169" i="190"/>
  <c r="L168" i="190"/>
  <c r="J168" i="190"/>
  <c r="L167" i="190"/>
  <c r="J167" i="190"/>
  <c r="L166" i="190"/>
  <c r="J166" i="190"/>
  <c r="L160" i="190"/>
  <c r="J160" i="190"/>
  <c r="L159" i="190"/>
  <c r="J159" i="190"/>
  <c r="L158" i="190"/>
  <c r="J158" i="190"/>
  <c r="L157" i="190"/>
  <c r="J157" i="190"/>
  <c r="L156" i="190"/>
  <c r="J156" i="190"/>
  <c r="L155" i="190"/>
  <c r="J155" i="190"/>
  <c r="L154" i="190"/>
  <c r="J154" i="190"/>
  <c r="L153" i="190"/>
  <c r="J153" i="190"/>
  <c r="L152" i="190"/>
  <c r="O13" i="190" s="1"/>
  <c r="J152" i="190"/>
  <c r="L151" i="190"/>
  <c r="J151" i="190"/>
  <c r="L150" i="190"/>
  <c r="J150" i="190"/>
  <c r="L149" i="190"/>
  <c r="J149" i="190"/>
  <c r="L148" i="190"/>
  <c r="J148" i="190"/>
  <c r="L144" i="190"/>
  <c r="J144" i="190"/>
  <c r="L143" i="190"/>
  <c r="J143" i="190"/>
  <c r="L141" i="190"/>
  <c r="J141" i="190"/>
  <c r="L140" i="190"/>
  <c r="J140" i="190"/>
  <c r="L139" i="190"/>
  <c r="J139" i="190"/>
  <c r="L138" i="190"/>
  <c r="J138" i="190"/>
  <c r="L137" i="190"/>
  <c r="J137" i="190"/>
  <c r="L136" i="190"/>
  <c r="J136" i="190"/>
  <c r="L134" i="190"/>
  <c r="J134" i="190"/>
  <c r="L102" i="190"/>
  <c r="J102" i="190"/>
  <c r="L101" i="190"/>
  <c r="J101" i="190"/>
  <c r="L100" i="190"/>
  <c r="J100" i="190"/>
  <c r="L99" i="190"/>
  <c r="J99" i="190"/>
  <c r="L98" i="190"/>
  <c r="J98" i="190"/>
  <c r="L97" i="190"/>
  <c r="J97" i="190"/>
  <c r="L96" i="190"/>
  <c r="J96" i="190"/>
  <c r="L95" i="190"/>
  <c r="J95" i="190"/>
  <c r="L94" i="190"/>
  <c r="J94" i="190"/>
  <c r="L93" i="190"/>
  <c r="J93" i="190"/>
  <c r="L92" i="190"/>
  <c r="J92" i="190"/>
  <c r="L91" i="190"/>
  <c r="J91" i="190"/>
  <c r="L90" i="190"/>
  <c r="J90" i="190"/>
  <c r="L89" i="190"/>
  <c r="J89" i="190"/>
  <c r="L88" i="190"/>
  <c r="J88" i="190"/>
  <c r="L87" i="190"/>
  <c r="J87" i="190"/>
  <c r="L86" i="190"/>
  <c r="J86" i="190"/>
  <c r="L84" i="190"/>
  <c r="J84" i="190"/>
  <c r="L83" i="190"/>
  <c r="J83" i="190"/>
  <c r="L81" i="190"/>
  <c r="J81" i="190"/>
  <c r="L79" i="190"/>
  <c r="J79" i="190"/>
  <c r="L77" i="190"/>
  <c r="J77" i="190"/>
  <c r="L75" i="190"/>
  <c r="J75" i="190"/>
  <c r="L74" i="190"/>
  <c r="J74" i="190"/>
  <c r="L73" i="190"/>
  <c r="J73" i="190"/>
  <c r="L72" i="190"/>
  <c r="J72" i="190"/>
  <c r="L71" i="190"/>
  <c r="J71" i="190"/>
  <c r="L70" i="190"/>
  <c r="J70" i="190"/>
  <c r="L68" i="190"/>
  <c r="J68" i="190"/>
  <c r="L67" i="190"/>
  <c r="J67" i="190"/>
  <c r="L66" i="190"/>
  <c r="J66" i="190"/>
  <c r="L64" i="190"/>
  <c r="J64" i="190"/>
  <c r="L63" i="190"/>
  <c r="J63" i="190"/>
  <c r="L62" i="190"/>
  <c r="J62" i="190"/>
  <c r="L61" i="190"/>
  <c r="J61" i="190"/>
  <c r="L60" i="190"/>
  <c r="J60" i="190"/>
  <c r="L59" i="190"/>
  <c r="J59" i="190"/>
  <c r="L57" i="190"/>
  <c r="J57" i="190"/>
  <c r="L56" i="190"/>
  <c r="J56" i="190"/>
  <c r="L55" i="190"/>
  <c r="J55" i="190"/>
  <c r="L54" i="190"/>
  <c r="J54" i="190"/>
  <c r="L53" i="190"/>
  <c r="J53" i="190"/>
  <c r="L52" i="190"/>
  <c r="J52" i="190"/>
  <c r="L51" i="190"/>
  <c r="J51" i="190"/>
  <c r="L50" i="190"/>
  <c r="J50" i="190"/>
  <c r="L49" i="190"/>
  <c r="J49" i="190"/>
  <c r="L48" i="190"/>
  <c r="J48" i="190"/>
  <c r="L47" i="190"/>
  <c r="J47" i="190"/>
  <c r="L46" i="190"/>
  <c r="J46" i="190"/>
  <c r="L44" i="190"/>
  <c r="J44" i="190"/>
  <c r="L43" i="190"/>
  <c r="J43" i="190"/>
  <c r="L42" i="190"/>
  <c r="J42" i="190"/>
  <c r="L41" i="190"/>
  <c r="J41" i="190"/>
  <c r="L40" i="190"/>
  <c r="J40" i="190"/>
  <c r="L39" i="190"/>
  <c r="J39" i="190"/>
  <c r="L38" i="190"/>
  <c r="J38" i="190"/>
  <c r="L37" i="190"/>
  <c r="J37" i="190"/>
  <c r="L36" i="190"/>
  <c r="J36" i="190"/>
  <c r="L35" i="190"/>
  <c r="J35" i="190"/>
  <c r="L34" i="190"/>
  <c r="J34" i="190"/>
  <c r="L33" i="190"/>
  <c r="J33" i="190"/>
  <c r="L32" i="190"/>
  <c r="J32" i="190"/>
  <c r="L31" i="190"/>
  <c r="J31" i="190"/>
  <c r="L30" i="190"/>
  <c r="J30" i="190"/>
  <c r="L29" i="190"/>
  <c r="J29" i="190"/>
  <c r="L28" i="190"/>
  <c r="J28" i="190"/>
  <c r="L27" i="190"/>
  <c r="J27" i="190"/>
  <c r="L26" i="190"/>
  <c r="J26" i="190"/>
  <c r="L25" i="190"/>
  <c r="J25" i="190"/>
  <c r="L24" i="190"/>
  <c r="J24" i="190"/>
  <c r="L23" i="190"/>
  <c r="J23" i="190"/>
  <c r="L22" i="190"/>
  <c r="J22" i="190"/>
  <c r="L21" i="190"/>
  <c r="J21" i="190"/>
  <c r="L18" i="190"/>
  <c r="J18" i="190"/>
  <c r="L17" i="190"/>
  <c r="J17" i="190"/>
  <c r="L16" i="190"/>
  <c r="J16" i="190"/>
  <c r="L15" i="190"/>
  <c r="J15" i="190"/>
  <c r="L14" i="190"/>
  <c r="J14" i="190"/>
  <c r="L13" i="190"/>
  <c r="J13" i="190"/>
  <c r="L12" i="190"/>
  <c r="J12" i="190"/>
  <c r="L11" i="190"/>
  <c r="J11" i="190"/>
  <c r="L10" i="190"/>
  <c r="J10" i="190"/>
  <c r="L9" i="190"/>
  <c r="J9" i="190"/>
  <c r="L8" i="190"/>
  <c r="J8" i="190"/>
  <c r="L7" i="190"/>
  <c r="J7" i="190"/>
  <c r="L6" i="190"/>
  <c r="J6" i="190"/>
  <c r="L5" i="190"/>
  <c r="J5" i="190"/>
  <c r="L4" i="190"/>
  <c r="J4" i="190"/>
  <c r="L118" i="167"/>
  <c r="J118" i="167"/>
  <c r="L117" i="167"/>
  <c r="J117" i="167"/>
  <c r="L116" i="167"/>
  <c r="J116" i="167"/>
  <c r="L115" i="167"/>
  <c r="J115" i="167"/>
  <c r="L114" i="167"/>
  <c r="J114" i="167"/>
  <c r="L113" i="167"/>
  <c r="J113" i="167"/>
  <c r="L112" i="167"/>
  <c r="J112" i="167"/>
  <c r="L111" i="167"/>
  <c r="J111" i="167"/>
  <c r="L110" i="167"/>
  <c r="J110" i="167"/>
  <c r="L109" i="167"/>
  <c r="J109" i="167"/>
  <c r="L108" i="167"/>
  <c r="J108" i="167"/>
  <c r="L107" i="167"/>
  <c r="J107" i="167"/>
  <c r="L106" i="167"/>
  <c r="J106" i="167"/>
  <c r="L105" i="167"/>
  <c r="J105" i="167"/>
  <c r="L104" i="167"/>
  <c r="J104" i="167"/>
  <c r="L103" i="167"/>
  <c r="J103" i="167"/>
  <c r="L102" i="167"/>
  <c r="J102" i="167"/>
  <c r="L101" i="167"/>
  <c r="J101" i="167"/>
  <c r="L100" i="167"/>
  <c r="J100" i="167"/>
  <c r="L99" i="167"/>
  <c r="J99" i="167"/>
  <c r="L98" i="167"/>
  <c r="J98" i="167"/>
  <c r="J97" i="167"/>
  <c r="L96" i="167"/>
  <c r="J96" i="167"/>
  <c r="L164" i="168"/>
  <c r="J164" i="168"/>
  <c r="L163" i="168"/>
  <c r="J163" i="168"/>
  <c r="L162" i="168"/>
  <c r="J162" i="168"/>
  <c r="L161" i="168"/>
  <c r="J161" i="168"/>
  <c r="L160" i="168"/>
  <c r="J160" i="168"/>
  <c r="L159" i="168"/>
  <c r="J159" i="168"/>
  <c r="L158" i="168"/>
  <c r="J158" i="168"/>
  <c r="L157" i="168"/>
  <c r="J157" i="168"/>
  <c r="L156" i="168"/>
  <c r="J156" i="168"/>
  <c r="L155" i="168"/>
  <c r="J155" i="168"/>
  <c r="L154" i="168"/>
  <c r="J154" i="168"/>
  <c r="L153" i="168"/>
  <c r="J153" i="168"/>
  <c r="L152" i="168"/>
  <c r="J152" i="168"/>
  <c r="L151" i="168"/>
  <c r="J151" i="168"/>
  <c r="L150" i="168"/>
  <c r="J150" i="168"/>
  <c r="L149" i="168"/>
  <c r="J149" i="168"/>
  <c r="L148" i="168"/>
  <c r="J148" i="168"/>
  <c r="L147" i="168"/>
  <c r="L146" i="168"/>
  <c r="J146" i="168"/>
  <c r="L145" i="168"/>
  <c r="J145" i="168"/>
  <c r="L144" i="168"/>
  <c r="O28" i="168" s="1"/>
  <c r="J144" i="168"/>
  <c r="L143" i="168"/>
  <c r="J143" i="168"/>
  <c r="L142" i="168"/>
  <c r="O14" i="168" s="1"/>
  <c r="J142" i="168"/>
  <c r="L141" i="168"/>
  <c r="J141" i="168"/>
  <c r="L140" i="168"/>
  <c r="J140" i="168"/>
  <c r="L139" i="168"/>
  <c r="J139" i="168"/>
  <c r="L138" i="168"/>
  <c r="J138" i="168"/>
  <c r="L137" i="168"/>
  <c r="J137" i="168"/>
  <c r="L136" i="168"/>
  <c r="O4" i="168" s="1"/>
  <c r="J136" i="168"/>
  <c r="L135" i="168"/>
  <c r="J135" i="168"/>
  <c r="L134" i="168"/>
  <c r="J134" i="168"/>
  <c r="L133" i="168"/>
  <c r="J133" i="168"/>
  <c r="L132" i="168"/>
  <c r="J132" i="168"/>
  <c r="L131" i="168"/>
  <c r="J131" i="168"/>
  <c r="L130" i="168"/>
  <c r="O20" i="168" s="1"/>
  <c r="J130" i="168"/>
  <c r="L129" i="168"/>
  <c r="J129" i="168"/>
  <c r="L128" i="168"/>
  <c r="O18" i="168" s="1"/>
  <c r="J128" i="168"/>
  <c r="L127" i="168"/>
  <c r="J127" i="168"/>
  <c r="L126" i="168"/>
  <c r="J126" i="168"/>
  <c r="L125" i="168"/>
  <c r="J125" i="168"/>
  <c r="L124" i="168"/>
  <c r="J124" i="168"/>
  <c r="L123" i="168"/>
  <c r="J123" i="168"/>
  <c r="L122" i="168"/>
  <c r="J122" i="168"/>
  <c r="L121" i="168"/>
  <c r="J121" i="168"/>
  <c r="L120" i="168"/>
  <c r="J120" i="168"/>
  <c r="L119" i="168"/>
  <c r="J119" i="168"/>
  <c r="L118" i="168"/>
  <c r="J118" i="168"/>
  <c r="L117" i="168"/>
  <c r="J117" i="168"/>
  <c r="L116" i="168"/>
  <c r="J116" i="168"/>
  <c r="L115" i="168"/>
  <c r="J115" i="168"/>
  <c r="L114" i="168"/>
  <c r="J114" i="168"/>
  <c r="L113" i="168"/>
  <c r="J113" i="168"/>
  <c r="L112" i="168"/>
  <c r="J112" i="168"/>
  <c r="L111" i="168"/>
  <c r="J111" i="168"/>
  <c r="L110" i="168"/>
  <c r="J110" i="168"/>
  <c r="L109" i="168"/>
  <c r="J109" i="168"/>
  <c r="L108" i="168"/>
  <c r="J108" i="168"/>
  <c r="L107" i="168"/>
  <c r="J107" i="168"/>
  <c r="L106" i="168"/>
  <c r="J106" i="168"/>
  <c r="L105" i="168"/>
  <c r="J105" i="168"/>
  <c r="L104" i="168"/>
  <c r="J104" i="168"/>
  <c r="L103" i="168"/>
  <c r="J103" i="168"/>
  <c r="L102" i="168"/>
  <c r="J102" i="168"/>
  <c r="L101" i="168"/>
  <c r="J101" i="168"/>
  <c r="L100" i="168"/>
  <c r="J100" i="168"/>
  <c r="L99" i="168"/>
  <c r="J99" i="168"/>
  <c r="L98" i="168"/>
  <c r="J98" i="168"/>
  <c r="L97" i="168"/>
  <c r="J97" i="168"/>
  <c r="L96" i="168"/>
  <c r="J96" i="168"/>
  <c r="L95" i="168"/>
  <c r="J95" i="168"/>
  <c r="L94" i="168"/>
  <c r="J94" i="168"/>
  <c r="L93" i="168"/>
  <c r="J93" i="168"/>
  <c r="L92" i="168"/>
  <c r="J92" i="168"/>
  <c r="L91" i="168"/>
  <c r="J91" i="168"/>
  <c r="L90" i="168"/>
  <c r="J90" i="168"/>
  <c r="L89" i="168"/>
  <c r="J89" i="168"/>
  <c r="L88" i="168"/>
  <c r="J88" i="168"/>
  <c r="L87" i="168"/>
  <c r="J87" i="168"/>
  <c r="L86" i="168"/>
  <c r="J86" i="168"/>
  <c r="L85" i="168"/>
  <c r="J85" i="168"/>
  <c r="L84" i="168"/>
  <c r="J84" i="168"/>
  <c r="L83" i="168"/>
  <c r="J83" i="168"/>
  <c r="L82" i="168"/>
  <c r="J82" i="168"/>
  <c r="L81" i="168"/>
  <c r="J81" i="168"/>
  <c r="L80" i="168"/>
  <c r="J80" i="168"/>
  <c r="L79" i="168"/>
  <c r="J79" i="168"/>
  <c r="L78" i="168"/>
  <c r="J78" i="168"/>
  <c r="L77" i="168"/>
  <c r="J77" i="168"/>
  <c r="L76" i="168"/>
  <c r="J76" i="168"/>
  <c r="L75" i="168"/>
  <c r="J75" i="168"/>
  <c r="L74" i="168"/>
  <c r="J74" i="168"/>
  <c r="L73" i="168"/>
  <c r="J73" i="168"/>
  <c r="L72" i="168"/>
  <c r="J72" i="168"/>
  <c r="L71" i="168"/>
  <c r="J71" i="168"/>
  <c r="L70" i="168"/>
  <c r="J70" i="168"/>
  <c r="L69" i="168"/>
  <c r="J69" i="168"/>
  <c r="L68" i="168"/>
  <c r="J68" i="168"/>
  <c r="L67" i="168"/>
  <c r="J67" i="168"/>
  <c r="L66" i="168"/>
  <c r="J66" i="168"/>
  <c r="L65" i="168"/>
  <c r="J65" i="168"/>
  <c r="L64" i="168"/>
  <c r="J64" i="168"/>
  <c r="L63" i="168"/>
  <c r="J63" i="168"/>
  <c r="L62" i="168"/>
  <c r="J62" i="168"/>
  <c r="L61" i="168"/>
  <c r="J61" i="168"/>
  <c r="L60" i="168"/>
  <c r="J60" i="168"/>
  <c r="L59" i="168"/>
  <c r="J59" i="168"/>
  <c r="L58" i="168"/>
  <c r="J58" i="168"/>
  <c r="L57" i="168"/>
  <c r="J57" i="168"/>
  <c r="L56" i="168"/>
  <c r="J56" i="168"/>
  <c r="L55" i="168"/>
  <c r="J55" i="168"/>
  <c r="L54" i="168"/>
  <c r="J54" i="168"/>
  <c r="L53" i="168"/>
  <c r="J53" i="168"/>
  <c r="L52" i="168"/>
  <c r="J52" i="168"/>
  <c r="L51" i="168"/>
  <c r="J51" i="168"/>
  <c r="L50" i="168"/>
  <c r="J50" i="168"/>
  <c r="L49" i="168"/>
  <c r="J49" i="168"/>
  <c r="L48" i="168"/>
  <c r="J48" i="168"/>
  <c r="L47" i="168"/>
  <c r="J47" i="168"/>
  <c r="L46" i="168"/>
  <c r="J46" i="168"/>
  <c r="L45" i="168"/>
  <c r="J45" i="168"/>
  <c r="L44" i="168"/>
  <c r="J44" i="168"/>
  <c r="L43" i="168"/>
  <c r="J43" i="168"/>
  <c r="L42" i="168"/>
  <c r="J42" i="168"/>
  <c r="L41" i="168"/>
  <c r="J41" i="168"/>
  <c r="L40" i="168"/>
  <c r="J40" i="168"/>
  <c r="L39" i="168"/>
  <c r="J39" i="168"/>
  <c r="L38" i="168"/>
  <c r="J38" i="168"/>
  <c r="L37" i="168"/>
  <c r="J37" i="168"/>
  <c r="L36" i="168"/>
  <c r="J36" i="168"/>
  <c r="L35" i="168"/>
  <c r="J35" i="168"/>
  <c r="L34" i="168"/>
  <c r="J34" i="168"/>
  <c r="L33" i="168"/>
  <c r="J33" i="168"/>
  <c r="L32" i="168"/>
  <c r="J32" i="168"/>
  <c r="L31" i="168"/>
  <c r="J31" i="168"/>
  <c r="L30" i="168"/>
  <c r="J30" i="168"/>
  <c r="L29" i="168"/>
  <c r="J29" i="168"/>
  <c r="L28" i="168"/>
  <c r="J28" i="168"/>
  <c r="L27" i="168"/>
  <c r="J27" i="168"/>
  <c r="L26" i="168"/>
  <c r="J26" i="168"/>
  <c r="L25" i="168"/>
  <c r="J25" i="168"/>
  <c r="L24" i="168"/>
  <c r="J24" i="168"/>
  <c r="L23" i="168"/>
  <c r="J23" i="168"/>
  <c r="L22" i="168"/>
  <c r="J22" i="168"/>
  <c r="L21" i="168"/>
  <c r="J21" i="168"/>
  <c r="L20" i="168"/>
  <c r="J20" i="168"/>
  <c r="L19" i="168"/>
  <c r="J19" i="168"/>
  <c r="L18" i="168"/>
  <c r="J18" i="168"/>
  <c r="L17" i="168"/>
  <c r="J17" i="168"/>
  <c r="L16" i="168"/>
  <c r="J16" i="168"/>
  <c r="L15" i="168"/>
  <c r="J15" i="168"/>
  <c r="L14" i="168"/>
  <c r="J14" i="168"/>
  <c r="L13" i="168"/>
  <c r="J13" i="168"/>
  <c r="L12" i="168"/>
  <c r="J12" i="168"/>
  <c r="L11" i="168"/>
  <c r="J11" i="168"/>
  <c r="L10" i="168"/>
  <c r="J10" i="168"/>
  <c r="L9" i="168"/>
  <c r="J9" i="168"/>
  <c r="L8" i="168"/>
  <c r="J8" i="168"/>
  <c r="L7" i="168"/>
  <c r="J7" i="168"/>
  <c r="L6" i="168"/>
  <c r="J6" i="168"/>
  <c r="L5" i="168"/>
  <c r="J5" i="168"/>
  <c r="L4" i="168"/>
  <c r="J4" i="168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59" i="65"/>
  <c r="J158" i="65"/>
  <c r="J157" i="65"/>
  <c r="J156" i="65"/>
  <c r="J155" i="65"/>
  <c r="J154" i="65"/>
  <c r="J153" i="65"/>
  <c r="J152" i="65"/>
  <c r="J151" i="65"/>
  <c r="J150" i="65"/>
  <c r="J149" i="65"/>
  <c r="J148" i="65"/>
  <c r="J146" i="65"/>
  <c r="J145" i="65"/>
  <c r="J144" i="65"/>
  <c r="J143" i="65"/>
  <c r="J142" i="65"/>
  <c r="J141" i="65"/>
  <c r="J140" i="65"/>
  <c r="J139" i="65"/>
  <c r="J138" i="65"/>
  <c r="J137" i="65"/>
  <c r="J136" i="65"/>
  <c r="J135" i="65"/>
  <c r="J134" i="65"/>
  <c r="J133" i="65"/>
  <c r="J132" i="65"/>
  <c r="J131" i="65"/>
  <c r="J130" i="65"/>
  <c r="J129" i="65"/>
  <c r="J128" i="65"/>
  <c r="J127" i="65"/>
  <c r="J126" i="65"/>
  <c r="J125" i="65"/>
  <c r="J124" i="65"/>
  <c r="J123" i="65"/>
  <c r="J122" i="65"/>
  <c r="J121" i="65"/>
  <c r="J120" i="65"/>
  <c r="J119" i="65"/>
  <c r="J118" i="65"/>
  <c r="J117" i="65"/>
  <c r="J116" i="65"/>
  <c r="J115" i="65"/>
  <c r="J114" i="65"/>
  <c r="J113" i="65"/>
  <c r="J112" i="65"/>
  <c r="J111" i="65"/>
  <c r="J110" i="65"/>
  <c r="J109" i="65"/>
  <c r="J108" i="65"/>
  <c r="J107" i="65"/>
  <c r="J106" i="65"/>
  <c r="J105" i="65"/>
  <c r="J104" i="65"/>
  <c r="J103" i="65"/>
  <c r="J102" i="65"/>
  <c r="J101" i="65"/>
  <c r="J100" i="65"/>
  <c r="J99" i="65"/>
  <c r="J98" i="65"/>
  <c r="J97" i="65"/>
  <c r="J96" i="65"/>
  <c r="J95" i="65"/>
  <c r="J94" i="65"/>
  <c r="J93" i="65"/>
  <c r="J92" i="65"/>
  <c r="J91" i="65"/>
  <c r="J90" i="65"/>
  <c r="J89" i="65"/>
  <c r="J88" i="65"/>
  <c r="J87" i="65"/>
  <c r="J86" i="65"/>
  <c r="J85" i="65"/>
  <c r="J84" i="65"/>
  <c r="J83" i="65"/>
  <c r="J82" i="65"/>
  <c r="J81" i="65"/>
  <c r="J80" i="65"/>
  <c r="J79" i="65"/>
  <c r="J78" i="65"/>
  <c r="J77" i="65"/>
  <c r="J76" i="65"/>
  <c r="J75" i="65"/>
  <c r="J74" i="65"/>
  <c r="J73" i="65"/>
  <c r="J72" i="65"/>
  <c r="J71" i="65"/>
  <c r="J70" i="65"/>
  <c r="J69" i="65"/>
  <c r="J68" i="65"/>
  <c r="J67" i="65"/>
  <c r="J66" i="65"/>
  <c r="J65" i="65"/>
  <c r="J64" i="65"/>
  <c r="J63" i="65"/>
  <c r="J62" i="65"/>
  <c r="J61" i="65"/>
  <c r="J60" i="65"/>
  <c r="J59" i="65"/>
  <c r="J58" i="65"/>
  <c r="J57" i="65"/>
  <c r="J56" i="65"/>
  <c r="J55" i="65"/>
  <c r="J54" i="65"/>
  <c r="J53" i="65"/>
  <c r="J52" i="65"/>
  <c r="J51" i="65"/>
  <c r="J50" i="65"/>
  <c r="J49" i="65"/>
  <c r="J48" i="65"/>
  <c r="J47" i="65"/>
  <c r="J46" i="65"/>
  <c r="J45" i="65"/>
  <c r="J44" i="65"/>
  <c r="J43" i="65"/>
  <c r="J42" i="65"/>
  <c r="J41" i="65"/>
  <c r="J40" i="65"/>
  <c r="J39" i="65"/>
  <c r="J38" i="65"/>
  <c r="J37" i="65"/>
  <c r="J36" i="65"/>
  <c r="J35" i="65"/>
  <c r="J34" i="65"/>
  <c r="J33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J16" i="65"/>
  <c r="J15" i="65"/>
  <c r="J14" i="65"/>
  <c r="J13" i="65"/>
  <c r="J12" i="65"/>
  <c r="J11" i="65"/>
  <c r="J10" i="65"/>
  <c r="J9" i="65"/>
  <c r="J8" i="65"/>
  <c r="J7" i="65"/>
  <c r="J6" i="65"/>
  <c r="J5" i="65"/>
  <c r="J4" i="65"/>
  <c r="I5" i="168"/>
  <c r="I6" i="168"/>
  <c r="I7" i="168"/>
  <c r="I8" i="168"/>
  <c r="I9" i="168"/>
  <c r="I10" i="168"/>
  <c r="I11" i="168"/>
  <c r="I12" i="168"/>
  <c r="I13" i="168"/>
  <c r="I14" i="168"/>
  <c r="I15" i="168"/>
  <c r="I16" i="168"/>
  <c r="I17" i="168"/>
  <c r="I18" i="168"/>
  <c r="I19" i="168"/>
  <c r="I20" i="168"/>
  <c r="I21" i="168"/>
  <c r="I22" i="168"/>
  <c r="I23" i="168"/>
  <c r="I24" i="168"/>
  <c r="I25" i="168"/>
  <c r="I26" i="168"/>
  <c r="I27" i="168"/>
  <c r="I28" i="168"/>
  <c r="I29" i="168"/>
  <c r="I30" i="168"/>
  <c r="I31" i="168"/>
  <c r="I32" i="168"/>
  <c r="I33" i="168"/>
  <c r="I34" i="168"/>
  <c r="I35" i="168"/>
  <c r="I36" i="168"/>
  <c r="I37" i="168"/>
  <c r="I38" i="168"/>
  <c r="I39" i="168"/>
  <c r="I40" i="168"/>
  <c r="I41" i="168"/>
  <c r="I42" i="168"/>
  <c r="I43" i="168"/>
  <c r="I44" i="168"/>
  <c r="I45" i="168"/>
  <c r="I46" i="168"/>
  <c r="I47" i="168"/>
  <c r="I48" i="168"/>
  <c r="I49" i="168"/>
  <c r="I50" i="168"/>
  <c r="I51" i="168"/>
  <c r="I52" i="168"/>
  <c r="I53" i="168"/>
  <c r="I54" i="168"/>
  <c r="I55" i="168"/>
  <c r="I56" i="168"/>
  <c r="I57" i="168"/>
  <c r="I58" i="168"/>
  <c r="I59" i="168"/>
  <c r="I60" i="168"/>
  <c r="I61" i="168"/>
  <c r="I62" i="168"/>
  <c r="I63" i="168"/>
  <c r="I64" i="168"/>
  <c r="I65" i="168"/>
  <c r="I66" i="168"/>
  <c r="I67" i="168"/>
  <c r="I68" i="168"/>
  <c r="I69" i="168"/>
  <c r="I70" i="168"/>
  <c r="I71" i="168"/>
  <c r="I72" i="168"/>
  <c r="I73" i="168"/>
  <c r="I74" i="168"/>
  <c r="I75" i="168"/>
  <c r="I76" i="168"/>
  <c r="I77" i="168"/>
  <c r="I78" i="168"/>
  <c r="I79" i="168"/>
  <c r="I80" i="168"/>
  <c r="I81" i="168"/>
  <c r="I82" i="168"/>
  <c r="I83" i="168"/>
  <c r="I84" i="168"/>
  <c r="I85" i="168"/>
  <c r="I86" i="168"/>
  <c r="I87" i="168"/>
  <c r="I88" i="168"/>
  <c r="I89" i="168"/>
  <c r="I90" i="168"/>
  <c r="I91" i="168"/>
  <c r="I92" i="168"/>
  <c r="I93" i="168"/>
  <c r="I94" i="168"/>
  <c r="I95" i="168"/>
  <c r="I96" i="168"/>
  <c r="I97" i="168"/>
  <c r="I98" i="168"/>
  <c r="I99" i="168"/>
  <c r="I100" i="168"/>
  <c r="I101" i="168"/>
  <c r="I102" i="168"/>
  <c r="I103" i="168"/>
  <c r="I104" i="168"/>
  <c r="I105" i="168"/>
  <c r="I106" i="168"/>
  <c r="I107" i="168"/>
  <c r="I108" i="168"/>
  <c r="I109" i="168"/>
  <c r="I110" i="168"/>
  <c r="I111" i="168"/>
  <c r="I112" i="168"/>
  <c r="I113" i="168"/>
  <c r="I114" i="168"/>
  <c r="I115" i="168"/>
  <c r="I116" i="168"/>
  <c r="I117" i="168"/>
  <c r="I118" i="168"/>
  <c r="I119" i="168"/>
  <c r="I120" i="168"/>
  <c r="I121" i="168"/>
  <c r="I122" i="168"/>
  <c r="I123" i="168"/>
  <c r="I124" i="168"/>
  <c r="I125" i="168"/>
  <c r="I126" i="168"/>
  <c r="I127" i="168"/>
  <c r="I128" i="168"/>
  <c r="I129" i="168"/>
  <c r="I130" i="168"/>
  <c r="I131" i="168"/>
  <c r="I132" i="168"/>
  <c r="I133" i="168"/>
  <c r="I134" i="168"/>
  <c r="I135" i="168"/>
  <c r="I136" i="168"/>
  <c r="I137" i="168"/>
  <c r="I138" i="168"/>
  <c r="I139" i="168"/>
  <c r="I140" i="168"/>
  <c r="I141" i="168"/>
  <c r="I142" i="168"/>
  <c r="I143" i="168"/>
  <c r="I144" i="168"/>
  <c r="I145" i="168"/>
  <c r="I146" i="168"/>
  <c r="I147" i="168"/>
  <c r="J147" i="168" s="1"/>
  <c r="I148" i="168"/>
  <c r="I149" i="168"/>
  <c r="I150" i="168"/>
  <c r="I151" i="168"/>
  <c r="I152" i="168"/>
  <c r="I153" i="168"/>
  <c r="I154" i="168"/>
  <c r="I155" i="168"/>
  <c r="I156" i="168"/>
  <c r="I157" i="168"/>
  <c r="I158" i="168"/>
  <c r="I159" i="168"/>
  <c r="I160" i="168"/>
  <c r="I161" i="168"/>
  <c r="I162" i="168"/>
  <c r="I163" i="168"/>
  <c r="I164" i="168"/>
  <c r="I4" i="168"/>
  <c r="H5" i="168"/>
  <c r="H6" i="168"/>
  <c r="H7" i="168"/>
  <c r="H8" i="168"/>
  <c r="H9" i="168"/>
  <c r="H10" i="168"/>
  <c r="H11" i="168"/>
  <c r="H12" i="168"/>
  <c r="H13" i="168"/>
  <c r="H14" i="168"/>
  <c r="H15" i="168"/>
  <c r="H16" i="168"/>
  <c r="H17" i="168"/>
  <c r="H18" i="168"/>
  <c r="H19" i="168"/>
  <c r="H20" i="168"/>
  <c r="H21" i="168"/>
  <c r="H22" i="168"/>
  <c r="H23" i="168"/>
  <c r="H24" i="168"/>
  <c r="H25" i="168"/>
  <c r="H26" i="168"/>
  <c r="H27" i="168"/>
  <c r="H28" i="168"/>
  <c r="H29" i="168"/>
  <c r="H30" i="168"/>
  <c r="H31" i="168"/>
  <c r="H32" i="168"/>
  <c r="H33" i="168"/>
  <c r="H34" i="168"/>
  <c r="H35" i="168"/>
  <c r="H36" i="168"/>
  <c r="H37" i="168"/>
  <c r="H38" i="168"/>
  <c r="H39" i="168"/>
  <c r="H40" i="168"/>
  <c r="H41" i="168"/>
  <c r="H42" i="168"/>
  <c r="H43" i="168"/>
  <c r="H44" i="168"/>
  <c r="H45" i="168"/>
  <c r="H46" i="168"/>
  <c r="H47" i="168"/>
  <c r="H48" i="168"/>
  <c r="H49" i="168"/>
  <c r="H50" i="168"/>
  <c r="H51" i="168"/>
  <c r="H52" i="168"/>
  <c r="H53" i="168"/>
  <c r="H54" i="168"/>
  <c r="H55" i="168"/>
  <c r="H56" i="168"/>
  <c r="H57" i="168"/>
  <c r="H58" i="168"/>
  <c r="H59" i="168"/>
  <c r="H60" i="168"/>
  <c r="H61" i="168"/>
  <c r="H62" i="168"/>
  <c r="H63" i="168"/>
  <c r="H64" i="168"/>
  <c r="H65" i="168"/>
  <c r="H66" i="168"/>
  <c r="H67" i="168"/>
  <c r="H68" i="168"/>
  <c r="H69" i="168"/>
  <c r="H70" i="168"/>
  <c r="H71" i="168"/>
  <c r="H72" i="168"/>
  <c r="H73" i="168"/>
  <c r="H74" i="168"/>
  <c r="H75" i="168"/>
  <c r="H76" i="168"/>
  <c r="H77" i="168"/>
  <c r="H78" i="168"/>
  <c r="H79" i="168"/>
  <c r="H80" i="168"/>
  <c r="H81" i="168"/>
  <c r="H82" i="168"/>
  <c r="H83" i="168"/>
  <c r="H84" i="168"/>
  <c r="H85" i="168"/>
  <c r="H86" i="168"/>
  <c r="H87" i="168"/>
  <c r="H88" i="168"/>
  <c r="H89" i="168"/>
  <c r="H90" i="168"/>
  <c r="H91" i="168"/>
  <c r="H92" i="168"/>
  <c r="H93" i="168"/>
  <c r="H94" i="168"/>
  <c r="H95" i="168"/>
  <c r="H96" i="168"/>
  <c r="H97" i="168"/>
  <c r="H98" i="168"/>
  <c r="H99" i="168"/>
  <c r="H100" i="168"/>
  <c r="H101" i="168"/>
  <c r="H102" i="168"/>
  <c r="H103" i="168"/>
  <c r="H104" i="168"/>
  <c r="H105" i="168"/>
  <c r="H106" i="168"/>
  <c r="H107" i="168"/>
  <c r="H108" i="168"/>
  <c r="H109" i="168"/>
  <c r="H110" i="168"/>
  <c r="H111" i="168"/>
  <c r="H112" i="168"/>
  <c r="H113" i="168"/>
  <c r="H114" i="168"/>
  <c r="H115" i="168"/>
  <c r="H116" i="168"/>
  <c r="H117" i="168"/>
  <c r="H118" i="168"/>
  <c r="H119" i="168"/>
  <c r="H120" i="168"/>
  <c r="H121" i="168"/>
  <c r="H122" i="168"/>
  <c r="H123" i="168"/>
  <c r="H124" i="168"/>
  <c r="H125" i="168"/>
  <c r="H126" i="168"/>
  <c r="H127" i="168"/>
  <c r="H128" i="168"/>
  <c r="H129" i="168"/>
  <c r="H130" i="168"/>
  <c r="H131" i="168"/>
  <c r="H132" i="168"/>
  <c r="H133" i="168"/>
  <c r="H134" i="168"/>
  <c r="H135" i="168"/>
  <c r="H136" i="168"/>
  <c r="H137" i="168"/>
  <c r="H138" i="168"/>
  <c r="H139" i="168"/>
  <c r="H140" i="168"/>
  <c r="H141" i="168"/>
  <c r="H142" i="168"/>
  <c r="H143" i="168"/>
  <c r="H144" i="168"/>
  <c r="H145" i="168"/>
  <c r="H146" i="168"/>
  <c r="H147" i="168"/>
  <c r="H148" i="168"/>
  <c r="H149" i="168"/>
  <c r="H150" i="168"/>
  <c r="H151" i="168"/>
  <c r="H152" i="168"/>
  <c r="H153" i="168"/>
  <c r="H154" i="168"/>
  <c r="H155" i="168"/>
  <c r="H156" i="168"/>
  <c r="H157" i="168"/>
  <c r="H158" i="168"/>
  <c r="H159" i="168"/>
  <c r="H160" i="168"/>
  <c r="H161" i="168"/>
  <c r="H162" i="168"/>
  <c r="H163" i="168"/>
  <c r="H164" i="168"/>
  <c r="H4" i="168"/>
  <c r="L147" i="167"/>
  <c r="J147" i="167"/>
  <c r="L146" i="167"/>
  <c r="J146" i="167"/>
  <c r="L145" i="167"/>
  <c r="J145" i="167"/>
  <c r="L144" i="167"/>
  <c r="J144" i="167"/>
  <c r="L143" i="167"/>
  <c r="J143" i="167"/>
  <c r="L137" i="167"/>
  <c r="O13" i="167" s="1"/>
  <c r="J137" i="167"/>
  <c r="L136" i="167"/>
  <c r="J136" i="167"/>
  <c r="L135" i="167"/>
  <c r="J135" i="167"/>
  <c r="L134" i="167"/>
  <c r="J134" i="167"/>
  <c r="L133" i="167"/>
  <c r="J133" i="167"/>
  <c r="L128" i="167"/>
  <c r="J128" i="167"/>
  <c r="L127" i="167"/>
  <c r="J127" i="167"/>
  <c r="L126" i="167"/>
  <c r="J126" i="167"/>
  <c r="L125" i="167"/>
  <c r="J125" i="167"/>
  <c r="L124" i="167"/>
  <c r="J124" i="167"/>
  <c r="L123" i="167"/>
  <c r="J123" i="167"/>
  <c r="L122" i="167"/>
  <c r="J122" i="167"/>
  <c r="L121" i="167"/>
  <c r="J121" i="167"/>
  <c r="L119" i="167"/>
  <c r="J119" i="167"/>
  <c r="L88" i="167"/>
  <c r="J88" i="167"/>
  <c r="L87" i="167"/>
  <c r="J87" i="167"/>
  <c r="L86" i="167"/>
  <c r="J86" i="167"/>
  <c r="L85" i="167"/>
  <c r="J85" i="167"/>
  <c r="L84" i="167"/>
  <c r="J84" i="167"/>
  <c r="L83" i="167"/>
  <c r="J83" i="167"/>
  <c r="L82" i="167"/>
  <c r="J82" i="167"/>
  <c r="L81" i="167"/>
  <c r="J81" i="167"/>
  <c r="L80" i="167"/>
  <c r="J80" i="167"/>
  <c r="L79" i="167"/>
  <c r="J79" i="167"/>
  <c r="L78" i="167"/>
  <c r="J78" i="167"/>
  <c r="L77" i="167"/>
  <c r="J77" i="167"/>
  <c r="L76" i="167"/>
  <c r="J76" i="167"/>
  <c r="L75" i="167"/>
  <c r="J75" i="167"/>
  <c r="L74" i="167"/>
  <c r="J74" i="167"/>
  <c r="L73" i="167"/>
  <c r="J73" i="167"/>
  <c r="L72" i="167"/>
  <c r="J72" i="167"/>
  <c r="L71" i="167"/>
  <c r="J71" i="167"/>
  <c r="L70" i="167"/>
  <c r="J70" i="167"/>
  <c r="L69" i="167"/>
  <c r="J69" i="167"/>
  <c r="L68" i="167"/>
  <c r="J68" i="167"/>
  <c r="L67" i="167"/>
  <c r="J67" i="167"/>
  <c r="L66" i="167"/>
  <c r="J66" i="167"/>
  <c r="L65" i="167"/>
  <c r="J65" i="167"/>
  <c r="L64" i="167"/>
  <c r="J64" i="167"/>
  <c r="L63" i="167"/>
  <c r="J63" i="167"/>
  <c r="L62" i="167"/>
  <c r="J62" i="167"/>
  <c r="L61" i="167"/>
  <c r="J61" i="167"/>
  <c r="L60" i="167"/>
  <c r="J60" i="167"/>
  <c r="L59" i="167"/>
  <c r="J59" i="167"/>
  <c r="L58" i="167"/>
  <c r="J58" i="167"/>
  <c r="L57" i="167"/>
  <c r="J57" i="167"/>
  <c r="L56" i="167"/>
  <c r="J56" i="167"/>
  <c r="L55" i="167"/>
  <c r="J55" i="167"/>
  <c r="L54" i="167"/>
  <c r="J54" i="167"/>
  <c r="L53" i="167"/>
  <c r="J53" i="167"/>
  <c r="L52" i="167"/>
  <c r="J52" i="167"/>
  <c r="L51" i="167"/>
  <c r="J51" i="167"/>
  <c r="L50" i="167"/>
  <c r="J50" i="167"/>
  <c r="L49" i="167"/>
  <c r="J49" i="167"/>
  <c r="L48" i="167"/>
  <c r="J48" i="167"/>
  <c r="L47" i="167"/>
  <c r="J47" i="167"/>
  <c r="L46" i="167"/>
  <c r="J46" i="167"/>
  <c r="L45" i="167"/>
  <c r="J45" i="167"/>
  <c r="L44" i="167"/>
  <c r="J44" i="167"/>
  <c r="L43" i="167"/>
  <c r="J43" i="167"/>
  <c r="L42" i="167"/>
  <c r="J42" i="167"/>
  <c r="L41" i="167"/>
  <c r="J41" i="167"/>
  <c r="L40" i="167"/>
  <c r="J40" i="167"/>
  <c r="L39" i="167"/>
  <c r="J39" i="167"/>
  <c r="L38" i="167"/>
  <c r="J38" i="167"/>
  <c r="L37" i="167"/>
  <c r="J37" i="167"/>
  <c r="L36" i="167"/>
  <c r="J36" i="167"/>
  <c r="L35" i="167"/>
  <c r="J35" i="167"/>
  <c r="L34" i="167"/>
  <c r="J34" i="167"/>
  <c r="L33" i="167"/>
  <c r="J33" i="167"/>
  <c r="L32" i="167"/>
  <c r="J32" i="167"/>
  <c r="L31" i="167"/>
  <c r="J31" i="167"/>
  <c r="L30" i="167"/>
  <c r="J30" i="167"/>
  <c r="L29" i="167"/>
  <c r="J29" i="167"/>
  <c r="L28" i="167"/>
  <c r="J28" i="167"/>
  <c r="L27" i="167"/>
  <c r="J27" i="167"/>
  <c r="L26" i="167"/>
  <c r="J26" i="167"/>
  <c r="L25" i="167"/>
  <c r="J25" i="167"/>
  <c r="L24" i="167"/>
  <c r="J24" i="167"/>
  <c r="L23" i="167"/>
  <c r="J23" i="167"/>
  <c r="L22" i="167"/>
  <c r="J22" i="167"/>
  <c r="L21" i="167"/>
  <c r="J21" i="167"/>
  <c r="L20" i="167"/>
  <c r="J20" i="167"/>
  <c r="L19" i="167"/>
  <c r="J19" i="167"/>
  <c r="L18" i="167"/>
  <c r="J18" i="167"/>
  <c r="L17" i="167"/>
  <c r="J17" i="167"/>
  <c r="L16" i="167"/>
  <c r="J16" i="167"/>
  <c r="L13" i="167"/>
  <c r="J13" i="167"/>
  <c r="L12" i="167"/>
  <c r="J12" i="167"/>
  <c r="L11" i="167"/>
  <c r="J11" i="167"/>
  <c r="L10" i="167"/>
  <c r="J10" i="167"/>
  <c r="L9" i="167"/>
  <c r="J9" i="167"/>
  <c r="L8" i="167"/>
  <c r="J8" i="167"/>
  <c r="L7" i="167"/>
  <c r="J7" i="167"/>
  <c r="L6" i="167"/>
  <c r="J6" i="167"/>
  <c r="L5" i="167"/>
  <c r="J5" i="167"/>
  <c r="L4" i="167"/>
  <c r="J4" i="167"/>
  <c r="J132" i="154"/>
  <c r="I132" i="154"/>
  <c r="H132" i="154"/>
  <c r="J131" i="154"/>
  <c r="I131" i="154"/>
  <c r="H131" i="154"/>
  <c r="J130" i="154"/>
  <c r="I130" i="154"/>
  <c r="H130" i="154"/>
  <c r="L129" i="154"/>
  <c r="J129" i="154"/>
  <c r="I129" i="154"/>
  <c r="H129" i="154"/>
  <c r="L128" i="154"/>
  <c r="J128" i="154"/>
  <c r="I128" i="154"/>
  <c r="H128" i="154"/>
  <c r="L127" i="154"/>
  <c r="J127" i="154"/>
  <c r="I127" i="154"/>
  <c r="H127" i="154"/>
  <c r="L126" i="154"/>
  <c r="J126" i="154"/>
  <c r="I126" i="154"/>
  <c r="H126" i="154"/>
  <c r="L125" i="154"/>
  <c r="J125" i="154"/>
  <c r="I125" i="154"/>
  <c r="H125" i="154"/>
  <c r="L124" i="154"/>
  <c r="J124" i="154"/>
  <c r="I124" i="154"/>
  <c r="H124" i="154"/>
  <c r="J123" i="154"/>
  <c r="I123" i="154"/>
  <c r="H123" i="154"/>
  <c r="J122" i="154"/>
  <c r="I122" i="154"/>
  <c r="H122" i="154"/>
  <c r="J121" i="154"/>
  <c r="I121" i="154"/>
  <c r="H121" i="154"/>
  <c r="J120" i="154"/>
  <c r="I120" i="154"/>
  <c r="H120" i="154"/>
  <c r="J119" i="154"/>
  <c r="I119" i="154"/>
  <c r="H119" i="154"/>
  <c r="J118" i="154"/>
  <c r="I118" i="154"/>
  <c r="H118" i="154"/>
  <c r="L101" i="154"/>
  <c r="J101" i="154"/>
  <c r="I101" i="154"/>
  <c r="H101" i="154"/>
  <c r="J169" i="154"/>
  <c r="L169" i="154"/>
  <c r="J170" i="154"/>
  <c r="L170" i="154"/>
  <c r="J171" i="154"/>
  <c r="L171" i="154"/>
  <c r="I5" i="154"/>
  <c r="I6" i="154"/>
  <c r="I7" i="154"/>
  <c r="I8" i="154"/>
  <c r="I9" i="154"/>
  <c r="I10" i="154"/>
  <c r="I11" i="154"/>
  <c r="I12" i="154"/>
  <c r="I13" i="154"/>
  <c r="I14" i="154"/>
  <c r="I15" i="154"/>
  <c r="I16" i="154"/>
  <c r="I17" i="154"/>
  <c r="I18" i="154"/>
  <c r="I19" i="154"/>
  <c r="I20" i="154"/>
  <c r="I21" i="154"/>
  <c r="I22" i="154"/>
  <c r="I23" i="154"/>
  <c r="I24" i="154"/>
  <c r="I25" i="154"/>
  <c r="I26" i="154"/>
  <c r="I27" i="154"/>
  <c r="I28" i="154"/>
  <c r="I29" i="154"/>
  <c r="I30" i="154"/>
  <c r="I31" i="154"/>
  <c r="I32" i="154"/>
  <c r="I33" i="154"/>
  <c r="I34" i="154"/>
  <c r="I35" i="154"/>
  <c r="I36" i="154"/>
  <c r="I37" i="154"/>
  <c r="I38" i="154"/>
  <c r="I39" i="154"/>
  <c r="I40" i="154"/>
  <c r="I41" i="154"/>
  <c r="I42" i="154"/>
  <c r="I43" i="154"/>
  <c r="I44" i="154"/>
  <c r="I45" i="154"/>
  <c r="I46" i="154"/>
  <c r="I47" i="154"/>
  <c r="I48" i="154"/>
  <c r="I49" i="154"/>
  <c r="I50" i="154"/>
  <c r="I51" i="154"/>
  <c r="I52" i="154"/>
  <c r="I53" i="154"/>
  <c r="I54" i="154"/>
  <c r="I55" i="154"/>
  <c r="I56" i="154"/>
  <c r="I57" i="154"/>
  <c r="I58" i="154"/>
  <c r="I59" i="154"/>
  <c r="I60" i="154"/>
  <c r="I61" i="154"/>
  <c r="I62" i="154"/>
  <c r="I63" i="154"/>
  <c r="I64" i="154"/>
  <c r="I65" i="154"/>
  <c r="I66" i="154"/>
  <c r="I67" i="154"/>
  <c r="I68" i="154"/>
  <c r="I69" i="154"/>
  <c r="I70" i="154"/>
  <c r="I71" i="154"/>
  <c r="I72" i="154"/>
  <c r="I73" i="154"/>
  <c r="I74" i="154"/>
  <c r="I75" i="154"/>
  <c r="I76" i="154"/>
  <c r="I77" i="154"/>
  <c r="I78" i="154"/>
  <c r="I79" i="154"/>
  <c r="I80" i="154"/>
  <c r="I81" i="154"/>
  <c r="I82" i="154"/>
  <c r="I83" i="154"/>
  <c r="I84" i="154"/>
  <c r="I85" i="154"/>
  <c r="I86" i="154"/>
  <c r="I87" i="154"/>
  <c r="I88" i="154"/>
  <c r="I89" i="154"/>
  <c r="I90" i="154"/>
  <c r="I91" i="154"/>
  <c r="I92" i="154"/>
  <c r="I93" i="154"/>
  <c r="I94" i="154"/>
  <c r="I95" i="154"/>
  <c r="I96" i="154"/>
  <c r="I97" i="154"/>
  <c r="I98" i="154"/>
  <c r="I99" i="154"/>
  <c r="I100" i="154"/>
  <c r="I102" i="154"/>
  <c r="I103" i="154"/>
  <c r="I104" i="154"/>
  <c r="I105" i="154"/>
  <c r="I106" i="154"/>
  <c r="I107" i="154"/>
  <c r="I108" i="154"/>
  <c r="I109" i="154"/>
  <c r="I110" i="154"/>
  <c r="I111" i="154"/>
  <c r="I112" i="154"/>
  <c r="I113" i="154"/>
  <c r="I114" i="154"/>
  <c r="I115" i="154"/>
  <c r="I116" i="154"/>
  <c r="I117" i="154"/>
  <c r="I133" i="154"/>
  <c r="I134" i="154"/>
  <c r="I136" i="154"/>
  <c r="I137" i="154"/>
  <c r="I138" i="154"/>
  <c r="I139" i="154"/>
  <c r="I140" i="154"/>
  <c r="I141" i="154"/>
  <c r="I142" i="154"/>
  <c r="I143" i="154"/>
  <c r="I144" i="154"/>
  <c r="I145" i="154"/>
  <c r="I147" i="154"/>
  <c r="I148" i="154"/>
  <c r="I149" i="154"/>
  <c r="I150" i="154"/>
  <c r="I151" i="154"/>
  <c r="I152" i="154"/>
  <c r="I153" i="154"/>
  <c r="I154" i="154"/>
  <c r="I155" i="154"/>
  <c r="I156" i="154"/>
  <c r="I157" i="154"/>
  <c r="I158" i="154"/>
  <c r="I159" i="154"/>
  <c r="I160" i="154"/>
  <c r="I161" i="154"/>
  <c r="I162" i="154"/>
  <c r="I163" i="154"/>
  <c r="I164" i="154"/>
  <c r="I165" i="154"/>
  <c r="I166" i="154"/>
  <c r="I167" i="154"/>
  <c r="I168" i="154"/>
  <c r="I169" i="154"/>
  <c r="I170" i="154"/>
  <c r="I171" i="154"/>
  <c r="I4" i="154"/>
  <c r="H5" i="154"/>
  <c r="H6" i="154"/>
  <c r="H7" i="154"/>
  <c r="H8" i="154"/>
  <c r="H9" i="154"/>
  <c r="H10" i="154"/>
  <c r="H11" i="154"/>
  <c r="H12" i="154"/>
  <c r="H13" i="154"/>
  <c r="H14" i="154"/>
  <c r="H15" i="154"/>
  <c r="H16" i="154"/>
  <c r="H17" i="154"/>
  <c r="H18" i="154"/>
  <c r="H19" i="154"/>
  <c r="H20" i="154"/>
  <c r="H21" i="154"/>
  <c r="H22" i="154"/>
  <c r="H23" i="154"/>
  <c r="H24" i="154"/>
  <c r="H25" i="154"/>
  <c r="H26" i="154"/>
  <c r="H27" i="154"/>
  <c r="H28" i="154"/>
  <c r="H29" i="154"/>
  <c r="H30" i="154"/>
  <c r="H31" i="154"/>
  <c r="H32" i="154"/>
  <c r="H33" i="154"/>
  <c r="H34" i="154"/>
  <c r="H35" i="154"/>
  <c r="H36" i="154"/>
  <c r="H37" i="154"/>
  <c r="H38" i="154"/>
  <c r="H39" i="154"/>
  <c r="H40" i="154"/>
  <c r="H41" i="154"/>
  <c r="H42" i="154"/>
  <c r="H43" i="154"/>
  <c r="H44" i="154"/>
  <c r="H45" i="154"/>
  <c r="H46" i="154"/>
  <c r="H47" i="154"/>
  <c r="H48" i="154"/>
  <c r="H49" i="154"/>
  <c r="H50" i="154"/>
  <c r="H51" i="154"/>
  <c r="H52" i="154"/>
  <c r="H53" i="154"/>
  <c r="H54" i="154"/>
  <c r="H55" i="154"/>
  <c r="H56" i="154"/>
  <c r="H57" i="154"/>
  <c r="H58" i="154"/>
  <c r="H59" i="154"/>
  <c r="H60" i="154"/>
  <c r="H61" i="154"/>
  <c r="H62" i="154"/>
  <c r="H63" i="154"/>
  <c r="H64" i="154"/>
  <c r="H65" i="154"/>
  <c r="H66" i="154"/>
  <c r="H67" i="154"/>
  <c r="H68" i="154"/>
  <c r="H69" i="154"/>
  <c r="H70" i="154"/>
  <c r="H71" i="154"/>
  <c r="H72" i="154"/>
  <c r="H73" i="154"/>
  <c r="H74" i="154"/>
  <c r="H75" i="154"/>
  <c r="H76" i="154"/>
  <c r="H77" i="154"/>
  <c r="H78" i="154"/>
  <c r="H79" i="154"/>
  <c r="H80" i="154"/>
  <c r="H81" i="154"/>
  <c r="H82" i="154"/>
  <c r="H83" i="154"/>
  <c r="H84" i="154"/>
  <c r="H85" i="154"/>
  <c r="H86" i="154"/>
  <c r="H87" i="154"/>
  <c r="H88" i="154"/>
  <c r="H89" i="154"/>
  <c r="H90" i="154"/>
  <c r="H91" i="154"/>
  <c r="H92" i="154"/>
  <c r="H93" i="154"/>
  <c r="H94" i="154"/>
  <c r="H95" i="154"/>
  <c r="H96" i="154"/>
  <c r="H97" i="154"/>
  <c r="H98" i="154"/>
  <c r="H99" i="154"/>
  <c r="H100" i="154"/>
  <c r="H102" i="154"/>
  <c r="H103" i="154"/>
  <c r="H104" i="154"/>
  <c r="H105" i="154"/>
  <c r="H106" i="154"/>
  <c r="H107" i="154"/>
  <c r="H108" i="154"/>
  <c r="H109" i="154"/>
  <c r="H110" i="154"/>
  <c r="H111" i="154"/>
  <c r="H112" i="154"/>
  <c r="H113" i="154"/>
  <c r="H114" i="154"/>
  <c r="H115" i="154"/>
  <c r="H116" i="154"/>
  <c r="H117" i="154"/>
  <c r="H133" i="154"/>
  <c r="H134" i="154"/>
  <c r="H136" i="154"/>
  <c r="H137" i="154"/>
  <c r="H138" i="154"/>
  <c r="H139" i="154"/>
  <c r="H140" i="154"/>
  <c r="H141" i="154"/>
  <c r="H142" i="154"/>
  <c r="H143" i="154"/>
  <c r="H144" i="154"/>
  <c r="H145" i="154"/>
  <c r="H147" i="154"/>
  <c r="H148" i="154"/>
  <c r="H149" i="154"/>
  <c r="H150" i="154"/>
  <c r="H151" i="154"/>
  <c r="H152" i="154"/>
  <c r="H153" i="154"/>
  <c r="H154" i="154"/>
  <c r="H155" i="154"/>
  <c r="H156" i="154"/>
  <c r="H157" i="154"/>
  <c r="H158" i="154"/>
  <c r="H159" i="154"/>
  <c r="H160" i="154"/>
  <c r="H161" i="154"/>
  <c r="H162" i="154"/>
  <c r="H163" i="154"/>
  <c r="H164" i="154"/>
  <c r="H165" i="154"/>
  <c r="H166" i="154"/>
  <c r="H167" i="154"/>
  <c r="H168" i="154"/>
  <c r="H169" i="154"/>
  <c r="H170" i="154"/>
  <c r="H171" i="154"/>
  <c r="H4" i="154"/>
  <c r="L168" i="154"/>
  <c r="J168" i="154"/>
  <c r="L167" i="154"/>
  <c r="J167" i="154"/>
  <c r="L166" i="154"/>
  <c r="J166" i="154"/>
  <c r="L165" i="154"/>
  <c r="J165" i="154"/>
  <c r="L164" i="154"/>
  <c r="J164" i="154"/>
  <c r="L163" i="154"/>
  <c r="J163" i="154"/>
  <c r="L162" i="154"/>
  <c r="J162" i="154"/>
  <c r="L161" i="154"/>
  <c r="J161" i="154"/>
  <c r="L160" i="154"/>
  <c r="J160" i="154"/>
  <c r="L159" i="154"/>
  <c r="J159" i="154"/>
  <c r="L158" i="154"/>
  <c r="J158" i="154"/>
  <c r="L157" i="154"/>
  <c r="J157" i="154"/>
  <c r="L156" i="154"/>
  <c r="O28" i="154" s="1"/>
  <c r="J156" i="154"/>
  <c r="L155" i="154"/>
  <c r="J155" i="154"/>
  <c r="L154" i="154"/>
  <c r="J154" i="154"/>
  <c r="L153" i="154"/>
  <c r="J153" i="154"/>
  <c r="L152" i="154"/>
  <c r="J152" i="154"/>
  <c r="L151" i="154"/>
  <c r="J151" i="154"/>
  <c r="L150" i="154"/>
  <c r="J150" i="154"/>
  <c r="L149" i="154"/>
  <c r="J149" i="154"/>
  <c r="L148" i="154"/>
  <c r="J148" i="154"/>
  <c r="L147" i="154"/>
  <c r="J147" i="154"/>
  <c r="L145" i="154"/>
  <c r="J145" i="154"/>
  <c r="L144" i="154"/>
  <c r="O18" i="154" s="1"/>
  <c r="J144" i="154"/>
  <c r="L143" i="154"/>
  <c r="J143" i="154"/>
  <c r="L142" i="154"/>
  <c r="J142" i="154"/>
  <c r="L141" i="154"/>
  <c r="J141" i="154"/>
  <c r="L140" i="154"/>
  <c r="J140" i="154"/>
  <c r="L139" i="154"/>
  <c r="J139" i="154"/>
  <c r="L138" i="154"/>
  <c r="J138" i="154"/>
  <c r="L137" i="154"/>
  <c r="J137" i="154"/>
  <c r="L136" i="154"/>
  <c r="J136" i="154"/>
  <c r="L134" i="154"/>
  <c r="J134" i="154"/>
  <c r="L133" i="154"/>
  <c r="J133" i="154"/>
  <c r="L117" i="154"/>
  <c r="J117" i="154"/>
  <c r="L116" i="154"/>
  <c r="J116" i="154"/>
  <c r="L115" i="154"/>
  <c r="J115" i="154"/>
  <c r="L114" i="154"/>
  <c r="J114" i="154"/>
  <c r="L113" i="154"/>
  <c r="J113" i="154"/>
  <c r="L112" i="154"/>
  <c r="J112" i="154"/>
  <c r="L111" i="154"/>
  <c r="J111" i="154"/>
  <c r="L110" i="154"/>
  <c r="J110" i="154"/>
  <c r="L109" i="154"/>
  <c r="J109" i="154"/>
  <c r="L108" i="154"/>
  <c r="J108" i="154"/>
  <c r="L107" i="154"/>
  <c r="J107" i="154"/>
  <c r="L106" i="154"/>
  <c r="J106" i="154"/>
  <c r="L105" i="154"/>
  <c r="J105" i="154"/>
  <c r="L104" i="154"/>
  <c r="J104" i="154"/>
  <c r="L103" i="154"/>
  <c r="J103" i="154"/>
  <c r="L102" i="154"/>
  <c r="J102" i="154"/>
  <c r="L100" i="154"/>
  <c r="J100" i="154"/>
  <c r="L99" i="154"/>
  <c r="J99" i="154"/>
  <c r="L98" i="154"/>
  <c r="J98" i="154"/>
  <c r="L97" i="154"/>
  <c r="J97" i="154"/>
  <c r="L96" i="154"/>
  <c r="J96" i="154"/>
  <c r="L95" i="154"/>
  <c r="J95" i="154"/>
  <c r="L94" i="154"/>
  <c r="J94" i="154"/>
  <c r="L93" i="154"/>
  <c r="J93" i="154"/>
  <c r="L92" i="154"/>
  <c r="J92" i="154"/>
  <c r="L91" i="154"/>
  <c r="J91" i="154"/>
  <c r="L90" i="154"/>
  <c r="J90" i="154"/>
  <c r="L89" i="154"/>
  <c r="J89" i="154"/>
  <c r="L88" i="154"/>
  <c r="J88" i="154"/>
  <c r="L87" i="154"/>
  <c r="J87" i="154"/>
  <c r="L86" i="154"/>
  <c r="J86" i="154"/>
  <c r="L85" i="154"/>
  <c r="J85" i="154"/>
  <c r="L84" i="154"/>
  <c r="J84" i="154"/>
  <c r="L83" i="154"/>
  <c r="J83" i="154"/>
  <c r="L82" i="154"/>
  <c r="J82" i="154"/>
  <c r="L81" i="154"/>
  <c r="J81" i="154"/>
  <c r="L80" i="154"/>
  <c r="J80" i="154"/>
  <c r="L79" i="154"/>
  <c r="J79" i="154"/>
  <c r="L78" i="154"/>
  <c r="J78" i="154"/>
  <c r="L77" i="154"/>
  <c r="J77" i="154"/>
  <c r="L76" i="154"/>
  <c r="J76" i="154"/>
  <c r="L75" i="154"/>
  <c r="J75" i="154"/>
  <c r="L74" i="154"/>
  <c r="J74" i="154"/>
  <c r="L73" i="154"/>
  <c r="J73" i="154"/>
  <c r="L72" i="154"/>
  <c r="J72" i="154"/>
  <c r="L71" i="154"/>
  <c r="J71" i="154"/>
  <c r="L70" i="154"/>
  <c r="J70" i="154"/>
  <c r="L69" i="154"/>
  <c r="J69" i="154"/>
  <c r="L68" i="154"/>
  <c r="J68" i="154"/>
  <c r="L67" i="154"/>
  <c r="J67" i="154"/>
  <c r="L66" i="154"/>
  <c r="J66" i="154"/>
  <c r="L65" i="154"/>
  <c r="J65" i="154"/>
  <c r="L64" i="154"/>
  <c r="J64" i="154"/>
  <c r="L63" i="154"/>
  <c r="J63" i="154"/>
  <c r="L62" i="154"/>
  <c r="J62" i="154"/>
  <c r="L61" i="154"/>
  <c r="J61" i="154"/>
  <c r="L60" i="154"/>
  <c r="J60" i="154"/>
  <c r="L59" i="154"/>
  <c r="J59" i="154"/>
  <c r="L58" i="154"/>
  <c r="J58" i="154"/>
  <c r="L57" i="154"/>
  <c r="J57" i="154"/>
  <c r="L56" i="154"/>
  <c r="J56" i="154"/>
  <c r="L55" i="154"/>
  <c r="J55" i="154"/>
  <c r="L54" i="154"/>
  <c r="J54" i="154"/>
  <c r="L53" i="154"/>
  <c r="J53" i="154"/>
  <c r="L52" i="154"/>
  <c r="J52" i="154"/>
  <c r="L51" i="154"/>
  <c r="J51" i="154"/>
  <c r="L50" i="154"/>
  <c r="J50" i="154"/>
  <c r="L49" i="154"/>
  <c r="J49" i="154"/>
  <c r="L48" i="154"/>
  <c r="J48" i="154"/>
  <c r="L47" i="154"/>
  <c r="J47" i="154"/>
  <c r="L46" i="154"/>
  <c r="J46" i="154"/>
  <c r="L45" i="154"/>
  <c r="J45" i="154"/>
  <c r="L44" i="154"/>
  <c r="J44" i="154"/>
  <c r="L43" i="154"/>
  <c r="J43" i="154"/>
  <c r="L42" i="154"/>
  <c r="J42" i="154"/>
  <c r="L41" i="154"/>
  <c r="J41" i="154"/>
  <c r="L40" i="154"/>
  <c r="J40" i="154"/>
  <c r="L39" i="154"/>
  <c r="J39" i="154"/>
  <c r="L38" i="154"/>
  <c r="J38" i="154"/>
  <c r="L37" i="154"/>
  <c r="J37" i="154"/>
  <c r="L36" i="154"/>
  <c r="J36" i="154"/>
  <c r="L35" i="154"/>
  <c r="J35" i="154"/>
  <c r="L34" i="154"/>
  <c r="J34" i="154"/>
  <c r="L33" i="154"/>
  <c r="J33" i="154"/>
  <c r="L32" i="154"/>
  <c r="J32" i="154"/>
  <c r="L31" i="154"/>
  <c r="J31" i="154"/>
  <c r="L30" i="154"/>
  <c r="J30" i="154"/>
  <c r="L29" i="154"/>
  <c r="J29" i="154"/>
  <c r="L28" i="154"/>
  <c r="J28" i="154"/>
  <c r="L27" i="154"/>
  <c r="J27" i="154"/>
  <c r="L26" i="154"/>
  <c r="J26" i="154"/>
  <c r="L25" i="154"/>
  <c r="J25" i="154"/>
  <c r="L24" i="154"/>
  <c r="J24" i="154"/>
  <c r="L23" i="154"/>
  <c r="J23" i="154"/>
  <c r="L22" i="154"/>
  <c r="J22" i="154"/>
  <c r="L21" i="154"/>
  <c r="J21" i="154"/>
  <c r="L20" i="154"/>
  <c r="J20" i="154"/>
  <c r="L19" i="154"/>
  <c r="J19" i="154"/>
  <c r="L18" i="154"/>
  <c r="J18" i="154"/>
  <c r="L17" i="154"/>
  <c r="J17" i="154"/>
  <c r="L16" i="154"/>
  <c r="J16" i="154"/>
  <c r="L15" i="154"/>
  <c r="J15" i="154"/>
  <c r="L14" i="154"/>
  <c r="J14" i="154"/>
  <c r="L13" i="154"/>
  <c r="J13" i="154"/>
  <c r="L12" i="154"/>
  <c r="J12" i="154"/>
  <c r="L11" i="154"/>
  <c r="J11" i="154"/>
  <c r="L10" i="154"/>
  <c r="J10" i="154"/>
  <c r="L9" i="154"/>
  <c r="J9" i="154"/>
  <c r="L8" i="154"/>
  <c r="J8" i="154"/>
  <c r="L7" i="154"/>
  <c r="J7" i="154"/>
  <c r="L6" i="154"/>
  <c r="J6" i="154"/>
  <c r="L5" i="154"/>
  <c r="J5" i="154"/>
  <c r="L4" i="154"/>
  <c r="J4" i="154"/>
  <c r="I5" i="153"/>
  <c r="I6" i="153"/>
  <c r="I7" i="153"/>
  <c r="I8" i="153"/>
  <c r="I9" i="153"/>
  <c r="I10" i="153"/>
  <c r="I11" i="153"/>
  <c r="I12" i="153"/>
  <c r="I14" i="153"/>
  <c r="I15" i="153"/>
  <c r="I16" i="153"/>
  <c r="I17" i="153"/>
  <c r="I18" i="153"/>
  <c r="I19" i="153"/>
  <c r="I20" i="153"/>
  <c r="I21" i="153"/>
  <c r="I22" i="153"/>
  <c r="I23" i="153"/>
  <c r="I24" i="153"/>
  <c r="I25" i="153"/>
  <c r="I26" i="153"/>
  <c r="I27" i="153"/>
  <c r="I28" i="153"/>
  <c r="I29" i="153"/>
  <c r="I30" i="153"/>
  <c r="I31" i="153"/>
  <c r="I32" i="153"/>
  <c r="I33" i="153"/>
  <c r="I34" i="153"/>
  <c r="I35" i="153"/>
  <c r="I36" i="153"/>
  <c r="I37" i="153"/>
  <c r="I38" i="153"/>
  <c r="I39" i="153"/>
  <c r="I40" i="153"/>
  <c r="I41" i="153"/>
  <c r="I42" i="153"/>
  <c r="I43" i="153"/>
  <c r="I44" i="153"/>
  <c r="I45" i="153"/>
  <c r="I46" i="153"/>
  <c r="I47" i="153"/>
  <c r="I48" i="153"/>
  <c r="I49" i="153"/>
  <c r="I50" i="153"/>
  <c r="I51" i="153"/>
  <c r="I52" i="153"/>
  <c r="I53" i="153"/>
  <c r="I54" i="153"/>
  <c r="I55" i="153"/>
  <c r="I56" i="153"/>
  <c r="I57" i="153"/>
  <c r="I58" i="153"/>
  <c r="I59" i="153"/>
  <c r="I60" i="153"/>
  <c r="I61" i="153"/>
  <c r="I62" i="153"/>
  <c r="I63" i="153"/>
  <c r="I64" i="153"/>
  <c r="I65" i="153"/>
  <c r="I66" i="153"/>
  <c r="I67" i="153"/>
  <c r="I68" i="153"/>
  <c r="I69" i="153"/>
  <c r="I70" i="153"/>
  <c r="I71" i="153"/>
  <c r="I72" i="153"/>
  <c r="I73" i="153"/>
  <c r="I74" i="153"/>
  <c r="I75" i="153"/>
  <c r="I76" i="153"/>
  <c r="I77" i="153"/>
  <c r="I78" i="153"/>
  <c r="I79" i="153"/>
  <c r="I80" i="153"/>
  <c r="I81" i="153"/>
  <c r="I82" i="153"/>
  <c r="I83" i="153"/>
  <c r="I84" i="153"/>
  <c r="I85" i="153"/>
  <c r="I86" i="153"/>
  <c r="I87" i="153"/>
  <c r="I88" i="153"/>
  <c r="I89" i="153"/>
  <c r="I90" i="153"/>
  <c r="I91" i="153"/>
  <c r="I92" i="153"/>
  <c r="I93" i="153"/>
  <c r="I94" i="153"/>
  <c r="I95" i="153"/>
  <c r="I96" i="153"/>
  <c r="I97" i="153"/>
  <c r="I98" i="153"/>
  <c r="I99" i="153"/>
  <c r="I100" i="153"/>
  <c r="I101" i="153"/>
  <c r="I102" i="153"/>
  <c r="I103" i="153"/>
  <c r="I104" i="153"/>
  <c r="I105" i="153"/>
  <c r="I106" i="153"/>
  <c r="I107" i="153"/>
  <c r="I108" i="153"/>
  <c r="I109" i="153"/>
  <c r="I110" i="153"/>
  <c r="I111" i="153"/>
  <c r="I112" i="153"/>
  <c r="I113" i="153"/>
  <c r="I114" i="153"/>
  <c r="I115" i="153"/>
  <c r="I116" i="153"/>
  <c r="I117" i="153"/>
  <c r="I118" i="153"/>
  <c r="I119" i="153"/>
  <c r="I120" i="153"/>
  <c r="I121" i="153"/>
  <c r="I122" i="153"/>
  <c r="I123" i="153"/>
  <c r="I124" i="153"/>
  <c r="I125" i="153"/>
  <c r="I126" i="153"/>
  <c r="I127" i="153"/>
  <c r="I128" i="153"/>
  <c r="I129" i="153"/>
  <c r="I131" i="153"/>
  <c r="I132" i="153"/>
  <c r="I133" i="153"/>
  <c r="I134" i="153"/>
  <c r="I135" i="153"/>
  <c r="I136" i="153"/>
  <c r="I137" i="153"/>
  <c r="I138" i="153"/>
  <c r="I139" i="153"/>
  <c r="I140" i="153"/>
  <c r="I141" i="153"/>
  <c r="I142" i="153"/>
  <c r="L142" i="153" s="1"/>
  <c r="O23" i="153" s="1"/>
  <c r="I145" i="153"/>
  <c r="I146" i="153"/>
  <c r="I147" i="153"/>
  <c r="I148" i="153"/>
  <c r="I149" i="153"/>
  <c r="I150" i="153"/>
  <c r="J150" i="153" s="1"/>
  <c r="I151" i="153"/>
  <c r="I152" i="153"/>
  <c r="I153" i="153"/>
  <c r="I154" i="153"/>
  <c r="I4" i="153"/>
  <c r="L154" i="153"/>
  <c r="J154" i="153"/>
  <c r="L153" i="153"/>
  <c r="J153" i="153"/>
  <c r="L152" i="153"/>
  <c r="J152" i="153"/>
  <c r="L151" i="153"/>
  <c r="J151" i="153"/>
  <c r="L150" i="153"/>
  <c r="L149" i="153"/>
  <c r="J149" i="153"/>
  <c r="L148" i="153"/>
  <c r="J148" i="153"/>
  <c r="L147" i="153"/>
  <c r="J147" i="153"/>
  <c r="L146" i="153"/>
  <c r="J146" i="153"/>
  <c r="L145" i="153"/>
  <c r="J145" i="153"/>
  <c r="J142" i="153"/>
  <c r="L141" i="153"/>
  <c r="J141" i="153"/>
  <c r="L140" i="153"/>
  <c r="J140" i="153"/>
  <c r="L139" i="153"/>
  <c r="J139" i="153"/>
  <c r="L138" i="153"/>
  <c r="J138" i="153"/>
  <c r="L137" i="153"/>
  <c r="J137" i="153"/>
  <c r="L136" i="153"/>
  <c r="J136" i="153"/>
  <c r="L135" i="153"/>
  <c r="J135" i="153"/>
  <c r="L134" i="153"/>
  <c r="J134" i="153"/>
  <c r="L133" i="153"/>
  <c r="J133" i="153"/>
  <c r="L132" i="153"/>
  <c r="J132" i="153"/>
  <c r="L131" i="153"/>
  <c r="J131" i="153"/>
  <c r="L129" i="153"/>
  <c r="J129" i="153"/>
  <c r="L128" i="153"/>
  <c r="J128" i="153"/>
  <c r="L127" i="153"/>
  <c r="J127" i="153"/>
  <c r="L126" i="153"/>
  <c r="J126" i="153"/>
  <c r="L125" i="153"/>
  <c r="J125" i="153"/>
  <c r="L124" i="153"/>
  <c r="J124" i="153"/>
  <c r="L123" i="153"/>
  <c r="J123" i="153"/>
  <c r="L122" i="153"/>
  <c r="J122" i="153"/>
  <c r="L121" i="153"/>
  <c r="J121" i="153"/>
  <c r="L120" i="153"/>
  <c r="J120" i="153"/>
  <c r="L119" i="153"/>
  <c r="J119" i="153"/>
  <c r="L118" i="153"/>
  <c r="J118" i="153"/>
  <c r="L117" i="153"/>
  <c r="J117" i="153"/>
  <c r="L116" i="153"/>
  <c r="J116" i="153"/>
  <c r="L115" i="153"/>
  <c r="J115" i="153"/>
  <c r="L114" i="153"/>
  <c r="J114" i="153"/>
  <c r="L113" i="153"/>
  <c r="J113" i="153"/>
  <c r="J112" i="153"/>
  <c r="J111" i="153"/>
  <c r="L110" i="153"/>
  <c r="J110" i="153"/>
  <c r="L109" i="153"/>
  <c r="J109" i="153"/>
  <c r="L108" i="153"/>
  <c r="J108" i="153"/>
  <c r="L107" i="153"/>
  <c r="J107" i="153"/>
  <c r="L106" i="153"/>
  <c r="J106" i="153"/>
  <c r="L105" i="153"/>
  <c r="J105" i="153"/>
  <c r="L104" i="153"/>
  <c r="J104" i="153"/>
  <c r="L103" i="153"/>
  <c r="J103" i="153"/>
  <c r="L102" i="153"/>
  <c r="J102" i="153"/>
  <c r="L101" i="153"/>
  <c r="J101" i="153"/>
  <c r="L100" i="153"/>
  <c r="J100" i="153"/>
  <c r="L99" i="153"/>
  <c r="J99" i="153"/>
  <c r="L98" i="153"/>
  <c r="J98" i="153"/>
  <c r="L97" i="153"/>
  <c r="J97" i="153"/>
  <c r="L96" i="153"/>
  <c r="J96" i="153"/>
  <c r="L95" i="153"/>
  <c r="J95" i="153"/>
  <c r="L94" i="153"/>
  <c r="J94" i="153"/>
  <c r="L93" i="153"/>
  <c r="J93" i="153"/>
  <c r="L92" i="153"/>
  <c r="J92" i="153"/>
  <c r="L91" i="153"/>
  <c r="J91" i="153"/>
  <c r="L90" i="153"/>
  <c r="J90" i="153"/>
  <c r="L89" i="153"/>
  <c r="J89" i="153"/>
  <c r="L88" i="153"/>
  <c r="J88" i="153"/>
  <c r="L87" i="153"/>
  <c r="J87" i="153"/>
  <c r="L86" i="153"/>
  <c r="J86" i="153"/>
  <c r="L85" i="153"/>
  <c r="J85" i="153"/>
  <c r="L84" i="153"/>
  <c r="J84" i="153"/>
  <c r="L83" i="153"/>
  <c r="J83" i="153"/>
  <c r="L82" i="153"/>
  <c r="J82" i="153"/>
  <c r="L81" i="153"/>
  <c r="J81" i="153"/>
  <c r="L80" i="153"/>
  <c r="J80" i="153"/>
  <c r="L79" i="153"/>
  <c r="J79" i="153"/>
  <c r="L78" i="153"/>
  <c r="J78" i="153"/>
  <c r="L77" i="153"/>
  <c r="J77" i="153"/>
  <c r="L76" i="153"/>
  <c r="J76" i="153"/>
  <c r="L75" i="153"/>
  <c r="J75" i="153"/>
  <c r="L74" i="153"/>
  <c r="J74" i="153"/>
  <c r="L73" i="153"/>
  <c r="J73" i="153"/>
  <c r="L72" i="153"/>
  <c r="J72" i="153"/>
  <c r="L71" i="153"/>
  <c r="J71" i="153"/>
  <c r="L70" i="153"/>
  <c r="J70" i="153"/>
  <c r="L69" i="153"/>
  <c r="J69" i="153"/>
  <c r="L68" i="153"/>
  <c r="J68" i="153"/>
  <c r="L67" i="153"/>
  <c r="J67" i="153"/>
  <c r="L66" i="153"/>
  <c r="J66" i="153"/>
  <c r="L65" i="153"/>
  <c r="J65" i="153"/>
  <c r="L64" i="153"/>
  <c r="J64" i="153"/>
  <c r="L63" i="153"/>
  <c r="J63" i="153"/>
  <c r="L62" i="153"/>
  <c r="J62" i="153"/>
  <c r="L61" i="153"/>
  <c r="J61" i="153"/>
  <c r="L60" i="153"/>
  <c r="J60" i="153"/>
  <c r="L59" i="153"/>
  <c r="J59" i="153"/>
  <c r="L58" i="153"/>
  <c r="J58" i="153"/>
  <c r="L57" i="153"/>
  <c r="J57" i="153"/>
  <c r="L56" i="153"/>
  <c r="J56" i="153"/>
  <c r="L55" i="153"/>
  <c r="J55" i="153"/>
  <c r="L54" i="153"/>
  <c r="J54" i="153"/>
  <c r="L53" i="153"/>
  <c r="J53" i="153"/>
  <c r="L52" i="153"/>
  <c r="J52" i="153"/>
  <c r="L51" i="153"/>
  <c r="J51" i="153"/>
  <c r="L50" i="153"/>
  <c r="J50" i="153"/>
  <c r="L49" i="153"/>
  <c r="J49" i="153"/>
  <c r="L48" i="153"/>
  <c r="J48" i="153"/>
  <c r="L47" i="153"/>
  <c r="J47" i="153"/>
  <c r="L46" i="153"/>
  <c r="J46" i="153"/>
  <c r="L45" i="153"/>
  <c r="J45" i="153"/>
  <c r="L44" i="153"/>
  <c r="J44" i="153"/>
  <c r="L43" i="153"/>
  <c r="J43" i="153"/>
  <c r="L42" i="153"/>
  <c r="J42" i="153"/>
  <c r="L41" i="153"/>
  <c r="J41" i="153"/>
  <c r="L40" i="153"/>
  <c r="J40" i="153"/>
  <c r="L39" i="153"/>
  <c r="J39" i="153"/>
  <c r="L38" i="153"/>
  <c r="J38" i="153"/>
  <c r="L37" i="153"/>
  <c r="J37" i="153"/>
  <c r="L36" i="153"/>
  <c r="J36" i="153"/>
  <c r="L35" i="153"/>
  <c r="J35" i="153"/>
  <c r="L34" i="153"/>
  <c r="J34" i="153"/>
  <c r="L33" i="153"/>
  <c r="J33" i="153"/>
  <c r="L32" i="153"/>
  <c r="J32" i="153"/>
  <c r="L31" i="153"/>
  <c r="J31" i="153"/>
  <c r="L30" i="153"/>
  <c r="J30" i="153"/>
  <c r="L29" i="153"/>
  <c r="J29" i="153"/>
  <c r="L28" i="153"/>
  <c r="J28" i="153"/>
  <c r="L27" i="153"/>
  <c r="J27" i="153"/>
  <c r="L26" i="153"/>
  <c r="J26" i="153"/>
  <c r="L25" i="153"/>
  <c r="J25" i="153"/>
  <c r="L24" i="153"/>
  <c r="J24" i="153"/>
  <c r="L23" i="153"/>
  <c r="J23" i="153"/>
  <c r="L22" i="153"/>
  <c r="J22" i="153"/>
  <c r="L21" i="153"/>
  <c r="J21" i="153"/>
  <c r="L20" i="153"/>
  <c r="J20" i="153"/>
  <c r="L19" i="153"/>
  <c r="J19" i="153"/>
  <c r="L18" i="153"/>
  <c r="J18" i="153"/>
  <c r="L17" i="153"/>
  <c r="J17" i="153"/>
  <c r="L16" i="153"/>
  <c r="J16" i="153"/>
  <c r="L15" i="153"/>
  <c r="J15" i="153"/>
  <c r="L14" i="153"/>
  <c r="J14" i="153"/>
  <c r="L12" i="153"/>
  <c r="J12" i="153"/>
  <c r="L11" i="153"/>
  <c r="J11" i="153"/>
  <c r="L10" i="153"/>
  <c r="J10" i="153"/>
  <c r="L9" i="153"/>
  <c r="J9" i="153"/>
  <c r="L8" i="153"/>
  <c r="J8" i="153"/>
  <c r="L7" i="153"/>
  <c r="J7" i="153"/>
  <c r="L6" i="153"/>
  <c r="J6" i="153"/>
  <c r="L5" i="153"/>
  <c r="J5" i="153"/>
  <c r="L4" i="153"/>
  <c r="J4" i="153"/>
  <c r="J163" i="151"/>
  <c r="J164" i="151"/>
  <c r="J165" i="151"/>
  <c r="J166" i="151"/>
  <c r="J167" i="151"/>
  <c r="J168" i="151"/>
  <c r="J169" i="151"/>
  <c r="J170" i="151"/>
  <c r="J171" i="151"/>
  <c r="J172" i="151"/>
  <c r="J173" i="151"/>
  <c r="J174" i="151"/>
  <c r="J175" i="151"/>
  <c r="J176" i="151"/>
  <c r="J177" i="151"/>
  <c r="J178" i="151"/>
  <c r="J179" i="151"/>
  <c r="J180" i="151"/>
  <c r="J181" i="151"/>
  <c r="J182" i="151"/>
  <c r="J183" i="151"/>
  <c r="L164" i="151"/>
  <c r="L165" i="151"/>
  <c r="L166" i="151"/>
  <c r="L167" i="151"/>
  <c r="L168" i="151"/>
  <c r="L169" i="151"/>
  <c r="L170" i="151"/>
  <c r="L171" i="151"/>
  <c r="L172" i="151"/>
  <c r="L173" i="151"/>
  <c r="L174" i="151"/>
  <c r="L175" i="151"/>
  <c r="L176" i="151"/>
  <c r="L177" i="151"/>
  <c r="L178" i="151"/>
  <c r="L179" i="151"/>
  <c r="L180" i="151"/>
  <c r="L181" i="151"/>
  <c r="L182" i="151"/>
  <c r="L183" i="151"/>
  <c r="L163" i="151"/>
  <c r="I5" i="151"/>
  <c r="I6" i="151"/>
  <c r="I7" i="151"/>
  <c r="I8" i="151"/>
  <c r="I9" i="151"/>
  <c r="I10" i="151"/>
  <c r="I11" i="151"/>
  <c r="I12" i="151"/>
  <c r="I13" i="151"/>
  <c r="I16" i="151"/>
  <c r="I17" i="151"/>
  <c r="I18" i="151"/>
  <c r="I19" i="151"/>
  <c r="I20" i="151"/>
  <c r="I21" i="151"/>
  <c r="I22" i="151"/>
  <c r="I23" i="151"/>
  <c r="I24" i="151"/>
  <c r="I25" i="151"/>
  <c r="I26" i="151"/>
  <c r="I27" i="151"/>
  <c r="I28" i="151"/>
  <c r="I29" i="151"/>
  <c r="I30" i="151"/>
  <c r="I31" i="151"/>
  <c r="I32" i="151"/>
  <c r="I33" i="151"/>
  <c r="I34" i="151"/>
  <c r="I35" i="151"/>
  <c r="I36" i="151"/>
  <c r="I37" i="151"/>
  <c r="I38" i="151"/>
  <c r="I39" i="151"/>
  <c r="I40" i="151"/>
  <c r="I41" i="151"/>
  <c r="I42" i="151"/>
  <c r="I43" i="151"/>
  <c r="I44" i="151"/>
  <c r="I45" i="151"/>
  <c r="I46" i="151"/>
  <c r="I47" i="151"/>
  <c r="I48" i="151"/>
  <c r="I49" i="151"/>
  <c r="I50" i="151"/>
  <c r="I51" i="151"/>
  <c r="I52" i="151"/>
  <c r="I53" i="151"/>
  <c r="I54" i="151"/>
  <c r="I55" i="151"/>
  <c r="I56" i="151"/>
  <c r="I57" i="151"/>
  <c r="I58" i="151"/>
  <c r="I59" i="151"/>
  <c r="I60" i="151"/>
  <c r="I61" i="151"/>
  <c r="I62" i="151"/>
  <c r="I63" i="151"/>
  <c r="I64" i="151"/>
  <c r="I65" i="151"/>
  <c r="I66" i="151"/>
  <c r="I67" i="151"/>
  <c r="I68" i="151"/>
  <c r="I69" i="151"/>
  <c r="I70" i="151"/>
  <c r="I71" i="151"/>
  <c r="I72" i="151"/>
  <c r="I73" i="151"/>
  <c r="I74" i="151"/>
  <c r="I75" i="151"/>
  <c r="I76" i="151"/>
  <c r="I77" i="151"/>
  <c r="I78" i="151"/>
  <c r="I79" i="151"/>
  <c r="I80" i="151"/>
  <c r="I81" i="151"/>
  <c r="I82" i="151"/>
  <c r="I83" i="151"/>
  <c r="I84" i="151"/>
  <c r="I85" i="151"/>
  <c r="I86" i="151"/>
  <c r="I87" i="151"/>
  <c r="I88" i="151"/>
  <c r="I89" i="151"/>
  <c r="I90" i="151"/>
  <c r="I91" i="151"/>
  <c r="I92" i="151"/>
  <c r="I93" i="151"/>
  <c r="I94" i="151"/>
  <c r="I95" i="151"/>
  <c r="I96" i="151"/>
  <c r="I97" i="151"/>
  <c r="I98" i="151"/>
  <c r="I99" i="151"/>
  <c r="I100" i="151"/>
  <c r="I101" i="151"/>
  <c r="I102" i="151"/>
  <c r="I103" i="151"/>
  <c r="I104" i="151"/>
  <c r="I105" i="151"/>
  <c r="I106" i="151"/>
  <c r="I107" i="151"/>
  <c r="I108" i="151"/>
  <c r="I109" i="151"/>
  <c r="I110" i="151"/>
  <c r="I111" i="151"/>
  <c r="I112" i="151"/>
  <c r="I113" i="151"/>
  <c r="I114" i="151"/>
  <c r="I115" i="151"/>
  <c r="I116" i="151"/>
  <c r="I117" i="151"/>
  <c r="I118" i="151"/>
  <c r="I119" i="151"/>
  <c r="I120" i="151"/>
  <c r="I121" i="151"/>
  <c r="I122" i="151"/>
  <c r="I123" i="151"/>
  <c r="I124" i="151"/>
  <c r="I125" i="151"/>
  <c r="I126" i="151"/>
  <c r="I127" i="151"/>
  <c r="I128" i="151"/>
  <c r="I129" i="151"/>
  <c r="I130" i="151"/>
  <c r="I131" i="151"/>
  <c r="I132" i="151"/>
  <c r="I133" i="151"/>
  <c r="I134" i="151"/>
  <c r="I135" i="151"/>
  <c r="I136" i="151"/>
  <c r="I137" i="151"/>
  <c r="I138" i="151"/>
  <c r="I139" i="151"/>
  <c r="I140" i="151"/>
  <c r="I141" i="151"/>
  <c r="I142" i="151"/>
  <c r="I143" i="151"/>
  <c r="I144" i="151"/>
  <c r="I145" i="151"/>
  <c r="I146" i="151"/>
  <c r="I147" i="151"/>
  <c r="I148" i="151"/>
  <c r="J148" i="151" s="1"/>
  <c r="I150" i="151"/>
  <c r="I151" i="151"/>
  <c r="I152" i="151"/>
  <c r="I153" i="151"/>
  <c r="I154" i="151"/>
  <c r="I155" i="151"/>
  <c r="I156" i="151"/>
  <c r="I157" i="151"/>
  <c r="I158" i="151"/>
  <c r="I160" i="151"/>
  <c r="I161" i="151"/>
  <c r="I162" i="151"/>
  <c r="I163" i="151"/>
  <c r="I164" i="151"/>
  <c r="I165" i="151"/>
  <c r="I166" i="151"/>
  <c r="I167" i="151"/>
  <c r="I168" i="151"/>
  <c r="I169" i="151"/>
  <c r="I170" i="151"/>
  <c r="I171" i="151"/>
  <c r="I172" i="151"/>
  <c r="I173" i="151"/>
  <c r="I174" i="151"/>
  <c r="I175" i="151"/>
  <c r="I176" i="151"/>
  <c r="I177" i="151"/>
  <c r="I178" i="151"/>
  <c r="I179" i="151"/>
  <c r="I180" i="151"/>
  <c r="I181" i="151"/>
  <c r="I182" i="151"/>
  <c r="I183" i="151"/>
  <c r="I4" i="151"/>
  <c r="H5" i="151"/>
  <c r="H6" i="151"/>
  <c r="H7" i="151"/>
  <c r="H8" i="151"/>
  <c r="H9" i="151"/>
  <c r="H10" i="151"/>
  <c r="H11" i="151"/>
  <c r="H12" i="151"/>
  <c r="H13" i="151"/>
  <c r="H16" i="151"/>
  <c r="H17" i="151"/>
  <c r="H18" i="151"/>
  <c r="H19" i="151"/>
  <c r="H20" i="151"/>
  <c r="H21" i="151"/>
  <c r="H22" i="151"/>
  <c r="H23" i="151"/>
  <c r="H24" i="151"/>
  <c r="H25" i="151"/>
  <c r="H26" i="151"/>
  <c r="H27" i="151"/>
  <c r="H28" i="151"/>
  <c r="H29" i="151"/>
  <c r="H30" i="151"/>
  <c r="H31" i="151"/>
  <c r="H32" i="151"/>
  <c r="H33" i="151"/>
  <c r="H34" i="151"/>
  <c r="H35" i="151"/>
  <c r="H36" i="151"/>
  <c r="H37" i="151"/>
  <c r="H38" i="151"/>
  <c r="H39" i="151"/>
  <c r="H40" i="151"/>
  <c r="H41" i="151"/>
  <c r="H42" i="151"/>
  <c r="H43" i="151"/>
  <c r="H44" i="151"/>
  <c r="H45" i="151"/>
  <c r="H46" i="151"/>
  <c r="H47" i="151"/>
  <c r="H48" i="151"/>
  <c r="H49" i="151"/>
  <c r="H50" i="151"/>
  <c r="H51" i="151"/>
  <c r="H52" i="151"/>
  <c r="H53" i="151"/>
  <c r="H54" i="151"/>
  <c r="H55" i="151"/>
  <c r="H56" i="151"/>
  <c r="H57" i="151"/>
  <c r="H58" i="151"/>
  <c r="H59" i="151"/>
  <c r="H60" i="151"/>
  <c r="H61" i="151"/>
  <c r="H62" i="151"/>
  <c r="H63" i="151"/>
  <c r="H64" i="151"/>
  <c r="H65" i="151"/>
  <c r="H66" i="151"/>
  <c r="H67" i="151"/>
  <c r="H68" i="151"/>
  <c r="H69" i="151"/>
  <c r="H70" i="151"/>
  <c r="H71" i="151"/>
  <c r="H72" i="151"/>
  <c r="H73" i="151"/>
  <c r="H74" i="151"/>
  <c r="H75" i="151"/>
  <c r="H76" i="151"/>
  <c r="H77" i="151"/>
  <c r="H78" i="151"/>
  <c r="H79" i="151"/>
  <c r="H80" i="151"/>
  <c r="H81" i="151"/>
  <c r="H82" i="151"/>
  <c r="H83" i="151"/>
  <c r="H84" i="151"/>
  <c r="H85" i="151"/>
  <c r="H86" i="151"/>
  <c r="H87" i="151"/>
  <c r="H88" i="151"/>
  <c r="H89" i="151"/>
  <c r="H90" i="151"/>
  <c r="H91" i="151"/>
  <c r="H92" i="151"/>
  <c r="H93" i="151"/>
  <c r="H94" i="151"/>
  <c r="H95" i="151"/>
  <c r="H96" i="151"/>
  <c r="H97" i="151"/>
  <c r="H98" i="151"/>
  <c r="H99" i="151"/>
  <c r="H100" i="151"/>
  <c r="H101" i="151"/>
  <c r="H102" i="151"/>
  <c r="H103" i="151"/>
  <c r="H104" i="151"/>
  <c r="H105" i="151"/>
  <c r="H106" i="151"/>
  <c r="H107" i="151"/>
  <c r="H108" i="151"/>
  <c r="H109" i="151"/>
  <c r="H110" i="151"/>
  <c r="H111" i="151"/>
  <c r="H112" i="151"/>
  <c r="H113" i="151"/>
  <c r="H114" i="151"/>
  <c r="H115" i="151"/>
  <c r="H116" i="151"/>
  <c r="H117" i="151"/>
  <c r="H118" i="151"/>
  <c r="H119" i="151"/>
  <c r="H120" i="151"/>
  <c r="H121" i="151"/>
  <c r="H122" i="151"/>
  <c r="H123" i="151"/>
  <c r="H124" i="151"/>
  <c r="H125" i="151"/>
  <c r="H126" i="151"/>
  <c r="H127" i="151"/>
  <c r="H128" i="151"/>
  <c r="H129" i="151"/>
  <c r="H130" i="151"/>
  <c r="H131" i="151"/>
  <c r="H132" i="151"/>
  <c r="H133" i="151"/>
  <c r="H134" i="151"/>
  <c r="H135" i="151"/>
  <c r="H136" i="151"/>
  <c r="H137" i="151"/>
  <c r="H138" i="151"/>
  <c r="H139" i="151"/>
  <c r="H140" i="151"/>
  <c r="H141" i="151"/>
  <c r="H142" i="151"/>
  <c r="H143" i="151"/>
  <c r="H144" i="151"/>
  <c r="H145" i="151"/>
  <c r="H146" i="151"/>
  <c r="H147" i="151"/>
  <c r="H148" i="151"/>
  <c r="H150" i="151"/>
  <c r="H151" i="151"/>
  <c r="H152" i="151"/>
  <c r="H153" i="151"/>
  <c r="H154" i="151"/>
  <c r="H155" i="151"/>
  <c r="H156" i="151"/>
  <c r="H157" i="151"/>
  <c r="H158" i="151"/>
  <c r="H160" i="151"/>
  <c r="H161" i="151"/>
  <c r="H162" i="151"/>
  <c r="H163" i="151"/>
  <c r="H164" i="151"/>
  <c r="H165" i="151"/>
  <c r="H166" i="151"/>
  <c r="H167" i="151"/>
  <c r="H168" i="151"/>
  <c r="H169" i="151"/>
  <c r="H170" i="151"/>
  <c r="H171" i="151"/>
  <c r="H172" i="151"/>
  <c r="H173" i="151"/>
  <c r="H174" i="151"/>
  <c r="H175" i="151"/>
  <c r="H176" i="151"/>
  <c r="H177" i="151"/>
  <c r="H178" i="151"/>
  <c r="H179" i="151"/>
  <c r="H180" i="151"/>
  <c r="H181" i="151"/>
  <c r="H182" i="151"/>
  <c r="H183" i="151"/>
  <c r="H4" i="151"/>
  <c r="L162" i="151"/>
  <c r="O22" i="151" s="1"/>
  <c r="J162" i="151"/>
  <c r="L161" i="151"/>
  <c r="O16" i="151" s="1"/>
  <c r="J161" i="151"/>
  <c r="L160" i="151"/>
  <c r="O20" i="151" s="1"/>
  <c r="J160" i="151"/>
  <c r="L158" i="151"/>
  <c r="O18" i="151" s="1"/>
  <c r="J158" i="151"/>
  <c r="L157" i="151"/>
  <c r="J157" i="151"/>
  <c r="L156" i="151"/>
  <c r="J156" i="151"/>
  <c r="L155" i="151"/>
  <c r="J155" i="151"/>
  <c r="L154" i="151"/>
  <c r="J154" i="151"/>
  <c r="L153" i="151"/>
  <c r="J153" i="151"/>
  <c r="L152" i="151"/>
  <c r="J152" i="151"/>
  <c r="L151" i="151"/>
  <c r="J151" i="151"/>
  <c r="L150" i="151"/>
  <c r="J150" i="151"/>
  <c r="L148" i="151"/>
  <c r="L147" i="151"/>
  <c r="J147" i="151"/>
  <c r="L146" i="151"/>
  <c r="J146" i="151"/>
  <c r="L145" i="151"/>
  <c r="J145" i="151"/>
  <c r="L144" i="151"/>
  <c r="J144" i="151"/>
  <c r="L143" i="151"/>
  <c r="J143" i="151"/>
  <c r="L142" i="151"/>
  <c r="J142" i="151"/>
  <c r="L141" i="151"/>
  <c r="J141" i="151"/>
  <c r="L140" i="151"/>
  <c r="J140" i="151"/>
  <c r="L139" i="151"/>
  <c r="J139" i="151"/>
  <c r="L138" i="151"/>
  <c r="J138" i="151"/>
  <c r="L137" i="151"/>
  <c r="J137" i="151"/>
  <c r="L136" i="151"/>
  <c r="J136" i="151"/>
  <c r="L135" i="151"/>
  <c r="J135" i="151"/>
  <c r="L134" i="151"/>
  <c r="J134" i="151"/>
  <c r="L133" i="151"/>
  <c r="J133" i="151"/>
  <c r="L132" i="151"/>
  <c r="J132" i="151"/>
  <c r="L131" i="151"/>
  <c r="J131" i="151"/>
  <c r="L130" i="151"/>
  <c r="J130" i="151"/>
  <c r="L129" i="151"/>
  <c r="J129" i="151"/>
  <c r="L128" i="151"/>
  <c r="J128" i="151"/>
  <c r="L127" i="151"/>
  <c r="J127" i="151"/>
  <c r="L126" i="151"/>
  <c r="J126" i="151"/>
  <c r="L125" i="151"/>
  <c r="J125" i="151"/>
  <c r="L124" i="151"/>
  <c r="J124" i="151"/>
  <c r="L123" i="151"/>
  <c r="J123" i="151"/>
  <c r="L122" i="151"/>
  <c r="J122" i="151"/>
  <c r="L121" i="151"/>
  <c r="J121" i="151"/>
  <c r="L120" i="151"/>
  <c r="J120" i="151"/>
  <c r="L119" i="151"/>
  <c r="J119" i="151"/>
  <c r="L118" i="151"/>
  <c r="J118" i="151"/>
  <c r="L117" i="151"/>
  <c r="J117" i="151"/>
  <c r="L116" i="151"/>
  <c r="J116" i="151"/>
  <c r="L115" i="151"/>
  <c r="J115" i="151"/>
  <c r="L114" i="151"/>
  <c r="J114" i="151"/>
  <c r="L113" i="151"/>
  <c r="J113" i="151"/>
  <c r="L112" i="151"/>
  <c r="J112" i="151"/>
  <c r="L111" i="151"/>
  <c r="J111" i="151"/>
  <c r="L110" i="151"/>
  <c r="J110" i="151"/>
  <c r="L109" i="151"/>
  <c r="J109" i="151"/>
  <c r="L108" i="151"/>
  <c r="J108" i="151"/>
  <c r="L107" i="151"/>
  <c r="J107" i="151"/>
  <c r="L106" i="151"/>
  <c r="J106" i="151"/>
  <c r="L105" i="151"/>
  <c r="J105" i="151"/>
  <c r="L104" i="151"/>
  <c r="J104" i="151"/>
  <c r="L103" i="151"/>
  <c r="J103" i="151"/>
  <c r="L102" i="151"/>
  <c r="J102" i="151"/>
  <c r="L101" i="151"/>
  <c r="J101" i="151"/>
  <c r="L100" i="151"/>
  <c r="J100" i="151"/>
  <c r="L99" i="151"/>
  <c r="J99" i="151"/>
  <c r="L98" i="151"/>
  <c r="J98" i="151"/>
  <c r="L97" i="151"/>
  <c r="J97" i="151"/>
  <c r="L96" i="151"/>
  <c r="J96" i="151"/>
  <c r="L95" i="151"/>
  <c r="J95" i="151"/>
  <c r="L94" i="151"/>
  <c r="J94" i="151"/>
  <c r="L93" i="151"/>
  <c r="J93" i="151"/>
  <c r="L92" i="151"/>
  <c r="J92" i="151"/>
  <c r="L91" i="151"/>
  <c r="J91" i="151"/>
  <c r="L90" i="151"/>
  <c r="J90" i="151"/>
  <c r="L89" i="151"/>
  <c r="J89" i="151"/>
  <c r="L88" i="151"/>
  <c r="J88" i="151"/>
  <c r="L87" i="151"/>
  <c r="J87" i="151"/>
  <c r="L86" i="151"/>
  <c r="J86" i="151"/>
  <c r="L85" i="151"/>
  <c r="J85" i="151"/>
  <c r="L84" i="151"/>
  <c r="J84" i="151"/>
  <c r="L83" i="151"/>
  <c r="J83" i="151"/>
  <c r="L82" i="151"/>
  <c r="J82" i="151"/>
  <c r="L81" i="151"/>
  <c r="J81" i="151"/>
  <c r="L80" i="151"/>
  <c r="J80" i="151"/>
  <c r="L79" i="151"/>
  <c r="J79" i="151"/>
  <c r="L78" i="151"/>
  <c r="J78" i="151"/>
  <c r="L77" i="151"/>
  <c r="J77" i="151"/>
  <c r="L76" i="151"/>
  <c r="J76" i="151"/>
  <c r="L75" i="151"/>
  <c r="J75" i="151"/>
  <c r="L74" i="151"/>
  <c r="J74" i="151"/>
  <c r="L73" i="151"/>
  <c r="J73" i="151"/>
  <c r="L72" i="151"/>
  <c r="J72" i="151"/>
  <c r="L71" i="151"/>
  <c r="J71" i="151"/>
  <c r="L70" i="151"/>
  <c r="J70" i="151"/>
  <c r="L69" i="151"/>
  <c r="J69" i="151"/>
  <c r="L68" i="151"/>
  <c r="J68" i="151"/>
  <c r="L67" i="151"/>
  <c r="J67" i="151"/>
  <c r="L66" i="151"/>
  <c r="J66" i="151"/>
  <c r="L65" i="151"/>
  <c r="J65" i="151"/>
  <c r="L64" i="151"/>
  <c r="J64" i="151"/>
  <c r="L63" i="151"/>
  <c r="J63" i="151"/>
  <c r="L62" i="151"/>
  <c r="J62" i="151"/>
  <c r="L61" i="151"/>
  <c r="J61" i="151"/>
  <c r="L60" i="151"/>
  <c r="J60" i="151"/>
  <c r="L59" i="151"/>
  <c r="J59" i="151"/>
  <c r="L58" i="151"/>
  <c r="J58" i="151"/>
  <c r="L57" i="151"/>
  <c r="J57" i="151"/>
  <c r="L56" i="151"/>
  <c r="J56" i="151"/>
  <c r="L55" i="151"/>
  <c r="J55" i="151"/>
  <c r="L54" i="151"/>
  <c r="J54" i="151"/>
  <c r="L53" i="151"/>
  <c r="J53" i="151"/>
  <c r="L52" i="151"/>
  <c r="J52" i="151"/>
  <c r="L51" i="151"/>
  <c r="J51" i="151"/>
  <c r="L50" i="151"/>
  <c r="J50" i="151"/>
  <c r="L49" i="151"/>
  <c r="J49" i="151"/>
  <c r="L48" i="151"/>
  <c r="J48" i="151"/>
  <c r="L47" i="151"/>
  <c r="J47" i="151"/>
  <c r="L46" i="151"/>
  <c r="J46" i="151"/>
  <c r="L45" i="151"/>
  <c r="J45" i="151"/>
  <c r="L44" i="151"/>
  <c r="J44" i="151"/>
  <c r="L43" i="151"/>
  <c r="J43" i="151"/>
  <c r="L42" i="151"/>
  <c r="J42" i="151"/>
  <c r="L41" i="151"/>
  <c r="J41" i="151"/>
  <c r="L40" i="151"/>
  <c r="J40" i="151"/>
  <c r="L39" i="151"/>
  <c r="J39" i="151"/>
  <c r="L38" i="151"/>
  <c r="J38" i="151"/>
  <c r="L37" i="151"/>
  <c r="J37" i="151"/>
  <c r="L36" i="151"/>
  <c r="J36" i="151"/>
  <c r="L35" i="151"/>
  <c r="J35" i="151"/>
  <c r="L34" i="151"/>
  <c r="J34" i="151"/>
  <c r="L33" i="151"/>
  <c r="J33" i="151"/>
  <c r="L32" i="151"/>
  <c r="J32" i="151"/>
  <c r="L31" i="151"/>
  <c r="J31" i="151"/>
  <c r="L30" i="151"/>
  <c r="J30" i="151"/>
  <c r="L29" i="151"/>
  <c r="J29" i="151"/>
  <c r="L28" i="151"/>
  <c r="J28" i="151"/>
  <c r="L27" i="151"/>
  <c r="J27" i="151"/>
  <c r="L26" i="151"/>
  <c r="J26" i="151"/>
  <c r="L25" i="151"/>
  <c r="J25" i="151"/>
  <c r="L24" i="151"/>
  <c r="J24" i="151"/>
  <c r="L23" i="151"/>
  <c r="J23" i="151"/>
  <c r="L22" i="151"/>
  <c r="J22" i="151"/>
  <c r="L21" i="151"/>
  <c r="J21" i="151"/>
  <c r="L20" i="151"/>
  <c r="J20" i="151"/>
  <c r="L19" i="151"/>
  <c r="J19" i="151"/>
  <c r="L18" i="151"/>
  <c r="J18" i="151"/>
  <c r="L17" i="151"/>
  <c r="J17" i="151"/>
  <c r="L16" i="151"/>
  <c r="J16" i="151"/>
  <c r="L13" i="151"/>
  <c r="J13" i="151"/>
  <c r="L12" i="151"/>
  <c r="J12" i="151"/>
  <c r="L11" i="151"/>
  <c r="J11" i="151"/>
  <c r="L10" i="151"/>
  <c r="J10" i="151"/>
  <c r="L9" i="151"/>
  <c r="J9" i="151"/>
  <c r="L8" i="151"/>
  <c r="J8" i="151"/>
  <c r="L7" i="151"/>
  <c r="J7" i="151"/>
  <c r="L6" i="151"/>
  <c r="J6" i="151"/>
  <c r="L5" i="151"/>
  <c r="J5" i="151"/>
  <c r="L4" i="151"/>
  <c r="J4" i="151"/>
  <c r="L134" i="65"/>
  <c r="I134" i="65"/>
  <c r="H134" i="65"/>
  <c r="L133" i="65"/>
  <c r="I133" i="65"/>
  <c r="H133" i="65"/>
  <c r="L132" i="65"/>
  <c r="I132" i="65"/>
  <c r="H132" i="65"/>
  <c r="L131" i="65"/>
  <c r="I131" i="65"/>
  <c r="H131" i="65"/>
  <c r="L124" i="65"/>
  <c r="I124" i="65"/>
  <c r="H124" i="65"/>
  <c r="L123" i="65"/>
  <c r="I123" i="65"/>
  <c r="H123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L102" i="65"/>
  <c r="L103" i="65"/>
  <c r="L104" i="65"/>
  <c r="L105" i="65"/>
  <c r="L106" i="65"/>
  <c r="L107" i="65"/>
  <c r="L108" i="65"/>
  <c r="L109" i="65"/>
  <c r="L110" i="65"/>
  <c r="L111" i="65"/>
  <c r="L112" i="65"/>
  <c r="L113" i="65"/>
  <c r="L114" i="65"/>
  <c r="L115" i="65"/>
  <c r="L116" i="65"/>
  <c r="L117" i="65"/>
  <c r="L118" i="65"/>
  <c r="L119" i="65"/>
  <c r="L120" i="65"/>
  <c r="L121" i="65"/>
  <c r="L122" i="65"/>
  <c r="L125" i="65"/>
  <c r="L126" i="65"/>
  <c r="L127" i="65"/>
  <c r="L128" i="65"/>
  <c r="L129" i="65"/>
  <c r="L130" i="65"/>
  <c r="L135" i="65"/>
  <c r="L136" i="65"/>
  <c r="L137" i="65"/>
  <c r="L138" i="65"/>
  <c r="L139" i="65"/>
  <c r="L140" i="65"/>
  <c r="L141" i="65"/>
  <c r="L142" i="65"/>
  <c r="L143" i="65"/>
  <c r="L144" i="65"/>
  <c r="L145" i="65"/>
  <c r="L146" i="65"/>
  <c r="L147" i="65"/>
  <c r="O18" i="65" s="1"/>
  <c r="L148" i="65"/>
  <c r="L149" i="65"/>
  <c r="O20" i="65" s="1"/>
  <c r="L150" i="65"/>
  <c r="L151" i="65"/>
  <c r="L152" i="65"/>
  <c r="O22" i="65" s="1"/>
  <c r="L153" i="65"/>
  <c r="L154" i="65"/>
  <c r="L155" i="65"/>
  <c r="L156" i="65"/>
  <c r="L157" i="65"/>
  <c r="L158" i="65"/>
  <c r="L159" i="65"/>
  <c r="L160" i="65"/>
  <c r="L161" i="65"/>
  <c r="L162" i="65"/>
  <c r="L163" i="65"/>
  <c r="L164" i="65"/>
  <c r="L165" i="65"/>
  <c r="L166" i="65"/>
  <c r="L167" i="65"/>
  <c r="L168" i="65"/>
  <c r="L169" i="65"/>
  <c r="L170" i="65"/>
  <c r="L171" i="65"/>
  <c r="L172" i="65"/>
  <c r="L173" i="65"/>
  <c r="L174" i="65"/>
  <c r="L175" i="65"/>
  <c r="L176" i="65"/>
  <c r="L177" i="65"/>
  <c r="L178" i="65"/>
  <c r="L179" i="65"/>
  <c r="L180" i="65"/>
  <c r="L181" i="65"/>
  <c r="L182" i="65"/>
  <c r="L183" i="65"/>
  <c r="L184" i="65"/>
  <c r="L185" i="65"/>
  <c r="L186" i="65"/>
  <c r="L187" i="65"/>
  <c r="L188" i="65"/>
  <c r="L4" i="65"/>
  <c r="I5" i="65"/>
  <c r="I6" i="65"/>
  <c r="I7" i="65"/>
  <c r="I8" i="65"/>
  <c r="I9" i="65"/>
  <c r="I10" i="65"/>
  <c r="I11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I25" i="65"/>
  <c r="I26" i="65"/>
  <c r="I27" i="65"/>
  <c r="I28" i="65"/>
  <c r="I29" i="65"/>
  <c r="I30" i="65"/>
  <c r="I31" i="65"/>
  <c r="I32" i="65"/>
  <c r="I33" i="65"/>
  <c r="I34" i="65"/>
  <c r="I35" i="65"/>
  <c r="I36" i="65"/>
  <c r="I37" i="65"/>
  <c r="I38" i="65"/>
  <c r="I39" i="65"/>
  <c r="I40" i="65"/>
  <c r="I41" i="65"/>
  <c r="I42" i="65"/>
  <c r="I43" i="65"/>
  <c r="I44" i="65"/>
  <c r="I45" i="65"/>
  <c r="I46" i="65"/>
  <c r="I47" i="65"/>
  <c r="I48" i="65"/>
  <c r="I49" i="65"/>
  <c r="I50" i="65"/>
  <c r="I51" i="65"/>
  <c r="I52" i="65"/>
  <c r="I53" i="65"/>
  <c r="I54" i="65"/>
  <c r="I55" i="65"/>
  <c r="I56" i="65"/>
  <c r="I57" i="65"/>
  <c r="I58" i="65"/>
  <c r="I59" i="65"/>
  <c r="I60" i="65"/>
  <c r="I61" i="65"/>
  <c r="I62" i="65"/>
  <c r="I63" i="65"/>
  <c r="I64" i="65"/>
  <c r="I65" i="65"/>
  <c r="I66" i="65"/>
  <c r="I67" i="65"/>
  <c r="I68" i="65"/>
  <c r="I69" i="65"/>
  <c r="I70" i="65"/>
  <c r="I71" i="65"/>
  <c r="I72" i="65"/>
  <c r="I73" i="65"/>
  <c r="I74" i="65"/>
  <c r="I75" i="65"/>
  <c r="I76" i="65"/>
  <c r="I77" i="65"/>
  <c r="I78" i="65"/>
  <c r="I79" i="65"/>
  <c r="I80" i="65"/>
  <c r="I81" i="65"/>
  <c r="I82" i="65"/>
  <c r="I83" i="65"/>
  <c r="I84" i="65"/>
  <c r="I85" i="65"/>
  <c r="I86" i="65"/>
  <c r="I87" i="65"/>
  <c r="I88" i="65"/>
  <c r="I89" i="65"/>
  <c r="I90" i="65"/>
  <c r="I91" i="65"/>
  <c r="I92" i="65"/>
  <c r="I93" i="65"/>
  <c r="I94" i="65"/>
  <c r="I95" i="65"/>
  <c r="I96" i="65"/>
  <c r="I97" i="65"/>
  <c r="I98" i="65"/>
  <c r="I99" i="65"/>
  <c r="I100" i="65"/>
  <c r="I101" i="65"/>
  <c r="I102" i="65"/>
  <c r="I103" i="65"/>
  <c r="I104" i="65"/>
  <c r="I105" i="65"/>
  <c r="I106" i="65"/>
  <c r="I107" i="65"/>
  <c r="I108" i="65"/>
  <c r="I109" i="65"/>
  <c r="I110" i="65"/>
  <c r="I111" i="65"/>
  <c r="I112" i="65"/>
  <c r="I113" i="65"/>
  <c r="I114" i="65"/>
  <c r="I115" i="65"/>
  <c r="I116" i="65"/>
  <c r="I117" i="65"/>
  <c r="I118" i="65"/>
  <c r="I119" i="65"/>
  <c r="I120" i="65"/>
  <c r="I121" i="65"/>
  <c r="I122" i="65"/>
  <c r="I125" i="65"/>
  <c r="I126" i="65"/>
  <c r="I127" i="65"/>
  <c r="I128" i="65"/>
  <c r="I129" i="65"/>
  <c r="I130" i="65"/>
  <c r="I135" i="65"/>
  <c r="I136" i="65"/>
  <c r="I137" i="65"/>
  <c r="I138" i="65"/>
  <c r="I139" i="65"/>
  <c r="I140" i="65"/>
  <c r="I141" i="65"/>
  <c r="I142" i="65"/>
  <c r="I143" i="65"/>
  <c r="I144" i="65"/>
  <c r="I145" i="65"/>
  <c r="I146" i="65"/>
  <c r="I147" i="65"/>
  <c r="J147" i="65" s="1"/>
  <c r="I148" i="65"/>
  <c r="I149" i="65"/>
  <c r="I150" i="65"/>
  <c r="I151" i="65"/>
  <c r="I152" i="65"/>
  <c r="I153" i="65"/>
  <c r="I154" i="65"/>
  <c r="I155" i="65"/>
  <c r="I156" i="65"/>
  <c r="I157" i="65"/>
  <c r="I158" i="65"/>
  <c r="I159" i="65"/>
  <c r="I160" i="65"/>
  <c r="I161" i="65"/>
  <c r="I162" i="65"/>
  <c r="I163" i="65"/>
  <c r="I164" i="65"/>
  <c r="I165" i="65"/>
  <c r="I166" i="65"/>
  <c r="I167" i="65"/>
  <c r="I168" i="65"/>
  <c r="I169" i="65"/>
  <c r="I170" i="65"/>
  <c r="I171" i="65"/>
  <c r="I172" i="65"/>
  <c r="I173" i="65"/>
  <c r="I174" i="65"/>
  <c r="I175" i="65"/>
  <c r="I176" i="65"/>
  <c r="I177" i="65"/>
  <c r="I178" i="65"/>
  <c r="I179" i="65"/>
  <c r="I180" i="65"/>
  <c r="I181" i="65"/>
  <c r="I182" i="65"/>
  <c r="I183" i="65"/>
  <c r="I184" i="65"/>
  <c r="I185" i="65"/>
  <c r="I186" i="65"/>
  <c r="I187" i="65"/>
  <c r="I188" i="65"/>
  <c r="I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5" i="65"/>
  <c r="H126" i="65"/>
  <c r="H127" i="65"/>
  <c r="H128" i="65"/>
  <c r="H129" i="65"/>
  <c r="H130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4" i="65"/>
  <c r="L4" i="66"/>
  <c r="L158" i="66"/>
  <c r="J158" i="66"/>
  <c r="J157" i="66"/>
  <c r="J156" i="66"/>
  <c r="L157" i="66"/>
  <c r="L156" i="66"/>
  <c r="O4" i="64" l="1"/>
  <c r="L175" i="127"/>
  <c r="O14" i="154"/>
  <c r="J175" i="127"/>
  <c r="O19" i="167"/>
  <c r="O19" i="191"/>
  <c r="O19" i="127"/>
  <c r="O24" i="154"/>
  <c r="O16" i="154"/>
  <c r="O12" i="154"/>
  <c r="O25" i="154"/>
  <c r="O7" i="154"/>
  <c r="O9" i="140"/>
  <c r="L189" i="65"/>
  <c r="O4" i="65"/>
  <c r="O22" i="168"/>
  <c r="J153" i="167"/>
  <c r="J165" i="64"/>
  <c r="L153" i="167"/>
  <c r="O13" i="154"/>
  <c r="O13" i="140"/>
  <c r="O9" i="64"/>
  <c r="O10" i="167"/>
  <c r="O11" i="154"/>
  <c r="O16" i="64"/>
  <c r="O11" i="190"/>
  <c r="L146" i="140"/>
  <c r="O16" i="65"/>
  <c r="J184" i="151"/>
  <c r="J155" i="153"/>
  <c r="O19" i="154"/>
  <c r="L165" i="64"/>
  <c r="O24" i="91"/>
  <c r="J178" i="22"/>
  <c r="L172" i="94"/>
  <c r="L184" i="151"/>
  <c r="L155" i="153"/>
  <c r="J172" i="154"/>
  <c r="O22" i="167"/>
  <c r="O11" i="167"/>
  <c r="O12" i="167"/>
  <c r="O24" i="168"/>
  <c r="O16" i="168"/>
  <c r="O12" i="168"/>
  <c r="O24" i="181"/>
  <c r="O11" i="181"/>
  <c r="O16" i="181"/>
  <c r="O12" i="181"/>
  <c r="J154" i="91"/>
  <c r="O11" i="140"/>
  <c r="O22" i="154"/>
  <c r="L172" i="154"/>
  <c r="J189" i="65"/>
  <c r="L154" i="91"/>
  <c r="J146" i="140"/>
  <c r="J172" i="94"/>
  <c r="O12" i="190"/>
  <c r="O9" i="190"/>
  <c r="L176" i="191"/>
  <c r="J184" i="190"/>
  <c r="L184" i="190"/>
  <c r="O9" i="127"/>
  <c r="O15" i="127"/>
  <c r="O4" i="127"/>
  <c r="J150" i="26"/>
  <c r="L150" i="26"/>
  <c r="J166" i="25"/>
  <c r="J176" i="191"/>
  <c r="O9" i="191"/>
  <c r="O18" i="22"/>
  <c r="L178" i="22"/>
  <c r="O15" i="191"/>
  <c r="L108" i="25"/>
  <c r="L166" i="25" s="1"/>
  <c r="O10" i="191"/>
  <c r="O12" i="153"/>
  <c r="O7" i="191"/>
  <c r="O12" i="191"/>
  <c r="O15" i="153"/>
  <c r="O6" i="153"/>
  <c r="O13" i="153"/>
  <c r="O19" i="153"/>
  <c r="O7" i="153"/>
  <c r="O22" i="153"/>
  <c r="O6" i="151"/>
  <c r="O13" i="151"/>
  <c r="O7" i="151"/>
  <c r="O19" i="151"/>
  <c r="O9" i="94"/>
  <c r="O24" i="94"/>
  <c r="O15" i="94"/>
  <c r="O10" i="94"/>
  <c r="O4" i="94"/>
  <c r="O16" i="94"/>
  <c r="O12" i="94"/>
  <c r="O16" i="91"/>
  <c r="O12" i="91"/>
  <c r="O13" i="91"/>
  <c r="O24" i="65"/>
  <c r="O7" i="64"/>
  <c r="O25" i="25"/>
  <c r="O24" i="25"/>
  <c r="O11" i="25"/>
  <c r="O6" i="25"/>
  <c r="O13" i="25"/>
  <c r="O16" i="22"/>
  <c r="O24" i="22"/>
  <c r="O12" i="65"/>
  <c r="O13" i="65"/>
  <c r="O12" i="151"/>
  <c r="O7" i="168"/>
  <c r="O13" i="181"/>
  <c r="O7" i="181"/>
  <c r="O12" i="64"/>
  <c r="O4" i="91"/>
  <c r="O25" i="22"/>
  <c r="O11" i="22"/>
  <c r="O14" i="94"/>
  <c r="O7" i="25"/>
  <c r="O4" i="151"/>
  <c r="O14" i="65"/>
  <c r="O11" i="65"/>
  <c r="O22" i="190"/>
  <c r="O15" i="190"/>
  <c r="O10" i="190"/>
  <c r="O4" i="190"/>
  <c r="O17" i="190"/>
  <c r="O7" i="190"/>
  <c r="O11" i="64"/>
  <c r="O22" i="91"/>
  <c r="O15" i="91"/>
  <c r="O25" i="91"/>
  <c r="O10" i="91"/>
  <c r="O17" i="91"/>
  <c r="O11" i="91"/>
  <c r="O7" i="91"/>
  <c r="O7" i="22"/>
  <c r="O22" i="94"/>
  <c r="O11" i="94"/>
  <c r="O17" i="94"/>
  <c r="O13" i="94"/>
  <c r="O19" i="94"/>
  <c r="O24" i="140"/>
  <c r="O25" i="140"/>
  <c r="O4" i="140"/>
  <c r="O7" i="65"/>
  <c r="O11" i="151"/>
  <c r="O19" i="65"/>
  <c r="O17" i="65"/>
  <c r="O15" i="151"/>
  <c r="O9" i="153"/>
  <c r="O10" i="153"/>
  <c r="O11" i="153"/>
  <c r="O9" i="154"/>
  <c r="O15" i="154"/>
  <c r="O17" i="154"/>
  <c r="O9" i="167"/>
  <c r="O15" i="167"/>
  <c r="O4" i="167"/>
  <c r="O17" i="167"/>
  <c r="O7" i="167"/>
  <c r="O11" i="168"/>
  <c r="O6" i="168"/>
  <c r="O13" i="168"/>
  <c r="O17" i="181"/>
  <c r="O19" i="190"/>
  <c r="O22" i="191"/>
  <c r="O11" i="191"/>
  <c r="O4" i="191"/>
  <c r="O22" i="127"/>
  <c r="O24" i="127"/>
  <c r="O10" i="127"/>
  <c r="O11" i="127"/>
  <c r="O17" i="127"/>
  <c r="O13" i="127"/>
  <c r="O7" i="127"/>
  <c r="O16" i="127"/>
  <c r="O12" i="127"/>
  <c r="O24" i="64"/>
  <c r="O19" i="64"/>
  <c r="O17" i="22"/>
  <c r="O13" i="22"/>
  <c r="O12" i="22"/>
  <c r="O7" i="94"/>
  <c r="O27" i="26"/>
  <c r="O11" i="26"/>
  <c r="O19" i="26"/>
  <c r="O9" i="26"/>
  <c r="O7" i="26"/>
  <c r="O6" i="26"/>
  <c r="O30" i="168" l="1"/>
  <c r="O19" i="25"/>
  <c r="O27" i="25" s="1"/>
  <c r="O31" i="191"/>
  <c r="O29" i="154"/>
  <c r="O29" i="153"/>
  <c r="O29" i="127"/>
  <c r="O29" i="94"/>
  <c r="O28" i="65"/>
  <c r="O28" i="64"/>
  <c r="O28" i="26"/>
  <c r="O27" i="22"/>
  <c r="O29" i="151"/>
  <c r="O29" i="140"/>
  <c r="O31" i="190"/>
  <c r="O30" i="167"/>
  <c r="O29" i="91"/>
  <c r="O30" i="181"/>
  <c r="L130" i="66"/>
  <c r="J130" i="66"/>
  <c r="L129" i="66"/>
  <c r="J129" i="66"/>
  <c r="L128" i="66"/>
  <c r="J128" i="66"/>
  <c r="L127" i="66"/>
  <c r="J127" i="66"/>
  <c r="L126" i="66"/>
  <c r="J126" i="66"/>
  <c r="L125" i="66"/>
  <c r="J125" i="66"/>
  <c r="L124" i="66"/>
  <c r="J124" i="66"/>
  <c r="L123" i="66"/>
  <c r="J123" i="66"/>
  <c r="L122" i="66"/>
  <c r="J122" i="66"/>
  <c r="L121" i="66"/>
  <c r="J121" i="66"/>
  <c r="L120" i="66"/>
  <c r="J120" i="66"/>
  <c r="L119" i="66"/>
  <c r="J119" i="66"/>
  <c r="L118" i="66"/>
  <c r="J118" i="66"/>
  <c r="L117" i="66"/>
  <c r="J117" i="66"/>
  <c r="L116" i="66"/>
  <c r="J116" i="66"/>
  <c r="L115" i="66"/>
  <c r="J115" i="66"/>
  <c r="L114" i="66"/>
  <c r="J114" i="66"/>
  <c r="L113" i="66"/>
  <c r="J113" i="66"/>
  <c r="L112" i="66"/>
  <c r="J112" i="66"/>
  <c r="L111" i="66"/>
  <c r="J111" i="66"/>
  <c r="L110" i="66"/>
  <c r="J110" i="66"/>
  <c r="J137" i="63"/>
  <c r="L137" i="63"/>
  <c r="J138" i="63"/>
  <c r="L138" i="63"/>
  <c r="J139" i="63"/>
  <c r="L139" i="63"/>
  <c r="J140" i="63"/>
  <c r="L140" i="63"/>
  <c r="J141" i="63"/>
  <c r="L141" i="63"/>
  <c r="O14" i="63" s="1"/>
  <c r="J142" i="63"/>
  <c r="L142" i="63"/>
  <c r="O5" i="63" s="1"/>
  <c r="J143" i="63"/>
  <c r="L143" i="63"/>
  <c r="J144" i="63"/>
  <c r="L144" i="63"/>
  <c r="I5" i="63"/>
  <c r="I6" i="63"/>
  <c r="I7" i="63"/>
  <c r="I8" i="63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J126" i="63" s="1"/>
  <c r="I127" i="63"/>
  <c r="I128" i="63"/>
  <c r="I129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144" i="63"/>
  <c r="I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0" i="63"/>
  <c r="H101" i="63"/>
  <c r="H102" i="63"/>
  <c r="H103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4" i="63"/>
  <c r="L136" i="63"/>
  <c r="J136" i="63"/>
  <c r="L135" i="63"/>
  <c r="J135" i="63"/>
  <c r="L134" i="63"/>
  <c r="J134" i="63"/>
  <c r="L133" i="63"/>
  <c r="J133" i="63"/>
  <c r="L132" i="63"/>
  <c r="J132" i="63"/>
  <c r="L131" i="63"/>
  <c r="O22" i="63" s="1"/>
  <c r="J131" i="63"/>
  <c r="L129" i="63"/>
  <c r="O20" i="63" s="1"/>
  <c r="J129" i="63"/>
  <c r="L128" i="63"/>
  <c r="O18" i="63" s="1"/>
  <c r="J128" i="63"/>
  <c r="L127" i="63"/>
  <c r="J127" i="63"/>
  <c r="L126" i="63"/>
  <c r="L125" i="63"/>
  <c r="J125" i="63"/>
  <c r="L124" i="63"/>
  <c r="J124" i="63"/>
  <c r="L123" i="63"/>
  <c r="J123" i="63"/>
  <c r="L122" i="63"/>
  <c r="J122" i="63"/>
  <c r="L121" i="63"/>
  <c r="J121" i="63"/>
  <c r="L120" i="63"/>
  <c r="J120" i="63"/>
  <c r="L119" i="63"/>
  <c r="J119" i="63"/>
  <c r="L118" i="63"/>
  <c r="J118" i="63"/>
  <c r="L117" i="63"/>
  <c r="J117" i="63"/>
  <c r="L116" i="63"/>
  <c r="J116" i="63"/>
  <c r="L115" i="63"/>
  <c r="J115" i="63"/>
  <c r="L114" i="63"/>
  <c r="J114" i="63"/>
  <c r="L113" i="63"/>
  <c r="J113" i="63"/>
  <c r="L112" i="63"/>
  <c r="J112" i="63"/>
  <c r="L111" i="63"/>
  <c r="J111" i="63"/>
  <c r="L110" i="63"/>
  <c r="J110" i="63"/>
  <c r="L109" i="63"/>
  <c r="J109" i="63"/>
  <c r="L108" i="63"/>
  <c r="J108" i="63"/>
  <c r="L107" i="63"/>
  <c r="J107" i="63"/>
  <c r="L106" i="63"/>
  <c r="J106" i="63"/>
  <c r="L105" i="63"/>
  <c r="J105" i="63"/>
  <c r="L104" i="63"/>
  <c r="J104" i="63"/>
  <c r="L103" i="63"/>
  <c r="J103" i="63"/>
  <c r="L102" i="63"/>
  <c r="J102" i="63"/>
  <c r="L101" i="63"/>
  <c r="J101" i="63"/>
  <c r="L100" i="63"/>
  <c r="J100" i="63"/>
  <c r="L99" i="63"/>
  <c r="J99" i="63"/>
  <c r="L98" i="63"/>
  <c r="J98" i="63"/>
  <c r="L97" i="63"/>
  <c r="J97" i="63"/>
  <c r="L96" i="63"/>
  <c r="J96" i="63"/>
  <c r="L95" i="63"/>
  <c r="J95" i="63"/>
  <c r="L94" i="63"/>
  <c r="J94" i="63"/>
  <c r="L93" i="63"/>
  <c r="J93" i="63"/>
  <c r="L92" i="63"/>
  <c r="J92" i="63"/>
  <c r="L91" i="63"/>
  <c r="J91" i="63"/>
  <c r="L90" i="63"/>
  <c r="J90" i="63"/>
  <c r="L89" i="63"/>
  <c r="J89" i="63"/>
  <c r="L88" i="63"/>
  <c r="J88" i="63"/>
  <c r="L87" i="63"/>
  <c r="J87" i="63"/>
  <c r="L86" i="63"/>
  <c r="J86" i="63"/>
  <c r="L85" i="63"/>
  <c r="J85" i="63"/>
  <c r="L84" i="63"/>
  <c r="J84" i="63"/>
  <c r="L83" i="63"/>
  <c r="J83" i="63"/>
  <c r="L82" i="63"/>
  <c r="J82" i="63"/>
  <c r="L81" i="63"/>
  <c r="J81" i="63"/>
  <c r="L80" i="63"/>
  <c r="J80" i="63"/>
  <c r="L79" i="63"/>
  <c r="J79" i="63"/>
  <c r="L78" i="63"/>
  <c r="J78" i="63"/>
  <c r="L77" i="63"/>
  <c r="J77" i="63"/>
  <c r="L76" i="63"/>
  <c r="J76" i="63"/>
  <c r="L75" i="63"/>
  <c r="J75" i="63"/>
  <c r="L74" i="63"/>
  <c r="J74" i="63"/>
  <c r="L73" i="63"/>
  <c r="J73" i="63"/>
  <c r="L72" i="63"/>
  <c r="J72" i="63"/>
  <c r="L71" i="63"/>
  <c r="J71" i="63"/>
  <c r="L70" i="63"/>
  <c r="J70" i="63"/>
  <c r="L69" i="63"/>
  <c r="J69" i="63"/>
  <c r="L68" i="63"/>
  <c r="J68" i="63"/>
  <c r="L67" i="63"/>
  <c r="J67" i="63"/>
  <c r="L66" i="63"/>
  <c r="J66" i="63"/>
  <c r="L65" i="63"/>
  <c r="J65" i="63"/>
  <c r="L64" i="63"/>
  <c r="J64" i="63"/>
  <c r="L63" i="63"/>
  <c r="J63" i="63"/>
  <c r="L62" i="63"/>
  <c r="J62" i="63"/>
  <c r="L61" i="63"/>
  <c r="J61" i="63"/>
  <c r="L60" i="63"/>
  <c r="J60" i="63"/>
  <c r="L59" i="63"/>
  <c r="J59" i="63"/>
  <c r="L58" i="63"/>
  <c r="J58" i="63"/>
  <c r="L57" i="63"/>
  <c r="J57" i="63"/>
  <c r="L56" i="63"/>
  <c r="J56" i="63"/>
  <c r="L55" i="63"/>
  <c r="J55" i="63"/>
  <c r="L54" i="63"/>
  <c r="J54" i="63"/>
  <c r="L53" i="63"/>
  <c r="J53" i="63"/>
  <c r="L52" i="63"/>
  <c r="J52" i="63"/>
  <c r="L51" i="63"/>
  <c r="J51" i="63"/>
  <c r="L50" i="63"/>
  <c r="J50" i="63"/>
  <c r="L49" i="63"/>
  <c r="J49" i="63"/>
  <c r="L48" i="63"/>
  <c r="J48" i="63"/>
  <c r="L47" i="63"/>
  <c r="J47" i="63"/>
  <c r="L46" i="63"/>
  <c r="J46" i="63"/>
  <c r="L45" i="63"/>
  <c r="J45" i="63"/>
  <c r="L44" i="63"/>
  <c r="J44" i="63"/>
  <c r="L43" i="63"/>
  <c r="J43" i="63"/>
  <c r="L42" i="63"/>
  <c r="J42" i="63"/>
  <c r="L41" i="63"/>
  <c r="J41" i="63"/>
  <c r="L40" i="63"/>
  <c r="J40" i="63"/>
  <c r="L39" i="63"/>
  <c r="J39" i="63"/>
  <c r="L38" i="63"/>
  <c r="J38" i="63"/>
  <c r="L37" i="63"/>
  <c r="J37" i="63"/>
  <c r="L36" i="63"/>
  <c r="J36" i="63"/>
  <c r="L35" i="63"/>
  <c r="J35" i="63"/>
  <c r="L34" i="63"/>
  <c r="J34" i="63"/>
  <c r="L33" i="63"/>
  <c r="J33" i="63"/>
  <c r="L32" i="63"/>
  <c r="J32" i="63"/>
  <c r="L31" i="63"/>
  <c r="J31" i="63"/>
  <c r="L30" i="63"/>
  <c r="J30" i="63"/>
  <c r="L29" i="63"/>
  <c r="J29" i="63"/>
  <c r="L28" i="63"/>
  <c r="J28" i="63"/>
  <c r="L27" i="63"/>
  <c r="J27" i="63"/>
  <c r="L26" i="63"/>
  <c r="J26" i="63"/>
  <c r="L25" i="63"/>
  <c r="J25" i="63"/>
  <c r="L24" i="63"/>
  <c r="J24" i="63"/>
  <c r="L23" i="63"/>
  <c r="J23" i="63"/>
  <c r="L22" i="63"/>
  <c r="J22" i="63"/>
  <c r="L21" i="63"/>
  <c r="J21" i="63"/>
  <c r="L20" i="63"/>
  <c r="J20" i="63"/>
  <c r="L19" i="63"/>
  <c r="J19" i="63"/>
  <c r="L18" i="63"/>
  <c r="J18" i="63"/>
  <c r="L17" i="63"/>
  <c r="J17" i="63"/>
  <c r="L16" i="63"/>
  <c r="J16" i="63"/>
  <c r="L15" i="63"/>
  <c r="J15" i="63"/>
  <c r="L14" i="63"/>
  <c r="J14" i="63"/>
  <c r="L13" i="63"/>
  <c r="J13" i="63"/>
  <c r="L12" i="63"/>
  <c r="J12" i="63"/>
  <c r="L11" i="63"/>
  <c r="J11" i="63"/>
  <c r="L10" i="63"/>
  <c r="J10" i="63"/>
  <c r="L9" i="63"/>
  <c r="J9" i="63"/>
  <c r="L8" i="63"/>
  <c r="J8" i="63"/>
  <c r="L7" i="63"/>
  <c r="J7" i="63"/>
  <c r="L6" i="63"/>
  <c r="J6" i="63"/>
  <c r="L5" i="63"/>
  <c r="J5" i="63"/>
  <c r="L4" i="63"/>
  <c r="J4" i="63"/>
  <c r="I5" i="66"/>
  <c r="I6" i="66"/>
  <c r="I7" i="66"/>
  <c r="I8" i="66"/>
  <c r="I9" i="66"/>
  <c r="I10" i="66"/>
  <c r="I11" i="66"/>
  <c r="I12" i="66"/>
  <c r="I13" i="66"/>
  <c r="I16" i="66"/>
  <c r="I17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I38" i="66"/>
  <c r="I39" i="66"/>
  <c r="I40" i="66"/>
  <c r="I41" i="66"/>
  <c r="I42" i="66"/>
  <c r="I43" i="66"/>
  <c r="I44" i="66"/>
  <c r="I45" i="66"/>
  <c r="I46" i="66"/>
  <c r="I47" i="66"/>
  <c r="I48" i="66"/>
  <c r="I49" i="66"/>
  <c r="I50" i="66"/>
  <c r="I51" i="66"/>
  <c r="I52" i="66"/>
  <c r="I53" i="66"/>
  <c r="I54" i="66"/>
  <c r="I55" i="66"/>
  <c r="I56" i="66"/>
  <c r="I57" i="66"/>
  <c r="I58" i="66"/>
  <c r="I59" i="66"/>
  <c r="I60" i="66"/>
  <c r="I61" i="66"/>
  <c r="I62" i="66"/>
  <c r="I63" i="66"/>
  <c r="I64" i="66"/>
  <c r="I65" i="66"/>
  <c r="I66" i="66"/>
  <c r="I67" i="66"/>
  <c r="I68" i="66"/>
  <c r="I69" i="66"/>
  <c r="I70" i="66"/>
  <c r="I71" i="66"/>
  <c r="I72" i="66"/>
  <c r="I73" i="66"/>
  <c r="I74" i="66"/>
  <c r="I75" i="66"/>
  <c r="I76" i="66"/>
  <c r="I77" i="66"/>
  <c r="I78" i="66"/>
  <c r="I79" i="66"/>
  <c r="I80" i="66"/>
  <c r="I81" i="66"/>
  <c r="I82" i="66"/>
  <c r="I83" i="66"/>
  <c r="I84" i="66"/>
  <c r="I85" i="66"/>
  <c r="I86" i="66"/>
  <c r="I87" i="66"/>
  <c r="I88" i="66"/>
  <c r="I89" i="66"/>
  <c r="I90" i="66"/>
  <c r="I91" i="66"/>
  <c r="I92" i="66"/>
  <c r="I93" i="66"/>
  <c r="I94" i="66"/>
  <c r="I95" i="66"/>
  <c r="I96" i="66"/>
  <c r="I97" i="66"/>
  <c r="I98" i="66"/>
  <c r="I99" i="66"/>
  <c r="I100" i="66"/>
  <c r="I101" i="66"/>
  <c r="I102" i="66"/>
  <c r="I103" i="66"/>
  <c r="I104" i="66"/>
  <c r="I105" i="66"/>
  <c r="I106" i="66"/>
  <c r="I107" i="66"/>
  <c r="I108" i="66"/>
  <c r="I109" i="66"/>
  <c r="I131" i="66"/>
  <c r="I133" i="66"/>
  <c r="I134" i="66"/>
  <c r="I135" i="66"/>
  <c r="I136" i="66"/>
  <c r="I137" i="66"/>
  <c r="I138" i="66"/>
  <c r="I139" i="66"/>
  <c r="I140" i="66"/>
  <c r="I141" i="66"/>
  <c r="I144" i="66"/>
  <c r="I145" i="66"/>
  <c r="I146" i="66"/>
  <c r="I147" i="66"/>
  <c r="I148" i="66"/>
  <c r="I149" i="66"/>
  <c r="I150" i="66"/>
  <c r="I151" i="66"/>
  <c r="I152" i="66"/>
  <c r="J152" i="66" s="1"/>
  <c r="I153" i="66"/>
  <c r="I154" i="66"/>
  <c r="I155" i="66"/>
  <c r="I159" i="66"/>
  <c r="I160" i="66"/>
  <c r="I161" i="66"/>
  <c r="I162" i="66"/>
  <c r="I163" i="66"/>
  <c r="I164" i="66"/>
  <c r="I4" i="66"/>
  <c r="L164" i="66"/>
  <c r="J164" i="66"/>
  <c r="L163" i="66"/>
  <c r="J163" i="66"/>
  <c r="L162" i="66"/>
  <c r="J162" i="66"/>
  <c r="L161" i="66"/>
  <c r="J161" i="66"/>
  <c r="L160" i="66"/>
  <c r="J160" i="66"/>
  <c r="L159" i="66"/>
  <c r="J159" i="66"/>
  <c r="L155" i="66"/>
  <c r="J155" i="66"/>
  <c r="L154" i="66"/>
  <c r="J154" i="66"/>
  <c r="L153" i="66"/>
  <c r="J153" i="66"/>
  <c r="L152" i="66"/>
  <c r="L151" i="66"/>
  <c r="J151" i="66"/>
  <c r="L150" i="66"/>
  <c r="J150" i="66"/>
  <c r="L149" i="66"/>
  <c r="J149" i="66"/>
  <c r="L148" i="66"/>
  <c r="J148" i="66"/>
  <c r="L147" i="66"/>
  <c r="J147" i="66"/>
  <c r="L146" i="66"/>
  <c r="J146" i="66"/>
  <c r="L145" i="66"/>
  <c r="J145" i="66"/>
  <c r="L144" i="66"/>
  <c r="J144" i="66"/>
  <c r="L141" i="66"/>
  <c r="J141" i="66"/>
  <c r="L140" i="66"/>
  <c r="J140" i="66"/>
  <c r="L139" i="66"/>
  <c r="J139" i="66"/>
  <c r="L138" i="66"/>
  <c r="J138" i="66"/>
  <c r="L137" i="66"/>
  <c r="J137" i="66"/>
  <c r="L136" i="66"/>
  <c r="J136" i="66"/>
  <c r="L135" i="66"/>
  <c r="J135" i="66"/>
  <c r="L134" i="66"/>
  <c r="J134" i="66"/>
  <c r="L133" i="66"/>
  <c r="J133" i="66"/>
  <c r="L131" i="66"/>
  <c r="J131" i="66"/>
  <c r="L109" i="66"/>
  <c r="J109" i="66"/>
  <c r="L108" i="66"/>
  <c r="J108" i="66"/>
  <c r="L107" i="66"/>
  <c r="J107" i="66"/>
  <c r="L106" i="66"/>
  <c r="J106" i="66"/>
  <c r="L105" i="66"/>
  <c r="J105" i="66"/>
  <c r="J104" i="66"/>
  <c r="J103" i="66"/>
  <c r="J102" i="66"/>
  <c r="L101" i="66"/>
  <c r="J101" i="66"/>
  <c r="L100" i="66"/>
  <c r="J100" i="66"/>
  <c r="L99" i="66"/>
  <c r="J99" i="66"/>
  <c r="L98" i="66"/>
  <c r="J98" i="66"/>
  <c r="L97" i="66"/>
  <c r="J97" i="66"/>
  <c r="L96" i="66"/>
  <c r="J96" i="66"/>
  <c r="L95" i="66"/>
  <c r="J95" i="66"/>
  <c r="L94" i="66"/>
  <c r="J94" i="66"/>
  <c r="L93" i="66"/>
  <c r="J93" i="66"/>
  <c r="L92" i="66"/>
  <c r="J92" i="66"/>
  <c r="L91" i="66"/>
  <c r="J91" i="66"/>
  <c r="L90" i="66"/>
  <c r="J90" i="66"/>
  <c r="L89" i="66"/>
  <c r="J89" i="66"/>
  <c r="L88" i="66"/>
  <c r="J88" i="66"/>
  <c r="L87" i="66"/>
  <c r="J87" i="66"/>
  <c r="L86" i="66"/>
  <c r="J86" i="66"/>
  <c r="L85" i="66"/>
  <c r="J85" i="66"/>
  <c r="L84" i="66"/>
  <c r="J84" i="66"/>
  <c r="L83" i="66"/>
  <c r="J83" i="66"/>
  <c r="L82" i="66"/>
  <c r="J82" i="66"/>
  <c r="L81" i="66"/>
  <c r="J81" i="66"/>
  <c r="L80" i="66"/>
  <c r="J80" i="66"/>
  <c r="L79" i="66"/>
  <c r="J79" i="66"/>
  <c r="L78" i="66"/>
  <c r="J78" i="66"/>
  <c r="L77" i="66"/>
  <c r="J77" i="66"/>
  <c r="L76" i="66"/>
  <c r="J76" i="66"/>
  <c r="L75" i="66"/>
  <c r="J75" i="66"/>
  <c r="L74" i="66"/>
  <c r="J74" i="66"/>
  <c r="L73" i="66"/>
  <c r="J73" i="66"/>
  <c r="L72" i="66"/>
  <c r="J72" i="66"/>
  <c r="L71" i="66"/>
  <c r="J71" i="66"/>
  <c r="L70" i="66"/>
  <c r="J70" i="66"/>
  <c r="L69" i="66"/>
  <c r="J69" i="66"/>
  <c r="L68" i="66"/>
  <c r="J68" i="66"/>
  <c r="L67" i="66"/>
  <c r="J67" i="66"/>
  <c r="L66" i="66"/>
  <c r="J66" i="66"/>
  <c r="L65" i="66"/>
  <c r="J65" i="66"/>
  <c r="L64" i="66"/>
  <c r="J64" i="66"/>
  <c r="L63" i="66"/>
  <c r="J63" i="66"/>
  <c r="L62" i="66"/>
  <c r="J62" i="66"/>
  <c r="L61" i="66"/>
  <c r="J61" i="66"/>
  <c r="L60" i="66"/>
  <c r="J60" i="66"/>
  <c r="L59" i="66"/>
  <c r="J59" i="66"/>
  <c r="L58" i="66"/>
  <c r="J58" i="66"/>
  <c r="L57" i="66"/>
  <c r="J57" i="66"/>
  <c r="L56" i="66"/>
  <c r="J56" i="66"/>
  <c r="L55" i="66"/>
  <c r="J55" i="66"/>
  <c r="L54" i="66"/>
  <c r="J54" i="66"/>
  <c r="L53" i="66"/>
  <c r="J53" i="66"/>
  <c r="L52" i="66"/>
  <c r="J52" i="66"/>
  <c r="L51" i="66"/>
  <c r="J51" i="66"/>
  <c r="L50" i="66"/>
  <c r="J50" i="66"/>
  <c r="L49" i="66"/>
  <c r="J49" i="66"/>
  <c r="L48" i="66"/>
  <c r="J48" i="66"/>
  <c r="L47" i="66"/>
  <c r="J47" i="66"/>
  <c r="L46" i="66"/>
  <c r="J46" i="66"/>
  <c r="L45" i="66"/>
  <c r="J45" i="66"/>
  <c r="L44" i="66"/>
  <c r="J44" i="66"/>
  <c r="L43" i="66"/>
  <c r="J43" i="66"/>
  <c r="L42" i="66"/>
  <c r="J42" i="66"/>
  <c r="L41" i="66"/>
  <c r="J41" i="66"/>
  <c r="L40" i="66"/>
  <c r="J40" i="66"/>
  <c r="L39" i="66"/>
  <c r="J39" i="66"/>
  <c r="L38" i="66"/>
  <c r="J38" i="66"/>
  <c r="L37" i="66"/>
  <c r="J37" i="66"/>
  <c r="L36" i="66"/>
  <c r="J36" i="66"/>
  <c r="L35" i="66"/>
  <c r="J35" i="66"/>
  <c r="L34" i="66"/>
  <c r="J34" i="66"/>
  <c r="L33" i="66"/>
  <c r="J33" i="66"/>
  <c r="L32" i="66"/>
  <c r="J32" i="66"/>
  <c r="L31" i="66"/>
  <c r="J31" i="66"/>
  <c r="L30" i="66"/>
  <c r="J30" i="66"/>
  <c r="L29" i="66"/>
  <c r="J29" i="66"/>
  <c r="L28" i="66"/>
  <c r="J28" i="66"/>
  <c r="L27" i="66"/>
  <c r="J27" i="66"/>
  <c r="L26" i="66"/>
  <c r="J26" i="66"/>
  <c r="L25" i="66"/>
  <c r="J25" i="66"/>
  <c r="L24" i="66"/>
  <c r="J24" i="66"/>
  <c r="L23" i="66"/>
  <c r="J23" i="66"/>
  <c r="L22" i="66"/>
  <c r="J22" i="66"/>
  <c r="L21" i="66"/>
  <c r="J21" i="66"/>
  <c r="L20" i="66"/>
  <c r="J20" i="66"/>
  <c r="L19" i="66"/>
  <c r="J19" i="66"/>
  <c r="L18" i="66"/>
  <c r="J18" i="66"/>
  <c r="L17" i="66"/>
  <c r="J17" i="66"/>
  <c r="L16" i="66"/>
  <c r="J16" i="66"/>
  <c r="L13" i="66"/>
  <c r="J13" i="66"/>
  <c r="L12" i="66"/>
  <c r="J12" i="66"/>
  <c r="L11" i="66"/>
  <c r="J11" i="66"/>
  <c r="L10" i="66"/>
  <c r="J10" i="66"/>
  <c r="L9" i="66"/>
  <c r="J9" i="66"/>
  <c r="L8" i="66"/>
  <c r="J8" i="66"/>
  <c r="L7" i="66"/>
  <c r="J7" i="66"/>
  <c r="L6" i="66"/>
  <c r="J6" i="66"/>
  <c r="L5" i="66"/>
  <c r="J5" i="66"/>
  <c r="J4" i="66"/>
  <c r="L143" i="3"/>
  <c r="J143" i="3"/>
  <c r="L142" i="3"/>
  <c r="J142" i="3"/>
  <c r="L139" i="3"/>
  <c r="J139" i="3"/>
  <c r="L138" i="3"/>
  <c r="O22" i="3" s="1"/>
  <c r="J138" i="3"/>
  <c r="L137" i="3"/>
  <c r="O16" i="3" s="1"/>
  <c r="J137" i="3"/>
  <c r="L134" i="3"/>
  <c r="J134" i="3"/>
  <c r="L133" i="3"/>
  <c r="J133" i="3"/>
  <c r="L132" i="3"/>
  <c r="J132" i="3"/>
  <c r="L131" i="3"/>
  <c r="J131" i="3"/>
  <c r="L130" i="3"/>
  <c r="J130" i="3"/>
  <c r="L129" i="3"/>
  <c r="L128" i="3"/>
  <c r="J128" i="3"/>
  <c r="L127" i="3"/>
  <c r="J127" i="3"/>
  <c r="L125" i="3"/>
  <c r="J125" i="3"/>
  <c r="L122" i="3"/>
  <c r="J122" i="3"/>
  <c r="L121" i="3"/>
  <c r="J121" i="3"/>
  <c r="L120" i="3"/>
  <c r="J120" i="3"/>
  <c r="L119" i="3"/>
  <c r="J119" i="3"/>
  <c r="L118" i="3"/>
  <c r="J118" i="3"/>
  <c r="L117" i="3"/>
  <c r="J117" i="3"/>
  <c r="L116" i="3"/>
  <c r="J116" i="3"/>
  <c r="L115" i="3"/>
  <c r="J115" i="3"/>
  <c r="L114" i="3"/>
  <c r="J114" i="3"/>
  <c r="L113" i="3"/>
  <c r="J113" i="3"/>
  <c r="L112" i="3"/>
  <c r="J112" i="3"/>
  <c r="L111" i="3"/>
  <c r="J111" i="3"/>
  <c r="L110" i="3"/>
  <c r="J110" i="3"/>
  <c r="L109" i="3"/>
  <c r="J109" i="3"/>
  <c r="L108" i="3"/>
  <c r="J108" i="3"/>
  <c r="L107" i="3"/>
  <c r="J107" i="3"/>
  <c r="L106" i="3"/>
  <c r="J106" i="3"/>
  <c r="L105" i="3"/>
  <c r="J105" i="3"/>
  <c r="L104" i="3"/>
  <c r="J104" i="3"/>
  <c r="L103" i="3"/>
  <c r="J103" i="3"/>
  <c r="L102" i="3"/>
  <c r="J102" i="3"/>
  <c r="L101" i="3"/>
  <c r="J101" i="3"/>
  <c r="L100" i="3"/>
  <c r="J100" i="3"/>
  <c r="L99" i="3"/>
  <c r="J99" i="3"/>
  <c r="L98" i="3"/>
  <c r="J98" i="3"/>
  <c r="L97" i="3"/>
  <c r="J97" i="3"/>
  <c r="L96" i="3"/>
  <c r="J96" i="3"/>
  <c r="J95" i="3"/>
  <c r="J94" i="3"/>
  <c r="J93" i="3"/>
  <c r="L92" i="3"/>
  <c r="J92" i="3"/>
  <c r="L91" i="3"/>
  <c r="J91" i="3"/>
  <c r="L90" i="3"/>
  <c r="J90" i="3"/>
  <c r="L89" i="3"/>
  <c r="J89" i="3"/>
  <c r="L88" i="3"/>
  <c r="J88" i="3"/>
  <c r="L87" i="3"/>
  <c r="J87" i="3"/>
  <c r="L86" i="3"/>
  <c r="J86" i="3"/>
  <c r="L85" i="3"/>
  <c r="J85" i="3"/>
  <c r="L84" i="3"/>
  <c r="J84" i="3"/>
  <c r="L83" i="3"/>
  <c r="J83" i="3"/>
  <c r="L82" i="3"/>
  <c r="J82" i="3"/>
  <c r="L81" i="3"/>
  <c r="J81" i="3"/>
  <c r="L80" i="3"/>
  <c r="J80" i="3"/>
  <c r="L79" i="3"/>
  <c r="J79" i="3"/>
  <c r="L78" i="3"/>
  <c r="J78" i="3"/>
  <c r="L77" i="3"/>
  <c r="J77" i="3"/>
  <c r="L76" i="3"/>
  <c r="J76" i="3"/>
  <c r="L75" i="3"/>
  <c r="J75" i="3"/>
  <c r="L74" i="3"/>
  <c r="J74" i="3"/>
  <c r="L73" i="3"/>
  <c r="J73" i="3"/>
  <c r="L72" i="3"/>
  <c r="J72" i="3"/>
  <c r="L71" i="3"/>
  <c r="J71" i="3"/>
  <c r="L70" i="3"/>
  <c r="J70" i="3"/>
  <c r="L69" i="3"/>
  <c r="J69" i="3"/>
  <c r="L68" i="3"/>
  <c r="J68" i="3"/>
  <c r="L67" i="3"/>
  <c r="J67" i="3"/>
  <c r="L66" i="3"/>
  <c r="J66" i="3"/>
  <c r="L65" i="3"/>
  <c r="J65" i="3"/>
  <c r="L64" i="3"/>
  <c r="J64" i="3"/>
  <c r="L63" i="3"/>
  <c r="J63" i="3"/>
  <c r="L62" i="3"/>
  <c r="J62" i="3"/>
  <c r="L61" i="3"/>
  <c r="J61" i="3"/>
  <c r="L60" i="3"/>
  <c r="J60" i="3"/>
  <c r="L59" i="3"/>
  <c r="J59" i="3"/>
  <c r="L58" i="3"/>
  <c r="J58" i="3"/>
  <c r="L57" i="3"/>
  <c r="J57" i="3"/>
  <c r="L56" i="3"/>
  <c r="J56" i="3"/>
  <c r="L55" i="3"/>
  <c r="J55" i="3"/>
  <c r="L54" i="3"/>
  <c r="J54" i="3"/>
  <c r="L53" i="3"/>
  <c r="J53" i="3"/>
  <c r="L52" i="3"/>
  <c r="J52" i="3"/>
  <c r="L51" i="3"/>
  <c r="J51" i="3"/>
  <c r="L50" i="3"/>
  <c r="J50" i="3"/>
  <c r="L49" i="3"/>
  <c r="J49" i="3"/>
  <c r="L48" i="3"/>
  <c r="J48" i="3"/>
  <c r="L47" i="3"/>
  <c r="J47" i="3"/>
  <c r="L46" i="3"/>
  <c r="J46" i="3"/>
  <c r="L45" i="3"/>
  <c r="J45" i="3"/>
  <c r="L44" i="3"/>
  <c r="J44" i="3"/>
  <c r="L43" i="3"/>
  <c r="J43" i="3"/>
  <c r="L42" i="3"/>
  <c r="J42" i="3"/>
  <c r="L41" i="3"/>
  <c r="J41" i="3"/>
  <c r="L40" i="3"/>
  <c r="J40" i="3"/>
  <c r="L39" i="3"/>
  <c r="J39" i="3"/>
  <c r="L38" i="3"/>
  <c r="J38" i="3"/>
  <c r="L37" i="3"/>
  <c r="J37" i="3"/>
  <c r="L36" i="3"/>
  <c r="J36" i="3"/>
  <c r="L35" i="3"/>
  <c r="J35" i="3"/>
  <c r="L34" i="3"/>
  <c r="J34" i="3"/>
  <c r="L33" i="3"/>
  <c r="J33" i="3"/>
  <c r="L32" i="3"/>
  <c r="J32" i="3"/>
  <c r="L31" i="3"/>
  <c r="J31" i="3"/>
  <c r="L30" i="3"/>
  <c r="J30" i="3"/>
  <c r="L29" i="3"/>
  <c r="J29" i="3"/>
  <c r="L28" i="3"/>
  <c r="J28" i="3"/>
  <c r="L27" i="3"/>
  <c r="J27" i="3"/>
  <c r="L26" i="3"/>
  <c r="J26" i="3"/>
  <c r="L25" i="3"/>
  <c r="J25" i="3"/>
  <c r="L24" i="3"/>
  <c r="J24" i="3"/>
  <c r="L23" i="3"/>
  <c r="J23" i="3"/>
  <c r="L22" i="3"/>
  <c r="J22" i="3"/>
  <c r="L21" i="3"/>
  <c r="J21" i="3"/>
  <c r="L20" i="3"/>
  <c r="J20" i="3"/>
  <c r="L19" i="3"/>
  <c r="J19" i="3"/>
  <c r="L18" i="3"/>
  <c r="J18" i="3"/>
  <c r="L17" i="3"/>
  <c r="J17" i="3"/>
  <c r="L16" i="3"/>
  <c r="J16" i="3"/>
  <c r="L15" i="3"/>
  <c r="J15" i="3"/>
  <c r="L14" i="3"/>
  <c r="O24" i="3" s="1"/>
  <c r="J14" i="3"/>
  <c r="L13" i="3"/>
  <c r="J13" i="3"/>
  <c r="L12" i="3"/>
  <c r="J12" i="3"/>
  <c r="L11" i="3"/>
  <c r="J11" i="3"/>
  <c r="L10" i="3"/>
  <c r="J10" i="3"/>
  <c r="L9" i="3"/>
  <c r="J9" i="3"/>
  <c r="L8" i="3"/>
  <c r="J8" i="3"/>
  <c r="L7" i="3"/>
  <c r="J7" i="3"/>
  <c r="L6" i="3"/>
  <c r="J6" i="3"/>
  <c r="L5" i="3"/>
  <c r="J5" i="3"/>
  <c r="L4" i="3"/>
  <c r="J4" i="3"/>
  <c r="L155" i="1"/>
  <c r="J155" i="1"/>
  <c r="L154" i="1"/>
  <c r="J154" i="1"/>
  <c r="L153" i="1"/>
  <c r="J153" i="1"/>
  <c r="L152" i="1"/>
  <c r="J152" i="1"/>
  <c r="L151" i="1"/>
  <c r="J151" i="1"/>
  <c r="L150" i="1"/>
  <c r="J150" i="1"/>
  <c r="L149" i="1"/>
  <c r="J149" i="1"/>
  <c r="L148" i="1"/>
  <c r="J148" i="1"/>
  <c r="L147" i="1"/>
  <c r="J147" i="1"/>
  <c r="L146" i="1"/>
  <c r="J146" i="1"/>
  <c r="L145" i="1"/>
  <c r="J145" i="1"/>
  <c r="L144" i="1"/>
  <c r="J144" i="1"/>
  <c r="L143" i="1"/>
  <c r="J143" i="1"/>
  <c r="L142" i="1"/>
  <c r="O14" i="1" s="1"/>
  <c r="J142" i="1"/>
  <c r="L141" i="1"/>
  <c r="J141" i="1"/>
  <c r="L140" i="1"/>
  <c r="J140" i="1"/>
  <c r="L139" i="1"/>
  <c r="J139" i="1"/>
  <c r="L138" i="1"/>
  <c r="J138" i="1"/>
  <c r="L137" i="1"/>
  <c r="J137" i="1"/>
  <c r="L136" i="1"/>
  <c r="J136" i="1"/>
  <c r="L135" i="1"/>
  <c r="J135" i="1"/>
  <c r="L134" i="1"/>
  <c r="J134" i="1"/>
  <c r="L133" i="1"/>
  <c r="O22" i="1" s="1"/>
  <c r="J133" i="1"/>
  <c r="L132" i="1"/>
  <c r="J132" i="1"/>
  <c r="L131" i="1"/>
  <c r="J131" i="1"/>
  <c r="L130" i="1"/>
  <c r="J130" i="1"/>
  <c r="L129" i="1"/>
  <c r="O20" i="1" s="1"/>
  <c r="J129" i="1"/>
  <c r="L128" i="1"/>
  <c r="J128" i="1"/>
  <c r="L127" i="1"/>
  <c r="O18" i="1" s="1"/>
  <c r="J127" i="1"/>
  <c r="L126" i="1"/>
  <c r="L125" i="1"/>
  <c r="J125" i="1"/>
  <c r="L124" i="1"/>
  <c r="J124" i="1"/>
  <c r="L123" i="1"/>
  <c r="J123" i="1"/>
  <c r="L122" i="1"/>
  <c r="J122" i="1"/>
  <c r="L121" i="1"/>
  <c r="J121" i="1"/>
  <c r="L120" i="1"/>
  <c r="J120" i="1"/>
  <c r="L119" i="1"/>
  <c r="J119" i="1"/>
  <c r="L118" i="1"/>
  <c r="J118" i="1"/>
  <c r="L116" i="1"/>
  <c r="J116" i="1"/>
  <c r="L115" i="1"/>
  <c r="J115" i="1"/>
  <c r="L114" i="1"/>
  <c r="J114" i="1"/>
  <c r="L113" i="1"/>
  <c r="J113" i="1"/>
  <c r="L112" i="1"/>
  <c r="J112" i="1"/>
  <c r="L111" i="1"/>
  <c r="J111" i="1"/>
  <c r="L110" i="1"/>
  <c r="J110" i="1"/>
  <c r="L109" i="1"/>
  <c r="J109" i="1"/>
  <c r="L108" i="1"/>
  <c r="J108" i="1"/>
  <c r="L107" i="1"/>
  <c r="J107" i="1"/>
  <c r="L106" i="1"/>
  <c r="J106" i="1"/>
  <c r="L105" i="1"/>
  <c r="J105" i="1"/>
  <c r="L104" i="1"/>
  <c r="J104" i="1"/>
  <c r="L103" i="1"/>
  <c r="J103" i="1"/>
  <c r="L102" i="1"/>
  <c r="J102" i="1"/>
  <c r="L101" i="1"/>
  <c r="J101" i="1"/>
  <c r="L100" i="1"/>
  <c r="J100" i="1"/>
  <c r="L99" i="1"/>
  <c r="J99" i="1"/>
  <c r="L98" i="1"/>
  <c r="J98" i="1"/>
  <c r="L97" i="1"/>
  <c r="J97" i="1"/>
  <c r="L96" i="1"/>
  <c r="J96" i="1"/>
  <c r="L95" i="1"/>
  <c r="J95" i="1"/>
  <c r="L94" i="1"/>
  <c r="J94" i="1"/>
  <c r="L93" i="1"/>
  <c r="J93" i="1"/>
  <c r="L92" i="1"/>
  <c r="J92" i="1"/>
  <c r="L91" i="1"/>
  <c r="J91" i="1"/>
  <c r="L90" i="1"/>
  <c r="J90" i="1"/>
  <c r="L89" i="1"/>
  <c r="J89" i="1"/>
  <c r="L88" i="1"/>
  <c r="J88" i="1"/>
  <c r="L87" i="1"/>
  <c r="J87" i="1"/>
  <c r="L86" i="1"/>
  <c r="J86" i="1"/>
  <c r="L85" i="1"/>
  <c r="J85" i="1"/>
  <c r="L84" i="1"/>
  <c r="J84" i="1"/>
  <c r="L83" i="1"/>
  <c r="J83" i="1"/>
  <c r="L82" i="1"/>
  <c r="J82" i="1"/>
  <c r="L81" i="1"/>
  <c r="J81" i="1"/>
  <c r="L80" i="1"/>
  <c r="J80" i="1"/>
  <c r="L79" i="1"/>
  <c r="J79" i="1"/>
  <c r="L78" i="1"/>
  <c r="J78" i="1"/>
  <c r="L77" i="1"/>
  <c r="J77" i="1"/>
  <c r="L76" i="1"/>
  <c r="J76" i="1"/>
  <c r="L75" i="1"/>
  <c r="J75" i="1"/>
  <c r="L74" i="1"/>
  <c r="J74" i="1"/>
  <c r="L73" i="1"/>
  <c r="J73" i="1"/>
  <c r="L72" i="1"/>
  <c r="J72" i="1"/>
  <c r="L71" i="1"/>
  <c r="J71" i="1"/>
  <c r="L70" i="1"/>
  <c r="J70" i="1"/>
  <c r="L69" i="1"/>
  <c r="J69" i="1"/>
  <c r="L68" i="1"/>
  <c r="J68" i="1"/>
  <c r="L67" i="1"/>
  <c r="J67" i="1"/>
  <c r="L66" i="1"/>
  <c r="J66" i="1"/>
  <c r="L65" i="1"/>
  <c r="J65" i="1"/>
  <c r="L64" i="1"/>
  <c r="J64" i="1"/>
  <c r="L63" i="1"/>
  <c r="J63" i="1"/>
  <c r="L62" i="1"/>
  <c r="J62" i="1"/>
  <c r="L61" i="1"/>
  <c r="J61" i="1"/>
  <c r="L60" i="1"/>
  <c r="J60" i="1"/>
  <c r="L59" i="1"/>
  <c r="J59" i="1"/>
  <c r="L58" i="1"/>
  <c r="J58" i="1"/>
  <c r="L57" i="1"/>
  <c r="J57" i="1"/>
  <c r="L56" i="1"/>
  <c r="J56" i="1"/>
  <c r="L55" i="1"/>
  <c r="J55" i="1"/>
  <c r="L54" i="1"/>
  <c r="J54" i="1"/>
  <c r="L53" i="1"/>
  <c r="J53" i="1"/>
  <c r="L52" i="1"/>
  <c r="J52" i="1"/>
  <c r="L51" i="1"/>
  <c r="J51" i="1"/>
  <c r="L50" i="1"/>
  <c r="J50" i="1"/>
  <c r="L49" i="1"/>
  <c r="J49" i="1"/>
  <c r="L48" i="1"/>
  <c r="J48" i="1"/>
  <c r="L47" i="1"/>
  <c r="J47" i="1"/>
  <c r="L46" i="1"/>
  <c r="J46" i="1"/>
  <c r="L45" i="1"/>
  <c r="J45" i="1"/>
  <c r="L44" i="1"/>
  <c r="J44" i="1"/>
  <c r="L43" i="1"/>
  <c r="J43" i="1"/>
  <c r="L42" i="1"/>
  <c r="J42" i="1"/>
  <c r="L41" i="1"/>
  <c r="J41" i="1"/>
  <c r="L40" i="1"/>
  <c r="J40" i="1"/>
  <c r="L39" i="1"/>
  <c r="J39" i="1"/>
  <c r="L38" i="1"/>
  <c r="J38" i="1"/>
  <c r="L37" i="1"/>
  <c r="J37" i="1"/>
  <c r="L36" i="1"/>
  <c r="J36" i="1"/>
  <c r="L35" i="1"/>
  <c r="J35" i="1"/>
  <c r="L34" i="1"/>
  <c r="J34" i="1"/>
  <c r="L33" i="1"/>
  <c r="J33" i="1"/>
  <c r="L32" i="1"/>
  <c r="J32" i="1"/>
  <c r="L31" i="1"/>
  <c r="J31" i="1"/>
  <c r="L30" i="1"/>
  <c r="J30" i="1"/>
  <c r="L29" i="1"/>
  <c r="J29" i="1"/>
  <c r="L28" i="1"/>
  <c r="J28" i="1"/>
  <c r="L27" i="1"/>
  <c r="J27" i="1"/>
  <c r="L26" i="1"/>
  <c r="J26" i="1"/>
  <c r="L25" i="1"/>
  <c r="J25" i="1"/>
  <c r="L24" i="1"/>
  <c r="J24" i="1"/>
  <c r="L23" i="1"/>
  <c r="J23" i="1"/>
  <c r="L22" i="1"/>
  <c r="J22" i="1"/>
  <c r="L21" i="1"/>
  <c r="J21" i="1"/>
  <c r="L20" i="1"/>
  <c r="J20" i="1"/>
  <c r="L19" i="1"/>
  <c r="J19" i="1"/>
  <c r="L18" i="1"/>
  <c r="J18" i="1"/>
  <c r="L17" i="1"/>
  <c r="J17" i="1"/>
  <c r="L16" i="1"/>
  <c r="J16" i="1"/>
  <c r="L15" i="1"/>
  <c r="J15" i="1"/>
  <c r="L14" i="1"/>
  <c r="J14" i="1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J4" i="1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O18" i="19" s="1"/>
  <c r="L135" i="19"/>
  <c r="L136" i="19"/>
  <c r="L137" i="19"/>
  <c r="O20" i="19" s="1"/>
  <c r="L138" i="19"/>
  <c r="L139" i="19"/>
  <c r="L140" i="19"/>
  <c r="L141" i="19"/>
  <c r="L142" i="19"/>
  <c r="O22" i="19" s="1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4" i="19"/>
  <c r="I5" i="19"/>
  <c r="J5" i="19" s="1"/>
  <c r="I6" i="19"/>
  <c r="J6" i="19" s="1"/>
  <c r="I7" i="19"/>
  <c r="J7" i="19" s="1"/>
  <c r="I8" i="19"/>
  <c r="J8" i="19" s="1"/>
  <c r="I9" i="19"/>
  <c r="J9" i="19" s="1"/>
  <c r="I10" i="19"/>
  <c r="J10" i="19" s="1"/>
  <c r="I11" i="19"/>
  <c r="J11" i="19" s="1"/>
  <c r="I12" i="19"/>
  <c r="J12" i="19" s="1"/>
  <c r="I13" i="19"/>
  <c r="J13" i="19" s="1"/>
  <c r="I14" i="19"/>
  <c r="J14" i="19" s="1"/>
  <c r="I15" i="19"/>
  <c r="J15" i="19" s="1"/>
  <c r="I16" i="19"/>
  <c r="J16" i="19" s="1"/>
  <c r="I17" i="19"/>
  <c r="J17" i="19" s="1"/>
  <c r="I18" i="19"/>
  <c r="J18" i="19" s="1"/>
  <c r="I19" i="19"/>
  <c r="J19" i="19" s="1"/>
  <c r="I20" i="19"/>
  <c r="J20" i="19" s="1"/>
  <c r="I21" i="19"/>
  <c r="J21" i="19" s="1"/>
  <c r="I22" i="19"/>
  <c r="J22" i="19" s="1"/>
  <c r="I23" i="19"/>
  <c r="J23" i="19" s="1"/>
  <c r="I24" i="19"/>
  <c r="J24" i="19" s="1"/>
  <c r="I25" i="19"/>
  <c r="J25" i="19" s="1"/>
  <c r="I26" i="19"/>
  <c r="J26" i="19" s="1"/>
  <c r="I27" i="19"/>
  <c r="J27" i="19" s="1"/>
  <c r="I28" i="19"/>
  <c r="J28" i="19" s="1"/>
  <c r="I29" i="19"/>
  <c r="J29" i="19" s="1"/>
  <c r="I30" i="19"/>
  <c r="J30" i="19" s="1"/>
  <c r="I31" i="19"/>
  <c r="J31" i="19" s="1"/>
  <c r="I32" i="19"/>
  <c r="J32" i="19" s="1"/>
  <c r="I33" i="19"/>
  <c r="J33" i="19" s="1"/>
  <c r="I34" i="19"/>
  <c r="J34" i="19" s="1"/>
  <c r="I35" i="19"/>
  <c r="J35" i="19" s="1"/>
  <c r="I36" i="19"/>
  <c r="J36" i="19" s="1"/>
  <c r="I37" i="19"/>
  <c r="J37" i="19" s="1"/>
  <c r="I38" i="19"/>
  <c r="J38" i="19" s="1"/>
  <c r="I39" i="19"/>
  <c r="J39" i="19" s="1"/>
  <c r="I40" i="19"/>
  <c r="J40" i="19" s="1"/>
  <c r="I41" i="19"/>
  <c r="J41" i="19" s="1"/>
  <c r="I42" i="19"/>
  <c r="J42" i="19" s="1"/>
  <c r="I43" i="19"/>
  <c r="J43" i="19" s="1"/>
  <c r="I44" i="19"/>
  <c r="J44" i="19" s="1"/>
  <c r="I45" i="19"/>
  <c r="J45" i="19" s="1"/>
  <c r="I46" i="19"/>
  <c r="J46" i="19" s="1"/>
  <c r="I47" i="19"/>
  <c r="J47" i="19" s="1"/>
  <c r="I48" i="19"/>
  <c r="J48" i="19" s="1"/>
  <c r="I49" i="19"/>
  <c r="J49" i="19" s="1"/>
  <c r="I50" i="19"/>
  <c r="J50" i="19" s="1"/>
  <c r="I51" i="19"/>
  <c r="J51" i="19" s="1"/>
  <c r="I52" i="19"/>
  <c r="J52" i="19" s="1"/>
  <c r="I53" i="19"/>
  <c r="J53" i="19" s="1"/>
  <c r="I54" i="19"/>
  <c r="J54" i="19" s="1"/>
  <c r="I55" i="19"/>
  <c r="J55" i="19" s="1"/>
  <c r="I56" i="19"/>
  <c r="J56" i="19" s="1"/>
  <c r="I57" i="19"/>
  <c r="J57" i="19" s="1"/>
  <c r="I58" i="19"/>
  <c r="J58" i="19" s="1"/>
  <c r="I59" i="19"/>
  <c r="J59" i="19" s="1"/>
  <c r="I60" i="19"/>
  <c r="J60" i="19" s="1"/>
  <c r="I61" i="19"/>
  <c r="J61" i="19" s="1"/>
  <c r="I62" i="19"/>
  <c r="J62" i="19" s="1"/>
  <c r="I63" i="19"/>
  <c r="J63" i="19" s="1"/>
  <c r="I64" i="19"/>
  <c r="J64" i="19" s="1"/>
  <c r="I65" i="19"/>
  <c r="J65" i="19" s="1"/>
  <c r="I66" i="19"/>
  <c r="J66" i="19" s="1"/>
  <c r="I67" i="19"/>
  <c r="J67" i="19" s="1"/>
  <c r="I68" i="19"/>
  <c r="J68" i="19" s="1"/>
  <c r="I69" i="19"/>
  <c r="J69" i="19" s="1"/>
  <c r="I70" i="19"/>
  <c r="J70" i="19" s="1"/>
  <c r="I71" i="19"/>
  <c r="J71" i="19" s="1"/>
  <c r="I72" i="19"/>
  <c r="J72" i="19" s="1"/>
  <c r="I73" i="19"/>
  <c r="J73" i="19" s="1"/>
  <c r="I74" i="19"/>
  <c r="J74" i="19" s="1"/>
  <c r="I75" i="19"/>
  <c r="J75" i="19" s="1"/>
  <c r="I76" i="19"/>
  <c r="J76" i="19" s="1"/>
  <c r="I77" i="19"/>
  <c r="J77" i="19" s="1"/>
  <c r="I78" i="19"/>
  <c r="J78" i="19" s="1"/>
  <c r="I79" i="19"/>
  <c r="J79" i="19" s="1"/>
  <c r="I80" i="19"/>
  <c r="J80" i="19" s="1"/>
  <c r="I81" i="19"/>
  <c r="J81" i="19" s="1"/>
  <c r="I82" i="19"/>
  <c r="J82" i="19" s="1"/>
  <c r="I83" i="19"/>
  <c r="J83" i="19" s="1"/>
  <c r="I84" i="19"/>
  <c r="J84" i="19" s="1"/>
  <c r="I85" i="19"/>
  <c r="J85" i="19" s="1"/>
  <c r="I86" i="19"/>
  <c r="J86" i="19" s="1"/>
  <c r="I87" i="19"/>
  <c r="J87" i="19" s="1"/>
  <c r="I88" i="19"/>
  <c r="J88" i="19" s="1"/>
  <c r="I89" i="19"/>
  <c r="J89" i="19" s="1"/>
  <c r="I90" i="19"/>
  <c r="J90" i="19" s="1"/>
  <c r="I91" i="19"/>
  <c r="J91" i="19" s="1"/>
  <c r="I92" i="19"/>
  <c r="J92" i="19" s="1"/>
  <c r="I93" i="19"/>
  <c r="J93" i="19" s="1"/>
  <c r="I94" i="19"/>
  <c r="J94" i="19" s="1"/>
  <c r="I95" i="19"/>
  <c r="J95" i="19" s="1"/>
  <c r="I96" i="19"/>
  <c r="J96" i="19" s="1"/>
  <c r="I97" i="19"/>
  <c r="J97" i="19" s="1"/>
  <c r="I98" i="19"/>
  <c r="J98" i="19" s="1"/>
  <c r="I99" i="19"/>
  <c r="J99" i="19" s="1"/>
  <c r="I100" i="19"/>
  <c r="J100" i="19" s="1"/>
  <c r="I101" i="19"/>
  <c r="J101" i="19" s="1"/>
  <c r="I102" i="19"/>
  <c r="J102" i="19" s="1"/>
  <c r="I103" i="19"/>
  <c r="J103" i="19" s="1"/>
  <c r="I104" i="19"/>
  <c r="J104" i="19" s="1"/>
  <c r="I105" i="19"/>
  <c r="J105" i="19" s="1"/>
  <c r="I106" i="19"/>
  <c r="J106" i="19" s="1"/>
  <c r="I107" i="19"/>
  <c r="J107" i="19" s="1"/>
  <c r="I108" i="19"/>
  <c r="J108" i="19" s="1"/>
  <c r="I109" i="19"/>
  <c r="J109" i="19" s="1"/>
  <c r="I110" i="19"/>
  <c r="J110" i="19" s="1"/>
  <c r="I111" i="19"/>
  <c r="J111" i="19" s="1"/>
  <c r="I112" i="19"/>
  <c r="J112" i="19" s="1"/>
  <c r="I113" i="19"/>
  <c r="J113" i="19" s="1"/>
  <c r="I114" i="19"/>
  <c r="J114" i="19" s="1"/>
  <c r="I115" i="19"/>
  <c r="J115" i="19" s="1"/>
  <c r="I116" i="19"/>
  <c r="J116" i="19" s="1"/>
  <c r="I117" i="19"/>
  <c r="J117" i="19" s="1"/>
  <c r="I118" i="19"/>
  <c r="J118" i="19" s="1"/>
  <c r="I119" i="19"/>
  <c r="J119" i="19" s="1"/>
  <c r="I120" i="19"/>
  <c r="J120" i="19" s="1"/>
  <c r="I121" i="19"/>
  <c r="J121" i="19" s="1"/>
  <c r="I122" i="19"/>
  <c r="J122" i="19" s="1"/>
  <c r="I123" i="19"/>
  <c r="J123" i="19" s="1"/>
  <c r="I124" i="19"/>
  <c r="J124" i="19" s="1"/>
  <c r="I125" i="19"/>
  <c r="J125" i="19" s="1"/>
  <c r="I126" i="19"/>
  <c r="J126" i="19" s="1"/>
  <c r="I127" i="19"/>
  <c r="J127" i="19" s="1"/>
  <c r="I128" i="19"/>
  <c r="J128" i="19" s="1"/>
  <c r="I129" i="19"/>
  <c r="J129" i="19" s="1"/>
  <c r="I130" i="19"/>
  <c r="J130" i="19" s="1"/>
  <c r="I131" i="19"/>
  <c r="J131" i="19" s="1"/>
  <c r="I132" i="19"/>
  <c r="J132" i="19" s="1"/>
  <c r="I133" i="19"/>
  <c r="J133" i="19" s="1"/>
  <c r="I134" i="19"/>
  <c r="J134" i="19" s="1"/>
  <c r="I135" i="19"/>
  <c r="J135" i="19" s="1"/>
  <c r="I136" i="19"/>
  <c r="J136" i="19" s="1"/>
  <c r="I137" i="19"/>
  <c r="J137" i="19" s="1"/>
  <c r="I138" i="19"/>
  <c r="J138" i="19" s="1"/>
  <c r="I139" i="19"/>
  <c r="J139" i="19" s="1"/>
  <c r="I140" i="19"/>
  <c r="J140" i="19" s="1"/>
  <c r="I141" i="19"/>
  <c r="J141" i="19" s="1"/>
  <c r="I142" i="19"/>
  <c r="J142" i="19" s="1"/>
  <c r="I143" i="19"/>
  <c r="J143" i="19" s="1"/>
  <c r="I144" i="19"/>
  <c r="J144" i="19" s="1"/>
  <c r="I145" i="19"/>
  <c r="J145" i="19" s="1"/>
  <c r="I146" i="19"/>
  <c r="J146" i="19" s="1"/>
  <c r="I147" i="19"/>
  <c r="J147" i="19" s="1"/>
  <c r="I148" i="19"/>
  <c r="J148" i="19" s="1"/>
  <c r="I149" i="19"/>
  <c r="J149" i="19" s="1"/>
  <c r="I150" i="19"/>
  <c r="J150" i="19" s="1"/>
  <c r="I151" i="19"/>
  <c r="J151" i="19" s="1"/>
  <c r="I152" i="19"/>
  <c r="J152" i="19" s="1"/>
  <c r="I153" i="19"/>
  <c r="J153" i="19" s="1"/>
  <c r="I154" i="19"/>
  <c r="J154" i="19" s="1"/>
  <c r="I155" i="19"/>
  <c r="J155" i="19" s="1"/>
  <c r="I156" i="19"/>
  <c r="J156" i="19" s="1"/>
  <c r="I157" i="19"/>
  <c r="J157" i="19" s="1"/>
  <c r="I158" i="19"/>
  <c r="J158" i="19" s="1"/>
  <c r="I159" i="19"/>
  <c r="J159" i="19" s="1"/>
  <c r="I160" i="19"/>
  <c r="J160" i="19" s="1"/>
  <c r="I161" i="19"/>
  <c r="J161" i="19" s="1"/>
  <c r="I162" i="19"/>
  <c r="J162" i="19" s="1"/>
  <c r="I163" i="19"/>
  <c r="J163" i="19" s="1"/>
  <c r="I164" i="19"/>
  <c r="J164" i="19" s="1"/>
  <c r="I165" i="19"/>
  <c r="J165" i="19" s="1"/>
  <c r="I166" i="19"/>
  <c r="J166" i="19" s="1"/>
  <c r="I167" i="19"/>
  <c r="J167" i="19" s="1"/>
  <c r="I168" i="19"/>
  <c r="J168" i="19" s="1"/>
  <c r="I4" i="19"/>
  <c r="J4" i="19" s="1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4" i="19"/>
  <c r="O12" i="63" l="1"/>
  <c r="O24" i="63"/>
  <c r="O6" i="3"/>
  <c r="O11" i="63"/>
  <c r="O12" i="1"/>
  <c r="O4" i="63"/>
  <c r="O4" i="1"/>
  <c r="O11" i="1"/>
  <c r="L167" i="66"/>
  <c r="J167" i="66"/>
  <c r="O19" i="66"/>
  <c r="O11" i="66"/>
  <c r="O11" i="3"/>
  <c r="O17" i="66"/>
  <c r="O12" i="19"/>
  <c r="O7" i="19"/>
  <c r="O15" i="1"/>
  <c r="O24" i="1"/>
  <c r="O17" i="1"/>
  <c r="O13" i="1"/>
  <c r="O17" i="63"/>
  <c r="O13" i="63"/>
  <c r="O11" i="19"/>
  <c r="O13" i="19"/>
  <c r="O16" i="1"/>
  <c r="O14" i="3"/>
  <c r="O4" i="19"/>
  <c r="O17" i="19"/>
  <c r="O15" i="19"/>
  <c r="O9" i="19"/>
  <c r="O7" i="1"/>
  <c r="O7" i="63"/>
  <c r="O16" i="19"/>
  <c r="O25" i="19"/>
  <c r="O7" i="3"/>
  <c r="O13" i="66"/>
  <c r="O7" i="66"/>
  <c r="L156" i="1"/>
  <c r="I5" i="174"/>
  <c r="I6" i="174"/>
  <c r="I7" i="174"/>
  <c r="I8" i="174"/>
  <c r="I9" i="174"/>
  <c r="I10" i="174"/>
  <c r="I11" i="174"/>
  <c r="I12" i="174"/>
  <c r="I13" i="174"/>
  <c r="I14" i="174"/>
  <c r="I15" i="174"/>
  <c r="I16" i="174"/>
  <c r="I17" i="174"/>
  <c r="I18" i="174"/>
  <c r="I19" i="174"/>
  <c r="I20" i="174"/>
  <c r="I21" i="174"/>
  <c r="I22" i="174"/>
  <c r="I23" i="174"/>
  <c r="I24" i="174"/>
  <c r="I25" i="174"/>
  <c r="I26" i="174"/>
  <c r="I27" i="174"/>
  <c r="I28" i="174"/>
  <c r="I29" i="174"/>
  <c r="I30" i="174"/>
  <c r="I31" i="174"/>
  <c r="I32" i="174"/>
  <c r="I33" i="174"/>
  <c r="I34" i="174"/>
  <c r="I35" i="174"/>
  <c r="I36" i="174"/>
  <c r="I37" i="174"/>
  <c r="I38" i="174"/>
  <c r="I39" i="174"/>
  <c r="I40" i="174"/>
  <c r="I41" i="174"/>
  <c r="I42" i="174"/>
  <c r="I43" i="174"/>
  <c r="I44" i="174"/>
  <c r="I45" i="174"/>
  <c r="I46" i="174"/>
  <c r="I47" i="174"/>
  <c r="I48" i="174"/>
  <c r="I49" i="174"/>
  <c r="I50" i="174"/>
  <c r="I51" i="174"/>
  <c r="I52" i="174"/>
  <c r="I53" i="174"/>
  <c r="I54" i="174"/>
  <c r="I55" i="174"/>
  <c r="I56" i="174"/>
  <c r="I57" i="174"/>
  <c r="I58" i="174"/>
  <c r="I59" i="174"/>
  <c r="I60" i="174"/>
  <c r="I61" i="174"/>
  <c r="I62" i="174"/>
  <c r="I63" i="174"/>
  <c r="I64" i="174"/>
  <c r="I65" i="174"/>
  <c r="I66" i="174"/>
  <c r="I67" i="174"/>
  <c r="I68" i="174"/>
  <c r="I69" i="174"/>
  <c r="I70" i="174"/>
  <c r="I71" i="174"/>
  <c r="I72" i="174"/>
  <c r="I73" i="174"/>
  <c r="I74" i="174"/>
  <c r="I75" i="174"/>
  <c r="I76" i="174"/>
  <c r="I77" i="174"/>
  <c r="I78" i="174"/>
  <c r="I79" i="174"/>
  <c r="I80" i="174"/>
  <c r="I81" i="174"/>
  <c r="I82" i="174"/>
  <c r="I83" i="174"/>
  <c r="I84" i="174"/>
  <c r="I85" i="174"/>
  <c r="I86" i="174"/>
  <c r="I87" i="174"/>
  <c r="I88" i="174"/>
  <c r="I89" i="174"/>
  <c r="I90" i="174"/>
  <c r="I91" i="174"/>
  <c r="I92" i="174"/>
  <c r="I93" i="174"/>
  <c r="I94" i="174"/>
  <c r="I95" i="174"/>
  <c r="I96" i="174"/>
  <c r="I97" i="174"/>
  <c r="I98" i="174"/>
  <c r="I99" i="174"/>
  <c r="I100" i="174"/>
  <c r="I101" i="174"/>
  <c r="I102" i="174"/>
  <c r="I103" i="174"/>
  <c r="I104" i="174"/>
  <c r="I105" i="174"/>
  <c r="I106" i="174"/>
  <c r="I107" i="174"/>
  <c r="I108" i="174"/>
  <c r="I109" i="174"/>
  <c r="I110" i="174"/>
  <c r="I111" i="174"/>
  <c r="I112" i="174"/>
  <c r="I113" i="174"/>
  <c r="I114" i="174"/>
  <c r="I115" i="174"/>
  <c r="I116" i="174"/>
  <c r="I117" i="174"/>
  <c r="I118" i="174"/>
  <c r="I119" i="174"/>
  <c r="I120" i="174"/>
  <c r="I121" i="174"/>
  <c r="I122" i="174"/>
  <c r="I123" i="174"/>
  <c r="I124" i="174"/>
  <c r="I125" i="174"/>
  <c r="I126" i="174"/>
  <c r="I127" i="174"/>
  <c r="I128" i="174"/>
  <c r="I129" i="174"/>
  <c r="I130" i="174"/>
  <c r="I131" i="174"/>
  <c r="I132" i="174"/>
  <c r="I133" i="174"/>
  <c r="I134" i="174"/>
  <c r="I135" i="174"/>
  <c r="I136" i="174"/>
  <c r="I137" i="174"/>
  <c r="I138" i="174"/>
  <c r="I139" i="174"/>
  <c r="I140" i="174"/>
  <c r="I141" i="174"/>
  <c r="I142" i="174"/>
  <c r="I143" i="174"/>
  <c r="I144" i="174"/>
  <c r="I145" i="174"/>
  <c r="I146" i="174"/>
  <c r="I147" i="174"/>
  <c r="I148" i="174"/>
  <c r="I149" i="174"/>
  <c r="I150" i="174"/>
  <c r="I151" i="174"/>
  <c r="I152" i="174"/>
  <c r="I153" i="174"/>
  <c r="I154" i="174"/>
  <c r="I155" i="174"/>
  <c r="I156" i="174"/>
  <c r="I157" i="174"/>
  <c r="I158" i="174"/>
  <c r="I159" i="174"/>
  <c r="I160" i="174"/>
  <c r="I161" i="174"/>
  <c r="I162" i="174"/>
  <c r="I4" i="174"/>
  <c r="H5" i="174"/>
  <c r="H6" i="174"/>
  <c r="H7" i="174"/>
  <c r="H8" i="174"/>
  <c r="H9" i="174"/>
  <c r="H10" i="174"/>
  <c r="H11" i="174"/>
  <c r="H12" i="174"/>
  <c r="H13" i="174"/>
  <c r="H14" i="174"/>
  <c r="H15" i="174"/>
  <c r="H16" i="174"/>
  <c r="H17" i="174"/>
  <c r="H18" i="174"/>
  <c r="H19" i="174"/>
  <c r="H20" i="174"/>
  <c r="H21" i="174"/>
  <c r="H22" i="174"/>
  <c r="H23" i="174"/>
  <c r="H24" i="174"/>
  <c r="H25" i="174"/>
  <c r="H26" i="174"/>
  <c r="H27" i="174"/>
  <c r="H28" i="174"/>
  <c r="H29" i="174"/>
  <c r="H30" i="174"/>
  <c r="H31" i="174"/>
  <c r="H32" i="174"/>
  <c r="H33" i="174"/>
  <c r="H34" i="174"/>
  <c r="H35" i="174"/>
  <c r="H36" i="174"/>
  <c r="H37" i="174"/>
  <c r="H38" i="174"/>
  <c r="H39" i="174"/>
  <c r="H40" i="174"/>
  <c r="H41" i="174"/>
  <c r="H42" i="174"/>
  <c r="H43" i="174"/>
  <c r="H44" i="174"/>
  <c r="H45" i="174"/>
  <c r="H46" i="174"/>
  <c r="H47" i="174"/>
  <c r="H48" i="174"/>
  <c r="H49" i="174"/>
  <c r="H50" i="174"/>
  <c r="H51" i="174"/>
  <c r="H52" i="174"/>
  <c r="H53" i="174"/>
  <c r="H54" i="174"/>
  <c r="H55" i="174"/>
  <c r="H56" i="174"/>
  <c r="H57" i="174"/>
  <c r="H58" i="174"/>
  <c r="H59" i="174"/>
  <c r="H60" i="174"/>
  <c r="H61" i="174"/>
  <c r="H62" i="174"/>
  <c r="H63" i="174"/>
  <c r="H64" i="174"/>
  <c r="H65" i="174"/>
  <c r="H66" i="174"/>
  <c r="H67" i="174"/>
  <c r="H68" i="174"/>
  <c r="H69" i="174"/>
  <c r="H70" i="174"/>
  <c r="H71" i="174"/>
  <c r="H72" i="174"/>
  <c r="H73" i="174"/>
  <c r="H74" i="174"/>
  <c r="H75" i="174"/>
  <c r="H76" i="174"/>
  <c r="H77" i="174"/>
  <c r="H78" i="174"/>
  <c r="H79" i="174"/>
  <c r="H80" i="174"/>
  <c r="H81" i="174"/>
  <c r="H82" i="174"/>
  <c r="H83" i="174"/>
  <c r="H84" i="174"/>
  <c r="H85" i="174"/>
  <c r="H86" i="174"/>
  <c r="H87" i="174"/>
  <c r="H88" i="174"/>
  <c r="H89" i="174"/>
  <c r="H90" i="174"/>
  <c r="H91" i="174"/>
  <c r="H92" i="174"/>
  <c r="H93" i="174"/>
  <c r="H94" i="174"/>
  <c r="H95" i="174"/>
  <c r="H96" i="174"/>
  <c r="H97" i="174"/>
  <c r="H98" i="174"/>
  <c r="H99" i="174"/>
  <c r="H100" i="174"/>
  <c r="H101" i="174"/>
  <c r="H102" i="174"/>
  <c r="H103" i="174"/>
  <c r="H104" i="174"/>
  <c r="H105" i="174"/>
  <c r="H106" i="174"/>
  <c r="H107" i="174"/>
  <c r="H108" i="174"/>
  <c r="H109" i="174"/>
  <c r="H110" i="174"/>
  <c r="H111" i="174"/>
  <c r="H112" i="174"/>
  <c r="H113" i="174"/>
  <c r="H114" i="174"/>
  <c r="H115" i="174"/>
  <c r="H116" i="174"/>
  <c r="H117" i="174"/>
  <c r="H118" i="174"/>
  <c r="H119" i="174"/>
  <c r="H120" i="174"/>
  <c r="H121" i="174"/>
  <c r="H122" i="174"/>
  <c r="H123" i="174"/>
  <c r="H124" i="174"/>
  <c r="H125" i="174"/>
  <c r="H126" i="174"/>
  <c r="H127" i="174"/>
  <c r="H128" i="174"/>
  <c r="H129" i="174"/>
  <c r="H130" i="174"/>
  <c r="H131" i="174"/>
  <c r="H132" i="174"/>
  <c r="H133" i="174"/>
  <c r="H134" i="174"/>
  <c r="H135" i="174"/>
  <c r="H136" i="174"/>
  <c r="H137" i="174"/>
  <c r="H138" i="174"/>
  <c r="H139" i="174"/>
  <c r="H140" i="174"/>
  <c r="H141" i="174"/>
  <c r="H142" i="174"/>
  <c r="H143" i="174"/>
  <c r="H144" i="174"/>
  <c r="H145" i="174"/>
  <c r="H146" i="174"/>
  <c r="H147" i="174"/>
  <c r="H148" i="174"/>
  <c r="H149" i="174"/>
  <c r="H150" i="174"/>
  <c r="H151" i="174"/>
  <c r="H152" i="174"/>
  <c r="H153" i="174"/>
  <c r="H154" i="174"/>
  <c r="H155" i="174"/>
  <c r="H156" i="174"/>
  <c r="H157" i="174"/>
  <c r="H158" i="174"/>
  <c r="H159" i="174"/>
  <c r="H160" i="174"/>
  <c r="H161" i="174"/>
  <c r="H162" i="174"/>
  <c r="H4" i="174"/>
  <c r="L129" i="2"/>
  <c r="O18" i="2" s="1"/>
  <c r="J129" i="2"/>
  <c r="L154" i="2"/>
  <c r="J154" i="2"/>
  <c r="L153" i="2"/>
  <c r="J153" i="2"/>
  <c r="L152" i="2"/>
  <c r="J152" i="2"/>
  <c r="L151" i="2"/>
  <c r="J151" i="2"/>
  <c r="L150" i="2"/>
  <c r="J150" i="2"/>
  <c r="L149" i="2"/>
  <c r="J149" i="2"/>
  <c r="L148" i="2"/>
  <c r="J148" i="2"/>
  <c r="L146" i="2"/>
  <c r="J146" i="2"/>
  <c r="L145" i="2"/>
  <c r="O5" i="2" s="1"/>
  <c r="J145" i="2"/>
  <c r="L144" i="2"/>
  <c r="J144" i="2"/>
  <c r="L143" i="2"/>
  <c r="J143" i="2"/>
  <c r="L142" i="2"/>
  <c r="J142" i="2"/>
  <c r="L141" i="2"/>
  <c r="J141" i="2"/>
  <c r="L134" i="2"/>
  <c r="J134" i="2"/>
  <c r="L133" i="2"/>
  <c r="O22" i="2" s="1"/>
  <c r="J133" i="2"/>
  <c r="L132" i="2"/>
  <c r="O16" i="2" s="1"/>
  <c r="J132" i="2"/>
  <c r="L128" i="2"/>
  <c r="J128" i="2"/>
  <c r="L127" i="2"/>
  <c r="J127" i="2"/>
  <c r="L126" i="2"/>
  <c r="J126" i="2"/>
  <c r="L125" i="2"/>
  <c r="J125" i="2"/>
  <c r="L124" i="2"/>
  <c r="J124" i="2"/>
  <c r="L123" i="2"/>
  <c r="J123" i="2"/>
  <c r="L122" i="2"/>
  <c r="J122" i="2"/>
  <c r="L121" i="2"/>
  <c r="J121" i="2"/>
  <c r="L119" i="2"/>
  <c r="J119" i="2"/>
  <c r="L117" i="2"/>
  <c r="J117" i="2"/>
  <c r="L116" i="2"/>
  <c r="J116" i="2"/>
  <c r="L115" i="2"/>
  <c r="J115" i="2"/>
  <c r="L114" i="2"/>
  <c r="J114" i="2"/>
  <c r="L113" i="2"/>
  <c r="J113" i="2"/>
  <c r="L112" i="2"/>
  <c r="J112" i="2"/>
  <c r="L111" i="2"/>
  <c r="J111" i="2"/>
  <c r="L110" i="2"/>
  <c r="J110" i="2"/>
  <c r="L109" i="2"/>
  <c r="J109" i="2"/>
  <c r="L108" i="2"/>
  <c r="J108" i="2"/>
  <c r="L107" i="2"/>
  <c r="J107" i="2"/>
  <c r="L106" i="2"/>
  <c r="J106" i="2"/>
  <c r="L105" i="2"/>
  <c r="J105" i="2"/>
  <c r="L104" i="2"/>
  <c r="J104" i="2"/>
  <c r="L103" i="2"/>
  <c r="J103" i="2"/>
  <c r="L102" i="2"/>
  <c r="J102" i="2"/>
  <c r="L101" i="2"/>
  <c r="O19" i="2" s="1"/>
  <c r="J101" i="2"/>
  <c r="L100" i="2"/>
  <c r="J100" i="2"/>
  <c r="L99" i="2"/>
  <c r="J99" i="2"/>
  <c r="L98" i="2"/>
  <c r="J98" i="2"/>
  <c r="L97" i="2"/>
  <c r="J97" i="2"/>
  <c r="L96" i="2"/>
  <c r="J96" i="2"/>
  <c r="L95" i="2"/>
  <c r="J95" i="2"/>
  <c r="L5" i="2"/>
  <c r="L6" i="2"/>
  <c r="L7" i="2"/>
  <c r="L8" i="2"/>
  <c r="L9" i="2"/>
  <c r="L10" i="2"/>
  <c r="L11" i="2"/>
  <c r="L12" i="2"/>
  <c r="L13" i="2"/>
  <c r="L14" i="2"/>
  <c r="O24" i="2" s="1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4" i="2"/>
  <c r="J5" i="2"/>
  <c r="J6" i="2"/>
  <c r="J7" i="2"/>
  <c r="J8" i="2"/>
  <c r="J9" i="2"/>
  <c r="J10" i="2"/>
  <c r="J11" i="2"/>
  <c r="J12" i="2"/>
  <c r="J13" i="2"/>
  <c r="J14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4" i="2"/>
  <c r="L5" i="18"/>
  <c r="L6" i="18"/>
  <c r="L7" i="18"/>
  <c r="L8" i="18"/>
  <c r="L9" i="18"/>
  <c r="L10" i="18"/>
  <c r="L11" i="18"/>
  <c r="L12" i="18"/>
  <c r="L13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1" i="18"/>
  <c r="L102" i="18"/>
  <c r="L103" i="18"/>
  <c r="L104" i="18"/>
  <c r="L105" i="18"/>
  <c r="L106" i="18"/>
  <c r="L107" i="18"/>
  <c r="L108" i="18"/>
  <c r="L109" i="18"/>
  <c r="L111" i="18"/>
  <c r="O22" i="18" s="1"/>
  <c r="L116" i="18"/>
  <c r="L118" i="18"/>
  <c r="L119" i="18"/>
  <c r="L120" i="18"/>
  <c r="O5" i="18" s="1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4" i="18"/>
  <c r="I5" i="18"/>
  <c r="J5" i="18" s="1"/>
  <c r="I6" i="18"/>
  <c r="J6" i="18" s="1"/>
  <c r="I7" i="18"/>
  <c r="J7" i="18" s="1"/>
  <c r="I8" i="18"/>
  <c r="J8" i="18" s="1"/>
  <c r="I9" i="18"/>
  <c r="J9" i="18" s="1"/>
  <c r="I10" i="18"/>
  <c r="J10" i="18" s="1"/>
  <c r="I11" i="18"/>
  <c r="J11" i="18" s="1"/>
  <c r="I12" i="18"/>
  <c r="J12" i="18" s="1"/>
  <c r="I13" i="18"/>
  <c r="J13" i="18" s="1"/>
  <c r="I15" i="18"/>
  <c r="J15" i="18" s="1"/>
  <c r="I16" i="18"/>
  <c r="J16" i="18" s="1"/>
  <c r="I17" i="18"/>
  <c r="J17" i="18" s="1"/>
  <c r="I18" i="18"/>
  <c r="J18" i="18" s="1"/>
  <c r="I19" i="18"/>
  <c r="J19" i="18" s="1"/>
  <c r="I20" i="18"/>
  <c r="J20" i="18" s="1"/>
  <c r="I21" i="18"/>
  <c r="J21" i="18" s="1"/>
  <c r="I22" i="18"/>
  <c r="J22" i="18" s="1"/>
  <c r="I23" i="18"/>
  <c r="J23" i="18" s="1"/>
  <c r="I24" i="18"/>
  <c r="J24" i="18" s="1"/>
  <c r="I25" i="18"/>
  <c r="J25" i="18" s="1"/>
  <c r="I26" i="18"/>
  <c r="J26" i="18" s="1"/>
  <c r="I27" i="18"/>
  <c r="J27" i="18" s="1"/>
  <c r="I28" i="18"/>
  <c r="J28" i="18" s="1"/>
  <c r="I29" i="18"/>
  <c r="J29" i="18" s="1"/>
  <c r="I30" i="18"/>
  <c r="J30" i="18" s="1"/>
  <c r="I31" i="18"/>
  <c r="J31" i="18" s="1"/>
  <c r="I32" i="18"/>
  <c r="J32" i="18" s="1"/>
  <c r="I33" i="18"/>
  <c r="J33" i="18" s="1"/>
  <c r="I34" i="18"/>
  <c r="J34" i="18" s="1"/>
  <c r="I35" i="18"/>
  <c r="J35" i="18" s="1"/>
  <c r="I36" i="18"/>
  <c r="J36" i="18" s="1"/>
  <c r="I37" i="18"/>
  <c r="J37" i="18" s="1"/>
  <c r="I38" i="18"/>
  <c r="J38" i="18" s="1"/>
  <c r="I39" i="18"/>
  <c r="J39" i="18" s="1"/>
  <c r="I40" i="18"/>
  <c r="J40" i="18" s="1"/>
  <c r="I41" i="18"/>
  <c r="J41" i="18" s="1"/>
  <c r="I42" i="18"/>
  <c r="J42" i="18" s="1"/>
  <c r="I43" i="18"/>
  <c r="J43" i="18" s="1"/>
  <c r="I44" i="18"/>
  <c r="J44" i="18" s="1"/>
  <c r="I45" i="18"/>
  <c r="J45" i="18" s="1"/>
  <c r="I46" i="18"/>
  <c r="J46" i="18" s="1"/>
  <c r="I47" i="18"/>
  <c r="J47" i="18" s="1"/>
  <c r="I48" i="18"/>
  <c r="J48" i="18" s="1"/>
  <c r="I49" i="18"/>
  <c r="J49" i="18" s="1"/>
  <c r="I50" i="18"/>
  <c r="J50" i="18" s="1"/>
  <c r="I51" i="18"/>
  <c r="J51" i="18" s="1"/>
  <c r="I52" i="18"/>
  <c r="J52" i="18" s="1"/>
  <c r="I53" i="18"/>
  <c r="J53" i="18" s="1"/>
  <c r="I54" i="18"/>
  <c r="J54" i="18" s="1"/>
  <c r="I55" i="18"/>
  <c r="J55" i="18" s="1"/>
  <c r="I56" i="18"/>
  <c r="J56" i="18" s="1"/>
  <c r="I57" i="18"/>
  <c r="J57" i="18" s="1"/>
  <c r="I58" i="18"/>
  <c r="J58" i="18" s="1"/>
  <c r="I59" i="18"/>
  <c r="J59" i="18" s="1"/>
  <c r="I60" i="18"/>
  <c r="J60" i="18" s="1"/>
  <c r="I61" i="18"/>
  <c r="J61" i="18" s="1"/>
  <c r="I62" i="18"/>
  <c r="J62" i="18" s="1"/>
  <c r="I63" i="18"/>
  <c r="J63" i="18" s="1"/>
  <c r="I64" i="18"/>
  <c r="J64" i="18" s="1"/>
  <c r="I65" i="18"/>
  <c r="J65" i="18" s="1"/>
  <c r="I66" i="18"/>
  <c r="J66" i="18" s="1"/>
  <c r="I67" i="18"/>
  <c r="J67" i="18" s="1"/>
  <c r="I68" i="18"/>
  <c r="J68" i="18" s="1"/>
  <c r="I69" i="18"/>
  <c r="J69" i="18" s="1"/>
  <c r="I70" i="18"/>
  <c r="J70" i="18" s="1"/>
  <c r="I71" i="18"/>
  <c r="J71" i="18" s="1"/>
  <c r="I72" i="18"/>
  <c r="J72" i="18" s="1"/>
  <c r="I73" i="18"/>
  <c r="J73" i="18" s="1"/>
  <c r="I74" i="18"/>
  <c r="J74" i="18" s="1"/>
  <c r="I75" i="18"/>
  <c r="J75" i="18" s="1"/>
  <c r="I76" i="18"/>
  <c r="J76" i="18" s="1"/>
  <c r="I77" i="18"/>
  <c r="J77" i="18" s="1"/>
  <c r="I78" i="18"/>
  <c r="J78" i="18" s="1"/>
  <c r="I79" i="18"/>
  <c r="J79" i="18" s="1"/>
  <c r="I80" i="18"/>
  <c r="J80" i="18" s="1"/>
  <c r="I81" i="18"/>
  <c r="J81" i="18" s="1"/>
  <c r="I82" i="18"/>
  <c r="J82" i="18" s="1"/>
  <c r="I83" i="18"/>
  <c r="J83" i="18" s="1"/>
  <c r="I84" i="18"/>
  <c r="J84" i="18" s="1"/>
  <c r="I85" i="18"/>
  <c r="J85" i="18" s="1"/>
  <c r="I86" i="18"/>
  <c r="J86" i="18" s="1"/>
  <c r="I87" i="18"/>
  <c r="J87" i="18" s="1"/>
  <c r="I88" i="18"/>
  <c r="J88" i="18" s="1"/>
  <c r="I89" i="18"/>
  <c r="J89" i="18" s="1"/>
  <c r="I90" i="18"/>
  <c r="J90" i="18" s="1"/>
  <c r="I91" i="18"/>
  <c r="J91" i="18" s="1"/>
  <c r="I92" i="18"/>
  <c r="J92" i="18" s="1"/>
  <c r="I93" i="18"/>
  <c r="J93" i="18" s="1"/>
  <c r="I94" i="18"/>
  <c r="J94" i="18" s="1"/>
  <c r="I95" i="18"/>
  <c r="J95" i="18" s="1"/>
  <c r="I96" i="18"/>
  <c r="J96" i="18" s="1"/>
  <c r="I97" i="18"/>
  <c r="J97" i="18" s="1"/>
  <c r="I98" i="18"/>
  <c r="J98" i="18" s="1"/>
  <c r="I99" i="18"/>
  <c r="J99" i="18" s="1"/>
  <c r="I101" i="18"/>
  <c r="J101" i="18" s="1"/>
  <c r="I102" i="18"/>
  <c r="J102" i="18" s="1"/>
  <c r="I103" i="18"/>
  <c r="J103" i="18" s="1"/>
  <c r="I104" i="18"/>
  <c r="J104" i="18" s="1"/>
  <c r="I105" i="18"/>
  <c r="J105" i="18" s="1"/>
  <c r="I106" i="18"/>
  <c r="J106" i="18" s="1"/>
  <c r="I107" i="18"/>
  <c r="J107" i="18" s="1"/>
  <c r="I108" i="18"/>
  <c r="J108" i="18" s="1"/>
  <c r="I109" i="18"/>
  <c r="J109" i="18" s="1"/>
  <c r="I111" i="18"/>
  <c r="J111" i="18" s="1"/>
  <c r="I116" i="18"/>
  <c r="J116" i="18" s="1"/>
  <c r="I118" i="18"/>
  <c r="J118" i="18" s="1"/>
  <c r="I119" i="18"/>
  <c r="J119" i="18" s="1"/>
  <c r="I120" i="18"/>
  <c r="J120" i="18" s="1"/>
  <c r="I121" i="18"/>
  <c r="J121" i="18" s="1"/>
  <c r="I122" i="18"/>
  <c r="J122" i="18" s="1"/>
  <c r="I123" i="18"/>
  <c r="J123" i="18" s="1"/>
  <c r="I124" i="18"/>
  <c r="J124" i="18" s="1"/>
  <c r="I125" i="18"/>
  <c r="J125" i="18" s="1"/>
  <c r="I126" i="18"/>
  <c r="J126" i="18" s="1"/>
  <c r="I127" i="18"/>
  <c r="J127" i="18" s="1"/>
  <c r="I128" i="18"/>
  <c r="J128" i="18" s="1"/>
  <c r="I129" i="18"/>
  <c r="J129" i="18" s="1"/>
  <c r="I130" i="18"/>
  <c r="J130" i="18" s="1"/>
  <c r="I131" i="18"/>
  <c r="J131" i="18" s="1"/>
  <c r="I132" i="18"/>
  <c r="J132" i="18" s="1"/>
  <c r="I133" i="18"/>
  <c r="J133" i="18" s="1"/>
  <c r="I134" i="18"/>
  <c r="J134" i="18" s="1"/>
  <c r="I135" i="18"/>
  <c r="J135" i="18" s="1"/>
  <c r="I136" i="18"/>
  <c r="J136" i="18" s="1"/>
  <c r="I137" i="18"/>
  <c r="J137" i="18" s="1"/>
  <c r="I138" i="18"/>
  <c r="J138" i="18" s="1"/>
  <c r="I139" i="18"/>
  <c r="J139" i="18" s="1"/>
  <c r="I140" i="18"/>
  <c r="J140" i="18" s="1"/>
  <c r="I141" i="18"/>
  <c r="J141" i="18" s="1"/>
  <c r="I142" i="18"/>
  <c r="J142" i="18" s="1"/>
  <c r="I143" i="18"/>
  <c r="J143" i="18" s="1"/>
  <c r="I144" i="18"/>
  <c r="J144" i="18" s="1"/>
  <c r="I145" i="18"/>
  <c r="J145" i="18" s="1"/>
  <c r="I146" i="18"/>
  <c r="J146" i="18" s="1"/>
  <c r="I4" i="18"/>
  <c r="J4" i="18" s="1"/>
  <c r="O26" i="1" l="1"/>
  <c r="O28" i="63"/>
  <c r="O26" i="18"/>
  <c r="L148" i="18"/>
  <c r="O6" i="18"/>
  <c r="J148" i="18"/>
  <c r="O7" i="2"/>
  <c r="O28" i="66"/>
  <c r="O14" i="2"/>
  <c r="O11" i="2"/>
  <c r="O17" i="2"/>
  <c r="O13" i="18"/>
  <c r="O11" i="18"/>
  <c r="L155" i="2"/>
  <c r="O13" i="2"/>
  <c r="O27" i="19"/>
  <c r="O7" i="18"/>
  <c r="J155" i="2"/>
  <c r="L125" i="17"/>
  <c r="J125" i="17"/>
  <c r="L124" i="17"/>
  <c r="J124" i="17"/>
  <c r="L118" i="17"/>
  <c r="J118" i="17"/>
  <c r="L117" i="17"/>
  <c r="O5" i="17" s="1"/>
  <c r="J117" i="17"/>
  <c r="L114" i="17"/>
  <c r="J114" i="17"/>
  <c r="L113" i="17"/>
  <c r="O13" i="17" s="1"/>
  <c r="J113" i="17"/>
  <c r="L99" i="17"/>
  <c r="J99" i="17"/>
  <c r="L97" i="17"/>
  <c r="J97" i="17"/>
  <c r="L78" i="17"/>
  <c r="J78" i="17"/>
  <c r="L77" i="17"/>
  <c r="J77" i="17"/>
  <c r="L76" i="17"/>
  <c r="J76" i="17"/>
  <c r="L75" i="17"/>
  <c r="J75" i="17"/>
  <c r="L74" i="17"/>
  <c r="J74" i="17"/>
  <c r="L73" i="17"/>
  <c r="J73" i="17"/>
  <c r="L72" i="17"/>
  <c r="J72" i="17"/>
  <c r="L71" i="17"/>
  <c r="J71" i="17"/>
  <c r="L70" i="17"/>
  <c r="J70" i="17"/>
  <c r="L69" i="17"/>
  <c r="J69" i="17"/>
  <c r="L68" i="17"/>
  <c r="J68" i="17"/>
  <c r="L67" i="17"/>
  <c r="J67" i="17"/>
  <c r="L66" i="17"/>
  <c r="J66" i="17"/>
  <c r="L65" i="17"/>
  <c r="J65" i="17"/>
  <c r="L64" i="17"/>
  <c r="J64" i="17"/>
  <c r="L63" i="17"/>
  <c r="J63" i="17"/>
  <c r="L62" i="17"/>
  <c r="J62" i="17"/>
  <c r="L61" i="17"/>
  <c r="J61" i="17"/>
  <c r="L60" i="17"/>
  <c r="J60" i="17"/>
  <c r="L59" i="17"/>
  <c r="J59" i="17"/>
  <c r="L58" i="17"/>
  <c r="J58" i="17"/>
  <c r="L57" i="17"/>
  <c r="J57" i="17"/>
  <c r="L56" i="17"/>
  <c r="J56" i="17"/>
  <c r="L55" i="17"/>
  <c r="J55" i="17"/>
  <c r="L54" i="17"/>
  <c r="J54" i="17"/>
  <c r="L53" i="17"/>
  <c r="J53" i="17"/>
  <c r="L52" i="17"/>
  <c r="J52" i="17"/>
  <c r="L51" i="17"/>
  <c r="J51" i="17"/>
  <c r="L50" i="17"/>
  <c r="J50" i="17"/>
  <c r="L49" i="17"/>
  <c r="J49" i="17"/>
  <c r="L48" i="17"/>
  <c r="J48" i="17"/>
  <c r="L47" i="17"/>
  <c r="J47" i="17"/>
  <c r="L46" i="17"/>
  <c r="J46" i="17"/>
  <c r="L45" i="17"/>
  <c r="J45" i="17"/>
  <c r="L44" i="17"/>
  <c r="J44" i="17"/>
  <c r="L43" i="17"/>
  <c r="J43" i="17"/>
  <c r="L42" i="17"/>
  <c r="J42" i="17"/>
  <c r="L41" i="17"/>
  <c r="J41" i="17"/>
  <c r="L40" i="17"/>
  <c r="J40" i="17"/>
  <c r="L39" i="17"/>
  <c r="J39" i="17"/>
  <c r="L38" i="17"/>
  <c r="J38" i="17"/>
  <c r="L37" i="17"/>
  <c r="J37" i="17"/>
  <c r="L36" i="17"/>
  <c r="J36" i="17"/>
  <c r="L35" i="17"/>
  <c r="J35" i="17"/>
  <c r="L34" i="17"/>
  <c r="J34" i="17"/>
  <c r="L33" i="17"/>
  <c r="J33" i="17"/>
  <c r="L32" i="17"/>
  <c r="J32" i="17"/>
  <c r="L31" i="17"/>
  <c r="J31" i="17"/>
  <c r="L30" i="17"/>
  <c r="J30" i="17"/>
  <c r="L29" i="17"/>
  <c r="J29" i="17"/>
  <c r="L28" i="17"/>
  <c r="J28" i="17"/>
  <c r="L27" i="17"/>
  <c r="J27" i="17"/>
  <c r="L26" i="17"/>
  <c r="J26" i="17"/>
  <c r="L25" i="17"/>
  <c r="J25" i="17"/>
  <c r="L24" i="17"/>
  <c r="J24" i="17"/>
  <c r="L23" i="17"/>
  <c r="J23" i="17"/>
  <c r="L22" i="17"/>
  <c r="J22" i="17"/>
  <c r="L21" i="17"/>
  <c r="J21" i="17"/>
  <c r="L20" i="17"/>
  <c r="J20" i="17"/>
  <c r="L19" i="17"/>
  <c r="J19" i="17"/>
  <c r="L18" i="17"/>
  <c r="J18" i="17"/>
  <c r="L17" i="17"/>
  <c r="J17" i="17"/>
  <c r="L16" i="17"/>
  <c r="J16" i="17"/>
  <c r="L15" i="17"/>
  <c r="J15" i="17"/>
  <c r="L13" i="17"/>
  <c r="J13" i="17"/>
  <c r="L12" i="17"/>
  <c r="J12" i="17"/>
  <c r="L11" i="17"/>
  <c r="J11" i="17"/>
  <c r="L10" i="17"/>
  <c r="J10" i="17"/>
  <c r="L9" i="17"/>
  <c r="J9" i="17"/>
  <c r="L8" i="17"/>
  <c r="J8" i="17"/>
  <c r="L7" i="17"/>
  <c r="J7" i="17"/>
  <c r="L6" i="17"/>
  <c r="J6" i="17"/>
  <c r="L5" i="17"/>
  <c r="J5" i="17"/>
  <c r="L4" i="17"/>
  <c r="J4" i="17"/>
  <c r="I5" i="17"/>
  <c r="I6" i="17"/>
  <c r="I7" i="17"/>
  <c r="I8" i="17"/>
  <c r="I9" i="17"/>
  <c r="I10" i="17"/>
  <c r="I11" i="17"/>
  <c r="I12" i="17"/>
  <c r="I13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97" i="17"/>
  <c r="I99" i="17"/>
  <c r="I113" i="17"/>
  <c r="I114" i="17"/>
  <c r="I117" i="17"/>
  <c r="I118" i="17"/>
  <c r="I124" i="17"/>
  <c r="I125" i="17"/>
  <c r="I4" i="17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O18" i="15" s="1"/>
  <c r="L156" i="15"/>
  <c r="O20" i="15" s="1"/>
  <c r="L157" i="15"/>
  <c r="O16" i="15" s="1"/>
  <c r="L159" i="15"/>
  <c r="O22" i="15" s="1"/>
  <c r="L160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9" i="15"/>
  <c r="J160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4" i="15"/>
  <c r="L142" i="14"/>
  <c r="L143" i="14"/>
  <c r="L144" i="14"/>
  <c r="L145" i="14"/>
  <c r="L146" i="14"/>
  <c r="L147" i="14"/>
  <c r="L148" i="14"/>
  <c r="L149" i="14"/>
  <c r="L150" i="14"/>
  <c r="J142" i="14"/>
  <c r="J143" i="14"/>
  <c r="J144" i="14"/>
  <c r="J145" i="14"/>
  <c r="J146" i="14"/>
  <c r="J147" i="14"/>
  <c r="J148" i="14"/>
  <c r="J149" i="14"/>
  <c r="J150" i="14"/>
  <c r="L5" i="14"/>
  <c r="L6" i="14"/>
  <c r="L7" i="14"/>
  <c r="L8" i="14"/>
  <c r="L9" i="14"/>
  <c r="L10" i="14"/>
  <c r="L11" i="14"/>
  <c r="L12" i="14"/>
  <c r="L13" i="14"/>
  <c r="L14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O20" i="14" s="1"/>
  <c r="L136" i="14"/>
  <c r="L137" i="14"/>
  <c r="L138" i="14"/>
  <c r="O22" i="14" s="1"/>
  <c r="L139" i="14"/>
  <c r="L140" i="14"/>
  <c r="L141" i="14"/>
  <c r="L4" i="14"/>
  <c r="J5" i="14"/>
  <c r="J6" i="14"/>
  <c r="J7" i="14"/>
  <c r="J8" i="14"/>
  <c r="J9" i="14"/>
  <c r="J10" i="14"/>
  <c r="J11" i="14"/>
  <c r="J12" i="14"/>
  <c r="J13" i="14"/>
  <c r="J14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4" i="14"/>
  <c r="I5" i="14"/>
  <c r="I6" i="14"/>
  <c r="I7" i="14"/>
  <c r="I8" i="14"/>
  <c r="I9" i="14"/>
  <c r="I10" i="14"/>
  <c r="I11" i="14"/>
  <c r="I12" i="14"/>
  <c r="I13" i="14"/>
  <c r="I14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4" i="14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O13" i="13" s="1"/>
  <c r="L79" i="13"/>
  <c r="L80" i="13"/>
  <c r="L81" i="13"/>
  <c r="L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4" i="13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O13" i="12" s="1"/>
  <c r="L81" i="12"/>
  <c r="L82" i="12"/>
  <c r="L83" i="12"/>
  <c r="L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4" i="12"/>
  <c r="L5" i="11"/>
  <c r="L6" i="11"/>
  <c r="L7" i="11"/>
  <c r="L8" i="11"/>
  <c r="L9" i="11"/>
  <c r="L10" i="11"/>
  <c r="L11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94" i="11"/>
  <c r="L95" i="11"/>
  <c r="L96" i="11"/>
  <c r="L97" i="11"/>
  <c r="L98" i="11"/>
  <c r="L99" i="11"/>
  <c r="L100" i="11"/>
  <c r="L101" i="11"/>
  <c r="L102" i="11"/>
  <c r="L103" i="11"/>
  <c r="L105" i="11"/>
  <c r="O13" i="11" s="1"/>
  <c r="L106" i="11"/>
  <c r="L107" i="11"/>
  <c r="L108" i="11"/>
  <c r="O5" i="11" s="1"/>
  <c r="L109" i="11"/>
  <c r="L4" i="11"/>
  <c r="J5" i="11"/>
  <c r="J6" i="11"/>
  <c r="J7" i="11"/>
  <c r="J8" i="11"/>
  <c r="J9" i="11"/>
  <c r="J10" i="11"/>
  <c r="J11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94" i="11"/>
  <c r="J95" i="11"/>
  <c r="J96" i="11"/>
  <c r="J97" i="11"/>
  <c r="J98" i="11"/>
  <c r="J99" i="11"/>
  <c r="J100" i="11"/>
  <c r="J101" i="11"/>
  <c r="J102" i="11"/>
  <c r="J103" i="11"/>
  <c r="J105" i="11"/>
  <c r="J106" i="11"/>
  <c r="J107" i="11"/>
  <c r="J108" i="11"/>
  <c r="J109" i="11"/>
  <c r="J4" i="11"/>
  <c r="I5" i="11"/>
  <c r="I6" i="11"/>
  <c r="I7" i="11"/>
  <c r="I8" i="11"/>
  <c r="I9" i="11"/>
  <c r="I10" i="11"/>
  <c r="I11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94" i="11"/>
  <c r="I95" i="11"/>
  <c r="I96" i="11"/>
  <c r="I97" i="11"/>
  <c r="I98" i="11"/>
  <c r="I99" i="11"/>
  <c r="I100" i="11"/>
  <c r="I101" i="11"/>
  <c r="I102" i="11"/>
  <c r="I103" i="11"/>
  <c r="I105" i="11"/>
  <c r="I106" i="11"/>
  <c r="I107" i="11"/>
  <c r="I108" i="11"/>
  <c r="I109" i="11"/>
  <c r="I4" i="1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O13" i="10" s="1"/>
  <c r="L73" i="10"/>
  <c r="L74" i="10"/>
  <c r="O11" i="10" s="1"/>
  <c r="L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4" i="10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O13" i="9" s="1"/>
  <c r="L76" i="9"/>
  <c r="L77" i="9"/>
  <c r="L78" i="9"/>
  <c r="O11" i="9" s="1"/>
  <c r="L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4" i="9"/>
  <c r="L5" i="8"/>
  <c r="L6" i="8"/>
  <c r="L7" i="8"/>
  <c r="L8" i="8"/>
  <c r="L9" i="8"/>
  <c r="L10" i="8"/>
  <c r="L11" i="8"/>
  <c r="L12" i="8"/>
  <c r="L13" i="8"/>
  <c r="L14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118" i="8"/>
  <c r="L120" i="8"/>
  <c r="L122" i="8"/>
  <c r="L123" i="8"/>
  <c r="L124" i="8"/>
  <c r="L125" i="8"/>
  <c r="L126" i="8"/>
  <c r="L127" i="8"/>
  <c r="L133" i="8"/>
  <c r="P13" i="8" s="1"/>
  <c r="L134" i="8"/>
  <c r="L135" i="8"/>
  <c r="L136" i="8"/>
  <c r="P5" i="8" s="1"/>
  <c r="L137" i="8"/>
  <c r="L4" i="8"/>
  <c r="J5" i="8"/>
  <c r="J6" i="8"/>
  <c r="J7" i="8"/>
  <c r="J8" i="8"/>
  <c r="J9" i="8"/>
  <c r="J10" i="8"/>
  <c r="J11" i="8"/>
  <c r="J12" i="8"/>
  <c r="J13" i="8"/>
  <c r="J14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118" i="8"/>
  <c r="J120" i="8"/>
  <c r="J121" i="8"/>
  <c r="J122" i="8"/>
  <c r="J123" i="8"/>
  <c r="J124" i="8"/>
  <c r="J125" i="8"/>
  <c r="J126" i="8"/>
  <c r="J127" i="8"/>
  <c r="J133" i="8"/>
  <c r="J134" i="8"/>
  <c r="J135" i="8"/>
  <c r="J136" i="8"/>
  <c r="J137" i="8"/>
  <c r="J4" i="8"/>
  <c r="I5" i="8"/>
  <c r="I6" i="8"/>
  <c r="I7" i="8"/>
  <c r="I8" i="8"/>
  <c r="I9" i="8"/>
  <c r="I10" i="8"/>
  <c r="I11" i="8"/>
  <c r="I12" i="8"/>
  <c r="I13" i="8"/>
  <c r="I14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118" i="8"/>
  <c r="I120" i="8"/>
  <c r="I121" i="8"/>
  <c r="L121" i="8" s="1"/>
  <c r="I122" i="8"/>
  <c r="I123" i="8"/>
  <c r="I124" i="8"/>
  <c r="I125" i="8"/>
  <c r="I126" i="8"/>
  <c r="I127" i="8"/>
  <c r="I133" i="8"/>
  <c r="I134" i="8"/>
  <c r="I135" i="8"/>
  <c r="I136" i="8"/>
  <c r="I137" i="8"/>
  <c r="I4" i="8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O15" i="7" s="1"/>
  <c r="L157" i="7"/>
  <c r="L158" i="7"/>
  <c r="L159" i="7"/>
  <c r="L160" i="7"/>
  <c r="L161" i="7"/>
  <c r="L162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O18" i="7" s="1"/>
  <c r="L138" i="7"/>
  <c r="L139" i="7"/>
  <c r="O20" i="7" s="1"/>
  <c r="L140" i="7"/>
  <c r="L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4" i="7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O13" i="6" s="1"/>
  <c r="L88" i="6"/>
  <c r="L89" i="6"/>
  <c r="L90" i="6"/>
  <c r="L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4" i="6"/>
  <c r="O26" i="9" l="1"/>
  <c r="O4" i="10"/>
  <c r="O25" i="14"/>
  <c r="O12" i="14"/>
  <c r="O11" i="14"/>
  <c r="L182" i="15"/>
  <c r="O26" i="11"/>
  <c r="O12" i="7"/>
  <c r="O27" i="18"/>
  <c r="O22" i="7"/>
  <c r="J132" i="17"/>
  <c r="J110" i="11"/>
  <c r="O15" i="14"/>
  <c r="J182" i="15"/>
  <c r="L110" i="11"/>
  <c r="L132" i="17"/>
  <c r="J138" i="8"/>
  <c r="L138" i="8"/>
  <c r="P7" i="8"/>
  <c r="O24" i="15"/>
  <c r="O26" i="2"/>
  <c r="O25" i="6"/>
  <c r="O16" i="7"/>
  <c r="O7" i="7"/>
  <c r="O4" i="7"/>
  <c r="O24" i="7"/>
  <c r="O11" i="11"/>
  <c r="O11" i="13"/>
  <c r="O26" i="13" s="1"/>
  <c r="O7" i="14"/>
  <c r="O17" i="15"/>
  <c r="O11" i="15"/>
  <c r="O12" i="15"/>
  <c r="O7" i="15"/>
  <c r="O26" i="17"/>
  <c r="O11" i="6"/>
  <c r="O17" i="7"/>
  <c r="P11" i="8"/>
  <c r="O14" i="15"/>
  <c r="O11" i="7"/>
  <c r="O7" i="11"/>
  <c r="O11" i="12"/>
  <c r="O13" i="14"/>
  <c r="O13" i="15"/>
  <c r="O7" i="6"/>
  <c r="O26" i="6" s="1"/>
  <c r="O13" i="7"/>
  <c r="O26" i="10"/>
  <c r="O9" i="12"/>
  <c r="O16" i="14"/>
  <c r="O17" i="14"/>
  <c r="O11" i="17"/>
  <c r="L151" i="14"/>
  <c r="J84" i="12"/>
  <c r="L84" i="12"/>
  <c r="J82" i="13"/>
  <c r="L163" i="7"/>
  <c r="L91" i="6"/>
  <c r="L79" i="9"/>
  <c r="L75" i="10"/>
  <c r="J91" i="6"/>
  <c r="J163" i="7"/>
  <c r="J79" i="9"/>
  <c r="J75" i="10"/>
  <c r="L82" i="13"/>
  <c r="J151" i="14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O13" i="5" s="1"/>
  <c r="L76" i="5"/>
  <c r="L77" i="5"/>
  <c r="L78" i="5"/>
  <c r="O11" i="5" s="1"/>
  <c r="L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4" i="5"/>
  <c r="L5" i="4"/>
  <c r="L6" i="4"/>
  <c r="L7" i="4"/>
  <c r="L8" i="4"/>
  <c r="L9" i="4"/>
  <c r="L10" i="4"/>
  <c r="L11" i="4"/>
  <c r="L12" i="4"/>
  <c r="L13" i="4"/>
  <c r="L14" i="4"/>
  <c r="O24" i="4" s="1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119" i="4"/>
  <c r="L120" i="4"/>
  <c r="L121" i="4"/>
  <c r="L122" i="4"/>
  <c r="L123" i="4"/>
  <c r="L124" i="4"/>
  <c r="L125" i="4"/>
  <c r="L126" i="4"/>
  <c r="L127" i="4"/>
  <c r="O22" i="4" s="1"/>
  <c r="L132" i="4"/>
  <c r="L133" i="4"/>
  <c r="L134" i="4"/>
  <c r="L135" i="4"/>
  <c r="O5" i="4" s="1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7" i="4"/>
  <c r="L158" i="4"/>
  <c r="L160" i="4"/>
  <c r="L161" i="4"/>
  <c r="L162" i="4"/>
  <c r="L163" i="4"/>
  <c r="L164" i="4"/>
  <c r="L165" i="4"/>
  <c r="L166" i="4"/>
  <c r="L167" i="4"/>
  <c r="L168" i="4"/>
  <c r="L169" i="4"/>
  <c r="L170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117" i="4"/>
  <c r="J119" i="4"/>
  <c r="J120" i="4"/>
  <c r="J121" i="4"/>
  <c r="J122" i="4"/>
  <c r="J123" i="4"/>
  <c r="J124" i="4"/>
  <c r="J125" i="4"/>
  <c r="J126" i="4"/>
  <c r="J127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7" i="4"/>
  <c r="J158" i="4"/>
  <c r="J160" i="4"/>
  <c r="J161" i="4"/>
  <c r="J162" i="4"/>
  <c r="J163" i="4"/>
  <c r="J164" i="4"/>
  <c r="J165" i="4"/>
  <c r="J166" i="4"/>
  <c r="J167" i="4"/>
  <c r="J168" i="4"/>
  <c r="J169" i="4"/>
  <c r="J170" i="4"/>
  <c r="J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117" i="4"/>
  <c r="K117" i="4" s="1"/>
  <c r="L117" i="4" s="1"/>
  <c r="I119" i="4"/>
  <c r="I120" i="4"/>
  <c r="I121" i="4"/>
  <c r="I122" i="4"/>
  <c r="I123" i="4"/>
  <c r="I124" i="4"/>
  <c r="I125" i="4"/>
  <c r="I126" i="4"/>
  <c r="I127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7" i="4"/>
  <c r="I158" i="4"/>
  <c r="I160" i="4"/>
  <c r="I161" i="4"/>
  <c r="I162" i="4"/>
  <c r="I163" i="4"/>
  <c r="I164" i="4"/>
  <c r="I165" i="4"/>
  <c r="I166" i="4"/>
  <c r="I167" i="4"/>
  <c r="I168" i="4"/>
  <c r="I169" i="4"/>
  <c r="I170" i="4"/>
  <c r="I4" i="4"/>
  <c r="O26" i="12" l="1"/>
  <c r="O26" i="4"/>
  <c r="O27" i="11"/>
  <c r="J174" i="4"/>
  <c r="O26" i="5"/>
  <c r="L174" i="4"/>
  <c r="O9" i="4"/>
  <c r="P26" i="8"/>
  <c r="O27" i="17"/>
  <c r="O7" i="4"/>
  <c r="O26" i="15"/>
  <c r="O26" i="14"/>
  <c r="O26" i="7"/>
  <c r="O6" i="4"/>
  <c r="O11" i="4"/>
  <c r="O13" i="4"/>
  <c r="L79" i="5"/>
  <c r="J79" i="5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L93" i="3" s="1"/>
  <c r="I94" i="3"/>
  <c r="L94" i="3" s="1"/>
  <c r="I95" i="3"/>
  <c r="L95" i="3" s="1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5" i="3"/>
  <c r="I127" i="3"/>
  <c r="I128" i="3"/>
  <c r="I129" i="3"/>
  <c r="J129" i="3" s="1"/>
  <c r="J144" i="3" s="1"/>
  <c r="I130" i="3"/>
  <c r="I131" i="3"/>
  <c r="I132" i="3"/>
  <c r="I133" i="3"/>
  <c r="I134" i="3"/>
  <c r="I137" i="3"/>
  <c r="I138" i="3"/>
  <c r="I139" i="3"/>
  <c r="I142" i="3"/>
  <c r="I143" i="3"/>
  <c r="I4" i="3"/>
  <c r="I5" i="2"/>
  <c r="I6" i="2"/>
  <c r="I7" i="2"/>
  <c r="I8" i="2"/>
  <c r="I9" i="2"/>
  <c r="I10" i="2"/>
  <c r="I11" i="2"/>
  <c r="I12" i="2"/>
  <c r="I13" i="2"/>
  <c r="I14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9" i="2"/>
  <c r="I121" i="2"/>
  <c r="I122" i="2"/>
  <c r="I123" i="2"/>
  <c r="I124" i="2"/>
  <c r="I125" i="2"/>
  <c r="I126" i="2"/>
  <c r="I127" i="2"/>
  <c r="I128" i="2"/>
  <c r="I132" i="2"/>
  <c r="I133" i="2"/>
  <c r="I134" i="2"/>
  <c r="I141" i="2"/>
  <c r="I142" i="2"/>
  <c r="I143" i="2"/>
  <c r="I144" i="2"/>
  <c r="I145" i="2"/>
  <c r="I146" i="2"/>
  <c r="I148" i="2"/>
  <c r="I149" i="2"/>
  <c r="I150" i="2"/>
  <c r="I151" i="2"/>
  <c r="I152" i="2"/>
  <c r="I153" i="2"/>
  <c r="I154" i="2"/>
  <c r="I4" i="2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8" i="1"/>
  <c r="I119" i="1"/>
  <c r="I120" i="1"/>
  <c r="I121" i="1"/>
  <c r="I122" i="1"/>
  <c r="I123" i="1"/>
  <c r="I124" i="1"/>
  <c r="I125" i="1"/>
  <c r="I126" i="1"/>
  <c r="J126" i="1" s="1"/>
  <c r="J156" i="1" s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4" i="1"/>
  <c r="H93" i="187"/>
  <c r="G89" i="187"/>
  <c r="J89" i="187" s="1"/>
  <c r="G90" i="187"/>
  <c r="H90" i="187" s="1"/>
  <c r="O27" i="4" l="1"/>
  <c r="L144" i="3"/>
  <c r="O13" i="3"/>
  <c r="O27" i="3" s="1"/>
  <c r="J93" i="187"/>
  <c r="J90" i="187"/>
  <c r="H89" i="187"/>
  <c r="J171" i="187" l="1"/>
</calcChain>
</file>

<file path=xl/sharedStrings.xml><?xml version="1.0" encoding="utf-8"?>
<sst xmlns="http://schemas.openxmlformats.org/spreadsheetml/2006/main" count="80175" uniqueCount="571">
  <si>
    <t>Contractors/Vendors</t>
  </si>
  <si>
    <t>BOQ Item Rate *</t>
  </si>
  <si>
    <t>WO Qty. (Estimated)</t>
  </si>
  <si>
    <t>UOM</t>
  </si>
  <si>
    <t>Executed / Consumed Qty</t>
  </si>
  <si>
    <t>Balance Qty</t>
  </si>
  <si>
    <t>% Completion (Consumption)</t>
  </si>
  <si>
    <t>Description</t>
  </si>
  <si>
    <t>Code</t>
  </si>
  <si>
    <t>SARAT BARMAN</t>
  </si>
  <si>
    <t>SQM</t>
  </si>
  <si>
    <t>UPASANA CHAUDHARY</t>
  </si>
  <si>
    <t>LUMP SUM</t>
  </si>
  <si>
    <t>NOS</t>
  </si>
  <si>
    <t>CUM</t>
  </si>
  <si>
    <t>V VENKATANARAYANA</t>
  </si>
  <si>
    <t>MT</t>
  </si>
  <si>
    <t>AAIDHUL MIAH</t>
  </si>
  <si>
    <t>PRAKASH H N</t>
  </si>
  <si>
    <t>RMT</t>
  </si>
  <si>
    <t>SHOKAT</t>
  </si>
  <si>
    <t>RUPAK NAYAK</t>
  </si>
  <si>
    <t>KRISHNAKUMAR SAHANI</t>
  </si>
  <si>
    <t>SFT</t>
  </si>
  <si>
    <t>KRIUTTIBAS DAS</t>
  </si>
  <si>
    <t>EXTERNAL PIPE LINE WORKS WITH PROPER SLOPES (WATER SUPPLY,SEWER,WASTE,RAIN WATER LINES) INSPECTION CHAMBER TO MAIN CHAMBER CONNECTION</t>
  </si>
  <si>
    <t>SHREE DM STEEL FURNITURE AND INTERIOR</t>
  </si>
  <si>
    <t>SAVITA DEVI</t>
  </si>
  <si>
    <t>SREE VINAYAKA ELECTRICALS</t>
  </si>
  <si>
    <t>SUBHASMITA DAS</t>
  </si>
  <si>
    <t>RAMAKRUSHNA PRADHAN</t>
  </si>
  <si>
    <t>RFT</t>
  </si>
  <si>
    <t>SANTOSH KUMAR</t>
  </si>
  <si>
    <t>SUNIL</t>
  </si>
  <si>
    <t>SHEKAR T</t>
  </si>
  <si>
    <t>DEEPA B</t>
  </si>
  <si>
    <t>EBI ABRAHAM</t>
  </si>
  <si>
    <t>MORSELIM KHAN</t>
  </si>
  <si>
    <t>JMJ WATERPROOING ENTERPRISES</t>
  </si>
  <si>
    <t>MANJUNATHA P</t>
  </si>
  <si>
    <t>KOUSHIK MANDAL</t>
  </si>
  <si>
    <t>PRABHAKAR</t>
  </si>
  <si>
    <t>YELLAPPA C</t>
  </si>
  <si>
    <t>H R ENGINEERS</t>
  </si>
  <si>
    <t>RABIUL MOLLA</t>
  </si>
  <si>
    <t>PRAKASH JANA</t>
  </si>
  <si>
    <t>SHREE DM STEEL FURNITURE AND INTERIORS</t>
  </si>
  <si>
    <t xml:space="preserve">CUSTOMISATION SKIRTING IN TERRACE/LAYING OF SKIRTING IN TERRACE (TILE PROVIDED BY CLIENT) </t>
  </si>
  <si>
    <t>DEEPAK NAYAK</t>
  </si>
  <si>
    <t>BISWO RANJAN ROUT</t>
  </si>
  <si>
    <t>CHIRANJEEVI</t>
  </si>
  <si>
    <t>SALLAUDDIN ANSARI</t>
  </si>
  <si>
    <t>Thingswork Design Attic Pvt. Ltd.,</t>
  </si>
  <si>
    <t>SUBRAMANI</t>
  </si>
  <si>
    <t>KHALIL MIAH</t>
  </si>
  <si>
    <t>LEGENDRY LANDSCAPES</t>
  </si>
  <si>
    <t>SHOKAT KHATRI</t>
  </si>
  <si>
    <t>FERRO STRUCTURALS</t>
  </si>
  <si>
    <t>SRI CHOWDESHWARI WATER SUPPLY</t>
  </si>
  <si>
    <t>ANSAR HOSSAIAN SK</t>
  </si>
  <si>
    <t>ONLY FOR MATERIAL PURCHASE</t>
  </si>
  <si>
    <t>SHREE INTERIORS</t>
  </si>
  <si>
    <t>LABOR FOR CUSTOMIZATION MAIN FLOORING WORK/THE RATE IS INCLUSIVE OF FLOOR CHIPPING/MAIN FLOORING AND SKIRTING WORK</t>
  </si>
  <si>
    <t>IRSAD</t>
  </si>
  <si>
    <t>CFT</t>
  </si>
  <si>
    <t>KG</t>
  </si>
  <si>
    <t>NAGARAJ</t>
  </si>
  <si>
    <t>INDAL SAHNI</t>
  </si>
  <si>
    <t>TANMAY</t>
  </si>
  <si>
    <t>NARESH PURTY</t>
  </si>
  <si>
    <t>SANTHOSH KUMAR K</t>
  </si>
  <si>
    <t>ANU P</t>
  </si>
  <si>
    <t xml:space="preserve">BIPIN RAM </t>
  </si>
  <si>
    <t>BICHITRA CHOUDHURI</t>
  </si>
  <si>
    <t>RAKESHA PALAI</t>
  </si>
  <si>
    <t>MD GIYAS</t>
  </si>
  <si>
    <t>INDAL TANTI</t>
  </si>
  <si>
    <t>PER DAY</t>
  </si>
  <si>
    <t>BHASKAR</t>
  </si>
  <si>
    <t>MANJUNATHA R</t>
  </si>
  <si>
    <t>UDHABHAI R PARMAR</t>
  </si>
  <si>
    <t>CLENSTACK LLP</t>
  </si>
  <si>
    <t>SAI GANESH GROUP OF INFRASTRUCTURES</t>
  </si>
  <si>
    <t>OTIS ELEVATOR COMPANY</t>
  </si>
  <si>
    <t>UNIT</t>
  </si>
  <si>
    <t>ATT IN PLINTH</t>
  </si>
  <si>
    <t>SITE CLEANING &amp; GRUBBING</t>
  </si>
  <si>
    <t>TREE CUTTING</t>
  </si>
  <si>
    <t>FOOTING EXCAVATION</t>
  </si>
  <si>
    <t>FOOTING EARTH DRESSING</t>
  </si>
  <si>
    <t>EARTH REFILLING FOR FOOTINGS</t>
  </si>
  <si>
    <t>PLINTH BEAM BOTTOM EXCAVATION</t>
  </si>
  <si>
    <t>EARTH BACKFILLING OF BASE FLOOR</t>
  </si>
  <si>
    <t>BASE FLOOR EARTH DRESSING</t>
  </si>
  <si>
    <t>SETBACK AREA SOIL FILLING</t>
  </si>
  <si>
    <t>FOOTING PCC WORK</t>
  </si>
  <si>
    <t>PLINTH BEAM BOTTOM PCC WORK</t>
  </si>
  <si>
    <t>BASE FLOOR PCC</t>
  </si>
  <si>
    <t>FOOTING REINFORCEMENT</t>
  </si>
  <si>
    <t>PEDESTAL COLUMN REINFORCEMENT</t>
  </si>
  <si>
    <t>PLINTH BEAM REINFORCEMENT</t>
  </si>
  <si>
    <t>GROUND FLOOR COLUMN REINFORCEMENT</t>
  </si>
  <si>
    <t>GROUND FLOOR ROOF BEAM &amp; SLAB REINFORCEMENT</t>
  </si>
  <si>
    <t>GROUND FLOOR STAIRCASE SLAB REINFORCEMENT</t>
  </si>
  <si>
    <t>GROUND FLOOR SILL, LINTEL BEAM &amp; CHEJJA REINFORCEMENT</t>
  </si>
  <si>
    <t>FOOTING SHUTTERING</t>
  </si>
  <si>
    <t>PEDESTAL COLUMN SHUTTERING</t>
  </si>
  <si>
    <t>PLINTH BEAM SHUTTERING</t>
  </si>
  <si>
    <t>GROUND FLOOR COLUMN SHUTTERING</t>
  </si>
  <si>
    <t>GROUND FLOOR ROOF BEAM &amp; SLAB SHUTTERING</t>
  </si>
  <si>
    <t>GROUND FLOOR STAIRCASE SLAB SHUTTERING</t>
  </si>
  <si>
    <t>GROUND FLOOR SILL, LINTEL BEAM &amp; CHEJJA SHUTTERING</t>
  </si>
  <si>
    <t>FOOTING RCC</t>
  </si>
  <si>
    <t>PEDESTAL COLUMN RCC</t>
  </si>
  <si>
    <t>PLINTH BEAM RCC</t>
  </si>
  <si>
    <t>GROUND FLOOR COLUMN RCC</t>
  </si>
  <si>
    <t>GROUND FLOOR ROOF BEAM &amp; SLAB RCC</t>
  </si>
  <si>
    <t>GROUND FLOOR STAIRCASE SLAB RCC</t>
  </si>
  <si>
    <t>GROUND FLOOR SILL, LINTEL BEAM &amp; CHEJJA RCC</t>
  </si>
  <si>
    <t>GROUND FLOOR ROOF CONDUIT</t>
  </si>
  <si>
    <t>FIRST FLOOR COLUMN REINFORCEMENT</t>
  </si>
  <si>
    <t>FIRST FLOOR ROOF BEAM &amp; SLAB REINFORCEMENT</t>
  </si>
  <si>
    <t>FIRST FLOOR STAIRCASE SLAB REINFORCEMENT</t>
  </si>
  <si>
    <t>FIRST FLOOR SILL, LINTEL BEAM &amp; CHEJJA REINFORCEMENT</t>
  </si>
  <si>
    <t>FIRST FLOOR COLUMN SHUTTERING</t>
  </si>
  <si>
    <t>FIRST FLOOR ROOF BEAM &amp; SLAB SHUTTERING</t>
  </si>
  <si>
    <t>FIRST FLOOR STAIRCASE SLAB SHUTTERING</t>
  </si>
  <si>
    <t>FIRST FLOOR SILL, LINTEL BEAM &amp; CHEJJA SHUTTERING</t>
  </si>
  <si>
    <t xml:space="preserve">FIRST FLOOR COLUMN RCC </t>
  </si>
  <si>
    <t>FIRST FLOOR ROOF BEAM &amp; SLAB RCC</t>
  </si>
  <si>
    <t>FIRST FLOOR STAIRCASE SLAB RCC</t>
  </si>
  <si>
    <t>FIRST FLOOR SILL, LINTEL BEAM &amp; CHEJJA RCC</t>
  </si>
  <si>
    <t>TERRACE FLOOR COLUMN REINFORCEMENT</t>
  </si>
  <si>
    <t>TERRACE FLOOR ROOF BEAM &amp; SLAB REINFORCEMENT</t>
  </si>
  <si>
    <t>TERRACE FLOOR LINTEL BEAM &amp; CHEJJA REINFORCEMENT</t>
  </si>
  <si>
    <t>TERRACE FLOOR COLUMN SHUTTERING</t>
  </si>
  <si>
    <t>TERRACE FLOOR BEAM &amp; SLAB SHUTTERING</t>
  </si>
  <si>
    <t>TERRACE FLOOR LINTEL BEAM &amp; CHEJJA SHUTTERING</t>
  </si>
  <si>
    <t>TERRACE FLOOR COLUMN RCC</t>
  </si>
  <si>
    <t>TERRACE FLOOR ROOF BEAM &amp; SLAB RCC</t>
  </si>
  <si>
    <t>ALL LEVEL COLUMN STARTER</t>
  </si>
  <si>
    <t>FIRST &amp; TERRACE FLOOR ROOF CONDUIT WORK</t>
  </si>
  <si>
    <t>GROUND FLOOR BLOCK WORK</t>
  </si>
  <si>
    <t>FIRST FLOOR BLOCK WORK</t>
  </si>
  <si>
    <t>TERRACE FLOOR BLOCK WORK</t>
  </si>
  <si>
    <t>ELEVATION RCC BAND</t>
  </si>
  <si>
    <t>ELEVATION GROOVE</t>
  </si>
  <si>
    <t>RCC SURFACE HACKING</t>
  </si>
  <si>
    <t>GROUND FLOOR CEILING PLASTERING</t>
  </si>
  <si>
    <t>GROUND FLOOR INTERNAL WALL &amp; STAIRCASE PLASTERING</t>
  </si>
  <si>
    <t>GROUND FLOOR EXTERNAL WALL PLASTERING</t>
  </si>
  <si>
    <t>WALL CUTTING,CHIPPING, WALL CONDUITS, METAL BOX, DB, METER BOARD FIXING</t>
  </si>
  <si>
    <t>FIRST FLOOR CEILING PLASTERING</t>
  </si>
  <si>
    <t>FIRST FLOOR INTERNAL WALL &amp; STAIRCASE PLASTERING</t>
  </si>
  <si>
    <t>FIRST FLOOR EXTERNAL WALL PLASTERING</t>
  </si>
  <si>
    <t>TERRACE FLOOR CEILING PLASTERING</t>
  </si>
  <si>
    <t>TERRACE FLOOR INTERNAL WALL PLASTERING</t>
  </si>
  <si>
    <t>TERRACE FLOOR EXTERNAL WALL PLASTERING</t>
  </si>
  <si>
    <t>TOILET, BALCONY, TERRACE &amp; SHR WATERPROOF COATING</t>
  </si>
  <si>
    <t>WATERPROOF PLASTERING</t>
  </si>
  <si>
    <t>WATERPROOF SCREED CONCRETE 50MM THICK</t>
  </si>
  <si>
    <t>WATERPROOF SCREED CONCRETE 75MM THICK</t>
  </si>
  <si>
    <t>CINDER FILLING ALL FLOOR</t>
  </si>
  <si>
    <t>BORE PACKING ALL FLOOR</t>
  </si>
  <si>
    <t>BUBBLE SPRAY WORK</t>
  </si>
  <si>
    <t>STUCCO PAINTING</t>
  </si>
  <si>
    <t>GROUND FLOOR ONE COAT PRIMER, TWO COATS EXTERIOR PAINT</t>
  </si>
  <si>
    <t>FIRST FLOOR ONE COAT PRIMER, TWO COATS EXTERIOR PAINT</t>
  </si>
  <si>
    <t>TERRACE FLOOR ONE COAT PRIMER, TWO COATS EXTERIOR PAINT</t>
  </si>
  <si>
    <t>SCAFFOLDING FOR BUBBLE SPRAY &amp; STUCCO PAINTING</t>
  </si>
  <si>
    <t>ALL FLOOR INERNAL WALLS &amp; CEILING THREE COATS PUTTY</t>
  </si>
  <si>
    <t>ALL FLOOR INERNAL WALLS &amp; CEILING ONE COAT PRIMER</t>
  </si>
  <si>
    <t>ALL FLOOR INERNAL WALLS &amp; CEILING TWO COATS EMULSION PAINT</t>
  </si>
  <si>
    <t>STAIRCASE GRANITE</t>
  </si>
  <si>
    <t>DOOR OPENING GRANITE</t>
  </si>
  <si>
    <t>HALF ROUND NOSING IN THREADS GRANITE</t>
  </si>
  <si>
    <t>NON SLIP GROOVED IN THREADS GRANITE</t>
  </si>
  <si>
    <t>SKIRITING WITH HALF NOSING GRANITE</t>
  </si>
  <si>
    <t>WASH BASIN GRANITE FIXING</t>
  </si>
  <si>
    <t>GROUND FLOOR TILING</t>
  </si>
  <si>
    <t>GROUND FLOOR SKIRTING</t>
  </si>
  <si>
    <t>FIRST FLOOR TILING</t>
  </si>
  <si>
    <t>FIRST FLOOR SKIRTING</t>
  </si>
  <si>
    <t>TERRACE FLOOR TILING</t>
  </si>
  <si>
    <t>TERRACE FLOOR SKIRTING</t>
  </si>
  <si>
    <t>UTILITY FLOOR TILING</t>
  </si>
  <si>
    <t>UTILITY SKIRTING</t>
  </si>
  <si>
    <t>BALCONY &amp; SITOUT TILING</t>
  </si>
  <si>
    <t>BALCONY &amp; SITOUT SKIRTING</t>
  </si>
  <si>
    <t>CAR PARKING AREA TILING</t>
  </si>
  <si>
    <t>FLOOR CHIPPING</t>
  </si>
  <si>
    <t>GROUND FLOOR TOILET FLOOR TILING</t>
  </si>
  <si>
    <t>GROUND FLOOR TOILET WALL TILING</t>
  </si>
  <si>
    <t>FIRST FLOOR TOILET FLOOR TILING</t>
  </si>
  <si>
    <t>FIRST FLOOR TOILET WALL TILING</t>
  </si>
  <si>
    <t>EPOXY GROUTING &amp; SOAP WASH</t>
  </si>
  <si>
    <t>WIRING,SWITCH FIXING, DB TERMINATION &amp; METER BOARD TERMINATION WITH BESCOM METER, EARTHING WORK</t>
  </si>
  <si>
    <t>ELECTRICAL TESTING &amp; COMMISIONING</t>
  </si>
  <si>
    <t>TOILETS, KITCHEN &amp; UTILITY INTERNAL WATER SUPPLY PIPING WORK WITH WALL CUTTING,CHIPPING &amp; PRESSURE TESTING, SEWER &amp; WASTE WATER PIPING</t>
  </si>
  <si>
    <t>TOILETS,BALCONY, TERRACE VERTICAL LINE (WATER SUPPLY,SEWER,WASTE,RAIN WATER LINES)WITH SUPPORTING CHANNELS UPTO INSPECTION CHAMBER</t>
  </si>
  <si>
    <t>GROUND FLOOR TOILET CHIPPING &amp; EXCAVATION</t>
  </si>
  <si>
    <t>COLLECTING FIXING,TESTING,COMMISSIONING OF ALL THE CP &amp; SANITARY FIXTURES</t>
  </si>
  <si>
    <t>CORE CUTTING</t>
  </si>
  <si>
    <t>PLUMBING TESTING &amp; HANDOVER</t>
  </si>
  <si>
    <t>BALCONY &amp; STAIRCASE SS RAILING</t>
  </si>
  <si>
    <t>WASH BASIN ANGLE FIXING</t>
  </si>
  <si>
    <t>BESCOM METER BOX APPROVAL</t>
  </si>
  <si>
    <t>PLUMBING CHAMBER COVER FIXING</t>
  </si>
  <si>
    <t>MS GATE FOR UTILITY</t>
  </si>
  <si>
    <t>FRP CHAMBER COVER FIXING</t>
  </si>
  <si>
    <t>PLUMBING CHAMBER MAKING AND SET BACK SOIL FILLING</t>
  </si>
  <si>
    <t>ELECTRICAL EARTHING CHAMBER CIVIL WORK</t>
  </si>
  <si>
    <t>PLUMBING CHAMBER CIVIL WORK</t>
  </si>
  <si>
    <t>LEDGE WALL PLASTERING &amp; BLOCK WORK</t>
  </si>
  <si>
    <t>FRONT OF HOUSE FOOTPATH AREA BLOCK WORK</t>
  </si>
  <si>
    <t>FRONT OF HOUSE FOOTPATH AREA KERB STONE REWORK</t>
  </si>
  <si>
    <t>FRONT OF HOUSE FOOTPATH AREA PAVER BLOCK REWORK</t>
  </si>
  <si>
    <t>FRONT OF HOUSE FOOTPATH AREA RAMP REWORK</t>
  </si>
  <si>
    <t>NAME BOARD TOP GRANITE</t>
  </si>
  <si>
    <t>NAME BOARD PAINTING WORK WITH BUBBLE SPRAY FINSIH</t>
  </si>
  <si>
    <t>ADDITIONAL CIVIL AND STRUCTURAL WORK ON SFT BASIS</t>
  </si>
  <si>
    <t>CUSTOMIZATION STRUCTURAL DESIGN WORK</t>
  </si>
  <si>
    <t>MATERIAL FOR ELECTRICAL WORK</t>
  </si>
  <si>
    <t>PAINT REWORK IN VILLAS AFTER WALL CRACK TREATMENT</t>
  </si>
  <si>
    <t>CUSTAMIZATION TOILET EXTERNAL PIPE LINE WORK</t>
  </si>
  <si>
    <t>CUSTAMIZATION TOILET VERTICAL PIPE LINE WORK</t>
  </si>
  <si>
    <t>CUSTAMIZATION TOILET CP AND SANITARY WORK</t>
  </si>
  <si>
    <t>CUSTOMIZATION PLUMBING TESTING AND COMMISSIONING WORK</t>
  </si>
  <si>
    <t>LABOR FOR CUSTOMIZATION TOILET INTERNAL PIPE LINE WORK</t>
  </si>
  <si>
    <t>CUSTOMIZATION ELECTRICAL WORK/BASED ON 15% OF TOTAL CUSTOMISATION VALUE</t>
  </si>
  <si>
    <t>CUSTOMIZATION DISHWASHER POINT WORK</t>
  </si>
  <si>
    <t>SETBACK AREA CLEANING</t>
  </si>
  <si>
    <t>LEDGE WALL GRANITE</t>
  </si>
  <si>
    <t>RAINWATER PIPE LAYING</t>
  </si>
  <si>
    <t>CUSTOMIZATION TERRACE ROOF SLAB WORK</t>
  </si>
  <si>
    <t>SANCTION PLANS OF VILLAS FOR PANCHAYATH APPROVAL</t>
  </si>
  <si>
    <t>CUSTOMIZATION WASHBASIN TAP POINT WORK</t>
  </si>
  <si>
    <t>CUSTOMISATION JACUZZI POINT WORK</t>
  </si>
  <si>
    <t>CUSTOMISATION ADDITIONAL WALL TILING ABOVE 8FT IN ALL FLOOR TOILET</t>
  </si>
  <si>
    <t>CUSTOMISATION TERRACE FLOOR TOILET FLOOR TILE WORK</t>
  </si>
  <si>
    <t>CUSTOMISATION TERRACE FLOOR TOILET WALL TILE WORK</t>
  </si>
  <si>
    <t>BALCONY UPSTAND TOP COPING GRANITE</t>
  </si>
  <si>
    <t>CUTOUT 40MM FRONT EDGE CUTTING, NOSING AT TOP &amp; BOTTOM AND GLUING TOGETHER THE PIECES PRECISELY</t>
  </si>
  <si>
    <t>LIFT REINFORCEMENT</t>
  </si>
  <si>
    <t>LIFT EARTH WORK EXCAVATION</t>
  </si>
  <si>
    <t>LIFT BOTTOM PCC</t>
  </si>
  <si>
    <t>LIFT RCC</t>
  </si>
  <si>
    <t>LIFT WALL BLOCK WORK</t>
  </si>
  <si>
    <t>LIFT WALL INTERNAL PLASTERING</t>
  </si>
  <si>
    <t>LIFT WALL EXTERNAL PLASTERING</t>
  </si>
  <si>
    <t>LIFT SIDE REFILLING</t>
  </si>
  <si>
    <t>LIFT FOOTING WALL BEAM AND SLAB SHUTTERING</t>
  </si>
  <si>
    <t>LIFT WATERPROOF COATING</t>
  </si>
  <si>
    <t>LIFT WATERPRROF PLASTERING</t>
  </si>
  <si>
    <t>LIFT 75MM THICK SCREED CONCRETE</t>
  </si>
  <si>
    <t>LIFT BORE PACKING</t>
  </si>
  <si>
    <t>CUSTAMIZATION ROOM WIRING,SWITCH FIXING, DB TERMINATION &amp; METER BOARD TERMINATION WITH BESCOM METER, EARTHING WORK</t>
  </si>
  <si>
    <t>CUSTAMIZATION ROOM WALL CUTTING,CHIPPING, WALL CONDUITS, METAL BOX, DB, METER BOARD FIXING)</t>
  </si>
  <si>
    <t>CUSTOMIZATION ROOM INTERNAL WALL AND CEILING THREE COATS OF PUTTY</t>
  </si>
  <si>
    <t>CUSTOMIZATION ROOM INTERNAL WALL AND CEILING ONE COAT PRIMER</t>
  </si>
  <si>
    <t>CUSOMIZATION ROOM INTERNAL WALL AND CEILING TWO COATS OF INTERNAL EMULSION PAINT</t>
  </si>
  <si>
    <t>CUSTOMIZATION ROOM ONE COAT OF EXTERNAL PRIMER</t>
  </si>
  <si>
    <t>CUSTOMIZATION ROOM TWO COAT OF EXTERNAL PAINT</t>
  </si>
  <si>
    <t>CUSTOMIZATION AQUAGUARD TAP POINT WORK</t>
  </si>
  <si>
    <t>CUSTOMIZATION WASHING MACHINE POINT WORK</t>
  </si>
  <si>
    <t>CUSTOMISATION TRAP POINT WORK</t>
  </si>
  <si>
    <t>CUSTOMIZATION TAP POINT WORK</t>
  </si>
  <si>
    <t>To Date</t>
  </si>
  <si>
    <t>Current Payment</t>
  </si>
  <si>
    <t>Release %</t>
  </si>
  <si>
    <t>BASE FLOOR SOLING WORK</t>
  </si>
  <si>
    <t xml:space="preserve">FIRST FLOOR ROOF BEAM &amp; SLAB REINFORCEMENT </t>
  </si>
  <si>
    <t>CARPARKING AREA PCC CUTTING,EXCAVATION,PIPE LAYING WORK</t>
  </si>
  <si>
    <t>VILLA EARTHING WORK</t>
  </si>
  <si>
    <t>SILL GRANITE</t>
  </si>
  <si>
    <t>TERRACE WASHING MACHINE PLATFORM CONSTRUCTION</t>
  </si>
  <si>
    <t>ELEAVTION BLOCK WORK</t>
  </si>
  <si>
    <t>TOILET BALCONY AND CARPARKING ROOF WATERPROOF COATING</t>
  </si>
  <si>
    <t>TERRACE AND SHR WATERPROOF COATING</t>
  </si>
  <si>
    <t>CINDER FILLING &amp; WATERPROOF SCREED CONCRETE 75MM THICK</t>
  </si>
  <si>
    <t>GROUND FLOOR INTERNAL WALLS &amp; STAIRCASE TWO COATS EMULSION PAINT</t>
  </si>
  <si>
    <t>GROUND FLOOR CEILING TWO COATS EMULSION PAINT</t>
  </si>
  <si>
    <t>FIRST FLOOR INTERNAL WALLS &amp; STAIRCASE TWO COATS EMULSION PAINT</t>
  </si>
  <si>
    <t>FIRST FLOOR CEILING TWO COATS EMULSION PAINT</t>
  </si>
  <si>
    <t>FIRST FLOOR INTERNAL WALLS TWO COATS EMULSION PAINT</t>
  </si>
  <si>
    <t>TERRACE FLOOR CEILING TWO COATS EMULSION PAINT</t>
  </si>
  <si>
    <t>MS STAIRCASE HOLE DRILLING</t>
  </si>
  <si>
    <t>MS STAIRCASE STEPS RUBBER WOOD LAYING</t>
  </si>
  <si>
    <t>MS STAIRCASE WORK</t>
  </si>
  <si>
    <t>MATERIAL FOR PLUMBING WORK</t>
  </si>
  <si>
    <t>CUSTOMIZATION MS STAIRCASE PAINTING AND STEP WOOD POLISHING WORK</t>
  </si>
  <si>
    <t>CUSTOMIZATION BATHTUB WORK</t>
  </si>
  <si>
    <t>UTILITY CUSTOMISATION WALL TILING WORK</t>
  </si>
  <si>
    <t>CUSTOMISATION TERRACE EPOXY GROUTING AND SOAP WASH CLEANING WORK</t>
  </si>
  <si>
    <t>CUSTOMISATION FLOORING IN TERRACE/LAYING OF TILES IN TERRACE OF SIZE 2X2 (TILE PROVIDED BY CLIENT)</t>
  </si>
  <si>
    <t>PRESSURE GROUTING</t>
  </si>
  <si>
    <t>CUSTOMISATION AC WASTE WATER LINE</t>
  </si>
  <si>
    <t>CUSTOMISATION DRAINAGE PIPE</t>
  </si>
  <si>
    <t xml:space="preserve">FOOTING SOILING </t>
  </si>
  <si>
    <t>BACKFILLING,CONSOLIDATION FOR FOOTINGS</t>
  </si>
  <si>
    <t>PLINTH BEAM BOTTOM SOLING</t>
  </si>
  <si>
    <t>ALL FLOOR INTERNAL WALL &amp; CEILING ONE COAT EMULSION PAINT REWORK</t>
  </si>
  <si>
    <t>TOILET RELOCATION REWORK TILING REPAIR WORK</t>
  </si>
  <si>
    <t>TOILET CUSTOMISATION ELECTRICAL WORK REWORK</t>
  </si>
  <si>
    <t>TOILET PLUMBING CUSTOMISATION WORK REWORK</t>
  </si>
  <si>
    <t>GROUND FLOOR &amp; FIRST FLOOR TILE DAMAGE TOTAL REWORK</t>
  </si>
  <si>
    <t>CUSTOMISATION LEDGE WALL GRANITE</t>
  </si>
  <si>
    <t>CUSTOMISATION DOOR OPENING GRANITE</t>
  </si>
  <si>
    <t>CUSTOMISATION FIRST FLOOR TOILET FLOOR TILE</t>
  </si>
  <si>
    <t>CUSTOMISATION FIRST FLOOR TOILET WALL TILE</t>
  </si>
  <si>
    <t>SCAFFOLDING FOR EXTERNAL PLASTERING</t>
  </si>
  <si>
    <t>RAIN WATER CHAMBER MAKING &amp; COVER FIXING</t>
  </si>
  <si>
    <t>VILLA NUMBER SIGNAGES</t>
  </si>
  <si>
    <t>NAME BOARD CONSTRUCTION WORK</t>
  </si>
  <si>
    <t>ADDITIONAL WORK/TERRACE FLOOR ROOF BEAM AND SLAB CONCRETE RATE HAS BEEN CHANGED, FOOTING EARTH DRESSING AND PLINTH BEAM BOTTOM EXCAVTION</t>
  </si>
  <si>
    <t>ADDITIONAL WATERPROOFING WORK</t>
  </si>
  <si>
    <t>MISCELENIOUS WORK INCLUDING ARCHITECT, CONCRETE, DRAWING, POWER SUPPLY, BACKFILLING EARTH SURVEYOR, AND NMR PAY</t>
  </si>
  <si>
    <t>LAYING FLOOR PROTECTOR SHEET &amp; TILE CLEANING (VILLA NO. 38/39/43/63/124/131)</t>
  </si>
  <si>
    <t>GROUND FLOOR EXTERNAL WALL &amp; CHEJJA ONE COAT EXTERIOR PAINT REWORK</t>
  </si>
  <si>
    <t>FIRST FLOOR EXTERNAL WALL &amp; CHEJJA ONE COAT EXTERIOR PAINT REWORK</t>
  </si>
  <si>
    <t>TERRACE FLOOR EXTERNAL WALL &amp; CHEJJA ONE COAT EXTERIOR PAINT REWORK</t>
  </si>
  <si>
    <t>CUSTOMIZATION BALCONY TAP POINT WORK</t>
  </si>
  <si>
    <t>CUSTOMIZATION TERRACE TAP POINT WORK</t>
  </si>
  <si>
    <t>To date</t>
  </si>
  <si>
    <t>CUSTOMIZATION AQUA GUARD POINT WORK</t>
  </si>
  <si>
    <t>CAR PARKING BOUNDARY WALL TOP COPING GRANITE</t>
  </si>
  <si>
    <t>ONE COAT EXTERNAL PRIMER</t>
  </si>
  <si>
    <t>ALL FLOOR TWO COATS EXTERIOR PAINT</t>
  </si>
  <si>
    <t>MATERIAL FOR GRANITE WORK</t>
  </si>
  <si>
    <t>CUSTOMIZATION FLOOR BLOCK WORK</t>
  </si>
  <si>
    <t>CUSTOMIZATION FLOOR INTERNAL PLASTERING WORK</t>
  </si>
  <si>
    <t>CUSTOMIZATION FLOOR EXTERNAL PLASTERING WORK</t>
  </si>
  <si>
    <t>VILLA MAIN ENTRANCE GRANITE WORK</t>
  </si>
  <si>
    <t>SK ANSAR HOSSIAN</t>
  </si>
  <si>
    <t>...LABOUR FOR CUSTOMISATION TERRACE FLOOR TOILET FLOOR TILE WORK/LAYING OF CERAMIC FLOOR TILES OF 300X300MM SIZE OF APPROVED MAKE IN FLOORING LAID IN PAT</t>
  </si>
  <si>
    <t>...LABOUR FOR CUSTOMISATION TERRACE FLOOR TOILET WALL TILE WORK/LAYING OF CERAMIC WALL TILES OF 300X600MM SIZE OF APPROVED MAKE IN PLASTERING LAID IN PAT</t>
  </si>
  <si>
    <t>Contractor</t>
  </si>
  <si>
    <t>FRONT OF THE HOUSE RAMP GRANITE</t>
  </si>
  <si>
    <t>NON-SLIP GROOVES IN VILLA MAIN ENTRANCE GRANITE</t>
  </si>
  <si>
    <t>CUSTOMIZATION TOILET TILE WORK</t>
  </si>
  <si>
    <t>CUSTOMIZATION MAIN FLOORING WORK</t>
  </si>
  <si>
    <t>CUSTOMIZATION UTILITY SINK POINT WORK</t>
  </si>
  <si>
    <t>CUSTOMISATION EPOXY GROUTING &amp; SOAP WASH</t>
  </si>
  <si>
    <t>CUSTOMIZATION SHUTTERING OF TERRACE COLUMN, BEAM AND SLAB, LINTEL AND CHAJJA</t>
  </si>
  <si>
    <t>CUSTOMIZATION ROOM SLAB AND BEAM RCC</t>
  </si>
  <si>
    <t>CUSTOMIZATION ROOM COLUMN AND LINTEL CHAJJA RCC</t>
  </si>
  <si>
    <t>CUSTOMIZATION ROOM COLUMN STARTER</t>
  </si>
  <si>
    <t>CUSTOMIZATION ROOM SLAB AND BEAM REINFORCEMENT</t>
  </si>
  <si>
    <t>CUSTOMIZATION ROOM COLUMN LINTEL AND CHEJJA REINFORCEMENT</t>
  </si>
  <si>
    <t>BELOW PLINTH BLOCK WORK</t>
  </si>
  <si>
    <t>TERRACE FLOOR TOILET FLOOR TILING</t>
  </si>
  <si>
    <t>TERRACE FLOOR TOILET WALL TILING</t>
  </si>
  <si>
    <t>ADDITIONAL SHUTTERING WORK/CUSTOMIZATION FLOOR EXTENSION- 19600/-</t>
  </si>
  <si>
    <t>CUSTOMIZATION WORK/THE RATE IS INCLUSIVE OF MASONRY WORK/PLASTERING WORK/ELEVATION WORK</t>
  </si>
  <si>
    <t>TOILET BORE PACKING REWORK</t>
  </si>
  <si>
    <t>CUSTOMIZATION TOILET SCREED CONCRETE AND CINDER FILLING WORK</t>
  </si>
  <si>
    <t>CUSTOMIZATION TOILET WATERPROOFING WORK</t>
  </si>
  <si>
    <t>ALL FLOOR SILL, THROUGH LINTEL BEAM &amp; CHEJJA SHUTTERING</t>
  </si>
  <si>
    <t>ALL FLOOR SILL, THROUGH LINTEL BEAM &amp; CHEJJA RCC</t>
  </si>
  <si>
    <t>FIRST &amp; TERRACE FLOOR SILL, LINTEL BEAM &amp; CHEJJA REINFORCEMENT</t>
  </si>
  <si>
    <t>CUSTOMIZATION ROOM SLAB AND BEAM SHUTTERING</t>
  </si>
  <si>
    <t>CUSTOMIZATION ROOM LINTEL CHAJJA SHUTTERING</t>
  </si>
  <si>
    <t>CUSTOMIZATION ROOM COLUMN SHUTTERING</t>
  </si>
  <si>
    <t>CUSTOMISATION TERRACE FLOOR CEILING PLASTERING</t>
  </si>
  <si>
    <t>CUSTOMISATION TERRACE FLOOR INTERNAL WALL PLASTERING</t>
  </si>
  <si>
    <t>CUSTOMISATION TERRACE FLOOR EXTERNAL WALL PLASTERING</t>
  </si>
  <si>
    <t>CUSTOMISATION TERRACE FLOOR BLOCK WORK</t>
  </si>
  <si>
    <t>CUSTOMISATION TERRACE RCC SURFACE HACKING</t>
  </si>
  <si>
    <t>CUSTAMIZATION TOILET INTERNAL PIPE LINE WORK</t>
  </si>
  <si>
    <t>GROUND FLOOR, FIRST FLOOR &amp; TERRACE FLOOR SILL, LINTEL BEAM &amp; CHEJJA REINFORCEMENT</t>
  </si>
  <si>
    <t>CUSTOMISATION FLOOR REINFORCEMENT WORK</t>
  </si>
  <si>
    <t>CUSTOMIZATION FLOOR SLAB AND BEAM SHUTTERING</t>
  </si>
  <si>
    <t>CUSTOMIZATION FLOOR COLUMN SHUTTERING</t>
  </si>
  <si>
    <t>CUSTOMIZATION BALCONY WATERPROOFING WORK</t>
  </si>
  <si>
    <t>CUSTOMISATION BALCONY WATER PROOF SCREED CONCRETE 50MM THICK</t>
  </si>
  <si>
    <t>CUSTOMISATION BALCONY CINDER FILLING</t>
  </si>
  <si>
    <t>CUSTOMISATION BALCONY BORE PACKING</t>
  </si>
  <si>
    <t>ADDITIONAL SCAFFOLDING WORK OF EXTERNAL PLASTERING</t>
  </si>
  <si>
    <t>LAYING FLOOR PROTECTOR SHEET &amp; TILE CLEANING</t>
  </si>
  <si>
    <t>CUSTOMISATION SS RALING FOR BALCONY (INCLUDING MATERIAL)</t>
  </si>
  <si>
    <t>UTILITY PLINTH BEAM REINFORCEMENT</t>
  </si>
  <si>
    <t>UTILITY PLINTH BEAM SHUTTERING</t>
  </si>
  <si>
    <t>ENTRANCE STEPS SS RAILING</t>
  </si>
  <si>
    <t>ADDITIONAL SHUTTERING WORK/CUSTOMIZATION ADDITIONAL ROOF IN TERRACE- 15904/-, PARGOLA -7500/-</t>
  </si>
  <si>
    <t>CUSTOMISATION SS RALING FOR BALCONY &amp; STAIRCASE(INCLUDING MATERIAL)</t>
  </si>
  <si>
    <t>WINDOW SILL &amp; JAMBS COPING GRANITE</t>
  </si>
  <si>
    <t>CHAIN LINK STAIRCASE WORK</t>
  </si>
  <si>
    <t>FIRST FLOOR CHAINLINK STAIRCASE WORK</t>
  </si>
  <si>
    <t>LIFT ELECTRICAL WORK</t>
  </si>
  <si>
    <t>ADDITIONAL UTILITY WALL TILING WORK</t>
  </si>
  <si>
    <t>CUSTOMIZATION LIFT ELECTRICAL WORK</t>
  </si>
  <si>
    <t>CUSTOMISATION BALCONY ENTRANCE STAIRCASE GRANITE WORK WITH NOSING</t>
  </si>
  <si>
    <t>CUSTOMIZATION LIFT WALL WATERPROOFING WORK</t>
  </si>
  <si>
    <t>CUSTOMIZATION WASH BASIN POINT WORK</t>
  </si>
  <si>
    <t>SSM &amp; COPING CONCRETE WORK</t>
  </si>
  <si>
    <t>CUSTOMIZATION GYSER POINT</t>
  </si>
  <si>
    <t>CUSTOMIZATION WORK OF WALL DEMOLITION AND BLOCK WORK AS WELL AS TERRACE COLUMN AND SLAB CHIPPING FOR CUSTOMISATION ROOM COLUMN &amp; SLAB STEEL LAPPING</t>
  </si>
  <si>
    <t>FOOTING RCC REWORK</t>
  </si>
  <si>
    <t>FOOTING SHUTTERING REWORK</t>
  </si>
  <si>
    <t>FOOTING REINFORCEMENT REWORK</t>
  </si>
  <si>
    <t>PEDESTAL COLUMN SHUTTERING REWORK</t>
  </si>
  <si>
    <t>PEDESTAL COLUMN REINFORCEMENT REWORK</t>
  </si>
  <si>
    <t>GROUND FLOOR COLUMN REINFORCEMENT REWORK</t>
  </si>
  <si>
    <t>PARKING COLUMN SHIFTING</t>
  </si>
  <si>
    <t>ADDITIONAL SHUTTERING WORK OF LINTEL AND CHEJJA</t>
  </si>
  <si>
    <t>ADDITIONAL SHUTTERING WORK/CUSTOMIZATION UTILITY EXTENSION- 1564/-</t>
  </si>
  <si>
    <t>TERRACE FLOOR LINTEL BEAM &amp; CHEJJA RCC</t>
  </si>
  <si>
    <t>SUPPLY &amp; INSTALLATION OF LIFT</t>
  </si>
  <si>
    <t>GROUND FLOOR STAIRCASE SLAB RCC REWORK</t>
  </si>
  <si>
    <t>GROUND FLOOR STAIRCASE SLAB SHUTTERING REWORK</t>
  </si>
  <si>
    <t>FIRST FLOOR STAIRCASE SLAB SHUTTERING REWORK</t>
  </si>
  <si>
    <t>VILLA REINFORCEMENT</t>
  </si>
  <si>
    <t>EPOXY GROUTING &amp; SOAP WASH (including toilet wall grouting and above 8ft dado grouting and terrace toilet)</t>
  </si>
  <si>
    <t>EPOXY GROUTING &amp; SOAP WASH (including toilet wall grouting)</t>
  </si>
  <si>
    <t>SOIL FILLING OF EXTERNAL LAWN AROUND VILLA</t>
  </si>
  <si>
    <t>SHADE GRASS DIBBLING AROUND VILLA</t>
  </si>
  <si>
    <t>CUSTOMIZATION UTILITY TAP POINT WORK</t>
  </si>
  <si>
    <t>CUSTOMIZATION ROOM INTERNAL PAINTING WORK (3 COAT PUTTY, 1 COAT PRIMER, 2 COAT PAINT)</t>
  </si>
  <si>
    <t>CUSTOMIZATION ROOM EXTERNAL PAINTING WORK (1 COAT PRIMER, 2 COAT PAINT)</t>
  </si>
  <si>
    <t>CUSTOMISATION ROOM EPOXY GROUTING &amp; SOAP WASH</t>
  </si>
  <si>
    <t>CUSTOMIZATION FLOOR INTERNAL CEILING THREE COATS PUTTY, ONE COAT PRIMER, TWO COATS INTERNAL EMULSION PAINTING WORK</t>
  </si>
  <si>
    <t>CUSTOMIZATION FLOOR INTERNAL WALL THREE COATS PUTTY, ONE COAT PRIMER, TWO COATS INTERNAL EMULSION PAINTING WORK</t>
  </si>
  <si>
    <t>CUSTOMIZATION FLOOR EXTERNAL WALL ONE COAT PRIMER, TWO COATS EXTERNAL EMULSION PAINTING WORK</t>
  </si>
  <si>
    <t>CUSTOMIZATION BALCONY WATERPROOFING</t>
  </si>
  <si>
    <t>CUSTOMIZATION FLOOR EXTERNAL WALL STUCCO PAINTING</t>
  </si>
  <si>
    <t>ALL FLOOR INERNAL WALLS &amp; CEILING THREE COATS PUTTY (INCLUDING 30SQM FOR CHEJJA)</t>
  </si>
  <si>
    <t>ALL FLOOR INERNAL WALLS &amp; CEILING ONE COAT PRIMER (INCLUDING 30SQM FOR CHEJJA)</t>
  </si>
  <si>
    <t>ALL FLOOR INERNAL WALLS &amp; CEILING TWO COATS EMULSION PAINT (INCLUDING 30SQM FOR CHEJJA)</t>
  </si>
  <si>
    <t>EXCAVATED SOIL REWORK IN FOOTING</t>
  </si>
  <si>
    <t>CUSTAMIZATION ROOF CHIPPING, ROOF CONDUITS, WIRING</t>
  </si>
  <si>
    <t>CUSTOMIZATION UTILITY ADDITIONAL PLINTH BEAM SHUTTERING</t>
  </si>
  <si>
    <t>CUSTOMISATION UTILITY EXTENSION PLASTERING</t>
  </si>
  <si>
    <t>CUSTOMISATION UTLITY EXTENSION BLOCK WORK</t>
  </si>
  <si>
    <t>Released for final touchup work</t>
  </si>
  <si>
    <t>TERRACE FLOOR CUSTOMISATION COLUMN RCC</t>
  </si>
  <si>
    <t>TERRACE FLOOR CUSTOMISATION BEAM AND SLAB RCC</t>
  </si>
  <si>
    <t>STRUCTURAL ENGINEER SITE VISIT</t>
  </si>
  <si>
    <t>ODD SITE STRUCTURAL DESIGN WORK</t>
  </si>
  <si>
    <t>CUSTOMIZATION WASHBASIN SHIFTING POINT WORK</t>
  </si>
  <si>
    <t>BALCONY SS RAILING</t>
  </si>
  <si>
    <t>STAIRCASE SS RAILING</t>
  </si>
  <si>
    <t>MAID ROOM FALSE CEILING</t>
  </si>
  <si>
    <t>LIFT SCAFFOLDING</t>
  </si>
  <si>
    <t>CUSTAMIZATION LIFT MS WORK</t>
  </si>
  <si>
    <t>CUSTOMIZATION TERRACE ROOM PUF PANEL ROOF WORK/THE RATE IS INCLUSIVE OF 60X40 MM MS BOX SECTION AND 30MM THICK PUF PANEL</t>
  </si>
  <si>
    <t>TERRACE CUSTOMIZATION CIVIL WORK</t>
  </si>
  <si>
    <t>TERRACE EXCLUDING RCC ROOF CUSTOMIZATION CIVIL WORK</t>
  </si>
  <si>
    <t>CUSTOMIZATION MAID ROOM ROOF CEILING AND GATE WORK</t>
  </si>
  <si>
    <t>CHAIN LINK STAIRCASE PLASTERING</t>
  </si>
  <si>
    <t>ADDITIONAL SHUTTERING WORK/CUSTOMIZATION - 41340 (S/C - 25000/-, ADDITIONAL BALCONY - 7687/-, TERRACE ROOF - 8652/-</t>
  </si>
  <si>
    <t>CUSTOMIZATION DISHWASHER POINT</t>
  </si>
  <si>
    <t>CUSTOMIZATION BALCONY TAP POINT</t>
  </si>
  <si>
    <t>CUSTOMIZATION SHOWER POINT WORK</t>
  </si>
  <si>
    <t>GROUND FLOOR PARKING AREA CHIPPING AND EXCAVATION</t>
  </si>
  <si>
    <t>CUSTOMIZATION TERRACE WATERPROOFING WORK</t>
  </si>
  <si>
    <t>CUSTOMIZATION TERRACE SCREED CONCRETE WORK</t>
  </si>
  <si>
    <t>CUSTOMIZATION WATER PURIFIER POINT WORK</t>
  </si>
  <si>
    <t>CUSTAMIZATION FLOOR ROOF CONDUIT WORK</t>
  </si>
  <si>
    <t>TOILET, BALCONY, TERRACE &amp; SHR WATERPROOF COATING (coating done for sunken as well)</t>
  </si>
  <si>
    <t xml:space="preserve">CUSTOMISATION UTILITY WALL OF HEIGHT ABOVE 5FT </t>
  </si>
  <si>
    <t>UTILITY CUSTOMISATION WALL PLASTERING ABOVE 5 FT</t>
  </si>
  <si>
    <t>CUSTOMIZATION TOILET FLOOR CHIPPING AND 2 COATS OF WATERPROOFING</t>
  </si>
  <si>
    <t>CUSTOMIZATION TOILET SCREED CONCRETE</t>
  </si>
  <si>
    <t>LABOUR FOR CUSTOMISATION ROOM PURPOSE STEEL EXTENSION WELDING WORKS</t>
  </si>
  <si>
    <t xml:space="preserve">FABRICATION AND ERECTION OF ENTRANCE STEPS RAILING </t>
  </si>
  <si>
    <t>WINDOW SILL &amp; JAMBS COPING GRANITE WORK</t>
  </si>
  <si>
    <t>WINDOW SILL COPING GRANITE</t>
  </si>
  <si>
    <t>CUSTOMISATION COMMODE &amp; SHOWER POINTS SWAP</t>
  </si>
  <si>
    <t>INDIAN COMMODE INSTALLATION</t>
  </si>
  <si>
    <t>ADDITIONAL REINFORCEMENT WORK</t>
  </si>
  <si>
    <t>SETBACK AREA SOIL CLEANING</t>
  </si>
  <si>
    <t>LEGENDRY LANDSCAPE</t>
  </si>
  <si>
    <t>TOTAL</t>
  </si>
  <si>
    <t>CHECK WITH PM, CHEJJA RATE TO BE DECIDED (CHEJJA AREA  =  13.163SQM)</t>
  </si>
  <si>
    <t>BASE FLOOR EARTH DRESSING (Released for utility tile rework)</t>
  </si>
  <si>
    <t>WASH BASIN ANGLE FIXING (INCUDING MATERIAL)</t>
  </si>
  <si>
    <t>ALL FLOOR INTERNAL WALL &amp; CEILING TWO COATS INTERNAL EMULSION REWORK AFTER CRACK TREATMENT</t>
  </si>
  <si>
    <t>ELEVATION RCC BAND (Rework of window coping granite)</t>
  </si>
  <si>
    <t>UTILITY FLOOR TILING (released for tile rework)</t>
  </si>
  <si>
    <t>UTILITY SKIRTING (released for tile rework)</t>
  </si>
  <si>
    <t>GROUND FLOOR TILING (Released for Tile rework in toilet)</t>
  </si>
  <si>
    <t>CUSTOMISATION BLACONY &amp; UTILITY EXTENSION BLOCKWORK</t>
  </si>
  <si>
    <t>CUSTOMISATION BLACONY &amp; UTILITY EXTENSION PLASTERING</t>
  </si>
  <si>
    <t>UTILITY SLAB EXTENSION WORK</t>
  </si>
  <si>
    <t>CUSTOMISATION BOUNDARY WALL AROUND VILLA</t>
  </si>
  <si>
    <t>CUSTOMIZATION TERRACE WASHING MACHINE TAP POINT WORK</t>
  </si>
  <si>
    <t>CUSTOMIZATION UG SUMP CIVIL WORK</t>
  </si>
  <si>
    <t>CUSTOMIZATION OF GROUND FLOOR TOILET WORK</t>
  </si>
  <si>
    <t>CUSTOMIZATION UG SUMP WATERPROOFING WORK</t>
  </si>
  <si>
    <t>CUSTOMIZATION CONNECTION FROM  FF GEYSER TO GF GEYSER</t>
  </si>
  <si>
    <t>EXTERNAL WALL &amp; CHEJJA ONE COAT EXTERIOR PAINT REWORK</t>
  </si>
  <si>
    <t>CUSTOMIZATION TERRACE TERRACOTTA TILE WORK</t>
  </si>
  <si>
    <t>CUSTOMIZATION GRANITE WORK</t>
  </si>
  <si>
    <t>CUSTOMIZATION LIFT ELECTRICAL WORK (REWORK)</t>
  </si>
  <si>
    <t>EDIFICE STRUCTURES</t>
  </si>
  <si>
    <t>ADDITIONAL SUMP TANK CONSTRUCTION WORK (7.8 X 7.1 X 4.5 FT)</t>
  </si>
  <si>
    <t>SLAB EXTENSION WITH STRUCTURAL STEEL WITH DECKING SHEET AND ANCHORED TO BEAM USING M 20X150MM LONG ANCHOR BOLT ( TOTAL STEEL WEIGHT 323.5</t>
  </si>
  <si>
    <t>STRUCTURAL STEEL</t>
  </si>
  <si>
    <t>DECKING SHEET</t>
  </si>
  <si>
    <t>EDGE TRIM</t>
  </si>
  <si>
    <t>MECHANICAL ANCHOR BOLT</t>
  </si>
  <si>
    <t>KGS</t>
  </si>
  <si>
    <t>BALCONY &amp; STAIRCASE SS RAILING (balconly only)</t>
  </si>
  <si>
    <t>BALCONY &amp; STAIRCASE SS RAILING (on;y balcony)</t>
  </si>
  <si>
    <t>VILLA STRUCTURAL DRAWINGS</t>
  </si>
  <si>
    <t>FRONT OF HOUSE FOOTPATH AREA BLOCK WORK (REWORK AGAIN)</t>
  </si>
  <si>
    <t>FRONT OF HOUSE FOOTPATH AREA KERB STONE REWORK (REWORK AGAIN)</t>
  </si>
  <si>
    <t>FRONT OF HOUSE FOOTPATH AREA PAVER BLOCK REWORK (REWORK AGAIN)</t>
  </si>
  <si>
    <t>FRONT OF HOUSE FOOTPATH AREA RAMP REWORK (REWORK AGAIN)</t>
  </si>
  <si>
    <t>ADDITIONAL SHUTTERING WORK CHAIN LINK STAIRCASE</t>
  </si>
  <si>
    <t>CUSTOMIZATION CAR PARKING EXTRA BLOCKWORK</t>
  </si>
  <si>
    <t>CUSTOMIZATION CAR PARKING EXTRA PLASTERING</t>
  </si>
  <si>
    <t>ALL FLOOR INTERNAL WALL &amp; CEILING TWO COATS PUTTY REWORK AFTER CRACK TREATMENT</t>
  </si>
  <si>
    <t>ALL FLOOR INTERNAL WALL &amp; CEILING ONE COAT PRIMER REWORK AFTER CRACK TREATMENT</t>
  </si>
  <si>
    <t>GROUND FLOOR INTERNAL WALLS &amp; STAIRCASE UPTO TWO COATS EMULSION PAINT</t>
  </si>
  <si>
    <t>GROUND FLOOR CEILING UPTO TWO COATS EMULSION PAINT</t>
  </si>
  <si>
    <t>FIRST FLOOR INTERNAL WALLS &amp; STAIRCASE UPTO TWO COATS EMULSION PAINT</t>
  </si>
  <si>
    <t>FIRST FLOOR CEILING UPTO TWO COATS EMULSION PAINT</t>
  </si>
  <si>
    <t>TERRACE FLOOR CEILING UPTO TWO COATS EMULSION PAINT</t>
  </si>
  <si>
    <t>TERRACE FLOOR INTERNAL WALLS TWO COATS EMULSION PAINT</t>
  </si>
  <si>
    <t>TERRACE FLOOR INTERNAL WALLS UPTO TWO COATS EMULSION PAINT</t>
  </si>
  <si>
    <t>SLAB TREATMENT (POLYMER SHEET FOR SLAB CRACK RECTIFICATION)</t>
  </si>
  <si>
    <t>PAVAN</t>
  </si>
  <si>
    <t>MOHAMMED ARMAN</t>
  </si>
  <si>
    <t>RAMESH</t>
  </si>
  <si>
    <t>DEBIT TO RUPAK 16728.16</t>
  </si>
  <si>
    <t>INCREASED FOR 2X4 TILES</t>
  </si>
  <si>
    <t>ABOVE 8FT (2X4) TILING IN TOILET ALL FLOOR</t>
  </si>
  <si>
    <t>ELECTRICAL BOX SHIFTING (REWORK)</t>
  </si>
  <si>
    <t>TERRACE FLOOR COLUMN SHUTTERING (FIXING ONLY)</t>
  </si>
  <si>
    <t>TERRACE FLOOR COLUMN SHUTTERING (ONLY FIXING)</t>
  </si>
  <si>
    <t>LABOUR AND MATERIAL SUPPLY FOR LIFT SCAFFOLDING WORK</t>
  </si>
  <si>
    <t>FRONT OF HOUSE FOOTPATH AREA KERB STONE (REWORK AGAIN)</t>
  </si>
  <si>
    <t>FRONT OF HOUSE FOOTPATH AREA PAVER BLOCK (REWORK AGAIN)</t>
  </si>
  <si>
    <t>EXTERNAL WALL &amp; CHEJJA ONE COAT PRIMER, TWO COATS EXTERNAL EMULSION PAINT REWORK</t>
  </si>
  <si>
    <t>ALL FLOOR INTERNAL WALL TWO COATS PUTTY, ONE COAT PRIMER, TWO COAT EMULSION PAINT REWORK</t>
  </si>
  <si>
    <t>TERRACE &amp; SHR WATERPROOF COATING REWORK</t>
  </si>
  <si>
    <t>TERRACE &amp; SHR SCREED CONCRTE CHIPPING AND DEBRISH REMOVAL REWORK</t>
  </si>
  <si>
    <t>TERRACE CONCRETE CHIPPING</t>
  </si>
  <si>
    <t>CUSTOMIZATION MS STAIRCASE PAINTING AND STEP WOOD POLISHING REWORK</t>
  </si>
  <si>
    <t>TERRACE TERRACOTTA TILE REWORK</t>
  </si>
  <si>
    <t>PLUMBING CHAMBER MAKING AND SET BACK SOIL FILLING WORK REWORK</t>
  </si>
  <si>
    <t>CUSTOMIZATION CAR PARKING TAP POINT WORK</t>
  </si>
  <si>
    <t>CUSTOMIZATION INTERNAL WALL THREE COATS PUTTY, ONE COAT PRIMER, TWO COATS INTERIOR EMULSION PAINTING WORK</t>
  </si>
  <si>
    <t>CUSTOMIZATION EXTERNAL WALL ONE COAT PRIMER, TWO COATS EXTERIOR EMULSION PAINTING WORK</t>
  </si>
  <si>
    <t>CUSTOMIZATION BATHTUB CONNECTION POINT WORK</t>
  </si>
  <si>
    <t>CUSTOMIZATION WATER SOFTENER POINT WORK</t>
  </si>
  <si>
    <t>HALF ROUND AND EDGE POLISHING IN VILLA MAIN ENTRANCE GRANITE</t>
  </si>
  <si>
    <t>CUSTOMIZATION EXTERNAL WALL AND CHEJJA ONE COAT PRIMER, TWO COAT EXTERIOR EMULSION PAINTING WORK</t>
  </si>
  <si>
    <t>CUSTOMIZATION INTERNAL WALL THREE COATS PUTTY, ONE COAT PRIMER, TWO COATS INTERNAL EMULSION PAINTING WORK</t>
  </si>
  <si>
    <t>CUSTOMISATION LABOUR SUPPLY FOR BASE FLOOR EARTH DRESSING AND CONSOLIDATED WORK</t>
  </si>
  <si>
    <t>CUSTOMISATION LABOUR FOR BLOCK WORK</t>
  </si>
  <si>
    <t>CUSTOMISATION LABOUR FOR BASE FLOOR PCC WORK</t>
  </si>
  <si>
    <t>CUSTOMISATION LABOUR FOR BASE FLOOR SOLING WORK</t>
  </si>
  <si>
    <t>CUSTOMISATION LABOUR FOR EXTERNAL WALL PLASTERING WORK</t>
  </si>
  <si>
    <t>CUSTOMIZATION UTILITY ROOF SLAB EXTENSION WORK</t>
  </si>
  <si>
    <t>CUSTOMIZATION WATERPROOFING COATING FOR INDIAN TOILET WORK</t>
  </si>
  <si>
    <t>ADDITIONAL SHUTTERING WORK</t>
  </si>
  <si>
    <t>BEDROOM SCREED CONCRETE</t>
  </si>
  <si>
    <t>ADDITIONAL SHUTTERING WORK/CUSTOMIZATION WORK - 1932/-</t>
  </si>
  <si>
    <t>CUSTAMIZATION STUCCO PAINT WORK</t>
  </si>
  <si>
    <t>LIVING ROOM CUSTOMIZATION SCREED CONCRETE</t>
  </si>
  <si>
    <t>CUSTOMIZATION WORK IN TERRACE/FLOOR CHIPPING/MAIN FLOORING/SKIRTING/TOILET FLOOR AND WALL/GRANITE SILL</t>
  </si>
  <si>
    <t>UTILITY &amp; TERRACE PARAPIT WALL TOP COPING GRANITE</t>
  </si>
  <si>
    <t>FRONT ENTRANCE FLOOR CONCRETE JOINTING WITH CEMENT ROAD WORK</t>
  </si>
  <si>
    <t>SARAT BARMAN LINTEL CHEJJA DIFFERENCE AMOUNT</t>
  </si>
  <si>
    <t>ALL FLOOR SILL, LINTEL BEAM &amp; CHEJJA RCC</t>
  </si>
  <si>
    <t>ALL FLOOR INTERNAL WALL &amp; CEILING TWO COATS PUTTY REWORK</t>
  </si>
  <si>
    <t>ALL FLOOR INTERNAL WALL &amp; CEILING ONE COAT PRIMER REWORK</t>
  </si>
  <si>
    <t>CUSTOMIZATION FRONT ELEVATION STUCCO PAINT</t>
  </si>
  <si>
    <t>PU POLISH FOR MAIN DOOR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</si>
</sst>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ourier New"/>
      <family val="3"/>
    </font>
    <font>
      <b/>
      <sz val="12"/>
      <color theme="1"/>
      <name val="Calibri"/>
      <family val="2"/>
      <scheme val="minor"/>
    </font>
    <font>
      <sz val="11"/>
      <name val="Courier New"/>
      <family val="3"/>
    </font>
    <font>
      <sz val="12"/>
      <color theme="1"/>
      <name val="Courier New"/>
      <family val="3"/>
    </font>
    <font>
      <b/>
      <sz val="11"/>
      <name val="Courier New"/>
      <family val="3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horizontal="center" vertical="center"/>
    </xf>
    <xf numFmtId="9" fontId="3" fillId="0" borderId="0" xfId="2" applyFont="1" applyAlignment="1">
      <alignment horizontal="center" vertical="center" wrapText="1"/>
    </xf>
    <xf numFmtId="9" fontId="5" fillId="0" borderId="0" xfId="2" applyFont="1" applyAlignment="1">
      <alignment horizontal="center" vertical="center"/>
    </xf>
    <xf numFmtId="9" fontId="0" fillId="0" borderId="0" xfId="2" applyFont="1"/>
    <xf numFmtId="0" fontId="3" fillId="0" borderId="1" xfId="0" applyFont="1" applyBorder="1" applyAlignment="1">
      <alignment horizontal="center" vertical="center" wrapText="1"/>
    </xf>
    <xf numFmtId="9" fontId="3" fillId="0" borderId="1" xfId="2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9" fontId="5" fillId="0" borderId="1" xfId="2" applyFont="1" applyBorder="1" applyAlignment="1">
      <alignment horizontal="center" vertical="center"/>
    </xf>
    <xf numFmtId="0" fontId="0" fillId="0" borderId="0" xfId="0" applyAlignment="1">
      <alignment wrapText="1"/>
    </xf>
    <xf numFmtId="0" fontId="5" fillId="0" borderId="1" xfId="0" applyFont="1" applyBorder="1" applyAlignment="1">
      <alignment horizontal="left" vertical="center" wrapText="1"/>
    </xf>
    <xf numFmtId="44" fontId="0" fillId="0" borderId="0" xfId="1" applyFont="1"/>
    <xf numFmtId="44" fontId="3" fillId="0" borderId="1" xfId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9" fontId="5" fillId="0" borderId="1" xfId="2" applyFont="1" applyBorder="1" applyAlignment="1">
      <alignment horizontal="center" vertical="center" wrapText="1"/>
    </xf>
    <xf numFmtId="44" fontId="5" fillId="0" borderId="1" xfId="1" applyFont="1" applyBorder="1" applyAlignment="1">
      <alignment horizontal="center" vertical="center" wrapText="1"/>
    </xf>
    <xf numFmtId="44" fontId="5" fillId="0" borderId="1" xfId="1" applyFont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6" fillId="0" borderId="0" xfId="0" applyFont="1" applyAlignment="1">
      <alignment wrapText="1"/>
    </xf>
    <xf numFmtId="44" fontId="7" fillId="0" borderId="1" xfId="1" applyFont="1" applyBorder="1" applyAlignment="1">
      <alignment horizontal="center" vertical="center" wrapText="1"/>
    </xf>
    <xf numFmtId="9" fontId="2" fillId="0" borderId="0" xfId="2" applyFont="1"/>
    <xf numFmtId="0" fontId="4" fillId="0" borderId="0" xfId="0" applyFont="1" applyAlignment="1">
      <alignment vertical="center" wrapText="1"/>
    </xf>
    <xf numFmtId="9" fontId="0" fillId="0" borderId="1" xfId="2" applyFont="1" applyBorder="1"/>
    <xf numFmtId="44" fontId="0" fillId="0" borderId="0" xfId="0" applyNumberFormat="1"/>
    <xf numFmtId="2" fontId="5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44" fontId="0" fillId="0" borderId="1" xfId="1" applyFont="1" applyBorder="1"/>
    <xf numFmtId="164" fontId="0" fillId="0" borderId="0" xfId="0" applyNumberFormat="1"/>
    <xf numFmtId="164" fontId="3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9" fontId="5" fillId="0" borderId="2" xfId="2" applyFont="1" applyBorder="1" applyAlignment="1">
      <alignment horizontal="center" vertical="center"/>
    </xf>
    <xf numFmtId="44" fontId="5" fillId="0" borderId="2" xfId="1" applyFont="1" applyBorder="1" applyAlignment="1">
      <alignment horizontal="center" vertical="center" wrapText="1"/>
    </xf>
    <xf numFmtId="9" fontId="5" fillId="0" borderId="2" xfId="2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9" fontId="8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44" fontId="7" fillId="0" borderId="1" xfId="1" applyFont="1" applyFill="1" applyBorder="1" applyAlignment="1">
      <alignment horizontal="center" vertical="center" wrapText="1"/>
    </xf>
    <xf numFmtId="9" fontId="0" fillId="0" borderId="0" xfId="0" applyNumberFormat="1"/>
    <xf numFmtId="44" fontId="7" fillId="0" borderId="3" xfId="1" applyFont="1" applyBorder="1" applyAlignment="1">
      <alignment horizontal="center" vertical="center" wrapText="1"/>
    </xf>
    <xf numFmtId="44" fontId="5" fillId="0" borderId="3" xfId="1" applyFont="1" applyBorder="1" applyAlignment="1">
      <alignment horizontal="center" vertical="center" wrapText="1"/>
    </xf>
    <xf numFmtId="44" fontId="5" fillId="0" borderId="0" xfId="1" applyFont="1" applyBorder="1" applyAlignment="1">
      <alignment horizontal="center" vertical="center" wrapText="1"/>
    </xf>
    <xf numFmtId="44" fontId="3" fillId="0" borderId="0" xfId="1" applyFont="1" applyBorder="1" applyAlignment="1">
      <alignment horizontal="center" vertical="center" wrapText="1"/>
    </xf>
    <xf numFmtId="44" fontId="7" fillId="0" borderId="0" xfId="1" applyFont="1" applyBorder="1" applyAlignment="1">
      <alignment horizontal="center" vertical="center" wrapText="1"/>
    </xf>
    <xf numFmtId="10" fontId="0" fillId="0" borderId="0" xfId="0" applyNumberFormat="1"/>
    <xf numFmtId="9" fontId="5" fillId="0" borderId="1" xfId="2" applyFont="1" applyFill="1" applyBorder="1" applyAlignment="1">
      <alignment horizontal="center" vertical="center"/>
    </xf>
    <xf numFmtId="44" fontId="5" fillId="0" borderId="1" xfId="1" applyFont="1" applyFill="1" applyBorder="1" applyAlignment="1">
      <alignment horizontal="center" vertical="center" wrapText="1"/>
    </xf>
    <xf numFmtId="9" fontId="5" fillId="0" borderId="1" xfId="2" applyFont="1" applyFill="1" applyBorder="1" applyAlignment="1">
      <alignment horizontal="center" vertical="center" wrapText="1"/>
    </xf>
    <xf numFmtId="1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P156"/>
  <sheetViews>
    <sheetView zoomScale="85" zoomScaleNormal="85" workbookViewId="0">
      <selection activeCell="A21" sqref="A21"/>
    </sheetView>
  </sheetViews>
  <sheetFormatPr defaultRowHeight="15" x14ac:dyDescent="0.25"/>
  <cols>
    <col min="1" max="1" width="50.140625" bestFit="1" customWidth="1"/>
    <col min="2" max="2" width="49.42578125" style="11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  <col min="16" max="16" width="13.2851562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9</v>
      </c>
      <c r="B4" s="12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 t="shared" ref="H4:H35" si="0">G4-E4</f>
        <v>0</v>
      </c>
      <c r="I4" s="10">
        <f t="shared" ref="I4:I35" si="1">(G4/E4)</f>
        <v>1</v>
      </c>
      <c r="J4" s="17">
        <f t="shared" ref="J4:J35" si="2">D4*G4</f>
        <v>8160.4800000000005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11</v>
      </c>
      <c r="B5" s="12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11</v>
      </c>
      <c r="B6" s="12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11</v>
      </c>
      <c r="B7" s="12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11</v>
      </c>
      <c r="B8" s="12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11</v>
      </c>
      <c r="B9" s="12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11</v>
      </c>
      <c r="B10" s="12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11</v>
      </c>
      <c r="B11" s="12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11</v>
      </c>
      <c r="B12" s="12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9</v>
      </c>
      <c r="B13" s="12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15.63</v>
      </c>
      <c r="H13" s="9">
        <f t="shared" si="0"/>
        <v>0</v>
      </c>
      <c r="I13" s="10">
        <f t="shared" si="1"/>
        <v>1</v>
      </c>
      <c r="J13" s="17">
        <f t="shared" si="2"/>
        <v>2205.7056000000002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12" t="s">
        <v>470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11</v>
      </c>
      <c r="B16" s="12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11</v>
      </c>
      <c r="B17" s="12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11</v>
      </c>
      <c r="B18" s="12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-2.0000000000006679E-3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11</v>
      </c>
      <c r="B19" s="12" t="s">
        <v>98</v>
      </c>
      <c r="C19" s="9">
        <v>23</v>
      </c>
      <c r="D19" s="9">
        <v>7500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4875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11</v>
      </c>
      <c r="B20" s="12" t="s">
        <v>99</v>
      </c>
      <c r="C20" s="9">
        <v>24</v>
      </c>
      <c r="D20" s="9">
        <v>7500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5625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11</v>
      </c>
      <c r="B21" s="12" t="s">
        <v>100</v>
      </c>
      <c r="C21" s="9">
        <v>25</v>
      </c>
      <c r="D21" s="9">
        <v>7500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11</v>
      </c>
      <c r="B22" s="12" t="s">
        <v>101</v>
      </c>
      <c r="C22" s="9">
        <v>26</v>
      </c>
      <c r="D22" s="9">
        <v>7500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6750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11</v>
      </c>
      <c r="B23" s="12" t="s">
        <v>102</v>
      </c>
      <c r="C23" s="9">
        <v>29</v>
      </c>
      <c r="D23" s="9">
        <v>7500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21000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12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ht="30" x14ac:dyDescent="0.25">
      <c r="A25" s="9" t="s">
        <v>17</v>
      </c>
      <c r="B25" s="12" t="s">
        <v>104</v>
      </c>
      <c r="C25" s="9">
        <v>35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9" t="s">
        <v>11</v>
      </c>
      <c r="B26" s="12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9" t="s">
        <v>11</v>
      </c>
      <c r="B27" s="12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</row>
    <row r="28" spans="1:15" x14ac:dyDescent="0.25">
      <c r="A28" s="9" t="s">
        <v>11</v>
      </c>
      <c r="B28" s="12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11</v>
      </c>
      <c r="B29" s="12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ht="30" x14ac:dyDescent="0.25">
      <c r="A30" s="9" t="s">
        <v>11</v>
      </c>
      <c r="B30" s="12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ht="30" x14ac:dyDescent="0.25">
      <c r="A31" s="9" t="s">
        <v>9</v>
      </c>
      <c r="B31" s="12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ht="30" x14ac:dyDescent="0.25">
      <c r="A32" s="9" t="s">
        <v>17</v>
      </c>
      <c r="B32" s="12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11</v>
      </c>
      <c r="B33" s="12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11</v>
      </c>
      <c r="B34" s="12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11</v>
      </c>
      <c r="B35" s="12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11</v>
      </c>
      <c r="B36" s="12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ref="H36:H67" si="4">G36-E36</f>
        <v>0</v>
      </c>
      <c r="I36" s="10">
        <f t="shared" ref="I36:I67" si="5">(G36/E36)</f>
        <v>1</v>
      </c>
      <c r="J36" s="17">
        <f t="shared" ref="J36:J67" si="6">D36*G36</f>
        <v>7020</v>
      </c>
      <c r="K36" s="16"/>
      <c r="L36" s="17">
        <f t="shared" ref="L36:L67" si="7">D36*E36*K36</f>
        <v>0</v>
      </c>
    </row>
    <row r="37" spans="1:12" x14ac:dyDescent="0.25">
      <c r="A37" s="9" t="s">
        <v>11</v>
      </c>
      <c r="B37" s="12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4"/>
        <v>4.0000000000013358E-3</v>
      </c>
      <c r="I37" s="10">
        <f t="shared" si="5"/>
        <v>1.000133262260128</v>
      </c>
      <c r="J37" s="17">
        <f t="shared" si="6"/>
        <v>6754.5</v>
      </c>
      <c r="K37" s="16"/>
      <c r="L37" s="17">
        <f t="shared" si="7"/>
        <v>0</v>
      </c>
    </row>
    <row r="38" spans="1:12" x14ac:dyDescent="0.25">
      <c r="A38" s="9" t="s">
        <v>11</v>
      </c>
      <c r="B38" s="12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4"/>
        <v>-2.9999999999998916E-3</v>
      </c>
      <c r="I38" s="10">
        <f t="shared" si="5"/>
        <v>0.99830795262267347</v>
      </c>
      <c r="J38" s="17">
        <f t="shared" si="6"/>
        <v>3540</v>
      </c>
      <c r="K38" s="16"/>
      <c r="L38" s="17">
        <f t="shared" si="7"/>
        <v>0</v>
      </c>
    </row>
    <row r="39" spans="1:12" ht="30" x14ac:dyDescent="0.25">
      <c r="A39" s="9" t="s">
        <v>17</v>
      </c>
      <c r="B39" s="12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4"/>
        <v>0</v>
      </c>
      <c r="I39" s="10">
        <f t="shared" si="5"/>
        <v>1</v>
      </c>
      <c r="J39" s="17">
        <f t="shared" si="6"/>
        <v>1200</v>
      </c>
      <c r="K39" s="16"/>
      <c r="L39" s="17">
        <f t="shared" si="7"/>
        <v>0</v>
      </c>
    </row>
    <row r="40" spans="1:12" x14ac:dyDescent="0.25">
      <c r="A40" s="9" t="s">
        <v>18</v>
      </c>
      <c r="B40" s="12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0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11</v>
      </c>
      <c r="B41" s="12" t="s">
        <v>120</v>
      </c>
      <c r="C41" s="9">
        <v>69</v>
      </c>
      <c r="D41" s="9">
        <v>7500</v>
      </c>
      <c r="E41" s="9">
        <v>1</v>
      </c>
      <c r="F41" s="9" t="s">
        <v>16</v>
      </c>
      <c r="G41" s="9">
        <v>1</v>
      </c>
      <c r="H41" s="9">
        <f t="shared" si="4"/>
        <v>0</v>
      </c>
      <c r="I41" s="10">
        <f t="shared" si="5"/>
        <v>1</v>
      </c>
      <c r="J41" s="17">
        <f t="shared" si="6"/>
        <v>7500</v>
      </c>
      <c r="K41" s="16"/>
      <c r="L41" s="17">
        <f t="shared" si="7"/>
        <v>0</v>
      </c>
    </row>
    <row r="42" spans="1:12" ht="30" x14ac:dyDescent="0.25">
      <c r="A42" s="9" t="s">
        <v>11</v>
      </c>
      <c r="B42" s="12" t="s">
        <v>121</v>
      </c>
      <c r="C42" s="9">
        <v>73</v>
      </c>
      <c r="D42" s="9">
        <v>7500</v>
      </c>
      <c r="E42" s="9">
        <v>2.4</v>
      </c>
      <c r="F42" s="9" t="s">
        <v>16</v>
      </c>
      <c r="G42" s="9">
        <v>2.4</v>
      </c>
      <c r="H42" s="9">
        <f t="shared" si="4"/>
        <v>0</v>
      </c>
      <c r="I42" s="10">
        <f t="shared" si="5"/>
        <v>1</v>
      </c>
      <c r="J42" s="17">
        <f t="shared" si="6"/>
        <v>18000</v>
      </c>
      <c r="K42" s="16"/>
      <c r="L42" s="17">
        <f t="shared" si="7"/>
        <v>0</v>
      </c>
    </row>
    <row r="43" spans="1:12" ht="30" x14ac:dyDescent="0.25">
      <c r="A43" s="9" t="s">
        <v>11</v>
      </c>
      <c r="B43" s="12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4"/>
        <v>0</v>
      </c>
      <c r="I43" s="10">
        <f t="shared" si="5"/>
        <v>1</v>
      </c>
      <c r="J43" s="17">
        <f t="shared" si="6"/>
        <v>1350</v>
      </c>
      <c r="K43" s="16"/>
      <c r="L43" s="17">
        <f t="shared" si="7"/>
        <v>0</v>
      </c>
    </row>
    <row r="44" spans="1:12" ht="30" x14ac:dyDescent="0.25">
      <c r="A44" s="9" t="s">
        <v>17</v>
      </c>
      <c r="B44" s="12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4"/>
        <v>0</v>
      </c>
      <c r="I44" s="10">
        <f t="shared" si="5"/>
        <v>1</v>
      </c>
      <c r="J44" s="17">
        <f t="shared" si="6"/>
        <v>1500</v>
      </c>
      <c r="K44" s="16"/>
      <c r="L44" s="17">
        <f t="shared" si="7"/>
        <v>0</v>
      </c>
    </row>
    <row r="45" spans="1:12" x14ac:dyDescent="0.25">
      <c r="A45" s="9" t="s">
        <v>11</v>
      </c>
      <c r="B45" s="12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4"/>
        <v>0</v>
      </c>
      <c r="I45" s="10">
        <f t="shared" si="5"/>
        <v>1</v>
      </c>
      <c r="J45" s="17">
        <f t="shared" si="6"/>
        <v>18505.468799999999</v>
      </c>
      <c r="K45" s="16"/>
      <c r="L45" s="17">
        <f t="shared" si="7"/>
        <v>0</v>
      </c>
    </row>
    <row r="46" spans="1:12" ht="30" x14ac:dyDescent="0.25">
      <c r="A46" s="9" t="s">
        <v>11</v>
      </c>
      <c r="B46" s="12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4"/>
        <v>0</v>
      </c>
      <c r="I46" s="10">
        <f t="shared" si="5"/>
        <v>1</v>
      </c>
      <c r="J46" s="17">
        <f t="shared" si="6"/>
        <v>73262.367360000004</v>
      </c>
      <c r="K46" s="16"/>
      <c r="L46" s="17">
        <f t="shared" si="7"/>
        <v>0</v>
      </c>
    </row>
    <row r="47" spans="1:12" ht="30" x14ac:dyDescent="0.25">
      <c r="A47" s="9" t="s">
        <v>11</v>
      </c>
      <c r="B47" s="12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4"/>
        <v>0</v>
      </c>
      <c r="I47" s="10">
        <f t="shared" si="5"/>
        <v>1</v>
      </c>
      <c r="J47" s="17">
        <f t="shared" si="6"/>
        <v>4394.2953600000001</v>
      </c>
      <c r="K47" s="16"/>
      <c r="L47" s="17">
        <f t="shared" si="7"/>
        <v>0</v>
      </c>
    </row>
    <row r="48" spans="1:12" ht="30" x14ac:dyDescent="0.25">
      <c r="A48" s="9" t="s">
        <v>17</v>
      </c>
      <c r="B48" s="12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4"/>
        <v>0</v>
      </c>
      <c r="I48" s="10">
        <f t="shared" si="5"/>
        <v>1</v>
      </c>
      <c r="J48" s="17">
        <f t="shared" si="6"/>
        <v>6193.6055999999999</v>
      </c>
      <c r="K48" s="16"/>
      <c r="L48" s="17">
        <f t="shared" si="7"/>
        <v>0</v>
      </c>
    </row>
    <row r="49" spans="1:12" x14ac:dyDescent="0.25">
      <c r="A49" s="9" t="s">
        <v>11</v>
      </c>
      <c r="B49" s="12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4"/>
        <v>-4.0000000000000036E-3</v>
      </c>
      <c r="I49" s="10">
        <f t="shared" si="5"/>
        <v>0.99888703394546463</v>
      </c>
      <c r="J49" s="17">
        <f t="shared" si="6"/>
        <v>7180</v>
      </c>
      <c r="K49" s="16"/>
      <c r="L49" s="17">
        <f t="shared" si="7"/>
        <v>0</v>
      </c>
    </row>
    <row r="50" spans="1:12" x14ac:dyDescent="0.25">
      <c r="A50" s="9" t="s">
        <v>11</v>
      </c>
      <c r="B50" s="12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4"/>
        <v>-1.0000000000012221E-3</v>
      </c>
      <c r="I50" s="10">
        <f t="shared" si="5"/>
        <v>0.99996311460292864</v>
      </c>
      <c r="J50" s="17">
        <f t="shared" si="6"/>
        <v>6099.75</v>
      </c>
      <c r="K50" s="16"/>
      <c r="L50" s="17">
        <f t="shared" si="7"/>
        <v>0</v>
      </c>
    </row>
    <row r="51" spans="1:12" x14ac:dyDescent="0.25">
      <c r="A51" s="9" t="s">
        <v>11</v>
      </c>
      <c r="B51" s="12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4"/>
        <v>-2.9999999999998916E-3</v>
      </c>
      <c r="I51" s="10">
        <f t="shared" si="5"/>
        <v>0.99830795262267347</v>
      </c>
      <c r="J51" s="17">
        <f t="shared" si="6"/>
        <v>3540</v>
      </c>
      <c r="K51" s="16"/>
      <c r="L51" s="17">
        <f t="shared" si="7"/>
        <v>0</v>
      </c>
    </row>
    <row r="52" spans="1:12" ht="30" x14ac:dyDescent="0.25">
      <c r="A52" s="9" t="s">
        <v>17</v>
      </c>
      <c r="B52" s="12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4"/>
        <v>-4.0000000000000036E-3</v>
      </c>
      <c r="I52" s="10">
        <f t="shared" si="5"/>
        <v>0.99688473520249221</v>
      </c>
      <c r="J52" s="17">
        <f t="shared" si="6"/>
        <v>1920</v>
      </c>
      <c r="K52" s="16"/>
      <c r="L52" s="17">
        <f t="shared" si="7"/>
        <v>0</v>
      </c>
    </row>
    <row r="53" spans="1:12" x14ac:dyDescent="0.25">
      <c r="A53" s="9" t="s">
        <v>9</v>
      </c>
      <c r="B53" s="12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4"/>
        <v>0</v>
      </c>
      <c r="I53" s="10">
        <f t="shared" si="5"/>
        <v>1</v>
      </c>
      <c r="J53" s="17">
        <f t="shared" si="6"/>
        <v>1050</v>
      </c>
      <c r="K53" s="16"/>
      <c r="L53" s="17">
        <f t="shared" si="7"/>
        <v>0</v>
      </c>
    </row>
    <row r="54" spans="1:12" ht="30" x14ac:dyDescent="0.25">
      <c r="A54" s="9" t="s">
        <v>9</v>
      </c>
      <c r="B54" s="12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4"/>
        <v>0</v>
      </c>
      <c r="I54" s="10">
        <f t="shared" si="5"/>
        <v>1</v>
      </c>
      <c r="J54" s="17">
        <f t="shared" si="6"/>
        <v>1750</v>
      </c>
      <c r="K54" s="16"/>
      <c r="L54" s="17">
        <f t="shared" si="7"/>
        <v>0</v>
      </c>
    </row>
    <row r="55" spans="1:12" ht="30" x14ac:dyDescent="0.25">
      <c r="A55" s="9" t="s">
        <v>17</v>
      </c>
      <c r="B55" s="12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0.04</v>
      </c>
      <c r="H55" s="9">
        <f t="shared" si="4"/>
        <v>0</v>
      </c>
      <c r="I55" s="10">
        <f t="shared" si="5"/>
        <v>1</v>
      </c>
      <c r="J55" s="17">
        <f t="shared" si="6"/>
        <v>280</v>
      </c>
      <c r="K55" s="16"/>
      <c r="L55" s="17">
        <f t="shared" si="7"/>
        <v>0</v>
      </c>
    </row>
    <row r="56" spans="1:12" x14ac:dyDescent="0.25">
      <c r="A56" s="9" t="s">
        <v>9</v>
      </c>
      <c r="B56" s="12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4"/>
        <v>0</v>
      </c>
      <c r="I56" s="10">
        <f t="shared" si="5"/>
        <v>1</v>
      </c>
      <c r="J56" s="17">
        <f t="shared" si="6"/>
        <v>2441.2752</v>
      </c>
      <c r="K56" s="16"/>
      <c r="L56" s="17">
        <f t="shared" si="7"/>
        <v>0</v>
      </c>
    </row>
    <row r="57" spans="1:12" x14ac:dyDescent="0.25">
      <c r="A57" s="9" t="s">
        <v>9</v>
      </c>
      <c r="B57" s="12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4"/>
        <v>0</v>
      </c>
      <c r="I57" s="10">
        <f t="shared" si="5"/>
        <v>1</v>
      </c>
      <c r="J57" s="17">
        <f t="shared" si="6"/>
        <v>8854.89696</v>
      </c>
      <c r="K57" s="16"/>
      <c r="L57" s="17">
        <f t="shared" si="7"/>
        <v>0</v>
      </c>
    </row>
    <row r="58" spans="1:12" ht="30" x14ac:dyDescent="0.25">
      <c r="A58" s="9" t="s">
        <v>17</v>
      </c>
      <c r="B58" s="12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4"/>
        <v>0</v>
      </c>
      <c r="I58" s="10">
        <f t="shared" si="5"/>
        <v>1</v>
      </c>
      <c r="J58" s="17">
        <f t="shared" si="6"/>
        <v>1148.3035199999999</v>
      </c>
      <c r="K58" s="16"/>
      <c r="L58" s="17">
        <f t="shared" si="7"/>
        <v>0</v>
      </c>
    </row>
    <row r="59" spans="1:12" x14ac:dyDescent="0.25">
      <c r="A59" s="9" t="s">
        <v>9</v>
      </c>
      <c r="B59" s="12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4"/>
        <v>0</v>
      </c>
      <c r="I59" s="10">
        <f t="shared" si="5"/>
        <v>1</v>
      </c>
      <c r="J59" s="17">
        <f t="shared" si="6"/>
        <v>1220</v>
      </c>
      <c r="K59" s="16"/>
      <c r="L59" s="17">
        <f t="shared" si="7"/>
        <v>0</v>
      </c>
    </row>
    <row r="60" spans="1:12" x14ac:dyDescent="0.25">
      <c r="A60" s="9" t="s">
        <v>9</v>
      </c>
      <c r="B60" s="12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4"/>
        <v>-1.9999999999997797E-3</v>
      </c>
      <c r="I60" s="10">
        <f t="shared" si="5"/>
        <v>0.99929378531073454</v>
      </c>
      <c r="J60" s="17">
        <f t="shared" si="6"/>
        <v>636.75</v>
      </c>
      <c r="K60" s="16"/>
      <c r="L60" s="17">
        <f t="shared" si="7"/>
        <v>0</v>
      </c>
    </row>
    <row r="61" spans="1:12" x14ac:dyDescent="0.25">
      <c r="A61" s="9" t="s">
        <v>17</v>
      </c>
      <c r="B61" s="12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4"/>
        <v>0</v>
      </c>
      <c r="I61" s="10">
        <f t="shared" si="5"/>
        <v>1</v>
      </c>
      <c r="J61" s="17">
        <f t="shared" si="6"/>
        <v>330</v>
      </c>
      <c r="K61" s="16"/>
      <c r="L61" s="17">
        <f t="shared" si="7"/>
        <v>0</v>
      </c>
    </row>
    <row r="62" spans="1:12" x14ac:dyDescent="0.25">
      <c r="A62" s="9" t="s">
        <v>9</v>
      </c>
      <c r="B62" s="12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4"/>
        <v>0</v>
      </c>
      <c r="I62" s="10">
        <f t="shared" si="5"/>
        <v>1</v>
      </c>
      <c r="J62" s="17">
        <f t="shared" si="6"/>
        <v>2600</v>
      </c>
      <c r="K62" s="16"/>
      <c r="L62" s="17">
        <f t="shared" si="7"/>
        <v>0</v>
      </c>
    </row>
    <row r="63" spans="1:12" ht="30" x14ac:dyDescent="0.25">
      <c r="A63" s="9" t="s">
        <v>18</v>
      </c>
      <c r="B63" s="12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0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17</v>
      </c>
      <c r="B64" s="12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4"/>
        <v>0</v>
      </c>
      <c r="I64" s="10">
        <f t="shared" si="5"/>
        <v>1</v>
      </c>
      <c r="J64" s="17">
        <f t="shared" si="6"/>
        <v>37173.258720000005</v>
      </c>
      <c r="K64" s="16"/>
      <c r="L64" s="17">
        <f t="shared" si="7"/>
        <v>0</v>
      </c>
    </row>
    <row r="65" spans="1:12" x14ac:dyDescent="0.25">
      <c r="A65" s="9" t="s">
        <v>17</v>
      </c>
      <c r="B65" s="12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4"/>
        <v>0</v>
      </c>
      <c r="I65" s="10">
        <f t="shared" si="5"/>
        <v>1</v>
      </c>
      <c r="J65" s="17">
        <f t="shared" si="6"/>
        <v>39438.219600000004</v>
      </c>
      <c r="K65" s="16"/>
      <c r="L65" s="17">
        <f t="shared" si="7"/>
        <v>0</v>
      </c>
    </row>
    <row r="66" spans="1:12" x14ac:dyDescent="0.25">
      <c r="A66" s="9" t="s">
        <v>17</v>
      </c>
      <c r="B66" s="12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4"/>
        <v>0</v>
      </c>
      <c r="I66" s="10">
        <f t="shared" si="5"/>
        <v>1</v>
      </c>
      <c r="J66" s="17">
        <f t="shared" si="6"/>
        <v>16906.79952</v>
      </c>
      <c r="K66" s="16"/>
      <c r="L66" s="17">
        <f t="shared" si="7"/>
        <v>0</v>
      </c>
    </row>
    <row r="67" spans="1:12" x14ac:dyDescent="0.25">
      <c r="A67" s="9" t="s">
        <v>17</v>
      </c>
      <c r="B67" s="12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4"/>
        <v>0</v>
      </c>
      <c r="I67" s="10">
        <f t="shared" si="5"/>
        <v>1</v>
      </c>
      <c r="J67" s="17">
        <f t="shared" si="6"/>
        <v>3129.12</v>
      </c>
      <c r="K67" s="16"/>
      <c r="L67" s="17">
        <f t="shared" si="7"/>
        <v>0</v>
      </c>
    </row>
    <row r="68" spans="1:12" x14ac:dyDescent="0.25">
      <c r="A68" s="9" t="s">
        <v>17</v>
      </c>
      <c r="B68" s="12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ref="H68:H99" si="8">G68-E68</f>
        <v>0</v>
      </c>
      <c r="I68" s="10">
        <f t="shared" ref="I68:I99" si="9">(G68/E68)</f>
        <v>1</v>
      </c>
      <c r="J68" s="17">
        <f t="shared" ref="J68:J99" si="10">D68*G68</f>
        <v>4213.4880000000003</v>
      </c>
      <c r="K68" s="16"/>
      <c r="L68" s="17">
        <f t="shared" ref="L68:L99" si="11">D68*E68*K68</f>
        <v>0</v>
      </c>
    </row>
    <row r="69" spans="1:12" x14ac:dyDescent="0.25">
      <c r="A69" s="9" t="s">
        <v>17</v>
      </c>
      <c r="B69" s="12" t="s">
        <v>147</v>
      </c>
      <c r="C69" s="9">
        <v>141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si="8"/>
        <v>0</v>
      </c>
      <c r="I69" s="10">
        <f t="shared" si="9"/>
        <v>1</v>
      </c>
      <c r="J69" s="17">
        <f t="shared" si="10"/>
        <v>3962.5851999999995</v>
      </c>
      <c r="K69" s="16"/>
      <c r="L69" s="17">
        <f t="shared" si="11"/>
        <v>0</v>
      </c>
    </row>
    <row r="70" spans="1:12" x14ac:dyDescent="0.25">
      <c r="A70" s="9" t="s">
        <v>17</v>
      </c>
      <c r="B70" s="12" t="s">
        <v>148</v>
      </c>
      <c r="C70" s="9">
        <v>145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8"/>
        <v>0</v>
      </c>
      <c r="I70" s="10">
        <f t="shared" si="9"/>
        <v>1</v>
      </c>
      <c r="J70" s="17">
        <f t="shared" si="10"/>
        <v>16761.054959999998</v>
      </c>
      <c r="K70" s="16"/>
      <c r="L70" s="17">
        <f t="shared" si="11"/>
        <v>0</v>
      </c>
    </row>
    <row r="71" spans="1:12" ht="30" x14ac:dyDescent="0.25">
      <c r="A71" s="9" t="s">
        <v>17</v>
      </c>
      <c r="B71" s="12" t="s">
        <v>149</v>
      </c>
      <c r="C71" s="9">
        <v>146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8"/>
        <v>0</v>
      </c>
      <c r="I71" s="10">
        <f t="shared" si="9"/>
        <v>1</v>
      </c>
      <c r="J71" s="17">
        <f t="shared" si="10"/>
        <v>37443.004559999994</v>
      </c>
      <c r="K71" s="16"/>
      <c r="L71" s="17">
        <f t="shared" si="11"/>
        <v>0</v>
      </c>
    </row>
    <row r="72" spans="1:12" ht="30" x14ac:dyDescent="0.25">
      <c r="A72" s="9" t="s">
        <v>17</v>
      </c>
      <c r="B72" s="12" t="s">
        <v>150</v>
      </c>
      <c r="C72" s="9">
        <v>149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8"/>
        <v>0</v>
      </c>
      <c r="I72" s="10">
        <f t="shared" si="9"/>
        <v>1</v>
      </c>
      <c r="J72" s="17">
        <f t="shared" si="10"/>
        <v>60041.807280000001</v>
      </c>
      <c r="K72" s="16"/>
      <c r="L72" s="17">
        <f t="shared" si="11"/>
        <v>0</v>
      </c>
    </row>
    <row r="73" spans="1:12" ht="45" x14ac:dyDescent="0.25">
      <c r="A73" s="9" t="s">
        <v>18</v>
      </c>
      <c r="B73" s="12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8"/>
        <v>0</v>
      </c>
      <c r="I73" s="10">
        <f t="shared" si="9"/>
        <v>1</v>
      </c>
      <c r="J73" s="17">
        <f t="shared" si="10"/>
        <v>15000</v>
      </c>
      <c r="K73" s="16"/>
      <c r="L73" s="17">
        <f t="shared" si="11"/>
        <v>0</v>
      </c>
    </row>
    <row r="74" spans="1:12" x14ac:dyDescent="0.25">
      <c r="A74" s="9" t="s">
        <v>17</v>
      </c>
      <c r="B74" s="12" t="s">
        <v>152</v>
      </c>
      <c r="C74" s="9">
        <v>154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8"/>
        <v>0</v>
      </c>
      <c r="I74" s="10">
        <f t="shared" si="9"/>
        <v>1</v>
      </c>
      <c r="J74" s="17">
        <f t="shared" si="10"/>
        <v>16556.754239999998</v>
      </c>
      <c r="K74" s="16"/>
      <c r="L74" s="17">
        <f t="shared" si="11"/>
        <v>0</v>
      </c>
    </row>
    <row r="75" spans="1:12" ht="30" x14ac:dyDescent="0.25">
      <c r="A75" s="9" t="s">
        <v>17</v>
      </c>
      <c r="B75" s="12" t="s">
        <v>153</v>
      </c>
      <c r="C75" s="9">
        <v>155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8"/>
        <v>0</v>
      </c>
      <c r="I75" s="10">
        <f t="shared" si="9"/>
        <v>1</v>
      </c>
      <c r="J75" s="17">
        <f t="shared" si="10"/>
        <v>51264.088199999998</v>
      </c>
      <c r="K75" s="16"/>
      <c r="L75" s="17">
        <f t="shared" si="11"/>
        <v>0</v>
      </c>
    </row>
    <row r="76" spans="1:12" x14ac:dyDescent="0.25">
      <c r="A76" s="9" t="s">
        <v>17</v>
      </c>
      <c r="B76" s="12" t="s">
        <v>154</v>
      </c>
      <c r="C76" s="9">
        <v>157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8"/>
        <v>0</v>
      </c>
      <c r="I76" s="10">
        <f t="shared" si="9"/>
        <v>1</v>
      </c>
      <c r="J76" s="17">
        <f t="shared" si="10"/>
        <v>40515.480720000007</v>
      </c>
      <c r="K76" s="16"/>
      <c r="L76" s="17">
        <f t="shared" si="11"/>
        <v>0</v>
      </c>
    </row>
    <row r="77" spans="1:12" x14ac:dyDescent="0.25">
      <c r="A77" s="9" t="s">
        <v>17</v>
      </c>
      <c r="B77" s="12" t="s">
        <v>155</v>
      </c>
      <c r="C77" s="9">
        <v>162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8"/>
        <v>0</v>
      </c>
      <c r="I77" s="10">
        <f t="shared" si="9"/>
        <v>1</v>
      </c>
      <c r="J77" s="17">
        <f t="shared" si="10"/>
        <v>1973.0411999999999</v>
      </c>
      <c r="K77" s="16"/>
      <c r="L77" s="17">
        <f t="shared" si="11"/>
        <v>0</v>
      </c>
    </row>
    <row r="78" spans="1:12" ht="30" x14ac:dyDescent="0.25">
      <c r="A78" s="9" t="s">
        <v>17</v>
      </c>
      <c r="B78" s="12" t="s">
        <v>156</v>
      </c>
      <c r="C78" s="9">
        <v>163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8"/>
        <v>0</v>
      </c>
      <c r="I78" s="10">
        <f t="shared" si="9"/>
        <v>1</v>
      </c>
      <c r="J78" s="17">
        <f t="shared" si="10"/>
        <v>5218.0642799999996</v>
      </c>
      <c r="K78" s="16"/>
      <c r="L78" s="17">
        <f t="shared" si="11"/>
        <v>0</v>
      </c>
    </row>
    <row r="79" spans="1:12" ht="30" x14ac:dyDescent="0.25">
      <c r="A79" s="9" t="s">
        <v>17</v>
      </c>
      <c r="B79" s="12" t="s">
        <v>157</v>
      </c>
      <c r="C79" s="9">
        <v>166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8"/>
        <v>0</v>
      </c>
      <c r="I79" s="10">
        <f t="shared" si="9"/>
        <v>1</v>
      </c>
      <c r="J79" s="17">
        <f t="shared" si="10"/>
        <v>34983.861120000001</v>
      </c>
      <c r="K79" s="16"/>
      <c r="L79" s="17">
        <f t="shared" si="11"/>
        <v>0</v>
      </c>
    </row>
    <row r="80" spans="1:12" ht="30" x14ac:dyDescent="0.25">
      <c r="A80" s="9" t="s">
        <v>20</v>
      </c>
      <c r="B80" s="12" t="s">
        <v>158</v>
      </c>
      <c r="C80" s="9">
        <v>168</v>
      </c>
      <c r="D80" s="9">
        <v>215.28</v>
      </c>
      <c r="E80" s="9">
        <v>233.92699999999999</v>
      </c>
      <c r="F80" s="9" t="s">
        <v>10</v>
      </c>
      <c r="G80" s="9">
        <v>233.93</v>
      </c>
      <c r="H80" s="9">
        <f t="shared" si="8"/>
        <v>3.0000000000143245E-3</v>
      </c>
      <c r="I80" s="10">
        <f t="shared" si="9"/>
        <v>1.0000128245136304</v>
      </c>
      <c r="J80" s="17">
        <f t="shared" si="10"/>
        <v>50360.450400000002</v>
      </c>
      <c r="K80" s="16"/>
      <c r="L80" s="17">
        <f t="shared" si="11"/>
        <v>0</v>
      </c>
    </row>
    <row r="81" spans="1:12" x14ac:dyDescent="0.25">
      <c r="A81" s="9" t="s">
        <v>20</v>
      </c>
      <c r="B81" s="12" t="s">
        <v>159</v>
      </c>
      <c r="C81" s="9">
        <v>170</v>
      </c>
      <c r="D81" s="9">
        <v>215.28</v>
      </c>
      <c r="E81" s="9">
        <v>58.170999999999999</v>
      </c>
      <c r="F81" s="9" t="s">
        <v>10</v>
      </c>
      <c r="G81" s="9">
        <v>58.17</v>
      </c>
      <c r="H81" s="9">
        <f t="shared" si="8"/>
        <v>-9.9999999999766942E-4</v>
      </c>
      <c r="I81" s="10">
        <f t="shared" si="9"/>
        <v>0.99998280930360495</v>
      </c>
      <c r="J81" s="17">
        <f t="shared" si="10"/>
        <v>12522.837600000001</v>
      </c>
      <c r="K81" s="16"/>
      <c r="L81" s="17">
        <f t="shared" si="11"/>
        <v>0</v>
      </c>
    </row>
    <row r="82" spans="1:12" ht="30" x14ac:dyDescent="0.25">
      <c r="A82" s="9" t="s">
        <v>20</v>
      </c>
      <c r="B82" s="12" t="s">
        <v>160</v>
      </c>
      <c r="C82" s="9">
        <v>173</v>
      </c>
      <c r="D82" s="9">
        <v>107.64</v>
      </c>
      <c r="E82" s="9">
        <v>62.539000000000001</v>
      </c>
      <c r="F82" s="9" t="s">
        <v>10</v>
      </c>
      <c r="G82" s="9">
        <v>62.54</v>
      </c>
      <c r="H82" s="9">
        <f t="shared" si="8"/>
        <v>9.9999999999766942E-4</v>
      </c>
      <c r="I82" s="10">
        <f t="shared" si="9"/>
        <v>1.0000159900222261</v>
      </c>
      <c r="J82" s="17">
        <f t="shared" si="10"/>
        <v>6731.8055999999997</v>
      </c>
      <c r="K82" s="16"/>
      <c r="L82" s="17">
        <f t="shared" si="11"/>
        <v>0</v>
      </c>
    </row>
    <row r="83" spans="1:12" ht="30" x14ac:dyDescent="0.25">
      <c r="A83" s="9" t="s">
        <v>20</v>
      </c>
      <c r="B83" s="12" t="s">
        <v>161</v>
      </c>
      <c r="C83" s="9">
        <v>174</v>
      </c>
      <c r="D83" s="9">
        <v>215.28</v>
      </c>
      <c r="E83" s="9">
        <v>151.65299999999999</v>
      </c>
      <c r="F83" s="9" t="s">
        <v>10</v>
      </c>
      <c r="G83" s="9">
        <v>151.65</v>
      </c>
      <c r="H83" s="9">
        <f t="shared" si="8"/>
        <v>-2.9999999999859028E-3</v>
      </c>
      <c r="I83" s="10">
        <f t="shared" si="9"/>
        <v>0.99998021799766579</v>
      </c>
      <c r="J83" s="17">
        <f t="shared" si="10"/>
        <v>32647.212000000003</v>
      </c>
      <c r="K83" s="16"/>
      <c r="L83" s="17">
        <f t="shared" si="11"/>
        <v>0</v>
      </c>
    </row>
    <row r="84" spans="1:12" x14ac:dyDescent="0.25">
      <c r="A84" s="9" t="s">
        <v>20</v>
      </c>
      <c r="B84" s="12" t="s">
        <v>162</v>
      </c>
      <c r="C84" s="9">
        <v>178</v>
      </c>
      <c r="D84" s="9">
        <v>107.64</v>
      </c>
      <c r="E84" s="9">
        <v>62.539000000000001</v>
      </c>
      <c r="F84" s="9" t="s">
        <v>10</v>
      </c>
      <c r="G84" s="9">
        <v>62.54</v>
      </c>
      <c r="H84" s="9">
        <f t="shared" si="8"/>
        <v>9.9999999999766942E-4</v>
      </c>
      <c r="I84" s="10">
        <f t="shared" si="9"/>
        <v>1.0000159900222261</v>
      </c>
      <c r="J84" s="17">
        <f t="shared" si="10"/>
        <v>6731.8055999999997</v>
      </c>
      <c r="K84" s="16"/>
      <c r="L84" s="17">
        <f t="shared" si="11"/>
        <v>0</v>
      </c>
    </row>
    <row r="85" spans="1:12" x14ac:dyDescent="0.25">
      <c r="A85" s="9" t="s">
        <v>20</v>
      </c>
      <c r="B85" s="12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8"/>
        <v>0</v>
      </c>
      <c r="I85" s="10">
        <f t="shared" si="9"/>
        <v>1</v>
      </c>
      <c r="J85" s="17">
        <f t="shared" si="10"/>
        <v>3400</v>
      </c>
      <c r="K85" s="16"/>
      <c r="L85" s="17">
        <f t="shared" si="11"/>
        <v>0</v>
      </c>
    </row>
    <row r="86" spans="1:12" x14ac:dyDescent="0.25">
      <c r="A86" s="9" t="s">
        <v>21</v>
      </c>
      <c r="B86" s="12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8"/>
        <v>0</v>
      </c>
      <c r="I86" s="10">
        <f t="shared" si="9"/>
        <v>1</v>
      </c>
      <c r="J86" s="17">
        <f t="shared" si="10"/>
        <v>5881.4495999999999</v>
      </c>
      <c r="K86" s="16"/>
      <c r="L86" s="17">
        <f t="shared" si="11"/>
        <v>0</v>
      </c>
    </row>
    <row r="87" spans="1:12" x14ac:dyDescent="0.25">
      <c r="A87" s="9" t="s">
        <v>21</v>
      </c>
      <c r="B87" s="12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8"/>
        <v>0</v>
      </c>
      <c r="I87" s="10">
        <f t="shared" si="9"/>
        <v>1</v>
      </c>
      <c r="J87" s="17">
        <f t="shared" si="10"/>
        <v>14256.860799999999</v>
      </c>
      <c r="K87" s="16"/>
      <c r="L87" s="17">
        <f t="shared" si="11"/>
        <v>0</v>
      </c>
    </row>
    <row r="88" spans="1:12" ht="30" x14ac:dyDescent="0.25">
      <c r="A88" s="9" t="s">
        <v>21</v>
      </c>
      <c r="B88" s="12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8"/>
        <v>0</v>
      </c>
      <c r="I88" s="10">
        <f t="shared" si="9"/>
        <v>1</v>
      </c>
      <c r="J88" s="17">
        <f t="shared" si="10"/>
        <v>15133.484340000001</v>
      </c>
      <c r="K88" s="16"/>
      <c r="L88" s="17">
        <f t="shared" si="11"/>
        <v>0</v>
      </c>
    </row>
    <row r="89" spans="1:12" ht="30" x14ac:dyDescent="0.25">
      <c r="A89" s="9" t="s">
        <v>21</v>
      </c>
      <c r="B89" s="12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8"/>
        <v>0</v>
      </c>
      <c r="I89" s="10">
        <f t="shared" si="9"/>
        <v>1</v>
      </c>
      <c r="J89" s="17">
        <f t="shared" si="10"/>
        <v>7798.0336200000011</v>
      </c>
      <c r="K89" s="16"/>
      <c r="L89" s="17">
        <f t="shared" si="11"/>
        <v>0</v>
      </c>
    </row>
    <row r="90" spans="1:12" ht="30" x14ac:dyDescent="0.25">
      <c r="A90" s="9" t="s">
        <v>21</v>
      </c>
      <c r="B90" s="12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8"/>
        <v>0</v>
      </c>
      <c r="I90" s="10">
        <f t="shared" si="9"/>
        <v>1</v>
      </c>
      <c r="J90" s="17">
        <f t="shared" si="10"/>
        <v>9238.0953600000012</v>
      </c>
      <c r="K90" s="16"/>
      <c r="L90" s="17">
        <f t="shared" si="11"/>
        <v>0</v>
      </c>
    </row>
    <row r="91" spans="1:12" ht="30" x14ac:dyDescent="0.25">
      <c r="A91" s="9" t="s">
        <v>21</v>
      </c>
      <c r="B91" s="12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8"/>
        <v>0</v>
      </c>
      <c r="I91" s="10">
        <f t="shared" si="9"/>
        <v>1</v>
      </c>
      <c r="J91" s="17">
        <f t="shared" si="10"/>
        <v>2400.5359999999996</v>
      </c>
      <c r="K91" s="16"/>
      <c r="L91" s="17">
        <f t="shared" si="11"/>
        <v>0</v>
      </c>
    </row>
    <row r="92" spans="1:12" ht="30" x14ac:dyDescent="0.25">
      <c r="A92" s="9" t="s">
        <v>21</v>
      </c>
      <c r="B92" s="12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8"/>
        <v>0</v>
      </c>
      <c r="I92" s="10">
        <f t="shared" si="9"/>
        <v>1</v>
      </c>
      <c r="J92" s="17">
        <f t="shared" si="10"/>
        <v>36739.254240000002</v>
      </c>
      <c r="K92" s="16"/>
      <c r="L92" s="17">
        <f t="shared" si="11"/>
        <v>0</v>
      </c>
    </row>
    <row r="93" spans="1:12" ht="30" x14ac:dyDescent="0.25">
      <c r="A93" s="9" t="s">
        <v>21</v>
      </c>
      <c r="B93" s="12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8"/>
        <v>0</v>
      </c>
      <c r="I93" s="10">
        <f t="shared" si="9"/>
        <v>1</v>
      </c>
      <c r="J93" s="17">
        <f t="shared" si="10"/>
        <v>12249.451999999999</v>
      </c>
      <c r="K93" s="16"/>
      <c r="L93" s="17">
        <f t="shared" si="11"/>
        <v>0</v>
      </c>
    </row>
    <row r="94" spans="1:12" ht="30" x14ac:dyDescent="0.25">
      <c r="A94" s="9" t="s">
        <v>21</v>
      </c>
      <c r="B94" s="12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v>758.48</v>
      </c>
      <c r="H94" s="9">
        <f t="shared" si="8"/>
        <v>0</v>
      </c>
      <c r="I94" s="10">
        <f t="shared" si="9"/>
        <v>1</v>
      </c>
      <c r="J94" s="17">
        <f t="shared" si="10"/>
        <v>20410.696800000002</v>
      </c>
      <c r="K94" s="16"/>
      <c r="L94" s="17">
        <f t="shared" si="11"/>
        <v>0</v>
      </c>
    </row>
    <row r="95" spans="1:12" x14ac:dyDescent="0.25">
      <c r="A95" s="9" t="s">
        <v>22</v>
      </c>
      <c r="B95" s="12" t="s">
        <v>173</v>
      </c>
      <c r="C95" s="9">
        <v>215</v>
      </c>
      <c r="D95" s="9">
        <v>301.392</v>
      </c>
      <c r="E95" s="9">
        <v>20.6</v>
      </c>
      <c r="F95" s="9" t="s">
        <v>10</v>
      </c>
      <c r="G95" s="9">
        <v>20.6</v>
      </c>
      <c r="H95" s="9">
        <f t="shared" si="8"/>
        <v>0</v>
      </c>
      <c r="I95" s="10">
        <f t="shared" si="9"/>
        <v>1</v>
      </c>
      <c r="J95" s="17">
        <f t="shared" si="10"/>
        <v>6208.6752000000006</v>
      </c>
      <c r="K95" s="16"/>
      <c r="L95" s="17">
        <f t="shared" si="11"/>
        <v>0</v>
      </c>
    </row>
    <row r="96" spans="1:12" x14ac:dyDescent="0.25">
      <c r="A96" s="9" t="s">
        <v>22</v>
      </c>
      <c r="B96" s="12" t="s">
        <v>174</v>
      </c>
      <c r="C96" s="9">
        <v>218</v>
      </c>
      <c r="D96" s="9">
        <v>450</v>
      </c>
      <c r="E96" s="9">
        <v>23</v>
      </c>
      <c r="F96" s="9" t="s">
        <v>13</v>
      </c>
      <c r="G96" s="9">
        <v>23</v>
      </c>
      <c r="H96" s="9">
        <f t="shared" si="8"/>
        <v>0</v>
      </c>
      <c r="I96" s="10">
        <f t="shared" si="9"/>
        <v>1</v>
      </c>
      <c r="J96" s="17">
        <f t="shared" si="10"/>
        <v>10350</v>
      </c>
      <c r="K96" s="16"/>
      <c r="L96" s="17">
        <f t="shared" si="11"/>
        <v>0</v>
      </c>
    </row>
    <row r="97" spans="1:12" x14ac:dyDescent="0.25">
      <c r="A97" s="9" t="s">
        <v>22</v>
      </c>
      <c r="B97" s="12" t="s">
        <v>175</v>
      </c>
      <c r="C97" s="9">
        <v>219</v>
      </c>
      <c r="D97" s="9">
        <v>82</v>
      </c>
      <c r="E97" s="9">
        <v>44.743000000000002</v>
      </c>
      <c r="F97" s="9" t="s">
        <v>19</v>
      </c>
      <c r="G97" s="9">
        <v>44.74</v>
      </c>
      <c r="H97" s="9">
        <f t="shared" si="8"/>
        <v>-3.0000000000001137E-3</v>
      </c>
      <c r="I97" s="10">
        <f t="shared" si="9"/>
        <v>0.99993295040565</v>
      </c>
      <c r="J97" s="17">
        <f t="shared" si="10"/>
        <v>3668.6800000000003</v>
      </c>
      <c r="K97" s="16"/>
      <c r="L97" s="17">
        <f t="shared" si="11"/>
        <v>0</v>
      </c>
    </row>
    <row r="98" spans="1:12" x14ac:dyDescent="0.25">
      <c r="A98" s="9" t="s">
        <v>22</v>
      </c>
      <c r="B98" s="12" t="s">
        <v>176</v>
      </c>
      <c r="C98" s="9">
        <v>220</v>
      </c>
      <c r="D98" s="9">
        <v>32.799999999999997</v>
      </c>
      <c r="E98" s="9">
        <v>120</v>
      </c>
      <c r="F98" s="9" t="s">
        <v>19</v>
      </c>
      <c r="G98" s="9">
        <v>120</v>
      </c>
      <c r="H98" s="9">
        <f t="shared" si="8"/>
        <v>0</v>
      </c>
      <c r="I98" s="10">
        <f t="shared" si="9"/>
        <v>1</v>
      </c>
      <c r="J98" s="17">
        <f t="shared" si="10"/>
        <v>3935.9999999999995</v>
      </c>
      <c r="K98" s="16"/>
      <c r="L98" s="17">
        <f t="shared" si="11"/>
        <v>0</v>
      </c>
    </row>
    <row r="99" spans="1:12" x14ac:dyDescent="0.25">
      <c r="A99" s="9" t="s">
        <v>22</v>
      </c>
      <c r="B99" s="12" t="s">
        <v>177</v>
      </c>
      <c r="C99" s="9">
        <v>221</v>
      </c>
      <c r="D99" s="9">
        <v>131.19999999999999</v>
      </c>
      <c r="E99" s="9">
        <v>24</v>
      </c>
      <c r="F99" s="9" t="s">
        <v>19</v>
      </c>
      <c r="G99" s="9">
        <v>24</v>
      </c>
      <c r="H99" s="9">
        <f t="shared" si="8"/>
        <v>0</v>
      </c>
      <c r="I99" s="10">
        <f t="shared" si="9"/>
        <v>1</v>
      </c>
      <c r="J99" s="17">
        <f t="shared" si="10"/>
        <v>3148.7999999999997</v>
      </c>
      <c r="K99" s="16"/>
      <c r="L99" s="17">
        <f t="shared" si="11"/>
        <v>0</v>
      </c>
    </row>
    <row r="100" spans="1:12" x14ac:dyDescent="0.25">
      <c r="A100" s="9" t="s">
        <v>22</v>
      </c>
      <c r="B100" s="12" t="s">
        <v>178</v>
      </c>
      <c r="C100" s="9">
        <v>222</v>
      </c>
      <c r="D100" s="9">
        <v>1000</v>
      </c>
      <c r="E100" s="9">
        <v>6</v>
      </c>
      <c r="F100" s="9" t="s">
        <v>13</v>
      </c>
      <c r="G100" s="9">
        <v>5</v>
      </c>
      <c r="H100" s="9">
        <f t="shared" ref="H100:H131" si="12">G100-E100</f>
        <v>-1</v>
      </c>
      <c r="I100" s="10">
        <f t="shared" ref="I100:I132" si="13">(G100/E100)</f>
        <v>0.83333333333333337</v>
      </c>
      <c r="J100" s="17">
        <f t="shared" ref="J100:J125" si="14">D100*G100</f>
        <v>5000</v>
      </c>
      <c r="K100" s="16"/>
      <c r="L100" s="17">
        <f t="shared" ref="L100:L131" si="15">D100*E100*K100</f>
        <v>0</v>
      </c>
    </row>
    <row r="101" spans="1:12" x14ac:dyDescent="0.25">
      <c r="A101" s="9" t="s">
        <v>22</v>
      </c>
      <c r="B101" s="12" t="s">
        <v>179</v>
      </c>
      <c r="C101" s="9">
        <v>224</v>
      </c>
      <c r="D101" s="9">
        <v>183</v>
      </c>
      <c r="E101" s="9">
        <v>94.02</v>
      </c>
      <c r="F101" s="9" t="s">
        <v>10</v>
      </c>
      <c r="G101" s="9">
        <v>94.02</v>
      </c>
      <c r="H101" s="9">
        <f t="shared" si="12"/>
        <v>0</v>
      </c>
      <c r="I101" s="10">
        <f t="shared" si="13"/>
        <v>1</v>
      </c>
      <c r="J101" s="17">
        <f t="shared" si="14"/>
        <v>17205.66</v>
      </c>
      <c r="K101" s="16"/>
      <c r="L101" s="17">
        <f t="shared" si="15"/>
        <v>0</v>
      </c>
    </row>
    <row r="102" spans="1:12" x14ac:dyDescent="0.25">
      <c r="A102" s="9" t="s">
        <v>22</v>
      </c>
      <c r="B102" s="12" t="s">
        <v>180</v>
      </c>
      <c r="C102" s="9">
        <v>225</v>
      </c>
      <c r="D102" s="9">
        <v>49.2</v>
      </c>
      <c r="E102" s="9">
        <v>72.123000000000005</v>
      </c>
      <c r="F102" s="9" t="s">
        <v>19</v>
      </c>
      <c r="G102" s="9">
        <v>72.12</v>
      </c>
      <c r="H102" s="9">
        <f t="shared" si="12"/>
        <v>-3.0000000000001137E-3</v>
      </c>
      <c r="I102" s="10">
        <f t="shared" si="13"/>
        <v>0.99995840439249617</v>
      </c>
      <c r="J102" s="17">
        <f t="shared" si="14"/>
        <v>3548.3040000000005</v>
      </c>
      <c r="K102" s="16"/>
      <c r="L102" s="17">
        <f t="shared" si="15"/>
        <v>0</v>
      </c>
    </row>
    <row r="103" spans="1:12" x14ac:dyDescent="0.25">
      <c r="A103" s="9" t="s">
        <v>22</v>
      </c>
      <c r="B103" s="12" t="s">
        <v>181</v>
      </c>
      <c r="C103" s="9">
        <v>226</v>
      </c>
      <c r="D103" s="9">
        <v>183</v>
      </c>
      <c r="E103" s="9">
        <v>101.36</v>
      </c>
      <c r="F103" s="9" t="s">
        <v>10</v>
      </c>
      <c r="G103" s="9">
        <v>101.36</v>
      </c>
      <c r="H103" s="9">
        <f t="shared" si="12"/>
        <v>0</v>
      </c>
      <c r="I103" s="10">
        <f t="shared" si="13"/>
        <v>1</v>
      </c>
      <c r="J103" s="17">
        <f t="shared" si="14"/>
        <v>18548.88</v>
      </c>
      <c r="K103" s="16"/>
      <c r="L103" s="17">
        <f t="shared" si="15"/>
        <v>0</v>
      </c>
    </row>
    <row r="104" spans="1:12" x14ac:dyDescent="0.25">
      <c r="A104" s="9" t="s">
        <v>22</v>
      </c>
      <c r="B104" s="12" t="s">
        <v>182</v>
      </c>
      <c r="C104" s="9">
        <v>227</v>
      </c>
      <c r="D104" s="9">
        <v>49.2</v>
      </c>
      <c r="E104" s="9">
        <v>83.36</v>
      </c>
      <c r="F104" s="9" t="s">
        <v>19</v>
      </c>
      <c r="G104" s="9">
        <v>83.36</v>
      </c>
      <c r="H104" s="9">
        <f t="shared" si="12"/>
        <v>0</v>
      </c>
      <c r="I104" s="10">
        <f t="shared" si="13"/>
        <v>1</v>
      </c>
      <c r="J104" s="17">
        <f t="shared" si="14"/>
        <v>4101.3119999999999</v>
      </c>
      <c r="K104" s="16"/>
      <c r="L104" s="17">
        <f t="shared" si="15"/>
        <v>0</v>
      </c>
    </row>
    <row r="105" spans="1:12" x14ac:dyDescent="0.25">
      <c r="A105" s="9" t="s">
        <v>22</v>
      </c>
      <c r="B105" s="12" t="s">
        <v>183</v>
      </c>
      <c r="C105" s="9">
        <v>228</v>
      </c>
      <c r="D105" s="9">
        <v>183</v>
      </c>
      <c r="E105" s="9">
        <v>3.698</v>
      </c>
      <c r="F105" s="9" t="s">
        <v>10</v>
      </c>
      <c r="G105" s="9">
        <v>3.7</v>
      </c>
      <c r="H105" s="9">
        <f t="shared" si="12"/>
        <v>2.0000000000002238E-3</v>
      </c>
      <c r="I105" s="10">
        <f t="shared" si="13"/>
        <v>1.0005408328826393</v>
      </c>
      <c r="J105" s="17">
        <f t="shared" si="14"/>
        <v>677.1</v>
      </c>
      <c r="K105" s="16"/>
      <c r="L105" s="17">
        <f t="shared" si="15"/>
        <v>0</v>
      </c>
    </row>
    <row r="106" spans="1:12" x14ac:dyDescent="0.25">
      <c r="A106" s="9" t="s">
        <v>22</v>
      </c>
      <c r="B106" s="12" t="s">
        <v>184</v>
      </c>
      <c r="C106" s="9">
        <v>229</v>
      </c>
      <c r="D106" s="9">
        <v>49.2</v>
      </c>
      <c r="E106" s="9">
        <v>5.86</v>
      </c>
      <c r="F106" s="9" t="s">
        <v>19</v>
      </c>
      <c r="G106" s="9">
        <v>5.86</v>
      </c>
      <c r="H106" s="9">
        <f t="shared" si="12"/>
        <v>0</v>
      </c>
      <c r="I106" s="10">
        <f t="shared" si="13"/>
        <v>1</v>
      </c>
      <c r="J106" s="17">
        <f t="shared" si="14"/>
        <v>288.31200000000001</v>
      </c>
      <c r="K106" s="16"/>
      <c r="L106" s="17">
        <f t="shared" si="15"/>
        <v>0</v>
      </c>
    </row>
    <row r="107" spans="1:12" x14ac:dyDescent="0.25">
      <c r="A107" s="9" t="s">
        <v>22</v>
      </c>
      <c r="B107" s="12" t="s">
        <v>185</v>
      </c>
      <c r="C107" s="9">
        <v>230</v>
      </c>
      <c r="D107" s="9">
        <v>183</v>
      </c>
      <c r="E107" s="9">
        <v>5.13</v>
      </c>
      <c r="F107" s="9" t="s">
        <v>10</v>
      </c>
      <c r="G107" s="9">
        <v>5.13</v>
      </c>
      <c r="H107" s="9">
        <f t="shared" si="12"/>
        <v>0</v>
      </c>
      <c r="I107" s="10">
        <f t="shared" si="13"/>
        <v>1</v>
      </c>
      <c r="J107" s="17">
        <f t="shared" si="14"/>
        <v>938.79</v>
      </c>
      <c r="K107" s="16"/>
      <c r="L107" s="17">
        <f t="shared" si="15"/>
        <v>0</v>
      </c>
    </row>
    <row r="108" spans="1:12" x14ac:dyDescent="0.25">
      <c r="A108" s="9" t="s">
        <v>22</v>
      </c>
      <c r="B108" s="12" t="s">
        <v>186</v>
      </c>
      <c r="C108" s="9">
        <v>231</v>
      </c>
      <c r="D108" s="9">
        <v>49.2</v>
      </c>
      <c r="E108" s="9">
        <v>9.83</v>
      </c>
      <c r="F108" s="9" t="s">
        <v>19</v>
      </c>
      <c r="G108" s="9">
        <v>9.83</v>
      </c>
      <c r="H108" s="9">
        <f t="shared" si="12"/>
        <v>0</v>
      </c>
      <c r="I108" s="10">
        <f t="shared" si="13"/>
        <v>1</v>
      </c>
      <c r="J108" s="17">
        <f t="shared" si="14"/>
        <v>483.63600000000002</v>
      </c>
      <c r="K108" s="16"/>
      <c r="L108" s="17">
        <f t="shared" si="15"/>
        <v>0</v>
      </c>
    </row>
    <row r="109" spans="1:12" x14ac:dyDescent="0.25">
      <c r="A109" s="9" t="s">
        <v>22</v>
      </c>
      <c r="B109" s="12" t="s">
        <v>187</v>
      </c>
      <c r="C109" s="9">
        <v>232</v>
      </c>
      <c r="D109" s="9">
        <v>183</v>
      </c>
      <c r="E109" s="9">
        <v>28.012</v>
      </c>
      <c r="F109" s="9" t="s">
        <v>10</v>
      </c>
      <c r="G109" s="9">
        <v>28.01</v>
      </c>
      <c r="H109" s="9">
        <f t="shared" si="12"/>
        <v>-1.9999999999988916E-3</v>
      </c>
      <c r="I109" s="10">
        <f t="shared" si="13"/>
        <v>0.99992860202770251</v>
      </c>
      <c r="J109" s="17">
        <f t="shared" si="14"/>
        <v>5125.83</v>
      </c>
      <c r="K109" s="16"/>
      <c r="L109" s="17">
        <f t="shared" si="15"/>
        <v>0</v>
      </c>
    </row>
    <row r="110" spans="1:12" x14ac:dyDescent="0.25">
      <c r="A110" s="9" t="s">
        <v>22</v>
      </c>
      <c r="B110" s="12" t="s">
        <v>188</v>
      </c>
      <c r="C110" s="9">
        <v>233</v>
      </c>
      <c r="D110" s="9">
        <v>49.2</v>
      </c>
      <c r="E110" s="9">
        <v>31.800999999999998</v>
      </c>
      <c r="F110" s="9" t="s">
        <v>19</v>
      </c>
      <c r="G110" s="9">
        <v>31.8</v>
      </c>
      <c r="H110" s="9">
        <f t="shared" si="12"/>
        <v>-9.9999999999766942E-4</v>
      </c>
      <c r="I110" s="10">
        <f t="shared" si="13"/>
        <v>0.99996855444797339</v>
      </c>
      <c r="J110" s="17">
        <f t="shared" si="14"/>
        <v>1564.5600000000002</v>
      </c>
      <c r="K110" s="16"/>
      <c r="L110" s="17">
        <f t="shared" si="15"/>
        <v>0</v>
      </c>
    </row>
    <row r="111" spans="1:12" x14ac:dyDescent="0.25">
      <c r="A111" s="9" t="s">
        <v>22</v>
      </c>
      <c r="B111" s="12" t="s">
        <v>189</v>
      </c>
      <c r="C111" s="9">
        <v>234</v>
      </c>
      <c r="D111" s="9">
        <v>183</v>
      </c>
      <c r="E111" s="9">
        <v>29.24</v>
      </c>
      <c r="F111" s="9" t="s">
        <v>10</v>
      </c>
      <c r="G111" s="9">
        <v>29.24</v>
      </c>
      <c r="H111" s="9">
        <f t="shared" si="12"/>
        <v>0</v>
      </c>
      <c r="I111" s="10">
        <f t="shared" si="13"/>
        <v>1</v>
      </c>
      <c r="J111" s="17">
        <f t="shared" si="14"/>
        <v>5350.92</v>
      </c>
      <c r="K111" s="16"/>
      <c r="L111" s="17">
        <f t="shared" si="15"/>
        <v>0</v>
      </c>
    </row>
    <row r="112" spans="1:12" x14ac:dyDescent="0.25">
      <c r="A112" s="9" t="s">
        <v>22</v>
      </c>
      <c r="B112" s="12" t="s">
        <v>190</v>
      </c>
      <c r="C112" s="9">
        <v>235</v>
      </c>
      <c r="D112" s="9">
        <v>2.5</v>
      </c>
      <c r="E112" s="9">
        <v>2180</v>
      </c>
      <c r="F112" s="9" t="s">
        <v>23</v>
      </c>
      <c r="G112" s="9">
        <v>2180</v>
      </c>
      <c r="H112" s="9">
        <f t="shared" si="12"/>
        <v>0</v>
      </c>
      <c r="I112" s="10">
        <f t="shared" si="13"/>
        <v>1</v>
      </c>
      <c r="J112" s="17">
        <f t="shared" si="14"/>
        <v>5450</v>
      </c>
      <c r="K112" s="16"/>
      <c r="L112" s="17">
        <f t="shared" si="15"/>
        <v>0</v>
      </c>
    </row>
    <row r="113" spans="1:16" x14ac:dyDescent="0.25">
      <c r="A113" s="9" t="s">
        <v>22</v>
      </c>
      <c r="B113" s="12" t="s">
        <v>191</v>
      </c>
      <c r="C113" s="9">
        <v>237</v>
      </c>
      <c r="D113" s="9">
        <v>183</v>
      </c>
      <c r="E113" s="9">
        <v>6.26</v>
      </c>
      <c r="F113" s="9" t="s">
        <v>10</v>
      </c>
      <c r="G113" s="9">
        <v>6.26</v>
      </c>
      <c r="H113" s="9">
        <f t="shared" si="12"/>
        <v>0</v>
      </c>
      <c r="I113" s="10">
        <f t="shared" si="13"/>
        <v>1</v>
      </c>
      <c r="J113" s="17">
        <f t="shared" si="14"/>
        <v>1145.58</v>
      </c>
      <c r="K113" s="16"/>
      <c r="L113" s="17">
        <f t="shared" si="15"/>
        <v>0</v>
      </c>
    </row>
    <row r="114" spans="1:16" x14ac:dyDescent="0.25">
      <c r="A114" s="9" t="s">
        <v>22</v>
      </c>
      <c r="B114" s="12" t="s">
        <v>192</v>
      </c>
      <c r="C114" s="9">
        <v>238</v>
      </c>
      <c r="D114" s="9">
        <v>183</v>
      </c>
      <c r="E114" s="9">
        <v>31.39</v>
      </c>
      <c r="F114" s="9" t="s">
        <v>10</v>
      </c>
      <c r="G114" s="9">
        <v>31.39</v>
      </c>
      <c r="H114" s="9">
        <f t="shared" si="12"/>
        <v>0</v>
      </c>
      <c r="I114" s="10">
        <f t="shared" si="13"/>
        <v>1</v>
      </c>
      <c r="J114" s="17">
        <f t="shared" si="14"/>
        <v>5744.37</v>
      </c>
      <c r="K114" s="16"/>
      <c r="L114" s="17">
        <f t="shared" si="15"/>
        <v>0</v>
      </c>
    </row>
    <row r="115" spans="1:16" x14ac:dyDescent="0.25">
      <c r="A115" s="9" t="s">
        <v>22</v>
      </c>
      <c r="B115" s="12" t="s">
        <v>193</v>
      </c>
      <c r="C115" s="9">
        <v>239</v>
      </c>
      <c r="D115" s="9">
        <v>183</v>
      </c>
      <c r="E115" s="9">
        <v>14.87</v>
      </c>
      <c r="F115" s="9" t="s">
        <v>10</v>
      </c>
      <c r="G115" s="9">
        <v>14.87</v>
      </c>
      <c r="H115" s="9">
        <f t="shared" si="12"/>
        <v>0</v>
      </c>
      <c r="I115" s="10">
        <f t="shared" si="13"/>
        <v>1</v>
      </c>
      <c r="J115" s="17">
        <f t="shared" si="14"/>
        <v>2721.21</v>
      </c>
      <c r="K115" s="16"/>
      <c r="L115" s="17">
        <f t="shared" si="15"/>
        <v>0</v>
      </c>
    </row>
    <row r="116" spans="1:16" x14ac:dyDescent="0.25">
      <c r="A116" s="9" t="s">
        <v>22</v>
      </c>
      <c r="B116" s="12" t="s">
        <v>194</v>
      </c>
      <c r="C116" s="9">
        <v>240</v>
      </c>
      <c r="D116" s="9">
        <v>183</v>
      </c>
      <c r="E116" s="9">
        <v>45.07</v>
      </c>
      <c r="F116" s="9" t="s">
        <v>10</v>
      </c>
      <c r="G116" s="9">
        <v>45.07</v>
      </c>
      <c r="H116" s="9">
        <f t="shared" si="12"/>
        <v>0</v>
      </c>
      <c r="I116" s="10">
        <f t="shared" si="13"/>
        <v>1</v>
      </c>
      <c r="J116" s="17">
        <f t="shared" si="14"/>
        <v>8247.81</v>
      </c>
      <c r="K116" s="16"/>
      <c r="L116" s="17">
        <f t="shared" si="15"/>
        <v>0</v>
      </c>
    </row>
    <row r="117" spans="1:16" x14ac:dyDescent="0.25">
      <c r="A117" s="9" t="s">
        <v>21</v>
      </c>
      <c r="B117" s="12" t="s">
        <v>195</v>
      </c>
      <c r="C117" s="9">
        <v>243</v>
      </c>
      <c r="D117" s="9">
        <v>64.58</v>
      </c>
      <c r="E117" s="9">
        <v>247.018</v>
      </c>
      <c r="F117" s="9" t="s">
        <v>10</v>
      </c>
      <c r="G117" s="9">
        <v>247.02</v>
      </c>
      <c r="H117" s="9">
        <f t="shared" si="12"/>
        <v>2.0000000000095497E-3</v>
      </c>
      <c r="I117" s="10">
        <f t="shared" si="13"/>
        <v>1.0000080965759581</v>
      </c>
      <c r="J117" s="17">
        <f t="shared" si="14"/>
        <v>15952.551600000001</v>
      </c>
      <c r="K117" s="16"/>
      <c r="L117" s="17">
        <f t="shared" si="15"/>
        <v>0</v>
      </c>
    </row>
    <row r="118" spans="1:16" ht="45" x14ac:dyDescent="0.25">
      <c r="A118" s="9" t="s">
        <v>18</v>
      </c>
      <c r="B118" s="12" t="s">
        <v>196</v>
      </c>
      <c r="C118" s="9">
        <v>246</v>
      </c>
      <c r="D118" s="9">
        <v>17500</v>
      </c>
      <c r="E118" s="9">
        <v>1</v>
      </c>
      <c r="F118" s="9" t="s">
        <v>12</v>
      </c>
      <c r="G118" s="9">
        <v>1</v>
      </c>
      <c r="H118" s="9">
        <f t="shared" si="12"/>
        <v>0</v>
      </c>
      <c r="I118" s="10">
        <f t="shared" si="13"/>
        <v>1</v>
      </c>
      <c r="J118" s="17">
        <f t="shared" si="14"/>
        <v>17500</v>
      </c>
      <c r="K118" s="16"/>
      <c r="L118" s="17">
        <f t="shared" si="15"/>
        <v>0</v>
      </c>
    </row>
    <row r="119" spans="1:16" x14ac:dyDescent="0.25">
      <c r="A119" s="9" t="s">
        <v>18</v>
      </c>
      <c r="B119" s="12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12"/>
        <v>0</v>
      </c>
      <c r="I119" s="10">
        <f t="shared" si="13"/>
        <v>1</v>
      </c>
      <c r="J119" s="17">
        <f t="shared" si="14"/>
        <v>2000</v>
      </c>
      <c r="K119" s="16"/>
      <c r="L119" s="17">
        <f t="shared" si="15"/>
        <v>0</v>
      </c>
    </row>
    <row r="120" spans="1:16" ht="60" x14ac:dyDescent="0.25">
      <c r="A120" s="9" t="s">
        <v>24</v>
      </c>
      <c r="B120" s="12" t="s">
        <v>198</v>
      </c>
      <c r="C120" s="9">
        <v>250</v>
      </c>
      <c r="D120" s="9">
        <v>12000</v>
      </c>
      <c r="E120" s="9">
        <v>1</v>
      </c>
      <c r="F120" s="9" t="s">
        <v>12</v>
      </c>
      <c r="G120" s="9">
        <v>1</v>
      </c>
      <c r="H120" s="9">
        <f t="shared" si="12"/>
        <v>0</v>
      </c>
      <c r="I120" s="10">
        <f t="shared" si="13"/>
        <v>1</v>
      </c>
      <c r="J120" s="17">
        <f t="shared" si="14"/>
        <v>12000</v>
      </c>
      <c r="K120" s="16"/>
      <c r="L120" s="17">
        <f t="shared" si="15"/>
        <v>0</v>
      </c>
    </row>
    <row r="121" spans="1:16" ht="60" x14ac:dyDescent="0.25">
      <c r="A121" s="9" t="s">
        <v>24</v>
      </c>
      <c r="B121" s="12" t="s">
        <v>199</v>
      </c>
      <c r="C121" s="9">
        <v>251</v>
      </c>
      <c r="D121" s="9">
        <v>8000</v>
      </c>
      <c r="E121" s="9">
        <v>1</v>
      </c>
      <c r="F121" s="9" t="s">
        <v>12</v>
      </c>
      <c r="G121" s="9">
        <v>1</v>
      </c>
      <c r="H121" s="9">
        <f t="shared" si="12"/>
        <v>0</v>
      </c>
      <c r="I121" s="10">
        <f t="shared" si="13"/>
        <v>1</v>
      </c>
      <c r="J121" s="17">
        <f t="shared" si="14"/>
        <v>8000</v>
      </c>
      <c r="K121" s="16"/>
      <c r="L121" s="17">
        <f t="shared" si="15"/>
        <v>0</v>
      </c>
    </row>
    <row r="122" spans="1:16" ht="30" x14ac:dyDescent="0.25">
      <c r="A122" s="9" t="s">
        <v>24</v>
      </c>
      <c r="B122" s="12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12"/>
        <v>0</v>
      </c>
      <c r="I122" s="10">
        <f t="shared" si="13"/>
        <v>1</v>
      </c>
      <c r="J122" s="17">
        <f t="shared" si="14"/>
        <v>500</v>
      </c>
      <c r="K122" s="16"/>
      <c r="L122" s="17">
        <f t="shared" si="15"/>
        <v>0</v>
      </c>
    </row>
    <row r="123" spans="1:16" ht="75" x14ac:dyDescent="0.25">
      <c r="A123" s="9" t="s">
        <v>24</v>
      </c>
      <c r="B123" s="12" t="s">
        <v>25</v>
      </c>
      <c r="C123" s="9">
        <v>254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12"/>
        <v>0</v>
      </c>
      <c r="I123" s="10">
        <f t="shared" si="13"/>
        <v>1</v>
      </c>
      <c r="J123" s="17">
        <f t="shared" si="14"/>
        <v>6000</v>
      </c>
      <c r="K123" s="16"/>
      <c r="L123" s="17">
        <f t="shared" si="15"/>
        <v>0</v>
      </c>
    </row>
    <row r="124" spans="1:16" ht="45" x14ac:dyDescent="0.25">
      <c r="A124" s="9" t="s">
        <v>24</v>
      </c>
      <c r="B124" s="12" t="s">
        <v>201</v>
      </c>
      <c r="C124" s="9">
        <v>255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12"/>
        <v>0</v>
      </c>
      <c r="I124" s="10">
        <f t="shared" si="13"/>
        <v>1</v>
      </c>
      <c r="J124" s="17">
        <f t="shared" si="14"/>
        <v>8000</v>
      </c>
      <c r="K124" s="16"/>
      <c r="L124" s="17">
        <f t="shared" si="15"/>
        <v>0</v>
      </c>
    </row>
    <row r="125" spans="1:16" x14ac:dyDescent="0.25">
      <c r="A125" s="9" t="s">
        <v>24</v>
      </c>
      <c r="B125" s="12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12"/>
        <v>0</v>
      </c>
      <c r="I125" s="10">
        <f t="shared" si="13"/>
        <v>1</v>
      </c>
      <c r="J125" s="17">
        <f t="shared" si="14"/>
        <v>1800</v>
      </c>
      <c r="K125" s="16"/>
      <c r="L125" s="17">
        <f t="shared" si="15"/>
        <v>0</v>
      </c>
    </row>
    <row r="126" spans="1:16" x14ac:dyDescent="0.25">
      <c r="A126" s="9" t="s">
        <v>24</v>
      </c>
      <c r="B126" s="12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12"/>
        <v>-1</v>
      </c>
      <c r="I126" s="10">
        <f t="shared" si="13"/>
        <v>0</v>
      </c>
      <c r="J126" s="17">
        <f>D126*E126*I126</f>
        <v>0</v>
      </c>
      <c r="K126" s="16"/>
      <c r="L126" s="17">
        <f t="shared" si="15"/>
        <v>0</v>
      </c>
    </row>
    <row r="127" spans="1:16" x14ac:dyDescent="0.25">
      <c r="A127" s="9" t="s">
        <v>26</v>
      </c>
      <c r="B127" s="12" t="s">
        <v>204</v>
      </c>
      <c r="C127" s="9">
        <v>260</v>
      </c>
      <c r="D127" s="9">
        <v>5535</v>
      </c>
      <c r="E127" s="9">
        <v>36.43</v>
      </c>
      <c r="F127" s="9" t="s">
        <v>19</v>
      </c>
      <c r="G127" s="9">
        <v>35.35</v>
      </c>
      <c r="H127" s="9">
        <f t="shared" si="12"/>
        <v>-1.0799999999999983</v>
      </c>
      <c r="I127" s="10">
        <f t="shared" si="13"/>
        <v>0.97035410376063691</v>
      </c>
      <c r="J127" s="17">
        <f t="shared" ref="J127:J132" si="16">D127*G127</f>
        <v>195662.25</v>
      </c>
      <c r="K127" s="16"/>
      <c r="L127" s="17">
        <f t="shared" si="15"/>
        <v>0</v>
      </c>
      <c r="P127" s="13">
        <f>N124*O124</f>
        <v>0</v>
      </c>
    </row>
    <row r="128" spans="1:16" x14ac:dyDescent="0.25">
      <c r="A128" s="9" t="s">
        <v>27</v>
      </c>
      <c r="B128" s="12" t="s">
        <v>205</v>
      </c>
      <c r="C128" s="9">
        <v>262</v>
      </c>
      <c r="D128" s="9">
        <v>450</v>
      </c>
      <c r="E128" s="9">
        <v>3</v>
      </c>
      <c r="F128" s="9" t="s">
        <v>13</v>
      </c>
      <c r="G128" s="9">
        <v>3</v>
      </c>
      <c r="H128" s="9">
        <f t="shared" si="12"/>
        <v>0</v>
      </c>
      <c r="I128" s="10">
        <f t="shared" si="13"/>
        <v>1</v>
      </c>
      <c r="J128" s="17">
        <f t="shared" si="16"/>
        <v>1350</v>
      </c>
      <c r="K128" s="16"/>
      <c r="L128" s="17">
        <f t="shared" si="15"/>
        <v>0</v>
      </c>
    </row>
    <row r="129" spans="1:12" x14ac:dyDescent="0.25">
      <c r="A129" s="9" t="s">
        <v>28</v>
      </c>
      <c r="B129" s="12" t="s">
        <v>206</v>
      </c>
      <c r="C129" s="9">
        <v>263</v>
      </c>
      <c r="D129" s="9">
        <v>18938</v>
      </c>
      <c r="E129" s="9">
        <v>1</v>
      </c>
      <c r="F129" s="9" t="s">
        <v>12</v>
      </c>
      <c r="G129" s="9">
        <v>1</v>
      </c>
      <c r="H129" s="9">
        <f t="shared" si="12"/>
        <v>0</v>
      </c>
      <c r="I129" s="10">
        <f t="shared" si="13"/>
        <v>1</v>
      </c>
      <c r="J129" s="17">
        <f t="shared" si="16"/>
        <v>18938</v>
      </c>
      <c r="K129" s="16"/>
      <c r="L129" s="17">
        <f t="shared" si="15"/>
        <v>0</v>
      </c>
    </row>
    <row r="130" spans="1:12" x14ac:dyDescent="0.25">
      <c r="A130" s="9" t="s">
        <v>27</v>
      </c>
      <c r="B130" s="12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12"/>
        <v>0</v>
      </c>
      <c r="I130" s="10">
        <f t="shared" si="13"/>
        <v>1</v>
      </c>
      <c r="J130" s="17">
        <f t="shared" si="16"/>
        <v>1500</v>
      </c>
      <c r="K130" s="16"/>
      <c r="L130" s="17">
        <f t="shared" si="15"/>
        <v>0</v>
      </c>
    </row>
    <row r="131" spans="1:12" x14ac:dyDescent="0.25">
      <c r="A131" s="9" t="s">
        <v>27</v>
      </c>
      <c r="B131" s="12" t="s">
        <v>208</v>
      </c>
      <c r="C131" s="9">
        <v>265</v>
      </c>
      <c r="D131" s="9">
        <v>450</v>
      </c>
      <c r="E131" s="9">
        <v>12.5</v>
      </c>
      <c r="F131" s="9" t="s">
        <v>23</v>
      </c>
      <c r="G131" s="9">
        <v>12.5</v>
      </c>
      <c r="H131" s="9">
        <f t="shared" si="12"/>
        <v>0</v>
      </c>
      <c r="I131" s="10">
        <f t="shared" si="13"/>
        <v>1</v>
      </c>
      <c r="J131" s="17">
        <f t="shared" si="16"/>
        <v>5625</v>
      </c>
      <c r="K131" s="16"/>
      <c r="L131" s="17">
        <f t="shared" si="15"/>
        <v>0</v>
      </c>
    </row>
    <row r="132" spans="1:12" x14ac:dyDescent="0.25">
      <c r="A132" s="9" t="s">
        <v>27</v>
      </c>
      <c r="B132" s="12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ref="H132" si="17">G132-E132</f>
        <v>0</v>
      </c>
      <c r="I132" s="10">
        <f t="shared" si="13"/>
        <v>1</v>
      </c>
      <c r="J132" s="17">
        <f t="shared" si="16"/>
        <v>250</v>
      </c>
      <c r="K132" s="16"/>
      <c r="L132" s="17">
        <f t="shared" ref="L132" si="18">D132*E132*K132</f>
        <v>0</v>
      </c>
    </row>
    <row r="133" spans="1:12" ht="30" x14ac:dyDescent="0.25">
      <c r="A133" s="9" t="s">
        <v>29</v>
      </c>
      <c r="B133" s="12" t="s">
        <v>210</v>
      </c>
      <c r="C133" s="9">
        <v>272</v>
      </c>
      <c r="D133" s="9">
        <v>18000</v>
      </c>
      <c r="E133" s="9">
        <v>1</v>
      </c>
      <c r="F133" s="9" t="s">
        <v>12</v>
      </c>
      <c r="G133" s="9">
        <v>1</v>
      </c>
      <c r="H133" s="9">
        <f t="shared" ref="H133:H155" si="19">G133-E133</f>
        <v>0</v>
      </c>
      <c r="I133" s="10">
        <f t="shared" ref="I133:I155" si="20">(G133/E133)</f>
        <v>1</v>
      </c>
      <c r="J133" s="17">
        <f t="shared" ref="J133:J142" si="21">D133*G133</f>
        <v>18000</v>
      </c>
      <c r="K133" s="16"/>
      <c r="L133" s="17">
        <f t="shared" ref="L133:L142" si="22">D133*E133*K133</f>
        <v>0</v>
      </c>
    </row>
    <row r="134" spans="1:12" ht="30" x14ac:dyDescent="0.25">
      <c r="A134" s="9" t="s">
        <v>17</v>
      </c>
      <c r="B134" s="12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1</v>
      </c>
      <c r="H134" s="9">
        <f t="shared" si="19"/>
        <v>0</v>
      </c>
      <c r="I134" s="10">
        <f t="shared" si="20"/>
        <v>1</v>
      </c>
      <c r="J134" s="17">
        <f t="shared" si="21"/>
        <v>350</v>
      </c>
      <c r="K134" s="16"/>
      <c r="L134" s="17">
        <f t="shared" si="22"/>
        <v>0</v>
      </c>
    </row>
    <row r="135" spans="1:12" x14ac:dyDescent="0.25">
      <c r="A135" s="9" t="s">
        <v>17</v>
      </c>
      <c r="B135" s="12" t="s">
        <v>212</v>
      </c>
      <c r="C135" s="9">
        <v>275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19"/>
        <v>0</v>
      </c>
      <c r="I135" s="10">
        <f t="shared" si="20"/>
        <v>1</v>
      </c>
      <c r="J135" s="17">
        <f t="shared" si="21"/>
        <v>350</v>
      </c>
      <c r="K135" s="16"/>
      <c r="L135" s="17">
        <f t="shared" si="22"/>
        <v>0</v>
      </c>
    </row>
    <row r="136" spans="1:12" x14ac:dyDescent="0.25">
      <c r="A136" s="9" t="s">
        <v>17</v>
      </c>
      <c r="B136" s="12" t="s">
        <v>213</v>
      </c>
      <c r="C136" s="9">
        <v>276</v>
      </c>
      <c r="D136" s="9">
        <v>750</v>
      </c>
      <c r="E136" s="9">
        <v>2</v>
      </c>
      <c r="F136" s="9" t="s">
        <v>13</v>
      </c>
      <c r="G136" s="9">
        <v>2</v>
      </c>
      <c r="H136" s="9">
        <f t="shared" si="19"/>
        <v>0</v>
      </c>
      <c r="I136" s="10">
        <f t="shared" si="20"/>
        <v>1</v>
      </c>
      <c r="J136" s="17">
        <f t="shared" si="21"/>
        <v>1500</v>
      </c>
      <c r="K136" s="16"/>
      <c r="L136" s="17">
        <f t="shared" si="22"/>
        <v>0</v>
      </c>
    </row>
    <row r="137" spans="1:12" ht="30" x14ac:dyDescent="0.25">
      <c r="A137" s="9" t="s">
        <v>30</v>
      </c>
      <c r="B137" s="12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19"/>
        <v>1.0000000000047748E-3</v>
      </c>
      <c r="I137" s="10">
        <f t="shared" si="20"/>
        <v>1.0000130669419436</v>
      </c>
      <c r="J137" s="17">
        <f t="shared" si="21"/>
        <v>2602.02</v>
      </c>
      <c r="K137" s="16"/>
      <c r="L137" s="17">
        <f t="shared" si="22"/>
        <v>0</v>
      </c>
    </row>
    <row r="138" spans="1:12" ht="30" x14ac:dyDescent="0.25">
      <c r="A138" s="9" t="s">
        <v>30</v>
      </c>
      <c r="B138" s="12" t="s">
        <v>215</v>
      </c>
      <c r="C138" s="9">
        <v>278</v>
      </c>
      <c r="D138" s="9">
        <v>77</v>
      </c>
      <c r="E138" s="9">
        <v>27</v>
      </c>
      <c r="F138" s="9" t="s">
        <v>31</v>
      </c>
      <c r="G138" s="9">
        <v>27</v>
      </c>
      <c r="H138" s="9">
        <f t="shared" si="19"/>
        <v>0</v>
      </c>
      <c r="I138" s="10">
        <f t="shared" si="20"/>
        <v>1</v>
      </c>
      <c r="J138" s="17">
        <f t="shared" si="21"/>
        <v>2079</v>
      </c>
      <c r="K138" s="16"/>
      <c r="L138" s="17">
        <f t="shared" si="22"/>
        <v>0</v>
      </c>
    </row>
    <row r="139" spans="1:12" ht="30" x14ac:dyDescent="0.25">
      <c r="A139" s="9" t="s">
        <v>30</v>
      </c>
      <c r="B139" s="12" t="s">
        <v>216</v>
      </c>
      <c r="C139" s="9">
        <v>279</v>
      </c>
      <c r="D139" s="9">
        <v>23</v>
      </c>
      <c r="E139" s="9">
        <v>89.3</v>
      </c>
      <c r="F139" s="9" t="s">
        <v>23</v>
      </c>
      <c r="G139" s="9">
        <v>89.3</v>
      </c>
      <c r="H139" s="9">
        <f t="shared" si="19"/>
        <v>0</v>
      </c>
      <c r="I139" s="10">
        <f t="shared" si="20"/>
        <v>1</v>
      </c>
      <c r="J139" s="17">
        <f t="shared" si="21"/>
        <v>2053.9</v>
      </c>
      <c r="K139" s="16"/>
      <c r="L139" s="17">
        <f t="shared" si="22"/>
        <v>0</v>
      </c>
    </row>
    <row r="140" spans="1:12" ht="30" x14ac:dyDescent="0.25">
      <c r="A140" s="9" t="s">
        <v>30</v>
      </c>
      <c r="B140" s="12" t="s">
        <v>217</v>
      </c>
      <c r="C140" s="9">
        <v>280</v>
      </c>
      <c r="D140" s="9">
        <v>151</v>
      </c>
      <c r="E140" s="9">
        <v>15</v>
      </c>
      <c r="F140" s="9" t="s">
        <v>31</v>
      </c>
      <c r="G140" s="9">
        <v>15</v>
      </c>
      <c r="H140" s="9">
        <f t="shared" si="19"/>
        <v>0</v>
      </c>
      <c r="I140" s="10">
        <f t="shared" si="20"/>
        <v>1</v>
      </c>
      <c r="J140" s="17">
        <f t="shared" si="21"/>
        <v>2265</v>
      </c>
      <c r="K140" s="16"/>
      <c r="L140" s="17">
        <f t="shared" si="22"/>
        <v>0</v>
      </c>
    </row>
    <row r="141" spans="1:12" x14ac:dyDescent="0.25">
      <c r="A141" s="9" t="s">
        <v>22</v>
      </c>
      <c r="B141" s="12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19"/>
        <v>-1</v>
      </c>
      <c r="I141" s="10">
        <f t="shared" si="20"/>
        <v>0</v>
      </c>
      <c r="J141" s="17">
        <f t="shared" si="21"/>
        <v>0</v>
      </c>
      <c r="K141" s="16"/>
      <c r="L141" s="17">
        <f t="shared" si="22"/>
        <v>0</v>
      </c>
    </row>
    <row r="142" spans="1:12" x14ac:dyDescent="0.25">
      <c r="A142" s="9" t="s">
        <v>32</v>
      </c>
      <c r="B142" s="12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19"/>
        <v>0</v>
      </c>
      <c r="I142" s="10">
        <f t="shared" si="20"/>
        <v>1</v>
      </c>
      <c r="J142" s="17">
        <f t="shared" si="21"/>
        <v>300</v>
      </c>
      <c r="K142" s="16"/>
      <c r="L142" s="17">
        <f t="shared" si="22"/>
        <v>0</v>
      </c>
    </row>
    <row r="143" spans="1:12" ht="30" x14ac:dyDescent="0.25">
      <c r="A143" s="9" t="s">
        <v>21</v>
      </c>
      <c r="B143" s="12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9"/>
        <v>0</v>
      </c>
      <c r="I143" s="10">
        <f t="shared" si="20"/>
        <v>1</v>
      </c>
      <c r="J143" s="17">
        <f t="shared" ref="J143:J155" si="23">D143*G143</f>
        <v>400</v>
      </c>
      <c r="K143" s="16"/>
      <c r="L143" s="17">
        <f t="shared" ref="L143:L155" si="24">D143*E143*K143</f>
        <v>0</v>
      </c>
    </row>
    <row r="144" spans="1:12" ht="30" x14ac:dyDescent="0.25">
      <c r="A144" s="9" t="s">
        <v>11</v>
      </c>
      <c r="B144" s="12" t="s">
        <v>220</v>
      </c>
      <c r="C144" s="9">
        <v>295</v>
      </c>
      <c r="D144" s="9">
        <v>290</v>
      </c>
      <c r="E144" s="9">
        <v>193</v>
      </c>
      <c r="F144" s="9" t="s">
        <v>10</v>
      </c>
      <c r="G144" s="9">
        <v>193</v>
      </c>
      <c r="H144" s="9">
        <f t="shared" si="19"/>
        <v>0</v>
      </c>
      <c r="I144" s="10">
        <f t="shared" si="20"/>
        <v>1</v>
      </c>
      <c r="J144" s="17">
        <f t="shared" si="23"/>
        <v>55970</v>
      </c>
      <c r="K144" s="16"/>
      <c r="L144" s="17">
        <f t="shared" si="24"/>
        <v>0</v>
      </c>
    </row>
    <row r="145" spans="1:12" ht="30" x14ac:dyDescent="0.25">
      <c r="A145" s="9" t="s">
        <v>9</v>
      </c>
      <c r="B145" s="12" t="s">
        <v>220</v>
      </c>
      <c r="C145" s="9">
        <v>295</v>
      </c>
      <c r="D145" s="9">
        <v>290</v>
      </c>
      <c r="E145" s="9">
        <v>356.76</v>
      </c>
      <c r="F145" s="9" t="s">
        <v>10</v>
      </c>
      <c r="G145" s="9">
        <v>356.76</v>
      </c>
      <c r="H145" s="9">
        <f t="shared" si="19"/>
        <v>0</v>
      </c>
      <c r="I145" s="10">
        <f t="shared" si="20"/>
        <v>1</v>
      </c>
      <c r="J145" s="17">
        <f t="shared" si="23"/>
        <v>103460.4</v>
      </c>
      <c r="K145" s="16"/>
      <c r="L145" s="17">
        <f t="shared" si="24"/>
        <v>0</v>
      </c>
    </row>
    <row r="146" spans="1:12" x14ac:dyDescent="0.25">
      <c r="A146" s="9" t="s">
        <v>33</v>
      </c>
      <c r="B146" s="12" t="s">
        <v>221</v>
      </c>
      <c r="C146" s="9">
        <v>299</v>
      </c>
      <c r="D146" s="9">
        <v>16800</v>
      </c>
      <c r="E146" s="9">
        <v>1</v>
      </c>
      <c r="F146" s="9" t="s">
        <v>12</v>
      </c>
      <c r="G146" s="9">
        <v>1</v>
      </c>
      <c r="H146" s="9">
        <f t="shared" si="19"/>
        <v>0</v>
      </c>
      <c r="I146" s="10">
        <f t="shared" si="20"/>
        <v>1</v>
      </c>
      <c r="J146" s="17">
        <f t="shared" si="23"/>
        <v>16800</v>
      </c>
      <c r="K146" s="16"/>
      <c r="L146" s="17">
        <f t="shared" si="24"/>
        <v>0</v>
      </c>
    </row>
    <row r="147" spans="1:12" x14ac:dyDescent="0.25">
      <c r="A147" s="9" t="s">
        <v>18</v>
      </c>
      <c r="B147" s="12" t="s">
        <v>222</v>
      </c>
      <c r="C147" s="9">
        <v>350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19"/>
        <v>-3</v>
      </c>
      <c r="I147" s="10">
        <f t="shared" si="20"/>
        <v>0</v>
      </c>
      <c r="J147" s="17">
        <f t="shared" si="23"/>
        <v>0</v>
      </c>
      <c r="K147" s="16"/>
      <c r="L147" s="17">
        <f t="shared" si="24"/>
        <v>0</v>
      </c>
    </row>
    <row r="148" spans="1:12" ht="30" x14ac:dyDescent="0.25">
      <c r="A148" s="9" t="s">
        <v>21</v>
      </c>
      <c r="B148" s="12" t="s">
        <v>223</v>
      </c>
      <c r="C148" s="9">
        <v>369</v>
      </c>
      <c r="D148" s="9">
        <v>3060</v>
      </c>
      <c r="E148" s="9">
        <v>1</v>
      </c>
      <c r="F148" s="9" t="s">
        <v>12</v>
      </c>
      <c r="G148" s="9">
        <v>1</v>
      </c>
      <c r="H148" s="9">
        <f t="shared" si="19"/>
        <v>0</v>
      </c>
      <c r="I148" s="10">
        <f t="shared" si="20"/>
        <v>1</v>
      </c>
      <c r="J148" s="17">
        <f t="shared" si="23"/>
        <v>3060</v>
      </c>
      <c r="K148" s="16"/>
      <c r="L148" s="17">
        <f t="shared" si="24"/>
        <v>0</v>
      </c>
    </row>
    <row r="149" spans="1:12" ht="30" x14ac:dyDescent="0.25">
      <c r="A149" s="9" t="s">
        <v>24</v>
      </c>
      <c r="B149" s="12" t="s">
        <v>224</v>
      </c>
      <c r="C149" s="9">
        <v>401</v>
      </c>
      <c r="D149" s="9">
        <v>1000</v>
      </c>
      <c r="E149" s="9">
        <v>1</v>
      </c>
      <c r="F149" s="9" t="s">
        <v>12</v>
      </c>
      <c r="G149" s="9">
        <v>1</v>
      </c>
      <c r="H149" s="9">
        <f t="shared" si="19"/>
        <v>0</v>
      </c>
      <c r="I149" s="10">
        <f t="shared" si="20"/>
        <v>1</v>
      </c>
      <c r="J149" s="17">
        <f t="shared" si="23"/>
        <v>1000</v>
      </c>
      <c r="K149" s="16"/>
      <c r="L149" s="17">
        <f t="shared" si="24"/>
        <v>0</v>
      </c>
    </row>
    <row r="150" spans="1:12" ht="30" x14ac:dyDescent="0.25">
      <c r="A150" s="9" t="s">
        <v>24</v>
      </c>
      <c r="B150" s="12" t="s">
        <v>225</v>
      </c>
      <c r="C150" s="9">
        <v>402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19"/>
        <v>0</v>
      </c>
      <c r="I150" s="10">
        <f t="shared" si="20"/>
        <v>1</v>
      </c>
      <c r="J150" s="17">
        <f t="shared" si="23"/>
        <v>2000</v>
      </c>
      <c r="K150" s="16"/>
      <c r="L150" s="17">
        <f t="shared" si="24"/>
        <v>0</v>
      </c>
    </row>
    <row r="151" spans="1:12" ht="30" x14ac:dyDescent="0.25">
      <c r="A151" s="9" t="s">
        <v>24</v>
      </c>
      <c r="B151" s="12" t="s">
        <v>226</v>
      </c>
      <c r="C151" s="9">
        <v>403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19"/>
        <v>0</v>
      </c>
      <c r="I151" s="10">
        <f t="shared" si="20"/>
        <v>1</v>
      </c>
      <c r="J151" s="17">
        <f t="shared" si="23"/>
        <v>2000</v>
      </c>
      <c r="K151" s="16"/>
      <c r="L151" s="17">
        <f t="shared" si="24"/>
        <v>0</v>
      </c>
    </row>
    <row r="152" spans="1:12" ht="30" x14ac:dyDescent="0.25">
      <c r="A152" s="9" t="s">
        <v>24</v>
      </c>
      <c r="B152" s="12" t="s">
        <v>227</v>
      </c>
      <c r="C152" s="9">
        <v>404</v>
      </c>
      <c r="D152" s="9">
        <v>1000</v>
      </c>
      <c r="E152" s="9">
        <v>1</v>
      </c>
      <c r="F152" s="9" t="s">
        <v>12</v>
      </c>
      <c r="G152" s="9">
        <v>0</v>
      </c>
      <c r="H152" s="9">
        <f t="shared" si="19"/>
        <v>-1</v>
      </c>
      <c r="I152" s="10">
        <f t="shared" si="20"/>
        <v>0</v>
      </c>
      <c r="J152" s="17">
        <f t="shared" si="23"/>
        <v>0</v>
      </c>
      <c r="K152" s="16"/>
      <c r="L152" s="17">
        <f t="shared" si="24"/>
        <v>0</v>
      </c>
    </row>
    <row r="153" spans="1:12" ht="30" x14ac:dyDescent="0.25">
      <c r="A153" s="9" t="s">
        <v>24</v>
      </c>
      <c r="B153" s="12" t="s">
        <v>228</v>
      </c>
      <c r="C153" s="9">
        <v>405</v>
      </c>
      <c r="D153" s="9">
        <v>3000</v>
      </c>
      <c r="E153" s="9">
        <v>1</v>
      </c>
      <c r="F153" s="9" t="s">
        <v>12</v>
      </c>
      <c r="G153" s="9">
        <v>1</v>
      </c>
      <c r="H153" s="9">
        <f t="shared" si="19"/>
        <v>0</v>
      </c>
      <c r="I153" s="10">
        <f t="shared" si="20"/>
        <v>1</v>
      </c>
      <c r="J153" s="17">
        <f t="shared" si="23"/>
        <v>3000</v>
      </c>
      <c r="K153" s="16"/>
      <c r="L153" s="17">
        <f t="shared" si="24"/>
        <v>0</v>
      </c>
    </row>
    <row r="154" spans="1:12" ht="30" x14ac:dyDescent="0.25">
      <c r="A154" s="9" t="s">
        <v>18</v>
      </c>
      <c r="B154" s="12" t="s">
        <v>229</v>
      </c>
      <c r="C154" s="9">
        <v>406</v>
      </c>
      <c r="D154" s="9">
        <v>16378.8</v>
      </c>
      <c r="E154" s="9">
        <v>1</v>
      </c>
      <c r="F154" s="9" t="s">
        <v>12</v>
      </c>
      <c r="G154" s="9">
        <v>1</v>
      </c>
      <c r="H154" s="9">
        <f t="shared" si="19"/>
        <v>0</v>
      </c>
      <c r="I154" s="10">
        <f t="shared" si="20"/>
        <v>1</v>
      </c>
      <c r="J154" s="17">
        <f t="shared" si="23"/>
        <v>16378.8</v>
      </c>
      <c r="K154" s="16"/>
      <c r="L154" s="17">
        <f t="shared" si="24"/>
        <v>0</v>
      </c>
    </row>
    <row r="155" spans="1:12" x14ac:dyDescent="0.25">
      <c r="A155" s="9" t="s">
        <v>24</v>
      </c>
      <c r="B155" s="12" t="s">
        <v>230</v>
      </c>
      <c r="C155" s="9">
        <v>407</v>
      </c>
      <c r="D155" s="9">
        <v>1000</v>
      </c>
      <c r="E155" s="9">
        <v>1</v>
      </c>
      <c r="F155" s="9" t="s">
        <v>13</v>
      </c>
      <c r="G155" s="9">
        <v>1</v>
      </c>
      <c r="H155" s="9">
        <f t="shared" si="19"/>
        <v>0</v>
      </c>
      <c r="I155" s="10">
        <f t="shared" si="20"/>
        <v>1</v>
      </c>
      <c r="J155" s="17">
        <f t="shared" si="23"/>
        <v>1000</v>
      </c>
      <c r="K155" s="16"/>
      <c r="L155" s="17">
        <f t="shared" si="24"/>
        <v>0</v>
      </c>
    </row>
    <row r="156" spans="1:12" ht="15.75" x14ac:dyDescent="0.25">
      <c r="J156" s="21">
        <f>SUM(J4:J155)</f>
        <v>1802942.3239599995</v>
      </c>
      <c r="K156" s="22"/>
      <c r="L156" s="21">
        <f>SUM(L4:L155)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O168"/>
  <sheetViews>
    <sheetView topLeftCell="A141" zoomScale="85" zoomScaleNormal="85" workbookViewId="0">
      <pane xSplit="2" topLeftCell="C1" activePane="topRight" state="frozen"/>
      <selection pane="topRight" activeCell="B149" sqref="B149"/>
    </sheetView>
  </sheetViews>
  <sheetFormatPr defaultRowHeight="15" x14ac:dyDescent="0.25"/>
  <cols>
    <col min="1" max="1" width="28.140625" style="11" customWidth="1"/>
    <col min="2" max="2" width="49.42578125" style="1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57031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1" spans="1:15" ht="15.75" x14ac:dyDescent="0.25">
      <c r="A1" s="20"/>
    </row>
    <row r="2" spans="1:15" ht="15.75" x14ac:dyDescent="0.25">
      <c r="A2" s="20"/>
    </row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34</v>
      </c>
      <c r="B4" s="12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(G4/E4)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15" t="s">
        <v>35</v>
      </c>
      <c r="B5" s="12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0</v>
      </c>
      <c r="H5" s="9">
        <f t="shared" ref="H5:H68" si="0">E5-G5</f>
        <v>1</v>
      </c>
      <c r="I5" s="10">
        <f t="shared" ref="I5:I69" si="1">(G5/E5)</f>
        <v>0</v>
      </c>
      <c r="J5" s="17">
        <f t="shared" ref="J5:J69" si="2">D5*G5</f>
        <v>0</v>
      </c>
      <c r="K5" s="16"/>
      <c r="L5" s="17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15" t="s">
        <v>35</v>
      </c>
      <c r="B6" s="12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0</v>
      </c>
      <c r="H6" s="9">
        <f t="shared" si="0"/>
        <v>2</v>
      </c>
      <c r="I6" s="10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15" t="s">
        <v>35</v>
      </c>
      <c r="B7" s="12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2000</v>
      </c>
    </row>
    <row r="8" spans="1:15" ht="30" x14ac:dyDescent="0.25">
      <c r="A8" s="15" t="s">
        <v>35</v>
      </c>
      <c r="B8" s="12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15" t="s">
        <v>35</v>
      </c>
      <c r="B9" s="12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15" t="s">
        <v>34</v>
      </c>
      <c r="B10" s="12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15" t="s">
        <v>34</v>
      </c>
      <c r="B11" s="12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2764.21</v>
      </c>
    </row>
    <row r="12" spans="1:15" ht="30" x14ac:dyDescent="0.25">
      <c r="A12" s="15" t="s">
        <v>34</v>
      </c>
      <c r="B12" s="12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15" t="s">
        <v>34</v>
      </c>
      <c r="B13" s="12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15" t="s">
        <v>35</v>
      </c>
      <c r="B16" s="12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15" t="s">
        <v>34</v>
      </c>
      <c r="B17" s="12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15" t="s">
        <v>34</v>
      </c>
      <c r="B18" s="12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15" t="s">
        <v>35</v>
      </c>
      <c r="B19" s="12" t="s">
        <v>98</v>
      </c>
      <c r="C19" s="9">
        <v>23</v>
      </c>
      <c r="D19" s="9">
        <v>7500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4875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15" t="s">
        <v>35</v>
      </c>
      <c r="B20" s="12" t="s">
        <v>99</v>
      </c>
      <c r="C20" s="9">
        <v>24</v>
      </c>
      <c r="D20" s="9">
        <v>7500</v>
      </c>
      <c r="E20" s="9">
        <v>0.75</v>
      </c>
      <c r="F20" s="9" t="s">
        <v>16</v>
      </c>
      <c r="G20" s="9">
        <v>0</v>
      </c>
      <c r="H20" s="9">
        <f t="shared" si="0"/>
        <v>0.75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15" t="s">
        <v>34</v>
      </c>
      <c r="B21" s="12" t="s">
        <v>100</v>
      </c>
      <c r="C21" s="9">
        <v>25</v>
      </c>
      <c r="D21" s="9">
        <v>7500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15" t="s">
        <v>35</v>
      </c>
      <c r="B22" s="12" t="s">
        <v>101</v>
      </c>
      <c r="C22" s="9">
        <v>26</v>
      </c>
      <c r="D22" s="9">
        <v>7500</v>
      </c>
      <c r="E22" s="9">
        <v>0.9</v>
      </c>
      <c r="F22" s="9" t="s">
        <v>16</v>
      </c>
      <c r="G22" s="9">
        <v>0</v>
      </c>
      <c r="H22" s="9">
        <f t="shared" si="0"/>
        <v>0.9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15" t="s">
        <v>34</v>
      </c>
      <c r="B23" s="12" t="s">
        <v>102</v>
      </c>
      <c r="C23" s="9">
        <v>29</v>
      </c>
      <c r="D23" s="9">
        <v>7500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21000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15" t="s">
        <v>34</v>
      </c>
      <c r="B24" s="12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</v>
      </c>
      <c r="H24" s="9">
        <f t="shared" si="0"/>
        <v>0.18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ht="30" x14ac:dyDescent="0.25">
      <c r="A25" s="15" t="s">
        <v>34</v>
      </c>
      <c r="B25" s="12" t="s">
        <v>104</v>
      </c>
      <c r="C25" s="9">
        <v>35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ht="15.75" x14ac:dyDescent="0.25">
      <c r="A26" s="15" t="s">
        <v>35</v>
      </c>
      <c r="B26" s="12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51" t="s">
        <v>472</v>
      </c>
      <c r="O26" s="21">
        <f>SUM(O4:O25)</f>
        <v>4764.21</v>
      </c>
    </row>
    <row r="27" spans="1:15" x14ac:dyDescent="0.25">
      <c r="A27" s="15" t="s">
        <v>35</v>
      </c>
      <c r="B27" s="12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0</v>
      </c>
      <c r="H27" s="9">
        <f t="shared" si="0"/>
        <v>31.67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</row>
    <row r="28" spans="1:15" x14ac:dyDescent="0.25">
      <c r="A28" s="15" t="s">
        <v>34</v>
      </c>
      <c r="B28" s="12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15" t="s">
        <v>34</v>
      </c>
      <c r="B29" s="12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ht="30" x14ac:dyDescent="0.25">
      <c r="A30" s="15" t="s">
        <v>34</v>
      </c>
      <c r="B30" s="12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ht="30" x14ac:dyDescent="0.25">
      <c r="A31" s="15" t="s">
        <v>34</v>
      </c>
      <c r="B31" s="12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0</v>
      </c>
      <c r="H31" s="9">
        <f t="shared" si="0"/>
        <v>14.58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ht="30" x14ac:dyDescent="0.25">
      <c r="A32" s="15" t="s">
        <v>34</v>
      </c>
      <c r="B32" s="12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15" t="s">
        <v>35</v>
      </c>
      <c r="B33" s="12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15" t="s">
        <v>35</v>
      </c>
      <c r="B34" s="12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0</v>
      </c>
      <c r="H34" s="9">
        <f t="shared" si="0"/>
        <v>2.62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15" t="s">
        <v>34</v>
      </c>
      <c r="B35" s="12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15" t="s">
        <v>34</v>
      </c>
      <c r="B36" s="12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15" t="s">
        <v>34</v>
      </c>
      <c r="B37" s="12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15" t="s">
        <v>34</v>
      </c>
      <c r="B38" s="12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ht="30" x14ac:dyDescent="0.25">
      <c r="A39" s="15" t="s">
        <v>34</v>
      </c>
      <c r="B39" s="12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15" t="s">
        <v>18</v>
      </c>
      <c r="B40" s="12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15" t="s">
        <v>34</v>
      </c>
      <c r="B41" s="12" t="s">
        <v>120</v>
      </c>
      <c r="C41" s="9">
        <v>69</v>
      </c>
      <c r="D41" s="9">
        <v>7500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7500</v>
      </c>
      <c r="K41" s="16"/>
      <c r="L41" s="17">
        <f t="shared" si="3"/>
        <v>0</v>
      </c>
    </row>
    <row r="42" spans="1:12" ht="30" x14ac:dyDescent="0.25">
      <c r="A42" s="15" t="s">
        <v>34</v>
      </c>
      <c r="B42" s="12" t="s">
        <v>121</v>
      </c>
      <c r="C42" s="9">
        <v>73</v>
      </c>
      <c r="D42" s="9">
        <v>7500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18000</v>
      </c>
      <c r="K42" s="16"/>
      <c r="L42" s="17">
        <f t="shared" si="3"/>
        <v>0</v>
      </c>
    </row>
    <row r="43" spans="1:12" ht="30" x14ac:dyDescent="0.25">
      <c r="A43" s="15" t="s">
        <v>34</v>
      </c>
      <c r="B43" s="12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</v>
      </c>
      <c r="H43" s="9">
        <f t="shared" si="0"/>
        <v>0.18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ht="30" x14ac:dyDescent="0.25">
      <c r="A44" s="15" t="s">
        <v>34</v>
      </c>
      <c r="B44" s="12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15" t="s">
        <v>34</v>
      </c>
      <c r="B45" s="12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ht="30" x14ac:dyDescent="0.25">
      <c r="A46" s="15" t="s">
        <v>34</v>
      </c>
      <c r="B46" s="12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ht="30" x14ac:dyDescent="0.25">
      <c r="A47" s="15" t="s">
        <v>34</v>
      </c>
      <c r="B47" s="12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0</v>
      </c>
      <c r="H47" s="9">
        <f t="shared" si="0"/>
        <v>14.58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ht="30" x14ac:dyDescent="0.25">
      <c r="A48" s="15" t="s">
        <v>34</v>
      </c>
      <c r="B48" s="12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15" t="s">
        <v>34</v>
      </c>
      <c r="B49" s="12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15" t="s">
        <v>34</v>
      </c>
      <c r="B50" s="12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15" t="s">
        <v>34</v>
      </c>
      <c r="B51" s="12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0</v>
      </c>
      <c r="H51" s="9">
        <f t="shared" si="0"/>
        <v>1.7729999999999999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ht="30" x14ac:dyDescent="0.25">
      <c r="A52" s="15" t="s">
        <v>34</v>
      </c>
      <c r="B52" s="12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15" t="s">
        <v>34</v>
      </c>
      <c r="B53" s="12" t="s">
        <v>132</v>
      </c>
      <c r="C53" s="9">
        <v>97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ht="30" x14ac:dyDescent="0.25">
      <c r="A54" s="15" t="s">
        <v>34</v>
      </c>
      <c r="B54" s="12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ht="30" x14ac:dyDescent="0.25">
      <c r="A55" s="15" t="s">
        <v>34</v>
      </c>
      <c r="B55" s="12" t="s">
        <v>134</v>
      </c>
      <c r="C55" s="9">
        <v>103</v>
      </c>
      <c r="D55" s="9">
        <v>7500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300</v>
      </c>
      <c r="K55" s="16"/>
      <c r="L55" s="17">
        <f t="shared" si="3"/>
        <v>0</v>
      </c>
    </row>
    <row r="56" spans="1:12" x14ac:dyDescent="0.25">
      <c r="A56" s="15" t="s">
        <v>34</v>
      </c>
      <c r="B56" s="12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15" t="s">
        <v>34</v>
      </c>
      <c r="B57" s="12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ht="30" x14ac:dyDescent="0.25">
      <c r="A58" s="15" t="s">
        <v>34</v>
      </c>
      <c r="B58" s="12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15" t="s">
        <v>34</v>
      </c>
      <c r="B59" s="12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15" t="s">
        <v>34</v>
      </c>
      <c r="B60" s="12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15" t="s">
        <v>34</v>
      </c>
      <c r="B61" s="12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15" t="s">
        <v>34</v>
      </c>
      <c r="B62" s="12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ht="30" x14ac:dyDescent="0.25">
      <c r="A63" s="15" t="s">
        <v>18</v>
      </c>
      <c r="B63" s="12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15" t="s">
        <v>34</v>
      </c>
      <c r="B64" s="12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15" t="s">
        <v>34</v>
      </c>
      <c r="B65" s="12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15" t="s">
        <v>34</v>
      </c>
      <c r="B66" s="12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15" t="s">
        <v>34</v>
      </c>
      <c r="B67" s="12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15" t="s">
        <v>34</v>
      </c>
      <c r="B68" s="12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15" t="s">
        <v>34</v>
      </c>
      <c r="B69" s="12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32" si="4">E69-G69</f>
        <v>0</v>
      </c>
      <c r="I69" s="10">
        <f t="shared" si="1"/>
        <v>1</v>
      </c>
      <c r="J69" s="17">
        <f t="shared" si="2"/>
        <v>3962.5851999999995</v>
      </c>
      <c r="K69" s="16"/>
      <c r="L69" s="17">
        <f t="shared" si="3"/>
        <v>0</v>
      </c>
    </row>
    <row r="70" spans="1:12" x14ac:dyDescent="0.25">
      <c r="A70" s="15" t="s">
        <v>34</v>
      </c>
      <c r="B70" s="12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ref="I70:I144" si="5">(G70/E70)</f>
        <v>1</v>
      </c>
      <c r="J70" s="17">
        <f t="shared" ref="J70:J94" si="6">D70*G70</f>
        <v>16761.054959999998</v>
      </c>
      <c r="K70" s="16"/>
      <c r="L70" s="17">
        <f t="shared" ref="L70:L94" si="7">D70*E70*K70</f>
        <v>0</v>
      </c>
    </row>
    <row r="71" spans="1:12" ht="30" x14ac:dyDescent="0.25">
      <c r="A71" s="15" t="s">
        <v>34</v>
      </c>
      <c r="B71" s="12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ht="30" x14ac:dyDescent="0.25">
      <c r="A72" s="15" t="s">
        <v>34</v>
      </c>
      <c r="B72" s="12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294.39999999999998</v>
      </c>
      <c r="H72" s="9">
        <f t="shared" si="4"/>
        <v>15.490000000000009</v>
      </c>
      <c r="I72" s="10">
        <f t="shared" si="5"/>
        <v>0.95001452128174513</v>
      </c>
      <c r="J72" s="17">
        <f t="shared" si="6"/>
        <v>57040.588799999998</v>
      </c>
      <c r="K72" s="16"/>
      <c r="L72" s="17">
        <f t="shared" si="7"/>
        <v>0</v>
      </c>
    </row>
    <row r="73" spans="1:12" ht="45" x14ac:dyDescent="0.25">
      <c r="A73" s="15" t="s">
        <v>18</v>
      </c>
      <c r="B73" s="12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16500</v>
      </c>
      <c r="K73" s="16"/>
      <c r="L73" s="17">
        <f t="shared" si="7"/>
        <v>0</v>
      </c>
    </row>
    <row r="74" spans="1:12" x14ac:dyDescent="0.25">
      <c r="A74" s="15" t="s">
        <v>34</v>
      </c>
      <c r="B74" s="12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ht="30" x14ac:dyDescent="0.25">
      <c r="A75" s="15" t="s">
        <v>34</v>
      </c>
      <c r="B75" s="12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15" t="s">
        <v>34</v>
      </c>
      <c r="B76" s="12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198.65</v>
      </c>
      <c r="H76" s="9">
        <f t="shared" si="4"/>
        <v>10.460000000000008</v>
      </c>
      <c r="I76" s="10">
        <f t="shared" si="5"/>
        <v>0.94997848022571851</v>
      </c>
      <c r="J76" s="17">
        <f t="shared" si="6"/>
        <v>38488.834800000004</v>
      </c>
      <c r="K76" s="16"/>
      <c r="L76" s="17">
        <f t="shared" si="7"/>
        <v>0</v>
      </c>
    </row>
    <row r="77" spans="1:12" x14ac:dyDescent="0.25">
      <c r="A77" s="15" t="s">
        <v>34</v>
      </c>
      <c r="B77" s="12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ht="30" x14ac:dyDescent="0.25">
      <c r="A78" s="15" t="s">
        <v>34</v>
      </c>
      <c r="B78" s="12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ht="30" x14ac:dyDescent="0.25">
      <c r="A79" s="15" t="s">
        <v>34</v>
      </c>
      <c r="B79" s="12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171.53</v>
      </c>
      <c r="H79" s="9">
        <f t="shared" si="4"/>
        <v>9.0300000000000011</v>
      </c>
      <c r="I79" s="10">
        <f t="shared" si="5"/>
        <v>0.94998892334957907</v>
      </c>
      <c r="J79" s="17">
        <f t="shared" si="6"/>
        <v>33234.280559999999</v>
      </c>
      <c r="K79" s="16"/>
      <c r="L79" s="17">
        <f t="shared" si="7"/>
        <v>0</v>
      </c>
    </row>
    <row r="80" spans="1:12" ht="30" x14ac:dyDescent="0.25">
      <c r="A80" s="15" t="s">
        <v>20</v>
      </c>
      <c r="B80" s="12" t="s">
        <v>158</v>
      </c>
      <c r="C80" s="9">
        <v>168</v>
      </c>
      <c r="D80" s="9">
        <v>215.28</v>
      </c>
      <c r="E80" s="9">
        <v>238.03</v>
      </c>
      <c r="F80" s="9" t="s">
        <v>10</v>
      </c>
      <c r="G80" s="9">
        <v>238.03</v>
      </c>
      <c r="H80" s="9">
        <f t="shared" si="4"/>
        <v>0</v>
      </c>
      <c r="I80" s="10">
        <f t="shared" si="5"/>
        <v>1</v>
      </c>
      <c r="J80" s="17">
        <f t="shared" si="6"/>
        <v>51243.098400000003</v>
      </c>
      <c r="K80" s="16"/>
      <c r="L80" s="17">
        <f t="shared" si="7"/>
        <v>0</v>
      </c>
    </row>
    <row r="81" spans="1:12" x14ac:dyDescent="0.25">
      <c r="A81" s="15" t="s">
        <v>20</v>
      </c>
      <c r="B81" s="12" t="s">
        <v>159</v>
      </c>
      <c r="C81" s="9">
        <v>170</v>
      </c>
      <c r="D81" s="9">
        <v>215.28</v>
      </c>
      <c r="E81" s="9">
        <v>27.34</v>
      </c>
      <c r="F81" s="9" t="s">
        <v>10</v>
      </c>
      <c r="G81" s="9">
        <v>27.34</v>
      </c>
      <c r="H81" s="9">
        <f t="shared" si="4"/>
        <v>0</v>
      </c>
      <c r="I81" s="10">
        <f t="shared" si="5"/>
        <v>1</v>
      </c>
      <c r="J81" s="17">
        <f t="shared" si="6"/>
        <v>5885.7551999999996</v>
      </c>
      <c r="K81" s="16"/>
      <c r="L81" s="17">
        <f t="shared" si="7"/>
        <v>0</v>
      </c>
    </row>
    <row r="82" spans="1:12" ht="30" x14ac:dyDescent="0.25">
      <c r="A82" s="15" t="s">
        <v>20</v>
      </c>
      <c r="B82" s="12" t="s">
        <v>160</v>
      </c>
      <c r="C82" s="9">
        <v>173</v>
      </c>
      <c r="D82" s="9">
        <v>107.64</v>
      </c>
      <c r="E82" s="9">
        <v>68.046999999999997</v>
      </c>
      <c r="F82" s="9" t="s">
        <v>10</v>
      </c>
      <c r="G82" s="9">
        <v>68.05</v>
      </c>
      <c r="H82" s="9">
        <f t="shared" si="4"/>
        <v>-3.0000000000001137E-3</v>
      </c>
      <c r="I82" s="10">
        <f t="shared" si="5"/>
        <v>1.0000440871750407</v>
      </c>
      <c r="J82" s="17">
        <f t="shared" si="6"/>
        <v>7324.902</v>
      </c>
      <c r="K82" s="16"/>
      <c r="L82" s="17">
        <f t="shared" si="7"/>
        <v>0</v>
      </c>
    </row>
    <row r="83" spans="1:12" ht="30" x14ac:dyDescent="0.25">
      <c r="A83" s="15" t="s">
        <v>20</v>
      </c>
      <c r="B83" s="12" t="s">
        <v>161</v>
      </c>
      <c r="C83" s="9">
        <v>174</v>
      </c>
      <c r="D83" s="9">
        <v>215.28</v>
      </c>
      <c r="E83" s="9">
        <v>175.85599999999999</v>
      </c>
      <c r="F83" s="9" t="s">
        <v>10</v>
      </c>
      <c r="G83" s="9">
        <v>175.86</v>
      </c>
      <c r="H83" s="9">
        <f t="shared" si="4"/>
        <v>-4.0000000000190994E-3</v>
      </c>
      <c r="I83" s="10">
        <f t="shared" si="5"/>
        <v>1.0000227458829953</v>
      </c>
      <c r="J83" s="17">
        <f t="shared" si="6"/>
        <v>37859.140800000001</v>
      </c>
      <c r="K83" s="16"/>
      <c r="L83" s="17">
        <f t="shared" si="7"/>
        <v>0</v>
      </c>
    </row>
    <row r="84" spans="1:12" x14ac:dyDescent="0.25">
      <c r="A84" s="15" t="s">
        <v>20</v>
      </c>
      <c r="B84" s="12" t="s">
        <v>162</v>
      </c>
      <c r="C84" s="9">
        <v>178</v>
      </c>
      <c r="D84" s="9">
        <v>107.64</v>
      </c>
      <c r="E84" s="9">
        <v>68.046999999999997</v>
      </c>
      <c r="F84" s="9" t="s">
        <v>10</v>
      </c>
      <c r="G84" s="9">
        <v>68.05</v>
      </c>
      <c r="H84" s="9">
        <f t="shared" si="4"/>
        <v>-3.0000000000001137E-3</v>
      </c>
      <c r="I84" s="10">
        <f t="shared" si="5"/>
        <v>1.0000440871750407</v>
      </c>
      <c r="J84" s="17">
        <f t="shared" si="6"/>
        <v>7324.902</v>
      </c>
      <c r="K84" s="16"/>
      <c r="L84" s="17">
        <f t="shared" si="7"/>
        <v>0</v>
      </c>
    </row>
    <row r="85" spans="1:12" x14ac:dyDescent="0.25">
      <c r="A85" s="15" t="s">
        <v>20</v>
      </c>
      <c r="B85" s="12" t="s">
        <v>163</v>
      </c>
      <c r="C85" s="9">
        <v>180</v>
      </c>
      <c r="D85" s="9">
        <v>200</v>
      </c>
      <c r="E85" s="9">
        <v>16</v>
      </c>
      <c r="F85" s="9" t="s">
        <v>13</v>
      </c>
      <c r="G85" s="9">
        <v>16</v>
      </c>
      <c r="H85" s="9">
        <f t="shared" si="4"/>
        <v>0</v>
      </c>
      <c r="I85" s="10">
        <f t="shared" si="5"/>
        <v>1</v>
      </c>
      <c r="J85" s="17">
        <f t="shared" si="6"/>
        <v>3200</v>
      </c>
      <c r="K85" s="16"/>
      <c r="L85" s="17">
        <f t="shared" si="7"/>
        <v>0</v>
      </c>
    </row>
    <row r="86" spans="1:12" x14ac:dyDescent="0.25">
      <c r="A86" s="15" t="s">
        <v>21</v>
      </c>
      <c r="B86" s="12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15" t="s">
        <v>21</v>
      </c>
      <c r="B87" s="12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ht="30" x14ac:dyDescent="0.25">
      <c r="A88" s="15" t="s">
        <v>21</v>
      </c>
      <c r="B88" s="12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ht="30" x14ac:dyDescent="0.25">
      <c r="A89" s="15" t="s">
        <v>21</v>
      </c>
      <c r="B89" s="12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ht="30" x14ac:dyDescent="0.25">
      <c r="A90" s="15" t="s">
        <v>21</v>
      </c>
      <c r="B90" s="12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ht="30" x14ac:dyDescent="0.25">
      <c r="A91" s="15" t="s">
        <v>21</v>
      </c>
      <c r="B91" s="12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ht="30" x14ac:dyDescent="0.25">
      <c r="A92" s="15" t="s">
        <v>21</v>
      </c>
      <c r="B92" s="12" t="s">
        <v>170</v>
      </c>
      <c r="C92" s="9">
        <v>192</v>
      </c>
      <c r="D92" s="9">
        <v>48.438000000000002</v>
      </c>
      <c r="E92" s="9">
        <v>663.46199999999999</v>
      </c>
      <c r="F92" s="9" t="s">
        <v>10</v>
      </c>
      <c r="G92" s="9">
        <v>663.46</v>
      </c>
      <c r="H92" s="9">
        <f t="shared" si="4"/>
        <v>1.9999999999527063E-3</v>
      </c>
      <c r="I92" s="10">
        <f t="shared" si="5"/>
        <v>0.99999698550934346</v>
      </c>
      <c r="J92" s="17">
        <f t="shared" si="6"/>
        <v>32136.675480000002</v>
      </c>
      <c r="K92" s="16"/>
      <c r="L92" s="17">
        <f t="shared" si="7"/>
        <v>0</v>
      </c>
    </row>
    <row r="93" spans="1:12" ht="30" x14ac:dyDescent="0.25">
      <c r="A93" s="15" t="s">
        <v>21</v>
      </c>
      <c r="B93" s="12" t="s">
        <v>171</v>
      </c>
      <c r="C93" s="9">
        <v>193</v>
      </c>
      <c r="D93" s="9">
        <v>16.149999999999999</v>
      </c>
      <c r="E93" s="9">
        <v>663.46199999999999</v>
      </c>
      <c r="F93" s="9" t="s">
        <v>10</v>
      </c>
      <c r="G93" s="9">
        <v>663.46</v>
      </c>
      <c r="H93" s="9">
        <f t="shared" si="4"/>
        <v>1.9999999999527063E-3</v>
      </c>
      <c r="I93" s="10">
        <f t="shared" si="5"/>
        <v>0.99999698550934346</v>
      </c>
      <c r="J93" s="17">
        <f t="shared" si="6"/>
        <v>10714.878999999999</v>
      </c>
      <c r="K93" s="16"/>
      <c r="L93" s="17">
        <f t="shared" si="7"/>
        <v>0</v>
      </c>
    </row>
    <row r="94" spans="1:12" ht="30" x14ac:dyDescent="0.25">
      <c r="A94" s="15" t="s">
        <v>21</v>
      </c>
      <c r="B94" s="12" t="s">
        <v>172</v>
      </c>
      <c r="C94" s="9">
        <v>194</v>
      </c>
      <c r="D94" s="9">
        <v>26.91</v>
      </c>
      <c r="E94" s="9">
        <v>663.46199999999999</v>
      </c>
      <c r="F94" s="9" t="s">
        <v>10</v>
      </c>
      <c r="G94" s="9">
        <v>663.46199999999999</v>
      </c>
      <c r="H94" s="9">
        <f t="shared" si="4"/>
        <v>0</v>
      </c>
      <c r="I94" s="10">
        <f t="shared" si="5"/>
        <v>1</v>
      </c>
      <c r="J94" s="17">
        <f t="shared" si="6"/>
        <v>17853.762419999999</v>
      </c>
      <c r="K94" s="16"/>
      <c r="L94" s="17">
        <f t="shared" si="7"/>
        <v>0</v>
      </c>
    </row>
    <row r="95" spans="1:12" x14ac:dyDescent="0.25">
      <c r="A95" s="15" t="s">
        <v>32</v>
      </c>
      <c r="B95" s="12" t="s">
        <v>173</v>
      </c>
      <c r="C95" s="9">
        <v>215</v>
      </c>
      <c r="D95" s="9">
        <v>301.392</v>
      </c>
      <c r="E95" s="9">
        <v>2.7986</v>
      </c>
      <c r="F95" s="9" t="s">
        <v>10</v>
      </c>
      <c r="G95" s="9">
        <v>0</v>
      </c>
      <c r="H95" s="9">
        <f t="shared" si="4"/>
        <v>2.7986</v>
      </c>
      <c r="I95" s="10">
        <f t="shared" si="5"/>
        <v>0</v>
      </c>
      <c r="J95" s="17">
        <f t="shared" ref="J95:J154" si="8">D95*G95</f>
        <v>0</v>
      </c>
      <c r="K95" s="16"/>
      <c r="L95" s="17">
        <f t="shared" ref="L95:L154" si="9">D95*E95*K95</f>
        <v>0</v>
      </c>
    </row>
    <row r="96" spans="1:12" x14ac:dyDescent="0.25">
      <c r="A96" s="15" t="s">
        <v>32</v>
      </c>
      <c r="B96" s="12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8"/>
        <v>450</v>
      </c>
      <c r="K96" s="16"/>
      <c r="L96" s="17">
        <f t="shared" si="9"/>
        <v>0</v>
      </c>
    </row>
    <row r="97" spans="1:12" x14ac:dyDescent="0.25">
      <c r="A97" s="15" t="s">
        <v>32</v>
      </c>
      <c r="B97" s="12" t="s">
        <v>174</v>
      </c>
      <c r="C97" s="9">
        <v>218</v>
      </c>
      <c r="D97" s="9">
        <v>350</v>
      </c>
      <c r="E97" s="9">
        <v>28</v>
      </c>
      <c r="F97" s="9" t="s">
        <v>13</v>
      </c>
      <c r="G97" s="9">
        <v>28</v>
      </c>
      <c r="H97" s="9">
        <f t="shared" si="4"/>
        <v>0</v>
      </c>
      <c r="I97" s="10">
        <f t="shared" si="5"/>
        <v>1</v>
      </c>
      <c r="J97" s="17">
        <f t="shared" si="8"/>
        <v>9800</v>
      </c>
      <c r="K97" s="16"/>
      <c r="L97" s="17">
        <f t="shared" si="9"/>
        <v>0</v>
      </c>
    </row>
    <row r="98" spans="1:12" x14ac:dyDescent="0.25">
      <c r="A98" s="15" t="s">
        <v>32</v>
      </c>
      <c r="B98" s="12" t="s">
        <v>175</v>
      </c>
      <c r="C98" s="9">
        <v>219</v>
      </c>
      <c r="D98" s="9">
        <v>82</v>
      </c>
      <c r="E98" s="9">
        <v>4.2</v>
      </c>
      <c r="F98" s="9" t="s">
        <v>19</v>
      </c>
      <c r="G98" s="9">
        <v>0</v>
      </c>
      <c r="H98" s="9">
        <f t="shared" si="4"/>
        <v>4.2</v>
      </c>
      <c r="I98" s="10">
        <f t="shared" si="5"/>
        <v>0</v>
      </c>
      <c r="J98" s="17">
        <f t="shared" si="8"/>
        <v>0</v>
      </c>
      <c r="K98" s="16"/>
      <c r="L98" s="17">
        <f t="shared" si="9"/>
        <v>0</v>
      </c>
    </row>
    <row r="99" spans="1:12" x14ac:dyDescent="0.25">
      <c r="A99" s="15" t="s">
        <v>32</v>
      </c>
      <c r="B99" s="12" t="s">
        <v>176</v>
      </c>
      <c r="C99" s="9">
        <v>220</v>
      </c>
      <c r="D99" s="9">
        <v>32.799999999999997</v>
      </c>
      <c r="E99" s="9">
        <v>12.6</v>
      </c>
      <c r="F99" s="9" t="s">
        <v>19</v>
      </c>
      <c r="G99" s="9">
        <v>0</v>
      </c>
      <c r="H99" s="9">
        <f t="shared" si="4"/>
        <v>12.6</v>
      </c>
      <c r="I99" s="10">
        <f t="shared" si="5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15" t="s">
        <v>32</v>
      </c>
      <c r="B100" s="12" t="s">
        <v>177</v>
      </c>
      <c r="C100" s="9">
        <v>221</v>
      </c>
      <c r="D100" s="9">
        <v>131.19999999999999</v>
      </c>
      <c r="E100" s="9">
        <v>4.2</v>
      </c>
      <c r="F100" s="9" t="s">
        <v>19</v>
      </c>
      <c r="G100" s="9">
        <v>0</v>
      </c>
      <c r="H100" s="9">
        <f t="shared" si="4"/>
        <v>4.2</v>
      </c>
      <c r="I100" s="10">
        <f t="shared" si="5"/>
        <v>0</v>
      </c>
      <c r="J100" s="17">
        <f t="shared" si="8"/>
        <v>0</v>
      </c>
      <c r="K100" s="16"/>
      <c r="L100" s="17">
        <f t="shared" si="9"/>
        <v>0</v>
      </c>
    </row>
    <row r="101" spans="1:12" x14ac:dyDescent="0.25">
      <c r="A101" s="15" t="s">
        <v>333</v>
      </c>
      <c r="B101" s="12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8"/>
        <v>4000</v>
      </c>
      <c r="K101" s="16"/>
      <c r="L101" s="17">
        <f t="shared" si="9"/>
        <v>0</v>
      </c>
    </row>
    <row r="102" spans="1:12" x14ac:dyDescent="0.25">
      <c r="A102" s="15" t="s">
        <v>32</v>
      </c>
      <c r="B102" s="12" t="s">
        <v>179</v>
      </c>
      <c r="C102" s="9">
        <v>224</v>
      </c>
      <c r="D102" s="9">
        <v>204.51599999999999</v>
      </c>
      <c r="E102" s="9">
        <v>103.887</v>
      </c>
      <c r="F102" s="9" t="s">
        <v>10</v>
      </c>
      <c r="G102" s="9">
        <v>103.887</v>
      </c>
      <c r="H102" s="9">
        <f t="shared" si="4"/>
        <v>0</v>
      </c>
      <c r="I102" s="10">
        <f t="shared" si="5"/>
        <v>1</v>
      </c>
      <c r="J102" s="17">
        <f t="shared" si="8"/>
        <v>21246.553691999998</v>
      </c>
      <c r="K102" s="16"/>
      <c r="L102" s="17">
        <f t="shared" si="9"/>
        <v>0</v>
      </c>
    </row>
    <row r="103" spans="1:12" x14ac:dyDescent="0.25">
      <c r="A103" s="15" t="s">
        <v>32</v>
      </c>
      <c r="B103" s="12" t="s">
        <v>180</v>
      </c>
      <c r="C103" s="9">
        <v>225</v>
      </c>
      <c r="D103" s="9">
        <v>49.2</v>
      </c>
      <c r="E103" s="9">
        <v>68.02</v>
      </c>
      <c r="F103" s="9" t="s">
        <v>19</v>
      </c>
      <c r="G103" s="9">
        <v>68.02</v>
      </c>
      <c r="H103" s="9">
        <f t="shared" si="4"/>
        <v>0</v>
      </c>
      <c r="I103" s="10">
        <f t="shared" si="5"/>
        <v>1</v>
      </c>
      <c r="J103" s="17">
        <f t="shared" si="8"/>
        <v>3346.5839999999998</v>
      </c>
      <c r="K103" s="16"/>
      <c r="L103" s="17">
        <f t="shared" si="9"/>
        <v>0</v>
      </c>
    </row>
    <row r="104" spans="1:12" x14ac:dyDescent="0.25">
      <c r="A104" s="15" t="s">
        <v>32</v>
      </c>
      <c r="B104" s="12" t="s">
        <v>181</v>
      </c>
      <c r="C104" s="9">
        <v>226</v>
      </c>
      <c r="D104" s="9">
        <v>204.51599999999999</v>
      </c>
      <c r="E104" s="9">
        <v>89.004000000000005</v>
      </c>
      <c r="F104" s="9" t="s">
        <v>10</v>
      </c>
      <c r="G104" s="9">
        <v>89.004000000000005</v>
      </c>
      <c r="H104" s="9">
        <f t="shared" si="4"/>
        <v>0</v>
      </c>
      <c r="I104" s="10">
        <f t="shared" si="5"/>
        <v>1</v>
      </c>
      <c r="J104" s="17">
        <f t="shared" si="8"/>
        <v>18202.742064000002</v>
      </c>
      <c r="K104" s="16"/>
      <c r="L104" s="17">
        <f t="shared" si="9"/>
        <v>0</v>
      </c>
    </row>
    <row r="105" spans="1:12" x14ac:dyDescent="0.25">
      <c r="A105" s="15" t="s">
        <v>32</v>
      </c>
      <c r="B105" s="12" t="s">
        <v>182</v>
      </c>
      <c r="C105" s="9">
        <v>227</v>
      </c>
      <c r="D105" s="9">
        <v>49.2</v>
      </c>
      <c r="E105" s="9">
        <v>76.302000000000007</v>
      </c>
      <c r="F105" s="9" t="s">
        <v>19</v>
      </c>
      <c r="G105" s="9">
        <v>76.302000000000007</v>
      </c>
      <c r="H105" s="9">
        <f t="shared" si="4"/>
        <v>0</v>
      </c>
      <c r="I105" s="10">
        <f t="shared" si="5"/>
        <v>1</v>
      </c>
      <c r="J105" s="17">
        <f t="shared" si="8"/>
        <v>3754.0584000000003</v>
      </c>
      <c r="K105" s="16"/>
      <c r="L105" s="17">
        <f t="shared" si="9"/>
        <v>0</v>
      </c>
    </row>
    <row r="106" spans="1:12" x14ac:dyDescent="0.25">
      <c r="A106" s="15" t="s">
        <v>32</v>
      </c>
      <c r="B106" s="12" t="s">
        <v>183</v>
      </c>
      <c r="C106" s="9">
        <v>228</v>
      </c>
      <c r="D106" s="9">
        <v>204.51599999999999</v>
      </c>
      <c r="E106" s="9">
        <v>5.37</v>
      </c>
      <c r="F106" s="9" t="s">
        <v>10</v>
      </c>
      <c r="G106" s="9">
        <v>5.37</v>
      </c>
      <c r="H106" s="9">
        <f t="shared" si="4"/>
        <v>0</v>
      </c>
      <c r="I106" s="10">
        <f t="shared" si="5"/>
        <v>1</v>
      </c>
      <c r="J106" s="17">
        <f t="shared" si="8"/>
        <v>1098.25092</v>
      </c>
      <c r="K106" s="16"/>
      <c r="L106" s="17">
        <f t="shared" si="9"/>
        <v>0</v>
      </c>
    </row>
    <row r="107" spans="1:12" x14ac:dyDescent="0.25">
      <c r="A107" s="15" t="s">
        <v>32</v>
      </c>
      <c r="B107" s="12" t="s">
        <v>184</v>
      </c>
      <c r="C107" s="9">
        <v>229</v>
      </c>
      <c r="D107" s="9">
        <v>49.2</v>
      </c>
      <c r="E107" s="9">
        <v>5.069</v>
      </c>
      <c r="F107" s="9" t="s">
        <v>19</v>
      </c>
      <c r="G107" s="9">
        <v>5.069</v>
      </c>
      <c r="H107" s="9">
        <f t="shared" si="4"/>
        <v>0</v>
      </c>
      <c r="I107" s="10">
        <f t="shared" si="5"/>
        <v>1</v>
      </c>
      <c r="J107" s="17">
        <f t="shared" si="8"/>
        <v>249.3948</v>
      </c>
      <c r="K107" s="16"/>
      <c r="L107" s="17">
        <f t="shared" si="9"/>
        <v>0</v>
      </c>
    </row>
    <row r="108" spans="1:12" x14ac:dyDescent="0.25">
      <c r="A108" s="15" t="s">
        <v>32</v>
      </c>
      <c r="B108" s="12" t="s">
        <v>185</v>
      </c>
      <c r="C108" s="9">
        <v>230</v>
      </c>
      <c r="D108" s="9">
        <v>183</v>
      </c>
      <c r="E108" s="9">
        <v>3.9140000000000001</v>
      </c>
      <c r="F108" s="9" t="s">
        <v>10</v>
      </c>
      <c r="G108" s="9">
        <v>3.9140000000000001</v>
      </c>
      <c r="H108" s="9">
        <f t="shared" si="4"/>
        <v>0</v>
      </c>
      <c r="I108" s="10">
        <f t="shared" si="5"/>
        <v>1</v>
      </c>
      <c r="J108" s="17">
        <f t="shared" si="8"/>
        <v>716.26200000000006</v>
      </c>
      <c r="K108" s="16"/>
      <c r="L108" s="17">
        <f t="shared" si="9"/>
        <v>0</v>
      </c>
    </row>
    <row r="109" spans="1:12" x14ac:dyDescent="0.25">
      <c r="A109" s="15" t="s">
        <v>32</v>
      </c>
      <c r="B109" s="12" t="s">
        <v>186</v>
      </c>
      <c r="C109" s="9">
        <v>231</v>
      </c>
      <c r="D109" s="9">
        <v>49.2</v>
      </c>
      <c r="E109" s="9">
        <v>7.44</v>
      </c>
      <c r="F109" s="9" t="s">
        <v>19</v>
      </c>
      <c r="G109" s="9">
        <v>7.44</v>
      </c>
      <c r="H109" s="9">
        <f t="shared" si="4"/>
        <v>0</v>
      </c>
      <c r="I109" s="10">
        <f t="shared" si="5"/>
        <v>1</v>
      </c>
      <c r="J109" s="17">
        <f t="shared" si="8"/>
        <v>366.04800000000006</v>
      </c>
      <c r="K109" s="16"/>
      <c r="L109" s="17">
        <f t="shared" si="9"/>
        <v>0</v>
      </c>
    </row>
    <row r="110" spans="1:12" x14ac:dyDescent="0.25">
      <c r="A110" s="15" t="s">
        <v>32</v>
      </c>
      <c r="B110" s="12" t="s">
        <v>187</v>
      </c>
      <c r="C110" s="9">
        <v>232</v>
      </c>
      <c r="D110" s="9">
        <v>204.52</v>
      </c>
      <c r="E110" s="9">
        <v>34.6</v>
      </c>
      <c r="F110" s="9" t="s">
        <v>10</v>
      </c>
      <c r="G110" s="9">
        <v>34.6</v>
      </c>
      <c r="H110" s="9">
        <f t="shared" si="4"/>
        <v>0</v>
      </c>
      <c r="I110" s="10">
        <f t="shared" si="5"/>
        <v>1</v>
      </c>
      <c r="J110" s="17">
        <f t="shared" si="8"/>
        <v>7076.3920000000007</v>
      </c>
      <c r="K110" s="16"/>
      <c r="L110" s="17">
        <f t="shared" si="9"/>
        <v>0</v>
      </c>
    </row>
    <row r="111" spans="1:12" x14ac:dyDescent="0.25">
      <c r="A111" s="15" t="s">
        <v>32</v>
      </c>
      <c r="B111" s="12" t="s">
        <v>188</v>
      </c>
      <c r="C111" s="9">
        <v>233</v>
      </c>
      <c r="D111" s="9">
        <v>49.2</v>
      </c>
      <c r="E111" s="9">
        <v>43.82</v>
      </c>
      <c r="F111" s="9" t="s">
        <v>19</v>
      </c>
      <c r="G111" s="9">
        <v>43.82</v>
      </c>
      <c r="H111" s="9">
        <f t="shared" si="4"/>
        <v>0</v>
      </c>
      <c r="I111" s="10">
        <f t="shared" si="5"/>
        <v>1</v>
      </c>
      <c r="J111" s="17">
        <f t="shared" si="8"/>
        <v>2155.944</v>
      </c>
      <c r="K111" s="16"/>
      <c r="L111" s="17">
        <f t="shared" si="9"/>
        <v>0</v>
      </c>
    </row>
    <row r="112" spans="1:12" x14ac:dyDescent="0.25">
      <c r="A112" s="15" t="s">
        <v>32</v>
      </c>
      <c r="B112" s="12" t="s">
        <v>189</v>
      </c>
      <c r="C112" s="9">
        <v>234</v>
      </c>
      <c r="D112" s="9">
        <v>183</v>
      </c>
      <c r="E112" s="9">
        <v>31.896000000000001</v>
      </c>
      <c r="F112" s="9" t="s">
        <v>10</v>
      </c>
      <c r="G112" s="9">
        <v>31.9</v>
      </c>
      <c r="H112" s="9">
        <f t="shared" si="4"/>
        <v>-3.9999999999977831E-3</v>
      </c>
      <c r="I112" s="10">
        <f t="shared" si="5"/>
        <v>1.0001254075746175</v>
      </c>
      <c r="J112" s="17">
        <f t="shared" si="8"/>
        <v>5837.7</v>
      </c>
      <c r="K112" s="16"/>
      <c r="L112" s="17">
        <f t="shared" si="9"/>
        <v>0</v>
      </c>
    </row>
    <row r="113" spans="1:12" x14ac:dyDescent="0.25">
      <c r="A113" s="15" t="s">
        <v>32</v>
      </c>
      <c r="B113" s="12" t="s">
        <v>190</v>
      </c>
      <c r="C113" s="9">
        <v>235</v>
      </c>
      <c r="D113" s="9">
        <v>2.5</v>
      </c>
      <c r="E113" s="9">
        <v>2234.585</v>
      </c>
      <c r="F113" s="9" t="s">
        <v>23</v>
      </c>
      <c r="G113" s="9">
        <v>2234.59</v>
      </c>
      <c r="H113" s="9">
        <f t="shared" si="4"/>
        <v>-5.0000000001091394E-3</v>
      </c>
      <c r="I113" s="10">
        <f t="shared" si="5"/>
        <v>1.0000022375519393</v>
      </c>
      <c r="J113" s="17">
        <f t="shared" si="8"/>
        <v>5586.4750000000004</v>
      </c>
      <c r="K113" s="16"/>
      <c r="L113" s="17">
        <f t="shared" si="9"/>
        <v>0</v>
      </c>
    </row>
    <row r="114" spans="1:12" x14ac:dyDescent="0.25">
      <c r="A114" s="15" t="s">
        <v>32</v>
      </c>
      <c r="B114" s="12" t="s">
        <v>191</v>
      </c>
      <c r="C114" s="9">
        <v>237</v>
      </c>
      <c r="D114" s="9">
        <v>204.51599999999999</v>
      </c>
      <c r="E114" s="9">
        <v>4.0780000000000003</v>
      </c>
      <c r="F114" s="9" t="s">
        <v>10</v>
      </c>
      <c r="G114" s="9">
        <v>4.0780000000000003</v>
      </c>
      <c r="H114" s="9">
        <f t="shared" si="4"/>
        <v>0</v>
      </c>
      <c r="I114" s="10">
        <f t="shared" si="5"/>
        <v>1</v>
      </c>
      <c r="J114" s="17">
        <f t="shared" si="8"/>
        <v>834.01624800000002</v>
      </c>
      <c r="K114" s="16"/>
      <c r="L114" s="17">
        <f t="shared" si="9"/>
        <v>0</v>
      </c>
    </row>
    <row r="115" spans="1:12" x14ac:dyDescent="0.25">
      <c r="A115" s="15" t="s">
        <v>32</v>
      </c>
      <c r="B115" s="12" t="s">
        <v>192</v>
      </c>
      <c r="C115" s="9">
        <v>238</v>
      </c>
      <c r="D115" s="9">
        <v>269.10000000000002</v>
      </c>
      <c r="E115" s="9">
        <v>17.905000000000001</v>
      </c>
      <c r="F115" s="9" t="s">
        <v>10</v>
      </c>
      <c r="G115" s="9">
        <v>17.905000000000001</v>
      </c>
      <c r="H115" s="9">
        <f t="shared" si="4"/>
        <v>0</v>
      </c>
      <c r="I115" s="10">
        <f t="shared" si="5"/>
        <v>1</v>
      </c>
      <c r="J115" s="17">
        <f t="shared" si="8"/>
        <v>4818.2355000000007</v>
      </c>
      <c r="K115" s="16"/>
      <c r="L115" s="17">
        <f t="shared" si="9"/>
        <v>0</v>
      </c>
    </row>
    <row r="116" spans="1:12" x14ac:dyDescent="0.25">
      <c r="A116" s="15" t="s">
        <v>32</v>
      </c>
      <c r="B116" s="12" t="s">
        <v>193</v>
      </c>
      <c r="C116" s="9">
        <v>239</v>
      </c>
      <c r="D116" s="9">
        <v>204.51599999999999</v>
      </c>
      <c r="E116" s="9">
        <v>10.795</v>
      </c>
      <c r="F116" s="9" t="s">
        <v>10</v>
      </c>
      <c r="G116" s="9">
        <v>10.795</v>
      </c>
      <c r="H116" s="9">
        <f t="shared" si="4"/>
        <v>0</v>
      </c>
      <c r="I116" s="10">
        <f t="shared" si="5"/>
        <v>1</v>
      </c>
      <c r="J116" s="17">
        <f t="shared" si="8"/>
        <v>2207.7502199999999</v>
      </c>
      <c r="K116" s="16"/>
      <c r="L116" s="17">
        <f t="shared" si="9"/>
        <v>0</v>
      </c>
    </row>
    <row r="117" spans="1:12" x14ac:dyDescent="0.25">
      <c r="A117" s="36" t="s">
        <v>32</v>
      </c>
      <c r="B117" s="37" t="s">
        <v>194</v>
      </c>
      <c r="C117" s="38">
        <v>240</v>
      </c>
      <c r="D117" s="38">
        <v>269.10000000000002</v>
      </c>
      <c r="E117" s="38">
        <v>41.905999999999999</v>
      </c>
      <c r="F117" s="38" t="s">
        <v>10</v>
      </c>
      <c r="G117" s="38">
        <v>41.905999999999999</v>
      </c>
      <c r="H117" s="9">
        <f t="shared" si="4"/>
        <v>0</v>
      </c>
      <c r="I117" s="39">
        <f t="shared" si="5"/>
        <v>1</v>
      </c>
      <c r="J117" s="40">
        <f t="shared" si="8"/>
        <v>11276.9046</v>
      </c>
      <c r="K117" s="41"/>
      <c r="L117" s="40">
        <f t="shared" si="9"/>
        <v>0</v>
      </c>
    </row>
    <row r="118" spans="1:12" ht="60" x14ac:dyDescent="0.25">
      <c r="A118" s="45" t="s">
        <v>21</v>
      </c>
      <c r="B118" s="46" t="s">
        <v>412</v>
      </c>
      <c r="C118" s="45">
        <v>243</v>
      </c>
      <c r="D118" s="45">
        <v>64.58</v>
      </c>
      <c r="E118" s="45">
        <v>341.58199999999999</v>
      </c>
      <c r="F118" s="45" t="s">
        <v>10</v>
      </c>
      <c r="G118" s="45">
        <v>341.58199999999999</v>
      </c>
      <c r="H118" s="9">
        <f t="shared" si="4"/>
        <v>0</v>
      </c>
      <c r="I118" s="10">
        <f t="shared" si="5"/>
        <v>1</v>
      </c>
      <c r="J118" s="17">
        <f t="shared" si="8"/>
        <v>22059.365559999998</v>
      </c>
      <c r="K118" s="47"/>
      <c r="L118" s="17">
        <f t="shared" si="9"/>
        <v>0</v>
      </c>
    </row>
    <row r="119" spans="1:12" ht="45" x14ac:dyDescent="0.25">
      <c r="A119" s="42" t="s">
        <v>18</v>
      </c>
      <c r="B119" s="43" t="s">
        <v>196</v>
      </c>
      <c r="C119" s="44">
        <v>246</v>
      </c>
      <c r="D119" s="44">
        <v>18500</v>
      </c>
      <c r="E119" s="44">
        <v>1</v>
      </c>
      <c r="F119" s="44" t="s">
        <v>12</v>
      </c>
      <c r="G119" s="44">
        <v>1</v>
      </c>
      <c r="H119" s="9">
        <f t="shared" si="4"/>
        <v>0</v>
      </c>
      <c r="I119" s="10">
        <f t="shared" si="5"/>
        <v>1</v>
      </c>
      <c r="J119" s="17">
        <f t="shared" si="8"/>
        <v>18500</v>
      </c>
      <c r="K119" s="16"/>
      <c r="L119" s="17">
        <f t="shared" si="9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8">
        <f t="shared" ref="J120" si="10">D120*E120*I120</f>
        <v>600</v>
      </c>
      <c r="K120" s="10"/>
      <c r="L120" s="18">
        <f t="shared" si="9"/>
        <v>0</v>
      </c>
    </row>
    <row r="121" spans="1:12" x14ac:dyDescent="0.25">
      <c r="A121" s="15" t="s">
        <v>18</v>
      </c>
      <c r="B121" s="12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8"/>
        <v>2000</v>
      </c>
      <c r="K121" s="16"/>
      <c r="L121" s="17">
        <f t="shared" si="9"/>
        <v>0</v>
      </c>
    </row>
    <row r="122" spans="1:12" ht="60" x14ac:dyDescent="0.25">
      <c r="A122" s="15" t="s">
        <v>24</v>
      </c>
      <c r="B122" s="12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8"/>
        <v>12000</v>
      </c>
      <c r="K122" s="16"/>
      <c r="L122" s="17">
        <f t="shared" si="9"/>
        <v>0</v>
      </c>
    </row>
    <row r="123" spans="1:12" ht="60" x14ac:dyDescent="0.25">
      <c r="A123" s="15" t="s">
        <v>24</v>
      </c>
      <c r="B123" s="12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8"/>
        <v>8000</v>
      </c>
      <c r="K123" s="16"/>
      <c r="L123" s="17">
        <f t="shared" si="9"/>
        <v>0</v>
      </c>
    </row>
    <row r="124" spans="1:12" ht="30" x14ac:dyDescent="0.25">
      <c r="A124" s="15" t="s">
        <v>24</v>
      </c>
      <c r="B124" s="12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8"/>
        <v>500</v>
      </c>
      <c r="K124" s="16"/>
      <c r="L124" s="17">
        <f t="shared" si="9"/>
        <v>0</v>
      </c>
    </row>
    <row r="125" spans="1:12" ht="75" x14ac:dyDescent="0.25">
      <c r="A125" s="15" t="s">
        <v>24</v>
      </c>
      <c r="B125" s="12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8"/>
        <v>6000</v>
      </c>
      <c r="K125" s="16"/>
      <c r="L125" s="17">
        <f t="shared" si="9"/>
        <v>0</v>
      </c>
    </row>
    <row r="126" spans="1:12" ht="45" x14ac:dyDescent="0.25">
      <c r="A126" s="15" t="s">
        <v>24</v>
      </c>
      <c r="B126" s="12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8"/>
        <v>8000</v>
      </c>
      <c r="K126" s="16"/>
      <c r="L126" s="17">
        <f t="shared" si="9"/>
        <v>0</v>
      </c>
    </row>
    <row r="127" spans="1:12" x14ac:dyDescent="0.25">
      <c r="A127" s="15" t="s">
        <v>24</v>
      </c>
      <c r="B127" s="12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8"/>
        <v>1800</v>
      </c>
      <c r="K127" s="16"/>
      <c r="L127" s="17">
        <f t="shared" si="9"/>
        <v>0</v>
      </c>
    </row>
    <row r="128" spans="1:12" x14ac:dyDescent="0.25">
      <c r="A128" s="15" t="s">
        <v>24</v>
      </c>
      <c r="B128" s="12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8"/>
        <v>0</v>
      </c>
      <c r="K128" s="16">
        <v>1</v>
      </c>
      <c r="L128" s="17">
        <f t="shared" si="9"/>
        <v>2000</v>
      </c>
    </row>
    <row r="129" spans="1:15" s="11" customFormat="1" ht="45" x14ac:dyDescent="0.25">
      <c r="A129" s="15" t="s">
        <v>26</v>
      </c>
      <c r="B129" s="12" t="s">
        <v>204</v>
      </c>
      <c r="C129" s="15">
        <v>260</v>
      </c>
      <c r="D129" s="15">
        <v>5535</v>
      </c>
      <c r="E129" s="15">
        <v>35.35</v>
      </c>
      <c r="F129" s="15" t="s">
        <v>19</v>
      </c>
      <c r="G129" s="15">
        <v>35.35</v>
      </c>
      <c r="H129" s="9">
        <f t="shared" si="4"/>
        <v>0</v>
      </c>
      <c r="I129" s="10">
        <f t="shared" si="5"/>
        <v>1</v>
      </c>
      <c r="J129" s="17">
        <f>D129*E129*I129</f>
        <v>195662.25</v>
      </c>
      <c r="K129" s="16"/>
      <c r="L129" s="17">
        <f t="shared" si="9"/>
        <v>0</v>
      </c>
      <c r="N129"/>
      <c r="O129"/>
    </row>
    <row r="130" spans="1:15" x14ac:dyDescent="0.25">
      <c r="A130" s="15" t="s">
        <v>27</v>
      </c>
      <c r="B130" s="15" t="s">
        <v>205</v>
      </c>
      <c r="C130" s="15">
        <v>262</v>
      </c>
      <c r="D130" s="15">
        <v>450</v>
      </c>
      <c r="E130" s="15">
        <v>4</v>
      </c>
      <c r="F130" s="15" t="s">
        <v>13</v>
      </c>
      <c r="G130" s="15">
        <v>4</v>
      </c>
      <c r="H130" s="9">
        <f t="shared" si="4"/>
        <v>0</v>
      </c>
      <c r="I130" s="16">
        <f t="shared" ref="I130" si="11">(G130/E130)</f>
        <v>1</v>
      </c>
      <c r="J130" s="17">
        <f t="shared" ref="J130" si="12">G130*D130</f>
        <v>1800</v>
      </c>
      <c r="K130" s="16"/>
      <c r="L130" s="17">
        <f t="shared" si="9"/>
        <v>0</v>
      </c>
    </row>
    <row r="131" spans="1:15" x14ac:dyDescent="0.25">
      <c r="A131" s="9" t="s">
        <v>28</v>
      </c>
      <c r="B131" s="12" t="s">
        <v>206</v>
      </c>
      <c r="C131" s="9">
        <v>263</v>
      </c>
      <c r="D131" s="9">
        <v>18938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ref="I131" si="13">(G131/E131)</f>
        <v>1</v>
      </c>
      <c r="J131" s="17">
        <f t="shared" ref="J131" si="14">D131*G131</f>
        <v>18938</v>
      </c>
      <c r="K131" s="16"/>
      <c r="L131" s="17">
        <f t="shared" si="9"/>
        <v>0</v>
      </c>
    </row>
    <row r="132" spans="1:15" x14ac:dyDescent="0.25">
      <c r="A132" s="15" t="s">
        <v>27</v>
      </c>
      <c r="B132" s="12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8"/>
        <v>1500</v>
      </c>
      <c r="K132" s="16"/>
      <c r="L132" s="17">
        <f t="shared" si="9"/>
        <v>0</v>
      </c>
    </row>
    <row r="133" spans="1:15" ht="30" x14ac:dyDescent="0.25">
      <c r="A133" s="15" t="s">
        <v>29</v>
      </c>
      <c r="B133" s="12" t="s">
        <v>210</v>
      </c>
      <c r="C133" s="9">
        <v>272</v>
      </c>
      <c r="D133" s="9">
        <v>18000</v>
      </c>
      <c r="E133" s="9">
        <v>1</v>
      </c>
      <c r="F133" s="9" t="s">
        <v>12</v>
      </c>
      <c r="G133" s="9">
        <v>1</v>
      </c>
      <c r="H133" s="9">
        <f t="shared" ref="H133:H154" si="15">E133-G133</f>
        <v>0</v>
      </c>
      <c r="I133" s="10">
        <f t="shared" si="5"/>
        <v>1</v>
      </c>
      <c r="J133" s="17">
        <f t="shared" si="8"/>
        <v>18000</v>
      </c>
      <c r="K133" s="16"/>
      <c r="L133" s="17">
        <f t="shared" si="9"/>
        <v>0</v>
      </c>
    </row>
    <row r="134" spans="1:15" x14ac:dyDescent="0.25">
      <c r="A134" s="15" t="s">
        <v>24</v>
      </c>
      <c r="B134" s="12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15"/>
        <v>0</v>
      </c>
      <c r="I134" s="10">
        <f t="shared" si="5"/>
        <v>1</v>
      </c>
      <c r="J134" s="17">
        <f t="shared" si="8"/>
        <v>1500</v>
      </c>
      <c r="K134" s="16"/>
      <c r="L134" s="17">
        <f t="shared" si="9"/>
        <v>0</v>
      </c>
    </row>
    <row r="135" spans="1:15" ht="30" x14ac:dyDescent="0.25">
      <c r="A135" s="9" t="s">
        <v>17</v>
      </c>
      <c r="B135" s="12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15"/>
        <v>0</v>
      </c>
      <c r="I135" s="10">
        <f t="shared" si="5"/>
        <v>1</v>
      </c>
      <c r="J135" s="17">
        <f t="shared" si="8"/>
        <v>350</v>
      </c>
      <c r="K135" s="16"/>
      <c r="L135" s="17">
        <f t="shared" si="9"/>
        <v>0</v>
      </c>
    </row>
    <row r="136" spans="1:15" x14ac:dyDescent="0.25">
      <c r="A136" s="9" t="s">
        <v>17</v>
      </c>
      <c r="B136" s="12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0</v>
      </c>
      <c r="H136" s="9">
        <f t="shared" si="15"/>
        <v>1</v>
      </c>
      <c r="I136" s="10">
        <f t="shared" si="5"/>
        <v>0</v>
      </c>
      <c r="J136" s="17">
        <f t="shared" si="8"/>
        <v>0</v>
      </c>
      <c r="K136" s="16"/>
      <c r="L136" s="17">
        <f t="shared" si="9"/>
        <v>0</v>
      </c>
    </row>
    <row r="137" spans="1:15" ht="30" x14ac:dyDescent="0.25">
      <c r="A137" s="9" t="s">
        <v>30</v>
      </c>
      <c r="B137" s="12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76.528999999999996</v>
      </c>
      <c r="H137" s="9">
        <f t="shared" si="15"/>
        <v>0</v>
      </c>
      <c r="I137" s="10">
        <f t="shared" si="5"/>
        <v>1</v>
      </c>
      <c r="J137" s="17">
        <f t="shared" si="8"/>
        <v>2601.9859999999999</v>
      </c>
      <c r="K137" s="16"/>
      <c r="L137" s="17">
        <f t="shared" si="9"/>
        <v>0</v>
      </c>
    </row>
    <row r="138" spans="1:15" ht="30" x14ac:dyDescent="0.25">
      <c r="A138" s="9" t="s">
        <v>30</v>
      </c>
      <c r="B138" s="12" t="s">
        <v>215</v>
      </c>
      <c r="C138" s="9">
        <v>278</v>
      </c>
      <c r="D138" s="9">
        <v>77</v>
      </c>
      <c r="E138" s="9">
        <v>27</v>
      </c>
      <c r="F138" s="9" t="s">
        <v>31</v>
      </c>
      <c r="G138" s="9">
        <v>27</v>
      </c>
      <c r="H138" s="9">
        <f t="shared" si="15"/>
        <v>0</v>
      </c>
      <c r="I138" s="10">
        <f t="shared" si="5"/>
        <v>1</v>
      </c>
      <c r="J138" s="17">
        <f t="shared" si="8"/>
        <v>2079</v>
      </c>
      <c r="K138" s="16"/>
      <c r="L138" s="17">
        <f t="shared" si="9"/>
        <v>0</v>
      </c>
    </row>
    <row r="139" spans="1:15" ht="30" x14ac:dyDescent="0.25">
      <c r="A139" s="9" t="s">
        <v>30</v>
      </c>
      <c r="B139" s="12" t="s">
        <v>216</v>
      </c>
      <c r="C139" s="9">
        <v>279</v>
      </c>
      <c r="D139" s="9">
        <v>23</v>
      </c>
      <c r="E139" s="9">
        <v>89.3</v>
      </c>
      <c r="F139" s="9" t="s">
        <v>23</v>
      </c>
      <c r="G139" s="9">
        <v>89.3</v>
      </c>
      <c r="H139" s="9">
        <f t="shared" si="15"/>
        <v>0</v>
      </c>
      <c r="I139" s="10">
        <f t="shared" si="5"/>
        <v>1</v>
      </c>
      <c r="J139" s="17">
        <f t="shared" si="8"/>
        <v>2053.9</v>
      </c>
      <c r="K139" s="16"/>
      <c r="L139" s="17">
        <f t="shared" si="9"/>
        <v>0</v>
      </c>
    </row>
    <row r="140" spans="1:15" ht="30" x14ac:dyDescent="0.25">
      <c r="A140" s="9" t="s">
        <v>30</v>
      </c>
      <c r="B140" s="12" t="s">
        <v>217</v>
      </c>
      <c r="C140" s="9">
        <v>280</v>
      </c>
      <c r="D140" s="9">
        <v>151</v>
      </c>
      <c r="E140" s="9">
        <v>15</v>
      </c>
      <c r="F140" s="9" t="s">
        <v>31</v>
      </c>
      <c r="G140" s="9">
        <v>15</v>
      </c>
      <c r="H140" s="9">
        <f t="shared" si="15"/>
        <v>0</v>
      </c>
      <c r="I140" s="10">
        <f t="shared" si="5"/>
        <v>1</v>
      </c>
      <c r="J140" s="17">
        <f t="shared" si="8"/>
        <v>2265</v>
      </c>
      <c r="K140" s="16"/>
      <c r="L140" s="17">
        <f t="shared" si="9"/>
        <v>0</v>
      </c>
    </row>
    <row r="141" spans="1:15" ht="30" x14ac:dyDescent="0.25">
      <c r="A141" s="15" t="s">
        <v>21</v>
      </c>
      <c r="B141" s="12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0</v>
      </c>
      <c r="H141" s="9">
        <f t="shared" si="15"/>
        <v>1</v>
      </c>
      <c r="I141" s="10">
        <f t="shared" si="5"/>
        <v>0</v>
      </c>
      <c r="J141" s="17">
        <f t="shared" si="8"/>
        <v>0</v>
      </c>
      <c r="K141" s="16"/>
      <c r="L141" s="17">
        <f t="shared" si="9"/>
        <v>0</v>
      </c>
    </row>
    <row r="142" spans="1:15" ht="30" x14ac:dyDescent="0.25">
      <c r="A142" s="15" t="s">
        <v>35</v>
      </c>
      <c r="B142" s="12" t="s">
        <v>220</v>
      </c>
      <c r="C142" s="9">
        <v>296</v>
      </c>
      <c r="D142" s="9">
        <v>310</v>
      </c>
      <c r="E142" s="9">
        <v>80</v>
      </c>
      <c r="F142" s="9" t="s">
        <v>23</v>
      </c>
      <c r="G142" s="9">
        <v>80</v>
      </c>
      <c r="H142" s="9">
        <f t="shared" si="15"/>
        <v>0</v>
      </c>
      <c r="I142" s="10">
        <f t="shared" si="5"/>
        <v>1</v>
      </c>
      <c r="J142" s="17">
        <f t="shared" si="8"/>
        <v>24800</v>
      </c>
      <c r="K142" s="16"/>
      <c r="L142" s="17">
        <f t="shared" si="9"/>
        <v>0</v>
      </c>
    </row>
    <row r="143" spans="1:15" ht="30" x14ac:dyDescent="0.25">
      <c r="A143" s="15" t="s">
        <v>34</v>
      </c>
      <c r="B143" s="12" t="s">
        <v>220</v>
      </c>
      <c r="C143" s="9">
        <v>296</v>
      </c>
      <c r="D143" s="9">
        <v>310</v>
      </c>
      <c r="E143" s="9">
        <v>668.12</v>
      </c>
      <c r="F143" s="9" t="s">
        <v>23</v>
      </c>
      <c r="G143" s="9">
        <v>668.12</v>
      </c>
      <c r="H143" s="9">
        <f t="shared" si="15"/>
        <v>0</v>
      </c>
      <c r="I143" s="10">
        <f t="shared" si="5"/>
        <v>1</v>
      </c>
      <c r="J143" s="17">
        <f t="shared" si="8"/>
        <v>207117.2</v>
      </c>
      <c r="K143" s="16"/>
      <c r="L143" s="17">
        <f t="shared" si="9"/>
        <v>0</v>
      </c>
    </row>
    <row r="144" spans="1:15" x14ac:dyDescent="0.25">
      <c r="A144" s="15" t="s">
        <v>34</v>
      </c>
      <c r="B144" s="12" t="s">
        <v>234</v>
      </c>
      <c r="C144" s="9">
        <v>298</v>
      </c>
      <c r="D144" s="9">
        <v>310</v>
      </c>
      <c r="E144" s="9">
        <v>76</v>
      </c>
      <c r="F144" s="9" t="s">
        <v>23</v>
      </c>
      <c r="G144" s="9">
        <v>76</v>
      </c>
      <c r="H144" s="9">
        <f t="shared" si="15"/>
        <v>0</v>
      </c>
      <c r="I144" s="10">
        <f t="shared" si="5"/>
        <v>1</v>
      </c>
      <c r="J144" s="17">
        <f t="shared" si="8"/>
        <v>23560</v>
      </c>
      <c r="K144" s="16"/>
      <c r="L144" s="17">
        <f t="shared" si="9"/>
        <v>0</v>
      </c>
    </row>
    <row r="145" spans="1:12" ht="30" x14ac:dyDescent="0.25">
      <c r="A145" s="15" t="s">
        <v>36</v>
      </c>
      <c r="B145" s="12" t="s">
        <v>235</v>
      </c>
      <c r="C145" s="9">
        <v>316</v>
      </c>
      <c r="D145" s="9">
        <v>4000</v>
      </c>
      <c r="E145" s="9">
        <v>1</v>
      </c>
      <c r="F145" s="9" t="s">
        <v>12</v>
      </c>
      <c r="G145" s="9">
        <v>1</v>
      </c>
      <c r="H145" s="9">
        <f t="shared" si="15"/>
        <v>0</v>
      </c>
      <c r="I145" s="10">
        <f t="shared" ref="I145:I154" si="16">(G145/E145)</f>
        <v>1</v>
      </c>
      <c r="J145" s="17">
        <f t="shared" si="8"/>
        <v>4000</v>
      </c>
      <c r="K145" s="16"/>
      <c r="L145" s="17">
        <f t="shared" si="9"/>
        <v>0</v>
      </c>
    </row>
    <row r="146" spans="1:12" x14ac:dyDescent="0.25">
      <c r="A146" s="15" t="s">
        <v>18</v>
      </c>
      <c r="B146" s="12" t="s">
        <v>222</v>
      </c>
      <c r="C146" s="9">
        <v>350</v>
      </c>
      <c r="D146" s="9">
        <v>1</v>
      </c>
      <c r="E146" s="9">
        <v>3</v>
      </c>
      <c r="F146" s="9" t="s">
        <v>12</v>
      </c>
      <c r="G146" s="9">
        <v>0</v>
      </c>
      <c r="H146" s="9">
        <f t="shared" si="15"/>
        <v>3</v>
      </c>
      <c r="I146" s="10">
        <f t="shared" si="16"/>
        <v>0</v>
      </c>
      <c r="J146" s="17">
        <f t="shared" si="8"/>
        <v>0</v>
      </c>
      <c r="K146" s="16"/>
      <c r="L146" s="17">
        <f t="shared" si="9"/>
        <v>0</v>
      </c>
    </row>
    <row r="147" spans="1:12" ht="30" x14ac:dyDescent="0.25">
      <c r="A147" s="9" t="s">
        <v>18</v>
      </c>
      <c r="B147" s="12" t="s">
        <v>229</v>
      </c>
      <c r="C147" s="9">
        <v>406</v>
      </c>
      <c r="D147" s="9">
        <v>2764.21</v>
      </c>
      <c r="E147" s="9">
        <v>1</v>
      </c>
      <c r="F147" s="9" t="s">
        <v>12</v>
      </c>
      <c r="G147" s="9">
        <v>0</v>
      </c>
      <c r="H147" s="9">
        <f t="shared" si="15"/>
        <v>1</v>
      </c>
      <c r="I147" s="10">
        <f t="shared" si="16"/>
        <v>0</v>
      </c>
      <c r="J147" s="17">
        <f t="shared" si="8"/>
        <v>0</v>
      </c>
      <c r="K147" s="16">
        <v>1</v>
      </c>
      <c r="L147" s="17">
        <f t="shared" si="9"/>
        <v>2764.21</v>
      </c>
    </row>
    <row r="148" spans="1:12" ht="30" x14ac:dyDescent="0.25">
      <c r="A148" s="15" t="s">
        <v>24</v>
      </c>
      <c r="B148" s="12" t="s">
        <v>236</v>
      </c>
      <c r="C148" s="9">
        <v>408</v>
      </c>
      <c r="D148" s="9">
        <v>1000</v>
      </c>
      <c r="E148" s="9">
        <v>1</v>
      </c>
      <c r="F148" s="9" t="s">
        <v>13</v>
      </c>
      <c r="G148" s="9">
        <v>1</v>
      </c>
      <c r="H148" s="9">
        <f t="shared" si="15"/>
        <v>0</v>
      </c>
      <c r="I148" s="10">
        <f t="shared" si="16"/>
        <v>1</v>
      </c>
      <c r="J148" s="17">
        <f t="shared" si="8"/>
        <v>1000</v>
      </c>
      <c r="K148" s="16"/>
      <c r="L148" s="17">
        <f t="shared" si="9"/>
        <v>0</v>
      </c>
    </row>
    <row r="149" spans="1:12" x14ac:dyDescent="0.25">
      <c r="A149" s="15" t="s">
        <v>24</v>
      </c>
      <c r="B149" s="12" t="s">
        <v>237</v>
      </c>
      <c r="C149" s="9">
        <v>409</v>
      </c>
      <c r="D149" s="9">
        <v>1200</v>
      </c>
      <c r="E149" s="9">
        <v>1</v>
      </c>
      <c r="F149" s="9" t="s">
        <v>13</v>
      </c>
      <c r="G149" s="9">
        <v>1</v>
      </c>
      <c r="H149" s="9">
        <f t="shared" si="15"/>
        <v>0</v>
      </c>
      <c r="I149" s="10">
        <f t="shared" si="16"/>
        <v>1</v>
      </c>
      <c r="J149" s="17">
        <f t="shared" si="8"/>
        <v>1200</v>
      </c>
      <c r="K149" s="16"/>
      <c r="L149" s="17">
        <f t="shared" si="9"/>
        <v>0</v>
      </c>
    </row>
    <row r="150" spans="1:12" ht="30" x14ac:dyDescent="0.25">
      <c r="A150" s="15" t="s">
        <v>32</v>
      </c>
      <c r="B150" s="12" t="s">
        <v>238</v>
      </c>
      <c r="C150" s="9">
        <v>410</v>
      </c>
      <c r="D150" s="9">
        <v>269.10000000000002</v>
      </c>
      <c r="E150" s="9">
        <v>26.888999999999999</v>
      </c>
      <c r="F150" s="9" t="s">
        <v>10</v>
      </c>
      <c r="G150" s="9">
        <v>26.888999999999999</v>
      </c>
      <c r="H150" s="9">
        <f t="shared" si="15"/>
        <v>0</v>
      </c>
      <c r="I150" s="10">
        <f t="shared" si="16"/>
        <v>1</v>
      </c>
      <c r="J150" s="17">
        <f t="shared" si="8"/>
        <v>7235.8299000000006</v>
      </c>
      <c r="K150" s="16"/>
      <c r="L150" s="17">
        <f t="shared" si="9"/>
        <v>0</v>
      </c>
    </row>
    <row r="151" spans="1:12" ht="30" x14ac:dyDescent="0.25">
      <c r="A151" s="15" t="s">
        <v>32</v>
      </c>
      <c r="B151" s="12" t="s">
        <v>239</v>
      </c>
      <c r="C151" s="9">
        <v>411</v>
      </c>
      <c r="D151" s="9">
        <v>204.51599999999999</v>
      </c>
      <c r="E151" s="9">
        <v>4.0780000000000003</v>
      </c>
      <c r="F151" s="9" t="s">
        <v>10</v>
      </c>
      <c r="G151" s="9">
        <v>4.0780000000000003</v>
      </c>
      <c r="H151" s="9">
        <f t="shared" si="15"/>
        <v>0</v>
      </c>
      <c r="I151" s="10">
        <f t="shared" si="16"/>
        <v>1</v>
      </c>
      <c r="J151" s="17">
        <f t="shared" si="8"/>
        <v>834.01624800000002</v>
      </c>
      <c r="K151" s="16"/>
      <c r="L151" s="17">
        <f t="shared" si="9"/>
        <v>0</v>
      </c>
    </row>
    <row r="152" spans="1:12" ht="30" x14ac:dyDescent="0.25">
      <c r="A152" s="15" t="s">
        <v>32</v>
      </c>
      <c r="B152" s="12" t="s">
        <v>240</v>
      </c>
      <c r="C152" s="9">
        <v>412</v>
      </c>
      <c r="D152" s="9">
        <v>269.10000000000002</v>
      </c>
      <c r="E152" s="9">
        <v>17.905000000000001</v>
      </c>
      <c r="F152" s="9" t="s">
        <v>10</v>
      </c>
      <c r="G152" s="9">
        <v>17.905000000000001</v>
      </c>
      <c r="H152" s="9">
        <f t="shared" si="15"/>
        <v>0</v>
      </c>
      <c r="I152" s="10">
        <f t="shared" si="16"/>
        <v>1</v>
      </c>
      <c r="J152" s="17">
        <f t="shared" si="8"/>
        <v>4818.2355000000007</v>
      </c>
      <c r="K152" s="16"/>
      <c r="L152" s="17">
        <f t="shared" si="9"/>
        <v>0</v>
      </c>
    </row>
    <row r="153" spans="1:12" x14ac:dyDescent="0.25">
      <c r="A153" s="15" t="s">
        <v>32</v>
      </c>
      <c r="B153" s="12" t="s">
        <v>241</v>
      </c>
      <c r="C153" s="9">
        <v>547</v>
      </c>
      <c r="D153" s="9">
        <v>78</v>
      </c>
      <c r="E153" s="9">
        <v>30.21</v>
      </c>
      <c r="F153" s="9" t="s">
        <v>31</v>
      </c>
      <c r="G153" s="9">
        <v>30.21</v>
      </c>
      <c r="H153" s="9">
        <f t="shared" si="15"/>
        <v>0</v>
      </c>
      <c r="I153" s="10">
        <f t="shared" si="16"/>
        <v>1</v>
      </c>
      <c r="J153" s="17">
        <f t="shared" si="8"/>
        <v>2356.38</v>
      </c>
      <c r="K153" s="16"/>
      <c r="L153" s="17">
        <f t="shared" si="9"/>
        <v>0</v>
      </c>
    </row>
    <row r="154" spans="1:12" ht="45" x14ac:dyDescent="0.25">
      <c r="A154" s="15" t="s">
        <v>32</v>
      </c>
      <c r="B154" s="12" t="s">
        <v>242</v>
      </c>
      <c r="C154" s="9">
        <v>548</v>
      </c>
      <c r="D154" s="9">
        <v>164</v>
      </c>
      <c r="E154" s="9">
        <v>20.428000000000001</v>
      </c>
      <c r="F154" s="9" t="s">
        <v>19</v>
      </c>
      <c r="G154" s="9">
        <v>20.43</v>
      </c>
      <c r="H154" s="9">
        <f t="shared" si="15"/>
        <v>-1.9999999999988916E-3</v>
      </c>
      <c r="I154" s="10">
        <f t="shared" si="16"/>
        <v>1.0000979048364989</v>
      </c>
      <c r="J154" s="17">
        <f t="shared" si="8"/>
        <v>3350.52</v>
      </c>
      <c r="K154" s="16"/>
      <c r="L154" s="17">
        <f t="shared" si="9"/>
        <v>0</v>
      </c>
    </row>
    <row r="155" spans="1:12" ht="0.75" customHeight="1" x14ac:dyDescent="0.25">
      <c r="H155" s="3"/>
      <c r="I155" s="5"/>
      <c r="J155" s="21">
        <f>SUM(J4:J154)</f>
        <v>1808043.7429520001</v>
      </c>
      <c r="K155" s="22"/>
      <c r="L155" s="21">
        <f>SUM(L4:L154)</f>
        <v>4764.21</v>
      </c>
    </row>
    <row r="156" spans="1:12" x14ac:dyDescent="0.25">
      <c r="H156" s="3"/>
      <c r="I156" s="5"/>
    </row>
    <row r="157" spans="1:12" x14ac:dyDescent="0.25">
      <c r="H157" s="3"/>
      <c r="I157" s="5"/>
    </row>
    <row r="158" spans="1:12" x14ac:dyDescent="0.25">
      <c r="H158" s="3"/>
      <c r="I158" s="5"/>
    </row>
    <row r="159" spans="1:12" x14ac:dyDescent="0.25">
      <c r="H159" s="3"/>
      <c r="I159" s="5"/>
    </row>
    <row r="160" spans="1:12" x14ac:dyDescent="0.25">
      <c r="H160" s="3"/>
      <c r="I160" s="5"/>
    </row>
    <row r="161" spans="8:9" x14ac:dyDescent="0.25">
      <c r="H161" s="3"/>
      <c r="I161" s="5"/>
    </row>
    <row r="162" spans="8:9" x14ac:dyDescent="0.25">
      <c r="H162" s="3"/>
      <c r="I162" s="5"/>
    </row>
    <row r="163" spans="8:9" x14ac:dyDescent="0.25">
      <c r="H163" s="3"/>
      <c r="I163" s="5"/>
    </row>
    <row r="164" spans="8:9" x14ac:dyDescent="0.25">
      <c r="H164" s="3"/>
      <c r="I164" s="5"/>
    </row>
    <row r="165" spans="8:9" x14ac:dyDescent="0.25">
      <c r="H165" s="3"/>
      <c r="I165" s="5"/>
    </row>
    <row r="166" spans="8:9" x14ac:dyDescent="0.25">
      <c r="H166" s="3"/>
      <c r="I166" s="5"/>
    </row>
    <row r="167" spans="8:9" x14ac:dyDescent="0.25">
      <c r="H167" s="3"/>
      <c r="I167" s="5"/>
    </row>
    <row r="168" spans="8:9" x14ac:dyDescent="0.25">
      <c r="H168" s="3"/>
      <c r="I168" s="5"/>
    </row>
  </sheetData>
  <autoFilter ref="A3:O155" xr:uid="{00000000-0009-0000-0000-000001000000}"/>
  <pageMargins left="0.7" right="0.7" top="0.75" bottom="0.75" header="0.3" footer="0.3"/>
  <pageSetup paperSize="9" scale="5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O156"/>
  <sheetViews>
    <sheetView topLeftCell="A119" zoomScale="85" zoomScaleNormal="85" workbookViewId="0">
      <pane xSplit="2" topLeftCell="J1" activePane="topRight" state="frozen"/>
      <selection pane="topRight" activeCell="A4" sqref="A4:L143"/>
    </sheetView>
  </sheetViews>
  <sheetFormatPr defaultRowHeight="15" x14ac:dyDescent="0.25"/>
  <cols>
    <col min="1" max="1" width="35.42578125" customWidth="1"/>
    <col min="2" max="2" width="53" style="30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37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0</v>
      </c>
      <c r="H4" s="9">
        <f>E4-G4</f>
        <v>151.12</v>
      </c>
      <c r="I4" s="10">
        <f>(G4/E4)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37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(G5/E5)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37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37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37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SUMIF($A$4:$A$1502,"LEGENDRY LANDSCAPE",$L$4:$L$1502)</f>
        <v>0</v>
      </c>
    </row>
    <row r="9" spans="1:15" x14ac:dyDescent="0.25">
      <c r="A9" s="9" t="s">
        <v>37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37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37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2000</v>
      </c>
    </row>
    <row r="12" spans="1:15" ht="30" x14ac:dyDescent="0.25">
      <c r="A12" s="9" t="s">
        <v>37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37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37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37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37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37</v>
      </c>
      <c r="B18" s="29" t="s">
        <v>98</v>
      </c>
      <c r="C18" s="9">
        <v>23</v>
      </c>
      <c r="D18" s="9">
        <v>7500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4875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111187.08000000002</v>
      </c>
    </row>
    <row r="19" spans="1:15" ht="30" x14ac:dyDescent="0.25">
      <c r="A19" s="9" t="s">
        <v>37</v>
      </c>
      <c r="B19" s="29" t="s">
        <v>99</v>
      </c>
      <c r="C19" s="9">
        <v>24</v>
      </c>
      <c r="D19" s="9">
        <v>7500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5625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37</v>
      </c>
      <c r="B20" s="29" t="s">
        <v>100</v>
      </c>
      <c r="C20" s="9">
        <v>25</v>
      </c>
      <c r="D20" s="9">
        <v>7500</v>
      </c>
      <c r="E20" s="9">
        <v>1</v>
      </c>
      <c r="F20" s="9" t="s">
        <v>16</v>
      </c>
      <c r="G20" s="9">
        <v>0</v>
      </c>
      <c r="H20" s="9">
        <f t="shared" si="0"/>
        <v>1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37</v>
      </c>
      <c r="B21" s="29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37</v>
      </c>
      <c r="B22" s="29" t="s">
        <v>102</v>
      </c>
      <c r="C22" s="9">
        <v>29</v>
      </c>
      <c r="D22" s="9">
        <v>7500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21000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37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37</v>
      </c>
      <c r="B24" s="29" t="s">
        <v>104</v>
      </c>
      <c r="C24" s="9">
        <v>35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37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SUMIF($A$4:$A$1502,"YELLAPPA C",$L$4:$L$1502)</f>
        <v>0</v>
      </c>
    </row>
    <row r="26" spans="1:15" x14ac:dyDescent="0.25">
      <c r="A26" s="9" t="s">
        <v>37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524</v>
      </c>
      <c r="O26" s="17">
        <f>SUMIF($A$4:$A$1502,"RAMESH",$L$4:$L$1502)</f>
        <v>22418.946999999996</v>
      </c>
    </row>
    <row r="27" spans="1:15" ht="15.75" x14ac:dyDescent="0.25">
      <c r="A27" s="9" t="s">
        <v>37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0</v>
      </c>
      <c r="H27" s="9">
        <f t="shared" si="0"/>
        <v>105.11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51" t="s">
        <v>472</v>
      </c>
      <c r="O27" s="21">
        <f>SUM(O4:O25)</f>
        <v>113187.08000000002</v>
      </c>
    </row>
    <row r="28" spans="1:15" x14ac:dyDescent="0.25">
      <c r="A28" s="9" t="s">
        <v>37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9" t="s">
        <v>37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9" t="s">
        <v>37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9" t="s">
        <v>37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18.25</v>
      </c>
      <c r="H31" s="9">
        <f t="shared" si="0"/>
        <v>0</v>
      </c>
      <c r="I31" s="10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9" t="s">
        <v>37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37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37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0</v>
      </c>
      <c r="H34" s="9">
        <f t="shared" si="0"/>
        <v>7.41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37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37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37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37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0.8</v>
      </c>
      <c r="H38" s="9">
        <f t="shared" si="0"/>
        <v>0</v>
      </c>
      <c r="I38" s="10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37</v>
      </c>
      <c r="B40" s="29" t="s">
        <v>120</v>
      </c>
      <c r="C40" s="9">
        <v>69</v>
      </c>
      <c r="D40" s="9">
        <v>7500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7500</v>
      </c>
      <c r="K40" s="16"/>
      <c r="L40" s="17">
        <f t="shared" si="3"/>
        <v>0</v>
      </c>
    </row>
    <row r="41" spans="1:12" x14ac:dyDescent="0.25">
      <c r="A41" s="9" t="s">
        <v>37</v>
      </c>
      <c r="B41" s="29" t="s">
        <v>121</v>
      </c>
      <c r="C41" s="9">
        <v>73</v>
      </c>
      <c r="D41" s="9">
        <v>7500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18000</v>
      </c>
      <c r="K41" s="16"/>
      <c r="L41" s="17">
        <f t="shared" si="3"/>
        <v>0</v>
      </c>
    </row>
    <row r="42" spans="1:12" x14ac:dyDescent="0.25">
      <c r="A42" s="9" t="s">
        <v>37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x14ac:dyDescent="0.25">
      <c r="A43" s="9" t="s">
        <v>37</v>
      </c>
      <c r="B43" s="29" t="s">
        <v>123</v>
      </c>
      <c r="C43" s="9">
        <v>80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9" t="s">
        <v>37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37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37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37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20.55</v>
      </c>
      <c r="H47" s="9">
        <f t="shared" si="0"/>
        <v>0</v>
      </c>
      <c r="I47" s="10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9" t="s">
        <v>37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37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37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37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1.28</v>
      </c>
      <c r="H51" s="9">
        <f t="shared" si="0"/>
        <v>4.0000000000000036E-3</v>
      </c>
      <c r="I51" s="10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9" t="s">
        <v>37</v>
      </c>
      <c r="B52" s="29" t="s">
        <v>132</v>
      </c>
      <c r="C52" s="9">
        <v>97</v>
      </c>
      <c r="D52" s="9">
        <v>7500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1125</v>
      </c>
      <c r="K52" s="16"/>
      <c r="L52" s="17">
        <f t="shared" si="3"/>
        <v>0</v>
      </c>
    </row>
    <row r="53" spans="1:12" x14ac:dyDescent="0.25">
      <c r="A53" s="9" t="s">
        <v>37</v>
      </c>
      <c r="B53" s="29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x14ac:dyDescent="0.25">
      <c r="A54" s="9" t="s">
        <v>37</v>
      </c>
      <c r="B54" s="29" t="s">
        <v>134</v>
      </c>
      <c r="C54" s="9">
        <v>103</v>
      </c>
      <c r="D54" s="9">
        <v>7500</v>
      </c>
      <c r="E54" s="9">
        <v>0.04</v>
      </c>
      <c r="F54" s="9" t="s">
        <v>16</v>
      </c>
      <c r="G54" s="9">
        <v>0.04</v>
      </c>
      <c r="H54" s="9">
        <f t="shared" si="0"/>
        <v>0</v>
      </c>
      <c r="I54" s="10">
        <f t="shared" si="1"/>
        <v>1</v>
      </c>
      <c r="J54" s="17">
        <f t="shared" si="2"/>
        <v>300</v>
      </c>
      <c r="K54" s="16"/>
      <c r="L54" s="17">
        <f t="shared" si="3"/>
        <v>0</v>
      </c>
    </row>
    <row r="55" spans="1:12" x14ac:dyDescent="0.25">
      <c r="A55" s="9" t="s">
        <v>37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37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37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3.81</v>
      </c>
      <c r="H57" s="9">
        <f t="shared" si="0"/>
        <v>0</v>
      </c>
      <c r="I57" s="10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9" t="s">
        <v>37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37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37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37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37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37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37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37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47.7</v>
      </c>
      <c r="H66" s="9">
        <f t="shared" si="0"/>
        <v>0</v>
      </c>
      <c r="I66" s="10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9" t="s">
        <v>37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64.23</v>
      </c>
      <c r="H67" s="9">
        <f t="shared" si="0"/>
        <v>0</v>
      </c>
      <c r="I67" s="10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9" t="s">
        <v>37</v>
      </c>
      <c r="B68" s="29" t="s">
        <v>147</v>
      </c>
      <c r="C68" s="9">
        <v>140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37</v>
      </c>
      <c r="B69" s="29" t="s">
        <v>148</v>
      </c>
      <c r="C69" s="9">
        <v>142</v>
      </c>
      <c r="D69" s="9">
        <v>139.93199999999999</v>
      </c>
      <c r="E69" s="9">
        <v>119.78</v>
      </c>
      <c r="F69" s="9" t="s">
        <v>10</v>
      </c>
      <c r="G69" s="9">
        <v>119.78</v>
      </c>
      <c r="H69" s="9">
        <f t="shared" ref="H69:H134" si="4">E69-G69</f>
        <v>0</v>
      </c>
      <c r="I69" s="10">
        <f t="shared" ref="I69:I137" si="5">(G69/E69)</f>
        <v>1</v>
      </c>
      <c r="J69" s="17">
        <f t="shared" ref="J69:J137" si="6">D69*G69</f>
        <v>16761.054959999998</v>
      </c>
      <c r="K69" s="16"/>
      <c r="L69" s="17">
        <f t="shared" ref="L69:L137" si="7">D69*E69*K69</f>
        <v>0</v>
      </c>
    </row>
    <row r="70" spans="1:12" x14ac:dyDescent="0.25">
      <c r="A70" s="9" t="s">
        <v>37</v>
      </c>
      <c r="B70" s="29" t="s">
        <v>149</v>
      </c>
      <c r="C70" s="9">
        <v>143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37</v>
      </c>
      <c r="B71" s="29" t="s">
        <v>150</v>
      </c>
      <c r="C71" s="9">
        <v>147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16500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16500</v>
      </c>
      <c r="K72" s="16"/>
      <c r="L72" s="17">
        <f t="shared" si="7"/>
        <v>0</v>
      </c>
    </row>
    <row r="73" spans="1:12" x14ac:dyDescent="0.25">
      <c r="A73" s="9" t="s">
        <v>37</v>
      </c>
      <c r="B73" s="29" t="s">
        <v>152</v>
      </c>
      <c r="C73" s="9">
        <v>151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37</v>
      </c>
      <c r="B74" s="29" t="s">
        <v>153</v>
      </c>
      <c r="C74" s="9">
        <v>152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37</v>
      </c>
      <c r="B75" s="29" t="s">
        <v>154</v>
      </c>
      <c r="C75" s="9">
        <v>156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37</v>
      </c>
      <c r="B76" s="29" t="s">
        <v>155</v>
      </c>
      <c r="C76" s="9">
        <v>160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37</v>
      </c>
      <c r="B77" s="29" t="s">
        <v>156</v>
      </c>
      <c r="C77" s="9">
        <v>161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37</v>
      </c>
      <c r="B78" s="29" t="s">
        <v>157</v>
      </c>
      <c r="C78" s="9">
        <v>165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38</v>
      </c>
      <c r="B79" s="29" t="s">
        <v>158</v>
      </c>
      <c r="C79" s="9">
        <v>168</v>
      </c>
      <c r="D79" s="9">
        <v>215.28</v>
      </c>
      <c r="E79" s="9">
        <v>290</v>
      </c>
      <c r="F79" s="9" t="s">
        <v>10</v>
      </c>
      <c r="G79" s="9">
        <v>0</v>
      </c>
      <c r="H79" s="9">
        <f t="shared" si="4"/>
        <v>290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267.48</v>
      </c>
      <c r="F80" s="9" t="s">
        <v>10</v>
      </c>
      <c r="G80" s="9">
        <v>267.48</v>
      </c>
      <c r="H80" s="9">
        <f t="shared" si="4"/>
        <v>0</v>
      </c>
      <c r="I80" s="10">
        <f t="shared" si="5"/>
        <v>1</v>
      </c>
      <c r="J80" s="17">
        <f t="shared" si="6"/>
        <v>57583.094400000002</v>
      </c>
      <c r="K80" s="16"/>
      <c r="L80" s="17">
        <f t="shared" si="7"/>
        <v>0</v>
      </c>
    </row>
    <row r="81" spans="1:13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36</v>
      </c>
      <c r="F81" s="9" t="s">
        <v>10</v>
      </c>
      <c r="G81" s="9">
        <v>0</v>
      </c>
      <c r="H81" s="9">
        <f t="shared" si="4"/>
        <v>36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3" x14ac:dyDescent="0.25">
      <c r="A82" s="9" t="s">
        <v>38</v>
      </c>
      <c r="B82" s="29" t="s">
        <v>159</v>
      </c>
      <c r="C82" s="9">
        <v>170</v>
      </c>
      <c r="D82" s="9">
        <v>215.28</v>
      </c>
      <c r="E82" s="9">
        <v>84.3</v>
      </c>
      <c r="F82" s="9" t="s">
        <v>10</v>
      </c>
      <c r="G82" s="9">
        <v>84.3</v>
      </c>
      <c r="H82" s="9">
        <f t="shared" si="4"/>
        <v>0</v>
      </c>
      <c r="I82" s="10">
        <f t="shared" si="5"/>
        <v>1</v>
      </c>
      <c r="J82" s="17">
        <f t="shared" si="6"/>
        <v>18148.103999999999</v>
      </c>
      <c r="K82" s="16"/>
      <c r="L82" s="17">
        <f t="shared" si="7"/>
        <v>0</v>
      </c>
    </row>
    <row r="83" spans="1:13" x14ac:dyDescent="0.25">
      <c r="A83" s="9" t="s">
        <v>38</v>
      </c>
      <c r="B83" s="29" t="s">
        <v>160</v>
      </c>
      <c r="C83" s="9">
        <v>173</v>
      </c>
      <c r="D83" s="9">
        <v>107.64</v>
      </c>
      <c r="E83" s="9">
        <v>61</v>
      </c>
      <c r="F83" s="9" t="s">
        <v>10</v>
      </c>
      <c r="G83" s="9">
        <v>0</v>
      </c>
      <c r="H83" s="9">
        <f t="shared" si="4"/>
        <v>61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3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69.67</v>
      </c>
      <c r="F84" s="9" t="s">
        <v>10</v>
      </c>
      <c r="G84" s="9">
        <v>69.67</v>
      </c>
      <c r="H84" s="9">
        <f t="shared" si="4"/>
        <v>0</v>
      </c>
      <c r="I84" s="10">
        <f t="shared" si="5"/>
        <v>1</v>
      </c>
      <c r="J84" s="17">
        <f t="shared" si="6"/>
        <v>7499.2788</v>
      </c>
      <c r="K84" s="16"/>
      <c r="L84" s="17">
        <f t="shared" si="7"/>
        <v>0</v>
      </c>
    </row>
    <row r="85" spans="1:13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125</v>
      </c>
      <c r="F85" s="9" t="s">
        <v>10</v>
      </c>
      <c r="G85" s="9">
        <v>0</v>
      </c>
      <c r="H85" s="9">
        <f t="shared" si="4"/>
        <v>125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3" x14ac:dyDescent="0.25">
      <c r="A86" s="9" t="s">
        <v>38</v>
      </c>
      <c r="B86" s="29" t="s">
        <v>161</v>
      </c>
      <c r="C86" s="9">
        <v>174</v>
      </c>
      <c r="D86" s="9">
        <v>215.28</v>
      </c>
      <c r="E86" s="9">
        <v>150.12</v>
      </c>
      <c r="F86" s="9" t="s">
        <v>10</v>
      </c>
      <c r="G86" s="9">
        <v>150.12</v>
      </c>
      <c r="H86" s="9">
        <f t="shared" si="4"/>
        <v>0</v>
      </c>
      <c r="I86" s="10">
        <f t="shared" si="5"/>
        <v>1</v>
      </c>
      <c r="J86" s="17">
        <f t="shared" si="6"/>
        <v>32317.833600000002</v>
      </c>
      <c r="K86" s="16"/>
      <c r="L86" s="17">
        <f t="shared" si="7"/>
        <v>0</v>
      </c>
    </row>
    <row r="87" spans="1:13" x14ac:dyDescent="0.25">
      <c r="A87" s="9" t="s">
        <v>38</v>
      </c>
      <c r="B87" s="29" t="s">
        <v>162</v>
      </c>
      <c r="C87" s="9">
        <v>178</v>
      </c>
      <c r="D87" s="9">
        <v>107.64</v>
      </c>
      <c r="E87" s="9">
        <v>61</v>
      </c>
      <c r="F87" s="9" t="s">
        <v>10</v>
      </c>
      <c r="G87" s="9">
        <v>0</v>
      </c>
      <c r="H87" s="9">
        <f t="shared" si="4"/>
        <v>61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3" x14ac:dyDescent="0.25">
      <c r="A88" s="9" t="s">
        <v>38</v>
      </c>
      <c r="B88" s="29" t="s">
        <v>162</v>
      </c>
      <c r="C88" s="9">
        <v>178</v>
      </c>
      <c r="D88" s="9">
        <v>107.64</v>
      </c>
      <c r="E88" s="9">
        <v>80.739999999999995</v>
      </c>
      <c r="F88" s="9" t="s">
        <v>10</v>
      </c>
      <c r="G88" s="9">
        <v>80.739999999999995</v>
      </c>
      <c r="H88" s="9">
        <f t="shared" si="4"/>
        <v>0</v>
      </c>
      <c r="I88" s="10">
        <f t="shared" si="5"/>
        <v>1</v>
      </c>
      <c r="J88" s="17">
        <f t="shared" si="6"/>
        <v>8690.8536000000004</v>
      </c>
      <c r="K88" s="16"/>
      <c r="L88" s="17">
        <f t="shared" si="7"/>
        <v>0</v>
      </c>
    </row>
    <row r="89" spans="1:13" x14ac:dyDescent="0.25">
      <c r="A89" s="9" t="s">
        <v>38</v>
      </c>
      <c r="B89" s="29" t="s">
        <v>163</v>
      </c>
      <c r="C89" s="9">
        <v>180</v>
      </c>
      <c r="D89" s="9">
        <v>200</v>
      </c>
      <c r="E89" s="9">
        <v>25</v>
      </c>
      <c r="F89" s="9" t="s">
        <v>13</v>
      </c>
      <c r="G89" s="9">
        <v>0</v>
      </c>
      <c r="H89" s="9">
        <f t="shared" si="4"/>
        <v>25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3" x14ac:dyDescent="0.25">
      <c r="A90" s="9" t="s">
        <v>38</v>
      </c>
      <c r="B90" s="29" t="s">
        <v>163</v>
      </c>
      <c r="C90" s="9">
        <v>180</v>
      </c>
      <c r="D90" s="9">
        <v>200</v>
      </c>
      <c r="E90" s="9">
        <v>17</v>
      </c>
      <c r="F90" s="9" t="s">
        <v>13</v>
      </c>
      <c r="G90" s="9">
        <v>17</v>
      </c>
      <c r="H90" s="9">
        <f t="shared" si="4"/>
        <v>0</v>
      </c>
      <c r="I90" s="10">
        <f t="shared" si="5"/>
        <v>1</v>
      </c>
      <c r="J90" s="17">
        <f t="shared" si="6"/>
        <v>3400</v>
      </c>
      <c r="K90" s="16"/>
      <c r="L90" s="17">
        <f t="shared" si="7"/>
        <v>0</v>
      </c>
    </row>
    <row r="91" spans="1:13" x14ac:dyDescent="0.25">
      <c r="A91" s="9" t="s">
        <v>21</v>
      </c>
      <c r="B91" s="29" t="s">
        <v>164</v>
      </c>
      <c r="C91" s="9">
        <v>181</v>
      </c>
      <c r="D91" s="9">
        <v>215.28</v>
      </c>
      <c r="E91" s="9">
        <v>27.32</v>
      </c>
      <c r="F91" s="9" t="s">
        <v>10</v>
      </c>
      <c r="G91" s="9">
        <v>27.32</v>
      </c>
      <c r="H91" s="9">
        <f t="shared" si="4"/>
        <v>0</v>
      </c>
      <c r="I91" s="10">
        <f t="shared" si="5"/>
        <v>1</v>
      </c>
      <c r="J91" s="17">
        <f t="shared" si="6"/>
        <v>5881.4495999999999</v>
      </c>
      <c r="K91" s="16"/>
      <c r="L91" s="17">
        <f t="shared" si="7"/>
        <v>0</v>
      </c>
    </row>
    <row r="92" spans="1:13" x14ac:dyDescent="0.25">
      <c r="A92" s="9" t="s">
        <v>21</v>
      </c>
      <c r="B92" s="29" t="s">
        <v>165</v>
      </c>
      <c r="C92" s="9">
        <v>184</v>
      </c>
      <c r="D92" s="9">
        <v>96.88</v>
      </c>
      <c r="E92" s="9">
        <v>147.16</v>
      </c>
      <c r="F92" s="9" t="s">
        <v>10</v>
      </c>
      <c r="G92" s="9">
        <v>147.16</v>
      </c>
      <c r="H92" s="9">
        <f t="shared" si="4"/>
        <v>0</v>
      </c>
      <c r="I92" s="10">
        <f t="shared" si="5"/>
        <v>1</v>
      </c>
      <c r="J92" s="17">
        <f t="shared" si="6"/>
        <v>14256.860799999999</v>
      </c>
      <c r="K92" s="16"/>
      <c r="L92" s="17">
        <f t="shared" si="7"/>
        <v>0</v>
      </c>
    </row>
    <row r="93" spans="1:13" x14ac:dyDescent="0.25">
      <c r="A93" s="9" t="s">
        <v>21</v>
      </c>
      <c r="B93" s="29" t="s">
        <v>166</v>
      </c>
      <c r="C93" s="9">
        <v>187</v>
      </c>
      <c r="D93" s="9">
        <v>48.438000000000002</v>
      </c>
      <c r="E93" s="9">
        <v>312.43</v>
      </c>
      <c r="F93" s="9" t="s">
        <v>10</v>
      </c>
      <c r="G93" s="9">
        <f>E93</f>
        <v>312.43</v>
      </c>
      <c r="H93" s="9">
        <f t="shared" si="4"/>
        <v>0</v>
      </c>
      <c r="I93" s="10">
        <f t="shared" si="5"/>
        <v>1</v>
      </c>
      <c r="J93" s="17">
        <f t="shared" si="6"/>
        <v>15133.484340000001</v>
      </c>
      <c r="K93" s="16"/>
      <c r="L93" s="17">
        <f t="shared" si="7"/>
        <v>0</v>
      </c>
      <c r="M93" s="52"/>
    </row>
    <row r="94" spans="1:13" x14ac:dyDescent="0.25">
      <c r="A94" s="9" t="s">
        <v>21</v>
      </c>
      <c r="B94" s="29" t="s">
        <v>167</v>
      </c>
      <c r="C94" s="9">
        <v>188</v>
      </c>
      <c r="D94" s="9">
        <v>48.438000000000002</v>
      </c>
      <c r="E94" s="9">
        <v>160.99</v>
      </c>
      <c r="F94" s="9" t="s">
        <v>10</v>
      </c>
      <c r="G94" s="9">
        <f>E94</f>
        <v>160.99</v>
      </c>
      <c r="H94" s="9">
        <f t="shared" si="4"/>
        <v>0</v>
      </c>
      <c r="I94" s="10">
        <f t="shared" si="5"/>
        <v>1</v>
      </c>
      <c r="J94" s="17">
        <f t="shared" si="6"/>
        <v>7798.0336200000011</v>
      </c>
      <c r="K94" s="16"/>
      <c r="L94" s="17">
        <f t="shared" si="7"/>
        <v>0</v>
      </c>
    </row>
    <row r="95" spans="1:13" x14ac:dyDescent="0.25">
      <c r="A95" s="9" t="s">
        <v>21</v>
      </c>
      <c r="B95" s="29" t="s">
        <v>168</v>
      </c>
      <c r="C95" s="9">
        <v>189</v>
      </c>
      <c r="D95" s="9">
        <v>48.438000000000002</v>
      </c>
      <c r="E95" s="9">
        <v>190.72</v>
      </c>
      <c r="F95" s="9" t="s">
        <v>10</v>
      </c>
      <c r="G95" s="9">
        <f>E95</f>
        <v>190.72</v>
      </c>
      <c r="H95" s="9">
        <f t="shared" si="4"/>
        <v>0</v>
      </c>
      <c r="I95" s="10">
        <f t="shared" si="5"/>
        <v>1</v>
      </c>
      <c r="J95" s="17">
        <f t="shared" si="6"/>
        <v>9238.0953600000012</v>
      </c>
      <c r="K95" s="16"/>
      <c r="L95" s="17">
        <f t="shared" si="7"/>
        <v>0</v>
      </c>
    </row>
    <row r="96" spans="1:13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148.63999999999999</v>
      </c>
      <c r="F96" s="9" t="s">
        <v>10</v>
      </c>
      <c r="G96" s="9">
        <v>148.63999999999999</v>
      </c>
      <c r="H96" s="9">
        <f t="shared" si="4"/>
        <v>0</v>
      </c>
      <c r="I96" s="10">
        <f t="shared" si="5"/>
        <v>1</v>
      </c>
      <c r="J96" s="17">
        <f t="shared" si="6"/>
        <v>2400.5359999999996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758.48</v>
      </c>
      <c r="F97" s="9" t="s">
        <v>10</v>
      </c>
      <c r="G97" s="9">
        <v>758.48</v>
      </c>
      <c r="H97" s="9">
        <f t="shared" si="4"/>
        <v>0</v>
      </c>
      <c r="I97" s="10">
        <f t="shared" si="5"/>
        <v>1</v>
      </c>
      <c r="J97" s="17">
        <f t="shared" si="6"/>
        <v>36739.254240000002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758.48</v>
      </c>
      <c r="F98" s="9" t="s">
        <v>10</v>
      </c>
      <c r="G98" s="9">
        <v>758.48</v>
      </c>
      <c r="H98" s="9">
        <f t="shared" si="4"/>
        <v>0</v>
      </c>
      <c r="I98" s="10">
        <f t="shared" si="5"/>
        <v>1</v>
      </c>
      <c r="J98" s="17">
        <f t="shared" si="6"/>
        <v>12249.451999999999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758.48</v>
      </c>
      <c r="F99" s="9" t="s">
        <v>10</v>
      </c>
      <c r="G99" s="9">
        <f>E99</f>
        <v>758.48</v>
      </c>
      <c r="H99" s="9">
        <f t="shared" si="4"/>
        <v>0</v>
      </c>
      <c r="I99" s="10">
        <f t="shared" si="5"/>
        <v>1</v>
      </c>
      <c r="J99" s="17">
        <f t="shared" si="6"/>
        <v>20410.696800000002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173</v>
      </c>
      <c r="C100" s="9">
        <v>215</v>
      </c>
      <c r="D100" s="9">
        <v>301.392</v>
      </c>
      <c r="E100" s="9">
        <v>26.866</v>
      </c>
      <c r="F100" s="9" t="s">
        <v>10</v>
      </c>
      <c r="G100" s="9">
        <v>24.18</v>
      </c>
      <c r="H100" s="9">
        <f t="shared" si="4"/>
        <v>2.6859999999999999</v>
      </c>
      <c r="I100" s="10">
        <f t="shared" si="5"/>
        <v>0.90002233306037371</v>
      </c>
      <c r="J100" s="17">
        <f t="shared" si="6"/>
        <v>7287.6585599999999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232</v>
      </c>
      <c r="C101" s="9">
        <v>217</v>
      </c>
      <c r="D101" s="9">
        <v>450</v>
      </c>
      <c r="E101" s="9">
        <v>1</v>
      </c>
      <c r="F101" s="9" t="s">
        <v>13</v>
      </c>
      <c r="G101" s="9">
        <v>1</v>
      </c>
      <c r="H101" s="9">
        <f t="shared" si="4"/>
        <v>0</v>
      </c>
      <c r="I101" s="10">
        <f t="shared" si="5"/>
        <v>1</v>
      </c>
      <c r="J101" s="17">
        <f t="shared" si="6"/>
        <v>450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174</v>
      </c>
      <c r="C102" s="9">
        <v>218</v>
      </c>
      <c r="D102" s="9">
        <v>350</v>
      </c>
      <c r="E102" s="9">
        <v>22</v>
      </c>
      <c r="F102" s="9" t="s">
        <v>13</v>
      </c>
      <c r="G102" s="9">
        <v>22</v>
      </c>
      <c r="H102" s="9">
        <f t="shared" si="4"/>
        <v>0</v>
      </c>
      <c r="I102" s="10">
        <f t="shared" si="5"/>
        <v>1</v>
      </c>
      <c r="J102" s="17">
        <f t="shared" si="6"/>
        <v>7700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175</v>
      </c>
      <c r="C103" s="9">
        <v>219</v>
      </c>
      <c r="D103" s="9">
        <v>82</v>
      </c>
      <c r="E103" s="9">
        <v>44.743000000000002</v>
      </c>
      <c r="F103" s="9" t="s">
        <v>19</v>
      </c>
      <c r="G103" s="9">
        <v>40.270000000000003</v>
      </c>
      <c r="H103" s="9">
        <f t="shared" si="4"/>
        <v>4.472999999999999</v>
      </c>
      <c r="I103" s="10">
        <f t="shared" si="5"/>
        <v>0.90002905482421836</v>
      </c>
      <c r="J103" s="17">
        <f t="shared" si="6"/>
        <v>3302.1400000000003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176</v>
      </c>
      <c r="C104" s="9">
        <v>220</v>
      </c>
      <c r="D104" s="9">
        <v>32.799999999999997</v>
      </c>
      <c r="E104" s="9">
        <v>134.22999999999999</v>
      </c>
      <c r="F104" s="9" t="s">
        <v>19</v>
      </c>
      <c r="G104" s="9">
        <v>120.81</v>
      </c>
      <c r="H104" s="9">
        <f t="shared" si="4"/>
        <v>13.419999999999987</v>
      </c>
      <c r="I104" s="10">
        <f t="shared" si="5"/>
        <v>0.90002234969827921</v>
      </c>
      <c r="J104" s="17">
        <f t="shared" si="6"/>
        <v>3962.5679999999998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177</v>
      </c>
      <c r="C105" s="9">
        <v>221</v>
      </c>
      <c r="D105" s="9">
        <v>131.19999999999999</v>
      </c>
      <c r="E105" s="9">
        <v>33.186</v>
      </c>
      <c r="F105" s="9" t="s">
        <v>19</v>
      </c>
      <c r="G105" s="9">
        <v>29.87</v>
      </c>
      <c r="H105" s="9">
        <f t="shared" si="4"/>
        <v>3.3159999999999989</v>
      </c>
      <c r="I105" s="10">
        <f t="shared" si="5"/>
        <v>0.90007834629060446</v>
      </c>
      <c r="J105" s="17">
        <f t="shared" si="6"/>
        <v>3918.944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178</v>
      </c>
      <c r="C106" s="9">
        <v>222</v>
      </c>
      <c r="D106" s="9">
        <v>1000</v>
      </c>
      <c r="E106" s="9">
        <v>4</v>
      </c>
      <c r="F106" s="9" t="s">
        <v>13</v>
      </c>
      <c r="G106" s="9">
        <v>0</v>
      </c>
      <c r="H106" s="9">
        <f t="shared" si="4"/>
        <v>4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179</v>
      </c>
      <c r="C107" s="9">
        <v>224</v>
      </c>
      <c r="D107" s="9">
        <v>183</v>
      </c>
      <c r="E107" s="9">
        <v>94.091999999999999</v>
      </c>
      <c r="F107" s="9" t="s">
        <v>10</v>
      </c>
      <c r="G107" s="9">
        <v>89.39</v>
      </c>
      <c r="H107" s="9">
        <f t="shared" si="4"/>
        <v>4.7019999999999982</v>
      </c>
      <c r="I107" s="10">
        <f t="shared" si="5"/>
        <v>0.95002763252986444</v>
      </c>
      <c r="J107" s="17">
        <f t="shared" si="6"/>
        <v>16358.37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180</v>
      </c>
      <c r="C108" s="9">
        <v>225</v>
      </c>
      <c r="D108" s="9">
        <v>49.2</v>
      </c>
      <c r="E108" s="9">
        <v>78.218999999999994</v>
      </c>
      <c r="F108" s="9" t="s">
        <v>19</v>
      </c>
      <c r="G108" s="9">
        <v>74.31</v>
      </c>
      <c r="H108" s="9">
        <f t="shared" si="4"/>
        <v>3.9089999999999918</v>
      </c>
      <c r="I108" s="10">
        <f t="shared" si="5"/>
        <v>0.95002493000421906</v>
      </c>
      <c r="J108" s="17">
        <f t="shared" si="6"/>
        <v>3656.0520000000001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181</v>
      </c>
      <c r="C109" s="9">
        <v>226</v>
      </c>
      <c r="D109" s="9">
        <v>183</v>
      </c>
      <c r="E109" s="9">
        <v>99.653999999999996</v>
      </c>
      <c r="F109" s="9" t="s">
        <v>10</v>
      </c>
      <c r="G109" s="9">
        <v>94.67</v>
      </c>
      <c r="H109" s="9">
        <f t="shared" si="4"/>
        <v>4.9839999999999947</v>
      </c>
      <c r="I109" s="10">
        <f t="shared" si="5"/>
        <v>0.94998695486382889</v>
      </c>
      <c r="J109" s="17">
        <f t="shared" si="6"/>
        <v>17324.61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182</v>
      </c>
      <c r="C110" s="9">
        <v>227</v>
      </c>
      <c r="D110" s="9">
        <v>49.2</v>
      </c>
      <c r="E110" s="9">
        <v>87.754000000000005</v>
      </c>
      <c r="F110" s="9" t="s">
        <v>19</v>
      </c>
      <c r="G110" s="9">
        <v>83.37</v>
      </c>
      <c r="H110" s="9">
        <f t="shared" si="4"/>
        <v>4.3840000000000003</v>
      </c>
      <c r="I110" s="10">
        <f t="shared" si="5"/>
        <v>0.95004216332019054</v>
      </c>
      <c r="J110" s="17">
        <f t="shared" si="6"/>
        <v>4101.8040000000001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183</v>
      </c>
      <c r="C111" s="9">
        <v>228</v>
      </c>
      <c r="D111" s="9">
        <v>183</v>
      </c>
      <c r="E111" s="9">
        <v>4.681</v>
      </c>
      <c r="F111" s="9" t="s">
        <v>10</v>
      </c>
      <c r="G111" s="9">
        <v>4.45</v>
      </c>
      <c r="H111" s="9">
        <f t="shared" si="4"/>
        <v>0.23099999999999987</v>
      </c>
      <c r="I111" s="10">
        <f t="shared" si="5"/>
        <v>0.95065157017731261</v>
      </c>
      <c r="J111" s="17">
        <f t="shared" si="6"/>
        <v>814.35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184</v>
      </c>
      <c r="C112" s="9">
        <v>229</v>
      </c>
      <c r="D112" s="9">
        <v>49.2</v>
      </c>
      <c r="E112" s="9">
        <v>6.9119999999999999</v>
      </c>
      <c r="F112" s="9" t="s">
        <v>19</v>
      </c>
      <c r="G112" s="9">
        <v>6.57</v>
      </c>
      <c r="H112" s="9">
        <f t="shared" si="4"/>
        <v>0.34199999999999964</v>
      </c>
      <c r="I112" s="10">
        <f t="shared" si="5"/>
        <v>0.95052083333333337</v>
      </c>
      <c r="J112" s="17">
        <f t="shared" si="6"/>
        <v>323.24400000000003</v>
      </c>
      <c r="K112" s="16"/>
      <c r="L112" s="17">
        <f t="shared" si="7"/>
        <v>0</v>
      </c>
    </row>
    <row r="113" spans="1:13" x14ac:dyDescent="0.25">
      <c r="A113" s="9" t="s">
        <v>32</v>
      </c>
      <c r="B113" s="29" t="s">
        <v>185</v>
      </c>
      <c r="C113" s="9">
        <v>230</v>
      </c>
      <c r="D113" s="9">
        <v>183</v>
      </c>
      <c r="E113" s="9">
        <v>3.9140000000000001</v>
      </c>
      <c r="F113" s="9" t="s">
        <v>10</v>
      </c>
      <c r="G113" s="9">
        <v>3.72</v>
      </c>
      <c r="H113" s="9">
        <f t="shared" si="4"/>
        <v>0.19399999999999995</v>
      </c>
      <c r="I113" s="10">
        <f t="shared" si="5"/>
        <v>0.95043433827286661</v>
      </c>
      <c r="J113" s="17">
        <f t="shared" si="6"/>
        <v>680.76</v>
      </c>
      <c r="K113" s="16"/>
      <c r="L113" s="17">
        <f t="shared" si="7"/>
        <v>0</v>
      </c>
    </row>
    <row r="114" spans="1:13" x14ac:dyDescent="0.25">
      <c r="A114" s="9" t="s">
        <v>32</v>
      </c>
      <c r="B114" s="29" t="s">
        <v>186</v>
      </c>
      <c r="C114" s="9">
        <v>231</v>
      </c>
      <c r="D114" s="9">
        <v>49.2</v>
      </c>
      <c r="E114" s="9">
        <v>7.44</v>
      </c>
      <c r="F114" s="9" t="s">
        <v>19</v>
      </c>
      <c r="G114" s="9">
        <v>7.07</v>
      </c>
      <c r="H114" s="9">
        <f t="shared" si="4"/>
        <v>0.37000000000000011</v>
      </c>
      <c r="I114" s="10">
        <f t="shared" si="5"/>
        <v>0.95026881720430101</v>
      </c>
      <c r="J114" s="17">
        <f t="shared" si="6"/>
        <v>347.84400000000005</v>
      </c>
      <c r="K114" s="16"/>
      <c r="L114" s="17">
        <f t="shared" si="7"/>
        <v>0</v>
      </c>
    </row>
    <row r="115" spans="1:13" x14ac:dyDescent="0.25">
      <c r="A115" s="9" t="s">
        <v>32</v>
      </c>
      <c r="B115" s="29" t="s">
        <v>187</v>
      </c>
      <c r="C115" s="9">
        <v>232</v>
      </c>
      <c r="D115" s="9">
        <v>183</v>
      </c>
      <c r="E115" s="9">
        <v>31.402000000000001</v>
      </c>
      <c r="F115" s="9" t="s">
        <v>10</v>
      </c>
      <c r="G115" s="9">
        <v>29.83</v>
      </c>
      <c r="H115" s="9">
        <f t="shared" si="4"/>
        <v>1.5720000000000027</v>
      </c>
      <c r="I115" s="10">
        <f t="shared" si="5"/>
        <v>0.94993949429972602</v>
      </c>
      <c r="J115" s="17">
        <f t="shared" si="6"/>
        <v>5458.8899999999994</v>
      </c>
      <c r="K115" s="16"/>
      <c r="L115" s="17">
        <f t="shared" si="7"/>
        <v>0</v>
      </c>
    </row>
    <row r="116" spans="1:13" x14ac:dyDescent="0.25">
      <c r="A116" s="9" t="s">
        <v>32</v>
      </c>
      <c r="B116" s="29" t="s">
        <v>188</v>
      </c>
      <c r="C116" s="9">
        <v>233</v>
      </c>
      <c r="D116" s="9">
        <v>49.2</v>
      </c>
      <c r="E116" s="9">
        <v>33.823999999999998</v>
      </c>
      <c r="F116" s="9" t="s">
        <v>19</v>
      </c>
      <c r="G116" s="9">
        <v>32.130000000000003</v>
      </c>
      <c r="H116" s="9">
        <f t="shared" si="4"/>
        <v>1.6939999999999955</v>
      </c>
      <c r="I116" s="10">
        <f t="shared" si="5"/>
        <v>0.94991721854304645</v>
      </c>
      <c r="J116" s="17">
        <f t="shared" si="6"/>
        <v>1580.7960000000003</v>
      </c>
      <c r="K116" s="16"/>
      <c r="L116" s="17">
        <f t="shared" si="7"/>
        <v>0</v>
      </c>
    </row>
    <row r="117" spans="1:13" x14ac:dyDescent="0.25">
      <c r="A117" s="9" t="s">
        <v>32</v>
      </c>
      <c r="B117" s="29" t="s">
        <v>189</v>
      </c>
      <c r="C117" s="9">
        <v>234</v>
      </c>
      <c r="D117" s="9">
        <v>183</v>
      </c>
      <c r="E117" s="9">
        <v>31.896000000000001</v>
      </c>
      <c r="F117" s="9" t="s">
        <v>10</v>
      </c>
      <c r="G117" s="9">
        <v>0</v>
      </c>
      <c r="H117" s="9">
        <f t="shared" si="4"/>
        <v>31.896000000000001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3" x14ac:dyDescent="0.25">
      <c r="A118" s="9" t="s">
        <v>32</v>
      </c>
      <c r="B118" s="29" t="s">
        <v>190</v>
      </c>
      <c r="C118" s="9">
        <v>235</v>
      </c>
      <c r="D118" s="9">
        <v>2.5</v>
      </c>
      <c r="E118" s="9">
        <v>2221.8939999999998</v>
      </c>
      <c r="F118" s="9" t="s">
        <v>23</v>
      </c>
      <c r="G118" s="9">
        <v>2221.89</v>
      </c>
      <c r="H118" s="9">
        <f t="shared" si="4"/>
        <v>3.9999999999054126E-3</v>
      </c>
      <c r="I118" s="10">
        <f t="shared" si="5"/>
        <v>0.99999819973410076</v>
      </c>
      <c r="J118" s="17">
        <f t="shared" si="6"/>
        <v>5554.7249999999995</v>
      </c>
      <c r="K118" s="16"/>
      <c r="L118" s="17">
        <f t="shared" si="7"/>
        <v>0</v>
      </c>
    </row>
    <row r="119" spans="1:13" x14ac:dyDescent="0.25">
      <c r="A119" s="9" t="s">
        <v>32</v>
      </c>
      <c r="B119" s="29" t="s">
        <v>191</v>
      </c>
      <c r="C119" s="9">
        <v>237</v>
      </c>
      <c r="D119" s="9">
        <v>183</v>
      </c>
      <c r="E119" s="9">
        <v>4.0780000000000003</v>
      </c>
      <c r="F119" s="9" t="s">
        <v>10</v>
      </c>
      <c r="G119" s="9">
        <v>3.87</v>
      </c>
      <c r="H119" s="9">
        <f t="shared" si="4"/>
        <v>0.20800000000000018</v>
      </c>
      <c r="I119" s="10">
        <f t="shared" si="5"/>
        <v>0.94899460519862677</v>
      </c>
      <c r="J119" s="17">
        <f t="shared" si="6"/>
        <v>708.21</v>
      </c>
      <c r="K119" s="16"/>
      <c r="L119" s="17">
        <f t="shared" si="7"/>
        <v>0</v>
      </c>
    </row>
    <row r="120" spans="1:13" x14ac:dyDescent="0.25">
      <c r="A120" s="9" t="s">
        <v>32</v>
      </c>
      <c r="B120" s="29" t="s">
        <v>192</v>
      </c>
      <c r="C120" s="9">
        <v>238</v>
      </c>
      <c r="D120" s="9">
        <v>183</v>
      </c>
      <c r="E120" s="9">
        <v>17.905000000000001</v>
      </c>
      <c r="F120" s="9" t="s">
        <v>10</v>
      </c>
      <c r="G120" s="9">
        <v>17.010000000000002</v>
      </c>
      <c r="H120" s="9">
        <f t="shared" si="4"/>
        <v>0.89499999999999957</v>
      </c>
      <c r="I120" s="10">
        <f t="shared" si="5"/>
        <v>0.95001396258028481</v>
      </c>
      <c r="J120" s="17">
        <f t="shared" si="6"/>
        <v>3112.8300000000004</v>
      </c>
      <c r="K120" s="16"/>
      <c r="L120" s="17">
        <f t="shared" si="7"/>
        <v>0</v>
      </c>
    </row>
    <row r="121" spans="1:13" x14ac:dyDescent="0.25">
      <c r="A121" s="9" t="s">
        <v>32</v>
      </c>
      <c r="B121" s="29" t="s">
        <v>193</v>
      </c>
      <c r="C121" s="9">
        <v>239</v>
      </c>
      <c r="D121" s="9">
        <v>183</v>
      </c>
      <c r="E121" s="9">
        <v>14.872999999999999</v>
      </c>
      <c r="F121" s="9" t="s">
        <v>10</v>
      </c>
      <c r="G121" s="9">
        <v>14.13</v>
      </c>
      <c r="H121" s="9">
        <f t="shared" si="4"/>
        <v>0.74299999999999855</v>
      </c>
      <c r="I121" s="10">
        <f t="shared" si="5"/>
        <v>0.95004370335507304</v>
      </c>
      <c r="J121" s="17">
        <f t="shared" si="6"/>
        <v>2585.79</v>
      </c>
      <c r="K121" s="16"/>
      <c r="L121" s="17">
        <f t="shared" si="7"/>
        <v>0</v>
      </c>
    </row>
    <row r="122" spans="1:13" x14ac:dyDescent="0.25">
      <c r="A122" s="9" t="s">
        <v>32</v>
      </c>
      <c r="B122" s="29" t="s">
        <v>194</v>
      </c>
      <c r="C122" s="9">
        <v>240</v>
      </c>
      <c r="D122" s="9">
        <v>183</v>
      </c>
      <c r="E122" s="9">
        <v>59.811</v>
      </c>
      <c r="F122" s="9" t="s">
        <v>10</v>
      </c>
      <c r="G122" s="9">
        <v>56.82</v>
      </c>
      <c r="H122" s="9">
        <f t="shared" si="4"/>
        <v>2.9909999999999997</v>
      </c>
      <c r="I122" s="10">
        <f t="shared" si="5"/>
        <v>0.94999247630034611</v>
      </c>
      <c r="J122" s="17">
        <f t="shared" si="6"/>
        <v>10398.06</v>
      </c>
      <c r="K122" s="16"/>
      <c r="L122" s="17">
        <f t="shared" si="7"/>
        <v>0</v>
      </c>
    </row>
    <row r="123" spans="1:13" x14ac:dyDescent="0.25">
      <c r="A123" s="45" t="s">
        <v>21</v>
      </c>
      <c r="B123" s="46" t="s">
        <v>195</v>
      </c>
      <c r="C123" s="45">
        <v>243</v>
      </c>
      <c r="D123" s="45">
        <v>64.58</v>
      </c>
      <c r="E123" s="45">
        <v>259.02999999999997</v>
      </c>
      <c r="F123" s="45" t="s">
        <v>10</v>
      </c>
      <c r="G123" s="45">
        <f>E123</f>
        <v>259.02999999999997</v>
      </c>
      <c r="H123" s="9">
        <f t="shared" si="4"/>
        <v>0</v>
      </c>
      <c r="I123" s="10">
        <f t="shared" si="5"/>
        <v>1</v>
      </c>
      <c r="J123" s="17">
        <f t="shared" si="6"/>
        <v>16728.157399999996</v>
      </c>
      <c r="K123" s="47"/>
      <c r="L123" s="17">
        <f t="shared" si="7"/>
        <v>0</v>
      </c>
      <c r="M123" t="s">
        <v>525</v>
      </c>
    </row>
    <row r="124" spans="1:13" x14ac:dyDescent="0.25">
      <c r="A124" s="9" t="s">
        <v>524</v>
      </c>
      <c r="B124" s="12" t="s">
        <v>195</v>
      </c>
      <c r="C124" s="9">
        <v>243</v>
      </c>
      <c r="D124" s="9">
        <v>64.58</v>
      </c>
      <c r="E124" s="9">
        <v>347.15</v>
      </c>
      <c r="F124" s="9" t="s">
        <v>10</v>
      </c>
      <c r="G124" s="9">
        <v>0</v>
      </c>
      <c r="H124" s="9">
        <f t="shared" si="4"/>
        <v>347.15</v>
      </c>
      <c r="I124" s="10">
        <f t="shared" si="5"/>
        <v>0</v>
      </c>
      <c r="J124" s="17">
        <f t="shared" si="6"/>
        <v>0</v>
      </c>
      <c r="K124" s="16">
        <v>1</v>
      </c>
      <c r="L124" s="17">
        <f t="shared" si="7"/>
        <v>22418.946999999996</v>
      </c>
    </row>
    <row r="125" spans="1:13" x14ac:dyDescent="0.25">
      <c r="A125" s="9" t="s">
        <v>18</v>
      </c>
      <c r="B125" s="29" t="s">
        <v>196</v>
      </c>
      <c r="C125" s="9">
        <v>246</v>
      </c>
      <c r="D125" s="9">
        <v>18500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18500</v>
      </c>
      <c r="K125" s="16"/>
      <c r="L125" s="17">
        <f t="shared" si="7"/>
        <v>0</v>
      </c>
    </row>
    <row r="126" spans="1:13" x14ac:dyDescent="0.25">
      <c r="A126" s="9" t="s">
        <v>18</v>
      </c>
      <c r="B126" s="29" t="s">
        <v>273</v>
      </c>
      <c r="C126" s="9">
        <v>247</v>
      </c>
      <c r="D126" s="9">
        <v>600</v>
      </c>
      <c r="E126" s="9">
        <v>1</v>
      </c>
      <c r="F126" s="9" t="s">
        <v>13</v>
      </c>
      <c r="G126" s="9">
        <v>1</v>
      </c>
      <c r="H126" s="9">
        <f t="shared" si="4"/>
        <v>0</v>
      </c>
      <c r="I126" s="10">
        <f t="shared" si="5"/>
        <v>1</v>
      </c>
      <c r="J126" s="18">
        <f t="shared" ref="J126" si="8">D126*E126*I126</f>
        <v>600</v>
      </c>
      <c r="K126" s="10"/>
      <c r="L126" s="18">
        <f t="shared" si="7"/>
        <v>0</v>
      </c>
    </row>
    <row r="127" spans="1:13" x14ac:dyDescent="0.25">
      <c r="A127" s="9" t="s">
        <v>18</v>
      </c>
      <c r="B127" s="29" t="s">
        <v>197</v>
      </c>
      <c r="C127" s="9">
        <v>248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6"/>
        <v>0</v>
      </c>
      <c r="K127" s="16">
        <v>1</v>
      </c>
      <c r="L127" s="17">
        <f t="shared" si="7"/>
        <v>2000</v>
      </c>
    </row>
    <row r="128" spans="1:13" x14ac:dyDescent="0.25">
      <c r="A128" s="9" t="s">
        <v>24</v>
      </c>
      <c r="B128" s="29" t="s">
        <v>198</v>
      </c>
      <c r="C128" s="9">
        <v>250</v>
      </c>
      <c r="D128" s="9">
        <v>15000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15000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199</v>
      </c>
      <c r="C129" s="9">
        <v>251</v>
      </c>
      <c r="D129" s="9">
        <v>10000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>D129*E129*I129</f>
        <v>10000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200</v>
      </c>
      <c r="C130" s="9">
        <v>253</v>
      </c>
      <c r="D130" s="9">
        <v>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500</v>
      </c>
      <c r="K130" s="16"/>
      <c r="L130" s="17">
        <f t="shared" si="7"/>
        <v>0</v>
      </c>
    </row>
    <row r="131" spans="1:12" x14ac:dyDescent="0.25">
      <c r="A131" s="9" t="s">
        <v>24</v>
      </c>
      <c r="B131" s="29" t="s">
        <v>25</v>
      </c>
      <c r="C131" s="9">
        <v>254</v>
      </c>
      <c r="D131" s="9">
        <v>7000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7000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201</v>
      </c>
      <c r="C132" s="9">
        <v>255</v>
      </c>
      <c r="D132" s="9">
        <v>10000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10000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202</v>
      </c>
      <c r="C133" s="9">
        <v>257</v>
      </c>
      <c r="D133" s="9">
        <v>1800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1800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203</v>
      </c>
      <c r="C134" s="9">
        <v>258</v>
      </c>
      <c r="D134" s="9">
        <v>2000</v>
      </c>
      <c r="E134" s="9">
        <v>1</v>
      </c>
      <c r="F134" s="9" t="s">
        <v>12</v>
      </c>
      <c r="G134" s="9">
        <v>0</v>
      </c>
      <c r="H134" s="9">
        <f t="shared" si="4"/>
        <v>1</v>
      </c>
      <c r="I134" s="10">
        <f t="shared" si="5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26</v>
      </c>
      <c r="B135" s="29" t="s">
        <v>503</v>
      </c>
      <c r="C135" s="9">
        <v>260</v>
      </c>
      <c r="D135" s="9">
        <v>5535</v>
      </c>
      <c r="E135" s="9">
        <f>16.27+20.088</f>
        <v>36.358000000000004</v>
      </c>
      <c r="F135" s="9" t="s">
        <v>19</v>
      </c>
      <c r="G135" s="9">
        <v>16.27</v>
      </c>
      <c r="H135" s="9">
        <f t="shared" ref="H135" si="9">E135-G135</f>
        <v>20.088000000000005</v>
      </c>
      <c r="I135" s="10">
        <f t="shared" ref="I135" si="10">G135/E135</f>
        <v>0.447494361626052</v>
      </c>
      <c r="J135" s="17">
        <f t="shared" si="6"/>
        <v>90054.45</v>
      </c>
      <c r="K135" s="16">
        <f>100%-I135</f>
        <v>0.55250563837394795</v>
      </c>
      <c r="L135" s="17">
        <f t="shared" si="7"/>
        <v>111187.08000000002</v>
      </c>
    </row>
    <row r="136" spans="1:12" x14ac:dyDescent="0.25">
      <c r="A136" s="9" t="s">
        <v>28</v>
      </c>
      <c r="B136" s="12" t="s">
        <v>206</v>
      </c>
      <c r="C136" s="9">
        <v>263</v>
      </c>
      <c r="D136" s="9">
        <v>18938</v>
      </c>
      <c r="E136" s="9">
        <v>1</v>
      </c>
      <c r="F136" s="9" t="s">
        <v>12</v>
      </c>
      <c r="G136" s="9">
        <v>1</v>
      </c>
      <c r="H136" s="9">
        <f t="shared" ref="H136" si="11">E136-G136</f>
        <v>0</v>
      </c>
      <c r="I136" s="10">
        <f t="shared" si="5"/>
        <v>1</v>
      </c>
      <c r="J136" s="17">
        <f t="shared" si="6"/>
        <v>18938</v>
      </c>
      <c r="K136" s="16"/>
      <c r="L136" s="17">
        <f t="shared" si="7"/>
        <v>0</v>
      </c>
    </row>
    <row r="137" spans="1:12" x14ac:dyDescent="0.25">
      <c r="A137" s="9" t="s">
        <v>27</v>
      </c>
      <c r="B137" s="29" t="s">
        <v>207</v>
      </c>
      <c r="C137" s="9">
        <v>264</v>
      </c>
      <c r="D137" s="9">
        <v>1500</v>
      </c>
      <c r="E137" s="9">
        <v>1</v>
      </c>
      <c r="F137" s="9" t="s">
        <v>12</v>
      </c>
      <c r="G137" s="9">
        <v>1</v>
      </c>
      <c r="H137" s="9">
        <f t="shared" ref="H137:H143" si="12">E137-G137</f>
        <v>0</v>
      </c>
      <c r="I137" s="10">
        <f t="shared" si="5"/>
        <v>1</v>
      </c>
      <c r="J137" s="17">
        <f t="shared" si="6"/>
        <v>1500</v>
      </c>
      <c r="K137" s="16"/>
      <c r="L137" s="17">
        <f t="shared" si="7"/>
        <v>0</v>
      </c>
    </row>
    <row r="138" spans="1:12" x14ac:dyDescent="0.25">
      <c r="A138" s="9" t="s">
        <v>29</v>
      </c>
      <c r="B138" s="29" t="s">
        <v>210</v>
      </c>
      <c r="C138" s="9">
        <v>272</v>
      </c>
      <c r="D138" s="9">
        <v>18000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ref="I138:I143" si="13">(G138/E138)</f>
        <v>1</v>
      </c>
      <c r="J138" s="17">
        <f t="shared" ref="J138:J143" si="14">D138*G138</f>
        <v>18000</v>
      </c>
      <c r="K138" s="16"/>
      <c r="L138" s="17">
        <f t="shared" ref="L138:L143" si="15">D138*E138*K138</f>
        <v>0</v>
      </c>
    </row>
    <row r="139" spans="1:12" x14ac:dyDescent="0.25">
      <c r="A139" s="9" t="s">
        <v>24</v>
      </c>
      <c r="B139" s="29" t="s">
        <v>233</v>
      </c>
      <c r="C139" s="9">
        <v>273</v>
      </c>
      <c r="D139" s="9">
        <v>1500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14"/>
        <v>1500</v>
      </c>
      <c r="K139" s="16"/>
      <c r="L139" s="17">
        <f t="shared" si="15"/>
        <v>0</v>
      </c>
    </row>
    <row r="140" spans="1:12" x14ac:dyDescent="0.25">
      <c r="A140" s="9" t="s">
        <v>17</v>
      </c>
      <c r="B140" s="12" t="s">
        <v>211</v>
      </c>
      <c r="C140" s="9">
        <v>274</v>
      </c>
      <c r="D140" s="9">
        <v>350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4"/>
        <v>350</v>
      </c>
      <c r="K140" s="16"/>
      <c r="L140" s="17">
        <f t="shared" si="15"/>
        <v>0</v>
      </c>
    </row>
    <row r="141" spans="1:12" x14ac:dyDescent="0.25">
      <c r="A141" s="9" t="s">
        <v>17</v>
      </c>
      <c r="B141" s="12" t="s">
        <v>212</v>
      </c>
      <c r="C141" s="9">
        <v>275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12"/>
        <v>1</v>
      </c>
      <c r="I141" s="10">
        <f t="shared" si="13"/>
        <v>0</v>
      </c>
      <c r="J141" s="17">
        <f t="shared" si="14"/>
        <v>0</v>
      </c>
      <c r="K141" s="16"/>
      <c r="L141" s="17">
        <f t="shared" si="15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4"/>
        <v>0</v>
      </c>
      <c r="K142" s="16"/>
      <c r="L142" s="17">
        <f t="shared" si="15"/>
        <v>0</v>
      </c>
    </row>
    <row r="143" spans="1:12" x14ac:dyDescent="0.25">
      <c r="A143" s="9" t="s">
        <v>37</v>
      </c>
      <c r="B143" s="29" t="s">
        <v>220</v>
      </c>
      <c r="C143" s="9">
        <v>293</v>
      </c>
      <c r="D143" s="9">
        <v>310</v>
      </c>
      <c r="E143" s="9">
        <v>749.12</v>
      </c>
      <c r="F143" s="9" t="s">
        <v>23</v>
      </c>
      <c r="G143" s="9">
        <v>749.12</v>
      </c>
      <c r="H143" s="9">
        <f t="shared" si="12"/>
        <v>0</v>
      </c>
      <c r="I143" s="10">
        <f t="shared" si="13"/>
        <v>1</v>
      </c>
      <c r="J143" s="17">
        <f t="shared" si="14"/>
        <v>232227.20000000001</v>
      </c>
      <c r="K143" s="16"/>
      <c r="L143" s="17">
        <f t="shared" si="15"/>
        <v>0</v>
      </c>
    </row>
    <row r="144" spans="1:12" ht="15.75" x14ac:dyDescent="0.25">
      <c r="H144" s="3"/>
      <c r="I144" s="5"/>
      <c r="J144" s="21">
        <f>SUM(J4:J143)</f>
        <v>1660006.9806000001</v>
      </c>
      <c r="K144" s="22"/>
      <c r="L144" s="21">
        <f>SUM(L4:L143)</f>
        <v>135606.027</v>
      </c>
    </row>
    <row r="145" spans="8:9" x14ac:dyDescent="0.25">
      <c r="H145" s="3"/>
      <c r="I145" s="5"/>
    </row>
    <row r="146" spans="8:9" x14ac:dyDescent="0.25">
      <c r="H146" s="3"/>
      <c r="I146" s="5"/>
    </row>
    <row r="147" spans="8:9" x14ac:dyDescent="0.25">
      <c r="H147" s="3"/>
      <c r="I147" s="5"/>
    </row>
    <row r="148" spans="8:9" x14ac:dyDescent="0.25">
      <c r="H148" s="3"/>
      <c r="I148" s="5"/>
    </row>
    <row r="149" spans="8:9" x14ac:dyDescent="0.25">
      <c r="H149" s="3"/>
      <c r="I149" s="5"/>
    </row>
    <row r="150" spans="8:9" x14ac:dyDescent="0.25">
      <c r="H150" s="3"/>
      <c r="I150" s="5"/>
    </row>
    <row r="151" spans="8:9" x14ac:dyDescent="0.25">
      <c r="H151" s="3"/>
      <c r="I151" s="5"/>
    </row>
    <row r="152" spans="8:9" x14ac:dyDescent="0.25">
      <c r="H152" s="3"/>
      <c r="I152" s="5"/>
    </row>
    <row r="153" spans="8:9" x14ac:dyDescent="0.25">
      <c r="H153" s="3"/>
      <c r="I153" s="5"/>
    </row>
    <row r="154" spans="8:9" x14ac:dyDescent="0.25">
      <c r="H154" s="3"/>
      <c r="I154" s="5"/>
    </row>
    <row r="155" spans="8:9" x14ac:dyDescent="0.25">
      <c r="H155" s="3"/>
      <c r="I155" s="5"/>
    </row>
    <row r="156" spans="8:9" x14ac:dyDescent="0.25">
      <c r="H156" s="3"/>
      <c r="I156" s="5"/>
    </row>
  </sheetData>
  <autoFilter ref="A3:O14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O174"/>
  <sheetViews>
    <sheetView topLeftCell="A161" zoomScale="85" zoomScaleNormal="85" workbookViewId="0">
      <pane xSplit="2" topLeftCell="C1" activePane="topRight" state="frozen"/>
      <selection activeCell="A93" sqref="A93"/>
      <selection pane="topRight" activeCell="L4" sqref="A4:L173"/>
    </sheetView>
  </sheetViews>
  <sheetFormatPr defaultRowHeight="15" x14ac:dyDescent="0.25"/>
  <cols>
    <col min="1" max="1" width="29" bestFit="1" customWidth="1"/>
    <col min="2" max="2" width="54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2.8554687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8.285156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37</v>
      </c>
      <c r="B4" s="12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E4-G4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SUMIF($A$4:$A$1531,"AAIDHUL MIAH",$L$4:$L$1531)</f>
        <v>0</v>
      </c>
    </row>
    <row r="5" spans="1:15" x14ac:dyDescent="0.25">
      <c r="A5" s="15" t="s">
        <v>39</v>
      </c>
      <c r="B5" s="12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E5-G5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SUMIF($A$4:$A$1531,"EBI ABRAHAM",$L$4:$L$1531)</f>
        <v>0</v>
      </c>
    </row>
    <row r="6" spans="1:15" ht="45" x14ac:dyDescent="0.25">
      <c r="A6" s="15" t="s">
        <v>39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SUMIF($A$4:$A$1531,"JMJ WATERPROOING ENTERPRISES",$L$4:$L$1531)</f>
        <v>0</v>
      </c>
    </row>
    <row r="7" spans="1:15" x14ac:dyDescent="0.25">
      <c r="A7" s="15" t="s">
        <v>37</v>
      </c>
      <c r="B7" s="12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SUMIF($A$4:$A$1531,"KRIUTTIBAS DAS",$L$4:$L$1531)</f>
        <v>7000</v>
      </c>
    </row>
    <row r="8" spans="1:15" ht="30" x14ac:dyDescent="0.25">
      <c r="A8" s="15" t="s">
        <v>37</v>
      </c>
      <c r="B8" s="12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SUMIF($A$4:$A$1531,"LEGENDRY LANDSCAPE",$L$4:$L$1531)</f>
        <v>0</v>
      </c>
    </row>
    <row r="9" spans="1:15" x14ac:dyDescent="0.25">
      <c r="A9" s="15" t="s">
        <v>37</v>
      </c>
      <c r="B9" s="12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SUMIF($A$4:$A$1531,"MANJUNATHA P",$L$4:$L$1531)</f>
        <v>0</v>
      </c>
    </row>
    <row r="10" spans="1:15" x14ac:dyDescent="0.25">
      <c r="A10" s="15" t="s">
        <v>37</v>
      </c>
      <c r="B10" s="12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SUMIF($A$4:$A$1531,"NAGARAJ",$L$4:$L$1531)</f>
        <v>0</v>
      </c>
    </row>
    <row r="11" spans="1:15" x14ac:dyDescent="0.25">
      <c r="A11" s="15" t="s">
        <v>37</v>
      </c>
      <c r="B11" s="12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SUMIF($A$4:$A$1531,"PRAKASH H N",$L$4:$L$1531)</f>
        <v>5410.0000000000009</v>
      </c>
    </row>
    <row r="12" spans="1:15" ht="30" x14ac:dyDescent="0.25">
      <c r="A12" s="15" t="s">
        <v>37</v>
      </c>
      <c r="B12" s="12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SUMIF($A$4:$A$1531,"RAMAKRUSHNA PRADHAN",$L$4:$L$1531)</f>
        <v>8999.8860000000004</v>
      </c>
    </row>
    <row r="13" spans="1:15" x14ac:dyDescent="0.25">
      <c r="A13" s="15" t="s">
        <v>37</v>
      </c>
      <c r="B13" s="12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SUMIF($A$4:$A$1531,"RUPAK NAYAK",$L$4:$L$1531)</f>
        <v>0</v>
      </c>
    </row>
    <row r="14" spans="1:15" x14ac:dyDescent="0.25">
      <c r="A14" s="15" t="s">
        <v>15</v>
      </c>
      <c r="B14" s="12" t="s">
        <v>231</v>
      </c>
      <c r="C14" s="15">
        <v>17</v>
      </c>
      <c r="D14" s="15">
        <v>5500</v>
      </c>
      <c r="E14" s="15">
        <v>1</v>
      </c>
      <c r="F14" s="15" t="s">
        <v>12</v>
      </c>
      <c r="G14" s="15">
        <v>1</v>
      </c>
      <c r="H14" s="15">
        <f t="shared" si="0"/>
        <v>0</v>
      </c>
      <c r="I14" s="16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SUMIF($A$4:$A$1531,"SANTOSH KUMAR",$L$4:$L$1531)</f>
        <v>0</v>
      </c>
    </row>
    <row r="15" spans="1:15" x14ac:dyDescent="0.25">
      <c r="A15" s="15" t="s">
        <v>37</v>
      </c>
      <c r="B15" s="12" t="s">
        <v>95</v>
      </c>
      <c r="C15" s="15">
        <v>20</v>
      </c>
      <c r="D15" s="15">
        <v>1000</v>
      </c>
      <c r="E15" s="15">
        <v>5.6769999999999996</v>
      </c>
      <c r="F15" s="15" t="s">
        <v>14</v>
      </c>
      <c r="G15" s="15">
        <v>5.68</v>
      </c>
      <c r="H15" s="15">
        <f t="shared" si="0"/>
        <v>-3.0000000000001137E-3</v>
      </c>
      <c r="I15" s="16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SUMIF($A$4:$A$1531,"SARAT BARMAN",$L$4:$L$1531)</f>
        <v>0</v>
      </c>
    </row>
    <row r="16" spans="1:15" x14ac:dyDescent="0.25">
      <c r="A16" s="15" t="s">
        <v>37</v>
      </c>
      <c r="B16" s="12" t="s">
        <v>96</v>
      </c>
      <c r="C16" s="15">
        <v>21</v>
      </c>
      <c r="D16" s="15">
        <v>1000</v>
      </c>
      <c r="E16" s="15">
        <v>4.5679999999999996</v>
      </c>
      <c r="F16" s="15" t="s">
        <v>14</v>
      </c>
      <c r="G16" s="15">
        <v>4.57</v>
      </c>
      <c r="H16" s="15">
        <f t="shared" si="0"/>
        <v>-2.0000000000006679E-3</v>
      </c>
      <c r="I16" s="16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SUMIF($A$4:$A$1531,"SAVITA DEVI",$L$4:$L$1531)</f>
        <v>0</v>
      </c>
    </row>
    <row r="17" spans="1:15" x14ac:dyDescent="0.25">
      <c r="A17" s="15" t="s">
        <v>37</v>
      </c>
      <c r="B17" s="12" t="s">
        <v>97</v>
      </c>
      <c r="C17" s="15">
        <v>22</v>
      </c>
      <c r="D17" s="15">
        <v>1000</v>
      </c>
      <c r="E17" s="15">
        <v>15.112</v>
      </c>
      <c r="F17" s="15" t="s">
        <v>14</v>
      </c>
      <c r="G17" s="15">
        <v>15.11</v>
      </c>
      <c r="H17" s="15">
        <f t="shared" si="0"/>
        <v>2.0000000000006679E-3</v>
      </c>
      <c r="I17" s="16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SUMIF($A$4:$A$1531,"SHOKAT",$L$4:$L$1531)</f>
        <v>0</v>
      </c>
    </row>
    <row r="18" spans="1:15" ht="45" x14ac:dyDescent="0.25">
      <c r="A18" s="15" t="s">
        <v>37</v>
      </c>
      <c r="B18" s="12" t="s">
        <v>98</v>
      </c>
      <c r="C18" s="15">
        <v>23</v>
      </c>
      <c r="D18" s="15">
        <v>7500</v>
      </c>
      <c r="E18" s="15">
        <v>0.65</v>
      </c>
      <c r="F18" s="15" t="s">
        <v>16</v>
      </c>
      <c r="G18" s="15">
        <v>0.65</v>
      </c>
      <c r="H18" s="15">
        <f t="shared" si="0"/>
        <v>0</v>
      </c>
      <c r="I18" s="16">
        <f t="shared" si="1"/>
        <v>1</v>
      </c>
      <c r="J18" s="17">
        <f t="shared" si="2"/>
        <v>4875</v>
      </c>
      <c r="K18" s="16"/>
      <c r="L18" s="17">
        <f t="shared" si="3"/>
        <v>0</v>
      </c>
      <c r="N18" s="17" t="s">
        <v>26</v>
      </c>
      <c r="O18" s="17">
        <f>SUMIF($A$4:$A$1531,"SHREE DM STEEL FURNITURE AND INTERIOR",$L$4:$L$1531)</f>
        <v>0</v>
      </c>
    </row>
    <row r="19" spans="1:15" ht="30" x14ac:dyDescent="0.25">
      <c r="A19" s="15" t="s">
        <v>37</v>
      </c>
      <c r="B19" s="12" t="s">
        <v>99</v>
      </c>
      <c r="C19" s="15">
        <v>24</v>
      </c>
      <c r="D19" s="15">
        <v>7500</v>
      </c>
      <c r="E19" s="15">
        <v>0.75</v>
      </c>
      <c r="F19" s="15" t="s">
        <v>16</v>
      </c>
      <c r="G19" s="15">
        <v>0.75</v>
      </c>
      <c r="H19" s="15">
        <f t="shared" si="0"/>
        <v>0</v>
      </c>
      <c r="I19" s="16">
        <f t="shared" si="1"/>
        <v>1</v>
      </c>
      <c r="J19" s="17">
        <f t="shared" si="2"/>
        <v>5625</v>
      </c>
      <c r="K19" s="16"/>
      <c r="L19" s="17">
        <f t="shared" si="3"/>
        <v>0</v>
      </c>
      <c r="N19" s="17" t="s">
        <v>333</v>
      </c>
      <c r="O19" s="17">
        <f>SUMIF($A$4:$A$1531,"SK ANSAR HOSSIAN",$L$4:$L$1531)</f>
        <v>0</v>
      </c>
    </row>
    <row r="20" spans="1:15" ht="30" x14ac:dyDescent="0.25">
      <c r="A20" s="15" t="s">
        <v>37</v>
      </c>
      <c r="B20" s="12" t="s">
        <v>100</v>
      </c>
      <c r="C20" s="15">
        <v>25</v>
      </c>
      <c r="D20" s="15">
        <v>7500</v>
      </c>
      <c r="E20" s="15">
        <v>1</v>
      </c>
      <c r="F20" s="15" t="s">
        <v>16</v>
      </c>
      <c r="G20" s="15">
        <v>1</v>
      </c>
      <c r="H20" s="15">
        <f t="shared" si="0"/>
        <v>0</v>
      </c>
      <c r="I20" s="16">
        <f t="shared" si="1"/>
        <v>1</v>
      </c>
      <c r="J20" s="17">
        <f t="shared" si="2"/>
        <v>7500</v>
      </c>
      <c r="K20" s="16"/>
      <c r="L20" s="17">
        <f t="shared" si="3"/>
        <v>0</v>
      </c>
      <c r="N20" s="17" t="s">
        <v>28</v>
      </c>
      <c r="O20" s="17">
        <f>SUMIF($A$4:$A$1531,"SREE VINAYAKA ELECTRICALS",$L$4:$L$1531)</f>
        <v>0</v>
      </c>
    </row>
    <row r="21" spans="1:15" ht="45" x14ac:dyDescent="0.25">
      <c r="A21" s="15" t="s">
        <v>37</v>
      </c>
      <c r="B21" s="12" t="s">
        <v>101</v>
      </c>
      <c r="C21" s="15">
        <v>26</v>
      </c>
      <c r="D21" s="15">
        <v>7500</v>
      </c>
      <c r="E21" s="15">
        <v>0.9</v>
      </c>
      <c r="F21" s="15" t="s">
        <v>16</v>
      </c>
      <c r="G21" s="15">
        <v>0.9</v>
      </c>
      <c r="H21" s="15">
        <f t="shared" si="0"/>
        <v>0</v>
      </c>
      <c r="I21" s="16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SUMIF($A$4:$A$1531,"SRI CHOWDESHWARI WATER SUPPLY",$L$4:$L$1531)</f>
        <v>0</v>
      </c>
    </row>
    <row r="22" spans="1:15" ht="30" x14ac:dyDescent="0.25">
      <c r="A22" s="15" t="s">
        <v>37</v>
      </c>
      <c r="B22" s="12" t="s">
        <v>102</v>
      </c>
      <c r="C22" s="15">
        <v>29</v>
      </c>
      <c r="D22" s="15">
        <v>7500</v>
      </c>
      <c r="E22" s="15">
        <v>2.8</v>
      </c>
      <c r="F22" s="15" t="s">
        <v>16</v>
      </c>
      <c r="G22" s="15">
        <v>2.8</v>
      </c>
      <c r="H22" s="15">
        <f t="shared" si="0"/>
        <v>0</v>
      </c>
      <c r="I22" s="16">
        <f t="shared" si="1"/>
        <v>1</v>
      </c>
      <c r="J22" s="17">
        <f t="shared" si="2"/>
        <v>21000</v>
      </c>
      <c r="K22" s="16"/>
      <c r="L22" s="17">
        <f t="shared" si="3"/>
        <v>0</v>
      </c>
      <c r="N22" s="17" t="s">
        <v>29</v>
      </c>
      <c r="O22" s="17">
        <f>SUMIF($A$4:$A$1531,"SUBHASMITA DAS",$L$4:$L$1531)</f>
        <v>0</v>
      </c>
    </row>
    <row r="23" spans="1:15" ht="30" x14ac:dyDescent="0.25">
      <c r="A23" s="15" t="s">
        <v>37</v>
      </c>
      <c r="B23" s="12" t="s">
        <v>103</v>
      </c>
      <c r="C23" s="15">
        <v>32</v>
      </c>
      <c r="D23" s="15">
        <v>7500</v>
      </c>
      <c r="E23" s="15">
        <v>0.18</v>
      </c>
      <c r="F23" s="15" t="s">
        <v>16</v>
      </c>
      <c r="G23" s="15">
        <v>0.18</v>
      </c>
      <c r="H23" s="15">
        <f t="shared" si="0"/>
        <v>0</v>
      </c>
      <c r="I23" s="16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SUMIF($A$4:$A$1531,"UDHABHAI R PARMAR",$L$4:$L$1531)</f>
        <v>0</v>
      </c>
    </row>
    <row r="24" spans="1:15" ht="30" x14ac:dyDescent="0.25">
      <c r="A24" s="15" t="s">
        <v>37</v>
      </c>
      <c r="B24" s="12" t="s">
        <v>104</v>
      </c>
      <c r="C24" s="15">
        <v>35</v>
      </c>
      <c r="D24" s="15">
        <v>7500</v>
      </c>
      <c r="E24" s="15">
        <v>0.18</v>
      </c>
      <c r="F24" s="15" t="s">
        <v>16</v>
      </c>
      <c r="G24" s="15">
        <v>0.18</v>
      </c>
      <c r="H24" s="15">
        <f t="shared" si="0"/>
        <v>0</v>
      </c>
      <c r="I24" s="16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SUMIF($A$4:$A$1531,"V VENKATANARAYANA",$L$4:$L$1531)</f>
        <v>0</v>
      </c>
    </row>
    <row r="25" spans="1:15" x14ac:dyDescent="0.25">
      <c r="A25" s="15" t="s">
        <v>37</v>
      </c>
      <c r="B25" s="12" t="s">
        <v>105</v>
      </c>
      <c r="C25" s="15">
        <v>41</v>
      </c>
      <c r="D25" s="15">
        <v>301.392</v>
      </c>
      <c r="E25" s="15">
        <v>50.12</v>
      </c>
      <c r="F25" s="15" t="s">
        <v>10</v>
      </c>
      <c r="G25" s="15">
        <v>50.12</v>
      </c>
      <c r="H25" s="15">
        <f t="shared" si="0"/>
        <v>0</v>
      </c>
      <c r="I25" s="16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SUMIF($A$4:$A$1531,"YELLAPPA C",$L$4:$L$1531)</f>
        <v>0</v>
      </c>
    </row>
    <row r="26" spans="1:15" x14ac:dyDescent="0.25">
      <c r="A26" s="15" t="s">
        <v>37</v>
      </c>
      <c r="B26" s="12" t="s">
        <v>106</v>
      </c>
      <c r="C26" s="15">
        <v>42</v>
      </c>
      <c r="D26" s="15">
        <v>301.392</v>
      </c>
      <c r="E26" s="15">
        <v>31.67</v>
      </c>
      <c r="F26" s="15" t="s">
        <v>10</v>
      </c>
      <c r="G26" s="15">
        <v>31.67</v>
      </c>
      <c r="H26" s="15">
        <f t="shared" si="0"/>
        <v>0</v>
      </c>
      <c r="I26" s="16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37</v>
      </c>
      <c r="O26" s="17">
        <f>SUMIF($A$4:$A$1531,"MORSELIM KHAN",$L$4:$L$1531)</f>
        <v>0</v>
      </c>
    </row>
    <row r="27" spans="1:15" ht="15.75" x14ac:dyDescent="0.25">
      <c r="A27" s="15" t="s">
        <v>37</v>
      </c>
      <c r="B27" s="12" t="s">
        <v>107</v>
      </c>
      <c r="C27" s="15">
        <v>43</v>
      </c>
      <c r="D27" s="15">
        <v>301.392</v>
      </c>
      <c r="E27" s="15">
        <v>105.11</v>
      </c>
      <c r="F27" s="15" t="s">
        <v>10</v>
      </c>
      <c r="G27" s="15">
        <v>105.11</v>
      </c>
      <c r="H27" s="15">
        <f t="shared" si="0"/>
        <v>0</v>
      </c>
      <c r="I27" s="16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51" t="s">
        <v>472</v>
      </c>
      <c r="O27" s="21">
        <f>SUM(O4:O26)</f>
        <v>21409.885999999999</v>
      </c>
    </row>
    <row r="28" spans="1:15" x14ac:dyDescent="0.25">
      <c r="A28" s="15" t="s">
        <v>37</v>
      </c>
      <c r="B28" s="12" t="s">
        <v>108</v>
      </c>
      <c r="C28" s="15">
        <v>44</v>
      </c>
      <c r="D28" s="15">
        <v>301.392</v>
      </c>
      <c r="E28" s="15">
        <v>59.91</v>
      </c>
      <c r="F28" s="15" t="s">
        <v>10</v>
      </c>
      <c r="G28" s="15">
        <v>59.91</v>
      </c>
      <c r="H28" s="15">
        <f t="shared" si="0"/>
        <v>0</v>
      </c>
      <c r="I28" s="16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ht="30" x14ac:dyDescent="0.25">
      <c r="A29" s="15" t="s">
        <v>37</v>
      </c>
      <c r="B29" s="12" t="s">
        <v>109</v>
      </c>
      <c r="C29" s="15">
        <v>45</v>
      </c>
      <c r="D29" s="15">
        <v>301.392</v>
      </c>
      <c r="E29" s="15">
        <v>261.41000000000003</v>
      </c>
      <c r="F29" s="15" t="s">
        <v>10</v>
      </c>
      <c r="G29" s="15">
        <v>261.41000000000003</v>
      </c>
      <c r="H29" s="15">
        <f t="shared" si="0"/>
        <v>0</v>
      </c>
      <c r="I29" s="16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15" t="s">
        <v>37</v>
      </c>
      <c r="B30" s="12" t="s">
        <v>110</v>
      </c>
      <c r="C30" s="15">
        <v>46</v>
      </c>
      <c r="D30" s="15">
        <v>301.392</v>
      </c>
      <c r="E30" s="15">
        <v>14.58</v>
      </c>
      <c r="F30" s="15" t="s">
        <v>10</v>
      </c>
      <c r="G30" s="15">
        <v>14.58</v>
      </c>
      <c r="H30" s="15">
        <f t="shared" si="0"/>
        <v>0</v>
      </c>
      <c r="I30" s="16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ht="30" x14ac:dyDescent="0.25">
      <c r="A31" s="15" t="s">
        <v>37</v>
      </c>
      <c r="B31" s="12" t="s">
        <v>111</v>
      </c>
      <c r="C31" s="15">
        <v>47</v>
      </c>
      <c r="D31" s="15">
        <v>301.392</v>
      </c>
      <c r="E31" s="15">
        <v>18.25</v>
      </c>
      <c r="F31" s="15" t="s">
        <v>10</v>
      </c>
      <c r="G31" s="15">
        <v>18.25</v>
      </c>
      <c r="H31" s="15">
        <f t="shared" si="0"/>
        <v>0</v>
      </c>
      <c r="I31" s="16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15" t="s">
        <v>37</v>
      </c>
      <c r="B32" s="12" t="s">
        <v>112</v>
      </c>
      <c r="C32" s="15">
        <v>50</v>
      </c>
      <c r="D32" s="15">
        <v>225</v>
      </c>
      <c r="E32" s="15">
        <v>23.29</v>
      </c>
      <c r="F32" s="15" t="s">
        <v>14</v>
      </c>
      <c r="G32" s="15">
        <v>23.29</v>
      </c>
      <c r="H32" s="15">
        <f t="shared" si="0"/>
        <v>0</v>
      </c>
      <c r="I32" s="16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15" t="s">
        <v>37</v>
      </c>
      <c r="B33" s="12" t="s">
        <v>113</v>
      </c>
      <c r="C33" s="15">
        <v>51</v>
      </c>
      <c r="D33" s="15">
        <v>1500</v>
      </c>
      <c r="E33" s="15">
        <v>2.62</v>
      </c>
      <c r="F33" s="15" t="s">
        <v>14</v>
      </c>
      <c r="G33" s="15">
        <v>2.62</v>
      </c>
      <c r="H33" s="15">
        <f t="shared" si="0"/>
        <v>0</v>
      </c>
      <c r="I33" s="16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15" t="s">
        <v>37</v>
      </c>
      <c r="B34" s="12" t="s">
        <v>114</v>
      </c>
      <c r="C34" s="15">
        <v>53</v>
      </c>
      <c r="D34" s="15">
        <v>900</v>
      </c>
      <c r="E34" s="15">
        <v>7.41</v>
      </c>
      <c r="F34" s="15" t="s">
        <v>14</v>
      </c>
      <c r="G34" s="15">
        <v>7.41</v>
      </c>
      <c r="H34" s="15">
        <f t="shared" si="0"/>
        <v>0</v>
      </c>
      <c r="I34" s="16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15" t="s">
        <v>37</v>
      </c>
      <c r="B35" s="12" t="s">
        <v>115</v>
      </c>
      <c r="C35" s="15">
        <v>55</v>
      </c>
      <c r="D35" s="15">
        <v>2000</v>
      </c>
      <c r="E35" s="15">
        <v>3.51</v>
      </c>
      <c r="F35" s="15" t="s">
        <v>14</v>
      </c>
      <c r="G35" s="15">
        <v>3.51</v>
      </c>
      <c r="H35" s="15">
        <f t="shared" si="0"/>
        <v>0</v>
      </c>
      <c r="I35" s="16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15" t="s">
        <v>37</v>
      </c>
      <c r="B36" s="12" t="s">
        <v>116</v>
      </c>
      <c r="C36" s="15">
        <v>58</v>
      </c>
      <c r="D36" s="15">
        <v>225</v>
      </c>
      <c r="E36" s="15">
        <v>30.015999999999998</v>
      </c>
      <c r="F36" s="15" t="s">
        <v>14</v>
      </c>
      <c r="G36" s="15">
        <v>30.02</v>
      </c>
      <c r="H36" s="15">
        <f t="shared" si="0"/>
        <v>-4.0000000000013358E-3</v>
      </c>
      <c r="I36" s="16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15" t="s">
        <v>37</v>
      </c>
      <c r="B37" s="12" t="s">
        <v>117</v>
      </c>
      <c r="C37" s="15">
        <v>61</v>
      </c>
      <c r="D37" s="15">
        <v>2000</v>
      </c>
      <c r="E37" s="15">
        <v>1.7729999999999999</v>
      </c>
      <c r="F37" s="15" t="s">
        <v>14</v>
      </c>
      <c r="G37" s="15">
        <v>1.77</v>
      </c>
      <c r="H37" s="15">
        <f t="shared" si="0"/>
        <v>2.9999999999998916E-3</v>
      </c>
      <c r="I37" s="16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ht="30" x14ac:dyDescent="0.25">
      <c r="A38" s="15" t="s">
        <v>37</v>
      </c>
      <c r="B38" s="12" t="s">
        <v>118</v>
      </c>
      <c r="C38" s="15">
        <v>63</v>
      </c>
      <c r="D38" s="15">
        <v>1500</v>
      </c>
      <c r="E38" s="15">
        <v>0.8</v>
      </c>
      <c r="F38" s="15" t="s">
        <v>14</v>
      </c>
      <c r="G38" s="15">
        <v>0.8</v>
      </c>
      <c r="H38" s="15">
        <f t="shared" si="0"/>
        <v>0</v>
      </c>
      <c r="I38" s="16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15" t="s">
        <v>18</v>
      </c>
      <c r="B39" s="12" t="s">
        <v>119</v>
      </c>
      <c r="C39" s="15">
        <v>68</v>
      </c>
      <c r="D39" s="15">
        <v>2000</v>
      </c>
      <c r="E39" s="15">
        <v>1</v>
      </c>
      <c r="F39" s="15" t="s">
        <v>12</v>
      </c>
      <c r="G39" s="15">
        <v>1</v>
      </c>
      <c r="H39" s="15">
        <f t="shared" si="0"/>
        <v>0</v>
      </c>
      <c r="I39" s="16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15" t="s">
        <v>37</v>
      </c>
      <c r="B40" s="12" t="s">
        <v>120</v>
      </c>
      <c r="C40" s="15">
        <v>69</v>
      </c>
      <c r="D40" s="15">
        <v>7500</v>
      </c>
      <c r="E40" s="15">
        <v>1</v>
      </c>
      <c r="F40" s="15" t="s">
        <v>16</v>
      </c>
      <c r="G40" s="15">
        <v>1</v>
      </c>
      <c r="H40" s="15">
        <f t="shared" si="0"/>
        <v>0</v>
      </c>
      <c r="I40" s="16">
        <f t="shared" si="1"/>
        <v>1</v>
      </c>
      <c r="J40" s="17">
        <f t="shared" si="2"/>
        <v>7500</v>
      </c>
      <c r="K40" s="16"/>
      <c r="L40" s="17">
        <f t="shared" si="3"/>
        <v>0</v>
      </c>
    </row>
    <row r="41" spans="1:12" ht="30" x14ac:dyDescent="0.25">
      <c r="A41" s="15" t="s">
        <v>37</v>
      </c>
      <c r="B41" s="12" t="s">
        <v>121</v>
      </c>
      <c r="C41" s="15">
        <v>73</v>
      </c>
      <c r="D41" s="15">
        <v>7500</v>
      </c>
      <c r="E41" s="15">
        <v>2.4</v>
      </c>
      <c r="F41" s="15" t="s">
        <v>16</v>
      </c>
      <c r="G41" s="15">
        <v>2.4</v>
      </c>
      <c r="H41" s="15">
        <f t="shared" si="0"/>
        <v>0</v>
      </c>
      <c r="I41" s="16">
        <f t="shared" si="1"/>
        <v>1</v>
      </c>
      <c r="J41" s="17">
        <f t="shared" si="2"/>
        <v>18000</v>
      </c>
      <c r="K41" s="16"/>
      <c r="L41" s="17">
        <f t="shared" si="3"/>
        <v>0</v>
      </c>
    </row>
    <row r="42" spans="1:12" ht="30" x14ac:dyDescent="0.25">
      <c r="A42" s="15" t="s">
        <v>37</v>
      </c>
      <c r="B42" s="12" t="s">
        <v>122</v>
      </c>
      <c r="C42" s="15">
        <v>77</v>
      </c>
      <c r="D42" s="15">
        <v>7500</v>
      </c>
      <c r="E42" s="15">
        <v>0.18</v>
      </c>
      <c r="F42" s="15" t="s">
        <v>16</v>
      </c>
      <c r="G42" s="15">
        <v>0.18</v>
      </c>
      <c r="H42" s="15">
        <f t="shared" si="0"/>
        <v>0</v>
      </c>
      <c r="I42" s="16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ht="30" x14ac:dyDescent="0.25">
      <c r="A43" s="15" t="s">
        <v>37</v>
      </c>
      <c r="B43" s="12" t="s">
        <v>123</v>
      </c>
      <c r="C43" s="15">
        <v>80</v>
      </c>
      <c r="D43" s="15">
        <v>7500</v>
      </c>
      <c r="E43" s="15">
        <v>0.2</v>
      </c>
      <c r="F43" s="15" t="s">
        <v>16</v>
      </c>
      <c r="G43" s="15">
        <v>0.2</v>
      </c>
      <c r="H43" s="15">
        <f t="shared" si="0"/>
        <v>0</v>
      </c>
      <c r="I43" s="16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15" t="s">
        <v>37</v>
      </c>
      <c r="B44" s="12" t="s">
        <v>124</v>
      </c>
      <c r="C44" s="15">
        <v>84</v>
      </c>
      <c r="D44" s="15">
        <v>301.392</v>
      </c>
      <c r="E44" s="15">
        <v>61.4</v>
      </c>
      <c r="F44" s="15" t="s">
        <v>10</v>
      </c>
      <c r="G44" s="15">
        <v>61.4</v>
      </c>
      <c r="H44" s="15">
        <f t="shared" si="0"/>
        <v>0</v>
      </c>
      <c r="I44" s="16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15" t="s">
        <v>37</v>
      </c>
      <c r="B45" s="12" t="s">
        <v>125</v>
      </c>
      <c r="C45" s="15">
        <v>85</v>
      </c>
      <c r="D45" s="15">
        <v>301.392</v>
      </c>
      <c r="E45" s="15">
        <v>243.08</v>
      </c>
      <c r="F45" s="15" t="s">
        <v>10</v>
      </c>
      <c r="G45" s="15">
        <v>243.08</v>
      </c>
      <c r="H45" s="15">
        <f t="shared" si="0"/>
        <v>0</v>
      </c>
      <c r="I45" s="16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15" t="s">
        <v>37</v>
      </c>
      <c r="B46" s="12" t="s">
        <v>126</v>
      </c>
      <c r="C46" s="15">
        <v>86</v>
      </c>
      <c r="D46" s="15">
        <v>301.392</v>
      </c>
      <c r="E46" s="15">
        <v>14.58</v>
      </c>
      <c r="F46" s="15" t="s">
        <v>10</v>
      </c>
      <c r="G46" s="15">
        <v>14.58</v>
      </c>
      <c r="H46" s="15">
        <f t="shared" si="0"/>
        <v>0</v>
      </c>
      <c r="I46" s="16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ht="30" x14ac:dyDescent="0.25">
      <c r="A47" s="15" t="s">
        <v>37</v>
      </c>
      <c r="B47" s="12" t="s">
        <v>127</v>
      </c>
      <c r="C47" s="15">
        <v>87</v>
      </c>
      <c r="D47" s="15">
        <v>301.392</v>
      </c>
      <c r="E47" s="15">
        <v>20.55</v>
      </c>
      <c r="F47" s="15" t="s">
        <v>10</v>
      </c>
      <c r="G47" s="15">
        <v>20.55</v>
      </c>
      <c r="H47" s="15">
        <f t="shared" si="0"/>
        <v>0</v>
      </c>
      <c r="I47" s="16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15" t="s">
        <v>37</v>
      </c>
      <c r="B48" s="12" t="s">
        <v>128</v>
      </c>
      <c r="C48" s="15">
        <v>88</v>
      </c>
      <c r="D48" s="15">
        <v>2000</v>
      </c>
      <c r="E48" s="15">
        <v>3.5939999999999999</v>
      </c>
      <c r="F48" s="15" t="s">
        <v>14</v>
      </c>
      <c r="G48" s="15">
        <v>3.59</v>
      </c>
      <c r="H48" s="15">
        <f t="shared" si="0"/>
        <v>4.0000000000000036E-3</v>
      </c>
      <c r="I48" s="16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15" t="s">
        <v>37</v>
      </c>
      <c r="B49" s="12" t="s">
        <v>129</v>
      </c>
      <c r="C49" s="15">
        <v>91</v>
      </c>
      <c r="D49" s="15">
        <v>225</v>
      </c>
      <c r="E49" s="15">
        <v>27.111000000000001</v>
      </c>
      <c r="F49" s="15" t="s">
        <v>14</v>
      </c>
      <c r="G49" s="15">
        <v>27.11</v>
      </c>
      <c r="H49" s="15">
        <f t="shared" si="0"/>
        <v>1.0000000000012221E-3</v>
      </c>
      <c r="I49" s="16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15" t="s">
        <v>37</v>
      </c>
      <c r="B50" s="12" t="s">
        <v>130</v>
      </c>
      <c r="C50" s="15">
        <v>92</v>
      </c>
      <c r="D50" s="15">
        <v>2000</v>
      </c>
      <c r="E50" s="15">
        <v>1.7729999999999999</v>
      </c>
      <c r="F50" s="15" t="s">
        <v>14</v>
      </c>
      <c r="G50" s="15">
        <v>1.77</v>
      </c>
      <c r="H50" s="15">
        <f t="shared" si="0"/>
        <v>2.9999999999998916E-3</v>
      </c>
      <c r="I50" s="16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ht="30" x14ac:dyDescent="0.25">
      <c r="A51" s="15" t="s">
        <v>37</v>
      </c>
      <c r="B51" s="12" t="s">
        <v>131</v>
      </c>
      <c r="C51" s="15">
        <v>93</v>
      </c>
      <c r="D51" s="15">
        <v>1500</v>
      </c>
      <c r="E51" s="15">
        <v>1.284</v>
      </c>
      <c r="F51" s="15" t="s">
        <v>14</v>
      </c>
      <c r="G51" s="15">
        <v>1.28</v>
      </c>
      <c r="H51" s="15">
        <f t="shared" si="0"/>
        <v>4.0000000000000036E-3</v>
      </c>
      <c r="I51" s="16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15" t="s">
        <v>37</v>
      </c>
      <c r="B52" s="12" t="s">
        <v>132</v>
      </c>
      <c r="C52" s="15">
        <v>97</v>
      </c>
      <c r="D52" s="15">
        <v>7500</v>
      </c>
      <c r="E52" s="15">
        <v>0.15</v>
      </c>
      <c r="F52" s="15" t="s">
        <v>16</v>
      </c>
      <c r="G52" s="15">
        <v>0.15</v>
      </c>
      <c r="H52" s="15">
        <f t="shared" si="0"/>
        <v>0</v>
      </c>
      <c r="I52" s="16">
        <f t="shared" si="1"/>
        <v>1</v>
      </c>
      <c r="J52" s="17">
        <f t="shared" si="2"/>
        <v>1125</v>
      </c>
      <c r="K52" s="16"/>
      <c r="L52" s="17">
        <f t="shared" si="3"/>
        <v>0</v>
      </c>
    </row>
    <row r="53" spans="1:12" ht="30" x14ac:dyDescent="0.25">
      <c r="A53" s="15" t="s">
        <v>37</v>
      </c>
      <c r="B53" s="12" t="s">
        <v>133</v>
      </c>
      <c r="C53" s="15">
        <v>100</v>
      </c>
      <c r="D53" s="15">
        <v>7500</v>
      </c>
      <c r="E53" s="15">
        <v>0.25</v>
      </c>
      <c r="F53" s="15" t="s">
        <v>16</v>
      </c>
      <c r="G53" s="15">
        <v>0.25</v>
      </c>
      <c r="H53" s="15">
        <f t="shared" si="0"/>
        <v>0</v>
      </c>
      <c r="I53" s="16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ht="30" x14ac:dyDescent="0.25">
      <c r="A54" s="15" t="s">
        <v>37</v>
      </c>
      <c r="B54" s="12" t="s">
        <v>134</v>
      </c>
      <c r="C54" s="15">
        <v>103</v>
      </c>
      <c r="D54" s="15">
        <v>7500</v>
      </c>
      <c r="E54" s="15">
        <v>0.04</v>
      </c>
      <c r="F54" s="15" t="s">
        <v>16</v>
      </c>
      <c r="G54" s="15">
        <v>0.04</v>
      </c>
      <c r="H54" s="15">
        <f t="shared" si="0"/>
        <v>0</v>
      </c>
      <c r="I54" s="16">
        <f t="shared" si="1"/>
        <v>1</v>
      </c>
      <c r="J54" s="17">
        <f t="shared" si="2"/>
        <v>300</v>
      </c>
      <c r="K54" s="16"/>
      <c r="L54" s="17">
        <f t="shared" si="3"/>
        <v>0</v>
      </c>
    </row>
    <row r="55" spans="1:12" x14ac:dyDescent="0.25">
      <c r="A55" s="15" t="s">
        <v>37</v>
      </c>
      <c r="B55" s="12" t="s">
        <v>135</v>
      </c>
      <c r="C55" s="15">
        <v>106</v>
      </c>
      <c r="D55" s="15">
        <v>301.392</v>
      </c>
      <c r="E55" s="15">
        <v>8.1</v>
      </c>
      <c r="F55" s="15" t="s">
        <v>10</v>
      </c>
      <c r="G55" s="15">
        <v>8.1</v>
      </c>
      <c r="H55" s="15">
        <f t="shared" si="0"/>
        <v>0</v>
      </c>
      <c r="I55" s="16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15" t="s">
        <v>37</v>
      </c>
      <c r="B56" s="12" t="s">
        <v>136</v>
      </c>
      <c r="C56" s="15">
        <v>107</v>
      </c>
      <c r="D56" s="15">
        <v>301.392</v>
      </c>
      <c r="E56" s="15">
        <v>29.38</v>
      </c>
      <c r="F56" s="15" t="s">
        <v>10</v>
      </c>
      <c r="G56" s="15">
        <v>29.38</v>
      </c>
      <c r="H56" s="15">
        <f t="shared" si="0"/>
        <v>0</v>
      </c>
      <c r="I56" s="16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ht="30" x14ac:dyDescent="0.25">
      <c r="A57" s="15" t="s">
        <v>37</v>
      </c>
      <c r="B57" s="12" t="s">
        <v>137</v>
      </c>
      <c r="C57" s="15">
        <v>108</v>
      </c>
      <c r="D57" s="15">
        <v>301.392</v>
      </c>
      <c r="E57" s="15">
        <v>3.81</v>
      </c>
      <c r="F57" s="15" t="s">
        <v>10</v>
      </c>
      <c r="G57" s="15">
        <v>3.81</v>
      </c>
      <c r="H57" s="15">
        <f t="shared" si="0"/>
        <v>0</v>
      </c>
      <c r="I57" s="16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15" t="s">
        <v>37</v>
      </c>
      <c r="B58" s="12" t="s">
        <v>138</v>
      </c>
      <c r="C58" s="15">
        <v>109</v>
      </c>
      <c r="D58" s="15">
        <v>2000</v>
      </c>
      <c r="E58" s="15">
        <v>0.61</v>
      </c>
      <c r="F58" s="15" t="s">
        <v>14</v>
      </c>
      <c r="G58" s="15">
        <v>0.61</v>
      </c>
      <c r="H58" s="15">
        <f t="shared" si="0"/>
        <v>0</v>
      </c>
      <c r="I58" s="16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15" t="s">
        <v>37</v>
      </c>
      <c r="B59" s="12" t="s">
        <v>139</v>
      </c>
      <c r="C59" s="15">
        <v>112</v>
      </c>
      <c r="D59" s="15">
        <v>225</v>
      </c>
      <c r="E59" s="15">
        <v>2.8319999999999999</v>
      </c>
      <c r="F59" s="15" t="s">
        <v>14</v>
      </c>
      <c r="G59" s="15">
        <v>2.83</v>
      </c>
      <c r="H59" s="15">
        <f t="shared" si="0"/>
        <v>1.9999999999997797E-3</v>
      </c>
      <c r="I59" s="16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15" t="s">
        <v>37</v>
      </c>
      <c r="B60" s="12" t="s">
        <v>139</v>
      </c>
      <c r="C60" s="15">
        <v>113</v>
      </c>
      <c r="D60" s="15">
        <v>1500</v>
      </c>
      <c r="E60" s="15">
        <v>0.22</v>
      </c>
      <c r="F60" s="15" t="s">
        <v>14</v>
      </c>
      <c r="G60" s="15">
        <v>0.22</v>
      </c>
      <c r="H60" s="15">
        <f t="shared" si="0"/>
        <v>0</v>
      </c>
      <c r="I60" s="16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15" t="s">
        <v>37</v>
      </c>
      <c r="B61" s="12" t="s">
        <v>140</v>
      </c>
      <c r="C61" s="15">
        <v>116</v>
      </c>
      <c r="D61" s="15">
        <v>50</v>
      </c>
      <c r="E61" s="15">
        <v>52</v>
      </c>
      <c r="F61" s="15" t="s">
        <v>13</v>
      </c>
      <c r="G61" s="15">
        <v>52</v>
      </c>
      <c r="H61" s="15">
        <f t="shared" si="0"/>
        <v>0</v>
      </c>
      <c r="I61" s="16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15" t="s">
        <v>18</v>
      </c>
      <c r="B62" s="12" t="s">
        <v>141</v>
      </c>
      <c r="C62" s="15">
        <v>118</v>
      </c>
      <c r="D62" s="15">
        <v>2000</v>
      </c>
      <c r="E62" s="15">
        <v>1</v>
      </c>
      <c r="F62" s="15" t="s">
        <v>12</v>
      </c>
      <c r="G62" s="15">
        <v>1</v>
      </c>
      <c r="H62" s="15">
        <f t="shared" si="0"/>
        <v>0</v>
      </c>
      <c r="I62" s="16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15" t="s">
        <v>37</v>
      </c>
      <c r="B63" s="12" t="s">
        <v>142</v>
      </c>
      <c r="C63" s="15">
        <v>120</v>
      </c>
      <c r="D63" s="15">
        <v>193.75200000000001</v>
      </c>
      <c r="E63" s="15">
        <v>191.86</v>
      </c>
      <c r="F63" s="15" t="s">
        <v>10</v>
      </c>
      <c r="G63" s="15">
        <v>191.86</v>
      </c>
      <c r="H63" s="15">
        <f t="shared" si="0"/>
        <v>0</v>
      </c>
      <c r="I63" s="16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15" t="s">
        <v>37</v>
      </c>
      <c r="B64" s="12" t="s">
        <v>143</v>
      </c>
      <c r="C64" s="15">
        <v>124</v>
      </c>
      <c r="D64" s="15">
        <v>193.75200000000001</v>
      </c>
      <c r="E64" s="15">
        <v>203.55</v>
      </c>
      <c r="F64" s="15" t="s">
        <v>10</v>
      </c>
      <c r="G64" s="15">
        <v>203.55</v>
      </c>
      <c r="H64" s="15">
        <f t="shared" si="0"/>
        <v>0</v>
      </c>
      <c r="I64" s="16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15" t="s">
        <v>37</v>
      </c>
      <c r="B65" s="12" t="s">
        <v>144</v>
      </c>
      <c r="C65" s="15">
        <v>129</v>
      </c>
      <c r="D65" s="15">
        <v>193.75200000000001</v>
      </c>
      <c r="E65" s="15">
        <v>87.26</v>
      </c>
      <c r="F65" s="15" t="s">
        <v>10</v>
      </c>
      <c r="G65" s="15">
        <v>87.26</v>
      </c>
      <c r="H65" s="15">
        <f t="shared" si="0"/>
        <v>0</v>
      </c>
      <c r="I65" s="16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15" t="s">
        <v>37</v>
      </c>
      <c r="B66" s="12" t="s">
        <v>145</v>
      </c>
      <c r="C66" s="15">
        <v>133</v>
      </c>
      <c r="D66" s="15">
        <v>65.599999999999994</v>
      </c>
      <c r="E66" s="15">
        <v>47.7</v>
      </c>
      <c r="F66" s="15" t="s">
        <v>19</v>
      </c>
      <c r="G66" s="15">
        <v>47.7</v>
      </c>
      <c r="H66" s="15">
        <f t="shared" si="0"/>
        <v>0</v>
      </c>
      <c r="I66" s="16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15" t="s">
        <v>37</v>
      </c>
      <c r="B67" s="12" t="s">
        <v>146</v>
      </c>
      <c r="C67" s="15">
        <v>137</v>
      </c>
      <c r="D67" s="15">
        <v>65.599999999999994</v>
      </c>
      <c r="E67" s="15">
        <v>64.23</v>
      </c>
      <c r="F67" s="15" t="s">
        <v>19</v>
      </c>
      <c r="G67" s="15">
        <v>64.23</v>
      </c>
      <c r="H67" s="15">
        <f t="shared" si="0"/>
        <v>0</v>
      </c>
      <c r="I67" s="16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15" t="s">
        <v>37</v>
      </c>
      <c r="B68" s="12" t="s">
        <v>147</v>
      </c>
      <c r="C68" s="15">
        <v>140</v>
      </c>
      <c r="D68" s="15">
        <v>10.76</v>
      </c>
      <c r="E68" s="15">
        <v>368.27</v>
      </c>
      <c r="F68" s="15" t="s">
        <v>10</v>
      </c>
      <c r="G68" s="15">
        <v>368.27</v>
      </c>
      <c r="H68" s="15">
        <f t="shared" si="0"/>
        <v>0</v>
      </c>
      <c r="I68" s="16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15" t="s">
        <v>37</v>
      </c>
      <c r="B69" s="12" t="s">
        <v>148</v>
      </c>
      <c r="C69" s="15">
        <v>142</v>
      </c>
      <c r="D69" s="15">
        <v>139.93199999999999</v>
      </c>
      <c r="E69" s="15">
        <v>119.78</v>
      </c>
      <c r="F69" s="15" t="s">
        <v>10</v>
      </c>
      <c r="G69" s="15">
        <v>119.78</v>
      </c>
      <c r="H69" s="15">
        <f t="shared" ref="H69:H133" si="4">E69-G69</f>
        <v>0</v>
      </c>
      <c r="I69" s="16">
        <f t="shared" ref="I69:I162" si="5">(G69/E69)</f>
        <v>1</v>
      </c>
      <c r="J69" s="17">
        <f t="shared" ref="J69:J162" si="6">G69*D69</f>
        <v>16761.054959999998</v>
      </c>
      <c r="K69" s="16"/>
      <c r="L69" s="17">
        <f t="shared" ref="L69:L162" si="7">D69*E69*K69</f>
        <v>0</v>
      </c>
    </row>
    <row r="70" spans="1:12" ht="30" x14ac:dyDescent="0.25">
      <c r="A70" s="15" t="s">
        <v>37</v>
      </c>
      <c r="B70" s="12" t="s">
        <v>149</v>
      </c>
      <c r="C70" s="15">
        <v>143</v>
      </c>
      <c r="D70" s="15">
        <v>139.93199999999999</v>
      </c>
      <c r="E70" s="15">
        <v>267.58</v>
      </c>
      <c r="F70" s="15" t="s">
        <v>10</v>
      </c>
      <c r="G70" s="15">
        <v>267.58</v>
      </c>
      <c r="H70" s="15">
        <f t="shared" si="4"/>
        <v>0</v>
      </c>
      <c r="I70" s="16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15" t="s">
        <v>37</v>
      </c>
      <c r="B71" s="12" t="s">
        <v>150</v>
      </c>
      <c r="C71" s="15">
        <v>147</v>
      </c>
      <c r="D71" s="15">
        <v>193.75200000000001</v>
      </c>
      <c r="E71" s="15">
        <v>309.89</v>
      </c>
      <c r="F71" s="15" t="s">
        <v>10</v>
      </c>
      <c r="G71" s="15">
        <v>309.89</v>
      </c>
      <c r="H71" s="15">
        <f t="shared" si="4"/>
        <v>0</v>
      </c>
      <c r="I71" s="16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ht="30" x14ac:dyDescent="0.25">
      <c r="A72" s="15" t="s">
        <v>18</v>
      </c>
      <c r="B72" s="12" t="s">
        <v>151</v>
      </c>
      <c r="C72" s="15">
        <v>150</v>
      </c>
      <c r="D72" s="15">
        <v>16500</v>
      </c>
      <c r="E72" s="15">
        <v>1</v>
      </c>
      <c r="F72" s="15" t="s">
        <v>12</v>
      </c>
      <c r="G72" s="15">
        <v>1</v>
      </c>
      <c r="H72" s="15">
        <f t="shared" si="4"/>
        <v>0</v>
      </c>
      <c r="I72" s="16">
        <f t="shared" si="5"/>
        <v>1</v>
      </c>
      <c r="J72" s="17">
        <f t="shared" si="6"/>
        <v>16500</v>
      </c>
      <c r="K72" s="16"/>
      <c r="L72" s="17">
        <f t="shared" si="7"/>
        <v>0</v>
      </c>
    </row>
    <row r="73" spans="1:12" x14ac:dyDescent="0.25">
      <c r="A73" s="15" t="s">
        <v>37</v>
      </c>
      <c r="B73" s="12" t="s">
        <v>152</v>
      </c>
      <c r="C73" s="15">
        <v>151</v>
      </c>
      <c r="D73" s="15">
        <v>139.93199999999999</v>
      </c>
      <c r="E73" s="15">
        <v>118.32</v>
      </c>
      <c r="F73" s="15" t="s">
        <v>10</v>
      </c>
      <c r="G73" s="15">
        <v>118.32</v>
      </c>
      <c r="H73" s="15">
        <f t="shared" si="4"/>
        <v>0</v>
      </c>
      <c r="I73" s="16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ht="30" x14ac:dyDescent="0.25">
      <c r="A74" s="15" t="s">
        <v>37</v>
      </c>
      <c r="B74" s="12" t="s">
        <v>153</v>
      </c>
      <c r="C74" s="15">
        <v>152</v>
      </c>
      <c r="D74" s="15">
        <v>139.93199999999999</v>
      </c>
      <c r="E74" s="15">
        <v>366.35</v>
      </c>
      <c r="F74" s="15" t="s">
        <v>10</v>
      </c>
      <c r="G74" s="15">
        <v>366.35</v>
      </c>
      <c r="H74" s="15">
        <f t="shared" si="4"/>
        <v>0</v>
      </c>
      <c r="I74" s="16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15" t="s">
        <v>37</v>
      </c>
      <c r="B75" s="12" t="s">
        <v>154</v>
      </c>
      <c r="C75" s="15">
        <v>156</v>
      </c>
      <c r="D75" s="15">
        <v>193.75200000000001</v>
      </c>
      <c r="E75" s="15">
        <v>209.11</v>
      </c>
      <c r="F75" s="15" t="s">
        <v>10</v>
      </c>
      <c r="G75" s="15">
        <v>209.11</v>
      </c>
      <c r="H75" s="15">
        <f t="shared" si="4"/>
        <v>0</v>
      </c>
      <c r="I75" s="16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15" t="s">
        <v>37</v>
      </c>
      <c r="B76" s="12" t="s">
        <v>155</v>
      </c>
      <c r="C76" s="15">
        <v>160</v>
      </c>
      <c r="D76" s="15">
        <v>139.93199999999999</v>
      </c>
      <c r="E76" s="15">
        <v>14.1</v>
      </c>
      <c r="F76" s="15" t="s">
        <v>10</v>
      </c>
      <c r="G76" s="15">
        <v>14.1</v>
      </c>
      <c r="H76" s="15">
        <f t="shared" si="4"/>
        <v>0</v>
      </c>
      <c r="I76" s="16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15" t="s">
        <v>37</v>
      </c>
      <c r="B77" s="12" t="s">
        <v>156</v>
      </c>
      <c r="C77" s="15">
        <v>161</v>
      </c>
      <c r="D77" s="15">
        <v>139.93199999999999</v>
      </c>
      <c r="E77" s="15">
        <v>37.29</v>
      </c>
      <c r="F77" s="15" t="s">
        <v>10</v>
      </c>
      <c r="G77" s="15">
        <v>37.29</v>
      </c>
      <c r="H77" s="15">
        <f t="shared" si="4"/>
        <v>0</v>
      </c>
      <c r="I77" s="16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15" t="s">
        <v>37</v>
      </c>
      <c r="B78" s="12" t="s">
        <v>157</v>
      </c>
      <c r="C78" s="15">
        <v>165</v>
      </c>
      <c r="D78" s="15">
        <v>193.75200000000001</v>
      </c>
      <c r="E78" s="15">
        <v>180.56</v>
      </c>
      <c r="F78" s="15" t="s">
        <v>10</v>
      </c>
      <c r="G78" s="15">
        <v>180.56</v>
      </c>
      <c r="H78" s="15">
        <f t="shared" si="4"/>
        <v>0</v>
      </c>
      <c r="I78" s="16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ht="30" x14ac:dyDescent="0.25">
      <c r="A79" s="15" t="s">
        <v>38</v>
      </c>
      <c r="B79" s="12" t="s">
        <v>158</v>
      </c>
      <c r="C79" s="15">
        <v>168</v>
      </c>
      <c r="D79" s="15">
        <v>215.28</v>
      </c>
      <c r="E79" s="15">
        <v>328.76</v>
      </c>
      <c r="F79" s="15" t="s">
        <v>10</v>
      </c>
      <c r="G79" s="15">
        <v>328.76</v>
      </c>
      <c r="H79" s="15">
        <f t="shared" si="4"/>
        <v>0</v>
      </c>
      <c r="I79" s="16">
        <f t="shared" si="5"/>
        <v>1</v>
      </c>
      <c r="J79" s="17">
        <f t="shared" si="6"/>
        <v>70775.452799999999</v>
      </c>
      <c r="K79" s="16"/>
      <c r="L79" s="17">
        <f t="shared" si="7"/>
        <v>0</v>
      </c>
    </row>
    <row r="80" spans="1:12" ht="30" x14ac:dyDescent="0.25">
      <c r="A80" s="15" t="s">
        <v>38</v>
      </c>
      <c r="B80" s="12" t="s">
        <v>159</v>
      </c>
      <c r="C80" s="15">
        <v>170</v>
      </c>
      <c r="D80" s="15">
        <v>215.28</v>
      </c>
      <c r="E80" s="15">
        <v>177.78</v>
      </c>
      <c r="F80" s="15" t="s">
        <v>10</v>
      </c>
      <c r="G80" s="15">
        <v>177.78</v>
      </c>
      <c r="H80" s="15">
        <f t="shared" si="4"/>
        <v>0</v>
      </c>
      <c r="I80" s="16">
        <f t="shared" si="5"/>
        <v>1</v>
      </c>
      <c r="J80" s="17">
        <f t="shared" si="6"/>
        <v>38272.4784</v>
      </c>
      <c r="K80" s="16"/>
      <c r="L80" s="17">
        <f t="shared" si="7"/>
        <v>0</v>
      </c>
    </row>
    <row r="81" spans="1:12" ht="30" x14ac:dyDescent="0.25">
      <c r="A81" s="15" t="s">
        <v>38</v>
      </c>
      <c r="B81" s="12" t="s">
        <v>160</v>
      </c>
      <c r="C81" s="15">
        <v>173</v>
      </c>
      <c r="D81" s="15">
        <v>107.64</v>
      </c>
      <c r="E81" s="15">
        <v>103.01</v>
      </c>
      <c r="F81" s="15" t="s">
        <v>10</v>
      </c>
      <c r="G81" s="15">
        <v>103.01</v>
      </c>
      <c r="H81" s="15">
        <f t="shared" si="4"/>
        <v>0</v>
      </c>
      <c r="I81" s="16">
        <f t="shared" si="5"/>
        <v>1</v>
      </c>
      <c r="J81" s="17">
        <f t="shared" si="6"/>
        <v>11087.9964</v>
      </c>
      <c r="K81" s="16"/>
      <c r="L81" s="17">
        <f t="shared" si="7"/>
        <v>0</v>
      </c>
    </row>
    <row r="82" spans="1:12" ht="30" x14ac:dyDescent="0.25">
      <c r="A82" s="15" t="s">
        <v>38</v>
      </c>
      <c r="B82" s="12" t="s">
        <v>161</v>
      </c>
      <c r="C82" s="15">
        <v>174</v>
      </c>
      <c r="D82" s="15">
        <v>215.28</v>
      </c>
      <c r="E82" s="15">
        <v>153.30000000000001</v>
      </c>
      <c r="F82" s="15" t="s">
        <v>10</v>
      </c>
      <c r="G82" s="15">
        <v>153.30000000000001</v>
      </c>
      <c r="H82" s="15">
        <f t="shared" si="4"/>
        <v>0</v>
      </c>
      <c r="I82" s="16">
        <f t="shared" si="5"/>
        <v>1</v>
      </c>
      <c r="J82" s="17">
        <f t="shared" si="6"/>
        <v>33002.423999999999</v>
      </c>
      <c r="K82" s="16"/>
      <c r="L82" s="17">
        <f t="shared" si="7"/>
        <v>0</v>
      </c>
    </row>
    <row r="83" spans="1:12" ht="30" x14ac:dyDescent="0.25">
      <c r="A83" s="15" t="s">
        <v>38</v>
      </c>
      <c r="B83" s="12" t="s">
        <v>162</v>
      </c>
      <c r="C83" s="15">
        <v>178</v>
      </c>
      <c r="D83" s="15">
        <v>107.64</v>
      </c>
      <c r="E83" s="15">
        <v>73.8</v>
      </c>
      <c r="F83" s="15" t="s">
        <v>10</v>
      </c>
      <c r="G83" s="15">
        <v>73.8</v>
      </c>
      <c r="H83" s="15">
        <f t="shared" si="4"/>
        <v>0</v>
      </c>
      <c r="I83" s="16">
        <f t="shared" si="5"/>
        <v>1</v>
      </c>
      <c r="J83" s="17">
        <f t="shared" si="6"/>
        <v>7943.8319999999994</v>
      </c>
      <c r="K83" s="16"/>
      <c r="L83" s="17">
        <f t="shared" si="7"/>
        <v>0</v>
      </c>
    </row>
    <row r="84" spans="1:12" ht="30" x14ac:dyDescent="0.25">
      <c r="A84" s="15" t="s">
        <v>38</v>
      </c>
      <c r="B84" s="12" t="s">
        <v>163</v>
      </c>
      <c r="C84" s="15">
        <v>180</v>
      </c>
      <c r="D84" s="15">
        <v>200</v>
      </c>
      <c r="E84" s="15">
        <v>24</v>
      </c>
      <c r="F84" s="15" t="s">
        <v>13</v>
      </c>
      <c r="G84" s="15">
        <v>24</v>
      </c>
      <c r="H84" s="15">
        <f t="shared" si="4"/>
        <v>0</v>
      </c>
      <c r="I84" s="16">
        <f t="shared" si="5"/>
        <v>1</v>
      </c>
      <c r="J84" s="17">
        <f t="shared" si="6"/>
        <v>4800</v>
      </c>
      <c r="K84" s="16"/>
      <c r="L84" s="17">
        <f t="shared" si="7"/>
        <v>0</v>
      </c>
    </row>
    <row r="85" spans="1:12" x14ac:dyDescent="0.25">
      <c r="A85" s="15" t="s">
        <v>21</v>
      </c>
      <c r="B85" s="12" t="s">
        <v>164</v>
      </c>
      <c r="C85" s="15">
        <v>181</v>
      </c>
      <c r="D85" s="15">
        <v>215.28</v>
      </c>
      <c r="E85" s="15">
        <v>27.32</v>
      </c>
      <c r="F85" s="15" t="s">
        <v>10</v>
      </c>
      <c r="G85" s="15">
        <v>27.32</v>
      </c>
      <c r="H85" s="15">
        <f t="shared" si="4"/>
        <v>0</v>
      </c>
      <c r="I85" s="16">
        <f t="shared" si="5"/>
        <v>1</v>
      </c>
      <c r="J85" s="17">
        <f t="shared" si="6"/>
        <v>5881.4495999999999</v>
      </c>
      <c r="K85" s="16"/>
      <c r="L85" s="17">
        <f t="shared" si="7"/>
        <v>0</v>
      </c>
    </row>
    <row r="86" spans="1:12" x14ac:dyDescent="0.25">
      <c r="A86" s="15" t="s">
        <v>21</v>
      </c>
      <c r="B86" s="12" t="s">
        <v>165</v>
      </c>
      <c r="C86" s="15">
        <v>184</v>
      </c>
      <c r="D86" s="15">
        <v>96.88</v>
      </c>
      <c r="E86" s="15">
        <v>147.16</v>
      </c>
      <c r="F86" s="15" t="s">
        <v>10</v>
      </c>
      <c r="G86" s="15">
        <v>147.16</v>
      </c>
      <c r="H86" s="15">
        <f t="shared" si="4"/>
        <v>0</v>
      </c>
      <c r="I86" s="16">
        <f t="shared" si="5"/>
        <v>1</v>
      </c>
      <c r="J86" s="17">
        <f t="shared" si="6"/>
        <v>14256.860799999999</v>
      </c>
      <c r="K86" s="16"/>
      <c r="L86" s="17">
        <f t="shared" si="7"/>
        <v>0</v>
      </c>
    </row>
    <row r="87" spans="1:12" ht="30" x14ac:dyDescent="0.25">
      <c r="A87" s="15" t="s">
        <v>21</v>
      </c>
      <c r="B87" s="12" t="s">
        <v>166</v>
      </c>
      <c r="C87" s="15">
        <v>187</v>
      </c>
      <c r="D87" s="15">
        <v>48.438000000000002</v>
      </c>
      <c r="E87" s="15">
        <v>312.43</v>
      </c>
      <c r="F87" s="15" t="s">
        <v>10</v>
      </c>
      <c r="G87" s="15">
        <v>93.73</v>
      </c>
      <c r="H87" s="15">
        <f t="shared" si="4"/>
        <v>218.7</v>
      </c>
      <c r="I87" s="16">
        <f t="shared" si="5"/>
        <v>0.30000320071696063</v>
      </c>
      <c r="J87" s="17">
        <f t="shared" si="6"/>
        <v>4540.0937400000003</v>
      </c>
      <c r="K87" s="16"/>
      <c r="L87" s="17">
        <f t="shared" si="7"/>
        <v>0</v>
      </c>
    </row>
    <row r="88" spans="1:12" ht="30" x14ac:dyDescent="0.25">
      <c r="A88" s="15" t="s">
        <v>21</v>
      </c>
      <c r="B88" s="12" t="s">
        <v>167</v>
      </c>
      <c r="C88" s="15">
        <v>188</v>
      </c>
      <c r="D88" s="15">
        <v>48.438000000000002</v>
      </c>
      <c r="E88" s="15">
        <v>160.99</v>
      </c>
      <c r="F88" s="15" t="s">
        <v>10</v>
      </c>
      <c r="G88" s="15">
        <v>48.3</v>
      </c>
      <c r="H88" s="15">
        <f t="shared" si="4"/>
        <v>112.69000000000001</v>
      </c>
      <c r="I88" s="16">
        <f t="shared" si="5"/>
        <v>0.30001863469780726</v>
      </c>
      <c r="J88" s="17">
        <f t="shared" si="6"/>
        <v>2339.5554000000002</v>
      </c>
      <c r="K88" s="16"/>
      <c r="L88" s="17">
        <f t="shared" si="7"/>
        <v>0</v>
      </c>
    </row>
    <row r="89" spans="1:12" ht="30" x14ac:dyDescent="0.25">
      <c r="A89" s="15" t="s">
        <v>21</v>
      </c>
      <c r="B89" s="12" t="s">
        <v>168</v>
      </c>
      <c r="C89" s="15">
        <v>189</v>
      </c>
      <c r="D89" s="15">
        <v>48.438000000000002</v>
      </c>
      <c r="E89" s="15">
        <v>190.72</v>
      </c>
      <c r="F89" s="15" t="s">
        <v>10</v>
      </c>
      <c r="G89" s="15">
        <v>57.22</v>
      </c>
      <c r="H89" s="15">
        <f t="shared" si="4"/>
        <v>133.5</v>
      </c>
      <c r="I89" s="16">
        <f t="shared" si="5"/>
        <v>0.30002097315436244</v>
      </c>
      <c r="J89" s="17">
        <f t="shared" si="6"/>
        <v>2771.6223600000003</v>
      </c>
      <c r="K89" s="16"/>
      <c r="L89" s="17">
        <f t="shared" si="7"/>
        <v>0</v>
      </c>
    </row>
    <row r="90" spans="1:12" ht="30" x14ac:dyDescent="0.25">
      <c r="A90" s="15" t="s">
        <v>21</v>
      </c>
      <c r="B90" s="12" t="s">
        <v>169</v>
      </c>
      <c r="C90" s="15">
        <v>191</v>
      </c>
      <c r="D90" s="15">
        <v>16.149999999999999</v>
      </c>
      <c r="E90" s="15">
        <v>148.63999999999999</v>
      </c>
      <c r="F90" s="15" t="s">
        <v>10</v>
      </c>
      <c r="G90" s="15">
        <v>148.63999999999999</v>
      </c>
      <c r="H90" s="15">
        <f t="shared" si="4"/>
        <v>0</v>
      </c>
      <c r="I90" s="16">
        <f t="shared" si="5"/>
        <v>1</v>
      </c>
      <c r="J90" s="17">
        <f t="shared" si="6"/>
        <v>2400.5359999999996</v>
      </c>
      <c r="K90" s="16"/>
      <c r="L90" s="17">
        <f t="shared" si="7"/>
        <v>0</v>
      </c>
    </row>
    <row r="91" spans="1:12" ht="30" x14ac:dyDescent="0.25">
      <c r="A91" s="15" t="s">
        <v>21</v>
      </c>
      <c r="B91" s="12" t="s">
        <v>170</v>
      </c>
      <c r="C91" s="15">
        <v>192</v>
      </c>
      <c r="D91" s="15">
        <v>48.438000000000002</v>
      </c>
      <c r="E91" s="15">
        <v>758.48</v>
      </c>
      <c r="F91" s="15" t="s">
        <v>10</v>
      </c>
      <c r="G91" s="15">
        <v>758.48</v>
      </c>
      <c r="H91" s="15">
        <f t="shared" si="4"/>
        <v>0</v>
      </c>
      <c r="I91" s="16">
        <f t="shared" si="5"/>
        <v>1</v>
      </c>
      <c r="J91" s="17">
        <f t="shared" si="6"/>
        <v>36739.254240000002</v>
      </c>
      <c r="K91" s="16"/>
      <c r="L91" s="17">
        <f t="shared" si="7"/>
        <v>0</v>
      </c>
    </row>
    <row r="92" spans="1:12" ht="30" x14ac:dyDescent="0.25">
      <c r="A92" s="15" t="s">
        <v>21</v>
      </c>
      <c r="B92" s="12" t="s">
        <v>171</v>
      </c>
      <c r="C92" s="15">
        <v>193</v>
      </c>
      <c r="D92" s="15">
        <v>16.149999999999999</v>
      </c>
      <c r="E92" s="15">
        <v>758.48</v>
      </c>
      <c r="F92" s="15" t="s">
        <v>10</v>
      </c>
      <c r="G92" s="15">
        <v>758.48</v>
      </c>
      <c r="H92" s="15">
        <f t="shared" si="4"/>
        <v>0</v>
      </c>
      <c r="I92" s="16">
        <f t="shared" si="5"/>
        <v>1</v>
      </c>
      <c r="J92" s="17">
        <f t="shared" si="6"/>
        <v>12249.451999999999</v>
      </c>
      <c r="K92" s="16"/>
      <c r="L92" s="17">
        <f t="shared" si="7"/>
        <v>0</v>
      </c>
    </row>
    <row r="93" spans="1:12" ht="30" x14ac:dyDescent="0.25">
      <c r="A93" s="15" t="s">
        <v>21</v>
      </c>
      <c r="B93" s="12" t="s">
        <v>172</v>
      </c>
      <c r="C93" s="15">
        <v>194</v>
      </c>
      <c r="D93" s="15">
        <v>26.91</v>
      </c>
      <c r="E93" s="15">
        <v>758.48</v>
      </c>
      <c r="F93" s="15" t="s">
        <v>10</v>
      </c>
      <c r="G93" s="15">
        <v>0</v>
      </c>
      <c r="H93" s="15">
        <f t="shared" si="4"/>
        <v>758.48</v>
      </c>
      <c r="I93" s="16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9" t="s">
        <v>32</v>
      </c>
      <c r="B94" s="29" t="s">
        <v>173</v>
      </c>
      <c r="C94" s="9">
        <v>215</v>
      </c>
      <c r="D94" s="9">
        <v>301.392</v>
      </c>
      <c r="E94" s="9">
        <v>26.866</v>
      </c>
      <c r="F94" s="9" t="s">
        <v>10</v>
      </c>
      <c r="G94" s="9">
        <v>0</v>
      </c>
      <c r="H94" s="15">
        <f t="shared" si="4"/>
        <v>26.866</v>
      </c>
      <c r="I94" s="10">
        <f t="shared" si="5"/>
        <v>0</v>
      </c>
      <c r="J94" s="17">
        <f t="shared" ref="J94:J116" si="8">D94*G94</f>
        <v>0</v>
      </c>
      <c r="K94" s="16"/>
      <c r="L94" s="17">
        <f t="shared" si="7"/>
        <v>0</v>
      </c>
    </row>
    <row r="95" spans="1:12" x14ac:dyDescent="0.25">
      <c r="A95" s="9" t="s">
        <v>32</v>
      </c>
      <c r="B95" s="29" t="s">
        <v>232</v>
      </c>
      <c r="C95" s="9">
        <v>217</v>
      </c>
      <c r="D95" s="9">
        <v>450</v>
      </c>
      <c r="E95" s="9">
        <v>1</v>
      </c>
      <c r="F95" s="9" t="s">
        <v>13</v>
      </c>
      <c r="G95" s="9">
        <v>0</v>
      </c>
      <c r="H95" s="15">
        <f t="shared" si="4"/>
        <v>1</v>
      </c>
      <c r="I95" s="10">
        <f t="shared" si="5"/>
        <v>0</v>
      </c>
      <c r="J95" s="17">
        <f t="shared" si="8"/>
        <v>0</v>
      </c>
      <c r="K95" s="16"/>
      <c r="L95" s="17">
        <f t="shared" si="7"/>
        <v>0</v>
      </c>
    </row>
    <row r="96" spans="1:12" x14ac:dyDescent="0.25">
      <c r="A96" s="9" t="s">
        <v>32</v>
      </c>
      <c r="B96" s="29" t="s">
        <v>174</v>
      </c>
      <c r="C96" s="9">
        <v>218</v>
      </c>
      <c r="D96" s="9">
        <v>350</v>
      </c>
      <c r="E96" s="9">
        <v>22</v>
      </c>
      <c r="F96" s="9" t="s">
        <v>13</v>
      </c>
      <c r="G96" s="9">
        <v>0</v>
      </c>
      <c r="H96" s="15">
        <f t="shared" si="4"/>
        <v>22</v>
      </c>
      <c r="I96" s="10">
        <f t="shared" si="5"/>
        <v>0</v>
      </c>
      <c r="J96" s="17">
        <f t="shared" si="8"/>
        <v>0</v>
      </c>
      <c r="K96" s="16"/>
      <c r="L96" s="17">
        <f t="shared" si="7"/>
        <v>0</v>
      </c>
    </row>
    <row r="97" spans="1:12" x14ac:dyDescent="0.25">
      <c r="A97" s="9" t="s">
        <v>32</v>
      </c>
      <c r="B97" s="29" t="s">
        <v>175</v>
      </c>
      <c r="C97" s="9">
        <v>219</v>
      </c>
      <c r="D97" s="9">
        <v>82</v>
      </c>
      <c r="E97" s="9">
        <v>44.743000000000002</v>
      </c>
      <c r="F97" s="9" t="s">
        <v>19</v>
      </c>
      <c r="G97" s="9">
        <v>0</v>
      </c>
      <c r="H97" s="15">
        <f t="shared" si="4"/>
        <v>44.743000000000002</v>
      </c>
      <c r="I97" s="10">
        <f t="shared" si="5"/>
        <v>0</v>
      </c>
      <c r="J97" s="17">
        <f t="shared" si="8"/>
        <v>0</v>
      </c>
      <c r="K97" s="16"/>
      <c r="L97" s="17">
        <f t="shared" si="7"/>
        <v>0</v>
      </c>
    </row>
    <row r="98" spans="1:12" x14ac:dyDescent="0.25">
      <c r="A98" s="9" t="s">
        <v>32</v>
      </c>
      <c r="B98" s="29" t="s">
        <v>176</v>
      </c>
      <c r="C98" s="9">
        <v>220</v>
      </c>
      <c r="D98" s="9">
        <v>32.799999999999997</v>
      </c>
      <c r="E98" s="9">
        <v>134.22999999999999</v>
      </c>
      <c r="F98" s="9" t="s">
        <v>19</v>
      </c>
      <c r="G98" s="9">
        <v>0</v>
      </c>
      <c r="H98" s="15">
        <f t="shared" si="4"/>
        <v>134.22999999999999</v>
      </c>
      <c r="I98" s="10">
        <f t="shared" si="5"/>
        <v>0</v>
      </c>
      <c r="J98" s="17">
        <f t="shared" si="8"/>
        <v>0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177</v>
      </c>
      <c r="C99" s="9">
        <v>221</v>
      </c>
      <c r="D99" s="9">
        <v>131.19999999999999</v>
      </c>
      <c r="E99" s="9">
        <v>33.186</v>
      </c>
      <c r="F99" s="9" t="s">
        <v>19</v>
      </c>
      <c r="G99" s="9">
        <v>0</v>
      </c>
      <c r="H99" s="15">
        <f t="shared" si="4"/>
        <v>33.186</v>
      </c>
      <c r="I99" s="10">
        <f t="shared" si="5"/>
        <v>0</v>
      </c>
      <c r="J99" s="17">
        <f t="shared" si="8"/>
        <v>0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178</v>
      </c>
      <c r="C100" s="9">
        <v>222</v>
      </c>
      <c r="D100" s="9">
        <v>1000</v>
      </c>
      <c r="E100" s="9">
        <v>4</v>
      </c>
      <c r="F100" s="9" t="s">
        <v>13</v>
      </c>
      <c r="G100" s="9">
        <v>0</v>
      </c>
      <c r="H100" s="15">
        <f t="shared" si="4"/>
        <v>4</v>
      </c>
      <c r="I100" s="10">
        <f t="shared" si="5"/>
        <v>0</v>
      </c>
      <c r="J100" s="17">
        <f t="shared" si="8"/>
        <v>0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179</v>
      </c>
      <c r="C101" s="9">
        <v>224</v>
      </c>
      <c r="D101" s="9">
        <v>183</v>
      </c>
      <c r="E101" s="9">
        <f>95.085-72.689</f>
        <v>22.396000000000001</v>
      </c>
      <c r="F101" s="9" t="s">
        <v>10</v>
      </c>
      <c r="G101" s="9">
        <f t="shared" ref="G101:G106" si="9">E101*80%</f>
        <v>17.916800000000002</v>
      </c>
      <c r="H101" s="15">
        <f t="shared" si="4"/>
        <v>4.4791999999999987</v>
      </c>
      <c r="I101" s="10">
        <f t="shared" si="5"/>
        <v>0.8</v>
      </c>
      <c r="J101" s="17">
        <f t="shared" si="8"/>
        <v>3278.7744000000002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180</v>
      </c>
      <c r="C102" s="9">
        <v>225</v>
      </c>
      <c r="D102" s="9">
        <v>49.2</v>
      </c>
      <c r="E102" s="9">
        <v>17.649999999999999</v>
      </c>
      <c r="F102" s="9" t="s">
        <v>19</v>
      </c>
      <c r="G102" s="9">
        <f t="shared" si="9"/>
        <v>14.12</v>
      </c>
      <c r="H102" s="15">
        <f t="shared" si="4"/>
        <v>3.5299999999999994</v>
      </c>
      <c r="I102" s="10">
        <f t="shared" si="5"/>
        <v>0.8</v>
      </c>
      <c r="J102" s="17">
        <f t="shared" si="8"/>
        <v>694.70399999999995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181</v>
      </c>
      <c r="C103" s="9">
        <v>226</v>
      </c>
      <c r="D103" s="9">
        <v>183</v>
      </c>
      <c r="E103" s="9">
        <v>99.917000000000002</v>
      </c>
      <c r="F103" s="9" t="s">
        <v>10</v>
      </c>
      <c r="G103" s="9">
        <f t="shared" si="9"/>
        <v>79.933600000000013</v>
      </c>
      <c r="H103" s="15">
        <f t="shared" si="4"/>
        <v>19.983399999999989</v>
      </c>
      <c r="I103" s="10">
        <f t="shared" si="5"/>
        <v>0.80000000000000016</v>
      </c>
      <c r="J103" s="17">
        <f t="shared" si="8"/>
        <v>14627.848800000002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182</v>
      </c>
      <c r="C104" s="9">
        <v>227</v>
      </c>
      <c r="D104" s="9">
        <v>49.2</v>
      </c>
      <c r="E104" s="9">
        <v>84.956000000000003</v>
      </c>
      <c r="F104" s="9" t="s">
        <v>19</v>
      </c>
      <c r="G104" s="9">
        <f t="shared" si="9"/>
        <v>67.964800000000011</v>
      </c>
      <c r="H104" s="15">
        <f t="shared" si="4"/>
        <v>16.991199999999992</v>
      </c>
      <c r="I104" s="10">
        <f t="shared" si="5"/>
        <v>0.80000000000000016</v>
      </c>
      <c r="J104" s="17">
        <f t="shared" si="8"/>
        <v>3343.8681600000009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183</v>
      </c>
      <c r="C105" s="9">
        <v>228</v>
      </c>
      <c r="D105" s="9">
        <v>183</v>
      </c>
      <c r="E105" s="9">
        <v>4.423</v>
      </c>
      <c r="F105" s="9" t="s">
        <v>10</v>
      </c>
      <c r="G105" s="9">
        <f t="shared" si="9"/>
        <v>3.5384000000000002</v>
      </c>
      <c r="H105" s="15">
        <f t="shared" si="4"/>
        <v>0.88459999999999983</v>
      </c>
      <c r="I105" s="10">
        <f t="shared" si="5"/>
        <v>0.8</v>
      </c>
      <c r="J105" s="17">
        <f t="shared" si="8"/>
        <v>647.52719999999999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184</v>
      </c>
      <c r="C106" s="9">
        <v>229</v>
      </c>
      <c r="D106" s="9">
        <v>49.2</v>
      </c>
      <c r="E106" s="9">
        <v>4.9000000000000004</v>
      </c>
      <c r="F106" s="9" t="s">
        <v>19</v>
      </c>
      <c r="G106" s="9">
        <f t="shared" si="9"/>
        <v>3.9200000000000004</v>
      </c>
      <c r="H106" s="15">
        <f t="shared" si="4"/>
        <v>0.98</v>
      </c>
      <c r="I106" s="10">
        <f t="shared" si="5"/>
        <v>0.8</v>
      </c>
      <c r="J106" s="17">
        <f t="shared" si="8"/>
        <v>192.86400000000003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185</v>
      </c>
      <c r="C107" s="9">
        <v>230</v>
      </c>
      <c r="D107" s="9">
        <v>183</v>
      </c>
      <c r="E107" s="9">
        <v>4.0949999999999998</v>
      </c>
      <c r="F107" s="9" t="s">
        <v>10</v>
      </c>
      <c r="G107" s="9">
        <v>0</v>
      </c>
      <c r="H107" s="15">
        <f t="shared" si="4"/>
        <v>4.0949999999999998</v>
      </c>
      <c r="I107" s="10">
        <f t="shared" si="5"/>
        <v>0</v>
      </c>
      <c r="J107" s="17">
        <f t="shared" si="8"/>
        <v>0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186</v>
      </c>
      <c r="C108" s="9">
        <v>231</v>
      </c>
      <c r="D108" s="9">
        <v>49.2</v>
      </c>
      <c r="E108" s="9">
        <v>7.49</v>
      </c>
      <c r="F108" s="9" t="s">
        <v>19</v>
      </c>
      <c r="G108" s="9">
        <v>0</v>
      </c>
      <c r="H108" s="15">
        <f t="shared" si="4"/>
        <v>7.49</v>
      </c>
      <c r="I108" s="10">
        <f t="shared" si="5"/>
        <v>0</v>
      </c>
      <c r="J108" s="17">
        <f t="shared" si="8"/>
        <v>0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187</v>
      </c>
      <c r="C109" s="9">
        <v>232</v>
      </c>
      <c r="D109" s="9">
        <v>183</v>
      </c>
      <c r="E109" s="9">
        <v>28.902999999999999</v>
      </c>
      <c r="F109" s="9" t="s">
        <v>10</v>
      </c>
      <c r="G109" s="9">
        <f>E109*80%</f>
        <v>23.122399999999999</v>
      </c>
      <c r="H109" s="15">
        <f t="shared" si="4"/>
        <v>5.7805999999999997</v>
      </c>
      <c r="I109" s="10">
        <f t="shared" si="5"/>
        <v>0.8</v>
      </c>
      <c r="J109" s="17">
        <f t="shared" si="8"/>
        <v>4231.3991999999998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188</v>
      </c>
      <c r="C110" s="9">
        <v>233</v>
      </c>
      <c r="D110" s="9">
        <v>49.2</v>
      </c>
      <c r="E110" s="9">
        <v>41.344000000000001</v>
      </c>
      <c r="F110" s="9" t="s">
        <v>19</v>
      </c>
      <c r="G110" s="9">
        <f>E110*80%</f>
        <v>33.075200000000002</v>
      </c>
      <c r="H110" s="15">
        <f t="shared" si="4"/>
        <v>8.2687999999999988</v>
      </c>
      <c r="I110" s="10">
        <f t="shared" si="5"/>
        <v>0.8</v>
      </c>
      <c r="J110" s="17">
        <f t="shared" si="8"/>
        <v>1627.2998400000001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189</v>
      </c>
      <c r="C111" s="9">
        <v>234</v>
      </c>
      <c r="D111" s="9">
        <v>183</v>
      </c>
      <c r="E111" s="9">
        <v>34.01</v>
      </c>
      <c r="F111" s="9" t="s">
        <v>10</v>
      </c>
      <c r="G111" s="9">
        <v>0</v>
      </c>
      <c r="H111" s="15">
        <f t="shared" si="4"/>
        <v>34.01</v>
      </c>
      <c r="I111" s="10">
        <f t="shared" si="5"/>
        <v>0</v>
      </c>
      <c r="J111" s="17">
        <f t="shared" si="8"/>
        <v>0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190</v>
      </c>
      <c r="C112" s="9">
        <v>235</v>
      </c>
      <c r="D112" s="9">
        <v>2.5</v>
      </c>
      <c r="E112" s="9">
        <v>2190.6999999999998</v>
      </c>
      <c r="F112" s="9" t="s">
        <v>23</v>
      </c>
      <c r="G112" s="9">
        <v>0</v>
      </c>
      <c r="H112" s="15">
        <f t="shared" si="4"/>
        <v>2190.6999999999998</v>
      </c>
      <c r="I112" s="10">
        <f t="shared" si="5"/>
        <v>0</v>
      </c>
      <c r="J112" s="17">
        <f t="shared" si="8"/>
        <v>0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191</v>
      </c>
      <c r="C113" s="9">
        <v>237</v>
      </c>
      <c r="D113" s="9">
        <v>183</v>
      </c>
      <c r="E113" s="9">
        <v>6.4029999999999996</v>
      </c>
      <c r="F113" s="9" t="s">
        <v>10</v>
      </c>
      <c r="G113" s="9">
        <f t="shared" ref="G113:G116" si="10">E113*80%</f>
        <v>5.1223999999999998</v>
      </c>
      <c r="H113" s="15">
        <f t="shared" si="4"/>
        <v>1.2805999999999997</v>
      </c>
      <c r="I113" s="10">
        <f t="shared" si="5"/>
        <v>0.8</v>
      </c>
      <c r="J113" s="17">
        <f t="shared" si="8"/>
        <v>937.39919999999995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192</v>
      </c>
      <c r="C114" s="9">
        <v>238</v>
      </c>
      <c r="D114" s="9">
        <v>183</v>
      </c>
      <c r="E114" s="9">
        <v>30.640999999999998</v>
      </c>
      <c r="F114" s="9" t="s">
        <v>10</v>
      </c>
      <c r="G114" s="9">
        <f t="shared" si="10"/>
        <v>24.512799999999999</v>
      </c>
      <c r="H114" s="15">
        <f t="shared" si="4"/>
        <v>6.1281999999999996</v>
      </c>
      <c r="I114" s="10">
        <f t="shared" si="5"/>
        <v>0.8</v>
      </c>
      <c r="J114" s="17">
        <f t="shared" si="8"/>
        <v>4485.8423999999995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193</v>
      </c>
      <c r="C115" s="9">
        <v>239</v>
      </c>
      <c r="D115" s="9">
        <v>183</v>
      </c>
      <c r="E115" s="9">
        <v>14.872999999999999</v>
      </c>
      <c r="F115" s="9" t="s">
        <v>10</v>
      </c>
      <c r="G115" s="9">
        <f t="shared" si="10"/>
        <v>11.898400000000001</v>
      </c>
      <c r="H115" s="15">
        <f t="shared" si="4"/>
        <v>2.9745999999999988</v>
      </c>
      <c r="I115" s="10">
        <f t="shared" si="5"/>
        <v>0.8</v>
      </c>
      <c r="J115" s="17">
        <f t="shared" si="8"/>
        <v>2177.4072000000001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194</v>
      </c>
      <c r="C116" s="9">
        <v>240</v>
      </c>
      <c r="D116" s="9">
        <v>183</v>
      </c>
      <c r="E116" s="9">
        <v>59.811</v>
      </c>
      <c r="F116" s="9" t="s">
        <v>10</v>
      </c>
      <c r="G116" s="9">
        <f t="shared" si="10"/>
        <v>47.848800000000004</v>
      </c>
      <c r="H116" s="15">
        <f t="shared" si="4"/>
        <v>11.962199999999996</v>
      </c>
      <c r="I116" s="10">
        <f t="shared" si="5"/>
        <v>0.8</v>
      </c>
      <c r="J116" s="17">
        <f t="shared" si="8"/>
        <v>8756.3304000000007</v>
      </c>
      <c r="K116" s="16"/>
      <c r="L116" s="17">
        <f t="shared" si="7"/>
        <v>0</v>
      </c>
    </row>
    <row r="117" spans="1:12" ht="45" x14ac:dyDescent="0.25">
      <c r="A117" s="15" t="s">
        <v>18</v>
      </c>
      <c r="B117" s="12" t="s">
        <v>196</v>
      </c>
      <c r="C117" s="15">
        <v>246</v>
      </c>
      <c r="D117" s="15">
        <v>18500</v>
      </c>
      <c r="E117" s="15">
        <v>1</v>
      </c>
      <c r="F117" s="15" t="s">
        <v>12</v>
      </c>
      <c r="G117" s="15">
        <v>0.94</v>
      </c>
      <c r="H117" s="15">
        <f t="shared" si="4"/>
        <v>6.0000000000000053E-2</v>
      </c>
      <c r="I117" s="16">
        <f t="shared" si="5"/>
        <v>0.94</v>
      </c>
      <c r="J117" s="17">
        <f t="shared" si="6"/>
        <v>17390</v>
      </c>
      <c r="K117" s="16">
        <f>100%-I117</f>
        <v>6.0000000000000053E-2</v>
      </c>
      <c r="L117" s="17">
        <f t="shared" si="7"/>
        <v>1110.0000000000009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3</v>
      </c>
      <c r="F118" s="9" t="s">
        <v>13</v>
      </c>
      <c r="G118" s="9">
        <v>0</v>
      </c>
      <c r="H118" s="9">
        <f t="shared" si="4"/>
        <v>3</v>
      </c>
      <c r="I118" s="10">
        <f t="shared" si="5"/>
        <v>0</v>
      </c>
      <c r="J118" s="18">
        <f t="shared" ref="J118" si="11">D118*E118*I118</f>
        <v>0</v>
      </c>
      <c r="K118" s="10">
        <v>1</v>
      </c>
      <c r="L118" s="18">
        <f t="shared" si="7"/>
        <v>1800</v>
      </c>
    </row>
    <row r="119" spans="1:12" x14ac:dyDescent="0.25">
      <c r="A119" s="15" t="s">
        <v>18</v>
      </c>
      <c r="B119" s="12" t="s">
        <v>197</v>
      </c>
      <c r="C119" s="15">
        <v>248</v>
      </c>
      <c r="D119" s="15">
        <v>2000</v>
      </c>
      <c r="E119" s="15">
        <v>1</v>
      </c>
      <c r="F119" s="15" t="s">
        <v>12</v>
      </c>
      <c r="G119" s="15">
        <v>0</v>
      </c>
      <c r="H119" s="15">
        <f t="shared" si="4"/>
        <v>1</v>
      </c>
      <c r="I119" s="16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ht="60" x14ac:dyDescent="0.25">
      <c r="A120" s="15" t="s">
        <v>24</v>
      </c>
      <c r="B120" s="12" t="s">
        <v>198</v>
      </c>
      <c r="C120" s="15">
        <v>250</v>
      </c>
      <c r="D120" s="15">
        <v>15000</v>
      </c>
      <c r="E120" s="15">
        <v>1</v>
      </c>
      <c r="F120" s="15" t="s">
        <v>12</v>
      </c>
      <c r="G120" s="15">
        <v>1</v>
      </c>
      <c r="H120" s="15">
        <f t="shared" si="4"/>
        <v>0</v>
      </c>
      <c r="I120" s="16">
        <f t="shared" si="5"/>
        <v>1</v>
      </c>
      <c r="J120" s="17">
        <f t="shared" si="6"/>
        <v>15000</v>
      </c>
      <c r="K120" s="16"/>
      <c r="L120" s="17">
        <f t="shared" si="7"/>
        <v>0</v>
      </c>
    </row>
    <row r="121" spans="1:12" ht="60" x14ac:dyDescent="0.25">
      <c r="A121" s="15" t="s">
        <v>24</v>
      </c>
      <c r="B121" s="12" t="s">
        <v>199</v>
      </c>
      <c r="C121" s="15">
        <v>251</v>
      </c>
      <c r="D121" s="15">
        <v>10000</v>
      </c>
      <c r="E121" s="15">
        <v>1</v>
      </c>
      <c r="F121" s="15" t="s">
        <v>12</v>
      </c>
      <c r="G121" s="15">
        <v>1</v>
      </c>
      <c r="H121" s="15">
        <f t="shared" si="4"/>
        <v>0</v>
      </c>
      <c r="I121" s="16">
        <f t="shared" si="5"/>
        <v>1</v>
      </c>
      <c r="J121" s="17">
        <f t="shared" si="6"/>
        <v>10000</v>
      </c>
      <c r="K121" s="16"/>
      <c r="L121" s="17">
        <f t="shared" si="7"/>
        <v>0</v>
      </c>
    </row>
    <row r="122" spans="1:12" ht="30" x14ac:dyDescent="0.25">
      <c r="A122" s="15" t="s">
        <v>24</v>
      </c>
      <c r="B122" s="12" t="s">
        <v>200</v>
      </c>
      <c r="C122" s="15">
        <v>253</v>
      </c>
      <c r="D122" s="15">
        <v>1000</v>
      </c>
      <c r="E122" s="15">
        <v>1</v>
      </c>
      <c r="F122" s="15" t="s">
        <v>12</v>
      </c>
      <c r="G122" s="15">
        <v>1</v>
      </c>
      <c r="H122" s="15">
        <f t="shared" si="4"/>
        <v>0</v>
      </c>
      <c r="I122" s="16">
        <f t="shared" si="5"/>
        <v>1</v>
      </c>
      <c r="J122" s="17">
        <f t="shared" si="6"/>
        <v>1000</v>
      </c>
      <c r="K122" s="16"/>
      <c r="L122" s="17">
        <f t="shared" si="7"/>
        <v>0</v>
      </c>
    </row>
    <row r="123" spans="1:12" ht="60" x14ac:dyDescent="0.25">
      <c r="A123" s="15" t="s">
        <v>24</v>
      </c>
      <c r="B123" s="12" t="s">
        <v>25</v>
      </c>
      <c r="C123" s="15">
        <v>254</v>
      </c>
      <c r="D123" s="15">
        <v>7000</v>
      </c>
      <c r="E123" s="15">
        <v>1</v>
      </c>
      <c r="F123" s="15" t="s">
        <v>12</v>
      </c>
      <c r="G123" s="15">
        <v>0</v>
      </c>
      <c r="H123" s="15">
        <f t="shared" si="4"/>
        <v>1</v>
      </c>
      <c r="I123" s="16">
        <f t="shared" si="5"/>
        <v>0</v>
      </c>
      <c r="J123" s="17">
        <f t="shared" si="6"/>
        <v>0</v>
      </c>
      <c r="K123" s="16">
        <v>1</v>
      </c>
      <c r="L123" s="17">
        <f t="shared" si="7"/>
        <v>7000</v>
      </c>
    </row>
    <row r="124" spans="1:12" ht="30" x14ac:dyDescent="0.25">
      <c r="A124" s="15" t="s">
        <v>24</v>
      </c>
      <c r="B124" s="12" t="s">
        <v>201</v>
      </c>
      <c r="C124" s="15">
        <v>255</v>
      </c>
      <c r="D124" s="15">
        <v>10000</v>
      </c>
      <c r="E124" s="15">
        <v>1</v>
      </c>
      <c r="F124" s="15" t="s">
        <v>12</v>
      </c>
      <c r="G124" s="15">
        <v>0</v>
      </c>
      <c r="H124" s="15">
        <f t="shared" si="4"/>
        <v>1</v>
      </c>
      <c r="I124" s="16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15" t="s">
        <v>24</v>
      </c>
      <c r="B125" s="12" t="s">
        <v>202</v>
      </c>
      <c r="C125" s="15">
        <v>257</v>
      </c>
      <c r="D125" s="15">
        <v>1800</v>
      </c>
      <c r="E125" s="15">
        <v>1</v>
      </c>
      <c r="F125" s="15" t="s">
        <v>12</v>
      </c>
      <c r="G125" s="15">
        <v>1</v>
      </c>
      <c r="H125" s="15">
        <f t="shared" si="4"/>
        <v>0</v>
      </c>
      <c r="I125" s="16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2" x14ac:dyDescent="0.25">
      <c r="A126" s="15" t="s">
        <v>24</v>
      </c>
      <c r="B126" s="12" t="s">
        <v>203</v>
      </c>
      <c r="C126" s="15">
        <v>258</v>
      </c>
      <c r="D126" s="15">
        <v>2000</v>
      </c>
      <c r="E126" s="15">
        <v>1</v>
      </c>
      <c r="F126" s="15" t="s">
        <v>12</v>
      </c>
      <c r="G126" s="15">
        <v>0</v>
      </c>
      <c r="H126" s="15">
        <f t="shared" si="4"/>
        <v>1</v>
      </c>
      <c r="I126" s="16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ht="30" x14ac:dyDescent="0.25">
      <c r="A127" s="15" t="s">
        <v>29</v>
      </c>
      <c r="B127" s="12" t="s">
        <v>210</v>
      </c>
      <c r="C127" s="15">
        <v>272</v>
      </c>
      <c r="D127" s="15">
        <v>18000</v>
      </c>
      <c r="E127" s="15">
        <v>1</v>
      </c>
      <c r="F127" s="15" t="s">
        <v>12</v>
      </c>
      <c r="G127" s="15">
        <v>1</v>
      </c>
      <c r="H127" s="15">
        <f t="shared" si="4"/>
        <v>0</v>
      </c>
      <c r="I127" s="16">
        <f t="shared" si="5"/>
        <v>1</v>
      </c>
      <c r="J127" s="17">
        <f t="shared" si="6"/>
        <v>18000</v>
      </c>
      <c r="K127" s="16"/>
      <c r="L127" s="17">
        <f t="shared" si="7"/>
        <v>0</v>
      </c>
    </row>
    <row r="128" spans="1:12" x14ac:dyDescent="0.25">
      <c r="A128" s="9" t="s">
        <v>30</v>
      </c>
      <c r="B128" s="12" t="s">
        <v>214</v>
      </c>
      <c r="C128" s="9">
        <v>277</v>
      </c>
      <c r="D128" s="9">
        <v>34</v>
      </c>
      <c r="E128" s="9">
        <v>76.528999999999996</v>
      </c>
      <c r="F128" s="9" t="s">
        <v>31</v>
      </c>
      <c r="G128" s="9">
        <v>0</v>
      </c>
      <c r="H128" s="15">
        <f t="shared" si="4"/>
        <v>76.528999999999996</v>
      </c>
      <c r="I128" s="10">
        <f t="shared" si="5"/>
        <v>0</v>
      </c>
      <c r="J128" s="17">
        <f t="shared" ref="J128:J131" si="12">D128*G128</f>
        <v>0</v>
      </c>
      <c r="K128" s="16">
        <v>1</v>
      </c>
      <c r="L128" s="17">
        <f t="shared" si="7"/>
        <v>2601.9859999999999</v>
      </c>
    </row>
    <row r="129" spans="1:12" ht="30" x14ac:dyDescent="0.25">
      <c r="A129" s="9" t="s">
        <v>30</v>
      </c>
      <c r="B129" s="12" t="s">
        <v>215</v>
      </c>
      <c r="C129" s="9">
        <v>278</v>
      </c>
      <c r="D129" s="9">
        <v>77</v>
      </c>
      <c r="E129" s="9">
        <v>27</v>
      </c>
      <c r="F129" s="9" t="s">
        <v>31</v>
      </c>
      <c r="G129" s="9">
        <v>0</v>
      </c>
      <c r="H129" s="15">
        <f t="shared" si="4"/>
        <v>27</v>
      </c>
      <c r="I129" s="10">
        <f t="shared" si="5"/>
        <v>0</v>
      </c>
      <c r="J129" s="17">
        <f t="shared" si="12"/>
        <v>0</v>
      </c>
      <c r="K129" s="16">
        <v>1</v>
      </c>
      <c r="L129" s="17">
        <f t="shared" si="7"/>
        <v>2079</v>
      </c>
    </row>
    <row r="130" spans="1:12" ht="30" x14ac:dyDescent="0.25">
      <c r="A130" s="9" t="s">
        <v>30</v>
      </c>
      <c r="B130" s="12" t="s">
        <v>216</v>
      </c>
      <c r="C130" s="9">
        <v>279</v>
      </c>
      <c r="D130" s="9">
        <v>23</v>
      </c>
      <c r="E130" s="9">
        <v>89.3</v>
      </c>
      <c r="F130" s="9" t="s">
        <v>23</v>
      </c>
      <c r="G130" s="9">
        <v>0</v>
      </c>
      <c r="H130" s="15">
        <f t="shared" si="4"/>
        <v>89.3</v>
      </c>
      <c r="I130" s="10">
        <f t="shared" si="5"/>
        <v>0</v>
      </c>
      <c r="J130" s="17">
        <f t="shared" si="12"/>
        <v>0</v>
      </c>
      <c r="K130" s="16">
        <v>1</v>
      </c>
      <c r="L130" s="17">
        <f t="shared" si="7"/>
        <v>2053.9</v>
      </c>
    </row>
    <row r="131" spans="1:12" ht="30" x14ac:dyDescent="0.25">
      <c r="A131" s="9" t="s">
        <v>30</v>
      </c>
      <c r="B131" s="12" t="s">
        <v>217</v>
      </c>
      <c r="C131" s="9">
        <v>280</v>
      </c>
      <c r="D131" s="9">
        <v>151</v>
      </c>
      <c r="E131" s="9">
        <v>15</v>
      </c>
      <c r="F131" s="9" t="s">
        <v>31</v>
      </c>
      <c r="G131" s="9">
        <v>0</v>
      </c>
      <c r="H131" s="15">
        <f t="shared" si="4"/>
        <v>15</v>
      </c>
      <c r="I131" s="10">
        <f t="shared" si="5"/>
        <v>0</v>
      </c>
      <c r="J131" s="17">
        <f t="shared" si="12"/>
        <v>0</v>
      </c>
      <c r="K131" s="16">
        <v>1</v>
      </c>
      <c r="L131" s="17">
        <f t="shared" si="7"/>
        <v>2265</v>
      </c>
    </row>
    <row r="132" spans="1:12" ht="30" x14ac:dyDescent="0.25">
      <c r="A132" s="15" t="s">
        <v>21</v>
      </c>
      <c r="B132" s="12" t="s">
        <v>219</v>
      </c>
      <c r="C132" s="15">
        <v>283</v>
      </c>
      <c r="D132" s="15">
        <v>400</v>
      </c>
      <c r="E132" s="15">
        <v>1</v>
      </c>
      <c r="F132" s="15" t="s">
        <v>12</v>
      </c>
      <c r="G132" s="15">
        <v>0</v>
      </c>
      <c r="H132" s="15">
        <f t="shared" si="4"/>
        <v>1</v>
      </c>
      <c r="I132" s="16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ht="30" x14ac:dyDescent="0.25">
      <c r="A133" s="15" t="s">
        <v>37</v>
      </c>
      <c r="B133" s="12" t="s">
        <v>220</v>
      </c>
      <c r="C133" s="15">
        <v>293</v>
      </c>
      <c r="D133" s="15">
        <v>310</v>
      </c>
      <c r="E133" s="15">
        <v>765.25</v>
      </c>
      <c r="F133" s="15" t="s">
        <v>23</v>
      </c>
      <c r="G133" s="15">
        <v>765.25</v>
      </c>
      <c r="H133" s="15">
        <f t="shared" si="4"/>
        <v>0</v>
      </c>
      <c r="I133" s="16">
        <f t="shared" si="5"/>
        <v>1</v>
      </c>
      <c r="J133" s="17">
        <f t="shared" si="6"/>
        <v>237227.5</v>
      </c>
      <c r="K133" s="16"/>
      <c r="L133" s="17">
        <f t="shared" si="7"/>
        <v>0</v>
      </c>
    </row>
    <row r="134" spans="1:12" x14ac:dyDescent="0.25">
      <c r="A134" s="15" t="s">
        <v>37</v>
      </c>
      <c r="B134" s="12" t="s">
        <v>234</v>
      </c>
      <c r="C134" s="15">
        <v>298</v>
      </c>
      <c r="D134" s="15">
        <v>310</v>
      </c>
      <c r="E134" s="15">
        <v>750</v>
      </c>
      <c r="F134" s="15" t="s">
        <v>23</v>
      </c>
      <c r="G134" s="15">
        <v>750</v>
      </c>
      <c r="H134" s="15">
        <f t="shared" ref="H134:H173" si="13">E134-G134</f>
        <v>0</v>
      </c>
      <c r="I134" s="16">
        <f t="shared" si="5"/>
        <v>1</v>
      </c>
      <c r="J134" s="17">
        <f t="shared" si="6"/>
        <v>232500</v>
      </c>
      <c r="K134" s="16"/>
      <c r="L134" s="17">
        <f t="shared" si="7"/>
        <v>0</v>
      </c>
    </row>
    <row r="135" spans="1:12" ht="30" x14ac:dyDescent="0.25">
      <c r="A135" s="15" t="s">
        <v>36</v>
      </c>
      <c r="B135" s="12" t="s">
        <v>235</v>
      </c>
      <c r="C135" s="15">
        <v>316</v>
      </c>
      <c r="D135" s="15">
        <v>4000</v>
      </c>
      <c r="E135" s="15">
        <v>1</v>
      </c>
      <c r="F135" s="15" t="s">
        <v>12</v>
      </c>
      <c r="G135" s="15">
        <v>1</v>
      </c>
      <c r="H135" s="15">
        <f t="shared" si="13"/>
        <v>0</v>
      </c>
      <c r="I135" s="16">
        <f t="shared" si="5"/>
        <v>1</v>
      </c>
      <c r="J135" s="17">
        <f t="shared" si="6"/>
        <v>4000</v>
      </c>
      <c r="K135" s="16"/>
      <c r="L135" s="17">
        <f t="shared" si="7"/>
        <v>0</v>
      </c>
    </row>
    <row r="136" spans="1:12" x14ac:dyDescent="0.25">
      <c r="A136" s="15" t="s">
        <v>34</v>
      </c>
      <c r="B136" s="12" t="s">
        <v>243</v>
      </c>
      <c r="C136" s="15">
        <v>319</v>
      </c>
      <c r="D136" s="15">
        <v>7500</v>
      </c>
      <c r="E136" s="15">
        <v>0.76700000000000002</v>
      </c>
      <c r="F136" s="15" t="s">
        <v>16</v>
      </c>
      <c r="G136" s="15">
        <v>0.77</v>
      </c>
      <c r="H136" s="15">
        <f t="shared" si="13"/>
        <v>-3.0000000000000027E-3</v>
      </c>
      <c r="I136" s="16">
        <f t="shared" si="5"/>
        <v>1.0039113428943938</v>
      </c>
      <c r="J136" s="17">
        <f t="shared" si="6"/>
        <v>5775</v>
      </c>
      <c r="K136" s="16"/>
      <c r="L136" s="17">
        <f t="shared" si="7"/>
        <v>0</v>
      </c>
    </row>
    <row r="137" spans="1:12" x14ac:dyDescent="0.25">
      <c r="A137" s="15" t="s">
        <v>34</v>
      </c>
      <c r="B137" s="12" t="s">
        <v>244</v>
      </c>
      <c r="C137" s="15">
        <v>320</v>
      </c>
      <c r="D137" s="15">
        <v>424</v>
      </c>
      <c r="E137" s="15">
        <v>12.337</v>
      </c>
      <c r="F137" s="15" t="s">
        <v>14</v>
      </c>
      <c r="G137" s="15">
        <v>12.34</v>
      </c>
      <c r="H137" s="15">
        <f t="shared" si="13"/>
        <v>-3.0000000000001137E-3</v>
      </c>
      <c r="I137" s="16">
        <f t="shared" si="5"/>
        <v>1.0002431709491773</v>
      </c>
      <c r="J137" s="17">
        <f t="shared" si="6"/>
        <v>5232.16</v>
      </c>
      <c r="K137" s="16"/>
      <c r="L137" s="17">
        <f t="shared" si="7"/>
        <v>0</v>
      </c>
    </row>
    <row r="138" spans="1:12" x14ac:dyDescent="0.25">
      <c r="A138" s="15" t="s">
        <v>34</v>
      </c>
      <c r="B138" s="12" t="s">
        <v>245</v>
      </c>
      <c r="C138" s="15">
        <v>321</v>
      </c>
      <c r="D138" s="15">
        <v>1000</v>
      </c>
      <c r="E138" s="15">
        <v>1</v>
      </c>
      <c r="F138" s="15" t="s">
        <v>14</v>
      </c>
      <c r="G138" s="15">
        <v>1</v>
      </c>
      <c r="H138" s="15">
        <f t="shared" si="13"/>
        <v>0</v>
      </c>
      <c r="I138" s="16">
        <f t="shared" si="5"/>
        <v>1</v>
      </c>
      <c r="J138" s="17">
        <f t="shared" si="6"/>
        <v>1000</v>
      </c>
      <c r="K138" s="16"/>
      <c r="L138" s="17">
        <f t="shared" si="7"/>
        <v>0</v>
      </c>
    </row>
    <row r="139" spans="1:12" x14ac:dyDescent="0.25">
      <c r="A139" s="15" t="s">
        <v>34</v>
      </c>
      <c r="B139" s="12" t="s">
        <v>246</v>
      </c>
      <c r="C139" s="15">
        <v>322</v>
      </c>
      <c r="D139" s="15">
        <v>225</v>
      </c>
      <c r="E139" s="15">
        <v>3.6379999999999999</v>
      </c>
      <c r="F139" s="15" t="s">
        <v>14</v>
      </c>
      <c r="G139" s="15">
        <v>3.64</v>
      </c>
      <c r="H139" s="15">
        <f t="shared" si="13"/>
        <v>-2.0000000000002238E-3</v>
      </c>
      <c r="I139" s="16">
        <f t="shared" si="5"/>
        <v>1.0005497526113249</v>
      </c>
      <c r="J139" s="17">
        <f t="shared" si="6"/>
        <v>819</v>
      </c>
      <c r="K139" s="16"/>
      <c r="L139" s="17">
        <f t="shared" si="7"/>
        <v>0</v>
      </c>
    </row>
    <row r="140" spans="1:12" x14ac:dyDescent="0.25">
      <c r="A140" s="15" t="s">
        <v>34</v>
      </c>
      <c r="B140" s="12" t="s">
        <v>247</v>
      </c>
      <c r="C140" s="15">
        <v>323</v>
      </c>
      <c r="D140" s="15">
        <v>258.33999999999997</v>
      </c>
      <c r="E140" s="15">
        <v>40.99</v>
      </c>
      <c r="F140" s="15" t="s">
        <v>10</v>
      </c>
      <c r="G140" s="15">
        <v>40.99</v>
      </c>
      <c r="H140" s="15">
        <f t="shared" si="13"/>
        <v>0</v>
      </c>
      <c r="I140" s="16">
        <f t="shared" si="5"/>
        <v>1</v>
      </c>
      <c r="J140" s="17">
        <f t="shared" si="6"/>
        <v>10589.356599999999</v>
      </c>
      <c r="K140" s="16"/>
      <c r="L140" s="17">
        <f t="shared" si="7"/>
        <v>0</v>
      </c>
    </row>
    <row r="141" spans="1:12" x14ac:dyDescent="0.25">
      <c r="A141" s="15" t="s">
        <v>34</v>
      </c>
      <c r="B141" s="12" t="s">
        <v>248</v>
      </c>
      <c r="C141" s="15">
        <v>324</v>
      </c>
      <c r="D141" s="15">
        <v>172.22</v>
      </c>
      <c r="E141" s="15">
        <v>40.99</v>
      </c>
      <c r="F141" s="15" t="s">
        <v>10</v>
      </c>
      <c r="G141" s="15">
        <v>40.99</v>
      </c>
      <c r="H141" s="15">
        <f t="shared" si="13"/>
        <v>0</v>
      </c>
      <c r="I141" s="16">
        <f t="shared" si="5"/>
        <v>1</v>
      </c>
      <c r="J141" s="17">
        <f t="shared" si="6"/>
        <v>7059.2978000000003</v>
      </c>
      <c r="K141" s="16"/>
      <c r="L141" s="17">
        <f t="shared" si="7"/>
        <v>0</v>
      </c>
    </row>
    <row r="142" spans="1:12" x14ac:dyDescent="0.25">
      <c r="A142" s="15" t="s">
        <v>34</v>
      </c>
      <c r="B142" s="12" t="s">
        <v>249</v>
      </c>
      <c r="C142" s="15">
        <v>325</v>
      </c>
      <c r="D142" s="15">
        <v>194</v>
      </c>
      <c r="E142" s="15">
        <v>96.45</v>
      </c>
      <c r="F142" s="15" t="s">
        <v>10</v>
      </c>
      <c r="G142" s="15">
        <v>96.45</v>
      </c>
      <c r="H142" s="15">
        <f t="shared" si="13"/>
        <v>0</v>
      </c>
      <c r="I142" s="16">
        <f t="shared" si="5"/>
        <v>1</v>
      </c>
      <c r="J142" s="17">
        <f t="shared" si="6"/>
        <v>18711.3</v>
      </c>
      <c r="K142" s="16"/>
      <c r="L142" s="17">
        <f t="shared" si="7"/>
        <v>0</v>
      </c>
    </row>
    <row r="143" spans="1:12" x14ac:dyDescent="0.25">
      <c r="A143" s="15" t="s">
        <v>34</v>
      </c>
      <c r="B143" s="12" t="s">
        <v>250</v>
      </c>
      <c r="C143" s="15">
        <v>326</v>
      </c>
      <c r="D143" s="15">
        <v>283</v>
      </c>
      <c r="E143" s="15">
        <v>5.7839999999999998</v>
      </c>
      <c r="F143" s="15" t="s">
        <v>14</v>
      </c>
      <c r="G143" s="15">
        <v>5.78</v>
      </c>
      <c r="H143" s="15">
        <f t="shared" si="13"/>
        <v>3.9999999999995595E-3</v>
      </c>
      <c r="I143" s="16">
        <f t="shared" si="5"/>
        <v>0.99930843706777328</v>
      </c>
      <c r="J143" s="17">
        <f t="shared" si="6"/>
        <v>1635.74</v>
      </c>
      <c r="K143" s="16"/>
      <c r="L143" s="17">
        <f t="shared" si="7"/>
        <v>0</v>
      </c>
    </row>
    <row r="144" spans="1:12" x14ac:dyDescent="0.25">
      <c r="A144" s="15" t="s">
        <v>34</v>
      </c>
      <c r="B144" s="12" t="s">
        <v>246</v>
      </c>
      <c r="C144" s="15">
        <v>327</v>
      </c>
      <c r="D144" s="15">
        <v>2000</v>
      </c>
      <c r="E144" s="15">
        <v>4.7640000000000002</v>
      </c>
      <c r="F144" s="15" t="s">
        <v>14</v>
      </c>
      <c r="G144" s="15">
        <v>4.76</v>
      </c>
      <c r="H144" s="15">
        <f t="shared" si="13"/>
        <v>4.0000000000004476E-3</v>
      </c>
      <c r="I144" s="16">
        <f t="shared" si="5"/>
        <v>0.99916036943744746</v>
      </c>
      <c r="J144" s="17">
        <f t="shared" si="6"/>
        <v>9520</v>
      </c>
      <c r="K144" s="16"/>
      <c r="L144" s="17">
        <f t="shared" si="7"/>
        <v>0</v>
      </c>
    </row>
    <row r="145" spans="1:12" ht="30" x14ac:dyDescent="0.25">
      <c r="A145" s="15" t="s">
        <v>34</v>
      </c>
      <c r="B145" s="12" t="s">
        <v>251</v>
      </c>
      <c r="C145" s="15">
        <v>328</v>
      </c>
      <c r="D145" s="15">
        <v>302</v>
      </c>
      <c r="E145" s="15">
        <v>106.23399999999999</v>
      </c>
      <c r="F145" s="15" t="s">
        <v>10</v>
      </c>
      <c r="G145" s="15">
        <v>106.23</v>
      </c>
      <c r="H145" s="15">
        <f t="shared" si="13"/>
        <v>3.9999999999906777E-3</v>
      </c>
      <c r="I145" s="16">
        <f t="shared" si="5"/>
        <v>0.99996234727111855</v>
      </c>
      <c r="J145" s="17">
        <f t="shared" si="6"/>
        <v>32081.460000000003</v>
      </c>
      <c r="K145" s="16"/>
      <c r="L145" s="17">
        <f t="shared" si="7"/>
        <v>0</v>
      </c>
    </row>
    <row r="146" spans="1:12" ht="30" x14ac:dyDescent="0.25">
      <c r="A146" s="15" t="s">
        <v>38</v>
      </c>
      <c r="B146" s="12" t="s">
        <v>252</v>
      </c>
      <c r="C146" s="15">
        <v>329</v>
      </c>
      <c r="D146" s="15">
        <v>215.28</v>
      </c>
      <c r="E146" s="15">
        <v>15.49</v>
      </c>
      <c r="F146" s="15" t="s">
        <v>10</v>
      </c>
      <c r="G146" s="15">
        <v>15.49</v>
      </c>
      <c r="H146" s="15">
        <f t="shared" si="13"/>
        <v>0</v>
      </c>
      <c r="I146" s="16">
        <f t="shared" si="5"/>
        <v>1</v>
      </c>
      <c r="J146" s="17">
        <f t="shared" si="6"/>
        <v>3334.6871999999998</v>
      </c>
      <c r="K146" s="16"/>
      <c r="L146" s="17">
        <f t="shared" si="7"/>
        <v>0</v>
      </c>
    </row>
    <row r="147" spans="1:12" ht="30" x14ac:dyDescent="0.25">
      <c r="A147" s="15" t="s">
        <v>38</v>
      </c>
      <c r="B147" s="12" t="s">
        <v>253</v>
      </c>
      <c r="C147" s="15">
        <v>330</v>
      </c>
      <c r="D147" s="15">
        <v>215.28</v>
      </c>
      <c r="E147" s="15">
        <v>15.49</v>
      </c>
      <c r="F147" s="15" t="s">
        <v>12</v>
      </c>
      <c r="G147" s="15">
        <v>15.49</v>
      </c>
      <c r="H147" s="15">
        <f t="shared" si="13"/>
        <v>0</v>
      </c>
      <c r="I147" s="16">
        <f t="shared" si="5"/>
        <v>1</v>
      </c>
      <c r="J147" s="17">
        <f t="shared" si="6"/>
        <v>3334.6871999999998</v>
      </c>
      <c r="K147" s="16"/>
      <c r="L147" s="17">
        <f t="shared" si="7"/>
        <v>0</v>
      </c>
    </row>
    <row r="148" spans="1:12" ht="30" x14ac:dyDescent="0.25">
      <c r="A148" s="15" t="s">
        <v>38</v>
      </c>
      <c r="B148" s="12" t="s">
        <v>254</v>
      </c>
      <c r="C148" s="15">
        <v>331</v>
      </c>
      <c r="D148" s="15">
        <v>215.28</v>
      </c>
      <c r="E148" s="15">
        <v>4.5999999999999996</v>
      </c>
      <c r="F148" s="15" t="s">
        <v>10</v>
      </c>
      <c r="G148" s="15">
        <v>4.5999999999999996</v>
      </c>
      <c r="H148" s="15">
        <f t="shared" si="13"/>
        <v>0</v>
      </c>
      <c r="I148" s="16">
        <f t="shared" si="5"/>
        <v>1</v>
      </c>
      <c r="J148" s="17">
        <f t="shared" si="6"/>
        <v>990.2879999999999</v>
      </c>
      <c r="K148" s="16"/>
      <c r="L148" s="17">
        <f t="shared" si="7"/>
        <v>0</v>
      </c>
    </row>
    <row r="149" spans="1:12" ht="30" x14ac:dyDescent="0.25">
      <c r="A149" s="15" t="s">
        <v>38</v>
      </c>
      <c r="B149" s="12" t="s">
        <v>255</v>
      </c>
      <c r="C149" s="15">
        <v>332</v>
      </c>
      <c r="D149" s="15">
        <v>200</v>
      </c>
      <c r="E149" s="15">
        <v>1</v>
      </c>
      <c r="F149" s="15" t="s">
        <v>13</v>
      </c>
      <c r="G149" s="15">
        <v>1</v>
      </c>
      <c r="H149" s="15">
        <f t="shared" si="13"/>
        <v>0</v>
      </c>
      <c r="I149" s="16">
        <f t="shared" si="5"/>
        <v>1</v>
      </c>
      <c r="J149" s="17">
        <f t="shared" si="6"/>
        <v>200</v>
      </c>
      <c r="K149" s="16"/>
      <c r="L149" s="17">
        <f t="shared" si="7"/>
        <v>0</v>
      </c>
    </row>
    <row r="150" spans="1:12" x14ac:dyDescent="0.25">
      <c r="A150" s="15" t="s">
        <v>18</v>
      </c>
      <c r="B150" s="12" t="s">
        <v>222</v>
      </c>
      <c r="C150" s="15">
        <v>350</v>
      </c>
      <c r="D150" s="15">
        <v>1</v>
      </c>
      <c r="E150" s="15">
        <v>3</v>
      </c>
      <c r="F150" s="15" t="s">
        <v>12</v>
      </c>
      <c r="G150" s="15">
        <v>0</v>
      </c>
      <c r="H150" s="15">
        <f t="shared" si="13"/>
        <v>3</v>
      </c>
      <c r="I150" s="16">
        <f t="shared" si="5"/>
        <v>0</v>
      </c>
      <c r="J150" s="17">
        <f t="shared" si="6"/>
        <v>0</v>
      </c>
      <c r="K150" s="16"/>
      <c r="L150" s="17">
        <f t="shared" si="7"/>
        <v>0</v>
      </c>
    </row>
    <row r="151" spans="1:12" ht="30" x14ac:dyDescent="0.25">
      <c r="A151" s="15" t="s">
        <v>24</v>
      </c>
      <c r="B151" s="12" t="s">
        <v>224</v>
      </c>
      <c r="C151" s="15">
        <v>401</v>
      </c>
      <c r="D151" s="15">
        <v>1000</v>
      </c>
      <c r="E151" s="15">
        <v>1</v>
      </c>
      <c r="F151" s="15" t="s">
        <v>12</v>
      </c>
      <c r="G151" s="15">
        <v>0</v>
      </c>
      <c r="H151" s="15">
        <f t="shared" si="13"/>
        <v>1</v>
      </c>
      <c r="I151" s="16">
        <f t="shared" si="5"/>
        <v>0</v>
      </c>
      <c r="J151" s="17">
        <f t="shared" si="6"/>
        <v>0</v>
      </c>
      <c r="K151" s="16"/>
      <c r="L151" s="17">
        <f t="shared" si="7"/>
        <v>0</v>
      </c>
    </row>
    <row r="152" spans="1:12" ht="30" x14ac:dyDescent="0.25">
      <c r="A152" s="15" t="s">
        <v>24</v>
      </c>
      <c r="B152" s="12" t="s">
        <v>225</v>
      </c>
      <c r="C152" s="15">
        <v>402</v>
      </c>
      <c r="D152" s="15">
        <v>2000</v>
      </c>
      <c r="E152" s="15">
        <v>1</v>
      </c>
      <c r="F152" s="15" t="s">
        <v>12</v>
      </c>
      <c r="G152" s="15">
        <v>0</v>
      </c>
      <c r="H152" s="15">
        <f t="shared" si="13"/>
        <v>1</v>
      </c>
      <c r="I152" s="16">
        <f t="shared" si="5"/>
        <v>0</v>
      </c>
      <c r="J152" s="17">
        <f t="shared" si="6"/>
        <v>0</v>
      </c>
      <c r="K152" s="16"/>
      <c r="L152" s="17">
        <f t="shared" si="7"/>
        <v>0</v>
      </c>
    </row>
    <row r="153" spans="1:12" ht="30" x14ac:dyDescent="0.25">
      <c r="A153" s="15" t="s">
        <v>24</v>
      </c>
      <c r="B153" s="12" t="s">
        <v>226</v>
      </c>
      <c r="C153" s="15">
        <v>403</v>
      </c>
      <c r="D153" s="15">
        <v>2000</v>
      </c>
      <c r="E153" s="15">
        <v>1</v>
      </c>
      <c r="F153" s="15" t="s">
        <v>12</v>
      </c>
      <c r="G153" s="15">
        <v>0</v>
      </c>
      <c r="H153" s="15">
        <f t="shared" si="13"/>
        <v>1</v>
      </c>
      <c r="I153" s="16">
        <f t="shared" si="5"/>
        <v>0</v>
      </c>
      <c r="J153" s="17">
        <f t="shared" si="6"/>
        <v>0</v>
      </c>
      <c r="K153" s="16"/>
      <c r="L153" s="17">
        <f t="shared" si="7"/>
        <v>0</v>
      </c>
    </row>
    <row r="154" spans="1:12" ht="30" x14ac:dyDescent="0.25">
      <c r="A154" s="15" t="s">
        <v>24</v>
      </c>
      <c r="B154" s="12" t="s">
        <v>227</v>
      </c>
      <c r="C154" s="15">
        <v>404</v>
      </c>
      <c r="D154" s="15">
        <v>1000</v>
      </c>
      <c r="E154" s="15">
        <v>1</v>
      </c>
      <c r="F154" s="15" t="s">
        <v>12</v>
      </c>
      <c r="G154" s="15">
        <v>0</v>
      </c>
      <c r="H154" s="15">
        <f t="shared" si="13"/>
        <v>1</v>
      </c>
      <c r="I154" s="16">
        <f t="shared" si="5"/>
        <v>0</v>
      </c>
      <c r="J154" s="17">
        <f t="shared" si="6"/>
        <v>0</v>
      </c>
      <c r="K154" s="16"/>
      <c r="L154" s="17">
        <f t="shared" si="7"/>
        <v>0</v>
      </c>
    </row>
    <row r="155" spans="1:12" ht="30" x14ac:dyDescent="0.25">
      <c r="A155" s="15" t="s">
        <v>24</v>
      </c>
      <c r="B155" s="12" t="s">
        <v>228</v>
      </c>
      <c r="C155" s="15">
        <v>405</v>
      </c>
      <c r="D155" s="15">
        <v>3000</v>
      </c>
      <c r="E155" s="15">
        <v>1</v>
      </c>
      <c r="F155" s="15" t="s">
        <v>12</v>
      </c>
      <c r="G155" s="15">
        <v>0.5</v>
      </c>
      <c r="H155" s="15">
        <f t="shared" si="13"/>
        <v>0.5</v>
      </c>
      <c r="I155" s="16">
        <f t="shared" si="5"/>
        <v>0.5</v>
      </c>
      <c r="J155" s="17">
        <f t="shared" si="6"/>
        <v>1500</v>
      </c>
      <c r="K155" s="16"/>
      <c r="L155" s="17">
        <f t="shared" si="7"/>
        <v>0</v>
      </c>
    </row>
    <row r="156" spans="1:12" ht="30" x14ac:dyDescent="0.25">
      <c r="A156" s="9" t="s">
        <v>18</v>
      </c>
      <c r="B156" s="12" t="s">
        <v>229</v>
      </c>
      <c r="C156" s="9">
        <v>406</v>
      </c>
      <c r="D156" s="9">
        <f>95447*15%</f>
        <v>14317.05</v>
      </c>
      <c r="E156" s="9">
        <v>1</v>
      </c>
      <c r="F156" s="9" t="s">
        <v>12</v>
      </c>
      <c r="G156" s="9">
        <v>0.5</v>
      </c>
      <c r="H156" s="15">
        <f t="shared" si="13"/>
        <v>0.5</v>
      </c>
      <c r="I156" s="10">
        <f t="shared" si="5"/>
        <v>0.5</v>
      </c>
      <c r="J156" s="17">
        <f t="shared" ref="J156" si="14">D156*G156</f>
        <v>7158.5249999999996</v>
      </c>
      <c r="K156" s="16"/>
      <c r="L156" s="17">
        <f t="shared" si="7"/>
        <v>0</v>
      </c>
    </row>
    <row r="157" spans="1:12" x14ac:dyDescent="0.25">
      <c r="A157" s="15" t="s">
        <v>24</v>
      </c>
      <c r="B157" s="12" t="s">
        <v>230</v>
      </c>
      <c r="C157" s="15">
        <v>407</v>
      </c>
      <c r="D157" s="15">
        <v>1000</v>
      </c>
      <c r="E157" s="15">
        <v>1</v>
      </c>
      <c r="F157" s="15" t="s">
        <v>13</v>
      </c>
      <c r="G157" s="15">
        <v>1</v>
      </c>
      <c r="H157" s="15">
        <f t="shared" si="13"/>
        <v>0</v>
      </c>
      <c r="I157" s="16">
        <f t="shared" si="5"/>
        <v>1</v>
      </c>
      <c r="J157" s="17">
        <f t="shared" si="6"/>
        <v>1000</v>
      </c>
      <c r="K157" s="16"/>
      <c r="L157" s="17">
        <f t="shared" si="7"/>
        <v>0</v>
      </c>
    </row>
    <row r="158" spans="1:12" x14ac:dyDescent="0.25">
      <c r="A158" s="15" t="s">
        <v>24</v>
      </c>
      <c r="B158" s="12" t="s">
        <v>236</v>
      </c>
      <c r="C158" s="15">
        <v>408</v>
      </c>
      <c r="D158" s="15">
        <v>1000</v>
      </c>
      <c r="E158" s="15">
        <v>2</v>
      </c>
      <c r="F158" s="15" t="s">
        <v>13</v>
      </c>
      <c r="G158" s="15">
        <v>2</v>
      </c>
      <c r="H158" s="15">
        <f t="shared" si="13"/>
        <v>0</v>
      </c>
      <c r="I158" s="16">
        <f t="shared" si="5"/>
        <v>1</v>
      </c>
      <c r="J158" s="17">
        <f t="shared" si="6"/>
        <v>2000</v>
      </c>
      <c r="K158" s="16"/>
      <c r="L158" s="17">
        <f t="shared" si="7"/>
        <v>0</v>
      </c>
    </row>
    <row r="159" spans="1:12" ht="30" x14ac:dyDescent="0.25">
      <c r="A159" s="15" t="s">
        <v>32</v>
      </c>
      <c r="B159" s="12" t="s">
        <v>238</v>
      </c>
      <c r="C159" s="9">
        <v>410</v>
      </c>
      <c r="D159" s="9">
        <v>183</v>
      </c>
      <c r="E159" s="9">
        <v>34.527000000000001</v>
      </c>
      <c r="F159" s="9" t="s">
        <v>10</v>
      </c>
      <c r="G159" s="9">
        <f>E159*80%</f>
        <v>27.621600000000001</v>
      </c>
      <c r="H159" s="15">
        <f t="shared" si="13"/>
        <v>6.9054000000000002</v>
      </c>
      <c r="I159" s="10">
        <f t="shared" si="5"/>
        <v>0.8</v>
      </c>
      <c r="J159" s="17">
        <f t="shared" ref="J159" si="15">D159*G159</f>
        <v>5054.7528000000002</v>
      </c>
      <c r="K159" s="16"/>
      <c r="L159" s="17">
        <f t="shared" si="7"/>
        <v>0</v>
      </c>
    </row>
    <row r="160" spans="1:12" ht="60" x14ac:dyDescent="0.25">
      <c r="A160" s="15" t="s">
        <v>18</v>
      </c>
      <c r="B160" s="12" t="s">
        <v>256</v>
      </c>
      <c r="C160" s="15">
        <v>413</v>
      </c>
      <c r="D160" s="15">
        <v>2500</v>
      </c>
      <c r="E160" s="15">
        <v>1</v>
      </c>
      <c r="F160" s="15" t="s">
        <v>12</v>
      </c>
      <c r="G160" s="15">
        <v>0</v>
      </c>
      <c r="H160" s="15">
        <f t="shared" si="13"/>
        <v>1</v>
      </c>
      <c r="I160" s="16">
        <f t="shared" si="5"/>
        <v>0</v>
      </c>
      <c r="J160" s="17">
        <f t="shared" si="6"/>
        <v>0</v>
      </c>
      <c r="K160" s="16">
        <v>1</v>
      </c>
      <c r="L160" s="17">
        <f t="shared" si="7"/>
        <v>2500</v>
      </c>
    </row>
    <row r="161" spans="1:12" ht="45" x14ac:dyDescent="0.25">
      <c r="A161" s="15" t="s">
        <v>18</v>
      </c>
      <c r="B161" s="12" t="s">
        <v>257</v>
      </c>
      <c r="C161" s="15">
        <v>414</v>
      </c>
      <c r="D161" s="15">
        <v>2500</v>
      </c>
      <c r="E161" s="15">
        <v>1</v>
      </c>
      <c r="F161" s="15" t="s">
        <v>12</v>
      </c>
      <c r="G161" s="15">
        <v>1</v>
      </c>
      <c r="H161" s="15">
        <f t="shared" si="13"/>
        <v>0</v>
      </c>
      <c r="I161" s="16">
        <f t="shared" si="5"/>
        <v>1</v>
      </c>
      <c r="J161" s="17">
        <f t="shared" si="6"/>
        <v>2500</v>
      </c>
      <c r="K161" s="16"/>
      <c r="L161" s="17">
        <f t="shared" si="7"/>
        <v>0</v>
      </c>
    </row>
    <row r="162" spans="1:12" ht="30" x14ac:dyDescent="0.25">
      <c r="A162" s="15" t="s">
        <v>21</v>
      </c>
      <c r="B162" s="12" t="s">
        <v>258</v>
      </c>
      <c r="C162" s="15">
        <v>415</v>
      </c>
      <c r="D162" s="15">
        <v>48.438000000000002</v>
      </c>
      <c r="E162" s="15">
        <v>193.0146</v>
      </c>
      <c r="F162" s="15" t="s">
        <v>10</v>
      </c>
      <c r="G162" s="15">
        <v>193.01</v>
      </c>
      <c r="H162" s="15">
        <f t="shared" si="13"/>
        <v>4.6000000000105956E-3</v>
      </c>
      <c r="I162" s="16">
        <f t="shared" si="5"/>
        <v>0.99997616760597374</v>
      </c>
      <c r="J162" s="17">
        <f t="shared" si="6"/>
        <v>9349.0183799999995</v>
      </c>
      <c r="K162" s="16"/>
      <c r="L162" s="17">
        <f t="shared" si="7"/>
        <v>0</v>
      </c>
    </row>
    <row r="163" spans="1:12" ht="30" x14ac:dyDescent="0.25">
      <c r="A163" s="15" t="s">
        <v>21</v>
      </c>
      <c r="B163" s="12" t="s">
        <v>259</v>
      </c>
      <c r="C163" s="15">
        <v>416</v>
      </c>
      <c r="D163" s="15">
        <v>16.149999999999999</v>
      </c>
      <c r="E163" s="15">
        <v>193.0146</v>
      </c>
      <c r="F163" s="15" t="s">
        <v>10</v>
      </c>
      <c r="G163" s="15">
        <v>193.01</v>
      </c>
      <c r="H163" s="15">
        <f t="shared" si="13"/>
        <v>4.6000000000105956E-3</v>
      </c>
      <c r="I163" s="16">
        <f t="shared" ref="I163:I170" si="16">(G163/E163)</f>
        <v>0.99997616760597374</v>
      </c>
      <c r="J163" s="17">
        <f t="shared" ref="J163:J170" si="17">G163*D163</f>
        <v>3117.1114999999995</v>
      </c>
      <c r="K163" s="16"/>
      <c r="L163" s="17">
        <f t="shared" ref="L163:L173" si="18">D163*E163*K163</f>
        <v>0</v>
      </c>
    </row>
    <row r="164" spans="1:12" ht="45" x14ac:dyDescent="0.25">
      <c r="A164" s="15" t="s">
        <v>21</v>
      </c>
      <c r="B164" s="12" t="s">
        <v>260</v>
      </c>
      <c r="C164" s="15">
        <v>417</v>
      </c>
      <c r="D164" s="15">
        <v>26.91</v>
      </c>
      <c r="E164" s="15">
        <v>193.0146</v>
      </c>
      <c r="F164" s="15" t="s">
        <v>10</v>
      </c>
      <c r="G164" s="15">
        <v>0</v>
      </c>
      <c r="H164" s="15">
        <f t="shared" si="13"/>
        <v>193.0146</v>
      </c>
      <c r="I164" s="16">
        <f t="shared" si="16"/>
        <v>0</v>
      </c>
      <c r="J164" s="17">
        <f t="shared" si="17"/>
        <v>0</v>
      </c>
      <c r="K164" s="16"/>
      <c r="L164" s="17">
        <f t="shared" si="18"/>
        <v>0</v>
      </c>
    </row>
    <row r="165" spans="1:12" ht="30" x14ac:dyDescent="0.25">
      <c r="A165" s="15" t="s">
        <v>21</v>
      </c>
      <c r="B165" s="12" t="s">
        <v>261</v>
      </c>
      <c r="C165" s="15">
        <v>418</v>
      </c>
      <c r="D165" s="15">
        <v>16.149999999999999</v>
      </c>
      <c r="E165" s="15">
        <v>63.207500000000003</v>
      </c>
      <c r="F165" s="15" t="s">
        <v>10</v>
      </c>
      <c r="G165" s="15">
        <v>0</v>
      </c>
      <c r="H165" s="15">
        <f t="shared" si="13"/>
        <v>63.207500000000003</v>
      </c>
      <c r="I165" s="16">
        <f t="shared" si="16"/>
        <v>0</v>
      </c>
      <c r="J165" s="17">
        <f t="shared" si="17"/>
        <v>0</v>
      </c>
      <c r="K165" s="16"/>
      <c r="L165" s="17">
        <f t="shared" si="18"/>
        <v>0</v>
      </c>
    </row>
    <row r="166" spans="1:12" ht="30" x14ac:dyDescent="0.25">
      <c r="A166" s="15" t="s">
        <v>21</v>
      </c>
      <c r="B166" s="12" t="s">
        <v>262</v>
      </c>
      <c r="C166" s="15">
        <v>419</v>
      </c>
      <c r="D166" s="15">
        <v>32.292000000000002</v>
      </c>
      <c r="E166" s="15">
        <v>63.207500000000003</v>
      </c>
      <c r="F166" s="15" t="s">
        <v>10</v>
      </c>
      <c r="G166" s="15">
        <v>0</v>
      </c>
      <c r="H166" s="15">
        <f t="shared" si="13"/>
        <v>63.207500000000003</v>
      </c>
      <c r="I166" s="16">
        <f t="shared" si="16"/>
        <v>0</v>
      </c>
      <c r="J166" s="17">
        <f t="shared" si="17"/>
        <v>0</v>
      </c>
      <c r="K166" s="16"/>
      <c r="L166" s="17">
        <f t="shared" si="18"/>
        <v>0</v>
      </c>
    </row>
    <row r="167" spans="1:12" x14ac:dyDescent="0.25">
      <c r="A167" s="15" t="s">
        <v>24</v>
      </c>
      <c r="B167" s="12" t="s">
        <v>263</v>
      </c>
      <c r="C167" s="15">
        <v>420</v>
      </c>
      <c r="D167" s="15">
        <v>750</v>
      </c>
      <c r="E167" s="15">
        <v>1</v>
      </c>
      <c r="F167" s="15" t="s">
        <v>13</v>
      </c>
      <c r="G167" s="15">
        <v>1</v>
      </c>
      <c r="H167" s="15">
        <f t="shared" si="13"/>
        <v>0</v>
      </c>
      <c r="I167" s="16">
        <f t="shared" si="16"/>
        <v>1</v>
      </c>
      <c r="J167" s="17">
        <f t="shared" si="17"/>
        <v>750</v>
      </c>
      <c r="K167" s="16"/>
      <c r="L167" s="17">
        <f t="shared" si="18"/>
        <v>0</v>
      </c>
    </row>
    <row r="168" spans="1:12" ht="30" x14ac:dyDescent="0.25">
      <c r="A168" s="15" t="s">
        <v>24</v>
      </c>
      <c r="B168" s="12" t="s">
        <v>264</v>
      </c>
      <c r="C168" s="15">
        <v>421</v>
      </c>
      <c r="D168" s="15">
        <v>1500</v>
      </c>
      <c r="E168" s="15">
        <v>1</v>
      </c>
      <c r="F168" s="15" t="s">
        <v>13</v>
      </c>
      <c r="G168" s="15">
        <v>1</v>
      </c>
      <c r="H168" s="15">
        <f t="shared" si="13"/>
        <v>0</v>
      </c>
      <c r="I168" s="16">
        <f t="shared" si="16"/>
        <v>1</v>
      </c>
      <c r="J168" s="17">
        <f t="shared" si="17"/>
        <v>1500</v>
      </c>
      <c r="K168" s="16"/>
      <c r="L168" s="17">
        <f t="shared" si="18"/>
        <v>0</v>
      </c>
    </row>
    <row r="169" spans="1:12" x14ac:dyDescent="0.25">
      <c r="A169" s="15" t="s">
        <v>24</v>
      </c>
      <c r="B169" s="12" t="s">
        <v>265</v>
      </c>
      <c r="C169" s="15">
        <v>422</v>
      </c>
      <c r="D169" s="15">
        <v>500</v>
      </c>
      <c r="E169" s="15">
        <v>2</v>
      </c>
      <c r="F169" s="15" t="s">
        <v>13</v>
      </c>
      <c r="G169" s="15">
        <v>2</v>
      </c>
      <c r="H169" s="15">
        <f t="shared" si="13"/>
        <v>0</v>
      </c>
      <c r="I169" s="16">
        <f t="shared" si="16"/>
        <v>1</v>
      </c>
      <c r="J169" s="17">
        <f t="shared" si="17"/>
        <v>1000</v>
      </c>
      <c r="K169" s="16"/>
      <c r="L169" s="17">
        <f t="shared" si="18"/>
        <v>0</v>
      </c>
    </row>
    <row r="170" spans="1:12" x14ac:dyDescent="0.25">
      <c r="A170" s="15" t="s">
        <v>24</v>
      </c>
      <c r="B170" s="12" t="s">
        <v>266</v>
      </c>
      <c r="C170" s="15">
        <v>423</v>
      </c>
      <c r="D170" s="15">
        <v>600</v>
      </c>
      <c r="E170" s="15">
        <v>1</v>
      </c>
      <c r="F170" s="15" t="s">
        <v>13</v>
      </c>
      <c r="G170" s="15">
        <v>1</v>
      </c>
      <c r="H170" s="15">
        <f t="shared" si="13"/>
        <v>0</v>
      </c>
      <c r="I170" s="16">
        <f t="shared" si="16"/>
        <v>1</v>
      </c>
      <c r="J170" s="17">
        <f t="shared" si="17"/>
        <v>600</v>
      </c>
      <c r="K170" s="16"/>
      <c r="L170" s="17">
        <f t="shared" si="18"/>
        <v>0</v>
      </c>
    </row>
    <row r="171" spans="1:12" x14ac:dyDescent="0.25">
      <c r="A171" s="15" t="s">
        <v>32</v>
      </c>
      <c r="B171" s="29" t="s">
        <v>339</v>
      </c>
      <c r="C171" s="9">
        <v>436</v>
      </c>
      <c r="D171" s="9">
        <v>778.83</v>
      </c>
      <c r="E171" s="9">
        <v>6.7</v>
      </c>
      <c r="F171" s="9" t="s">
        <v>10</v>
      </c>
      <c r="G171" s="9">
        <f>E171*60%</f>
        <v>4.0199999999999996</v>
      </c>
      <c r="H171" s="15">
        <f t="shared" si="13"/>
        <v>2.6800000000000006</v>
      </c>
      <c r="I171" s="10">
        <f t="shared" ref="I171" si="19">G171/E171</f>
        <v>0.59999999999999987</v>
      </c>
      <c r="J171" s="17">
        <f t="shared" ref="J171" si="20">D171*G171</f>
        <v>3130.8966</v>
      </c>
      <c r="K171" s="16"/>
      <c r="L171" s="17">
        <f t="shared" si="18"/>
        <v>0</v>
      </c>
    </row>
    <row r="172" spans="1:12" x14ac:dyDescent="0.25">
      <c r="A172" s="15" t="s">
        <v>32</v>
      </c>
      <c r="B172" s="29" t="s">
        <v>340</v>
      </c>
      <c r="C172" s="9">
        <v>442</v>
      </c>
      <c r="D172" s="9">
        <v>233.26</v>
      </c>
      <c r="E172" s="9">
        <v>56.247999999999998</v>
      </c>
      <c r="F172" s="9" t="s">
        <v>10</v>
      </c>
      <c r="G172" s="9">
        <v>0</v>
      </c>
      <c r="H172" s="15">
        <f t="shared" si="13"/>
        <v>56.247999999999998</v>
      </c>
      <c r="I172" s="10">
        <f t="shared" ref="I172:I173" si="21">G172/E172</f>
        <v>0</v>
      </c>
      <c r="J172" s="17">
        <f t="shared" ref="J172:J173" si="22">D172*G172</f>
        <v>0</v>
      </c>
      <c r="K172" s="16"/>
      <c r="L172" s="17">
        <f t="shared" si="18"/>
        <v>0</v>
      </c>
    </row>
    <row r="173" spans="1:12" x14ac:dyDescent="0.25">
      <c r="A173" s="15" t="s">
        <v>37</v>
      </c>
      <c r="B173" s="29" t="s">
        <v>495</v>
      </c>
      <c r="C173" s="9"/>
      <c r="D173" s="9">
        <v>19000</v>
      </c>
      <c r="E173" s="9">
        <v>1</v>
      </c>
      <c r="F173" s="9" t="s">
        <v>12</v>
      </c>
      <c r="G173" s="9">
        <f>E173*80%</f>
        <v>0.8</v>
      </c>
      <c r="H173" s="15">
        <f t="shared" si="13"/>
        <v>0.19999999999999996</v>
      </c>
      <c r="I173" s="10">
        <f t="shared" si="21"/>
        <v>0.8</v>
      </c>
      <c r="J173" s="17">
        <f t="shared" si="22"/>
        <v>15200</v>
      </c>
      <c r="K173" s="16"/>
      <c r="L173" s="17">
        <f t="shared" si="18"/>
        <v>0</v>
      </c>
    </row>
    <row r="174" spans="1:12" ht="15.75" x14ac:dyDescent="0.25">
      <c r="J174" s="21">
        <f>SUM(J4:J173)</f>
        <v>1903066.3472199999</v>
      </c>
      <c r="K174" s="22"/>
      <c r="L174" s="21">
        <f>SUM(L4:L173)</f>
        <v>21409.886000000002</v>
      </c>
    </row>
  </sheetData>
  <autoFilter ref="A3:L174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O79"/>
  <sheetViews>
    <sheetView topLeftCell="E1" workbookViewId="0">
      <selection activeCell="B75" sqref="B75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0</v>
      </c>
      <c r="H4" s="15">
        <f>G4-E4</f>
        <v>-151.12</v>
      </c>
      <c r="I4" s="16">
        <f>(G4/E4)</f>
        <v>0</v>
      </c>
      <c r="J4" s="17">
        <f>G4*D4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40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40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40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40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40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40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40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0</v>
      </c>
      <c r="H11" s="15">
        <f t="shared" si="0"/>
        <v>-62.8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40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0</v>
      </c>
      <c r="H12" s="15">
        <f t="shared" si="0"/>
        <v>-151.12</v>
      </c>
      <c r="I12" s="16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40</v>
      </c>
      <c r="B13" s="15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40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40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40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0</v>
      </c>
      <c r="H16" s="15">
        <f t="shared" si="0"/>
        <v>-15.112</v>
      </c>
      <c r="I16" s="16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40</v>
      </c>
      <c r="B17" s="15" t="s">
        <v>98</v>
      </c>
      <c r="C17" s="15">
        <v>23</v>
      </c>
      <c r="D17" s="15">
        <v>7500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40</v>
      </c>
      <c r="B18" s="15" t="s">
        <v>99</v>
      </c>
      <c r="C18" s="15">
        <v>24</v>
      </c>
      <c r="D18" s="15">
        <v>7500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40</v>
      </c>
      <c r="B19" s="15" t="s">
        <v>100</v>
      </c>
      <c r="C19" s="15">
        <v>25</v>
      </c>
      <c r="D19" s="15">
        <v>7500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40</v>
      </c>
      <c r="B20" s="15" t="s">
        <v>101</v>
      </c>
      <c r="C20" s="15">
        <v>26</v>
      </c>
      <c r="D20" s="15">
        <v>7500</v>
      </c>
      <c r="E20" s="15">
        <v>0.9</v>
      </c>
      <c r="F20" s="15" t="s">
        <v>16</v>
      </c>
      <c r="G20" s="15">
        <v>0.9</v>
      </c>
      <c r="H20" s="15">
        <f t="shared" si="0"/>
        <v>0</v>
      </c>
      <c r="I20" s="16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40</v>
      </c>
      <c r="B21" s="15" t="s">
        <v>102</v>
      </c>
      <c r="C21" s="15">
        <v>29</v>
      </c>
      <c r="D21" s="15">
        <v>7500</v>
      </c>
      <c r="E21" s="15">
        <v>2.8</v>
      </c>
      <c r="F21" s="15" t="s">
        <v>16</v>
      </c>
      <c r="G21" s="15">
        <v>0</v>
      </c>
      <c r="H21" s="15">
        <f t="shared" si="0"/>
        <v>-2.8</v>
      </c>
      <c r="I21" s="16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40</v>
      </c>
      <c r="B22" s="15" t="s">
        <v>103</v>
      </c>
      <c r="C22" s="15">
        <v>32</v>
      </c>
      <c r="D22" s="15">
        <v>7500</v>
      </c>
      <c r="E22" s="15">
        <v>0.18</v>
      </c>
      <c r="F22" s="15" t="s">
        <v>16</v>
      </c>
      <c r="G22" s="15">
        <v>0</v>
      </c>
      <c r="H22" s="15">
        <f t="shared" si="0"/>
        <v>-0.18</v>
      </c>
      <c r="I22" s="16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40</v>
      </c>
      <c r="B23" s="15" t="s">
        <v>104</v>
      </c>
      <c r="C23" s="15">
        <v>35</v>
      </c>
      <c r="D23" s="15">
        <v>7500</v>
      </c>
      <c r="E23" s="15">
        <v>0.18</v>
      </c>
      <c r="F23" s="15" t="s">
        <v>16</v>
      </c>
      <c r="G23" s="15">
        <v>0</v>
      </c>
      <c r="H23" s="15">
        <f t="shared" si="0"/>
        <v>-0.18</v>
      </c>
      <c r="I23" s="16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40</v>
      </c>
      <c r="B24" s="15" t="s">
        <v>105</v>
      </c>
      <c r="C24" s="15">
        <v>41</v>
      </c>
      <c r="D24" s="15">
        <v>301.392</v>
      </c>
      <c r="E24" s="15">
        <v>50.12</v>
      </c>
      <c r="F24" s="15" t="s">
        <v>10</v>
      </c>
      <c r="G24" s="15">
        <v>50.12</v>
      </c>
      <c r="H24" s="15">
        <f t="shared" si="0"/>
        <v>0</v>
      </c>
      <c r="I24" s="16">
        <f t="shared" si="1"/>
        <v>1</v>
      </c>
      <c r="J24" s="17">
        <f t="shared" si="2"/>
        <v>15105.767039999999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40</v>
      </c>
      <c r="B25" s="15" t="s">
        <v>106</v>
      </c>
      <c r="C25" s="15">
        <v>42</v>
      </c>
      <c r="D25" s="15">
        <v>301.392</v>
      </c>
      <c r="E25" s="15">
        <v>31.67</v>
      </c>
      <c r="F25" s="15" t="s">
        <v>10</v>
      </c>
      <c r="G25" s="15">
        <v>31.67</v>
      </c>
      <c r="H25" s="15">
        <f t="shared" si="0"/>
        <v>0</v>
      </c>
      <c r="I25" s="16">
        <f t="shared" si="1"/>
        <v>1</v>
      </c>
      <c r="J25" s="17">
        <f t="shared" si="2"/>
        <v>9545.0846400000009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40</v>
      </c>
      <c r="B26" s="15" t="s">
        <v>107</v>
      </c>
      <c r="C26" s="15">
        <v>43</v>
      </c>
      <c r="D26" s="15">
        <v>301.392</v>
      </c>
      <c r="E26" s="15">
        <v>105.11</v>
      </c>
      <c r="F26" s="15" t="s">
        <v>10</v>
      </c>
      <c r="G26" s="15">
        <v>105.11</v>
      </c>
      <c r="H26" s="15">
        <f t="shared" si="0"/>
        <v>0</v>
      </c>
      <c r="I26" s="16">
        <f t="shared" si="1"/>
        <v>1</v>
      </c>
      <c r="J26" s="17">
        <f t="shared" si="2"/>
        <v>31679.313119999999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40</v>
      </c>
      <c r="B27" s="15" t="s">
        <v>108</v>
      </c>
      <c r="C27" s="15">
        <v>44</v>
      </c>
      <c r="D27" s="15">
        <v>301.392</v>
      </c>
      <c r="E27" s="15">
        <v>59.91</v>
      </c>
      <c r="F27" s="15" t="s">
        <v>10</v>
      </c>
      <c r="G27" s="15">
        <v>56.91</v>
      </c>
      <c r="H27" s="15">
        <f t="shared" si="0"/>
        <v>-3</v>
      </c>
      <c r="I27" s="16">
        <f t="shared" si="1"/>
        <v>0.94992488733099645</v>
      </c>
      <c r="J27" s="17">
        <f t="shared" si="2"/>
        <v>17152.218719999997</v>
      </c>
      <c r="K27" s="16"/>
      <c r="L27" s="17">
        <f t="shared" si="3"/>
        <v>0</v>
      </c>
    </row>
    <row r="28" spans="1:15" x14ac:dyDescent="0.25">
      <c r="A28" s="15" t="s">
        <v>40</v>
      </c>
      <c r="B28" s="15" t="s">
        <v>109</v>
      </c>
      <c r="C28" s="15">
        <v>45</v>
      </c>
      <c r="D28" s="15">
        <v>301.392</v>
      </c>
      <c r="E28" s="15">
        <v>261.41000000000003</v>
      </c>
      <c r="F28" s="15" t="s">
        <v>10</v>
      </c>
      <c r="G28" s="15">
        <v>0</v>
      </c>
      <c r="H28" s="15">
        <f t="shared" si="0"/>
        <v>-261.41000000000003</v>
      </c>
      <c r="I28" s="16">
        <f t="shared" si="1"/>
        <v>0</v>
      </c>
      <c r="J28" s="17">
        <f t="shared" si="2"/>
        <v>0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110</v>
      </c>
      <c r="C29" s="15">
        <v>46</v>
      </c>
      <c r="D29" s="15">
        <v>301.392</v>
      </c>
      <c r="E29" s="15">
        <v>14.58</v>
      </c>
      <c r="F29" s="15" t="s">
        <v>10</v>
      </c>
      <c r="G29" s="15">
        <v>0</v>
      </c>
      <c r="H29" s="15">
        <f t="shared" si="0"/>
        <v>-14.58</v>
      </c>
      <c r="I29" s="16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111</v>
      </c>
      <c r="C30" s="15">
        <v>47</v>
      </c>
      <c r="D30" s="15">
        <v>301.392</v>
      </c>
      <c r="E30" s="15">
        <v>18.25</v>
      </c>
      <c r="F30" s="15" t="s">
        <v>10</v>
      </c>
      <c r="G30" s="15">
        <v>0</v>
      </c>
      <c r="H30" s="15">
        <f t="shared" si="0"/>
        <v>-18.25</v>
      </c>
      <c r="I30" s="16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3.33</v>
      </c>
      <c r="H34" s="15">
        <f t="shared" si="0"/>
        <v>-0.17999999999999972</v>
      </c>
      <c r="I34" s="16">
        <f t="shared" si="1"/>
        <v>0.94871794871794879</v>
      </c>
      <c r="J34" s="17">
        <f t="shared" si="2"/>
        <v>6660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0</v>
      </c>
      <c r="H35" s="15">
        <f t="shared" si="0"/>
        <v>-30.015999999999998</v>
      </c>
      <c r="I35" s="16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15" t="s">
        <v>40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0</v>
      </c>
      <c r="H36" s="15">
        <f t="shared" si="0"/>
        <v>-1.7729999999999999</v>
      </c>
      <c r="I36" s="16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</v>
      </c>
      <c r="H37" s="15">
        <f t="shared" si="0"/>
        <v>-0.8</v>
      </c>
      <c r="I37" s="16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15" t="s">
        <v>40</v>
      </c>
      <c r="B38" s="15" t="s">
        <v>120</v>
      </c>
      <c r="C38" s="15">
        <v>69</v>
      </c>
      <c r="D38" s="15">
        <v>7500</v>
      </c>
      <c r="E38" s="15">
        <v>1</v>
      </c>
      <c r="F38" s="15" t="s">
        <v>16</v>
      </c>
      <c r="G38" s="15">
        <v>0</v>
      </c>
      <c r="H38" s="15">
        <f t="shared" si="0"/>
        <v>-1</v>
      </c>
      <c r="I38" s="16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121</v>
      </c>
      <c r="C39" s="15">
        <v>73</v>
      </c>
      <c r="D39" s="15">
        <v>7500</v>
      </c>
      <c r="E39" s="15">
        <v>2.4</v>
      </c>
      <c r="F39" s="15" t="s">
        <v>16</v>
      </c>
      <c r="G39" s="15">
        <v>0</v>
      </c>
      <c r="H39" s="15">
        <f t="shared" si="0"/>
        <v>-2.4</v>
      </c>
      <c r="I39" s="16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122</v>
      </c>
      <c r="C40" s="15">
        <v>77</v>
      </c>
      <c r="D40" s="15">
        <v>7500</v>
      </c>
      <c r="E40" s="15">
        <v>0.18</v>
      </c>
      <c r="F40" s="15" t="s">
        <v>16</v>
      </c>
      <c r="G40" s="15">
        <v>0</v>
      </c>
      <c r="H40" s="15">
        <f t="shared" si="0"/>
        <v>-0.18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123</v>
      </c>
      <c r="C41" s="15">
        <v>80</v>
      </c>
      <c r="D41" s="15">
        <v>7500</v>
      </c>
      <c r="E41" s="15">
        <v>0.2</v>
      </c>
      <c r="F41" s="15" t="s">
        <v>16</v>
      </c>
      <c r="G41" s="15">
        <v>0</v>
      </c>
      <c r="H41" s="15">
        <f t="shared" si="0"/>
        <v>-0.2</v>
      </c>
      <c r="I41" s="16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0</v>
      </c>
      <c r="H42" s="15">
        <f t="shared" si="0"/>
        <v>-61.4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0</v>
      </c>
      <c r="H43" s="15">
        <f t="shared" si="0"/>
        <v>-243.08</v>
      </c>
      <c r="I43" s="16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0</v>
      </c>
      <c r="H44" s="15">
        <f t="shared" si="0"/>
        <v>-14.58</v>
      </c>
      <c r="I44" s="16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v>0</v>
      </c>
      <c r="H45" s="15">
        <f t="shared" si="0"/>
        <v>-20.55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0</v>
      </c>
      <c r="H46" s="15">
        <f t="shared" si="0"/>
        <v>-3.5939999999999999</v>
      </c>
      <c r="I46" s="16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0</v>
      </c>
      <c r="H47" s="15">
        <f t="shared" si="0"/>
        <v>-27.111000000000001</v>
      </c>
      <c r="I47" s="16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0</v>
      </c>
      <c r="H48" s="15">
        <f t="shared" si="0"/>
        <v>-1.7729999999999999</v>
      </c>
      <c r="I48" s="16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132</v>
      </c>
      <c r="C50" s="15">
        <v>97</v>
      </c>
      <c r="D50" s="15">
        <v>7500</v>
      </c>
      <c r="E50" s="15">
        <v>0.15</v>
      </c>
      <c r="F50" s="15" t="s">
        <v>16</v>
      </c>
      <c r="G50" s="15">
        <v>0</v>
      </c>
      <c r="H50" s="15">
        <f t="shared" si="0"/>
        <v>-0.15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133</v>
      </c>
      <c r="C51" s="15">
        <v>100</v>
      </c>
      <c r="D51" s="15">
        <v>7500</v>
      </c>
      <c r="E51" s="15">
        <v>0.25</v>
      </c>
      <c r="F51" s="15" t="s">
        <v>16</v>
      </c>
      <c r="G51" s="15">
        <v>0</v>
      </c>
      <c r="H51" s="15">
        <f t="shared" si="0"/>
        <v>-0.25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134</v>
      </c>
      <c r="C52" s="15">
        <v>103</v>
      </c>
      <c r="D52" s="15">
        <v>7500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0</v>
      </c>
      <c r="H53" s="15">
        <f t="shared" si="0"/>
        <v>-8.1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0</v>
      </c>
      <c r="H54" s="15">
        <f t="shared" si="0"/>
        <v>-29.38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v>0</v>
      </c>
      <c r="H55" s="15">
        <f t="shared" si="0"/>
        <v>-3.81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138</v>
      </c>
      <c r="C56" s="15">
        <v>109</v>
      </c>
      <c r="D56" s="15">
        <v>2000</v>
      </c>
      <c r="E56" s="15">
        <v>0.61</v>
      </c>
      <c r="F56" s="15" t="s">
        <v>14</v>
      </c>
      <c r="G56" s="15">
        <v>0</v>
      </c>
      <c r="H56" s="15">
        <f t="shared" si="0"/>
        <v>-0.61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0</v>
      </c>
      <c r="H57" s="15">
        <f t="shared" si="0"/>
        <v>-2.8319999999999999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139</v>
      </c>
      <c r="C58" s="15">
        <v>113</v>
      </c>
      <c r="D58" s="15">
        <v>1500</v>
      </c>
      <c r="E58" s="15">
        <v>0.22</v>
      </c>
      <c r="F58" s="15" t="s">
        <v>14</v>
      </c>
      <c r="G58" s="15">
        <v>0</v>
      </c>
      <c r="H58" s="15">
        <f t="shared" si="0"/>
        <v>-0.22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40</v>
      </c>
      <c r="B59" s="15" t="s">
        <v>140</v>
      </c>
      <c r="C59" s="15">
        <v>116</v>
      </c>
      <c r="D59" s="15">
        <v>50</v>
      </c>
      <c r="E59" s="15">
        <v>52</v>
      </c>
      <c r="F59" s="15" t="s">
        <v>13</v>
      </c>
      <c r="G59" s="15">
        <v>0</v>
      </c>
      <c r="H59" s="15">
        <f t="shared" si="0"/>
        <v>-52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0</v>
      </c>
      <c r="H60" s="15">
        <f t="shared" si="0"/>
        <v>-191.86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40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v>0</v>
      </c>
      <c r="H61" s="15">
        <f t="shared" si="0"/>
        <v>-203.55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0</v>
      </c>
      <c r="H62" s="15">
        <f t="shared" si="0"/>
        <v>-87.26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v>0</v>
      </c>
      <c r="H63" s="15">
        <f t="shared" si="0"/>
        <v>-47.7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v>0</v>
      </c>
      <c r="H64" s="15">
        <f t="shared" si="0"/>
        <v>-64.23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v>0</v>
      </c>
      <c r="H65" s="15">
        <f t="shared" si="0"/>
        <v>-368.27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0</v>
      </c>
      <c r="H66" s="15">
        <f t="shared" si="0"/>
        <v>-119.78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40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0</v>
      </c>
      <c r="H67" s="15">
        <f t="shared" si="0"/>
        <v>-267.58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40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0</v>
      </c>
      <c r="H68" s="15">
        <f t="shared" si="0"/>
        <v>-309.89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40</v>
      </c>
      <c r="B69" s="15" t="s">
        <v>152</v>
      </c>
      <c r="C69" s="15">
        <v>151</v>
      </c>
      <c r="D69" s="15">
        <v>139.93199999999999</v>
      </c>
      <c r="E69" s="15">
        <v>118.32</v>
      </c>
      <c r="F69" s="15" t="s">
        <v>10</v>
      </c>
      <c r="G69" s="15">
        <v>0</v>
      </c>
      <c r="H69" s="15">
        <f t="shared" ref="H69:H78" si="4">G69-E69</f>
        <v>-118.32</v>
      </c>
      <c r="I69" s="16">
        <f t="shared" ref="I69:I78" si="5">(G69/E69)</f>
        <v>0</v>
      </c>
      <c r="J69" s="17">
        <f t="shared" ref="J69:J78" si="6">G69*D69</f>
        <v>0</v>
      </c>
      <c r="K69" s="16"/>
      <c r="L69" s="17">
        <f t="shared" ref="L69:L78" si="7">D69*E69*K69</f>
        <v>0</v>
      </c>
    </row>
    <row r="70" spans="1:12" x14ac:dyDescent="0.25">
      <c r="A70" s="15" t="s">
        <v>40</v>
      </c>
      <c r="B70" s="15" t="s">
        <v>153</v>
      </c>
      <c r="C70" s="15">
        <v>152</v>
      </c>
      <c r="D70" s="15">
        <v>139.93199999999999</v>
      </c>
      <c r="E70" s="15">
        <v>366.35</v>
      </c>
      <c r="F70" s="15" t="s">
        <v>10</v>
      </c>
      <c r="G70" s="15">
        <v>0</v>
      </c>
      <c r="H70" s="15">
        <f t="shared" si="4"/>
        <v>-366.35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40</v>
      </c>
      <c r="B71" s="15" t="s">
        <v>154</v>
      </c>
      <c r="C71" s="15">
        <v>156</v>
      </c>
      <c r="D71" s="15">
        <v>193.75200000000001</v>
      </c>
      <c r="E71" s="15">
        <v>209.11</v>
      </c>
      <c r="F71" s="15" t="s">
        <v>10</v>
      </c>
      <c r="G71" s="15">
        <v>0</v>
      </c>
      <c r="H71" s="15">
        <f t="shared" si="4"/>
        <v>-209.11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155</v>
      </c>
      <c r="C72" s="15">
        <v>160</v>
      </c>
      <c r="D72" s="15">
        <v>139.93199999999999</v>
      </c>
      <c r="E72" s="15">
        <v>14.1</v>
      </c>
      <c r="F72" s="15" t="s">
        <v>10</v>
      </c>
      <c r="G72" s="15">
        <v>0</v>
      </c>
      <c r="H72" s="15">
        <f t="shared" si="4"/>
        <v>-14.1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156</v>
      </c>
      <c r="C73" s="15">
        <v>161</v>
      </c>
      <c r="D73" s="15">
        <v>139.93199999999999</v>
      </c>
      <c r="E73" s="15">
        <v>37.29</v>
      </c>
      <c r="F73" s="15" t="s">
        <v>10</v>
      </c>
      <c r="G73" s="15">
        <v>0</v>
      </c>
      <c r="H73" s="15">
        <f t="shared" si="4"/>
        <v>-37.29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157</v>
      </c>
      <c r="C74" s="15">
        <v>165</v>
      </c>
      <c r="D74" s="15">
        <v>193.75200000000001</v>
      </c>
      <c r="E74" s="15">
        <v>180.56</v>
      </c>
      <c r="F74" s="15" t="s">
        <v>10</v>
      </c>
      <c r="G74" s="15">
        <v>0</v>
      </c>
      <c r="H74" s="15">
        <f t="shared" si="4"/>
        <v>-180.56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21</v>
      </c>
      <c r="B75" s="15" t="s">
        <v>219</v>
      </c>
      <c r="C75" s="15">
        <v>283</v>
      </c>
      <c r="D75" s="15">
        <v>400</v>
      </c>
      <c r="E75" s="15">
        <v>1</v>
      </c>
      <c r="F75" s="15" t="s">
        <v>12</v>
      </c>
      <c r="G75" s="15">
        <v>0</v>
      </c>
      <c r="H75" s="15">
        <f t="shared" si="4"/>
        <v>-1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40</v>
      </c>
      <c r="B76" s="15" t="s">
        <v>220</v>
      </c>
      <c r="C76" s="15">
        <v>293</v>
      </c>
      <c r="D76" s="15">
        <v>310</v>
      </c>
      <c r="E76" s="15">
        <v>781.12</v>
      </c>
      <c r="F76" s="15" t="s">
        <v>23</v>
      </c>
      <c r="G76" s="15">
        <v>126</v>
      </c>
      <c r="H76" s="15">
        <f t="shared" si="4"/>
        <v>-655.12</v>
      </c>
      <c r="I76" s="16">
        <f t="shared" si="5"/>
        <v>0.16130684145841867</v>
      </c>
      <c r="J76" s="17">
        <f t="shared" si="6"/>
        <v>39060</v>
      </c>
      <c r="K76" s="16"/>
      <c r="L76" s="17">
        <f t="shared" si="7"/>
        <v>0</v>
      </c>
    </row>
    <row r="77" spans="1:12" x14ac:dyDescent="0.25">
      <c r="A77" s="15" t="s">
        <v>40</v>
      </c>
      <c r="B77" s="15" t="s">
        <v>234</v>
      </c>
      <c r="C77" s="15">
        <v>298</v>
      </c>
      <c r="D77" s="15">
        <v>310</v>
      </c>
      <c r="E77" s="15">
        <v>334</v>
      </c>
      <c r="F77" s="15" t="s">
        <v>23</v>
      </c>
      <c r="G77" s="15">
        <v>0</v>
      </c>
      <c r="H77" s="15">
        <f t="shared" si="4"/>
        <v>-334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18</v>
      </c>
      <c r="B78" s="15" t="s">
        <v>222</v>
      </c>
      <c r="C78" s="15">
        <v>350</v>
      </c>
      <c r="D78" s="15">
        <v>1</v>
      </c>
      <c r="E78" s="15">
        <v>3</v>
      </c>
      <c r="F78" s="15" t="s">
        <v>12</v>
      </c>
      <c r="G78" s="15">
        <v>0</v>
      </c>
      <c r="H78" s="15">
        <f t="shared" si="4"/>
        <v>-3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J79" s="13">
        <f>SUM(J4:J78)</f>
        <v>232848.23912000001</v>
      </c>
      <c r="L79" s="13">
        <f>SUM(L4:L78)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O91"/>
  <sheetViews>
    <sheetView topLeftCell="E1" workbookViewId="0">
      <selection activeCell="B14" sqref="B14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41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41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41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41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41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41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41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41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41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41</v>
      </c>
      <c r="B13" s="15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151.12</v>
      </c>
      <c r="H13" s="15">
        <f t="shared" si="0"/>
        <v>0</v>
      </c>
      <c r="I13" s="16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41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41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41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15.11</v>
      </c>
      <c r="H16" s="15">
        <f t="shared" si="0"/>
        <v>-2.0000000000006679E-3</v>
      </c>
      <c r="I16" s="16">
        <f t="shared" si="1"/>
        <v>0.99986765484383267</v>
      </c>
      <c r="J16" s="17">
        <f t="shared" si="2"/>
        <v>15110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41</v>
      </c>
      <c r="B17" s="15" t="s">
        <v>98</v>
      </c>
      <c r="C17" s="15">
        <v>23</v>
      </c>
      <c r="D17" s="15">
        <v>7000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4550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41</v>
      </c>
      <c r="B18" s="15" t="s">
        <v>99</v>
      </c>
      <c r="C18" s="15">
        <v>24</v>
      </c>
      <c r="D18" s="15">
        <v>7000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41</v>
      </c>
      <c r="B19" s="15" t="s">
        <v>100</v>
      </c>
      <c r="C19" s="15">
        <v>25</v>
      </c>
      <c r="D19" s="15">
        <v>7000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7000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41</v>
      </c>
      <c r="B20" s="15" t="s">
        <v>102</v>
      </c>
      <c r="C20" s="15">
        <v>29</v>
      </c>
      <c r="D20" s="15">
        <v>7000</v>
      </c>
      <c r="E20" s="15">
        <v>2.8</v>
      </c>
      <c r="F20" s="15" t="s">
        <v>16</v>
      </c>
      <c r="G20" s="15">
        <v>2.8</v>
      </c>
      <c r="H20" s="15">
        <f t="shared" si="0"/>
        <v>0</v>
      </c>
      <c r="I20" s="16">
        <f t="shared" si="1"/>
        <v>1</v>
      </c>
      <c r="J20" s="17">
        <f t="shared" si="2"/>
        <v>19600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41</v>
      </c>
      <c r="B21" s="15" t="s">
        <v>103</v>
      </c>
      <c r="C21" s="15">
        <v>32</v>
      </c>
      <c r="D21" s="15">
        <v>7000</v>
      </c>
      <c r="E21" s="15">
        <v>0.18</v>
      </c>
      <c r="F21" s="15" t="s">
        <v>16</v>
      </c>
      <c r="G21" s="15">
        <v>0.18</v>
      </c>
      <c r="H21" s="15">
        <f t="shared" si="0"/>
        <v>0</v>
      </c>
      <c r="I21" s="16">
        <f t="shared" si="1"/>
        <v>1</v>
      </c>
      <c r="J21" s="17">
        <f t="shared" si="2"/>
        <v>1260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42</v>
      </c>
      <c r="B22" s="15" t="s">
        <v>104</v>
      </c>
      <c r="C22" s="15">
        <v>36</v>
      </c>
      <c r="D22" s="15">
        <v>7000</v>
      </c>
      <c r="E22" s="15">
        <v>0.18</v>
      </c>
      <c r="F22" s="15" t="s">
        <v>16</v>
      </c>
      <c r="G22" s="15">
        <v>0</v>
      </c>
      <c r="H22" s="15">
        <f t="shared" si="0"/>
        <v>-0.18</v>
      </c>
      <c r="I22" s="16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41</v>
      </c>
      <c r="B23" s="15" t="s">
        <v>105</v>
      </c>
      <c r="C23" s="15">
        <v>41</v>
      </c>
      <c r="D23" s="15">
        <v>301.392</v>
      </c>
      <c r="E23" s="15">
        <v>50.12</v>
      </c>
      <c r="F23" s="15" t="s">
        <v>10</v>
      </c>
      <c r="G23" s="15">
        <v>50.12</v>
      </c>
      <c r="H23" s="15">
        <f t="shared" si="0"/>
        <v>0</v>
      </c>
      <c r="I23" s="16">
        <f t="shared" si="1"/>
        <v>1</v>
      </c>
      <c r="J23" s="17">
        <f t="shared" si="2"/>
        <v>15105.767039999999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41</v>
      </c>
      <c r="B24" s="15" t="s">
        <v>106</v>
      </c>
      <c r="C24" s="15">
        <v>42</v>
      </c>
      <c r="D24" s="15">
        <v>301.392</v>
      </c>
      <c r="E24" s="15">
        <v>31.67</v>
      </c>
      <c r="F24" s="15" t="s">
        <v>10</v>
      </c>
      <c r="G24" s="15">
        <v>31.67</v>
      </c>
      <c r="H24" s="15">
        <f t="shared" si="0"/>
        <v>0</v>
      </c>
      <c r="I24" s="16">
        <f t="shared" si="1"/>
        <v>1</v>
      </c>
      <c r="J24" s="17">
        <f t="shared" si="2"/>
        <v>9545.0846400000009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41</v>
      </c>
      <c r="B25" s="15" t="s">
        <v>107</v>
      </c>
      <c r="C25" s="15">
        <v>43</v>
      </c>
      <c r="D25" s="15">
        <v>301.392</v>
      </c>
      <c r="E25" s="15">
        <v>105.11</v>
      </c>
      <c r="F25" s="15" t="s">
        <v>10</v>
      </c>
      <c r="G25" s="15">
        <v>105.11</v>
      </c>
      <c r="H25" s="15">
        <f t="shared" si="0"/>
        <v>0</v>
      </c>
      <c r="I25" s="16">
        <f t="shared" si="1"/>
        <v>1</v>
      </c>
      <c r="J25" s="17">
        <f t="shared" si="2"/>
        <v>31679.313119999999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41</v>
      </c>
      <c r="B26" s="15" t="s">
        <v>108</v>
      </c>
      <c r="C26" s="15">
        <v>44</v>
      </c>
      <c r="D26" s="15">
        <v>301.392</v>
      </c>
      <c r="E26" s="15">
        <v>59.91</v>
      </c>
      <c r="F26" s="15" t="s">
        <v>10</v>
      </c>
      <c r="G26" s="15">
        <v>59.91</v>
      </c>
      <c r="H26" s="15">
        <f t="shared" si="0"/>
        <v>0</v>
      </c>
      <c r="I26" s="16">
        <f t="shared" si="1"/>
        <v>1</v>
      </c>
      <c r="J26" s="17">
        <f t="shared" si="2"/>
        <v>18056.39472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41</v>
      </c>
      <c r="B27" s="15" t="s">
        <v>109</v>
      </c>
      <c r="C27" s="15">
        <v>45</v>
      </c>
      <c r="D27" s="15">
        <v>301.392</v>
      </c>
      <c r="E27" s="15">
        <v>261.41000000000003</v>
      </c>
      <c r="F27" s="15" t="s">
        <v>10</v>
      </c>
      <c r="G27" s="15">
        <v>261.41000000000003</v>
      </c>
      <c r="H27" s="15">
        <f t="shared" si="0"/>
        <v>0</v>
      </c>
      <c r="I27" s="16">
        <f t="shared" si="1"/>
        <v>1</v>
      </c>
      <c r="J27" s="17">
        <f t="shared" si="2"/>
        <v>78786.882720000009</v>
      </c>
      <c r="K27" s="16"/>
      <c r="L27" s="17">
        <f t="shared" si="3"/>
        <v>0</v>
      </c>
    </row>
    <row r="28" spans="1:15" x14ac:dyDescent="0.25">
      <c r="A28" s="15" t="s">
        <v>41</v>
      </c>
      <c r="B28" s="15" t="s">
        <v>110</v>
      </c>
      <c r="C28" s="15">
        <v>46</v>
      </c>
      <c r="D28" s="15">
        <v>301.392</v>
      </c>
      <c r="E28" s="15">
        <v>14.58</v>
      </c>
      <c r="F28" s="15" t="s">
        <v>10</v>
      </c>
      <c r="G28" s="15">
        <v>14.58</v>
      </c>
      <c r="H28" s="15">
        <f t="shared" si="0"/>
        <v>0</v>
      </c>
      <c r="I28" s="16">
        <f t="shared" si="1"/>
        <v>1</v>
      </c>
      <c r="J28" s="17">
        <f t="shared" si="2"/>
        <v>4394.2953600000001</v>
      </c>
      <c r="K28" s="16"/>
      <c r="L28" s="17">
        <f t="shared" si="3"/>
        <v>0</v>
      </c>
    </row>
    <row r="29" spans="1:15" x14ac:dyDescent="0.25">
      <c r="A29" s="15" t="s">
        <v>42</v>
      </c>
      <c r="B29" s="15" t="s">
        <v>111</v>
      </c>
      <c r="C29" s="15">
        <v>47</v>
      </c>
      <c r="D29" s="15">
        <v>301.392</v>
      </c>
      <c r="E29" s="15">
        <v>18.25</v>
      </c>
      <c r="F29" s="15" t="s">
        <v>10</v>
      </c>
      <c r="G29" s="15">
        <v>0</v>
      </c>
      <c r="H29" s="15">
        <f t="shared" si="0"/>
        <v>-18.25</v>
      </c>
      <c r="I29" s="16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15" t="s">
        <v>41</v>
      </c>
      <c r="B30" s="15" t="s">
        <v>112</v>
      </c>
      <c r="C30" s="15">
        <v>50</v>
      </c>
      <c r="D30" s="15">
        <v>225</v>
      </c>
      <c r="E30" s="15">
        <v>23.29</v>
      </c>
      <c r="F30" s="15" t="s">
        <v>14</v>
      </c>
      <c r="G30" s="15">
        <v>23.29</v>
      </c>
      <c r="H30" s="15">
        <f t="shared" si="0"/>
        <v>0</v>
      </c>
      <c r="I30" s="16">
        <f t="shared" si="1"/>
        <v>1</v>
      </c>
      <c r="J30" s="17">
        <f t="shared" si="2"/>
        <v>5240.25</v>
      </c>
      <c r="K30" s="16"/>
      <c r="L30" s="17">
        <f t="shared" si="3"/>
        <v>0</v>
      </c>
    </row>
    <row r="31" spans="1:15" x14ac:dyDescent="0.25">
      <c r="A31" s="15" t="s">
        <v>41</v>
      </c>
      <c r="B31" s="15" t="s">
        <v>113</v>
      </c>
      <c r="C31" s="15">
        <v>51</v>
      </c>
      <c r="D31" s="15">
        <v>1500</v>
      </c>
      <c r="E31" s="15">
        <v>2.62</v>
      </c>
      <c r="F31" s="15" t="s">
        <v>14</v>
      </c>
      <c r="G31" s="15">
        <v>2.62</v>
      </c>
      <c r="H31" s="15">
        <f t="shared" si="0"/>
        <v>0</v>
      </c>
      <c r="I31" s="16">
        <f t="shared" si="1"/>
        <v>1</v>
      </c>
      <c r="J31" s="17">
        <f t="shared" si="2"/>
        <v>3930</v>
      </c>
      <c r="K31" s="16"/>
      <c r="L31" s="17">
        <f t="shared" si="3"/>
        <v>0</v>
      </c>
    </row>
    <row r="32" spans="1:15" x14ac:dyDescent="0.25">
      <c r="A32" s="15" t="s">
        <v>41</v>
      </c>
      <c r="B32" s="15" t="s">
        <v>114</v>
      </c>
      <c r="C32" s="15">
        <v>53</v>
      </c>
      <c r="D32" s="15">
        <v>900</v>
      </c>
      <c r="E32" s="15">
        <v>7.41</v>
      </c>
      <c r="F32" s="15" t="s">
        <v>14</v>
      </c>
      <c r="G32" s="15">
        <v>7.41</v>
      </c>
      <c r="H32" s="15">
        <f t="shared" si="0"/>
        <v>0</v>
      </c>
      <c r="I32" s="16">
        <f t="shared" si="1"/>
        <v>1</v>
      </c>
      <c r="J32" s="17">
        <f t="shared" si="2"/>
        <v>6669</v>
      </c>
      <c r="K32" s="16"/>
      <c r="L32" s="17">
        <f t="shared" si="3"/>
        <v>0</v>
      </c>
    </row>
    <row r="33" spans="1:12" x14ac:dyDescent="0.25">
      <c r="A33" s="15" t="s">
        <v>41</v>
      </c>
      <c r="B33" s="15" t="s">
        <v>115</v>
      </c>
      <c r="C33" s="15">
        <v>55</v>
      </c>
      <c r="D33" s="15">
        <v>2000</v>
      </c>
      <c r="E33" s="15">
        <v>3.51</v>
      </c>
      <c r="F33" s="15" t="s">
        <v>14</v>
      </c>
      <c r="G33" s="15">
        <v>3.51</v>
      </c>
      <c r="H33" s="15">
        <f t="shared" si="0"/>
        <v>0</v>
      </c>
      <c r="I33" s="16">
        <f t="shared" si="1"/>
        <v>1</v>
      </c>
      <c r="J33" s="17">
        <f t="shared" si="2"/>
        <v>7020</v>
      </c>
      <c r="K33" s="16"/>
      <c r="L33" s="17">
        <f t="shared" si="3"/>
        <v>0</v>
      </c>
    </row>
    <row r="34" spans="1:12" x14ac:dyDescent="0.25">
      <c r="A34" s="15" t="s">
        <v>41</v>
      </c>
      <c r="B34" s="15" t="s">
        <v>116</v>
      </c>
      <c r="C34" s="15">
        <v>58</v>
      </c>
      <c r="D34" s="15">
        <v>225</v>
      </c>
      <c r="E34" s="15">
        <v>30.015999999999998</v>
      </c>
      <c r="F34" s="15" t="s">
        <v>14</v>
      </c>
      <c r="G34" s="15">
        <v>30.02</v>
      </c>
      <c r="H34" s="15">
        <f t="shared" si="0"/>
        <v>4.0000000000013358E-3</v>
      </c>
      <c r="I34" s="16">
        <f t="shared" si="1"/>
        <v>1.000133262260128</v>
      </c>
      <c r="J34" s="17">
        <f t="shared" si="2"/>
        <v>6754.5</v>
      </c>
      <c r="K34" s="16"/>
      <c r="L34" s="17">
        <f t="shared" si="3"/>
        <v>0</v>
      </c>
    </row>
    <row r="35" spans="1:12" x14ac:dyDescent="0.25">
      <c r="A35" s="15" t="s">
        <v>41</v>
      </c>
      <c r="B35" s="15" t="s">
        <v>117</v>
      </c>
      <c r="C35" s="15">
        <v>61</v>
      </c>
      <c r="D35" s="15">
        <v>2000</v>
      </c>
      <c r="E35" s="15">
        <v>1.7729999999999999</v>
      </c>
      <c r="F35" s="15" t="s">
        <v>14</v>
      </c>
      <c r="G35" s="15">
        <v>1.77</v>
      </c>
      <c r="H35" s="15">
        <f t="shared" si="0"/>
        <v>-2.9999999999998916E-3</v>
      </c>
      <c r="I35" s="16">
        <f t="shared" si="1"/>
        <v>0.99830795262267347</v>
      </c>
      <c r="J35" s="17">
        <f t="shared" si="2"/>
        <v>3540</v>
      </c>
      <c r="K35" s="16"/>
      <c r="L35" s="17">
        <f t="shared" si="3"/>
        <v>0</v>
      </c>
    </row>
    <row r="36" spans="1:12" x14ac:dyDescent="0.25">
      <c r="A36" s="15" t="s">
        <v>42</v>
      </c>
      <c r="B36" s="15" t="s">
        <v>118</v>
      </c>
      <c r="C36" s="15">
        <v>63</v>
      </c>
      <c r="D36" s="15">
        <v>1500</v>
      </c>
      <c r="E36" s="15">
        <v>0.8</v>
      </c>
      <c r="F36" s="15" t="s">
        <v>14</v>
      </c>
      <c r="G36" s="15">
        <v>0</v>
      </c>
      <c r="H36" s="15">
        <f t="shared" si="0"/>
        <v>-0.8</v>
      </c>
      <c r="I36" s="16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18</v>
      </c>
      <c r="B37" s="15" t="s">
        <v>119</v>
      </c>
      <c r="C37" s="15">
        <v>68</v>
      </c>
      <c r="D37" s="15">
        <v>2000</v>
      </c>
      <c r="E37" s="15">
        <v>1</v>
      </c>
      <c r="F37" s="15" t="s">
        <v>12</v>
      </c>
      <c r="G37" s="15">
        <v>1</v>
      </c>
      <c r="H37" s="15">
        <f t="shared" si="0"/>
        <v>0</v>
      </c>
      <c r="I37" s="16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15" t="s">
        <v>42</v>
      </c>
      <c r="B38" s="15" t="s">
        <v>120</v>
      </c>
      <c r="C38" s="15">
        <v>72</v>
      </c>
      <c r="D38" s="15">
        <v>7000</v>
      </c>
      <c r="E38" s="15">
        <v>1</v>
      </c>
      <c r="F38" s="15" t="s">
        <v>16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7000</v>
      </c>
      <c r="K38" s="16"/>
      <c r="L38" s="17">
        <f t="shared" si="3"/>
        <v>0</v>
      </c>
    </row>
    <row r="39" spans="1:12" x14ac:dyDescent="0.25">
      <c r="A39" s="15" t="s">
        <v>42</v>
      </c>
      <c r="B39" s="15" t="s">
        <v>271</v>
      </c>
      <c r="C39" s="15">
        <v>76</v>
      </c>
      <c r="D39" s="15">
        <v>7000</v>
      </c>
      <c r="E39" s="15">
        <v>2.4</v>
      </c>
      <c r="F39" s="15" t="s">
        <v>16</v>
      </c>
      <c r="G39" s="15">
        <v>2.4</v>
      </c>
      <c r="H39" s="15">
        <f t="shared" si="0"/>
        <v>0</v>
      </c>
      <c r="I39" s="16">
        <f t="shared" si="1"/>
        <v>1</v>
      </c>
      <c r="J39" s="17">
        <f t="shared" si="2"/>
        <v>16800</v>
      </c>
      <c r="K39" s="16"/>
      <c r="L39" s="17">
        <f t="shared" si="3"/>
        <v>0</v>
      </c>
    </row>
    <row r="40" spans="1:12" x14ac:dyDescent="0.25">
      <c r="A40" s="15" t="s">
        <v>42</v>
      </c>
      <c r="B40" s="15" t="s">
        <v>122</v>
      </c>
      <c r="C40" s="15">
        <v>79</v>
      </c>
      <c r="D40" s="15">
        <v>7000</v>
      </c>
      <c r="E40" s="15">
        <v>0.18</v>
      </c>
      <c r="F40" s="15" t="s">
        <v>16</v>
      </c>
      <c r="G40" s="15">
        <v>0.18</v>
      </c>
      <c r="H40" s="15">
        <f t="shared" si="0"/>
        <v>0</v>
      </c>
      <c r="I40" s="16">
        <f t="shared" si="1"/>
        <v>1</v>
      </c>
      <c r="J40" s="17">
        <f t="shared" si="2"/>
        <v>1260</v>
      </c>
      <c r="K40" s="16"/>
      <c r="L40" s="17">
        <f t="shared" si="3"/>
        <v>0</v>
      </c>
    </row>
    <row r="41" spans="1:12" x14ac:dyDescent="0.25">
      <c r="A41" s="15" t="s">
        <v>42</v>
      </c>
      <c r="B41" s="15" t="s">
        <v>123</v>
      </c>
      <c r="C41" s="15">
        <v>83</v>
      </c>
      <c r="D41" s="15">
        <v>7000</v>
      </c>
      <c r="E41" s="15">
        <v>0.2</v>
      </c>
      <c r="F41" s="15" t="s">
        <v>16</v>
      </c>
      <c r="G41" s="15">
        <v>0</v>
      </c>
      <c r="H41" s="15">
        <f t="shared" si="0"/>
        <v>-0.2</v>
      </c>
      <c r="I41" s="16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15" t="s">
        <v>42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61.4</v>
      </c>
      <c r="H42" s="15">
        <f t="shared" si="0"/>
        <v>0</v>
      </c>
      <c r="I42" s="16">
        <f t="shared" si="1"/>
        <v>1</v>
      </c>
      <c r="J42" s="17">
        <f t="shared" si="2"/>
        <v>18505.468799999999</v>
      </c>
      <c r="K42" s="16"/>
      <c r="L42" s="17">
        <f t="shared" si="3"/>
        <v>0</v>
      </c>
    </row>
    <row r="43" spans="1:12" x14ac:dyDescent="0.25">
      <c r="A43" s="15" t="s">
        <v>42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243.08</v>
      </c>
      <c r="H43" s="15">
        <f t="shared" si="0"/>
        <v>0</v>
      </c>
      <c r="I43" s="16">
        <f t="shared" si="1"/>
        <v>1</v>
      </c>
      <c r="J43" s="17">
        <f t="shared" si="2"/>
        <v>73262.367360000004</v>
      </c>
      <c r="K43" s="16"/>
      <c r="L43" s="17">
        <f t="shared" si="3"/>
        <v>0</v>
      </c>
    </row>
    <row r="44" spans="1:12" x14ac:dyDescent="0.25">
      <c r="A44" s="15" t="s">
        <v>42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14.58</v>
      </c>
      <c r="H44" s="15">
        <f t="shared" si="0"/>
        <v>0</v>
      </c>
      <c r="I44" s="16">
        <f t="shared" si="1"/>
        <v>1</v>
      </c>
      <c r="J44" s="17">
        <f t="shared" si="2"/>
        <v>4394.2953600000001</v>
      </c>
      <c r="K44" s="16"/>
      <c r="L44" s="17">
        <f t="shared" si="3"/>
        <v>0</v>
      </c>
    </row>
    <row r="45" spans="1:12" x14ac:dyDescent="0.25">
      <c r="A45" s="15" t="s">
        <v>42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v>0</v>
      </c>
      <c r="H45" s="15">
        <f t="shared" si="0"/>
        <v>-20.55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42</v>
      </c>
      <c r="B46" s="15" t="s">
        <v>128</v>
      </c>
      <c r="C46" s="15">
        <v>89</v>
      </c>
      <c r="D46" s="15">
        <v>2000</v>
      </c>
      <c r="E46" s="15">
        <v>3.5939999999999999</v>
      </c>
      <c r="F46" s="15" t="s">
        <v>14</v>
      </c>
      <c r="G46" s="15">
        <v>3.59</v>
      </c>
      <c r="H46" s="15">
        <f t="shared" si="0"/>
        <v>-4.0000000000000036E-3</v>
      </c>
      <c r="I46" s="16">
        <f t="shared" si="1"/>
        <v>0.99888703394546463</v>
      </c>
      <c r="J46" s="17">
        <f t="shared" si="2"/>
        <v>7180</v>
      </c>
      <c r="K46" s="16"/>
      <c r="L46" s="17">
        <f t="shared" si="3"/>
        <v>0</v>
      </c>
    </row>
    <row r="47" spans="1:12" x14ac:dyDescent="0.25">
      <c r="A47" s="15" t="s">
        <v>42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27.11</v>
      </c>
      <c r="H47" s="15">
        <f t="shared" si="0"/>
        <v>-1.0000000000012221E-3</v>
      </c>
      <c r="I47" s="16">
        <f t="shared" si="1"/>
        <v>0.99996311460292864</v>
      </c>
      <c r="J47" s="17">
        <f t="shared" si="2"/>
        <v>6099.75</v>
      </c>
      <c r="K47" s="16"/>
      <c r="L47" s="17">
        <f t="shared" si="3"/>
        <v>0</v>
      </c>
    </row>
    <row r="48" spans="1:12" x14ac:dyDescent="0.25">
      <c r="A48" s="15" t="s">
        <v>42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1.77</v>
      </c>
      <c r="H48" s="15">
        <f t="shared" si="0"/>
        <v>-2.9999999999998916E-3</v>
      </c>
      <c r="I48" s="16">
        <f t="shared" si="1"/>
        <v>0.99830795262267347</v>
      </c>
      <c r="J48" s="17">
        <f t="shared" si="2"/>
        <v>3540</v>
      </c>
      <c r="K48" s="16"/>
      <c r="L48" s="17">
        <f t="shared" si="3"/>
        <v>0</v>
      </c>
    </row>
    <row r="49" spans="1:12" x14ac:dyDescent="0.25">
      <c r="A49" s="15" t="s">
        <v>42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42</v>
      </c>
      <c r="B50" s="15" t="s">
        <v>132</v>
      </c>
      <c r="C50" s="15">
        <v>99</v>
      </c>
      <c r="D50" s="15">
        <v>7000</v>
      </c>
      <c r="E50" s="15">
        <v>0.15</v>
      </c>
      <c r="F50" s="15" t="s">
        <v>16</v>
      </c>
      <c r="G50" s="15">
        <v>0.15</v>
      </c>
      <c r="H50" s="15">
        <f t="shared" si="0"/>
        <v>0</v>
      </c>
      <c r="I50" s="16">
        <f t="shared" si="1"/>
        <v>1</v>
      </c>
      <c r="J50" s="17">
        <f t="shared" si="2"/>
        <v>1050</v>
      </c>
      <c r="K50" s="16"/>
      <c r="L50" s="17">
        <f t="shared" si="3"/>
        <v>0</v>
      </c>
    </row>
    <row r="51" spans="1:12" x14ac:dyDescent="0.25">
      <c r="A51" s="15" t="s">
        <v>42</v>
      </c>
      <c r="B51" s="15" t="s">
        <v>133</v>
      </c>
      <c r="C51" s="15">
        <v>102</v>
      </c>
      <c r="D51" s="15">
        <v>7000</v>
      </c>
      <c r="E51" s="15">
        <v>0.25</v>
      </c>
      <c r="F51" s="15" t="s">
        <v>16</v>
      </c>
      <c r="G51" s="15">
        <v>0.25</v>
      </c>
      <c r="H51" s="15">
        <f t="shared" si="0"/>
        <v>0</v>
      </c>
      <c r="I51" s="16">
        <f t="shared" si="1"/>
        <v>1</v>
      </c>
      <c r="J51" s="17">
        <f t="shared" si="2"/>
        <v>1750</v>
      </c>
      <c r="K51" s="16"/>
      <c r="L51" s="17">
        <f t="shared" si="3"/>
        <v>0</v>
      </c>
    </row>
    <row r="52" spans="1:12" x14ac:dyDescent="0.25">
      <c r="A52" s="15" t="s">
        <v>42</v>
      </c>
      <c r="B52" s="15" t="s">
        <v>134</v>
      </c>
      <c r="C52" s="15">
        <v>105</v>
      </c>
      <c r="D52" s="15">
        <v>7000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42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8.1</v>
      </c>
      <c r="H53" s="15">
        <f t="shared" si="0"/>
        <v>0</v>
      </c>
      <c r="I53" s="16">
        <f t="shared" si="1"/>
        <v>1</v>
      </c>
      <c r="J53" s="17">
        <f t="shared" si="2"/>
        <v>2441.2752</v>
      </c>
      <c r="K53" s="16"/>
      <c r="L53" s="17">
        <f t="shared" si="3"/>
        <v>0</v>
      </c>
    </row>
    <row r="54" spans="1:12" x14ac:dyDescent="0.25">
      <c r="A54" s="15" t="s">
        <v>42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29.38</v>
      </c>
      <c r="H54" s="15">
        <f t="shared" si="0"/>
        <v>0</v>
      </c>
      <c r="I54" s="16">
        <f t="shared" si="1"/>
        <v>1</v>
      </c>
      <c r="J54" s="17">
        <f t="shared" si="2"/>
        <v>8854.89696</v>
      </c>
      <c r="K54" s="16"/>
      <c r="L54" s="17">
        <f t="shared" si="3"/>
        <v>0</v>
      </c>
    </row>
    <row r="55" spans="1:12" x14ac:dyDescent="0.25">
      <c r="A55" s="15" t="s">
        <v>42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v>0</v>
      </c>
      <c r="H55" s="15">
        <f t="shared" si="0"/>
        <v>-3.81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42</v>
      </c>
      <c r="B56" s="15" t="s">
        <v>138</v>
      </c>
      <c r="C56" s="15">
        <v>110</v>
      </c>
      <c r="D56" s="15">
        <v>2000</v>
      </c>
      <c r="E56" s="15">
        <v>0.61</v>
      </c>
      <c r="F56" s="15" t="s">
        <v>14</v>
      </c>
      <c r="G56" s="15">
        <v>0.61</v>
      </c>
      <c r="H56" s="15">
        <f t="shared" si="0"/>
        <v>0</v>
      </c>
      <c r="I56" s="16">
        <f t="shared" si="1"/>
        <v>1</v>
      </c>
      <c r="J56" s="17">
        <f t="shared" si="2"/>
        <v>1220</v>
      </c>
      <c r="K56" s="16"/>
      <c r="L56" s="17">
        <f t="shared" si="3"/>
        <v>0</v>
      </c>
    </row>
    <row r="57" spans="1:12" x14ac:dyDescent="0.25">
      <c r="A57" s="15" t="s">
        <v>42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2.83</v>
      </c>
      <c r="H57" s="15">
        <f t="shared" si="0"/>
        <v>-1.9999999999997797E-3</v>
      </c>
      <c r="I57" s="16">
        <f t="shared" si="1"/>
        <v>0.99929378531073454</v>
      </c>
      <c r="J57" s="17">
        <f t="shared" si="2"/>
        <v>636.75</v>
      </c>
      <c r="K57" s="16"/>
      <c r="L57" s="17">
        <f t="shared" si="3"/>
        <v>0</v>
      </c>
    </row>
    <row r="58" spans="1:12" x14ac:dyDescent="0.25">
      <c r="A58" s="15" t="s">
        <v>42</v>
      </c>
      <c r="B58" s="15" t="s">
        <v>139</v>
      </c>
      <c r="C58" s="15">
        <v>113</v>
      </c>
      <c r="D58" s="15">
        <v>1500</v>
      </c>
      <c r="E58" s="15">
        <v>0.22</v>
      </c>
      <c r="F58" s="15" t="s">
        <v>14</v>
      </c>
      <c r="G58" s="15">
        <v>0</v>
      </c>
      <c r="H58" s="15">
        <f t="shared" si="0"/>
        <v>-0.22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41</v>
      </c>
      <c r="B59" s="15" t="s">
        <v>140</v>
      </c>
      <c r="C59" s="15">
        <v>116</v>
      </c>
      <c r="D59" s="15">
        <v>50</v>
      </c>
      <c r="E59" s="15">
        <v>52</v>
      </c>
      <c r="F59" s="15" t="s">
        <v>13</v>
      </c>
      <c r="G59" s="15">
        <v>52</v>
      </c>
      <c r="H59" s="15">
        <f t="shared" si="0"/>
        <v>0</v>
      </c>
      <c r="I59" s="16">
        <f t="shared" si="1"/>
        <v>1</v>
      </c>
      <c r="J59" s="17">
        <f t="shared" si="2"/>
        <v>2600</v>
      </c>
      <c r="K59" s="16"/>
      <c r="L59" s="17">
        <f t="shared" si="3"/>
        <v>0</v>
      </c>
    </row>
    <row r="60" spans="1:12" x14ac:dyDescent="0.25">
      <c r="A60" s="15" t="s">
        <v>18</v>
      </c>
      <c r="B60" s="15" t="s">
        <v>141</v>
      </c>
      <c r="C60" s="15">
        <v>118</v>
      </c>
      <c r="D60" s="15">
        <v>2000</v>
      </c>
      <c r="E60" s="15">
        <v>1</v>
      </c>
      <c r="F60" s="15" t="s">
        <v>12</v>
      </c>
      <c r="G60" s="15">
        <v>1</v>
      </c>
      <c r="H60" s="15">
        <f t="shared" si="0"/>
        <v>0</v>
      </c>
      <c r="I60" s="16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15" t="s">
        <v>42</v>
      </c>
      <c r="B61" s="15" t="s">
        <v>142</v>
      </c>
      <c r="C61" s="15">
        <v>121</v>
      </c>
      <c r="D61" s="15">
        <v>193.75200000000001</v>
      </c>
      <c r="E61" s="15">
        <v>191.86</v>
      </c>
      <c r="F61" s="15" t="s">
        <v>10</v>
      </c>
      <c r="G61" s="15">
        <v>191.86</v>
      </c>
      <c r="H61" s="15">
        <f t="shared" si="0"/>
        <v>0</v>
      </c>
      <c r="I61" s="16">
        <f t="shared" si="1"/>
        <v>1</v>
      </c>
      <c r="J61" s="17">
        <f t="shared" si="2"/>
        <v>37173.258720000005</v>
      </c>
      <c r="K61" s="16"/>
      <c r="L61" s="17">
        <f t="shared" si="3"/>
        <v>0</v>
      </c>
    </row>
    <row r="62" spans="1:12" x14ac:dyDescent="0.25">
      <c r="A62" s="15" t="s">
        <v>42</v>
      </c>
      <c r="B62" s="15" t="s">
        <v>143</v>
      </c>
      <c r="C62" s="15">
        <v>125</v>
      </c>
      <c r="D62" s="15">
        <v>193.75200000000001</v>
      </c>
      <c r="E62" s="15">
        <v>203.55</v>
      </c>
      <c r="F62" s="15" t="s">
        <v>10</v>
      </c>
      <c r="G62" s="15">
        <v>203.55</v>
      </c>
      <c r="H62" s="15">
        <f t="shared" si="0"/>
        <v>0</v>
      </c>
      <c r="I62" s="16">
        <f t="shared" si="1"/>
        <v>1</v>
      </c>
      <c r="J62" s="17">
        <f t="shared" si="2"/>
        <v>39438.219600000004</v>
      </c>
      <c r="K62" s="16"/>
      <c r="L62" s="17">
        <f t="shared" si="3"/>
        <v>0</v>
      </c>
    </row>
    <row r="63" spans="1:12" x14ac:dyDescent="0.25">
      <c r="A63" s="15" t="s">
        <v>42</v>
      </c>
      <c r="B63" s="15" t="s">
        <v>144</v>
      </c>
      <c r="C63" s="15">
        <v>130</v>
      </c>
      <c r="D63" s="15">
        <v>193.75200000000001</v>
      </c>
      <c r="E63" s="15">
        <v>87.26</v>
      </c>
      <c r="F63" s="15" t="s">
        <v>10</v>
      </c>
      <c r="G63" s="15">
        <v>87.26</v>
      </c>
      <c r="H63" s="15">
        <f t="shared" si="0"/>
        <v>0</v>
      </c>
      <c r="I63" s="16">
        <f t="shared" si="1"/>
        <v>1</v>
      </c>
      <c r="J63" s="17">
        <f t="shared" si="2"/>
        <v>16906.79952</v>
      </c>
      <c r="K63" s="16"/>
      <c r="L63" s="17">
        <f t="shared" si="3"/>
        <v>0</v>
      </c>
    </row>
    <row r="64" spans="1:12" x14ac:dyDescent="0.25">
      <c r="A64" s="15" t="s">
        <v>42</v>
      </c>
      <c r="B64" s="15" t="s">
        <v>145</v>
      </c>
      <c r="C64" s="15">
        <v>134</v>
      </c>
      <c r="D64" s="15">
        <v>65.599999999999994</v>
      </c>
      <c r="E64" s="15">
        <v>47.7</v>
      </c>
      <c r="F64" s="15" t="s">
        <v>19</v>
      </c>
      <c r="G64" s="15">
        <v>0</v>
      </c>
      <c r="H64" s="15">
        <f t="shared" si="0"/>
        <v>-47.7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42</v>
      </c>
      <c r="B65" s="15" t="s">
        <v>146</v>
      </c>
      <c r="C65" s="15">
        <v>137</v>
      </c>
      <c r="D65" s="15">
        <v>65.599999999999994</v>
      </c>
      <c r="E65" s="15">
        <v>64.23</v>
      </c>
      <c r="F65" s="15" t="s">
        <v>19</v>
      </c>
      <c r="G65" s="15">
        <v>0</v>
      </c>
      <c r="H65" s="15">
        <f t="shared" si="0"/>
        <v>-64.23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42</v>
      </c>
      <c r="B66" s="15" t="s">
        <v>147</v>
      </c>
      <c r="C66" s="15">
        <v>140</v>
      </c>
      <c r="D66" s="15">
        <v>10.76</v>
      </c>
      <c r="E66" s="15">
        <v>368.27</v>
      </c>
      <c r="F66" s="15" t="s">
        <v>10</v>
      </c>
      <c r="G66" s="15">
        <v>0</v>
      </c>
      <c r="H66" s="15">
        <f t="shared" si="0"/>
        <v>-368.27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42</v>
      </c>
      <c r="B67" s="15" t="s">
        <v>148</v>
      </c>
      <c r="C67" s="15">
        <v>145</v>
      </c>
      <c r="D67" s="15">
        <v>139.93199999999999</v>
      </c>
      <c r="E67" s="15">
        <v>119.78</v>
      </c>
      <c r="F67" s="15" t="s">
        <v>10</v>
      </c>
      <c r="G67" s="15">
        <v>0</v>
      </c>
      <c r="H67" s="15">
        <f t="shared" si="0"/>
        <v>-119.78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42</v>
      </c>
      <c r="B68" s="15" t="s">
        <v>149</v>
      </c>
      <c r="C68" s="15">
        <v>146</v>
      </c>
      <c r="D68" s="15">
        <v>139.93199999999999</v>
      </c>
      <c r="E68" s="15">
        <v>267.58</v>
      </c>
      <c r="F68" s="15" t="s">
        <v>10</v>
      </c>
      <c r="G68" s="15">
        <v>0</v>
      </c>
      <c r="H68" s="15">
        <f t="shared" si="0"/>
        <v>-267.58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42</v>
      </c>
      <c r="B69" s="15" t="s">
        <v>150</v>
      </c>
      <c r="C69" s="15">
        <v>149</v>
      </c>
      <c r="D69" s="15">
        <v>193.75200000000001</v>
      </c>
      <c r="E69" s="15">
        <v>309.89</v>
      </c>
      <c r="F69" s="15" t="s">
        <v>10</v>
      </c>
      <c r="G69" s="15">
        <v>0</v>
      </c>
      <c r="H69" s="15">
        <f t="shared" ref="H69:H90" si="4">G69-E69</f>
        <v>-309.89</v>
      </c>
      <c r="I69" s="16">
        <f t="shared" ref="I69:I90" si="5">(G69/E69)</f>
        <v>0</v>
      </c>
      <c r="J69" s="17">
        <f t="shared" ref="J69:J90" si="6">G69*D69</f>
        <v>0</v>
      </c>
      <c r="K69" s="16"/>
      <c r="L69" s="17">
        <f t="shared" ref="L69:L90" si="7">D69*E69*K69</f>
        <v>0</v>
      </c>
    </row>
    <row r="70" spans="1:12" ht="30" x14ac:dyDescent="0.25">
      <c r="A70" s="15" t="s">
        <v>18</v>
      </c>
      <c r="B70" s="15" t="s">
        <v>151</v>
      </c>
      <c r="C70" s="15">
        <v>150</v>
      </c>
      <c r="D70" s="15">
        <v>16500</v>
      </c>
      <c r="E70" s="15">
        <v>1</v>
      </c>
      <c r="F70" s="15" t="s">
        <v>12</v>
      </c>
      <c r="G70" s="15">
        <v>1</v>
      </c>
      <c r="H70" s="15">
        <f t="shared" si="4"/>
        <v>0</v>
      </c>
      <c r="I70" s="16">
        <f t="shared" si="5"/>
        <v>1</v>
      </c>
      <c r="J70" s="17">
        <f t="shared" si="6"/>
        <v>16500</v>
      </c>
      <c r="K70" s="16"/>
      <c r="L70" s="17">
        <f t="shared" si="7"/>
        <v>0</v>
      </c>
    </row>
    <row r="71" spans="1:12" x14ac:dyDescent="0.25">
      <c r="A71" s="15" t="s">
        <v>42</v>
      </c>
      <c r="B71" s="15" t="s">
        <v>152</v>
      </c>
      <c r="C71" s="15">
        <v>154</v>
      </c>
      <c r="D71" s="15">
        <v>139.93199999999999</v>
      </c>
      <c r="E71" s="15">
        <v>118.32</v>
      </c>
      <c r="F71" s="15" t="s">
        <v>10</v>
      </c>
      <c r="G71" s="15">
        <v>0</v>
      </c>
      <c r="H71" s="15">
        <f t="shared" si="4"/>
        <v>-118.32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42</v>
      </c>
      <c r="B72" s="15" t="s">
        <v>153</v>
      </c>
      <c r="C72" s="15">
        <v>155</v>
      </c>
      <c r="D72" s="15">
        <v>139.93199999999999</v>
      </c>
      <c r="E72" s="15">
        <v>366.35</v>
      </c>
      <c r="F72" s="15" t="s">
        <v>10</v>
      </c>
      <c r="G72" s="15">
        <v>0</v>
      </c>
      <c r="H72" s="15">
        <f t="shared" si="4"/>
        <v>-366.35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42</v>
      </c>
      <c r="B73" s="15" t="s">
        <v>154</v>
      </c>
      <c r="C73" s="15">
        <v>159</v>
      </c>
      <c r="D73" s="15">
        <v>193.75200000000001</v>
      </c>
      <c r="E73" s="15">
        <v>209.11</v>
      </c>
      <c r="F73" s="15" t="s">
        <v>10</v>
      </c>
      <c r="G73" s="15">
        <v>0</v>
      </c>
      <c r="H73" s="15">
        <f t="shared" si="4"/>
        <v>-209.11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42</v>
      </c>
      <c r="B74" s="15" t="s">
        <v>155</v>
      </c>
      <c r="C74" s="15">
        <v>162</v>
      </c>
      <c r="D74" s="15">
        <v>139.93199999999999</v>
      </c>
      <c r="E74" s="15">
        <v>14.1</v>
      </c>
      <c r="F74" s="15" t="s">
        <v>10</v>
      </c>
      <c r="G74" s="15">
        <v>0</v>
      </c>
      <c r="H74" s="15">
        <f t="shared" si="4"/>
        <v>-14.1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42</v>
      </c>
      <c r="B75" s="15" t="s">
        <v>156</v>
      </c>
      <c r="C75" s="15">
        <v>163</v>
      </c>
      <c r="D75" s="15">
        <v>139.93199999999999</v>
      </c>
      <c r="E75" s="15">
        <v>37.29</v>
      </c>
      <c r="F75" s="15" t="s">
        <v>10</v>
      </c>
      <c r="G75" s="15">
        <v>0</v>
      </c>
      <c r="H75" s="15">
        <f t="shared" si="4"/>
        <v>-37.29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42</v>
      </c>
      <c r="B76" s="15" t="s">
        <v>157</v>
      </c>
      <c r="C76" s="15">
        <v>166</v>
      </c>
      <c r="D76" s="15">
        <v>193.75200000000001</v>
      </c>
      <c r="E76" s="15">
        <v>180.56</v>
      </c>
      <c r="F76" s="15" t="s">
        <v>10</v>
      </c>
      <c r="G76" s="15">
        <v>0</v>
      </c>
      <c r="H76" s="15">
        <f t="shared" si="4"/>
        <v>-180.56</v>
      </c>
      <c r="I76" s="16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ht="30" x14ac:dyDescent="0.25">
      <c r="A77" s="15" t="s">
        <v>18</v>
      </c>
      <c r="B77" s="15" t="s">
        <v>196</v>
      </c>
      <c r="C77" s="15">
        <v>246</v>
      </c>
      <c r="D77" s="15">
        <v>18500</v>
      </c>
      <c r="E77" s="15">
        <v>1</v>
      </c>
      <c r="F77" s="15" t="s">
        <v>12</v>
      </c>
      <c r="G77" s="15">
        <v>0</v>
      </c>
      <c r="H77" s="15">
        <f t="shared" si="4"/>
        <v>-1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18</v>
      </c>
      <c r="B78" s="15" t="s">
        <v>197</v>
      </c>
      <c r="C78" s="15">
        <v>248</v>
      </c>
      <c r="D78" s="15">
        <v>2000</v>
      </c>
      <c r="E78" s="15">
        <v>1</v>
      </c>
      <c r="F78" s="15" t="s">
        <v>12</v>
      </c>
      <c r="G78" s="15">
        <v>0</v>
      </c>
      <c r="H78" s="15">
        <f t="shared" si="4"/>
        <v>-1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ht="45" x14ac:dyDescent="0.25">
      <c r="A79" s="15" t="s">
        <v>24</v>
      </c>
      <c r="B79" s="15" t="s">
        <v>198</v>
      </c>
      <c r="C79" s="15">
        <v>250</v>
      </c>
      <c r="D79" s="15">
        <v>15000</v>
      </c>
      <c r="E79" s="15">
        <v>1</v>
      </c>
      <c r="F79" s="15" t="s">
        <v>12</v>
      </c>
      <c r="G79" s="15">
        <v>0.5</v>
      </c>
      <c r="H79" s="15">
        <f t="shared" si="4"/>
        <v>-0.5</v>
      </c>
      <c r="I79" s="16">
        <f t="shared" si="5"/>
        <v>0.5</v>
      </c>
      <c r="J79" s="17">
        <f t="shared" si="6"/>
        <v>7500</v>
      </c>
      <c r="K79" s="16"/>
      <c r="L79" s="17">
        <f t="shared" si="7"/>
        <v>0</v>
      </c>
    </row>
    <row r="80" spans="1:12" ht="45" x14ac:dyDescent="0.25">
      <c r="A80" s="15" t="s">
        <v>24</v>
      </c>
      <c r="B80" s="15" t="s">
        <v>199</v>
      </c>
      <c r="C80" s="15">
        <v>251</v>
      </c>
      <c r="D80" s="15">
        <v>10000</v>
      </c>
      <c r="E80" s="15">
        <v>1</v>
      </c>
      <c r="F80" s="15" t="s">
        <v>12</v>
      </c>
      <c r="G80" s="15">
        <v>0</v>
      </c>
      <c r="H80" s="15">
        <f t="shared" si="4"/>
        <v>-1</v>
      </c>
      <c r="I80" s="16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15" t="s">
        <v>24</v>
      </c>
      <c r="B81" s="15" t="s">
        <v>200</v>
      </c>
      <c r="C81" s="15">
        <v>253</v>
      </c>
      <c r="D81" s="15">
        <v>500</v>
      </c>
      <c r="E81" s="15">
        <v>1</v>
      </c>
      <c r="F81" s="15" t="s">
        <v>12</v>
      </c>
      <c r="G81" s="15">
        <v>0</v>
      </c>
      <c r="H81" s="15">
        <f t="shared" si="4"/>
        <v>-1</v>
      </c>
      <c r="I81" s="16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ht="45" x14ac:dyDescent="0.25">
      <c r="A82" s="15" t="s">
        <v>24</v>
      </c>
      <c r="B82" s="15" t="s">
        <v>25</v>
      </c>
      <c r="C82" s="15">
        <v>254</v>
      </c>
      <c r="D82" s="15">
        <v>7000</v>
      </c>
      <c r="E82" s="15">
        <v>1</v>
      </c>
      <c r="F82" s="15" t="s">
        <v>12</v>
      </c>
      <c r="G82" s="15">
        <v>0</v>
      </c>
      <c r="H82" s="15">
        <f t="shared" si="4"/>
        <v>-1</v>
      </c>
      <c r="I82" s="16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ht="30" x14ac:dyDescent="0.25">
      <c r="A83" s="15" t="s">
        <v>24</v>
      </c>
      <c r="B83" s="15" t="s">
        <v>201</v>
      </c>
      <c r="C83" s="15">
        <v>255</v>
      </c>
      <c r="D83" s="15">
        <v>10000</v>
      </c>
      <c r="E83" s="15">
        <v>1</v>
      </c>
      <c r="F83" s="15" t="s">
        <v>12</v>
      </c>
      <c r="G83" s="15">
        <v>0</v>
      </c>
      <c r="H83" s="15">
        <f t="shared" si="4"/>
        <v>-1</v>
      </c>
      <c r="I83" s="16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15" t="s">
        <v>24</v>
      </c>
      <c r="B84" s="15" t="s">
        <v>272</v>
      </c>
      <c r="C84" s="15">
        <v>256</v>
      </c>
      <c r="D84" s="15">
        <v>1500</v>
      </c>
      <c r="E84" s="15">
        <v>1</v>
      </c>
      <c r="F84" s="15" t="s">
        <v>12</v>
      </c>
      <c r="G84" s="15">
        <v>0</v>
      </c>
      <c r="H84" s="15">
        <f t="shared" si="4"/>
        <v>-1</v>
      </c>
      <c r="I84" s="16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15" t="s">
        <v>24</v>
      </c>
      <c r="B85" s="15" t="s">
        <v>202</v>
      </c>
      <c r="C85" s="15">
        <v>257</v>
      </c>
      <c r="D85" s="15">
        <v>1800</v>
      </c>
      <c r="E85" s="15">
        <v>1</v>
      </c>
      <c r="F85" s="15" t="s">
        <v>12</v>
      </c>
      <c r="G85" s="15">
        <v>0</v>
      </c>
      <c r="H85" s="15">
        <f t="shared" si="4"/>
        <v>-1</v>
      </c>
      <c r="I85" s="16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15" t="s">
        <v>24</v>
      </c>
      <c r="B86" s="15" t="s">
        <v>203</v>
      </c>
      <c r="C86" s="15">
        <v>258</v>
      </c>
      <c r="D86" s="15">
        <v>2000</v>
      </c>
      <c r="E86" s="15">
        <v>1</v>
      </c>
      <c r="F86" s="15" t="s">
        <v>12</v>
      </c>
      <c r="G86" s="15">
        <v>0</v>
      </c>
      <c r="H86" s="15">
        <f t="shared" si="4"/>
        <v>-1</v>
      </c>
      <c r="I86" s="16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15" t="s">
        <v>21</v>
      </c>
      <c r="B87" s="15" t="s">
        <v>219</v>
      </c>
      <c r="C87" s="15">
        <v>283</v>
      </c>
      <c r="D87" s="15">
        <v>400</v>
      </c>
      <c r="E87" s="15">
        <v>1</v>
      </c>
      <c r="F87" s="15" t="s">
        <v>12</v>
      </c>
      <c r="G87" s="15">
        <v>0</v>
      </c>
      <c r="H87" s="15">
        <f t="shared" si="4"/>
        <v>-1</v>
      </c>
      <c r="I87" s="16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15" t="s">
        <v>41</v>
      </c>
      <c r="B88" s="15" t="s">
        <v>220</v>
      </c>
      <c r="C88" s="15">
        <v>293</v>
      </c>
      <c r="D88" s="15">
        <v>1013</v>
      </c>
      <c r="E88" s="15">
        <v>82.4</v>
      </c>
      <c r="F88" s="15" t="s">
        <v>23</v>
      </c>
      <c r="G88" s="15">
        <v>82.36</v>
      </c>
      <c r="H88" s="15">
        <f t="shared" si="4"/>
        <v>-4.0000000000006253E-2</v>
      </c>
      <c r="I88" s="16">
        <f t="shared" si="5"/>
        <v>0.99951456310679609</v>
      </c>
      <c r="J88" s="17">
        <f t="shared" si="6"/>
        <v>83430.679999999993</v>
      </c>
      <c r="K88" s="16"/>
      <c r="L88" s="17">
        <f t="shared" si="7"/>
        <v>0</v>
      </c>
    </row>
    <row r="89" spans="1:12" x14ac:dyDescent="0.25">
      <c r="A89" s="15" t="s">
        <v>42</v>
      </c>
      <c r="B89" s="15" t="s">
        <v>220</v>
      </c>
      <c r="C89" s="15">
        <v>293</v>
      </c>
      <c r="D89" s="15">
        <v>1013</v>
      </c>
      <c r="E89" s="15">
        <v>37.6</v>
      </c>
      <c r="F89" s="15" t="s">
        <v>23</v>
      </c>
      <c r="G89" s="15">
        <v>25</v>
      </c>
      <c r="H89" s="15">
        <f t="shared" si="4"/>
        <v>-12.600000000000001</v>
      </c>
      <c r="I89" s="16">
        <f t="shared" si="5"/>
        <v>0.66489361702127658</v>
      </c>
      <c r="J89" s="17">
        <f t="shared" si="6"/>
        <v>25325</v>
      </c>
      <c r="K89" s="16"/>
      <c r="L89" s="17">
        <f t="shared" si="7"/>
        <v>0</v>
      </c>
    </row>
    <row r="90" spans="1:12" x14ac:dyDescent="0.25">
      <c r="A90" s="15" t="s">
        <v>18</v>
      </c>
      <c r="B90" s="15" t="s">
        <v>222</v>
      </c>
      <c r="C90" s="15">
        <v>350</v>
      </c>
      <c r="D90" s="15">
        <v>1</v>
      </c>
      <c r="E90" s="15">
        <v>3</v>
      </c>
      <c r="F90" s="15" t="s">
        <v>12</v>
      </c>
      <c r="G90" s="15">
        <v>0</v>
      </c>
      <c r="H90" s="15">
        <f t="shared" si="4"/>
        <v>-3</v>
      </c>
      <c r="I90" s="16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J91" s="13">
        <f>SUM(J4:J90)</f>
        <v>730262.47071999987</v>
      </c>
      <c r="L91" s="13">
        <f>SUM(L4:L90)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3:O163"/>
  <sheetViews>
    <sheetView topLeftCell="C1" zoomScale="85" zoomScaleNormal="85" workbookViewId="0">
      <selection activeCell="B143" sqref="B143"/>
    </sheetView>
  </sheetViews>
  <sheetFormatPr defaultRowHeight="15" x14ac:dyDescent="0.25"/>
  <cols>
    <col min="1" max="1" width="32.85546875" bestFit="1" customWidth="1"/>
    <col min="2" max="2" width="77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0.8554687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41</v>
      </c>
      <c r="B4" s="12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41</v>
      </c>
      <c r="B5" s="12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41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41</v>
      </c>
      <c r="B7" s="12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41</v>
      </c>
      <c r="B8" s="12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41</v>
      </c>
      <c r="B9" s="12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41</v>
      </c>
      <c r="B10" s="12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41</v>
      </c>
      <c r="B11" s="12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41</v>
      </c>
      <c r="B12" s="12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41</v>
      </c>
      <c r="B13" s="12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151.12</v>
      </c>
      <c r="H13" s="15">
        <f t="shared" si="0"/>
        <v>0</v>
      </c>
      <c r="I13" s="16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15</v>
      </c>
      <c r="B14" s="12" t="s">
        <v>94</v>
      </c>
      <c r="C14" s="15">
        <v>18</v>
      </c>
      <c r="D14" s="15">
        <v>5500</v>
      </c>
      <c r="E14" s="15">
        <v>1</v>
      </c>
      <c r="F14" s="15" t="s">
        <v>12</v>
      </c>
      <c r="G14" s="15">
        <v>1</v>
      </c>
      <c r="H14" s="15">
        <f t="shared" si="0"/>
        <v>0</v>
      </c>
      <c r="I14" s="16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15</v>
      </c>
      <c r="B15" s="12" t="s">
        <v>94</v>
      </c>
      <c r="C15" s="15">
        <v>19</v>
      </c>
      <c r="D15" s="15">
        <v>3000</v>
      </c>
      <c r="E15" s="15">
        <v>1</v>
      </c>
      <c r="F15" s="15" t="s">
        <v>12</v>
      </c>
      <c r="G15" s="15">
        <v>1</v>
      </c>
      <c r="H15" s="15">
        <f t="shared" si="0"/>
        <v>0</v>
      </c>
      <c r="I15" s="16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41</v>
      </c>
      <c r="B16" s="12" t="s">
        <v>95</v>
      </c>
      <c r="C16" s="15">
        <v>20</v>
      </c>
      <c r="D16" s="15">
        <v>1000</v>
      </c>
      <c r="E16" s="15">
        <v>5.6769999999999996</v>
      </c>
      <c r="F16" s="15" t="s">
        <v>14</v>
      </c>
      <c r="G16" s="15">
        <v>5.68</v>
      </c>
      <c r="H16" s="15">
        <f t="shared" si="0"/>
        <v>3.0000000000001137E-3</v>
      </c>
      <c r="I16" s="16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41</v>
      </c>
      <c r="B17" s="12" t="s">
        <v>96</v>
      </c>
      <c r="C17" s="15">
        <v>21</v>
      </c>
      <c r="D17" s="15">
        <v>1000</v>
      </c>
      <c r="E17" s="15">
        <v>4.5679999999999996</v>
      </c>
      <c r="F17" s="15" t="s">
        <v>14</v>
      </c>
      <c r="G17" s="15">
        <v>4.57</v>
      </c>
      <c r="H17" s="15">
        <f t="shared" si="0"/>
        <v>2.0000000000006679E-3</v>
      </c>
      <c r="I17" s="16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41</v>
      </c>
      <c r="B18" s="12" t="s">
        <v>97</v>
      </c>
      <c r="C18" s="15">
        <v>22</v>
      </c>
      <c r="D18" s="15">
        <v>1000</v>
      </c>
      <c r="E18" s="15">
        <v>15.112</v>
      </c>
      <c r="F18" s="15" t="s">
        <v>14</v>
      </c>
      <c r="G18" s="15">
        <v>15.11</v>
      </c>
      <c r="H18" s="15">
        <f t="shared" si="0"/>
        <v>-2.0000000000006679E-3</v>
      </c>
      <c r="I18" s="16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41</v>
      </c>
      <c r="B19" s="12" t="s">
        <v>98</v>
      </c>
      <c r="C19" s="15">
        <v>23</v>
      </c>
      <c r="D19" s="15">
        <v>7000</v>
      </c>
      <c r="E19" s="15">
        <v>0.65</v>
      </c>
      <c r="F19" s="15" t="s">
        <v>16</v>
      </c>
      <c r="G19" s="15">
        <v>0.65</v>
      </c>
      <c r="H19" s="15">
        <f t="shared" si="0"/>
        <v>0</v>
      </c>
      <c r="I19" s="16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41</v>
      </c>
      <c r="B20" s="12" t="s">
        <v>99</v>
      </c>
      <c r="C20" s="15">
        <v>24</v>
      </c>
      <c r="D20" s="15">
        <v>7000</v>
      </c>
      <c r="E20" s="15">
        <v>0.75</v>
      </c>
      <c r="F20" s="15" t="s">
        <v>16</v>
      </c>
      <c r="G20" s="15">
        <v>0.75</v>
      </c>
      <c r="H20" s="15">
        <f t="shared" si="0"/>
        <v>0</v>
      </c>
      <c r="I20" s="16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41</v>
      </c>
      <c r="B21" s="12" t="s">
        <v>100</v>
      </c>
      <c r="C21" s="15">
        <v>25</v>
      </c>
      <c r="D21" s="15">
        <v>7000</v>
      </c>
      <c r="E21" s="15">
        <v>1</v>
      </c>
      <c r="F21" s="15" t="s">
        <v>16</v>
      </c>
      <c r="G21" s="15">
        <v>1</v>
      </c>
      <c r="H21" s="15">
        <f t="shared" si="0"/>
        <v>0</v>
      </c>
      <c r="I21" s="16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41</v>
      </c>
      <c r="B22" s="12" t="s">
        <v>101</v>
      </c>
      <c r="C22" s="15">
        <v>26</v>
      </c>
      <c r="D22" s="15">
        <v>7000</v>
      </c>
      <c r="E22" s="15">
        <v>0.9</v>
      </c>
      <c r="F22" s="15" t="s">
        <v>16</v>
      </c>
      <c r="G22" s="15">
        <v>0.9</v>
      </c>
      <c r="H22" s="15">
        <f t="shared" si="0"/>
        <v>0</v>
      </c>
      <c r="I22" s="16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41</v>
      </c>
      <c r="B23" s="12" t="s">
        <v>102</v>
      </c>
      <c r="C23" s="15">
        <v>29</v>
      </c>
      <c r="D23" s="15">
        <v>7000</v>
      </c>
      <c r="E23" s="15">
        <v>2.8</v>
      </c>
      <c r="F23" s="15" t="s">
        <v>16</v>
      </c>
      <c r="G23" s="15">
        <v>2.8</v>
      </c>
      <c r="H23" s="15">
        <f t="shared" si="0"/>
        <v>0</v>
      </c>
      <c r="I23" s="16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41</v>
      </c>
      <c r="B24" s="12" t="s">
        <v>103</v>
      </c>
      <c r="C24" s="15">
        <v>32</v>
      </c>
      <c r="D24" s="15">
        <v>7000</v>
      </c>
      <c r="E24" s="15">
        <v>0.18</v>
      </c>
      <c r="F24" s="15" t="s">
        <v>16</v>
      </c>
      <c r="G24" s="15">
        <v>0.18</v>
      </c>
      <c r="H24" s="15">
        <f t="shared" si="0"/>
        <v>0</v>
      </c>
      <c r="I24" s="16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41</v>
      </c>
      <c r="B25" s="12" t="s">
        <v>104</v>
      </c>
      <c r="C25" s="15">
        <v>35</v>
      </c>
      <c r="D25" s="15">
        <v>7000</v>
      </c>
      <c r="E25" s="15">
        <v>0.2</v>
      </c>
      <c r="F25" s="15" t="s">
        <v>16</v>
      </c>
      <c r="G25" s="15">
        <v>0.2</v>
      </c>
      <c r="H25" s="15">
        <f t="shared" si="0"/>
        <v>0</v>
      </c>
      <c r="I25" s="16">
        <f t="shared" si="1"/>
        <v>1</v>
      </c>
      <c r="J25" s="17">
        <f t="shared" si="2"/>
        <v>1400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41</v>
      </c>
      <c r="B26" s="12" t="s">
        <v>105</v>
      </c>
      <c r="C26" s="15">
        <v>41</v>
      </c>
      <c r="D26" s="15">
        <v>301.392</v>
      </c>
      <c r="E26" s="15">
        <v>50.12</v>
      </c>
      <c r="F26" s="15" t="s">
        <v>10</v>
      </c>
      <c r="G26" s="15">
        <v>50.12</v>
      </c>
      <c r="H26" s="15">
        <f t="shared" si="0"/>
        <v>0</v>
      </c>
      <c r="I26" s="16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41</v>
      </c>
      <c r="B27" s="12" t="s">
        <v>106</v>
      </c>
      <c r="C27" s="15">
        <v>42</v>
      </c>
      <c r="D27" s="15">
        <v>301.392</v>
      </c>
      <c r="E27" s="15">
        <v>31.67</v>
      </c>
      <c r="F27" s="15" t="s">
        <v>10</v>
      </c>
      <c r="G27" s="15">
        <v>31.67</v>
      </c>
      <c r="H27" s="15">
        <f t="shared" si="0"/>
        <v>0</v>
      </c>
      <c r="I27" s="16">
        <f t="shared" si="1"/>
        <v>1</v>
      </c>
      <c r="J27" s="17">
        <f t="shared" si="2"/>
        <v>9545.0846400000009</v>
      </c>
      <c r="K27" s="16"/>
      <c r="L27" s="17">
        <f t="shared" si="3"/>
        <v>0</v>
      </c>
    </row>
    <row r="28" spans="1:15" x14ac:dyDescent="0.25">
      <c r="A28" s="15" t="s">
        <v>41</v>
      </c>
      <c r="B28" s="12" t="s">
        <v>107</v>
      </c>
      <c r="C28" s="15">
        <v>43</v>
      </c>
      <c r="D28" s="15">
        <v>301.392</v>
      </c>
      <c r="E28" s="15">
        <v>105.11</v>
      </c>
      <c r="F28" s="15" t="s">
        <v>10</v>
      </c>
      <c r="G28" s="15">
        <v>105.11</v>
      </c>
      <c r="H28" s="15">
        <f t="shared" si="0"/>
        <v>0</v>
      </c>
      <c r="I28" s="16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15" t="s">
        <v>41</v>
      </c>
      <c r="B29" s="12" t="s">
        <v>108</v>
      </c>
      <c r="C29" s="15">
        <v>44</v>
      </c>
      <c r="D29" s="15">
        <v>301.392</v>
      </c>
      <c r="E29" s="15">
        <v>59.91</v>
      </c>
      <c r="F29" s="15" t="s">
        <v>10</v>
      </c>
      <c r="G29" s="15">
        <v>59.91</v>
      </c>
      <c r="H29" s="15">
        <f t="shared" si="0"/>
        <v>0</v>
      </c>
      <c r="I29" s="16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15" t="s">
        <v>41</v>
      </c>
      <c r="B30" s="12" t="s">
        <v>109</v>
      </c>
      <c r="C30" s="15">
        <v>45</v>
      </c>
      <c r="D30" s="15">
        <v>301.392</v>
      </c>
      <c r="E30" s="15">
        <v>261.41000000000003</v>
      </c>
      <c r="F30" s="15" t="s">
        <v>10</v>
      </c>
      <c r="G30" s="15">
        <v>261.41000000000003</v>
      </c>
      <c r="H30" s="15">
        <f t="shared" si="0"/>
        <v>0</v>
      </c>
      <c r="I30" s="16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15" t="s">
        <v>41</v>
      </c>
      <c r="B31" s="12" t="s">
        <v>110</v>
      </c>
      <c r="C31" s="15">
        <v>46</v>
      </c>
      <c r="D31" s="15">
        <v>301.392</v>
      </c>
      <c r="E31" s="15">
        <v>14.58</v>
      </c>
      <c r="F31" s="15" t="s">
        <v>10</v>
      </c>
      <c r="G31" s="15">
        <v>14.58</v>
      </c>
      <c r="H31" s="15">
        <f t="shared" si="0"/>
        <v>0</v>
      </c>
      <c r="I31" s="16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15" t="s">
        <v>41</v>
      </c>
      <c r="B32" s="12" t="s">
        <v>111</v>
      </c>
      <c r="C32" s="15">
        <v>47</v>
      </c>
      <c r="D32" s="15">
        <v>301.392</v>
      </c>
      <c r="E32" s="15">
        <v>18.25</v>
      </c>
      <c r="F32" s="15" t="s">
        <v>10</v>
      </c>
      <c r="G32" s="15">
        <v>18.25</v>
      </c>
      <c r="H32" s="15">
        <f t="shared" si="0"/>
        <v>0</v>
      </c>
      <c r="I32" s="16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15" t="s">
        <v>41</v>
      </c>
      <c r="B33" s="12" t="s">
        <v>112</v>
      </c>
      <c r="C33" s="15">
        <v>50</v>
      </c>
      <c r="D33" s="15">
        <v>225</v>
      </c>
      <c r="E33" s="15">
        <v>23.29</v>
      </c>
      <c r="F33" s="15" t="s">
        <v>14</v>
      </c>
      <c r="G33" s="15">
        <v>23.29</v>
      </c>
      <c r="H33" s="15">
        <f t="shared" si="0"/>
        <v>0</v>
      </c>
      <c r="I33" s="16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15" t="s">
        <v>41</v>
      </c>
      <c r="B34" s="12" t="s">
        <v>113</v>
      </c>
      <c r="C34" s="15">
        <v>51</v>
      </c>
      <c r="D34" s="15">
        <v>1500</v>
      </c>
      <c r="E34" s="15">
        <v>2.62</v>
      </c>
      <c r="F34" s="15" t="s">
        <v>14</v>
      </c>
      <c r="G34" s="15">
        <v>2.62</v>
      </c>
      <c r="H34" s="15">
        <f t="shared" si="0"/>
        <v>0</v>
      </c>
      <c r="I34" s="16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15" t="s">
        <v>41</v>
      </c>
      <c r="B35" s="12" t="s">
        <v>114</v>
      </c>
      <c r="C35" s="15">
        <v>53</v>
      </c>
      <c r="D35" s="15">
        <v>900</v>
      </c>
      <c r="E35" s="15">
        <v>7.41</v>
      </c>
      <c r="F35" s="15" t="s">
        <v>14</v>
      </c>
      <c r="G35" s="15">
        <v>7.41</v>
      </c>
      <c r="H35" s="15">
        <f t="shared" si="0"/>
        <v>0</v>
      </c>
      <c r="I35" s="16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15" t="s">
        <v>41</v>
      </c>
      <c r="B36" s="12" t="s">
        <v>115</v>
      </c>
      <c r="C36" s="15">
        <v>55</v>
      </c>
      <c r="D36" s="15">
        <v>2000</v>
      </c>
      <c r="E36" s="15">
        <v>3.51</v>
      </c>
      <c r="F36" s="15" t="s">
        <v>14</v>
      </c>
      <c r="G36" s="15">
        <v>3.51</v>
      </c>
      <c r="H36" s="15">
        <f t="shared" si="0"/>
        <v>0</v>
      </c>
      <c r="I36" s="16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15" t="s">
        <v>41</v>
      </c>
      <c r="B37" s="12" t="s">
        <v>116</v>
      </c>
      <c r="C37" s="15">
        <v>58</v>
      </c>
      <c r="D37" s="15">
        <v>225</v>
      </c>
      <c r="E37" s="15">
        <v>30.015999999999998</v>
      </c>
      <c r="F37" s="15" t="s">
        <v>14</v>
      </c>
      <c r="G37" s="15">
        <v>30.02</v>
      </c>
      <c r="H37" s="15">
        <f t="shared" si="0"/>
        <v>4.0000000000013358E-3</v>
      </c>
      <c r="I37" s="16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15" t="s">
        <v>41</v>
      </c>
      <c r="B38" s="12" t="s">
        <v>117</v>
      </c>
      <c r="C38" s="15">
        <v>61</v>
      </c>
      <c r="D38" s="15">
        <v>2000</v>
      </c>
      <c r="E38" s="15">
        <v>1.7729999999999999</v>
      </c>
      <c r="F38" s="15" t="s">
        <v>14</v>
      </c>
      <c r="G38" s="15">
        <v>1.77</v>
      </c>
      <c r="H38" s="15">
        <f t="shared" si="0"/>
        <v>-2.9999999999998916E-3</v>
      </c>
      <c r="I38" s="16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15" t="s">
        <v>41</v>
      </c>
      <c r="B39" s="12" t="s">
        <v>118</v>
      </c>
      <c r="C39" s="15">
        <v>63</v>
      </c>
      <c r="D39" s="15">
        <v>1500</v>
      </c>
      <c r="E39" s="15">
        <v>0.8</v>
      </c>
      <c r="F39" s="15" t="s">
        <v>14</v>
      </c>
      <c r="G39" s="15">
        <v>0.8</v>
      </c>
      <c r="H39" s="15">
        <f t="shared" si="0"/>
        <v>0</v>
      </c>
      <c r="I39" s="16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15" t="s">
        <v>43</v>
      </c>
      <c r="B40" s="12" t="s">
        <v>119</v>
      </c>
      <c r="C40" s="15">
        <v>68</v>
      </c>
      <c r="D40" s="15">
        <v>2000</v>
      </c>
      <c r="E40" s="15">
        <v>1</v>
      </c>
      <c r="F40" s="15" t="s">
        <v>12</v>
      </c>
      <c r="G40" s="15">
        <v>1</v>
      </c>
      <c r="H40" s="15">
        <f t="shared" si="0"/>
        <v>0</v>
      </c>
      <c r="I40" s="16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15" t="s">
        <v>41</v>
      </c>
      <c r="B41" s="12" t="s">
        <v>120</v>
      </c>
      <c r="C41" s="15">
        <v>69</v>
      </c>
      <c r="D41" s="15">
        <v>7000</v>
      </c>
      <c r="E41" s="15">
        <v>1</v>
      </c>
      <c r="F41" s="15" t="s">
        <v>16</v>
      </c>
      <c r="G41" s="15">
        <v>1</v>
      </c>
      <c r="H41" s="15">
        <f t="shared" si="0"/>
        <v>0</v>
      </c>
      <c r="I41" s="16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15" t="s">
        <v>41</v>
      </c>
      <c r="B42" s="12" t="s">
        <v>121</v>
      </c>
      <c r="C42" s="15">
        <v>73</v>
      </c>
      <c r="D42" s="15">
        <v>7000</v>
      </c>
      <c r="E42" s="15">
        <v>2.4</v>
      </c>
      <c r="F42" s="15" t="s">
        <v>16</v>
      </c>
      <c r="G42" s="15">
        <v>2.4</v>
      </c>
      <c r="H42" s="15">
        <f t="shared" si="0"/>
        <v>0</v>
      </c>
      <c r="I42" s="16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15" t="s">
        <v>41</v>
      </c>
      <c r="B43" s="12" t="s">
        <v>122</v>
      </c>
      <c r="C43" s="15">
        <v>77</v>
      </c>
      <c r="D43" s="15">
        <v>7000</v>
      </c>
      <c r="E43" s="15">
        <v>0.18</v>
      </c>
      <c r="F43" s="15" t="s">
        <v>16</v>
      </c>
      <c r="G43" s="15">
        <v>0.18</v>
      </c>
      <c r="H43" s="15">
        <f t="shared" si="0"/>
        <v>0</v>
      </c>
      <c r="I43" s="16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15" t="s">
        <v>41</v>
      </c>
      <c r="B44" s="12" t="s">
        <v>123</v>
      </c>
      <c r="C44" s="15">
        <v>80</v>
      </c>
      <c r="D44" s="15">
        <v>7000</v>
      </c>
      <c r="E44" s="15">
        <v>0.2</v>
      </c>
      <c r="F44" s="15" t="s">
        <v>16</v>
      </c>
      <c r="G44" s="15">
        <v>0.2</v>
      </c>
      <c r="H44" s="15">
        <f t="shared" si="0"/>
        <v>0</v>
      </c>
      <c r="I44" s="16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15" t="s">
        <v>41</v>
      </c>
      <c r="B45" s="12" t="s">
        <v>124</v>
      </c>
      <c r="C45" s="15">
        <v>84</v>
      </c>
      <c r="D45" s="15">
        <v>301.392</v>
      </c>
      <c r="E45" s="15">
        <v>61.4</v>
      </c>
      <c r="F45" s="15" t="s">
        <v>10</v>
      </c>
      <c r="G45" s="15">
        <v>61.4</v>
      </c>
      <c r="H45" s="15">
        <f t="shared" si="0"/>
        <v>0</v>
      </c>
      <c r="I45" s="16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15" t="s">
        <v>41</v>
      </c>
      <c r="B46" s="12" t="s">
        <v>125</v>
      </c>
      <c r="C46" s="15">
        <v>85</v>
      </c>
      <c r="D46" s="15">
        <v>301.392</v>
      </c>
      <c r="E46" s="15">
        <v>243.08</v>
      </c>
      <c r="F46" s="15" t="s">
        <v>10</v>
      </c>
      <c r="G46" s="15">
        <v>243.08</v>
      </c>
      <c r="H46" s="15">
        <f t="shared" si="0"/>
        <v>0</v>
      </c>
      <c r="I46" s="16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15" t="s">
        <v>41</v>
      </c>
      <c r="B47" s="12" t="s">
        <v>126</v>
      </c>
      <c r="C47" s="15">
        <v>86</v>
      </c>
      <c r="D47" s="15">
        <v>301.392</v>
      </c>
      <c r="E47" s="15">
        <v>14.58</v>
      </c>
      <c r="F47" s="15" t="s">
        <v>10</v>
      </c>
      <c r="G47" s="15">
        <v>14.58</v>
      </c>
      <c r="H47" s="15">
        <f t="shared" si="0"/>
        <v>0</v>
      </c>
      <c r="I47" s="16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15" t="s">
        <v>41</v>
      </c>
      <c r="B48" s="12" t="s">
        <v>127</v>
      </c>
      <c r="C48" s="15">
        <v>87</v>
      </c>
      <c r="D48" s="15">
        <v>301.392</v>
      </c>
      <c r="E48" s="15">
        <v>20.55</v>
      </c>
      <c r="F48" s="15" t="s">
        <v>10</v>
      </c>
      <c r="G48" s="15">
        <v>20.55</v>
      </c>
      <c r="H48" s="15">
        <f t="shared" si="0"/>
        <v>0</v>
      </c>
      <c r="I48" s="16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15" t="s">
        <v>41</v>
      </c>
      <c r="B49" s="12" t="s">
        <v>128</v>
      </c>
      <c r="C49" s="15">
        <v>88</v>
      </c>
      <c r="D49" s="15">
        <v>2000</v>
      </c>
      <c r="E49" s="15">
        <v>3.5939999999999999</v>
      </c>
      <c r="F49" s="15" t="s">
        <v>14</v>
      </c>
      <c r="G49" s="15">
        <v>3.59</v>
      </c>
      <c r="H49" s="15">
        <f t="shared" si="0"/>
        <v>-4.0000000000000036E-3</v>
      </c>
      <c r="I49" s="16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15" t="s">
        <v>41</v>
      </c>
      <c r="B50" s="12" t="s">
        <v>129</v>
      </c>
      <c r="C50" s="15">
        <v>91</v>
      </c>
      <c r="D50" s="15">
        <v>225</v>
      </c>
      <c r="E50" s="15">
        <v>27.111000000000001</v>
      </c>
      <c r="F50" s="15" t="s">
        <v>14</v>
      </c>
      <c r="G50" s="15">
        <v>27.11</v>
      </c>
      <c r="H50" s="15">
        <f t="shared" si="0"/>
        <v>-1.0000000000012221E-3</v>
      </c>
      <c r="I50" s="16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15" t="s">
        <v>41</v>
      </c>
      <c r="B51" s="12" t="s">
        <v>130</v>
      </c>
      <c r="C51" s="15">
        <v>92</v>
      </c>
      <c r="D51" s="15">
        <v>2000</v>
      </c>
      <c r="E51" s="15">
        <v>1.7729999999999999</v>
      </c>
      <c r="F51" s="15" t="s">
        <v>14</v>
      </c>
      <c r="G51" s="15">
        <v>1.77</v>
      </c>
      <c r="H51" s="15">
        <f t="shared" si="0"/>
        <v>-2.9999999999998916E-3</v>
      </c>
      <c r="I51" s="16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15" t="s">
        <v>41</v>
      </c>
      <c r="B52" s="12" t="s">
        <v>131</v>
      </c>
      <c r="C52" s="15">
        <v>93</v>
      </c>
      <c r="D52" s="15">
        <v>1500</v>
      </c>
      <c r="E52" s="15">
        <v>1.284</v>
      </c>
      <c r="F52" s="15" t="s">
        <v>14</v>
      </c>
      <c r="G52" s="15">
        <v>1.28</v>
      </c>
      <c r="H52" s="15">
        <f t="shared" si="0"/>
        <v>-4.0000000000000036E-3</v>
      </c>
      <c r="I52" s="16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15" t="s">
        <v>41</v>
      </c>
      <c r="B53" s="12" t="s">
        <v>132</v>
      </c>
      <c r="C53" s="15">
        <v>97</v>
      </c>
      <c r="D53" s="15">
        <v>7000</v>
      </c>
      <c r="E53" s="15">
        <v>0.15</v>
      </c>
      <c r="F53" s="15" t="s">
        <v>16</v>
      </c>
      <c r="G53" s="15">
        <v>0.15</v>
      </c>
      <c r="H53" s="15">
        <f t="shared" si="0"/>
        <v>0</v>
      </c>
      <c r="I53" s="16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15" t="s">
        <v>41</v>
      </c>
      <c r="B54" s="12" t="s">
        <v>133</v>
      </c>
      <c r="C54" s="15">
        <v>100</v>
      </c>
      <c r="D54" s="15">
        <v>7000</v>
      </c>
      <c r="E54" s="15">
        <v>0.25</v>
      </c>
      <c r="F54" s="15" t="s">
        <v>16</v>
      </c>
      <c r="G54" s="15">
        <v>0.25</v>
      </c>
      <c r="H54" s="15">
        <f t="shared" si="0"/>
        <v>0</v>
      </c>
      <c r="I54" s="16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15" t="s">
        <v>41</v>
      </c>
      <c r="B55" s="12" t="s">
        <v>134</v>
      </c>
      <c r="C55" s="15">
        <v>103</v>
      </c>
      <c r="D55" s="15">
        <v>7000</v>
      </c>
      <c r="E55" s="15">
        <v>0.04</v>
      </c>
      <c r="F55" s="15" t="s">
        <v>16</v>
      </c>
      <c r="G55" s="15">
        <v>0</v>
      </c>
      <c r="H55" s="15">
        <f t="shared" si="0"/>
        <v>-0.04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41</v>
      </c>
      <c r="B56" s="12" t="s">
        <v>135</v>
      </c>
      <c r="C56" s="15">
        <v>106</v>
      </c>
      <c r="D56" s="15">
        <v>301.392</v>
      </c>
      <c r="E56" s="15">
        <v>8.1</v>
      </c>
      <c r="F56" s="15" t="s">
        <v>10</v>
      </c>
      <c r="G56" s="15">
        <v>8.1</v>
      </c>
      <c r="H56" s="15">
        <f t="shared" si="0"/>
        <v>0</v>
      </c>
      <c r="I56" s="16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15" t="s">
        <v>41</v>
      </c>
      <c r="B57" s="12" t="s">
        <v>136</v>
      </c>
      <c r="C57" s="15">
        <v>107</v>
      </c>
      <c r="D57" s="15">
        <v>301.392</v>
      </c>
      <c r="E57" s="15">
        <v>29.38</v>
      </c>
      <c r="F57" s="15" t="s">
        <v>10</v>
      </c>
      <c r="G57" s="15">
        <v>29.38</v>
      </c>
      <c r="H57" s="15">
        <f t="shared" si="0"/>
        <v>0</v>
      </c>
      <c r="I57" s="16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15" t="s">
        <v>41</v>
      </c>
      <c r="B58" s="12" t="s">
        <v>137</v>
      </c>
      <c r="C58" s="15">
        <v>108</v>
      </c>
      <c r="D58" s="15">
        <v>301.392</v>
      </c>
      <c r="E58" s="15">
        <v>3.81</v>
      </c>
      <c r="F58" s="15" t="s">
        <v>10</v>
      </c>
      <c r="G58" s="15">
        <v>0</v>
      </c>
      <c r="H58" s="15">
        <f t="shared" si="0"/>
        <v>-3.81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41</v>
      </c>
      <c r="B59" s="12" t="s">
        <v>138</v>
      </c>
      <c r="C59" s="15">
        <v>109</v>
      </c>
      <c r="D59" s="15">
        <v>2000</v>
      </c>
      <c r="E59" s="15">
        <v>0.61</v>
      </c>
      <c r="F59" s="15" t="s">
        <v>14</v>
      </c>
      <c r="G59" s="15">
        <v>0.61</v>
      </c>
      <c r="H59" s="15">
        <f t="shared" si="0"/>
        <v>0</v>
      </c>
      <c r="I59" s="16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15" t="s">
        <v>41</v>
      </c>
      <c r="B60" s="12" t="s">
        <v>139</v>
      </c>
      <c r="C60" s="15">
        <v>112</v>
      </c>
      <c r="D60" s="15">
        <v>225</v>
      </c>
      <c r="E60" s="15">
        <v>2.8319999999999999</v>
      </c>
      <c r="F60" s="15" t="s">
        <v>14</v>
      </c>
      <c r="G60" s="15">
        <v>2.83</v>
      </c>
      <c r="H60" s="15">
        <f t="shared" si="0"/>
        <v>-1.9999999999997797E-3</v>
      </c>
      <c r="I60" s="16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15" t="s">
        <v>41</v>
      </c>
      <c r="B61" s="12" t="s">
        <v>139</v>
      </c>
      <c r="C61" s="15">
        <v>113</v>
      </c>
      <c r="D61" s="15">
        <v>1500</v>
      </c>
      <c r="E61" s="15">
        <v>0.22</v>
      </c>
      <c r="F61" s="15" t="s">
        <v>14</v>
      </c>
      <c r="G61" s="15">
        <v>0</v>
      </c>
      <c r="H61" s="15">
        <f t="shared" si="0"/>
        <v>-0.22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41</v>
      </c>
      <c r="B62" s="12" t="s">
        <v>140</v>
      </c>
      <c r="C62" s="15">
        <v>116</v>
      </c>
      <c r="D62" s="15">
        <v>50</v>
      </c>
      <c r="E62" s="15">
        <v>52</v>
      </c>
      <c r="F62" s="15" t="s">
        <v>13</v>
      </c>
      <c r="G62" s="15">
        <v>48</v>
      </c>
      <c r="H62" s="15">
        <f t="shared" si="0"/>
        <v>-4</v>
      </c>
      <c r="I62" s="16">
        <f t="shared" si="1"/>
        <v>0.92307692307692313</v>
      </c>
      <c r="J62" s="17">
        <f t="shared" si="2"/>
        <v>2400</v>
      </c>
      <c r="K62" s="16"/>
      <c r="L62" s="17">
        <f t="shared" si="3"/>
        <v>0</v>
      </c>
    </row>
    <row r="63" spans="1:12" x14ac:dyDescent="0.25">
      <c r="A63" s="15" t="s">
        <v>43</v>
      </c>
      <c r="B63" s="12" t="s">
        <v>141</v>
      </c>
      <c r="C63" s="15">
        <v>118</v>
      </c>
      <c r="D63" s="15">
        <v>2000</v>
      </c>
      <c r="E63" s="15">
        <v>1</v>
      </c>
      <c r="F63" s="15" t="s">
        <v>12</v>
      </c>
      <c r="G63" s="15">
        <v>1</v>
      </c>
      <c r="H63" s="15">
        <f t="shared" si="0"/>
        <v>0</v>
      </c>
      <c r="I63" s="16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15" t="s">
        <v>41</v>
      </c>
      <c r="B64" s="12" t="s">
        <v>142</v>
      </c>
      <c r="C64" s="15">
        <v>120</v>
      </c>
      <c r="D64" s="15">
        <v>193.75200000000001</v>
      </c>
      <c r="E64" s="15">
        <v>191.86</v>
      </c>
      <c r="F64" s="15" t="s">
        <v>10</v>
      </c>
      <c r="G64" s="15">
        <v>191.86</v>
      </c>
      <c r="H64" s="15">
        <f t="shared" si="0"/>
        <v>0</v>
      </c>
      <c r="I64" s="16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15" t="s">
        <v>41</v>
      </c>
      <c r="B65" s="12" t="s">
        <v>143</v>
      </c>
      <c r="C65" s="15">
        <v>124</v>
      </c>
      <c r="D65" s="15">
        <v>193.75200000000001</v>
      </c>
      <c r="E65" s="15">
        <v>203.55</v>
      </c>
      <c r="F65" s="15" t="s">
        <v>10</v>
      </c>
      <c r="G65" s="15">
        <v>203.55</v>
      </c>
      <c r="H65" s="15">
        <f t="shared" si="0"/>
        <v>0</v>
      </c>
      <c r="I65" s="16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15" t="s">
        <v>41</v>
      </c>
      <c r="B66" s="12" t="s">
        <v>144</v>
      </c>
      <c r="C66" s="15">
        <v>129</v>
      </c>
      <c r="D66" s="15">
        <v>193.75200000000001</v>
      </c>
      <c r="E66" s="15">
        <v>87.26</v>
      </c>
      <c r="F66" s="15" t="s">
        <v>10</v>
      </c>
      <c r="G66" s="15">
        <v>0</v>
      </c>
      <c r="H66" s="15">
        <f t="shared" si="0"/>
        <v>-87.26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41</v>
      </c>
      <c r="B67" s="12" t="s">
        <v>145</v>
      </c>
      <c r="C67" s="15">
        <v>133</v>
      </c>
      <c r="D67" s="15">
        <v>65.599999999999994</v>
      </c>
      <c r="E67" s="15">
        <v>47.7</v>
      </c>
      <c r="F67" s="15" t="s">
        <v>19</v>
      </c>
      <c r="G67" s="15">
        <v>0</v>
      </c>
      <c r="H67" s="15">
        <f t="shared" si="0"/>
        <v>-47.7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41</v>
      </c>
      <c r="B68" s="12" t="s">
        <v>146</v>
      </c>
      <c r="C68" s="15">
        <v>137</v>
      </c>
      <c r="D68" s="15">
        <v>65.599999999999994</v>
      </c>
      <c r="E68" s="15">
        <v>64.23</v>
      </c>
      <c r="F68" s="15" t="s">
        <v>19</v>
      </c>
      <c r="G68" s="15">
        <v>0</v>
      </c>
      <c r="H68" s="15">
        <f t="shared" si="0"/>
        <v>-64.23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41</v>
      </c>
      <c r="B69" s="12" t="s">
        <v>147</v>
      </c>
      <c r="C69" s="15">
        <v>140</v>
      </c>
      <c r="D69" s="15">
        <v>10.76</v>
      </c>
      <c r="E69" s="15">
        <v>368.27</v>
      </c>
      <c r="F69" s="15" t="s">
        <v>10</v>
      </c>
      <c r="G69" s="15">
        <v>0</v>
      </c>
      <c r="H69" s="15">
        <f t="shared" ref="H69:H132" si="4">G69-E69</f>
        <v>-368.27</v>
      </c>
      <c r="I69" s="16">
        <f t="shared" ref="I69:I132" si="5">(G69/E69)</f>
        <v>0</v>
      </c>
      <c r="J69" s="17">
        <f t="shared" ref="J69:J132" si="6">G69*D69</f>
        <v>0</v>
      </c>
      <c r="K69" s="16"/>
      <c r="L69" s="17">
        <f t="shared" ref="L69:L132" si="7">D69*E69*K69</f>
        <v>0</v>
      </c>
    </row>
    <row r="70" spans="1:12" x14ac:dyDescent="0.25">
      <c r="A70" s="15" t="s">
        <v>17</v>
      </c>
      <c r="B70" s="12" t="s">
        <v>147</v>
      </c>
      <c r="C70" s="15">
        <v>141</v>
      </c>
      <c r="D70" s="15">
        <v>10.76</v>
      </c>
      <c r="E70" s="15">
        <v>368.27</v>
      </c>
      <c r="F70" s="15" t="s">
        <v>10</v>
      </c>
      <c r="G70" s="15">
        <v>368.27</v>
      </c>
      <c r="H70" s="15">
        <f t="shared" si="4"/>
        <v>0</v>
      </c>
      <c r="I70" s="16">
        <f t="shared" si="5"/>
        <v>1</v>
      </c>
      <c r="J70" s="17">
        <f t="shared" si="6"/>
        <v>3962.5851999999995</v>
      </c>
      <c r="K70" s="16"/>
      <c r="L70" s="17">
        <f t="shared" si="7"/>
        <v>0</v>
      </c>
    </row>
    <row r="71" spans="1:12" x14ac:dyDescent="0.25">
      <c r="A71" s="15" t="s">
        <v>41</v>
      </c>
      <c r="B71" s="12" t="s">
        <v>149</v>
      </c>
      <c r="C71" s="15">
        <v>143</v>
      </c>
      <c r="D71" s="15">
        <v>139.93199999999999</v>
      </c>
      <c r="E71" s="15">
        <v>267.58</v>
      </c>
      <c r="F71" s="15" t="s">
        <v>10</v>
      </c>
      <c r="G71" s="15">
        <v>0</v>
      </c>
      <c r="H71" s="15">
        <f t="shared" si="4"/>
        <v>-267.58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17</v>
      </c>
      <c r="B72" s="12" t="s">
        <v>148</v>
      </c>
      <c r="C72" s="15">
        <v>145</v>
      </c>
      <c r="D72" s="15">
        <v>139.93199999999999</v>
      </c>
      <c r="E72" s="15">
        <v>119.78</v>
      </c>
      <c r="F72" s="15" t="s">
        <v>10</v>
      </c>
      <c r="G72" s="15">
        <v>119.78</v>
      </c>
      <c r="H72" s="15">
        <f t="shared" si="4"/>
        <v>0</v>
      </c>
      <c r="I72" s="16">
        <f t="shared" si="5"/>
        <v>1</v>
      </c>
      <c r="J72" s="17">
        <f t="shared" si="6"/>
        <v>16761.054959999998</v>
      </c>
      <c r="K72" s="16"/>
      <c r="L72" s="17">
        <f t="shared" si="7"/>
        <v>0</v>
      </c>
    </row>
    <row r="73" spans="1:12" x14ac:dyDescent="0.25">
      <c r="A73" s="15" t="s">
        <v>17</v>
      </c>
      <c r="B73" s="12" t="s">
        <v>149</v>
      </c>
      <c r="C73" s="15">
        <v>146</v>
      </c>
      <c r="D73" s="15">
        <v>139.93199999999999</v>
      </c>
      <c r="E73" s="15">
        <v>267.58</v>
      </c>
      <c r="F73" s="15" t="s">
        <v>10</v>
      </c>
      <c r="G73" s="15">
        <v>267.58</v>
      </c>
      <c r="H73" s="15">
        <f t="shared" si="4"/>
        <v>0</v>
      </c>
      <c r="I73" s="16">
        <f t="shared" si="5"/>
        <v>1</v>
      </c>
      <c r="J73" s="17">
        <f t="shared" si="6"/>
        <v>37443.004559999994</v>
      </c>
      <c r="K73" s="16"/>
      <c r="L73" s="17">
        <f t="shared" si="7"/>
        <v>0</v>
      </c>
    </row>
    <row r="74" spans="1:12" x14ac:dyDescent="0.25">
      <c r="A74" s="15" t="s">
        <v>41</v>
      </c>
      <c r="B74" s="12" t="s">
        <v>150</v>
      </c>
      <c r="C74" s="15">
        <v>147</v>
      </c>
      <c r="D74" s="15">
        <v>193.75200000000001</v>
      </c>
      <c r="E74" s="15">
        <v>309.89</v>
      </c>
      <c r="F74" s="15" t="s">
        <v>10</v>
      </c>
      <c r="G74" s="15">
        <v>0</v>
      </c>
      <c r="H74" s="15">
        <f t="shared" si="4"/>
        <v>-309.89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17</v>
      </c>
      <c r="B75" s="12" t="s">
        <v>150</v>
      </c>
      <c r="C75" s="15">
        <v>149</v>
      </c>
      <c r="D75" s="15">
        <v>193.75200000000001</v>
      </c>
      <c r="E75" s="15">
        <v>309.89</v>
      </c>
      <c r="F75" s="15" t="s">
        <v>10</v>
      </c>
      <c r="G75" s="15">
        <v>309.89</v>
      </c>
      <c r="H75" s="15">
        <f t="shared" si="4"/>
        <v>0</v>
      </c>
      <c r="I75" s="16">
        <f t="shared" si="5"/>
        <v>1</v>
      </c>
      <c r="J75" s="17">
        <f t="shared" si="6"/>
        <v>60041.807280000001</v>
      </c>
      <c r="K75" s="16"/>
      <c r="L75" s="17">
        <f t="shared" si="7"/>
        <v>0</v>
      </c>
    </row>
    <row r="76" spans="1:12" ht="30" x14ac:dyDescent="0.25">
      <c r="A76" s="15" t="s">
        <v>18</v>
      </c>
      <c r="B76" s="12" t="s">
        <v>151</v>
      </c>
      <c r="C76" s="15">
        <v>150</v>
      </c>
      <c r="D76" s="15">
        <v>15000</v>
      </c>
      <c r="E76" s="15">
        <v>1</v>
      </c>
      <c r="F76" s="15" t="s">
        <v>12</v>
      </c>
      <c r="G76" s="15">
        <v>1</v>
      </c>
      <c r="H76" s="15">
        <f t="shared" si="4"/>
        <v>0</v>
      </c>
      <c r="I76" s="16">
        <f t="shared" si="5"/>
        <v>1</v>
      </c>
      <c r="J76" s="17">
        <f t="shared" si="6"/>
        <v>15000</v>
      </c>
      <c r="K76" s="16"/>
      <c r="L76" s="17">
        <f t="shared" si="7"/>
        <v>0</v>
      </c>
    </row>
    <row r="77" spans="1:12" x14ac:dyDescent="0.25">
      <c r="A77" s="15" t="s">
        <v>41</v>
      </c>
      <c r="B77" s="12" t="s">
        <v>152</v>
      </c>
      <c r="C77" s="15">
        <v>151</v>
      </c>
      <c r="D77" s="15">
        <v>139.93199999999999</v>
      </c>
      <c r="E77" s="15">
        <v>118.32</v>
      </c>
      <c r="F77" s="15" t="s">
        <v>10</v>
      </c>
      <c r="G77" s="15">
        <v>0</v>
      </c>
      <c r="H77" s="15">
        <f t="shared" si="4"/>
        <v>-118.32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41</v>
      </c>
      <c r="B78" s="12" t="s">
        <v>153</v>
      </c>
      <c r="C78" s="15">
        <v>152</v>
      </c>
      <c r="D78" s="15">
        <v>139.93199999999999</v>
      </c>
      <c r="E78" s="15">
        <v>366.35</v>
      </c>
      <c r="F78" s="15" t="s">
        <v>10</v>
      </c>
      <c r="G78" s="15">
        <v>0</v>
      </c>
      <c r="H78" s="15">
        <f t="shared" si="4"/>
        <v>-366.35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15" t="s">
        <v>17</v>
      </c>
      <c r="B79" s="12" t="s">
        <v>152</v>
      </c>
      <c r="C79" s="15">
        <v>154</v>
      </c>
      <c r="D79" s="15">
        <v>139.93199999999999</v>
      </c>
      <c r="E79" s="15">
        <v>118.32</v>
      </c>
      <c r="F79" s="15" t="s">
        <v>10</v>
      </c>
      <c r="G79" s="15">
        <v>118.32</v>
      </c>
      <c r="H79" s="15">
        <f t="shared" si="4"/>
        <v>0</v>
      </c>
      <c r="I79" s="16">
        <f t="shared" si="5"/>
        <v>1</v>
      </c>
      <c r="J79" s="17">
        <f t="shared" si="6"/>
        <v>16556.754239999998</v>
      </c>
      <c r="K79" s="16"/>
      <c r="L79" s="17">
        <f t="shared" si="7"/>
        <v>0</v>
      </c>
    </row>
    <row r="80" spans="1:12" x14ac:dyDescent="0.25">
      <c r="A80" s="15" t="s">
        <v>17</v>
      </c>
      <c r="B80" s="12" t="s">
        <v>153</v>
      </c>
      <c r="C80" s="15">
        <v>155</v>
      </c>
      <c r="D80" s="15">
        <v>139.93199999999999</v>
      </c>
      <c r="E80" s="15">
        <v>366.35</v>
      </c>
      <c r="F80" s="15" t="s">
        <v>10</v>
      </c>
      <c r="G80" s="15">
        <v>366.35</v>
      </c>
      <c r="H80" s="15">
        <f t="shared" si="4"/>
        <v>0</v>
      </c>
      <c r="I80" s="16">
        <f t="shared" si="5"/>
        <v>1</v>
      </c>
      <c r="J80" s="17">
        <f t="shared" si="6"/>
        <v>51264.088199999998</v>
      </c>
      <c r="K80" s="16"/>
      <c r="L80" s="17">
        <f t="shared" si="7"/>
        <v>0</v>
      </c>
    </row>
    <row r="81" spans="1:12" x14ac:dyDescent="0.25">
      <c r="A81" s="15" t="s">
        <v>41</v>
      </c>
      <c r="B81" s="12" t="s">
        <v>154</v>
      </c>
      <c r="C81" s="15">
        <v>156</v>
      </c>
      <c r="D81" s="15">
        <v>193.75200000000001</v>
      </c>
      <c r="E81" s="15">
        <v>209.11</v>
      </c>
      <c r="F81" s="15" t="s">
        <v>10</v>
      </c>
      <c r="G81" s="15">
        <v>0</v>
      </c>
      <c r="H81" s="15">
        <f t="shared" si="4"/>
        <v>-209.11</v>
      </c>
      <c r="I81" s="16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15" t="s">
        <v>17</v>
      </c>
      <c r="B82" s="12" t="s">
        <v>154</v>
      </c>
      <c r="C82" s="15">
        <v>157</v>
      </c>
      <c r="D82" s="15">
        <v>193.75200000000001</v>
      </c>
      <c r="E82" s="15">
        <v>209.11</v>
      </c>
      <c r="F82" s="15" t="s">
        <v>10</v>
      </c>
      <c r="G82" s="15">
        <v>209.11</v>
      </c>
      <c r="H82" s="15">
        <f t="shared" si="4"/>
        <v>0</v>
      </c>
      <c r="I82" s="16">
        <f t="shared" si="5"/>
        <v>1</v>
      </c>
      <c r="J82" s="17">
        <f t="shared" si="6"/>
        <v>40515.480720000007</v>
      </c>
      <c r="K82" s="16"/>
      <c r="L82" s="17">
        <f t="shared" si="7"/>
        <v>0</v>
      </c>
    </row>
    <row r="83" spans="1:12" x14ac:dyDescent="0.25">
      <c r="A83" s="15" t="s">
        <v>41</v>
      </c>
      <c r="B83" s="12" t="s">
        <v>155</v>
      </c>
      <c r="C83" s="15">
        <v>160</v>
      </c>
      <c r="D83" s="15">
        <v>139.93199999999999</v>
      </c>
      <c r="E83" s="15">
        <v>14.1</v>
      </c>
      <c r="F83" s="15" t="s">
        <v>10</v>
      </c>
      <c r="G83" s="15">
        <v>0</v>
      </c>
      <c r="H83" s="15">
        <f t="shared" si="4"/>
        <v>-14.1</v>
      </c>
      <c r="I83" s="16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15" t="s">
        <v>41</v>
      </c>
      <c r="B84" s="12" t="s">
        <v>156</v>
      </c>
      <c r="C84" s="15">
        <v>161</v>
      </c>
      <c r="D84" s="15">
        <v>139.93199999999999</v>
      </c>
      <c r="E84" s="15">
        <v>37.29</v>
      </c>
      <c r="F84" s="15" t="s">
        <v>10</v>
      </c>
      <c r="G84" s="15">
        <v>0</v>
      </c>
      <c r="H84" s="15">
        <f t="shared" si="4"/>
        <v>-37.29</v>
      </c>
      <c r="I84" s="16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15" t="s">
        <v>17</v>
      </c>
      <c r="B85" s="12" t="s">
        <v>155</v>
      </c>
      <c r="C85" s="15">
        <v>162</v>
      </c>
      <c r="D85" s="15">
        <v>139.93199999999999</v>
      </c>
      <c r="E85" s="15">
        <v>14.1</v>
      </c>
      <c r="F85" s="15" t="s">
        <v>10</v>
      </c>
      <c r="G85" s="15">
        <v>14.1</v>
      </c>
      <c r="H85" s="15">
        <f t="shared" si="4"/>
        <v>0</v>
      </c>
      <c r="I85" s="16">
        <f t="shared" si="5"/>
        <v>1</v>
      </c>
      <c r="J85" s="17">
        <f t="shared" si="6"/>
        <v>1973.0411999999999</v>
      </c>
      <c r="K85" s="16"/>
      <c r="L85" s="17">
        <f t="shared" si="7"/>
        <v>0</v>
      </c>
    </row>
    <row r="86" spans="1:12" x14ac:dyDescent="0.25">
      <c r="A86" s="15" t="s">
        <v>17</v>
      </c>
      <c r="B86" s="12" t="s">
        <v>156</v>
      </c>
      <c r="C86" s="15">
        <v>163</v>
      </c>
      <c r="D86" s="15">
        <v>139.93199999999999</v>
      </c>
      <c r="E86" s="15">
        <v>37.29</v>
      </c>
      <c r="F86" s="15" t="s">
        <v>10</v>
      </c>
      <c r="G86" s="15">
        <v>37.29</v>
      </c>
      <c r="H86" s="15">
        <f t="shared" si="4"/>
        <v>0</v>
      </c>
      <c r="I86" s="16">
        <f t="shared" si="5"/>
        <v>1</v>
      </c>
      <c r="J86" s="17">
        <f t="shared" si="6"/>
        <v>5218.0642799999996</v>
      </c>
      <c r="K86" s="16"/>
      <c r="L86" s="17">
        <f t="shared" si="7"/>
        <v>0</v>
      </c>
    </row>
    <row r="87" spans="1:12" x14ac:dyDescent="0.25">
      <c r="A87" s="15" t="s">
        <v>41</v>
      </c>
      <c r="B87" s="12" t="s">
        <v>157</v>
      </c>
      <c r="C87" s="15">
        <v>165</v>
      </c>
      <c r="D87" s="15">
        <v>193.75200000000001</v>
      </c>
      <c r="E87" s="15">
        <v>180.56</v>
      </c>
      <c r="F87" s="15" t="s">
        <v>10</v>
      </c>
      <c r="G87" s="15">
        <v>0</v>
      </c>
      <c r="H87" s="15">
        <f t="shared" si="4"/>
        <v>-180.56</v>
      </c>
      <c r="I87" s="16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15" t="s">
        <v>17</v>
      </c>
      <c r="B88" s="12" t="s">
        <v>157</v>
      </c>
      <c r="C88" s="15">
        <v>166</v>
      </c>
      <c r="D88" s="15">
        <v>193.75200000000001</v>
      </c>
      <c r="E88" s="15">
        <v>180.56</v>
      </c>
      <c r="F88" s="15" t="s">
        <v>10</v>
      </c>
      <c r="G88" s="15">
        <v>180.56</v>
      </c>
      <c r="H88" s="15">
        <f t="shared" si="4"/>
        <v>0</v>
      </c>
      <c r="I88" s="16">
        <f t="shared" si="5"/>
        <v>1</v>
      </c>
      <c r="J88" s="17">
        <f t="shared" si="6"/>
        <v>34983.861120000001</v>
      </c>
      <c r="K88" s="16"/>
      <c r="L88" s="17">
        <f t="shared" si="7"/>
        <v>0</v>
      </c>
    </row>
    <row r="89" spans="1:12" x14ac:dyDescent="0.25">
      <c r="A89" s="15" t="s">
        <v>20</v>
      </c>
      <c r="B89" s="12" t="s">
        <v>158</v>
      </c>
      <c r="C89" s="15">
        <v>168</v>
      </c>
      <c r="D89" s="15">
        <v>215.28</v>
      </c>
      <c r="E89" s="15">
        <v>233.92699999999999</v>
      </c>
      <c r="F89" s="15" t="s">
        <v>10</v>
      </c>
      <c r="G89" s="15">
        <v>233.93</v>
      </c>
      <c r="H89" s="15">
        <f t="shared" si="4"/>
        <v>3.0000000000143245E-3</v>
      </c>
      <c r="I89" s="16">
        <f t="shared" si="5"/>
        <v>1.0000128245136304</v>
      </c>
      <c r="J89" s="17">
        <f t="shared" si="6"/>
        <v>50360.450400000002</v>
      </c>
      <c r="K89" s="16"/>
      <c r="L89" s="17">
        <f t="shared" si="7"/>
        <v>0</v>
      </c>
    </row>
    <row r="90" spans="1:12" x14ac:dyDescent="0.25">
      <c r="A90" s="15" t="s">
        <v>20</v>
      </c>
      <c r="B90" s="12" t="s">
        <v>159</v>
      </c>
      <c r="C90" s="15">
        <v>170</v>
      </c>
      <c r="D90" s="15">
        <v>215.28</v>
      </c>
      <c r="E90" s="15">
        <v>58.170999999999999</v>
      </c>
      <c r="F90" s="15" t="s">
        <v>10</v>
      </c>
      <c r="G90" s="15">
        <v>58.17</v>
      </c>
      <c r="H90" s="15">
        <f t="shared" si="4"/>
        <v>-9.9999999999766942E-4</v>
      </c>
      <c r="I90" s="16">
        <f t="shared" si="5"/>
        <v>0.99998280930360495</v>
      </c>
      <c r="J90" s="17">
        <f t="shared" si="6"/>
        <v>12522.837600000001</v>
      </c>
      <c r="K90" s="16"/>
      <c r="L90" s="17">
        <f t="shared" si="7"/>
        <v>0</v>
      </c>
    </row>
    <row r="91" spans="1:12" x14ac:dyDescent="0.25">
      <c r="A91" s="15" t="s">
        <v>20</v>
      </c>
      <c r="B91" s="12" t="s">
        <v>160</v>
      </c>
      <c r="C91" s="15">
        <v>173</v>
      </c>
      <c r="D91" s="15">
        <v>107.64</v>
      </c>
      <c r="E91" s="15">
        <v>62.539000000000001</v>
      </c>
      <c r="F91" s="15" t="s">
        <v>10</v>
      </c>
      <c r="G91" s="15">
        <v>62.54</v>
      </c>
      <c r="H91" s="15">
        <f t="shared" si="4"/>
        <v>9.9999999999766942E-4</v>
      </c>
      <c r="I91" s="16">
        <f t="shared" si="5"/>
        <v>1.0000159900222261</v>
      </c>
      <c r="J91" s="17">
        <f t="shared" si="6"/>
        <v>6731.8055999999997</v>
      </c>
      <c r="K91" s="16"/>
      <c r="L91" s="17">
        <f t="shared" si="7"/>
        <v>0</v>
      </c>
    </row>
    <row r="92" spans="1:12" x14ac:dyDescent="0.25">
      <c r="A92" s="15" t="s">
        <v>20</v>
      </c>
      <c r="B92" s="12" t="s">
        <v>161</v>
      </c>
      <c r="C92" s="15">
        <v>174</v>
      </c>
      <c r="D92" s="15">
        <v>215.28</v>
      </c>
      <c r="E92" s="15">
        <v>151.65299999999999</v>
      </c>
      <c r="F92" s="15" t="s">
        <v>10</v>
      </c>
      <c r="G92" s="15">
        <v>151.65</v>
      </c>
      <c r="H92" s="15">
        <f t="shared" si="4"/>
        <v>-2.9999999999859028E-3</v>
      </c>
      <c r="I92" s="16">
        <f t="shared" si="5"/>
        <v>0.99998021799766579</v>
      </c>
      <c r="J92" s="17">
        <f t="shared" si="6"/>
        <v>32647.212000000003</v>
      </c>
      <c r="K92" s="16"/>
      <c r="L92" s="17">
        <f t="shared" si="7"/>
        <v>0</v>
      </c>
    </row>
    <row r="93" spans="1:12" x14ac:dyDescent="0.25">
      <c r="A93" s="15" t="s">
        <v>20</v>
      </c>
      <c r="B93" s="12" t="s">
        <v>162</v>
      </c>
      <c r="C93" s="15">
        <v>178</v>
      </c>
      <c r="D93" s="15">
        <v>107.64</v>
      </c>
      <c r="E93" s="15">
        <v>62.539000000000001</v>
      </c>
      <c r="F93" s="15" t="s">
        <v>10</v>
      </c>
      <c r="G93" s="15">
        <v>62.54</v>
      </c>
      <c r="H93" s="15">
        <f t="shared" si="4"/>
        <v>9.9999999999766942E-4</v>
      </c>
      <c r="I93" s="16">
        <f t="shared" si="5"/>
        <v>1.0000159900222261</v>
      </c>
      <c r="J93" s="17">
        <f t="shared" si="6"/>
        <v>6731.8055999999997</v>
      </c>
      <c r="K93" s="16"/>
      <c r="L93" s="17">
        <f t="shared" si="7"/>
        <v>0</v>
      </c>
    </row>
    <row r="94" spans="1:12" x14ac:dyDescent="0.25">
      <c r="A94" s="15" t="s">
        <v>20</v>
      </c>
      <c r="B94" s="12" t="s">
        <v>163</v>
      </c>
      <c r="C94" s="15">
        <v>180</v>
      </c>
      <c r="D94" s="15">
        <v>200</v>
      </c>
      <c r="E94" s="15">
        <v>17</v>
      </c>
      <c r="F94" s="15" t="s">
        <v>13</v>
      </c>
      <c r="G94" s="15">
        <v>17</v>
      </c>
      <c r="H94" s="15">
        <f t="shared" si="4"/>
        <v>0</v>
      </c>
      <c r="I94" s="16">
        <f t="shared" si="5"/>
        <v>1</v>
      </c>
      <c r="J94" s="17">
        <f t="shared" si="6"/>
        <v>3400</v>
      </c>
      <c r="K94" s="16"/>
      <c r="L94" s="17">
        <f t="shared" si="7"/>
        <v>0</v>
      </c>
    </row>
    <row r="95" spans="1:12" x14ac:dyDescent="0.25">
      <c r="A95" s="15" t="s">
        <v>21</v>
      </c>
      <c r="B95" s="12" t="s">
        <v>164</v>
      </c>
      <c r="C95" s="15">
        <v>181</v>
      </c>
      <c r="D95" s="15">
        <v>215.28</v>
      </c>
      <c r="E95" s="15">
        <v>27.32</v>
      </c>
      <c r="F95" s="15" t="s">
        <v>10</v>
      </c>
      <c r="G95" s="15">
        <v>27.32</v>
      </c>
      <c r="H95" s="15">
        <f t="shared" si="4"/>
        <v>0</v>
      </c>
      <c r="I95" s="16">
        <f t="shared" si="5"/>
        <v>1</v>
      </c>
      <c r="J95" s="17">
        <f t="shared" si="6"/>
        <v>5881.4495999999999</v>
      </c>
      <c r="K95" s="16"/>
      <c r="L95" s="17">
        <f t="shared" si="7"/>
        <v>0</v>
      </c>
    </row>
    <row r="96" spans="1:12" x14ac:dyDescent="0.25">
      <c r="A96" s="15" t="s">
        <v>21</v>
      </c>
      <c r="B96" s="12" t="s">
        <v>165</v>
      </c>
      <c r="C96" s="15">
        <v>184</v>
      </c>
      <c r="D96" s="15">
        <v>96.88</v>
      </c>
      <c r="E96" s="15">
        <v>147.16</v>
      </c>
      <c r="F96" s="15" t="s">
        <v>10</v>
      </c>
      <c r="G96" s="15">
        <v>147.16</v>
      </c>
      <c r="H96" s="15">
        <f t="shared" si="4"/>
        <v>0</v>
      </c>
      <c r="I96" s="16">
        <f t="shared" si="5"/>
        <v>1</v>
      </c>
      <c r="J96" s="17">
        <f t="shared" si="6"/>
        <v>14256.860799999999</v>
      </c>
      <c r="K96" s="16"/>
      <c r="L96" s="17">
        <f t="shared" si="7"/>
        <v>0</v>
      </c>
    </row>
    <row r="97" spans="1:12" x14ac:dyDescent="0.25">
      <c r="A97" s="15" t="s">
        <v>21</v>
      </c>
      <c r="B97" s="12" t="s">
        <v>166</v>
      </c>
      <c r="C97" s="15">
        <v>187</v>
      </c>
      <c r="D97" s="15">
        <v>48.438000000000002</v>
      </c>
      <c r="E97" s="15">
        <v>312.43</v>
      </c>
      <c r="F97" s="15" t="s">
        <v>10</v>
      </c>
      <c r="G97" s="15">
        <v>312.43</v>
      </c>
      <c r="H97" s="15">
        <f t="shared" si="4"/>
        <v>0</v>
      </c>
      <c r="I97" s="16">
        <f t="shared" si="5"/>
        <v>1</v>
      </c>
      <c r="J97" s="17">
        <f t="shared" si="6"/>
        <v>15133.484340000001</v>
      </c>
      <c r="K97" s="16"/>
      <c r="L97" s="17">
        <f t="shared" si="7"/>
        <v>0</v>
      </c>
    </row>
    <row r="98" spans="1:12" x14ac:dyDescent="0.25">
      <c r="A98" s="15" t="s">
        <v>21</v>
      </c>
      <c r="B98" s="12" t="s">
        <v>167</v>
      </c>
      <c r="C98" s="15">
        <v>188</v>
      </c>
      <c r="D98" s="15">
        <v>48.438000000000002</v>
      </c>
      <c r="E98" s="15">
        <v>160.99</v>
      </c>
      <c r="F98" s="15" t="s">
        <v>10</v>
      </c>
      <c r="G98" s="15">
        <v>160.99</v>
      </c>
      <c r="H98" s="15">
        <f t="shared" si="4"/>
        <v>0</v>
      </c>
      <c r="I98" s="16">
        <f t="shared" si="5"/>
        <v>1</v>
      </c>
      <c r="J98" s="17">
        <f t="shared" si="6"/>
        <v>7798.0336200000011</v>
      </c>
      <c r="K98" s="16"/>
      <c r="L98" s="17">
        <f t="shared" si="7"/>
        <v>0</v>
      </c>
    </row>
    <row r="99" spans="1:12" x14ac:dyDescent="0.25">
      <c r="A99" s="15" t="s">
        <v>21</v>
      </c>
      <c r="B99" s="12" t="s">
        <v>168</v>
      </c>
      <c r="C99" s="15">
        <v>189</v>
      </c>
      <c r="D99" s="15">
        <v>48.438000000000002</v>
      </c>
      <c r="E99" s="15">
        <v>190.72</v>
      </c>
      <c r="F99" s="15" t="s">
        <v>10</v>
      </c>
      <c r="G99" s="15">
        <v>190.72</v>
      </c>
      <c r="H99" s="15">
        <f t="shared" si="4"/>
        <v>0</v>
      </c>
      <c r="I99" s="16">
        <f t="shared" si="5"/>
        <v>1</v>
      </c>
      <c r="J99" s="17">
        <f t="shared" si="6"/>
        <v>9238.0953600000012</v>
      </c>
      <c r="K99" s="16"/>
      <c r="L99" s="17">
        <f t="shared" si="7"/>
        <v>0</v>
      </c>
    </row>
    <row r="100" spans="1:12" x14ac:dyDescent="0.25">
      <c r="A100" s="15" t="s">
        <v>21</v>
      </c>
      <c r="B100" s="12" t="s">
        <v>169</v>
      </c>
      <c r="C100" s="15">
        <v>191</v>
      </c>
      <c r="D100" s="15">
        <v>16.149999999999999</v>
      </c>
      <c r="E100" s="15">
        <v>148.63999999999999</v>
      </c>
      <c r="F100" s="15" t="s">
        <v>10</v>
      </c>
      <c r="G100" s="15">
        <v>148.63999999999999</v>
      </c>
      <c r="H100" s="15">
        <f t="shared" si="4"/>
        <v>0</v>
      </c>
      <c r="I100" s="16">
        <f t="shared" si="5"/>
        <v>1</v>
      </c>
      <c r="J100" s="17">
        <f t="shared" si="6"/>
        <v>2400.5359999999996</v>
      </c>
      <c r="K100" s="16"/>
      <c r="L100" s="17">
        <f t="shared" si="7"/>
        <v>0</v>
      </c>
    </row>
    <row r="101" spans="1:12" x14ac:dyDescent="0.25">
      <c r="A101" s="15" t="s">
        <v>21</v>
      </c>
      <c r="B101" s="12" t="s">
        <v>170</v>
      </c>
      <c r="C101" s="15">
        <v>192</v>
      </c>
      <c r="D101" s="15">
        <v>48.438000000000002</v>
      </c>
      <c r="E101" s="15">
        <v>758.48</v>
      </c>
      <c r="F101" s="15" t="s">
        <v>10</v>
      </c>
      <c r="G101" s="15">
        <v>758.48</v>
      </c>
      <c r="H101" s="15">
        <f t="shared" si="4"/>
        <v>0</v>
      </c>
      <c r="I101" s="16">
        <f t="shared" si="5"/>
        <v>1</v>
      </c>
      <c r="J101" s="17">
        <f t="shared" si="6"/>
        <v>36739.254240000002</v>
      </c>
      <c r="K101" s="16"/>
      <c r="L101" s="17">
        <f t="shared" si="7"/>
        <v>0</v>
      </c>
    </row>
    <row r="102" spans="1:12" x14ac:dyDescent="0.25">
      <c r="A102" s="15" t="s">
        <v>21</v>
      </c>
      <c r="B102" s="12" t="s">
        <v>171</v>
      </c>
      <c r="C102" s="15">
        <v>193</v>
      </c>
      <c r="D102" s="15">
        <v>16.149999999999999</v>
      </c>
      <c r="E102" s="15">
        <v>758.48</v>
      </c>
      <c r="F102" s="15" t="s">
        <v>10</v>
      </c>
      <c r="G102" s="15">
        <v>758.48</v>
      </c>
      <c r="H102" s="15">
        <f t="shared" si="4"/>
        <v>0</v>
      </c>
      <c r="I102" s="16">
        <f t="shared" si="5"/>
        <v>1</v>
      </c>
      <c r="J102" s="17">
        <f t="shared" si="6"/>
        <v>12249.451999999999</v>
      </c>
      <c r="K102" s="16"/>
      <c r="L102" s="17">
        <f t="shared" si="7"/>
        <v>0</v>
      </c>
    </row>
    <row r="103" spans="1:12" ht="30" x14ac:dyDescent="0.25">
      <c r="A103" s="15" t="s">
        <v>21</v>
      </c>
      <c r="B103" s="12" t="s">
        <v>172</v>
      </c>
      <c r="C103" s="15">
        <v>194</v>
      </c>
      <c r="D103" s="15">
        <v>26.91</v>
      </c>
      <c r="E103" s="15">
        <v>758.48</v>
      </c>
      <c r="F103" s="15" t="s">
        <v>10</v>
      </c>
      <c r="G103" s="15">
        <v>758.48</v>
      </c>
      <c r="H103" s="15">
        <f t="shared" si="4"/>
        <v>0</v>
      </c>
      <c r="I103" s="16">
        <f t="shared" si="5"/>
        <v>1</v>
      </c>
      <c r="J103" s="17">
        <f t="shared" si="6"/>
        <v>20410.696800000002</v>
      </c>
      <c r="K103" s="16"/>
      <c r="L103" s="17">
        <f t="shared" si="7"/>
        <v>0</v>
      </c>
    </row>
    <row r="104" spans="1:12" x14ac:dyDescent="0.25">
      <c r="A104" s="15" t="s">
        <v>22</v>
      </c>
      <c r="B104" s="12" t="s">
        <v>173</v>
      </c>
      <c r="C104" s="15">
        <v>215</v>
      </c>
      <c r="D104" s="15">
        <v>301.392</v>
      </c>
      <c r="E104" s="15">
        <v>21.617000000000001</v>
      </c>
      <c r="F104" s="15" t="s">
        <v>10</v>
      </c>
      <c r="G104" s="15">
        <v>21.62</v>
      </c>
      <c r="H104" s="15">
        <f t="shared" si="4"/>
        <v>3.0000000000001137E-3</v>
      </c>
      <c r="I104" s="16">
        <f t="shared" si="5"/>
        <v>1.0001387796641532</v>
      </c>
      <c r="J104" s="17">
        <f t="shared" si="6"/>
        <v>6516.0950400000002</v>
      </c>
      <c r="K104" s="16"/>
      <c r="L104" s="17">
        <f t="shared" si="7"/>
        <v>0</v>
      </c>
    </row>
    <row r="105" spans="1:12" x14ac:dyDescent="0.25">
      <c r="A105" s="15" t="s">
        <v>22</v>
      </c>
      <c r="B105" s="12" t="s">
        <v>174</v>
      </c>
      <c r="C105" s="15">
        <v>218</v>
      </c>
      <c r="D105" s="15">
        <v>350</v>
      </c>
      <c r="E105" s="15">
        <v>23</v>
      </c>
      <c r="F105" s="15" t="s">
        <v>13</v>
      </c>
      <c r="G105" s="15">
        <v>23</v>
      </c>
      <c r="H105" s="15">
        <f t="shared" si="4"/>
        <v>0</v>
      </c>
      <c r="I105" s="16">
        <f t="shared" si="5"/>
        <v>1</v>
      </c>
      <c r="J105" s="17">
        <f t="shared" si="6"/>
        <v>8050</v>
      </c>
      <c r="K105" s="16"/>
      <c r="L105" s="17">
        <f t="shared" si="7"/>
        <v>0</v>
      </c>
    </row>
    <row r="106" spans="1:12" x14ac:dyDescent="0.25">
      <c r="A106" s="15" t="s">
        <v>22</v>
      </c>
      <c r="B106" s="12" t="s">
        <v>175</v>
      </c>
      <c r="C106" s="15">
        <v>219</v>
      </c>
      <c r="D106" s="15">
        <v>82</v>
      </c>
      <c r="E106" s="15">
        <v>41.844999999999999</v>
      </c>
      <c r="F106" s="15" t="s">
        <v>19</v>
      </c>
      <c r="G106" s="15">
        <v>41.85</v>
      </c>
      <c r="H106" s="15">
        <f t="shared" si="4"/>
        <v>5.000000000002558E-3</v>
      </c>
      <c r="I106" s="16">
        <f t="shared" si="5"/>
        <v>1.0001194885888398</v>
      </c>
      <c r="J106" s="17">
        <f t="shared" si="6"/>
        <v>3431.7000000000003</v>
      </c>
      <c r="K106" s="16"/>
      <c r="L106" s="17">
        <f t="shared" si="7"/>
        <v>0</v>
      </c>
    </row>
    <row r="107" spans="1:12" x14ac:dyDescent="0.25">
      <c r="A107" s="15" t="s">
        <v>22</v>
      </c>
      <c r="B107" s="12" t="s">
        <v>176</v>
      </c>
      <c r="C107" s="15">
        <v>220</v>
      </c>
      <c r="D107" s="15">
        <v>32.799999999999997</v>
      </c>
      <c r="E107" s="15">
        <v>125.535</v>
      </c>
      <c r="F107" s="15" t="s">
        <v>19</v>
      </c>
      <c r="G107" s="15">
        <v>125.54</v>
      </c>
      <c r="H107" s="15">
        <f t="shared" si="4"/>
        <v>5.0000000000096634E-3</v>
      </c>
      <c r="I107" s="16">
        <f t="shared" si="5"/>
        <v>1.0000398295296133</v>
      </c>
      <c r="J107" s="17">
        <f t="shared" si="6"/>
        <v>4117.7119999999995</v>
      </c>
      <c r="K107" s="16"/>
      <c r="L107" s="17">
        <f t="shared" si="7"/>
        <v>0</v>
      </c>
    </row>
    <row r="108" spans="1:12" x14ac:dyDescent="0.25">
      <c r="A108" s="15" t="s">
        <v>22</v>
      </c>
      <c r="B108" s="12" t="s">
        <v>177</v>
      </c>
      <c r="C108" s="15">
        <v>221</v>
      </c>
      <c r="D108" s="15">
        <v>131.19999999999999</v>
      </c>
      <c r="E108" s="15">
        <v>21.196000000000002</v>
      </c>
      <c r="F108" s="15" t="s">
        <v>19</v>
      </c>
      <c r="G108" s="15">
        <v>21.2</v>
      </c>
      <c r="H108" s="15">
        <f t="shared" si="4"/>
        <v>3.9999999999977831E-3</v>
      </c>
      <c r="I108" s="16">
        <f t="shared" si="5"/>
        <v>1.0001887148518587</v>
      </c>
      <c r="J108" s="17">
        <f t="shared" si="6"/>
        <v>2781.4399999999996</v>
      </c>
      <c r="K108" s="16"/>
      <c r="L108" s="17">
        <f t="shared" si="7"/>
        <v>0</v>
      </c>
    </row>
    <row r="109" spans="1:12" x14ac:dyDescent="0.25">
      <c r="A109" s="15" t="s">
        <v>22</v>
      </c>
      <c r="B109" s="12" t="s">
        <v>178</v>
      </c>
      <c r="C109" s="15">
        <v>222</v>
      </c>
      <c r="D109" s="15">
        <v>1000</v>
      </c>
      <c r="E109" s="15">
        <v>4</v>
      </c>
      <c r="F109" s="15" t="s">
        <v>13</v>
      </c>
      <c r="G109" s="15">
        <v>4</v>
      </c>
      <c r="H109" s="15">
        <f t="shared" si="4"/>
        <v>0</v>
      </c>
      <c r="I109" s="16">
        <f t="shared" si="5"/>
        <v>1</v>
      </c>
      <c r="J109" s="17">
        <f t="shared" si="6"/>
        <v>4000</v>
      </c>
      <c r="K109" s="16"/>
      <c r="L109" s="17">
        <f t="shared" si="7"/>
        <v>0</v>
      </c>
    </row>
    <row r="110" spans="1:12" x14ac:dyDescent="0.25">
      <c r="A110" s="15" t="s">
        <v>22</v>
      </c>
      <c r="B110" s="12" t="s">
        <v>179</v>
      </c>
      <c r="C110" s="15">
        <v>224</v>
      </c>
      <c r="D110" s="15">
        <v>183</v>
      </c>
      <c r="E110" s="15">
        <v>94.67</v>
      </c>
      <c r="F110" s="15" t="s">
        <v>10</v>
      </c>
      <c r="G110" s="15">
        <v>94.67</v>
      </c>
      <c r="H110" s="15">
        <f t="shared" si="4"/>
        <v>0</v>
      </c>
      <c r="I110" s="16">
        <f t="shared" si="5"/>
        <v>1</v>
      </c>
      <c r="J110" s="17">
        <f t="shared" si="6"/>
        <v>17324.61</v>
      </c>
      <c r="K110" s="16"/>
      <c r="L110" s="17">
        <f t="shared" si="7"/>
        <v>0</v>
      </c>
    </row>
    <row r="111" spans="1:12" x14ac:dyDescent="0.25">
      <c r="A111" s="15" t="s">
        <v>22</v>
      </c>
      <c r="B111" s="12" t="s">
        <v>180</v>
      </c>
      <c r="C111" s="15">
        <v>225</v>
      </c>
      <c r="D111" s="15">
        <v>49.2</v>
      </c>
      <c r="E111" s="15">
        <v>82.53</v>
      </c>
      <c r="F111" s="15" t="s">
        <v>19</v>
      </c>
      <c r="G111" s="15">
        <v>82.53</v>
      </c>
      <c r="H111" s="15">
        <f t="shared" si="4"/>
        <v>0</v>
      </c>
      <c r="I111" s="16">
        <f t="shared" si="5"/>
        <v>1</v>
      </c>
      <c r="J111" s="17">
        <f t="shared" si="6"/>
        <v>4060.4760000000001</v>
      </c>
      <c r="K111" s="16"/>
      <c r="L111" s="17">
        <f t="shared" si="7"/>
        <v>0</v>
      </c>
    </row>
    <row r="112" spans="1:12" x14ac:dyDescent="0.25">
      <c r="A112" s="15" t="s">
        <v>22</v>
      </c>
      <c r="B112" s="12" t="s">
        <v>181</v>
      </c>
      <c r="C112" s="15">
        <v>226</v>
      </c>
      <c r="D112" s="15">
        <v>183</v>
      </c>
      <c r="E112" s="15">
        <v>109.49</v>
      </c>
      <c r="F112" s="15" t="s">
        <v>10</v>
      </c>
      <c r="G112" s="15">
        <v>109.49</v>
      </c>
      <c r="H112" s="15">
        <f t="shared" si="4"/>
        <v>0</v>
      </c>
      <c r="I112" s="16">
        <f t="shared" si="5"/>
        <v>1</v>
      </c>
      <c r="J112" s="17">
        <f t="shared" si="6"/>
        <v>20036.669999999998</v>
      </c>
      <c r="K112" s="16"/>
      <c r="L112" s="17">
        <f t="shared" si="7"/>
        <v>0</v>
      </c>
    </row>
    <row r="113" spans="1:12" x14ac:dyDescent="0.25">
      <c r="A113" s="15" t="s">
        <v>22</v>
      </c>
      <c r="B113" s="12" t="s">
        <v>182</v>
      </c>
      <c r="C113" s="15">
        <v>227</v>
      </c>
      <c r="D113" s="15">
        <v>49.2</v>
      </c>
      <c r="E113" s="15">
        <v>102.69</v>
      </c>
      <c r="F113" s="15" t="s">
        <v>19</v>
      </c>
      <c r="G113" s="15">
        <v>102.69</v>
      </c>
      <c r="H113" s="15">
        <f t="shared" si="4"/>
        <v>0</v>
      </c>
      <c r="I113" s="16">
        <f t="shared" si="5"/>
        <v>1</v>
      </c>
      <c r="J113" s="17">
        <f t="shared" si="6"/>
        <v>5052.348</v>
      </c>
      <c r="K113" s="16"/>
      <c r="L113" s="17">
        <f t="shared" si="7"/>
        <v>0</v>
      </c>
    </row>
    <row r="114" spans="1:12" x14ac:dyDescent="0.25">
      <c r="A114" s="15" t="s">
        <v>22</v>
      </c>
      <c r="B114" s="12" t="s">
        <v>183</v>
      </c>
      <c r="C114" s="15">
        <v>228</v>
      </c>
      <c r="D114" s="15">
        <v>183</v>
      </c>
      <c r="E114" s="15">
        <v>4.42</v>
      </c>
      <c r="F114" s="15" t="s">
        <v>10</v>
      </c>
      <c r="G114" s="15">
        <v>4.42</v>
      </c>
      <c r="H114" s="15">
        <f t="shared" si="4"/>
        <v>0</v>
      </c>
      <c r="I114" s="16">
        <f t="shared" si="5"/>
        <v>1</v>
      </c>
      <c r="J114" s="17">
        <f t="shared" si="6"/>
        <v>808.86</v>
      </c>
      <c r="K114" s="16"/>
      <c r="L114" s="17">
        <f t="shared" si="7"/>
        <v>0</v>
      </c>
    </row>
    <row r="115" spans="1:12" x14ac:dyDescent="0.25">
      <c r="A115" s="15" t="s">
        <v>22</v>
      </c>
      <c r="B115" s="12" t="s">
        <v>184</v>
      </c>
      <c r="C115" s="15">
        <v>229</v>
      </c>
      <c r="D115" s="15">
        <v>49.2</v>
      </c>
      <c r="E115" s="15">
        <v>8.73</v>
      </c>
      <c r="F115" s="15" t="s">
        <v>19</v>
      </c>
      <c r="G115" s="15">
        <v>8.73</v>
      </c>
      <c r="H115" s="15">
        <f t="shared" si="4"/>
        <v>0</v>
      </c>
      <c r="I115" s="16">
        <f t="shared" si="5"/>
        <v>1</v>
      </c>
      <c r="J115" s="17">
        <f t="shared" si="6"/>
        <v>429.51600000000002</v>
      </c>
      <c r="K115" s="16"/>
      <c r="L115" s="17">
        <f t="shared" si="7"/>
        <v>0</v>
      </c>
    </row>
    <row r="116" spans="1:12" x14ac:dyDescent="0.25">
      <c r="A116" s="15" t="s">
        <v>22</v>
      </c>
      <c r="B116" s="12" t="s">
        <v>185</v>
      </c>
      <c r="C116" s="15">
        <v>230</v>
      </c>
      <c r="D116" s="15">
        <v>183</v>
      </c>
      <c r="E116" s="15">
        <v>3.91</v>
      </c>
      <c r="F116" s="15" t="s">
        <v>10</v>
      </c>
      <c r="G116" s="15">
        <v>3.91</v>
      </c>
      <c r="H116" s="15">
        <f t="shared" si="4"/>
        <v>0</v>
      </c>
      <c r="I116" s="16">
        <f t="shared" si="5"/>
        <v>1</v>
      </c>
      <c r="J116" s="17">
        <f t="shared" si="6"/>
        <v>715.53</v>
      </c>
      <c r="K116" s="16"/>
      <c r="L116" s="17">
        <f t="shared" si="7"/>
        <v>0</v>
      </c>
    </row>
    <row r="117" spans="1:12" x14ac:dyDescent="0.25">
      <c r="A117" s="15" t="s">
        <v>22</v>
      </c>
      <c r="B117" s="12" t="s">
        <v>186</v>
      </c>
      <c r="C117" s="15">
        <v>231</v>
      </c>
      <c r="D117" s="15">
        <v>49.2</v>
      </c>
      <c r="E117" s="15">
        <v>8.19</v>
      </c>
      <c r="F117" s="15" t="s">
        <v>19</v>
      </c>
      <c r="G117" s="15">
        <v>8.19</v>
      </c>
      <c r="H117" s="15">
        <f t="shared" si="4"/>
        <v>0</v>
      </c>
      <c r="I117" s="16">
        <f t="shared" si="5"/>
        <v>1</v>
      </c>
      <c r="J117" s="17">
        <f t="shared" si="6"/>
        <v>402.94799999999998</v>
      </c>
      <c r="K117" s="16"/>
      <c r="L117" s="17">
        <f t="shared" si="7"/>
        <v>0</v>
      </c>
    </row>
    <row r="118" spans="1:12" x14ac:dyDescent="0.25">
      <c r="A118" s="15" t="s">
        <v>22</v>
      </c>
      <c r="B118" s="12" t="s">
        <v>187</v>
      </c>
      <c r="C118" s="15">
        <v>232</v>
      </c>
      <c r="D118" s="15">
        <v>183</v>
      </c>
      <c r="E118" s="15">
        <v>31.62</v>
      </c>
      <c r="F118" s="15" t="s">
        <v>10</v>
      </c>
      <c r="G118" s="15">
        <v>31.62</v>
      </c>
      <c r="H118" s="15">
        <f t="shared" si="4"/>
        <v>0</v>
      </c>
      <c r="I118" s="16">
        <f t="shared" si="5"/>
        <v>1</v>
      </c>
      <c r="J118" s="17">
        <f t="shared" si="6"/>
        <v>5786.46</v>
      </c>
      <c r="K118" s="16"/>
      <c r="L118" s="17">
        <f t="shared" si="7"/>
        <v>0</v>
      </c>
    </row>
    <row r="119" spans="1:12" x14ac:dyDescent="0.25">
      <c r="A119" s="15" t="s">
        <v>22</v>
      </c>
      <c r="B119" s="12" t="s">
        <v>188</v>
      </c>
      <c r="C119" s="15">
        <v>233</v>
      </c>
      <c r="D119" s="15">
        <v>49.2</v>
      </c>
      <c r="E119" s="15">
        <v>41.35</v>
      </c>
      <c r="F119" s="15" t="s">
        <v>19</v>
      </c>
      <c r="G119" s="15">
        <v>41.35</v>
      </c>
      <c r="H119" s="15">
        <f t="shared" si="4"/>
        <v>0</v>
      </c>
      <c r="I119" s="16">
        <f t="shared" si="5"/>
        <v>1</v>
      </c>
      <c r="J119" s="17">
        <f t="shared" si="6"/>
        <v>2034.4200000000003</v>
      </c>
      <c r="K119" s="16"/>
      <c r="L119" s="17">
        <f t="shared" si="7"/>
        <v>0</v>
      </c>
    </row>
    <row r="120" spans="1:12" x14ac:dyDescent="0.25">
      <c r="A120" s="15" t="s">
        <v>22</v>
      </c>
      <c r="B120" s="12" t="s">
        <v>189</v>
      </c>
      <c r="C120" s="15">
        <v>234</v>
      </c>
      <c r="D120" s="15">
        <v>183</v>
      </c>
      <c r="E120" s="15">
        <v>27.26</v>
      </c>
      <c r="F120" s="15" t="s">
        <v>10</v>
      </c>
      <c r="G120" s="15">
        <v>27.26</v>
      </c>
      <c r="H120" s="15">
        <f t="shared" si="4"/>
        <v>0</v>
      </c>
      <c r="I120" s="16">
        <f t="shared" si="5"/>
        <v>1</v>
      </c>
      <c r="J120" s="17">
        <f t="shared" si="6"/>
        <v>4988.58</v>
      </c>
      <c r="K120" s="16"/>
      <c r="L120" s="17">
        <f t="shared" si="7"/>
        <v>0</v>
      </c>
    </row>
    <row r="121" spans="1:12" x14ac:dyDescent="0.25">
      <c r="A121" s="15" t="s">
        <v>22</v>
      </c>
      <c r="B121" s="12" t="s">
        <v>190</v>
      </c>
      <c r="C121" s="15">
        <v>235</v>
      </c>
      <c r="D121" s="15">
        <v>2.5</v>
      </c>
      <c r="E121" s="15">
        <v>2815</v>
      </c>
      <c r="F121" s="15" t="s">
        <v>23</v>
      </c>
      <c r="G121" s="15">
        <v>2815</v>
      </c>
      <c r="H121" s="15">
        <f t="shared" si="4"/>
        <v>0</v>
      </c>
      <c r="I121" s="16">
        <f t="shared" si="5"/>
        <v>1</v>
      </c>
      <c r="J121" s="17">
        <f t="shared" si="6"/>
        <v>7037.5</v>
      </c>
      <c r="K121" s="16"/>
      <c r="L121" s="17">
        <f t="shared" si="7"/>
        <v>0</v>
      </c>
    </row>
    <row r="122" spans="1:12" x14ac:dyDescent="0.25">
      <c r="A122" s="15" t="s">
        <v>22</v>
      </c>
      <c r="B122" s="12" t="s">
        <v>191</v>
      </c>
      <c r="C122" s="15">
        <v>237</v>
      </c>
      <c r="D122" s="15">
        <v>183</v>
      </c>
      <c r="E122" s="15">
        <v>6.27</v>
      </c>
      <c r="F122" s="15" t="s">
        <v>10</v>
      </c>
      <c r="G122" s="15">
        <v>6.27</v>
      </c>
      <c r="H122" s="15">
        <f t="shared" si="4"/>
        <v>0</v>
      </c>
      <c r="I122" s="16">
        <f t="shared" si="5"/>
        <v>1</v>
      </c>
      <c r="J122" s="17">
        <f t="shared" si="6"/>
        <v>1147.4099999999999</v>
      </c>
      <c r="K122" s="16"/>
      <c r="L122" s="17">
        <f t="shared" si="7"/>
        <v>0</v>
      </c>
    </row>
    <row r="123" spans="1:12" x14ac:dyDescent="0.25">
      <c r="A123" s="15" t="s">
        <v>22</v>
      </c>
      <c r="B123" s="12" t="s">
        <v>192</v>
      </c>
      <c r="C123" s="15">
        <v>238</v>
      </c>
      <c r="D123" s="15">
        <v>183</v>
      </c>
      <c r="E123" s="15">
        <v>30.43</v>
      </c>
      <c r="F123" s="15" t="s">
        <v>10</v>
      </c>
      <c r="G123" s="15">
        <v>30.43</v>
      </c>
      <c r="H123" s="15">
        <f t="shared" si="4"/>
        <v>0</v>
      </c>
      <c r="I123" s="16">
        <f t="shared" si="5"/>
        <v>1</v>
      </c>
      <c r="J123" s="17">
        <f t="shared" si="6"/>
        <v>5568.69</v>
      </c>
      <c r="K123" s="16"/>
      <c r="L123" s="17">
        <f t="shared" si="7"/>
        <v>0</v>
      </c>
    </row>
    <row r="124" spans="1:12" x14ac:dyDescent="0.25">
      <c r="A124" s="15" t="s">
        <v>22</v>
      </c>
      <c r="B124" s="12" t="s">
        <v>193</v>
      </c>
      <c r="C124" s="15">
        <v>239</v>
      </c>
      <c r="D124" s="15">
        <v>183</v>
      </c>
      <c r="E124" s="15">
        <v>12.43</v>
      </c>
      <c r="F124" s="15" t="s">
        <v>10</v>
      </c>
      <c r="G124" s="15">
        <v>12.43</v>
      </c>
      <c r="H124" s="15">
        <f t="shared" si="4"/>
        <v>0</v>
      </c>
      <c r="I124" s="16">
        <f t="shared" si="5"/>
        <v>1</v>
      </c>
      <c r="J124" s="17">
        <f t="shared" si="6"/>
        <v>2274.69</v>
      </c>
      <c r="K124" s="16"/>
      <c r="L124" s="17">
        <f t="shared" si="7"/>
        <v>0</v>
      </c>
    </row>
    <row r="125" spans="1:12" x14ac:dyDescent="0.25">
      <c r="A125" s="15" t="s">
        <v>22</v>
      </c>
      <c r="B125" s="12" t="s">
        <v>194</v>
      </c>
      <c r="C125" s="15">
        <v>240</v>
      </c>
      <c r="D125" s="15">
        <v>183</v>
      </c>
      <c r="E125" s="15">
        <v>59.783999999999999</v>
      </c>
      <c r="F125" s="15" t="s">
        <v>10</v>
      </c>
      <c r="G125" s="15">
        <v>59.78</v>
      </c>
      <c r="H125" s="15">
        <f t="shared" si="4"/>
        <v>-3.9999999999977831E-3</v>
      </c>
      <c r="I125" s="16">
        <f t="shared" si="5"/>
        <v>0.99993309246621176</v>
      </c>
      <c r="J125" s="17">
        <f t="shared" si="6"/>
        <v>10939.74</v>
      </c>
      <c r="K125" s="16"/>
      <c r="L125" s="17">
        <f t="shared" si="7"/>
        <v>0</v>
      </c>
    </row>
    <row r="126" spans="1:12" x14ac:dyDescent="0.25">
      <c r="A126" s="15" t="s">
        <v>21</v>
      </c>
      <c r="B126" s="12" t="s">
        <v>195</v>
      </c>
      <c r="C126" s="15">
        <v>243</v>
      </c>
      <c r="D126" s="15">
        <v>64.58</v>
      </c>
      <c r="E126" s="15">
        <v>244.11</v>
      </c>
      <c r="F126" s="15" t="s">
        <v>10</v>
      </c>
      <c r="G126" s="15">
        <v>244.11</v>
      </c>
      <c r="H126" s="15">
        <f t="shared" si="4"/>
        <v>0</v>
      </c>
      <c r="I126" s="16">
        <f t="shared" si="5"/>
        <v>1</v>
      </c>
      <c r="J126" s="17">
        <f t="shared" si="6"/>
        <v>15764.623800000001</v>
      </c>
      <c r="K126" s="16"/>
      <c r="L126" s="17">
        <f t="shared" si="7"/>
        <v>0</v>
      </c>
    </row>
    <row r="127" spans="1:12" ht="30" x14ac:dyDescent="0.25">
      <c r="A127" s="15" t="s">
        <v>18</v>
      </c>
      <c r="B127" s="12" t="s">
        <v>196</v>
      </c>
      <c r="C127" s="15">
        <v>246</v>
      </c>
      <c r="D127" s="15">
        <v>17500</v>
      </c>
      <c r="E127" s="15">
        <v>1</v>
      </c>
      <c r="F127" s="15" t="s">
        <v>12</v>
      </c>
      <c r="G127" s="15">
        <v>1</v>
      </c>
      <c r="H127" s="15">
        <f t="shared" si="4"/>
        <v>0</v>
      </c>
      <c r="I127" s="16">
        <f t="shared" si="5"/>
        <v>1</v>
      </c>
      <c r="J127" s="17">
        <f t="shared" si="6"/>
        <v>17500</v>
      </c>
      <c r="K127" s="16"/>
      <c r="L127" s="17">
        <f t="shared" si="7"/>
        <v>0</v>
      </c>
    </row>
    <row r="128" spans="1:12" x14ac:dyDescent="0.25">
      <c r="A128" s="15" t="s">
        <v>18</v>
      </c>
      <c r="B128" s="12" t="s">
        <v>273</v>
      </c>
      <c r="C128" s="15">
        <v>247</v>
      </c>
      <c r="D128" s="15">
        <v>600</v>
      </c>
      <c r="E128" s="15">
        <v>1</v>
      </c>
      <c r="F128" s="15" t="s">
        <v>13</v>
      </c>
      <c r="G128" s="15">
        <v>1</v>
      </c>
      <c r="H128" s="15">
        <f t="shared" si="4"/>
        <v>0</v>
      </c>
      <c r="I128" s="16">
        <f t="shared" si="5"/>
        <v>1</v>
      </c>
      <c r="J128" s="17">
        <f t="shared" si="6"/>
        <v>600</v>
      </c>
      <c r="K128" s="16"/>
      <c r="L128" s="17">
        <f t="shared" si="7"/>
        <v>0</v>
      </c>
    </row>
    <row r="129" spans="1:12" x14ac:dyDescent="0.25">
      <c r="A129" s="15" t="s">
        <v>18</v>
      </c>
      <c r="B129" s="12" t="s">
        <v>197</v>
      </c>
      <c r="C129" s="15">
        <v>248</v>
      </c>
      <c r="D129" s="15">
        <v>2000</v>
      </c>
      <c r="E129" s="15">
        <v>1</v>
      </c>
      <c r="F129" s="15" t="s">
        <v>12</v>
      </c>
      <c r="G129" s="15">
        <v>1</v>
      </c>
      <c r="H129" s="15">
        <f t="shared" si="4"/>
        <v>0</v>
      </c>
      <c r="I129" s="16">
        <f t="shared" si="5"/>
        <v>1</v>
      </c>
      <c r="J129" s="17">
        <f t="shared" si="6"/>
        <v>2000</v>
      </c>
      <c r="K129" s="16"/>
      <c r="L129" s="17">
        <f t="shared" si="7"/>
        <v>0</v>
      </c>
    </row>
    <row r="130" spans="1:12" ht="45" x14ac:dyDescent="0.25">
      <c r="A130" s="15" t="s">
        <v>24</v>
      </c>
      <c r="B130" s="12" t="s">
        <v>198</v>
      </c>
      <c r="C130" s="15">
        <v>250</v>
      </c>
      <c r="D130" s="15">
        <v>15000</v>
      </c>
      <c r="E130" s="15">
        <v>1</v>
      </c>
      <c r="F130" s="15" t="s">
        <v>12</v>
      </c>
      <c r="G130" s="15">
        <v>1</v>
      </c>
      <c r="H130" s="15">
        <f t="shared" si="4"/>
        <v>0</v>
      </c>
      <c r="I130" s="16">
        <f t="shared" si="5"/>
        <v>1</v>
      </c>
      <c r="J130" s="17">
        <f t="shared" si="6"/>
        <v>15000</v>
      </c>
      <c r="K130" s="16"/>
      <c r="L130" s="17">
        <f t="shared" si="7"/>
        <v>0</v>
      </c>
    </row>
    <row r="131" spans="1:12" ht="45" x14ac:dyDescent="0.25">
      <c r="A131" s="15" t="s">
        <v>24</v>
      </c>
      <c r="B131" s="12" t="s">
        <v>199</v>
      </c>
      <c r="C131" s="15">
        <v>251</v>
      </c>
      <c r="D131" s="15">
        <v>10000</v>
      </c>
      <c r="E131" s="15">
        <v>1</v>
      </c>
      <c r="F131" s="15" t="s">
        <v>12</v>
      </c>
      <c r="G131" s="15">
        <v>1</v>
      </c>
      <c r="H131" s="15">
        <f t="shared" si="4"/>
        <v>0</v>
      </c>
      <c r="I131" s="16">
        <f t="shared" si="5"/>
        <v>1</v>
      </c>
      <c r="J131" s="17">
        <f t="shared" si="6"/>
        <v>10000</v>
      </c>
      <c r="K131" s="16"/>
      <c r="L131" s="17">
        <f t="shared" si="7"/>
        <v>0</v>
      </c>
    </row>
    <row r="132" spans="1:12" x14ac:dyDescent="0.25">
      <c r="A132" s="15" t="s">
        <v>24</v>
      </c>
      <c r="B132" s="12" t="s">
        <v>200</v>
      </c>
      <c r="C132" s="15">
        <v>253</v>
      </c>
      <c r="D132" s="15">
        <v>1000</v>
      </c>
      <c r="E132" s="15">
        <v>1</v>
      </c>
      <c r="F132" s="15" t="s">
        <v>12</v>
      </c>
      <c r="G132" s="15">
        <v>1</v>
      </c>
      <c r="H132" s="15">
        <f t="shared" si="4"/>
        <v>0</v>
      </c>
      <c r="I132" s="16">
        <f t="shared" si="5"/>
        <v>1</v>
      </c>
      <c r="J132" s="17">
        <f t="shared" si="6"/>
        <v>1000</v>
      </c>
      <c r="K132" s="16"/>
      <c r="L132" s="17">
        <f t="shared" si="7"/>
        <v>0</v>
      </c>
    </row>
    <row r="133" spans="1:12" ht="45" x14ac:dyDescent="0.25">
      <c r="A133" s="15" t="s">
        <v>24</v>
      </c>
      <c r="B133" s="12" t="s">
        <v>25</v>
      </c>
      <c r="C133" s="15">
        <v>254</v>
      </c>
      <c r="D133" s="15">
        <v>7000</v>
      </c>
      <c r="E133" s="15">
        <v>1</v>
      </c>
      <c r="F133" s="15" t="s">
        <v>12</v>
      </c>
      <c r="G133" s="15">
        <v>1</v>
      </c>
      <c r="H133" s="15">
        <f t="shared" ref="H133:H140" si="8">G133-E133</f>
        <v>0</v>
      </c>
      <c r="I133" s="16">
        <f t="shared" ref="I133:I140" si="9">(G133/E133)</f>
        <v>1</v>
      </c>
      <c r="J133" s="17">
        <f t="shared" ref="J133:J162" si="10">G133*D133</f>
        <v>7000</v>
      </c>
      <c r="K133" s="16"/>
      <c r="L133" s="17">
        <f t="shared" ref="L133:L162" si="11">D133*E133*K133</f>
        <v>0</v>
      </c>
    </row>
    <row r="134" spans="1:12" ht="30" x14ac:dyDescent="0.25">
      <c r="A134" s="15" t="s">
        <v>24</v>
      </c>
      <c r="B134" s="12" t="s">
        <v>201</v>
      </c>
      <c r="C134" s="15">
        <v>255</v>
      </c>
      <c r="D134" s="15">
        <v>10000</v>
      </c>
      <c r="E134" s="15">
        <v>1</v>
      </c>
      <c r="F134" s="15" t="s">
        <v>12</v>
      </c>
      <c r="G134" s="15">
        <v>1</v>
      </c>
      <c r="H134" s="15">
        <f t="shared" si="8"/>
        <v>0</v>
      </c>
      <c r="I134" s="16">
        <f t="shared" si="9"/>
        <v>1</v>
      </c>
      <c r="J134" s="17">
        <f t="shared" si="10"/>
        <v>10000</v>
      </c>
      <c r="K134" s="16"/>
      <c r="L134" s="17">
        <f t="shared" si="11"/>
        <v>0</v>
      </c>
    </row>
    <row r="135" spans="1:12" x14ac:dyDescent="0.25">
      <c r="A135" s="15" t="s">
        <v>24</v>
      </c>
      <c r="B135" s="12" t="s">
        <v>202</v>
      </c>
      <c r="C135" s="15">
        <v>257</v>
      </c>
      <c r="D135" s="15">
        <v>1800</v>
      </c>
      <c r="E135" s="15">
        <v>1</v>
      </c>
      <c r="F135" s="15" t="s">
        <v>12</v>
      </c>
      <c r="G135" s="15">
        <v>1</v>
      </c>
      <c r="H135" s="15">
        <f t="shared" si="8"/>
        <v>0</v>
      </c>
      <c r="I135" s="16">
        <f t="shared" si="9"/>
        <v>1</v>
      </c>
      <c r="J135" s="17">
        <f t="shared" si="10"/>
        <v>1800</v>
      </c>
      <c r="K135" s="16"/>
      <c r="L135" s="17">
        <f t="shared" si="11"/>
        <v>0</v>
      </c>
    </row>
    <row r="136" spans="1:12" x14ac:dyDescent="0.25">
      <c r="A136" s="15" t="s">
        <v>24</v>
      </c>
      <c r="B136" s="12" t="s">
        <v>203</v>
      </c>
      <c r="C136" s="15">
        <v>258</v>
      </c>
      <c r="D136" s="15">
        <v>3000</v>
      </c>
      <c r="E136" s="15">
        <v>1</v>
      </c>
      <c r="F136" s="15" t="s">
        <v>12</v>
      </c>
      <c r="G136" s="15">
        <v>0</v>
      </c>
      <c r="H136" s="15">
        <f t="shared" si="8"/>
        <v>-1</v>
      </c>
      <c r="I136" s="16">
        <f t="shared" si="9"/>
        <v>0</v>
      </c>
      <c r="J136" s="17">
        <f t="shared" si="10"/>
        <v>0</v>
      </c>
      <c r="K136" s="16"/>
      <c r="L136" s="17">
        <f t="shared" si="11"/>
        <v>0</v>
      </c>
    </row>
    <row r="137" spans="1:12" ht="30" x14ac:dyDescent="0.25">
      <c r="A137" s="15" t="s">
        <v>26</v>
      </c>
      <c r="B137" s="12" t="s">
        <v>204</v>
      </c>
      <c r="C137" s="15">
        <v>260</v>
      </c>
      <c r="D137" s="15">
        <v>5535</v>
      </c>
      <c r="E137" s="15">
        <v>35.76</v>
      </c>
      <c r="F137" s="15" t="s">
        <v>19</v>
      </c>
      <c r="G137" s="15">
        <v>32.799999999999997</v>
      </c>
      <c r="H137" s="15">
        <f t="shared" si="8"/>
        <v>-2.9600000000000009</v>
      </c>
      <c r="I137" s="16">
        <f t="shared" si="9"/>
        <v>0.91722595078299773</v>
      </c>
      <c r="J137" s="17">
        <f t="shared" si="10"/>
        <v>181547.99999999997</v>
      </c>
      <c r="K137" s="16"/>
      <c r="L137" s="17">
        <f t="shared" si="11"/>
        <v>0</v>
      </c>
    </row>
    <row r="138" spans="1:12" x14ac:dyDescent="0.25">
      <c r="A138" s="15" t="s">
        <v>27</v>
      </c>
      <c r="B138" s="12" t="s">
        <v>205</v>
      </c>
      <c r="C138" s="15">
        <v>262</v>
      </c>
      <c r="D138" s="15">
        <v>450</v>
      </c>
      <c r="E138" s="15">
        <v>4</v>
      </c>
      <c r="F138" s="15" t="s">
        <v>13</v>
      </c>
      <c r="G138" s="15">
        <v>4</v>
      </c>
      <c r="H138" s="15">
        <f t="shared" si="8"/>
        <v>0</v>
      </c>
      <c r="I138" s="16">
        <f t="shared" si="9"/>
        <v>1</v>
      </c>
      <c r="J138" s="17">
        <f t="shared" si="10"/>
        <v>1800</v>
      </c>
      <c r="K138" s="16"/>
      <c r="L138" s="17">
        <f t="shared" si="11"/>
        <v>0</v>
      </c>
    </row>
    <row r="139" spans="1:12" ht="30" x14ac:dyDescent="0.25">
      <c r="A139" s="15" t="s">
        <v>28</v>
      </c>
      <c r="B139" s="12" t="s">
        <v>206</v>
      </c>
      <c r="C139" s="15">
        <v>263</v>
      </c>
      <c r="D139" s="15">
        <v>18938</v>
      </c>
      <c r="E139" s="15">
        <v>1</v>
      </c>
      <c r="F139" s="15" t="s">
        <v>12</v>
      </c>
      <c r="G139" s="15">
        <v>1</v>
      </c>
      <c r="H139" s="15">
        <f t="shared" si="8"/>
        <v>0</v>
      </c>
      <c r="I139" s="16">
        <f t="shared" si="9"/>
        <v>1</v>
      </c>
      <c r="J139" s="17">
        <f t="shared" si="10"/>
        <v>18938</v>
      </c>
      <c r="K139" s="16"/>
      <c r="L139" s="17">
        <f t="shared" si="11"/>
        <v>0</v>
      </c>
    </row>
    <row r="140" spans="1:12" x14ac:dyDescent="0.25">
      <c r="A140" s="15" t="s">
        <v>27</v>
      </c>
      <c r="B140" s="12" t="s">
        <v>207</v>
      </c>
      <c r="C140" s="15">
        <v>264</v>
      </c>
      <c r="D140" s="15">
        <v>1500</v>
      </c>
      <c r="E140" s="15">
        <v>1</v>
      </c>
      <c r="F140" s="15" t="s">
        <v>12</v>
      </c>
      <c r="G140" s="15">
        <v>1</v>
      </c>
      <c r="H140" s="15">
        <f t="shared" si="8"/>
        <v>0</v>
      </c>
      <c r="I140" s="16">
        <f t="shared" si="9"/>
        <v>1</v>
      </c>
      <c r="J140" s="17">
        <f t="shared" si="10"/>
        <v>1500</v>
      </c>
      <c r="K140" s="16"/>
      <c r="L140" s="17">
        <f t="shared" si="11"/>
        <v>0</v>
      </c>
    </row>
    <row r="141" spans="1:12" x14ac:dyDescent="0.25">
      <c r="A141" s="15" t="s">
        <v>27</v>
      </c>
      <c r="B141" s="12" t="s">
        <v>208</v>
      </c>
      <c r="C141" s="15">
        <v>265</v>
      </c>
      <c r="D141" s="15">
        <v>450</v>
      </c>
      <c r="E141" s="15">
        <v>12.5</v>
      </c>
      <c r="F141" s="15" t="s">
        <v>23</v>
      </c>
      <c r="G141" s="15">
        <v>12.5</v>
      </c>
      <c r="H141" s="15">
        <v>0</v>
      </c>
      <c r="I141" s="16">
        <v>1</v>
      </c>
      <c r="J141" s="17">
        <f t="shared" si="10"/>
        <v>5625</v>
      </c>
      <c r="K141" s="16"/>
      <c r="L141" s="17">
        <f t="shared" si="11"/>
        <v>0</v>
      </c>
    </row>
    <row r="142" spans="1:12" x14ac:dyDescent="0.25">
      <c r="A142" s="15" t="s">
        <v>27</v>
      </c>
      <c r="B142" s="12" t="s">
        <v>209</v>
      </c>
      <c r="C142" s="15">
        <v>270</v>
      </c>
      <c r="D142" s="15">
        <v>250</v>
      </c>
      <c r="E142" s="15">
        <v>1</v>
      </c>
      <c r="F142" s="15" t="s">
        <v>12</v>
      </c>
      <c r="G142" s="15">
        <v>1</v>
      </c>
      <c r="H142" s="15">
        <v>0</v>
      </c>
      <c r="I142" s="16">
        <v>1</v>
      </c>
      <c r="J142" s="17">
        <f t="shared" si="10"/>
        <v>250</v>
      </c>
      <c r="K142" s="16"/>
      <c r="L142" s="17">
        <f t="shared" si="11"/>
        <v>0</v>
      </c>
    </row>
    <row r="143" spans="1:12" x14ac:dyDescent="0.25">
      <c r="A143" s="15" t="s">
        <v>29</v>
      </c>
      <c r="B143" s="12" t="s">
        <v>210</v>
      </c>
      <c r="C143" s="15">
        <v>272</v>
      </c>
      <c r="D143" s="15">
        <v>18000</v>
      </c>
      <c r="E143" s="15">
        <v>1</v>
      </c>
      <c r="F143" s="15" t="s">
        <v>12</v>
      </c>
      <c r="G143" s="15">
        <v>1</v>
      </c>
      <c r="H143" s="15">
        <v>0</v>
      </c>
      <c r="I143" s="16">
        <v>1</v>
      </c>
      <c r="J143" s="17">
        <f t="shared" si="10"/>
        <v>18000</v>
      </c>
      <c r="K143" s="16"/>
      <c r="L143" s="17">
        <f t="shared" si="11"/>
        <v>0</v>
      </c>
    </row>
    <row r="144" spans="1:12" x14ac:dyDescent="0.25">
      <c r="A144" s="15" t="s">
        <v>24</v>
      </c>
      <c r="B144" s="12" t="s">
        <v>233</v>
      </c>
      <c r="C144" s="15">
        <v>273</v>
      </c>
      <c r="D144" s="15">
        <v>1500</v>
      </c>
      <c r="E144" s="15">
        <v>1</v>
      </c>
      <c r="F144" s="15" t="s">
        <v>12</v>
      </c>
      <c r="G144" s="15">
        <v>0</v>
      </c>
      <c r="H144" s="15">
        <v>1</v>
      </c>
      <c r="I144" s="16">
        <v>0</v>
      </c>
      <c r="J144" s="17">
        <f t="shared" si="10"/>
        <v>0</v>
      </c>
      <c r="K144" s="16"/>
      <c r="L144" s="17">
        <f t="shared" si="11"/>
        <v>0</v>
      </c>
    </row>
    <row r="145" spans="1:12" x14ac:dyDescent="0.25">
      <c r="A145" s="15" t="s">
        <v>17</v>
      </c>
      <c r="B145" s="12" t="s">
        <v>211</v>
      </c>
      <c r="C145" s="15">
        <v>274</v>
      </c>
      <c r="D145" s="15">
        <v>350</v>
      </c>
      <c r="E145" s="15">
        <v>1</v>
      </c>
      <c r="F145" s="15" t="s">
        <v>12</v>
      </c>
      <c r="G145" s="15">
        <v>1</v>
      </c>
      <c r="H145" s="15">
        <v>0</v>
      </c>
      <c r="I145" s="16">
        <v>1</v>
      </c>
      <c r="J145" s="17">
        <f t="shared" si="10"/>
        <v>350</v>
      </c>
      <c r="K145" s="16"/>
      <c r="L145" s="17">
        <f t="shared" si="11"/>
        <v>0</v>
      </c>
    </row>
    <row r="146" spans="1:12" x14ac:dyDescent="0.25">
      <c r="A146" s="15" t="s">
        <v>17</v>
      </c>
      <c r="B146" s="12" t="s">
        <v>212</v>
      </c>
      <c r="C146" s="15">
        <v>275</v>
      </c>
      <c r="D146" s="15">
        <v>350</v>
      </c>
      <c r="E146" s="15">
        <v>1</v>
      </c>
      <c r="F146" s="15" t="s">
        <v>12</v>
      </c>
      <c r="G146" s="15">
        <v>1</v>
      </c>
      <c r="H146" s="15">
        <v>0</v>
      </c>
      <c r="I146" s="16">
        <v>1</v>
      </c>
      <c r="J146" s="17">
        <f t="shared" si="10"/>
        <v>350</v>
      </c>
      <c r="K146" s="16"/>
      <c r="L146" s="17">
        <f t="shared" si="11"/>
        <v>0</v>
      </c>
    </row>
    <row r="147" spans="1:12" x14ac:dyDescent="0.25">
      <c r="A147" s="15" t="s">
        <v>17</v>
      </c>
      <c r="B147" s="12" t="s">
        <v>213</v>
      </c>
      <c r="C147" s="15">
        <v>276</v>
      </c>
      <c r="D147" s="15">
        <v>750</v>
      </c>
      <c r="E147" s="15">
        <v>2</v>
      </c>
      <c r="F147" s="15" t="s">
        <v>13</v>
      </c>
      <c r="G147" s="15">
        <v>2</v>
      </c>
      <c r="H147" s="15">
        <v>0</v>
      </c>
      <c r="I147" s="16">
        <v>1</v>
      </c>
      <c r="J147" s="17">
        <f t="shared" si="10"/>
        <v>1500</v>
      </c>
      <c r="K147" s="16"/>
      <c r="L147" s="17">
        <f t="shared" si="11"/>
        <v>0</v>
      </c>
    </row>
    <row r="148" spans="1:12" x14ac:dyDescent="0.25">
      <c r="A148" s="15" t="s">
        <v>30</v>
      </c>
      <c r="B148" s="12" t="s">
        <v>214</v>
      </c>
      <c r="C148" s="15">
        <v>277</v>
      </c>
      <c r="D148" s="15">
        <v>34</v>
      </c>
      <c r="E148" s="15">
        <v>76.528999999999996</v>
      </c>
      <c r="F148" s="15" t="s">
        <v>31</v>
      </c>
      <c r="G148" s="15">
        <v>76.53</v>
      </c>
      <c r="H148" s="15">
        <v>0</v>
      </c>
      <c r="I148" s="16">
        <v>1</v>
      </c>
      <c r="J148" s="17">
        <f t="shared" si="10"/>
        <v>2602.02</v>
      </c>
      <c r="K148" s="16"/>
      <c r="L148" s="17">
        <f t="shared" si="11"/>
        <v>0</v>
      </c>
    </row>
    <row r="149" spans="1:12" x14ac:dyDescent="0.25">
      <c r="A149" s="15" t="s">
        <v>30</v>
      </c>
      <c r="B149" s="12" t="s">
        <v>215</v>
      </c>
      <c r="C149" s="15">
        <v>278</v>
      </c>
      <c r="D149" s="15">
        <v>77</v>
      </c>
      <c r="E149" s="15">
        <v>29.302600000000002</v>
      </c>
      <c r="F149" s="15" t="s">
        <v>31</v>
      </c>
      <c r="G149" s="15">
        <v>29.3</v>
      </c>
      <c r="H149" s="15">
        <v>0</v>
      </c>
      <c r="I149" s="16">
        <v>1</v>
      </c>
      <c r="J149" s="17">
        <f t="shared" si="10"/>
        <v>2256.1</v>
      </c>
      <c r="K149" s="16"/>
      <c r="L149" s="17">
        <f t="shared" si="11"/>
        <v>0</v>
      </c>
    </row>
    <row r="150" spans="1:12" x14ac:dyDescent="0.25">
      <c r="A150" s="15" t="s">
        <v>30</v>
      </c>
      <c r="B150" s="12" t="s">
        <v>216</v>
      </c>
      <c r="C150" s="15">
        <v>279</v>
      </c>
      <c r="D150" s="15">
        <v>23</v>
      </c>
      <c r="E150" s="15">
        <v>66</v>
      </c>
      <c r="F150" s="15" t="s">
        <v>23</v>
      </c>
      <c r="G150" s="15">
        <v>66</v>
      </c>
      <c r="H150" s="15">
        <v>0</v>
      </c>
      <c r="I150" s="16">
        <v>1</v>
      </c>
      <c r="J150" s="17">
        <f t="shared" si="10"/>
        <v>1518</v>
      </c>
      <c r="K150" s="16"/>
      <c r="L150" s="17">
        <f t="shared" si="11"/>
        <v>0</v>
      </c>
    </row>
    <row r="151" spans="1:12" x14ac:dyDescent="0.25">
      <c r="A151" s="15" t="s">
        <v>30</v>
      </c>
      <c r="B151" s="12" t="s">
        <v>217</v>
      </c>
      <c r="C151" s="15">
        <v>280</v>
      </c>
      <c r="D151" s="15">
        <v>151</v>
      </c>
      <c r="E151" s="15">
        <v>17.375499999999999</v>
      </c>
      <c r="F151" s="15" t="s">
        <v>31</v>
      </c>
      <c r="G151" s="15">
        <v>17.38</v>
      </c>
      <c r="H151" s="15">
        <v>0</v>
      </c>
      <c r="I151" s="16">
        <v>1</v>
      </c>
      <c r="J151" s="17">
        <f t="shared" si="10"/>
        <v>2624.3799999999997</v>
      </c>
      <c r="K151" s="16"/>
      <c r="L151" s="17">
        <f t="shared" si="11"/>
        <v>0</v>
      </c>
    </row>
    <row r="152" spans="1:12" x14ac:dyDescent="0.25">
      <c r="A152" s="15" t="s">
        <v>22</v>
      </c>
      <c r="B152" s="12" t="s">
        <v>218</v>
      </c>
      <c r="C152" s="15">
        <v>282</v>
      </c>
      <c r="D152" s="15">
        <v>350</v>
      </c>
      <c r="E152" s="15">
        <v>1</v>
      </c>
      <c r="F152" s="15" t="s">
        <v>12</v>
      </c>
      <c r="G152" s="15">
        <v>1</v>
      </c>
      <c r="H152" s="15">
        <v>0</v>
      </c>
      <c r="I152" s="16">
        <v>1</v>
      </c>
      <c r="J152" s="17">
        <f t="shared" si="10"/>
        <v>350</v>
      </c>
      <c r="K152" s="16"/>
      <c r="L152" s="17">
        <f t="shared" si="11"/>
        <v>0</v>
      </c>
    </row>
    <row r="153" spans="1:12" x14ac:dyDescent="0.25">
      <c r="A153" s="15" t="s">
        <v>21</v>
      </c>
      <c r="B153" s="12" t="s">
        <v>219</v>
      </c>
      <c r="C153" s="15">
        <v>283</v>
      </c>
      <c r="D153" s="15">
        <v>400</v>
      </c>
      <c r="E153" s="15">
        <v>1</v>
      </c>
      <c r="F153" s="15" t="s">
        <v>12</v>
      </c>
      <c r="G153" s="15">
        <v>1</v>
      </c>
      <c r="H153" s="15">
        <v>0</v>
      </c>
      <c r="I153" s="16">
        <v>1</v>
      </c>
      <c r="J153" s="17">
        <f t="shared" si="10"/>
        <v>400</v>
      </c>
      <c r="K153" s="16"/>
      <c r="L153" s="17">
        <f t="shared" si="11"/>
        <v>0</v>
      </c>
    </row>
    <row r="154" spans="1:12" x14ac:dyDescent="0.25">
      <c r="A154" s="15" t="s">
        <v>22</v>
      </c>
      <c r="B154" s="12" t="s">
        <v>274</v>
      </c>
      <c r="C154" s="15">
        <v>289</v>
      </c>
      <c r="D154" s="15">
        <v>75</v>
      </c>
      <c r="E154" s="15">
        <v>49</v>
      </c>
      <c r="F154" s="15" t="s">
        <v>31</v>
      </c>
      <c r="G154" s="15">
        <v>49</v>
      </c>
      <c r="H154" s="15">
        <v>0</v>
      </c>
      <c r="I154" s="16">
        <v>1</v>
      </c>
      <c r="J154" s="17">
        <f t="shared" si="10"/>
        <v>3675</v>
      </c>
      <c r="K154" s="16"/>
      <c r="L154" s="17">
        <f t="shared" si="11"/>
        <v>0</v>
      </c>
    </row>
    <row r="155" spans="1:12" x14ac:dyDescent="0.25">
      <c r="A155" s="15" t="s">
        <v>41</v>
      </c>
      <c r="B155" s="12" t="s">
        <v>220</v>
      </c>
      <c r="C155" s="15">
        <v>293</v>
      </c>
      <c r="D155" s="15">
        <v>1013</v>
      </c>
      <c r="E155" s="15">
        <v>80.5</v>
      </c>
      <c r="F155" s="15" t="s">
        <v>23</v>
      </c>
      <c r="G155" s="15">
        <v>80.48</v>
      </c>
      <c r="H155" s="15">
        <v>0.02</v>
      </c>
      <c r="I155" s="16">
        <v>0.99970000000000003</v>
      </c>
      <c r="J155" s="17">
        <f t="shared" si="10"/>
        <v>81526.240000000005</v>
      </c>
      <c r="K155" s="16"/>
      <c r="L155" s="17">
        <f t="shared" si="11"/>
        <v>0</v>
      </c>
    </row>
    <row r="156" spans="1:12" x14ac:dyDescent="0.25">
      <c r="A156" s="15" t="s">
        <v>9</v>
      </c>
      <c r="B156" s="12" t="s">
        <v>220</v>
      </c>
      <c r="C156" s="15">
        <v>293</v>
      </c>
      <c r="D156" s="15">
        <v>1013</v>
      </c>
      <c r="E156" s="15">
        <v>39.5</v>
      </c>
      <c r="F156" s="15" t="s">
        <v>23</v>
      </c>
      <c r="G156" s="15">
        <v>39.5</v>
      </c>
      <c r="H156" s="15">
        <v>0</v>
      </c>
      <c r="I156" s="16">
        <v>1</v>
      </c>
      <c r="J156" s="17">
        <f t="shared" si="10"/>
        <v>40013.5</v>
      </c>
      <c r="K156" s="16"/>
      <c r="L156" s="17">
        <f t="shared" si="11"/>
        <v>0</v>
      </c>
    </row>
    <row r="157" spans="1:12" x14ac:dyDescent="0.25">
      <c r="A157" s="15" t="s">
        <v>17</v>
      </c>
      <c r="B157" s="12" t="s">
        <v>220</v>
      </c>
      <c r="C157" s="15">
        <v>297</v>
      </c>
      <c r="D157" s="15">
        <v>30</v>
      </c>
      <c r="E157" s="15">
        <v>3663</v>
      </c>
      <c r="F157" s="15" t="s">
        <v>23</v>
      </c>
      <c r="G157" s="15">
        <v>3663</v>
      </c>
      <c r="H157" s="15">
        <v>0</v>
      </c>
      <c r="I157" s="16">
        <v>1</v>
      </c>
      <c r="J157" s="17">
        <f t="shared" si="10"/>
        <v>109890</v>
      </c>
      <c r="K157" s="16"/>
      <c r="L157" s="17">
        <f t="shared" si="11"/>
        <v>0</v>
      </c>
    </row>
    <row r="158" spans="1:12" x14ac:dyDescent="0.25">
      <c r="A158" s="15" t="s">
        <v>18</v>
      </c>
      <c r="B158" s="12" t="s">
        <v>222</v>
      </c>
      <c r="C158" s="15">
        <v>350</v>
      </c>
      <c r="D158" s="15">
        <v>1</v>
      </c>
      <c r="E158" s="15">
        <v>3</v>
      </c>
      <c r="F158" s="15" t="s">
        <v>12</v>
      </c>
      <c r="G158" s="15">
        <v>0</v>
      </c>
      <c r="H158" s="15">
        <v>3</v>
      </c>
      <c r="I158" s="16"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15" t="s">
        <v>21</v>
      </c>
      <c r="B159" s="12" t="s">
        <v>223</v>
      </c>
      <c r="C159" s="15">
        <v>369</v>
      </c>
      <c r="D159" s="15">
        <v>3060</v>
      </c>
      <c r="E159" s="15">
        <v>1</v>
      </c>
      <c r="F159" s="15" t="s">
        <v>12</v>
      </c>
      <c r="G159" s="15">
        <v>1</v>
      </c>
      <c r="H159" s="15">
        <v>0</v>
      </c>
      <c r="I159" s="16">
        <v>1</v>
      </c>
      <c r="J159" s="17">
        <f t="shared" si="10"/>
        <v>3060</v>
      </c>
      <c r="K159" s="16"/>
      <c r="L159" s="17">
        <f t="shared" si="11"/>
        <v>0</v>
      </c>
    </row>
    <row r="160" spans="1:12" ht="30" x14ac:dyDescent="0.25">
      <c r="A160" s="15" t="s">
        <v>18</v>
      </c>
      <c r="B160" s="12" t="s">
        <v>256</v>
      </c>
      <c r="C160" s="15">
        <v>413</v>
      </c>
      <c r="D160" s="15">
        <v>2500</v>
      </c>
      <c r="E160" s="15">
        <v>1</v>
      </c>
      <c r="F160" s="15" t="s">
        <v>12</v>
      </c>
      <c r="G160" s="15">
        <v>1</v>
      </c>
      <c r="H160" s="15">
        <v>0</v>
      </c>
      <c r="I160" s="16">
        <v>1</v>
      </c>
      <c r="J160" s="17">
        <f t="shared" si="10"/>
        <v>2500</v>
      </c>
      <c r="K160" s="16"/>
      <c r="L160" s="17">
        <f t="shared" si="11"/>
        <v>0</v>
      </c>
    </row>
    <row r="161" spans="1:12" ht="30" x14ac:dyDescent="0.25">
      <c r="A161" s="15" t="s">
        <v>18</v>
      </c>
      <c r="B161" s="12" t="s">
        <v>257</v>
      </c>
      <c r="C161" s="15">
        <v>414</v>
      </c>
      <c r="D161" s="15">
        <v>2500</v>
      </c>
      <c r="E161" s="15">
        <v>1</v>
      </c>
      <c r="F161" s="15" t="s">
        <v>12</v>
      </c>
      <c r="G161" s="15">
        <v>1</v>
      </c>
      <c r="H161" s="15">
        <v>0</v>
      </c>
      <c r="I161" s="16">
        <v>1</v>
      </c>
      <c r="J161" s="17">
        <f t="shared" si="10"/>
        <v>2500</v>
      </c>
      <c r="K161" s="16"/>
      <c r="L161" s="17">
        <f t="shared" si="11"/>
        <v>0</v>
      </c>
    </row>
    <row r="162" spans="1:12" x14ac:dyDescent="0.25">
      <c r="A162" s="15" t="s">
        <v>29</v>
      </c>
      <c r="B162" s="12" t="s">
        <v>275</v>
      </c>
      <c r="C162" s="15">
        <v>549</v>
      </c>
      <c r="D162" s="15">
        <v>800</v>
      </c>
      <c r="E162" s="15">
        <v>1</v>
      </c>
      <c r="F162" s="15" t="s">
        <v>12</v>
      </c>
      <c r="G162" s="15">
        <v>1</v>
      </c>
      <c r="H162" s="15">
        <v>0</v>
      </c>
      <c r="I162" s="16">
        <v>1</v>
      </c>
      <c r="J162" s="17">
        <f t="shared" si="10"/>
        <v>800</v>
      </c>
      <c r="K162" s="16"/>
      <c r="L162" s="17">
        <f t="shared" si="11"/>
        <v>0</v>
      </c>
    </row>
    <row r="163" spans="1:12" x14ac:dyDescent="0.25">
      <c r="J163" s="13">
        <f>SUM(J4:J162)</f>
        <v>1814781.9753599998</v>
      </c>
      <c r="L163" s="13">
        <f>SUM(L4:L162)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3:P160"/>
  <sheetViews>
    <sheetView topLeftCell="A125" zoomScale="85" zoomScaleNormal="85" workbookViewId="0">
      <pane xSplit="2" topLeftCell="C1" activePane="topRight" state="frozen"/>
      <selection activeCell="A71" sqref="A71"/>
      <selection pane="topRight" activeCell="B141" sqref="B141"/>
    </sheetView>
  </sheetViews>
  <sheetFormatPr defaultRowHeight="15" x14ac:dyDescent="0.25"/>
  <cols>
    <col min="1" max="1" width="38.28515625" bestFit="1" customWidth="1"/>
    <col min="2" max="2" width="47.285156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8.28515625" style="13" bestFit="1" customWidth="1"/>
    <col min="14" max="14" width="21.7109375" bestFit="1" customWidth="1"/>
    <col min="15" max="15" width="21.7109375" customWidth="1"/>
    <col min="16" max="16" width="20.85546875" bestFit="1" customWidth="1"/>
  </cols>
  <sheetData>
    <row r="3" spans="1:16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/>
      <c r="P3" s="14" t="s">
        <v>268</v>
      </c>
    </row>
    <row r="4" spans="1:16" x14ac:dyDescent="0.25">
      <c r="A4" s="15" t="s">
        <v>41</v>
      </c>
      <c r="B4" s="12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E4-G4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/>
      <c r="P4" s="17">
        <f>SUMIF($A$4:$A$1529,"AAIDHUL MIAH",$L$4:$L$1529)</f>
        <v>0</v>
      </c>
    </row>
    <row r="5" spans="1:16" x14ac:dyDescent="0.25">
      <c r="A5" s="15" t="s">
        <v>41</v>
      </c>
      <c r="B5" s="12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70" si="0">E5-G5</f>
        <v>0</v>
      </c>
      <c r="I5" s="16">
        <f t="shared" ref="I5:I70" si="1">(G5/E5)</f>
        <v>1</v>
      </c>
      <c r="J5" s="17">
        <f t="shared" ref="J5:J70" si="2">G5*D5</f>
        <v>4000</v>
      </c>
      <c r="K5" s="16"/>
      <c r="L5" s="17">
        <f t="shared" ref="L5:L70" si="3">D5*E5*K5</f>
        <v>0</v>
      </c>
      <c r="N5" s="17" t="s">
        <v>36</v>
      </c>
      <c r="O5" s="17"/>
      <c r="P5" s="17">
        <f>SUMIF($A$4:$A$1529,"EBI ABRAHAM",$L$4:$L$1529)</f>
        <v>0</v>
      </c>
    </row>
    <row r="6" spans="1:16" ht="45" x14ac:dyDescent="0.25">
      <c r="A6" s="15" t="s">
        <v>41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/>
      <c r="P6" s="17">
        <f>SUMIF($A$4:$A$1529,"JMJ WATERPROOING ENTERPRISES",$L$4:$L$1529)</f>
        <v>0</v>
      </c>
    </row>
    <row r="7" spans="1:16" x14ac:dyDescent="0.25">
      <c r="A7" s="15" t="s">
        <v>41</v>
      </c>
      <c r="B7" s="12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/>
      <c r="P7" s="17">
        <f>SUMIF($A$4:$A$1529,"KRIUTTIBAS DAS",$L$4:$L$1529)</f>
        <v>0</v>
      </c>
    </row>
    <row r="8" spans="1:16" ht="30" x14ac:dyDescent="0.25">
      <c r="A8" s="15" t="s">
        <v>41</v>
      </c>
      <c r="B8" s="12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/>
      <c r="P8" s="17">
        <f>SUMIF($A$4:$A$1529,"LEGENDRY LANDSCAPE",$L$4:$L$1529)</f>
        <v>0</v>
      </c>
    </row>
    <row r="9" spans="1:16" x14ac:dyDescent="0.25">
      <c r="A9" s="15" t="s">
        <v>41</v>
      </c>
      <c r="B9" s="12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/>
      <c r="P9" s="17">
        <f>SUMIF($A$4:$A$1529,"MANJUNATHA P",$L$4:$L$1529)</f>
        <v>0</v>
      </c>
    </row>
    <row r="10" spans="1:16" x14ac:dyDescent="0.25">
      <c r="A10" s="15" t="s">
        <v>41</v>
      </c>
      <c r="B10" s="12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/>
      <c r="P10" s="17">
        <f>SUMIF($A$4:$A$1529,"NAGARAJ",$L$4:$L$1529)</f>
        <v>0</v>
      </c>
    </row>
    <row r="11" spans="1:16" x14ac:dyDescent="0.25">
      <c r="A11" s="15" t="s">
        <v>41</v>
      </c>
      <c r="B11" s="12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0</v>
      </c>
      <c r="H11" s="15">
        <f t="shared" si="0"/>
        <v>62.8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/>
      <c r="P11" s="17">
        <f>SUMIF($A$4:$A$1529,"PRAKASH H N",$L$4:$L$1529)</f>
        <v>0</v>
      </c>
    </row>
    <row r="12" spans="1:16" ht="30" x14ac:dyDescent="0.25">
      <c r="A12" s="15" t="s">
        <v>41</v>
      </c>
      <c r="B12" s="12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0</v>
      </c>
      <c r="H12" s="15">
        <f t="shared" si="0"/>
        <v>151.12</v>
      </c>
      <c r="I12" s="16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/>
      <c r="P12" s="17">
        <f>SUMIF($A$4:$A$1529,"RAMAKRUSHNA PRADHAN",$L$4:$L$1529)</f>
        <v>8999.8860000000004</v>
      </c>
    </row>
    <row r="13" spans="1:16" x14ac:dyDescent="0.25">
      <c r="A13" s="15" t="s">
        <v>41</v>
      </c>
      <c r="B13" s="12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0</v>
      </c>
      <c r="H13" s="15">
        <f t="shared" si="0"/>
        <v>151.12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/>
      <c r="P13" s="17">
        <f>SUMIF($A$4:$A$1529,"RUPAK NAYAK",$L$4:$L$1529)</f>
        <v>0</v>
      </c>
    </row>
    <row r="14" spans="1:16" x14ac:dyDescent="0.25">
      <c r="A14" s="15" t="s">
        <v>34</v>
      </c>
      <c r="B14" s="12" t="s">
        <v>94</v>
      </c>
      <c r="C14" s="15">
        <v>16</v>
      </c>
      <c r="D14" s="15">
        <v>141.12</v>
      </c>
      <c r="E14" s="15">
        <v>15.63</v>
      </c>
      <c r="F14" s="15" t="s">
        <v>14</v>
      </c>
      <c r="G14" s="15">
        <v>0</v>
      </c>
      <c r="H14" s="15">
        <f t="shared" si="0"/>
        <v>15.63</v>
      </c>
      <c r="I14" s="16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/>
      <c r="P14" s="17">
        <f>SUMIF($A$4:$A$1529,"SANTOSH KUMAR",$L$4:$L$1529)</f>
        <v>0</v>
      </c>
    </row>
    <row r="15" spans="1:16" x14ac:dyDescent="0.25">
      <c r="A15" s="9" t="s">
        <v>15</v>
      </c>
      <c r="B15" s="12" t="s">
        <v>470</v>
      </c>
      <c r="C15" s="9">
        <v>18</v>
      </c>
      <c r="D15" s="9">
        <v>5500</v>
      </c>
      <c r="E15" s="9">
        <v>1</v>
      </c>
      <c r="F15" s="9" t="s">
        <v>12</v>
      </c>
      <c r="G15" s="9">
        <v>1</v>
      </c>
      <c r="H15" s="15">
        <f t="shared" si="0"/>
        <v>0</v>
      </c>
      <c r="I15" s="10">
        <f t="shared" si="1"/>
        <v>1</v>
      </c>
      <c r="J15" s="17">
        <f t="shared" ref="J15:J16" si="4">D15*G15</f>
        <v>5500</v>
      </c>
      <c r="K15" s="16"/>
      <c r="L15" s="17">
        <f t="shared" si="3"/>
        <v>0</v>
      </c>
      <c r="N15" s="17" t="s">
        <v>9</v>
      </c>
      <c r="O15" s="17"/>
      <c r="P15" s="17">
        <f>SUMIF($A$4:$A$1529,"SARAT BARMAN",$L$4:$L$1529)</f>
        <v>0</v>
      </c>
    </row>
    <row r="16" spans="1:16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15">
        <f t="shared" si="0"/>
        <v>1</v>
      </c>
      <c r="I16" s="10">
        <f t="shared" si="1"/>
        <v>0</v>
      </c>
      <c r="J16" s="17">
        <f t="shared" si="4"/>
        <v>0</v>
      </c>
      <c r="K16" s="16"/>
      <c r="L16" s="17">
        <f t="shared" si="3"/>
        <v>0</v>
      </c>
      <c r="N16" s="17" t="s">
        <v>27</v>
      </c>
      <c r="O16" s="17"/>
      <c r="P16" s="17">
        <f>SUMIF($A$4:$A$1529,"SAVITA DEVI",$L$4:$L$1529)</f>
        <v>0</v>
      </c>
    </row>
    <row r="17" spans="1:16" x14ac:dyDescent="0.25">
      <c r="A17" s="15" t="s">
        <v>41</v>
      </c>
      <c r="B17" s="12" t="s">
        <v>95</v>
      </c>
      <c r="C17" s="15">
        <v>20</v>
      </c>
      <c r="D17" s="15">
        <v>1000</v>
      </c>
      <c r="E17" s="15">
        <v>5.6769999999999996</v>
      </c>
      <c r="F17" s="15" t="s">
        <v>14</v>
      </c>
      <c r="G17" s="15">
        <v>5.68</v>
      </c>
      <c r="H17" s="15">
        <f t="shared" si="0"/>
        <v>-3.0000000000001137E-3</v>
      </c>
      <c r="I17" s="16">
        <f t="shared" si="1"/>
        <v>1.0005284481240091</v>
      </c>
      <c r="J17" s="17">
        <f t="shared" si="2"/>
        <v>5680</v>
      </c>
      <c r="K17" s="16"/>
      <c r="L17" s="17">
        <f t="shared" si="3"/>
        <v>0</v>
      </c>
      <c r="N17" s="17" t="s">
        <v>20</v>
      </c>
      <c r="O17" s="17"/>
      <c r="P17" s="17">
        <f>SUMIF($A$4:$A$1529,"SHOKAT",$L$4:$L$1529)</f>
        <v>0</v>
      </c>
    </row>
    <row r="18" spans="1:16" ht="45" x14ac:dyDescent="0.25">
      <c r="A18" s="15" t="s">
        <v>41</v>
      </c>
      <c r="B18" s="12" t="s">
        <v>96</v>
      </c>
      <c r="C18" s="15">
        <v>21</v>
      </c>
      <c r="D18" s="15">
        <v>1000</v>
      </c>
      <c r="E18" s="15">
        <v>4.5679999999999996</v>
      </c>
      <c r="F18" s="15" t="s">
        <v>14</v>
      </c>
      <c r="G18" s="15">
        <v>4.57</v>
      </c>
      <c r="H18" s="15">
        <f t="shared" si="0"/>
        <v>-2.0000000000006679E-3</v>
      </c>
      <c r="I18" s="16">
        <f t="shared" si="1"/>
        <v>1.0004378283712787</v>
      </c>
      <c r="J18" s="17">
        <f t="shared" si="2"/>
        <v>4570</v>
      </c>
      <c r="K18" s="16"/>
      <c r="L18" s="17">
        <f t="shared" si="3"/>
        <v>0</v>
      </c>
      <c r="N18" s="17" t="s">
        <v>26</v>
      </c>
      <c r="O18" s="17"/>
      <c r="P18" s="17">
        <f>SUMIF($A$4:$A$1529,"SHREE DM STEEL FURNITURE AND INTERIOR",$L$4:$L$1529)</f>
        <v>0</v>
      </c>
    </row>
    <row r="19" spans="1:16" ht="30" x14ac:dyDescent="0.25">
      <c r="A19" s="15" t="s">
        <v>41</v>
      </c>
      <c r="B19" s="12" t="s">
        <v>97</v>
      </c>
      <c r="C19" s="15">
        <v>22</v>
      </c>
      <c r="D19" s="15">
        <v>1000</v>
      </c>
      <c r="E19" s="15">
        <v>15.112</v>
      </c>
      <c r="F19" s="15" t="s">
        <v>14</v>
      </c>
      <c r="G19" s="15">
        <v>0</v>
      </c>
      <c r="H19" s="15">
        <f t="shared" si="0"/>
        <v>15.112</v>
      </c>
      <c r="I19" s="16">
        <f t="shared" si="1"/>
        <v>0</v>
      </c>
      <c r="J19" s="17">
        <f t="shared" si="2"/>
        <v>0</v>
      </c>
      <c r="K19" s="16"/>
      <c r="L19" s="17">
        <f t="shared" si="3"/>
        <v>0</v>
      </c>
      <c r="N19" s="17" t="s">
        <v>333</v>
      </c>
      <c r="O19" s="17"/>
      <c r="P19" s="17">
        <f>SUMIF($A$4:$A$1529,"SK ANSAR HOSSIAN",$L$4:$L$1529)</f>
        <v>0</v>
      </c>
    </row>
    <row r="20" spans="1:16" ht="30" x14ac:dyDescent="0.25">
      <c r="A20" s="15" t="s">
        <v>41</v>
      </c>
      <c r="B20" s="12" t="s">
        <v>98</v>
      </c>
      <c r="C20" s="15">
        <v>23</v>
      </c>
      <c r="D20" s="15">
        <v>7000</v>
      </c>
      <c r="E20" s="15">
        <v>0.65</v>
      </c>
      <c r="F20" s="15" t="s">
        <v>16</v>
      </c>
      <c r="G20" s="15">
        <v>0.65</v>
      </c>
      <c r="H20" s="15">
        <f t="shared" si="0"/>
        <v>0</v>
      </c>
      <c r="I20" s="16">
        <f t="shared" si="1"/>
        <v>1</v>
      </c>
      <c r="J20" s="17">
        <f t="shared" si="2"/>
        <v>4550</v>
      </c>
      <c r="K20" s="16"/>
      <c r="L20" s="17">
        <f t="shared" si="3"/>
        <v>0</v>
      </c>
      <c r="N20" s="17" t="s">
        <v>28</v>
      </c>
      <c r="O20" s="17"/>
      <c r="P20" s="17">
        <f>SUMIF($A$4:$A$1529,"SREE VINAYAKA ELECTRICALS",$L$4:$L$1529)</f>
        <v>0</v>
      </c>
    </row>
    <row r="21" spans="1:16" ht="45" x14ac:dyDescent="0.25">
      <c r="A21" s="15" t="s">
        <v>41</v>
      </c>
      <c r="B21" s="12" t="s">
        <v>99</v>
      </c>
      <c r="C21" s="15">
        <v>24</v>
      </c>
      <c r="D21" s="15">
        <v>7000</v>
      </c>
      <c r="E21" s="15">
        <v>0.75</v>
      </c>
      <c r="F21" s="15" t="s">
        <v>16</v>
      </c>
      <c r="G21" s="15">
        <v>0.75</v>
      </c>
      <c r="H21" s="15">
        <f t="shared" si="0"/>
        <v>0</v>
      </c>
      <c r="I21" s="16">
        <f t="shared" si="1"/>
        <v>1</v>
      </c>
      <c r="J21" s="17">
        <f t="shared" si="2"/>
        <v>5250</v>
      </c>
      <c r="K21" s="16"/>
      <c r="L21" s="17">
        <f t="shared" si="3"/>
        <v>0</v>
      </c>
      <c r="N21" s="17" t="s">
        <v>58</v>
      </c>
      <c r="O21" s="17"/>
      <c r="P21" s="17">
        <f>SUMIF($A$4:$A$1529,"SRI CHOWDESHWARI WATER SUPPLY",$L$4:$L$1529)</f>
        <v>0</v>
      </c>
    </row>
    <row r="22" spans="1:16" x14ac:dyDescent="0.25">
      <c r="A22" s="15" t="s">
        <v>41</v>
      </c>
      <c r="B22" s="12" t="s">
        <v>100</v>
      </c>
      <c r="C22" s="15">
        <v>25</v>
      </c>
      <c r="D22" s="15">
        <v>7000</v>
      </c>
      <c r="E22" s="15">
        <v>1</v>
      </c>
      <c r="F22" s="15" t="s">
        <v>16</v>
      </c>
      <c r="G22" s="15">
        <v>1</v>
      </c>
      <c r="H22" s="15">
        <f t="shared" si="0"/>
        <v>0</v>
      </c>
      <c r="I22" s="16">
        <f t="shared" si="1"/>
        <v>1</v>
      </c>
      <c r="J22" s="17">
        <f t="shared" si="2"/>
        <v>7000</v>
      </c>
      <c r="K22" s="16"/>
      <c r="L22" s="17">
        <f t="shared" si="3"/>
        <v>0</v>
      </c>
      <c r="N22" s="17" t="s">
        <v>29</v>
      </c>
      <c r="O22" s="17"/>
      <c r="P22" s="17">
        <f>SUMIF($A$4:$A$1529,"SUBHASMITA DAS",$L$4:$L$1529)</f>
        <v>0</v>
      </c>
    </row>
    <row r="23" spans="1:16" ht="30" x14ac:dyDescent="0.25">
      <c r="A23" s="15" t="s">
        <v>34</v>
      </c>
      <c r="B23" s="12" t="s">
        <v>101</v>
      </c>
      <c r="C23" s="15">
        <v>28</v>
      </c>
      <c r="D23" s="15">
        <v>7500</v>
      </c>
      <c r="E23" s="15">
        <v>0.9</v>
      </c>
      <c r="F23" s="15" t="s">
        <v>16</v>
      </c>
      <c r="G23" s="15">
        <v>0.9</v>
      </c>
      <c r="H23" s="15">
        <f t="shared" si="0"/>
        <v>0</v>
      </c>
      <c r="I23" s="16">
        <f t="shared" si="1"/>
        <v>1</v>
      </c>
      <c r="J23" s="17">
        <f t="shared" si="2"/>
        <v>6750</v>
      </c>
      <c r="K23" s="16"/>
      <c r="L23" s="17">
        <f t="shared" si="3"/>
        <v>0</v>
      </c>
      <c r="N23" s="17" t="s">
        <v>80</v>
      </c>
      <c r="O23" s="17"/>
      <c r="P23" s="17">
        <f>SUMIF($A$4:$A$1529,"UDHABHAI R PARMAR",$L$4:$L$1529)</f>
        <v>0</v>
      </c>
    </row>
    <row r="24" spans="1:16" ht="30" x14ac:dyDescent="0.25">
      <c r="A24" s="15" t="s">
        <v>34</v>
      </c>
      <c r="B24" s="12" t="s">
        <v>102</v>
      </c>
      <c r="C24" s="15">
        <v>31</v>
      </c>
      <c r="D24" s="15">
        <v>7500</v>
      </c>
      <c r="E24" s="15">
        <v>2.8</v>
      </c>
      <c r="F24" s="15" t="s">
        <v>16</v>
      </c>
      <c r="G24" s="15">
        <v>2.8</v>
      </c>
      <c r="H24" s="15">
        <f t="shared" si="0"/>
        <v>0</v>
      </c>
      <c r="I24" s="16">
        <f t="shared" si="1"/>
        <v>1</v>
      </c>
      <c r="J24" s="17">
        <f t="shared" si="2"/>
        <v>21000</v>
      </c>
      <c r="K24" s="16"/>
      <c r="L24" s="17">
        <f t="shared" si="3"/>
        <v>0</v>
      </c>
      <c r="N24" s="17" t="s">
        <v>15</v>
      </c>
      <c r="O24" s="17"/>
      <c r="P24" s="17">
        <f>SUMIF($A$4:$A$1529,"V VENKATANARAYANA",$L$4:$L$1529)</f>
        <v>0</v>
      </c>
    </row>
    <row r="25" spans="1:16" ht="30" x14ac:dyDescent="0.25">
      <c r="A25" s="15" t="s">
        <v>34</v>
      </c>
      <c r="B25" s="12" t="s">
        <v>103</v>
      </c>
      <c r="C25" s="15">
        <v>34</v>
      </c>
      <c r="D25" s="15">
        <v>7500</v>
      </c>
      <c r="E25" s="15">
        <v>0.18</v>
      </c>
      <c r="F25" s="15" t="s">
        <v>16</v>
      </c>
      <c r="G25" s="15">
        <v>0.18</v>
      </c>
      <c r="H25" s="15">
        <f t="shared" si="0"/>
        <v>0</v>
      </c>
      <c r="I25" s="16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/>
      <c r="P25" s="17">
        <f>SUMIF($A$4:$A$1529,"YELLAPPA C",$L$4:$L$1529)</f>
        <v>0</v>
      </c>
    </row>
    <row r="26" spans="1:16" ht="30" x14ac:dyDescent="0.25">
      <c r="A26" s="15" t="s">
        <v>34</v>
      </c>
      <c r="B26" s="12" t="s">
        <v>104</v>
      </c>
      <c r="C26" s="15">
        <v>36</v>
      </c>
      <c r="D26" s="15">
        <v>7500</v>
      </c>
      <c r="E26" s="15">
        <v>0.18</v>
      </c>
      <c r="F26" s="15" t="s">
        <v>16</v>
      </c>
      <c r="G26" s="15">
        <v>0</v>
      </c>
      <c r="H26" s="15">
        <f t="shared" si="0"/>
        <v>0.18</v>
      </c>
      <c r="I26" s="16">
        <f t="shared" si="1"/>
        <v>0</v>
      </c>
      <c r="J26" s="17">
        <f t="shared" si="2"/>
        <v>0</v>
      </c>
      <c r="K26" s="16"/>
      <c r="L26" s="17">
        <f t="shared" si="3"/>
        <v>0</v>
      </c>
      <c r="N26" s="51" t="s">
        <v>472</v>
      </c>
      <c r="O26" s="51"/>
      <c r="P26" s="21">
        <f>SUM(P4:P25)</f>
        <v>8999.8860000000004</v>
      </c>
    </row>
    <row r="27" spans="1:16" x14ac:dyDescent="0.25">
      <c r="A27" s="15" t="s">
        <v>41</v>
      </c>
      <c r="B27" s="12" t="s">
        <v>105</v>
      </c>
      <c r="C27" s="15">
        <v>41</v>
      </c>
      <c r="D27" s="15">
        <v>301.392</v>
      </c>
      <c r="E27" s="15">
        <v>50.12</v>
      </c>
      <c r="F27" s="15" t="s">
        <v>10</v>
      </c>
      <c r="G27" s="15">
        <v>50.12</v>
      </c>
      <c r="H27" s="15">
        <f t="shared" si="0"/>
        <v>0</v>
      </c>
      <c r="I27" s="16">
        <f t="shared" si="1"/>
        <v>1</v>
      </c>
      <c r="J27" s="17">
        <f t="shared" si="2"/>
        <v>15105.767039999999</v>
      </c>
      <c r="K27" s="16"/>
      <c r="L27" s="17">
        <f t="shared" si="3"/>
        <v>0</v>
      </c>
    </row>
    <row r="28" spans="1:16" x14ac:dyDescent="0.25">
      <c r="A28" s="15" t="s">
        <v>41</v>
      </c>
      <c r="B28" s="12" t="s">
        <v>106</v>
      </c>
      <c r="C28" s="15">
        <v>42</v>
      </c>
      <c r="D28" s="15">
        <v>301.392</v>
      </c>
      <c r="E28" s="15">
        <v>31.67</v>
      </c>
      <c r="F28" s="15" t="s">
        <v>10</v>
      </c>
      <c r="G28" s="15">
        <v>31.67</v>
      </c>
      <c r="H28" s="15">
        <f t="shared" si="0"/>
        <v>0</v>
      </c>
      <c r="I28" s="16">
        <f t="shared" si="1"/>
        <v>1</v>
      </c>
      <c r="J28" s="17">
        <f t="shared" si="2"/>
        <v>9545.0846400000009</v>
      </c>
      <c r="K28" s="16"/>
      <c r="L28" s="17">
        <f t="shared" si="3"/>
        <v>0</v>
      </c>
    </row>
    <row r="29" spans="1:16" x14ac:dyDescent="0.25">
      <c r="A29" s="15" t="s">
        <v>41</v>
      </c>
      <c r="B29" s="12" t="s">
        <v>107</v>
      </c>
      <c r="C29" s="15">
        <v>43</v>
      </c>
      <c r="D29" s="15">
        <v>301.392</v>
      </c>
      <c r="E29" s="15">
        <v>105.11</v>
      </c>
      <c r="F29" s="15" t="s">
        <v>10</v>
      </c>
      <c r="G29" s="15">
        <v>105.11</v>
      </c>
      <c r="H29" s="15">
        <f t="shared" si="0"/>
        <v>0</v>
      </c>
      <c r="I29" s="16">
        <f t="shared" si="1"/>
        <v>1</v>
      </c>
      <c r="J29" s="17">
        <f t="shared" si="2"/>
        <v>31679.313119999999</v>
      </c>
      <c r="K29" s="16"/>
      <c r="L29" s="17">
        <f t="shared" si="3"/>
        <v>0</v>
      </c>
    </row>
    <row r="30" spans="1:16" x14ac:dyDescent="0.25">
      <c r="A30" s="15" t="s">
        <v>34</v>
      </c>
      <c r="B30" s="12" t="s">
        <v>108</v>
      </c>
      <c r="C30" s="15">
        <v>44</v>
      </c>
      <c r="D30" s="15">
        <v>301.392</v>
      </c>
      <c r="E30" s="15">
        <v>59.91</v>
      </c>
      <c r="F30" s="15" t="s">
        <v>10</v>
      </c>
      <c r="G30" s="15">
        <v>59.91</v>
      </c>
      <c r="H30" s="15">
        <f t="shared" si="0"/>
        <v>0</v>
      </c>
      <c r="I30" s="16">
        <f t="shared" si="1"/>
        <v>1</v>
      </c>
      <c r="J30" s="17">
        <f t="shared" si="2"/>
        <v>18056.39472</v>
      </c>
      <c r="K30" s="16"/>
      <c r="L30" s="17">
        <f t="shared" si="3"/>
        <v>0</v>
      </c>
    </row>
    <row r="31" spans="1:16" ht="30" x14ac:dyDescent="0.25">
      <c r="A31" s="15" t="s">
        <v>34</v>
      </c>
      <c r="B31" s="12" t="s">
        <v>109</v>
      </c>
      <c r="C31" s="15">
        <v>45</v>
      </c>
      <c r="D31" s="15">
        <v>301.392</v>
      </c>
      <c r="E31" s="15">
        <v>261.41000000000003</v>
      </c>
      <c r="F31" s="15" t="s">
        <v>10</v>
      </c>
      <c r="G31" s="15">
        <v>261.41000000000003</v>
      </c>
      <c r="H31" s="15">
        <f t="shared" si="0"/>
        <v>0</v>
      </c>
      <c r="I31" s="16">
        <f t="shared" si="1"/>
        <v>1</v>
      </c>
      <c r="J31" s="17">
        <f t="shared" si="2"/>
        <v>78786.882720000009</v>
      </c>
      <c r="K31" s="16"/>
      <c r="L31" s="17">
        <f t="shared" si="3"/>
        <v>0</v>
      </c>
    </row>
    <row r="32" spans="1:16" ht="30" x14ac:dyDescent="0.25">
      <c r="A32" s="15" t="s">
        <v>34</v>
      </c>
      <c r="B32" s="12" t="s">
        <v>110</v>
      </c>
      <c r="C32" s="15">
        <v>46</v>
      </c>
      <c r="D32" s="15">
        <v>301.392</v>
      </c>
      <c r="E32" s="15">
        <v>14.58</v>
      </c>
      <c r="F32" s="15" t="s">
        <v>10</v>
      </c>
      <c r="G32" s="15">
        <v>14.58</v>
      </c>
      <c r="H32" s="15">
        <f t="shared" si="0"/>
        <v>0</v>
      </c>
      <c r="I32" s="16">
        <f t="shared" si="1"/>
        <v>1</v>
      </c>
      <c r="J32" s="17">
        <f t="shared" si="2"/>
        <v>4394.2953600000001</v>
      </c>
      <c r="K32" s="16"/>
      <c r="L32" s="17">
        <f t="shared" si="3"/>
        <v>0</v>
      </c>
    </row>
    <row r="33" spans="1:12" ht="30" x14ac:dyDescent="0.25">
      <c r="A33" s="15" t="s">
        <v>34</v>
      </c>
      <c r="B33" s="12" t="s">
        <v>111</v>
      </c>
      <c r="C33" s="15">
        <v>47</v>
      </c>
      <c r="D33" s="15">
        <v>301.392</v>
      </c>
      <c r="E33" s="15">
        <v>18.25</v>
      </c>
      <c r="F33" s="15" t="s">
        <v>10</v>
      </c>
      <c r="G33" s="15">
        <v>0</v>
      </c>
      <c r="H33" s="15">
        <f t="shared" si="0"/>
        <v>18.25</v>
      </c>
      <c r="I33" s="16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15" t="s">
        <v>41</v>
      </c>
      <c r="B34" s="12" t="s">
        <v>112</v>
      </c>
      <c r="C34" s="15">
        <v>50</v>
      </c>
      <c r="D34" s="15">
        <v>225</v>
      </c>
      <c r="E34" s="15">
        <v>23.29</v>
      </c>
      <c r="F34" s="15" t="s">
        <v>14</v>
      </c>
      <c r="G34" s="15">
        <v>23.29</v>
      </c>
      <c r="H34" s="15">
        <f t="shared" si="0"/>
        <v>0</v>
      </c>
      <c r="I34" s="16">
        <f t="shared" si="1"/>
        <v>1</v>
      </c>
      <c r="J34" s="17">
        <f t="shared" si="2"/>
        <v>5240.25</v>
      </c>
      <c r="K34" s="16"/>
      <c r="L34" s="17">
        <f t="shared" si="3"/>
        <v>0</v>
      </c>
    </row>
    <row r="35" spans="1:12" x14ac:dyDescent="0.25">
      <c r="A35" s="15" t="s">
        <v>41</v>
      </c>
      <c r="B35" s="12" t="s">
        <v>113</v>
      </c>
      <c r="C35" s="15">
        <v>51</v>
      </c>
      <c r="D35" s="15">
        <v>1500</v>
      </c>
      <c r="E35" s="15">
        <v>2.62</v>
      </c>
      <c r="F35" s="15" t="s">
        <v>14</v>
      </c>
      <c r="G35" s="15">
        <v>2.62</v>
      </c>
      <c r="H35" s="15">
        <f t="shared" si="0"/>
        <v>0</v>
      </c>
      <c r="I35" s="16">
        <f t="shared" si="1"/>
        <v>1</v>
      </c>
      <c r="J35" s="17">
        <f t="shared" si="2"/>
        <v>3930</v>
      </c>
      <c r="K35" s="16"/>
      <c r="L35" s="17">
        <f t="shared" si="3"/>
        <v>0</v>
      </c>
    </row>
    <row r="36" spans="1:12" x14ac:dyDescent="0.25">
      <c r="A36" s="15" t="s">
        <v>41</v>
      </c>
      <c r="B36" s="12" t="s">
        <v>114</v>
      </c>
      <c r="C36" s="15">
        <v>53</v>
      </c>
      <c r="D36" s="15">
        <v>900</v>
      </c>
      <c r="E36" s="15">
        <v>7.41</v>
      </c>
      <c r="F36" s="15" t="s">
        <v>14</v>
      </c>
      <c r="G36" s="15">
        <v>7.41</v>
      </c>
      <c r="H36" s="15">
        <f t="shared" si="0"/>
        <v>0</v>
      </c>
      <c r="I36" s="16">
        <f t="shared" si="1"/>
        <v>1</v>
      </c>
      <c r="J36" s="17">
        <f t="shared" si="2"/>
        <v>6669</v>
      </c>
      <c r="K36" s="16"/>
      <c r="L36" s="17">
        <f t="shared" si="3"/>
        <v>0</v>
      </c>
    </row>
    <row r="37" spans="1:12" x14ac:dyDescent="0.25">
      <c r="A37" s="15" t="s">
        <v>34</v>
      </c>
      <c r="B37" s="12" t="s">
        <v>115</v>
      </c>
      <c r="C37" s="15">
        <v>56</v>
      </c>
      <c r="D37" s="15">
        <v>2000</v>
      </c>
      <c r="E37" s="15">
        <v>3.51</v>
      </c>
      <c r="F37" s="15" t="s">
        <v>14</v>
      </c>
      <c r="G37" s="15">
        <v>3.51</v>
      </c>
      <c r="H37" s="15">
        <f t="shared" si="0"/>
        <v>0</v>
      </c>
      <c r="I37" s="16">
        <f t="shared" si="1"/>
        <v>1</v>
      </c>
      <c r="J37" s="17">
        <f t="shared" si="2"/>
        <v>7020</v>
      </c>
      <c r="K37" s="16"/>
      <c r="L37" s="17">
        <f t="shared" si="3"/>
        <v>0</v>
      </c>
    </row>
    <row r="38" spans="1:12" x14ac:dyDescent="0.25">
      <c r="A38" s="15" t="s">
        <v>34</v>
      </c>
      <c r="B38" s="12" t="s">
        <v>116</v>
      </c>
      <c r="C38" s="15">
        <v>60</v>
      </c>
      <c r="D38" s="15">
        <v>225</v>
      </c>
      <c r="E38" s="15">
        <v>30.015999999999998</v>
      </c>
      <c r="F38" s="15" t="s">
        <v>14</v>
      </c>
      <c r="G38" s="15">
        <v>30.02</v>
      </c>
      <c r="H38" s="15">
        <f t="shared" si="0"/>
        <v>-4.0000000000013358E-3</v>
      </c>
      <c r="I38" s="16">
        <f t="shared" si="1"/>
        <v>1.000133262260128</v>
      </c>
      <c r="J38" s="17">
        <f t="shared" si="2"/>
        <v>6754.5</v>
      </c>
      <c r="K38" s="16"/>
      <c r="L38" s="17">
        <f t="shared" si="3"/>
        <v>0</v>
      </c>
    </row>
    <row r="39" spans="1:12" x14ac:dyDescent="0.25">
      <c r="A39" s="15" t="s">
        <v>34</v>
      </c>
      <c r="B39" s="12" t="s">
        <v>117</v>
      </c>
      <c r="C39" s="15">
        <v>61</v>
      </c>
      <c r="D39" s="15">
        <v>2000</v>
      </c>
      <c r="E39" s="15">
        <v>1.7729999999999999</v>
      </c>
      <c r="F39" s="15" t="s">
        <v>14</v>
      </c>
      <c r="G39" s="15">
        <v>1.77</v>
      </c>
      <c r="H39" s="15">
        <f t="shared" si="0"/>
        <v>2.9999999999998916E-3</v>
      </c>
      <c r="I39" s="16">
        <f t="shared" si="1"/>
        <v>0.99830795262267347</v>
      </c>
      <c r="J39" s="17">
        <f t="shared" si="2"/>
        <v>3540</v>
      </c>
      <c r="K39" s="16"/>
      <c r="L39" s="17">
        <f t="shared" si="3"/>
        <v>0</v>
      </c>
    </row>
    <row r="40" spans="1:12" ht="30" x14ac:dyDescent="0.25">
      <c r="A40" s="15" t="s">
        <v>34</v>
      </c>
      <c r="B40" s="12" t="s">
        <v>118</v>
      </c>
      <c r="C40" s="15">
        <v>63</v>
      </c>
      <c r="D40" s="15">
        <v>1500</v>
      </c>
      <c r="E40" s="15">
        <v>0.8</v>
      </c>
      <c r="F40" s="15" t="s">
        <v>14</v>
      </c>
      <c r="G40" s="15">
        <v>0</v>
      </c>
      <c r="H40" s="15">
        <f t="shared" si="0"/>
        <v>0.8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18</v>
      </c>
      <c r="B41" s="12" t="s">
        <v>119</v>
      </c>
      <c r="C41" s="15">
        <v>68</v>
      </c>
      <c r="D41" s="15">
        <v>2000</v>
      </c>
      <c r="E41" s="15">
        <v>1</v>
      </c>
      <c r="F41" s="15" t="s">
        <v>12</v>
      </c>
      <c r="G41" s="15">
        <v>1</v>
      </c>
      <c r="H41" s="15">
        <f t="shared" si="0"/>
        <v>0</v>
      </c>
      <c r="I41" s="16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15" t="s">
        <v>34</v>
      </c>
      <c r="B42" s="12" t="s">
        <v>120</v>
      </c>
      <c r="C42" s="15">
        <v>72</v>
      </c>
      <c r="D42" s="15">
        <v>7500</v>
      </c>
      <c r="E42" s="15">
        <v>1</v>
      </c>
      <c r="F42" s="15" t="s">
        <v>16</v>
      </c>
      <c r="G42" s="15">
        <v>1</v>
      </c>
      <c r="H42" s="15">
        <f t="shared" si="0"/>
        <v>0</v>
      </c>
      <c r="I42" s="16">
        <f t="shared" si="1"/>
        <v>1</v>
      </c>
      <c r="J42" s="17">
        <f t="shared" si="2"/>
        <v>7500</v>
      </c>
      <c r="K42" s="16"/>
      <c r="L42" s="17">
        <f t="shared" si="3"/>
        <v>0</v>
      </c>
    </row>
    <row r="43" spans="1:12" ht="30" x14ac:dyDescent="0.25">
      <c r="A43" s="15" t="s">
        <v>34</v>
      </c>
      <c r="B43" s="12" t="s">
        <v>271</v>
      </c>
      <c r="C43" s="15">
        <v>76</v>
      </c>
      <c r="D43" s="15">
        <v>7500</v>
      </c>
      <c r="E43" s="15">
        <v>2.4</v>
      </c>
      <c r="F43" s="15" t="s">
        <v>16</v>
      </c>
      <c r="G43" s="15">
        <v>2</v>
      </c>
      <c r="H43" s="15">
        <f t="shared" si="0"/>
        <v>0.39999999999999991</v>
      </c>
      <c r="I43" s="16">
        <f t="shared" si="1"/>
        <v>0.83333333333333337</v>
      </c>
      <c r="J43" s="17">
        <f t="shared" si="2"/>
        <v>15000</v>
      </c>
      <c r="K43" s="16"/>
      <c r="L43" s="17">
        <f t="shared" si="3"/>
        <v>0</v>
      </c>
    </row>
    <row r="44" spans="1:12" ht="30" x14ac:dyDescent="0.25">
      <c r="A44" s="15" t="s">
        <v>34</v>
      </c>
      <c r="B44" s="12" t="s">
        <v>122</v>
      </c>
      <c r="C44" s="15">
        <v>79</v>
      </c>
      <c r="D44" s="15">
        <v>7500</v>
      </c>
      <c r="E44" s="15">
        <v>0.18</v>
      </c>
      <c r="F44" s="15" t="s">
        <v>16</v>
      </c>
      <c r="G44" s="15">
        <v>0.18</v>
      </c>
      <c r="H44" s="15">
        <f t="shared" si="0"/>
        <v>0</v>
      </c>
      <c r="I44" s="16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ht="30" x14ac:dyDescent="0.25">
      <c r="A45" s="15" t="s">
        <v>34</v>
      </c>
      <c r="B45" s="12" t="s">
        <v>123</v>
      </c>
      <c r="C45" s="15">
        <v>83</v>
      </c>
      <c r="D45" s="15">
        <v>7500</v>
      </c>
      <c r="E45" s="15">
        <v>0.2</v>
      </c>
      <c r="F45" s="15" t="s">
        <v>16</v>
      </c>
      <c r="G45" s="15">
        <v>0</v>
      </c>
      <c r="H45" s="15">
        <f t="shared" si="0"/>
        <v>0.2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34</v>
      </c>
      <c r="B46" s="12" t="s">
        <v>124</v>
      </c>
      <c r="C46" s="15">
        <v>84</v>
      </c>
      <c r="D46" s="15">
        <v>301.392</v>
      </c>
      <c r="E46" s="15">
        <v>61.4</v>
      </c>
      <c r="F46" s="15" t="s">
        <v>10</v>
      </c>
      <c r="G46" s="15">
        <v>61.4</v>
      </c>
      <c r="H46" s="15">
        <f t="shared" si="0"/>
        <v>0</v>
      </c>
      <c r="I46" s="16">
        <f t="shared" si="1"/>
        <v>1</v>
      </c>
      <c r="J46" s="17">
        <f t="shared" si="2"/>
        <v>18505.468799999999</v>
      </c>
      <c r="K46" s="16"/>
      <c r="L46" s="17">
        <f t="shared" si="3"/>
        <v>0</v>
      </c>
    </row>
    <row r="47" spans="1:12" ht="30" x14ac:dyDescent="0.25">
      <c r="A47" s="15" t="s">
        <v>34</v>
      </c>
      <c r="B47" s="12" t="s">
        <v>125</v>
      </c>
      <c r="C47" s="15">
        <v>85</v>
      </c>
      <c r="D47" s="15">
        <v>301.392</v>
      </c>
      <c r="E47" s="15">
        <v>243.08</v>
      </c>
      <c r="F47" s="15" t="s">
        <v>10</v>
      </c>
      <c r="G47" s="15">
        <v>243.08</v>
      </c>
      <c r="H47" s="15">
        <f t="shared" si="0"/>
        <v>0</v>
      </c>
      <c r="I47" s="16">
        <f t="shared" si="1"/>
        <v>1</v>
      </c>
      <c r="J47" s="17">
        <f t="shared" si="2"/>
        <v>73262.367360000004</v>
      </c>
      <c r="K47" s="16"/>
      <c r="L47" s="17">
        <f t="shared" si="3"/>
        <v>0</v>
      </c>
    </row>
    <row r="48" spans="1:12" ht="30" x14ac:dyDescent="0.25">
      <c r="A48" s="15" t="s">
        <v>34</v>
      </c>
      <c r="B48" s="12" t="s">
        <v>126</v>
      </c>
      <c r="C48" s="15">
        <v>86</v>
      </c>
      <c r="D48" s="15">
        <v>301.392</v>
      </c>
      <c r="E48" s="15">
        <v>14.58</v>
      </c>
      <c r="F48" s="15" t="s">
        <v>10</v>
      </c>
      <c r="G48" s="15">
        <v>14.58</v>
      </c>
      <c r="H48" s="15">
        <f t="shared" si="0"/>
        <v>0</v>
      </c>
      <c r="I48" s="16">
        <f t="shared" si="1"/>
        <v>1</v>
      </c>
      <c r="J48" s="17">
        <f t="shared" si="2"/>
        <v>4394.2953600000001</v>
      </c>
      <c r="K48" s="16"/>
      <c r="L48" s="17">
        <f t="shared" si="3"/>
        <v>0</v>
      </c>
    </row>
    <row r="49" spans="1:12" ht="30" x14ac:dyDescent="0.25">
      <c r="A49" s="15" t="s">
        <v>34</v>
      </c>
      <c r="B49" s="12" t="s">
        <v>127</v>
      </c>
      <c r="C49" s="15">
        <v>87</v>
      </c>
      <c r="D49" s="15">
        <v>301.392</v>
      </c>
      <c r="E49" s="15">
        <v>20.55</v>
      </c>
      <c r="F49" s="15" t="s">
        <v>10</v>
      </c>
      <c r="G49" s="15">
        <v>0</v>
      </c>
      <c r="H49" s="15">
        <f t="shared" si="0"/>
        <v>20.55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34</v>
      </c>
      <c r="B50" s="12" t="s">
        <v>128</v>
      </c>
      <c r="C50" s="15">
        <v>89</v>
      </c>
      <c r="D50" s="15">
        <v>2000</v>
      </c>
      <c r="E50" s="15">
        <v>3.5939999999999999</v>
      </c>
      <c r="F50" s="15" t="s">
        <v>14</v>
      </c>
      <c r="G50" s="15">
        <v>0</v>
      </c>
      <c r="H50" s="15">
        <f t="shared" si="0"/>
        <v>3.5939999999999999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34</v>
      </c>
      <c r="B51" s="12" t="s">
        <v>129</v>
      </c>
      <c r="C51" s="15">
        <v>91</v>
      </c>
      <c r="D51" s="15">
        <v>225</v>
      </c>
      <c r="E51" s="15">
        <v>27.111000000000001</v>
      </c>
      <c r="F51" s="15" t="s">
        <v>14</v>
      </c>
      <c r="G51" s="15">
        <v>27.11</v>
      </c>
      <c r="H51" s="15">
        <f t="shared" si="0"/>
        <v>1.0000000000012221E-3</v>
      </c>
      <c r="I51" s="16">
        <f t="shared" si="1"/>
        <v>0.99996311460292864</v>
      </c>
      <c r="J51" s="17">
        <f t="shared" si="2"/>
        <v>6099.75</v>
      </c>
      <c r="K51" s="16"/>
      <c r="L51" s="17">
        <f t="shared" si="3"/>
        <v>0</v>
      </c>
    </row>
    <row r="52" spans="1:12" x14ac:dyDescent="0.25">
      <c r="A52" s="15" t="s">
        <v>34</v>
      </c>
      <c r="B52" s="12" t="s">
        <v>130</v>
      </c>
      <c r="C52" s="15">
        <v>92</v>
      </c>
      <c r="D52" s="15">
        <v>2000</v>
      </c>
      <c r="E52" s="15">
        <v>1.7729999999999999</v>
      </c>
      <c r="F52" s="15" t="s">
        <v>14</v>
      </c>
      <c r="G52" s="15">
        <v>1.77</v>
      </c>
      <c r="H52" s="15">
        <f t="shared" si="0"/>
        <v>2.9999999999998916E-3</v>
      </c>
      <c r="I52" s="16">
        <f t="shared" si="1"/>
        <v>0.99830795262267347</v>
      </c>
      <c r="J52" s="17">
        <f t="shared" si="2"/>
        <v>3540</v>
      </c>
      <c r="K52" s="16"/>
      <c r="L52" s="17">
        <f t="shared" si="3"/>
        <v>0</v>
      </c>
    </row>
    <row r="53" spans="1:12" ht="30" x14ac:dyDescent="0.25">
      <c r="A53" s="15" t="s">
        <v>34</v>
      </c>
      <c r="B53" s="12" t="s">
        <v>131</v>
      </c>
      <c r="C53" s="15">
        <v>93</v>
      </c>
      <c r="D53" s="15">
        <v>1500</v>
      </c>
      <c r="E53" s="15">
        <v>1.284</v>
      </c>
      <c r="F53" s="15" t="s">
        <v>14</v>
      </c>
      <c r="G53" s="15">
        <v>0</v>
      </c>
      <c r="H53" s="15">
        <f t="shared" si="0"/>
        <v>1.284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34</v>
      </c>
      <c r="B54" s="12" t="s">
        <v>132</v>
      </c>
      <c r="C54" s="15">
        <v>99</v>
      </c>
      <c r="D54" s="15">
        <v>7500</v>
      </c>
      <c r="E54" s="15">
        <v>0.15</v>
      </c>
      <c r="F54" s="15" t="s">
        <v>16</v>
      </c>
      <c r="G54" s="15">
        <v>0.15</v>
      </c>
      <c r="H54" s="15">
        <f t="shared" si="0"/>
        <v>0</v>
      </c>
      <c r="I54" s="16">
        <f t="shared" si="1"/>
        <v>1</v>
      </c>
      <c r="J54" s="17">
        <f t="shared" si="2"/>
        <v>1125</v>
      </c>
      <c r="K54" s="16"/>
      <c r="L54" s="17">
        <f t="shared" si="3"/>
        <v>0</v>
      </c>
    </row>
    <row r="55" spans="1:12" ht="30" x14ac:dyDescent="0.25">
      <c r="A55" s="15" t="s">
        <v>34</v>
      </c>
      <c r="B55" s="12" t="s">
        <v>133</v>
      </c>
      <c r="C55" s="15">
        <v>102</v>
      </c>
      <c r="D55" s="15">
        <v>7500</v>
      </c>
      <c r="E55" s="15">
        <v>0.25</v>
      </c>
      <c r="F55" s="15" t="s">
        <v>16</v>
      </c>
      <c r="G55" s="15">
        <v>0.25</v>
      </c>
      <c r="H55" s="15">
        <f t="shared" si="0"/>
        <v>0</v>
      </c>
      <c r="I55" s="16">
        <f t="shared" si="1"/>
        <v>1</v>
      </c>
      <c r="J55" s="17">
        <f t="shared" si="2"/>
        <v>1875</v>
      </c>
      <c r="K55" s="16"/>
      <c r="L55" s="17">
        <f t="shared" si="3"/>
        <v>0</v>
      </c>
    </row>
    <row r="56" spans="1:12" ht="30" x14ac:dyDescent="0.25">
      <c r="A56" s="15" t="s">
        <v>34</v>
      </c>
      <c r="B56" s="12" t="s">
        <v>134</v>
      </c>
      <c r="C56" s="15">
        <v>105</v>
      </c>
      <c r="D56" s="15">
        <v>7500</v>
      </c>
      <c r="E56" s="15">
        <v>0.04</v>
      </c>
      <c r="F56" s="15" t="s">
        <v>16</v>
      </c>
      <c r="G56" s="15">
        <v>0</v>
      </c>
      <c r="H56" s="15">
        <f t="shared" si="0"/>
        <v>0.04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34</v>
      </c>
      <c r="B57" s="12" t="s">
        <v>135</v>
      </c>
      <c r="C57" s="15">
        <v>106</v>
      </c>
      <c r="D57" s="15">
        <v>301.392</v>
      </c>
      <c r="E57" s="15">
        <v>8.1</v>
      </c>
      <c r="F57" s="15" t="s">
        <v>10</v>
      </c>
      <c r="G57" s="15">
        <v>8.1</v>
      </c>
      <c r="H57" s="15">
        <f t="shared" si="0"/>
        <v>0</v>
      </c>
      <c r="I57" s="16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ht="30" x14ac:dyDescent="0.25">
      <c r="A58" s="15" t="s">
        <v>34</v>
      </c>
      <c r="B58" s="12" t="s">
        <v>136</v>
      </c>
      <c r="C58" s="15">
        <v>107</v>
      </c>
      <c r="D58" s="15">
        <v>301.392</v>
      </c>
      <c r="E58" s="15">
        <v>29.38</v>
      </c>
      <c r="F58" s="15" t="s">
        <v>10</v>
      </c>
      <c r="G58" s="15">
        <v>29.38</v>
      </c>
      <c r="H58" s="15">
        <f t="shared" si="0"/>
        <v>0</v>
      </c>
      <c r="I58" s="16">
        <f t="shared" si="1"/>
        <v>1</v>
      </c>
      <c r="J58" s="17">
        <f t="shared" si="2"/>
        <v>8854.89696</v>
      </c>
      <c r="K58" s="16"/>
      <c r="L58" s="17">
        <f t="shared" si="3"/>
        <v>0</v>
      </c>
    </row>
    <row r="59" spans="1:12" ht="30" x14ac:dyDescent="0.25">
      <c r="A59" s="15" t="s">
        <v>34</v>
      </c>
      <c r="B59" s="12" t="s">
        <v>137</v>
      </c>
      <c r="C59" s="15">
        <v>108</v>
      </c>
      <c r="D59" s="15">
        <v>301.392</v>
      </c>
      <c r="E59" s="15">
        <v>3.81</v>
      </c>
      <c r="F59" s="15" t="s">
        <v>10</v>
      </c>
      <c r="G59" s="15">
        <v>0</v>
      </c>
      <c r="H59" s="15">
        <f t="shared" si="0"/>
        <v>3.81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34</v>
      </c>
      <c r="B60" s="12" t="s">
        <v>138</v>
      </c>
      <c r="C60" s="15">
        <v>110</v>
      </c>
      <c r="D60" s="15">
        <v>2000</v>
      </c>
      <c r="E60" s="15">
        <v>0.61</v>
      </c>
      <c r="F60" s="15" t="s">
        <v>14</v>
      </c>
      <c r="G60" s="15">
        <v>0</v>
      </c>
      <c r="H60" s="15">
        <f t="shared" si="0"/>
        <v>0.61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34</v>
      </c>
      <c r="B61" s="12" t="s">
        <v>139</v>
      </c>
      <c r="C61" s="15">
        <v>112</v>
      </c>
      <c r="D61" s="15">
        <v>225</v>
      </c>
      <c r="E61" s="15">
        <v>2.8319999999999999</v>
      </c>
      <c r="F61" s="15" t="s">
        <v>14</v>
      </c>
      <c r="G61" s="15">
        <v>0</v>
      </c>
      <c r="H61" s="15">
        <f t="shared" si="0"/>
        <v>2.8319999999999999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34</v>
      </c>
      <c r="B62" s="12" t="s">
        <v>139</v>
      </c>
      <c r="C62" s="15">
        <v>113</v>
      </c>
      <c r="D62" s="15">
        <v>1500</v>
      </c>
      <c r="E62" s="15">
        <v>0.22</v>
      </c>
      <c r="F62" s="15" t="s">
        <v>14</v>
      </c>
      <c r="G62" s="15">
        <v>0</v>
      </c>
      <c r="H62" s="15">
        <f t="shared" si="0"/>
        <v>0.22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34</v>
      </c>
      <c r="B63" s="12" t="s">
        <v>140</v>
      </c>
      <c r="C63" s="15">
        <v>117</v>
      </c>
      <c r="D63" s="15">
        <v>50</v>
      </c>
      <c r="E63" s="15">
        <v>52</v>
      </c>
      <c r="F63" s="15" t="s">
        <v>14</v>
      </c>
      <c r="G63" s="15">
        <v>52</v>
      </c>
      <c r="H63" s="15">
        <f t="shared" si="0"/>
        <v>0</v>
      </c>
      <c r="I63" s="16">
        <f t="shared" si="1"/>
        <v>1</v>
      </c>
      <c r="J63" s="17">
        <f t="shared" si="2"/>
        <v>2600</v>
      </c>
      <c r="K63" s="16"/>
      <c r="L63" s="17">
        <f t="shared" si="3"/>
        <v>0</v>
      </c>
    </row>
    <row r="64" spans="1:12" ht="30" x14ac:dyDescent="0.25">
      <c r="A64" s="15" t="s">
        <v>18</v>
      </c>
      <c r="B64" s="12" t="s">
        <v>141</v>
      </c>
      <c r="C64" s="15">
        <v>118</v>
      </c>
      <c r="D64" s="15">
        <v>2000</v>
      </c>
      <c r="E64" s="15">
        <v>1</v>
      </c>
      <c r="F64" s="15" t="s">
        <v>12</v>
      </c>
      <c r="G64" s="15">
        <v>1</v>
      </c>
      <c r="H64" s="15">
        <f t="shared" si="0"/>
        <v>0</v>
      </c>
      <c r="I64" s="16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15" t="s">
        <v>34</v>
      </c>
      <c r="B65" s="12" t="s">
        <v>142</v>
      </c>
      <c r="C65" s="15">
        <v>121</v>
      </c>
      <c r="D65" s="15">
        <v>193.75200000000001</v>
      </c>
      <c r="E65" s="15">
        <v>191.86</v>
      </c>
      <c r="F65" s="15" t="s">
        <v>10</v>
      </c>
      <c r="G65" s="15">
        <v>191.86</v>
      </c>
      <c r="H65" s="15">
        <f t="shared" si="0"/>
        <v>0</v>
      </c>
      <c r="I65" s="16">
        <f t="shared" si="1"/>
        <v>1</v>
      </c>
      <c r="J65" s="17">
        <f t="shared" si="2"/>
        <v>37173.258720000005</v>
      </c>
      <c r="K65" s="16"/>
      <c r="L65" s="17">
        <f t="shared" si="3"/>
        <v>0</v>
      </c>
    </row>
    <row r="66" spans="1:12" x14ac:dyDescent="0.25">
      <c r="A66" s="15" t="s">
        <v>34</v>
      </c>
      <c r="B66" s="12" t="s">
        <v>143</v>
      </c>
      <c r="C66" s="15">
        <v>125</v>
      </c>
      <c r="D66" s="15">
        <v>193.75200000000001</v>
      </c>
      <c r="E66" s="15">
        <v>203.55</v>
      </c>
      <c r="F66" s="15" t="s">
        <v>10</v>
      </c>
      <c r="G66" s="15">
        <v>203.55</v>
      </c>
      <c r="H66" s="15">
        <f t="shared" si="0"/>
        <v>0</v>
      </c>
      <c r="I66" s="16">
        <f t="shared" si="1"/>
        <v>1</v>
      </c>
      <c r="J66" s="17">
        <f t="shared" si="2"/>
        <v>39438.219600000004</v>
      </c>
      <c r="K66" s="16"/>
      <c r="L66" s="17">
        <f t="shared" si="3"/>
        <v>0</v>
      </c>
    </row>
    <row r="67" spans="1:12" x14ac:dyDescent="0.25">
      <c r="A67" s="15" t="s">
        <v>34</v>
      </c>
      <c r="B67" s="12" t="s">
        <v>144</v>
      </c>
      <c r="C67" s="15">
        <v>130</v>
      </c>
      <c r="D67" s="15">
        <v>193.75200000000001</v>
      </c>
      <c r="E67" s="15">
        <v>87.26</v>
      </c>
      <c r="F67" s="15" t="s">
        <v>10</v>
      </c>
      <c r="G67" s="15">
        <v>87.26</v>
      </c>
      <c r="H67" s="15">
        <f t="shared" si="0"/>
        <v>0</v>
      </c>
      <c r="I67" s="16">
        <f t="shared" si="1"/>
        <v>1</v>
      </c>
      <c r="J67" s="17">
        <f t="shared" si="2"/>
        <v>16906.79952</v>
      </c>
      <c r="K67" s="16"/>
      <c r="L67" s="17">
        <f t="shared" si="3"/>
        <v>0</v>
      </c>
    </row>
    <row r="68" spans="1:12" x14ac:dyDescent="0.25">
      <c r="A68" s="15" t="s">
        <v>34</v>
      </c>
      <c r="B68" s="12" t="s">
        <v>145</v>
      </c>
      <c r="C68" s="15">
        <v>136</v>
      </c>
      <c r="D68" s="15">
        <v>65.599999999999994</v>
      </c>
      <c r="E68" s="15">
        <v>47.7</v>
      </c>
      <c r="F68" s="15" t="s">
        <v>19</v>
      </c>
      <c r="G68" s="15">
        <v>0</v>
      </c>
      <c r="H68" s="15">
        <f t="shared" si="0"/>
        <v>47.7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34</v>
      </c>
      <c r="B69" s="12" t="s">
        <v>146</v>
      </c>
      <c r="C69" s="15">
        <v>137</v>
      </c>
      <c r="D69" s="15">
        <v>65.599999999999994</v>
      </c>
      <c r="E69" s="15">
        <v>64.23</v>
      </c>
      <c r="F69" s="15" t="s">
        <v>19</v>
      </c>
      <c r="G69" s="15">
        <v>0</v>
      </c>
      <c r="H69" s="15">
        <f t="shared" si="0"/>
        <v>64.23</v>
      </c>
      <c r="I69" s="16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15" t="s">
        <v>34</v>
      </c>
      <c r="B70" s="12" t="s">
        <v>147</v>
      </c>
      <c r="C70" s="15">
        <v>141</v>
      </c>
      <c r="D70" s="15">
        <v>10.76</v>
      </c>
      <c r="E70" s="15">
        <v>368.27</v>
      </c>
      <c r="F70" s="15" t="s">
        <v>10</v>
      </c>
      <c r="G70" s="15">
        <v>368.27</v>
      </c>
      <c r="H70" s="15">
        <f t="shared" si="0"/>
        <v>0</v>
      </c>
      <c r="I70" s="16">
        <f t="shared" si="1"/>
        <v>1</v>
      </c>
      <c r="J70" s="17">
        <f t="shared" si="2"/>
        <v>3962.5851999999995</v>
      </c>
      <c r="K70" s="16"/>
      <c r="L70" s="17">
        <f t="shared" si="3"/>
        <v>0</v>
      </c>
    </row>
    <row r="71" spans="1:12" x14ac:dyDescent="0.25">
      <c r="A71" s="15" t="s">
        <v>34</v>
      </c>
      <c r="B71" s="12" t="s">
        <v>148</v>
      </c>
      <c r="C71" s="15">
        <v>145</v>
      </c>
      <c r="D71" s="15">
        <v>139.93199999999999</v>
      </c>
      <c r="E71" s="15">
        <v>119.78</v>
      </c>
      <c r="F71" s="15" t="s">
        <v>10</v>
      </c>
      <c r="G71" s="15">
        <v>119.78</v>
      </c>
      <c r="H71" s="15">
        <f t="shared" ref="H71:H137" si="5">E71-G71</f>
        <v>0</v>
      </c>
      <c r="I71" s="16">
        <f t="shared" ref="I71:I137" si="6">(G71/E71)</f>
        <v>1</v>
      </c>
      <c r="J71" s="17">
        <f t="shared" ref="J71:J137" si="7">G71*D71</f>
        <v>16761.054959999998</v>
      </c>
      <c r="K71" s="16"/>
      <c r="L71" s="17">
        <f t="shared" ref="L71:L137" si="8">D71*E71*K71</f>
        <v>0</v>
      </c>
    </row>
    <row r="72" spans="1:12" ht="30" x14ac:dyDescent="0.25">
      <c r="A72" s="15" t="s">
        <v>34</v>
      </c>
      <c r="B72" s="12" t="s">
        <v>149</v>
      </c>
      <c r="C72" s="15">
        <v>146</v>
      </c>
      <c r="D72" s="15">
        <v>139.93199999999999</v>
      </c>
      <c r="E72" s="15">
        <v>267.58</v>
      </c>
      <c r="F72" s="15" t="s">
        <v>10</v>
      </c>
      <c r="G72" s="15">
        <v>267.58</v>
      </c>
      <c r="H72" s="15">
        <f t="shared" si="5"/>
        <v>0</v>
      </c>
      <c r="I72" s="16">
        <f t="shared" si="6"/>
        <v>1</v>
      </c>
      <c r="J72" s="17">
        <f t="shared" si="7"/>
        <v>37443.004559999994</v>
      </c>
      <c r="K72" s="16"/>
      <c r="L72" s="17">
        <f t="shared" si="8"/>
        <v>0</v>
      </c>
    </row>
    <row r="73" spans="1:12" ht="30" x14ac:dyDescent="0.25">
      <c r="A73" s="15" t="s">
        <v>34</v>
      </c>
      <c r="B73" s="12" t="s">
        <v>150</v>
      </c>
      <c r="C73" s="15">
        <v>149</v>
      </c>
      <c r="D73" s="15">
        <v>193.75200000000001</v>
      </c>
      <c r="E73" s="15">
        <v>309.89</v>
      </c>
      <c r="F73" s="15" t="s">
        <v>10</v>
      </c>
      <c r="G73" s="15">
        <v>309.89</v>
      </c>
      <c r="H73" s="15">
        <f t="shared" si="5"/>
        <v>0</v>
      </c>
      <c r="I73" s="16">
        <f t="shared" si="6"/>
        <v>1</v>
      </c>
      <c r="J73" s="17">
        <f t="shared" si="7"/>
        <v>60041.807280000001</v>
      </c>
      <c r="K73" s="16"/>
      <c r="L73" s="17">
        <f t="shared" si="8"/>
        <v>0</v>
      </c>
    </row>
    <row r="74" spans="1:12" ht="45" x14ac:dyDescent="0.25">
      <c r="A74" s="15" t="s">
        <v>18</v>
      </c>
      <c r="B74" s="12" t="s">
        <v>151</v>
      </c>
      <c r="C74" s="15">
        <v>150</v>
      </c>
      <c r="D74" s="15">
        <v>16500</v>
      </c>
      <c r="E74" s="15">
        <v>1</v>
      </c>
      <c r="F74" s="15" t="s">
        <v>12</v>
      </c>
      <c r="G74" s="15">
        <v>1</v>
      </c>
      <c r="H74" s="15">
        <f t="shared" si="5"/>
        <v>0</v>
      </c>
      <c r="I74" s="16">
        <f t="shared" si="6"/>
        <v>1</v>
      </c>
      <c r="J74" s="17">
        <f t="shared" si="7"/>
        <v>16500</v>
      </c>
      <c r="K74" s="16"/>
      <c r="L74" s="17">
        <f t="shared" si="8"/>
        <v>0</v>
      </c>
    </row>
    <row r="75" spans="1:12" x14ac:dyDescent="0.25">
      <c r="A75" s="15" t="s">
        <v>34</v>
      </c>
      <c r="B75" s="12" t="s">
        <v>152</v>
      </c>
      <c r="C75" s="15">
        <v>154</v>
      </c>
      <c r="D75" s="15">
        <v>139.93199999999999</v>
      </c>
      <c r="E75" s="15">
        <v>118.32</v>
      </c>
      <c r="F75" s="15" t="s">
        <v>10</v>
      </c>
      <c r="G75" s="15">
        <v>118.32</v>
      </c>
      <c r="H75" s="15">
        <f t="shared" si="5"/>
        <v>0</v>
      </c>
      <c r="I75" s="16">
        <f t="shared" si="6"/>
        <v>1</v>
      </c>
      <c r="J75" s="17">
        <f t="shared" si="7"/>
        <v>16556.754239999998</v>
      </c>
      <c r="K75" s="16"/>
      <c r="L75" s="17">
        <f t="shared" si="8"/>
        <v>0</v>
      </c>
    </row>
    <row r="76" spans="1:12" ht="30" x14ac:dyDescent="0.25">
      <c r="A76" s="15" t="s">
        <v>34</v>
      </c>
      <c r="B76" s="12" t="s">
        <v>153</v>
      </c>
      <c r="C76" s="15">
        <v>155</v>
      </c>
      <c r="D76" s="15">
        <v>139.93199999999999</v>
      </c>
      <c r="E76" s="15">
        <v>366.35</v>
      </c>
      <c r="F76" s="15" t="s">
        <v>10</v>
      </c>
      <c r="G76" s="15">
        <v>366.35</v>
      </c>
      <c r="H76" s="15">
        <f t="shared" si="5"/>
        <v>0</v>
      </c>
      <c r="I76" s="16">
        <f t="shared" si="6"/>
        <v>1</v>
      </c>
      <c r="J76" s="17">
        <f t="shared" si="7"/>
        <v>51264.088199999998</v>
      </c>
      <c r="K76" s="16"/>
      <c r="L76" s="17">
        <f t="shared" si="8"/>
        <v>0</v>
      </c>
    </row>
    <row r="77" spans="1:12" ht="30" x14ac:dyDescent="0.25">
      <c r="A77" s="15" t="s">
        <v>34</v>
      </c>
      <c r="B77" s="12" t="s">
        <v>154</v>
      </c>
      <c r="C77" s="15">
        <v>157</v>
      </c>
      <c r="D77" s="15">
        <v>193.75200000000001</v>
      </c>
      <c r="E77" s="15">
        <v>209.11</v>
      </c>
      <c r="F77" s="15" t="s">
        <v>10</v>
      </c>
      <c r="G77" s="15">
        <v>209.11</v>
      </c>
      <c r="H77" s="15">
        <f t="shared" si="5"/>
        <v>0</v>
      </c>
      <c r="I77" s="16">
        <f t="shared" si="6"/>
        <v>1</v>
      </c>
      <c r="J77" s="17">
        <f t="shared" si="7"/>
        <v>40515.480720000007</v>
      </c>
      <c r="K77" s="16"/>
      <c r="L77" s="17">
        <f t="shared" si="8"/>
        <v>0</v>
      </c>
    </row>
    <row r="78" spans="1:12" x14ac:dyDescent="0.25">
      <c r="A78" s="15" t="s">
        <v>34</v>
      </c>
      <c r="B78" s="12" t="s">
        <v>155</v>
      </c>
      <c r="C78" s="15">
        <v>162</v>
      </c>
      <c r="D78" s="15">
        <v>139.93199999999999</v>
      </c>
      <c r="E78" s="15">
        <v>14.1</v>
      </c>
      <c r="F78" s="15" t="s">
        <v>10</v>
      </c>
      <c r="G78" s="15">
        <v>14.1</v>
      </c>
      <c r="H78" s="15">
        <f t="shared" si="5"/>
        <v>0</v>
      </c>
      <c r="I78" s="16">
        <f t="shared" si="6"/>
        <v>1</v>
      </c>
      <c r="J78" s="17">
        <f t="shared" si="7"/>
        <v>1973.0411999999999</v>
      </c>
      <c r="K78" s="16"/>
      <c r="L78" s="17">
        <f t="shared" si="8"/>
        <v>0</v>
      </c>
    </row>
    <row r="79" spans="1:12" ht="30" x14ac:dyDescent="0.25">
      <c r="A79" s="15" t="s">
        <v>34</v>
      </c>
      <c r="B79" s="12" t="s">
        <v>156</v>
      </c>
      <c r="C79" s="15">
        <v>163</v>
      </c>
      <c r="D79" s="15">
        <v>139.93199999999999</v>
      </c>
      <c r="E79" s="15">
        <v>37.29</v>
      </c>
      <c r="F79" s="15" t="s">
        <v>10</v>
      </c>
      <c r="G79" s="15">
        <v>37.29</v>
      </c>
      <c r="H79" s="15">
        <f t="shared" si="5"/>
        <v>0</v>
      </c>
      <c r="I79" s="16">
        <f t="shared" si="6"/>
        <v>1</v>
      </c>
      <c r="J79" s="17">
        <f t="shared" si="7"/>
        <v>5218.0642799999996</v>
      </c>
      <c r="K79" s="16"/>
      <c r="L79" s="17">
        <f t="shared" si="8"/>
        <v>0</v>
      </c>
    </row>
    <row r="80" spans="1:12" ht="30" x14ac:dyDescent="0.25">
      <c r="A80" s="15" t="s">
        <v>34</v>
      </c>
      <c r="B80" s="12" t="s">
        <v>157</v>
      </c>
      <c r="C80" s="15">
        <v>166</v>
      </c>
      <c r="D80" s="15">
        <v>193.75200000000001</v>
      </c>
      <c r="E80" s="15">
        <v>180.56</v>
      </c>
      <c r="F80" s="15" t="s">
        <v>10</v>
      </c>
      <c r="G80" s="15">
        <v>180.56</v>
      </c>
      <c r="H80" s="15">
        <f t="shared" si="5"/>
        <v>0</v>
      </c>
      <c r="I80" s="16">
        <f t="shared" si="6"/>
        <v>1</v>
      </c>
      <c r="J80" s="17">
        <f t="shared" si="7"/>
        <v>34983.861120000001</v>
      </c>
      <c r="K80" s="16"/>
      <c r="L80" s="17">
        <f t="shared" si="8"/>
        <v>0</v>
      </c>
    </row>
    <row r="81" spans="1:16" ht="30" x14ac:dyDescent="0.25">
      <c r="A81" s="9" t="s">
        <v>38</v>
      </c>
      <c r="B81" s="12" t="s">
        <v>158</v>
      </c>
      <c r="C81" s="9">
        <v>168</v>
      </c>
      <c r="D81" s="9">
        <v>215.28</v>
      </c>
      <c r="E81" s="9">
        <v>328.76</v>
      </c>
      <c r="F81" s="9" t="s">
        <v>10</v>
      </c>
      <c r="G81" s="9">
        <f>E81*I81</f>
        <v>328.76</v>
      </c>
      <c r="H81" s="15">
        <f t="shared" si="5"/>
        <v>0</v>
      </c>
      <c r="I81" s="10">
        <v>1</v>
      </c>
      <c r="J81" s="17">
        <f t="shared" ref="J81:J86" si="9">D81*G81</f>
        <v>70775.452799999999</v>
      </c>
      <c r="K81" s="16"/>
      <c r="L81" s="17">
        <f t="shared" ref="L81:L86" si="10">D81*E81*K81</f>
        <v>0</v>
      </c>
    </row>
    <row r="82" spans="1:16" x14ac:dyDescent="0.25">
      <c r="A82" s="9" t="s">
        <v>38</v>
      </c>
      <c r="B82" s="12" t="s">
        <v>159</v>
      </c>
      <c r="C82" s="9">
        <v>170</v>
      </c>
      <c r="D82" s="9">
        <v>215.28</v>
      </c>
      <c r="E82" s="9">
        <v>177.78</v>
      </c>
      <c r="F82" s="9" t="s">
        <v>10</v>
      </c>
      <c r="G82" s="9">
        <f t="shared" ref="G82:G86" si="11">E82*I82</f>
        <v>177.78</v>
      </c>
      <c r="H82" s="15">
        <f t="shared" si="5"/>
        <v>0</v>
      </c>
      <c r="I82" s="10">
        <v>1</v>
      </c>
      <c r="J82" s="17">
        <f t="shared" si="9"/>
        <v>38272.4784</v>
      </c>
      <c r="K82" s="16"/>
      <c r="L82" s="17">
        <f t="shared" si="10"/>
        <v>0</v>
      </c>
    </row>
    <row r="83" spans="1:16" ht="30" x14ac:dyDescent="0.25">
      <c r="A83" s="9" t="s">
        <v>38</v>
      </c>
      <c r="B83" s="12" t="s">
        <v>160</v>
      </c>
      <c r="C83" s="9">
        <v>173</v>
      </c>
      <c r="D83" s="9">
        <v>107.64</v>
      </c>
      <c r="E83" s="9">
        <v>103.01</v>
      </c>
      <c r="F83" s="9" t="s">
        <v>10</v>
      </c>
      <c r="G83" s="9">
        <f t="shared" si="11"/>
        <v>103.01</v>
      </c>
      <c r="H83" s="15">
        <f t="shared" si="5"/>
        <v>0</v>
      </c>
      <c r="I83" s="10">
        <v>1</v>
      </c>
      <c r="J83" s="17">
        <f t="shared" si="9"/>
        <v>11087.9964</v>
      </c>
      <c r="K83" s="16"/>
      <c r="L83" s="17">
        <f t="shared" si="10"/>
        <v>0</v>
      </c>
    </row>
    <row r="84" spans="1:16" ht="30" x14ac:dyDescent="0.25">
      <c r="A84" s="9" t="s">
        <v>38</v>
      </c>
      <c r="B84" s="12" t="s">
        <v>161</v>
      </c>
      <c r="C84" s="9">
        <v>174</v>
      </c>
      <c r="D84" s="9">
        <v>215.28</v>
      </c>
      <c r="E84" s="9">
        <v>153.30000000000001</v>
      </c>
      <c r="F84" s="9" t="s">
        <v>10</v>
      </c>
      <c r="G84" s="9">
        <f t="shared" si="11"/>
        <v>153.30000000000001</v>
      </c>
      <c r="H84" s="15">
        <f t="shared" si="5"/>
        <v>0</v>
      </c>
      <c r="I84" s="10">
        <v>1</v>
      </c>
      <c r="J84" s="17">
        <f t="shared" si="9"/>
        <v>33002.423999999999</v>
      </c>
      <c r="K84" s="16"/>
      <c r="L84" s="17">
        <f t="shared" si="10"/>
        <v>0</v>
      </c>
    </row>
    <row r="85" spans="1:16" x14ac:dyDescent="0.25">
      <c r="A85" s="9" t="s">
        <v>38</v>
      </c>
      <c r="B85" s="12" t="s">
        <v>162</v>
      </c>
      <c r="C85" s="9">
        <v>178</v>
      </c>
      <c r="D85" s="9">
        <v>107.64</v>
      </c>
      <c r="E85" s="9">
        <v>73.8</v>
      </c>
      <c r="F85" s="9" t="s">
        <v>10</v>
      </c>
      <c r="G85" s="9">
        <f t="shared" si="11"/>
        <v>73.8</v>
      </c>
      <c r="H85" s="15">
        <f t="shared" si="5"/>
        <v>0</v>
      </c>
      <c r="I85" s="10">
        <v>1</v>
      </c>
      <c r="J85" s="17">
        <f t="shared" si="9"/>
        <v>7943.8319999999994</v>
      </c>
      <c r="K85" s="16"/>
      <c r="L85" s="17">
        <f t="shared" si="10"/>
        <v>0</v>
      </c>
    </row>
    <row r="86" spans="1:16" x14ac:dyDescent="0.25">
      <c r="A86" s="9" t="s">
        <v>38</v>
      </c>
      <c r="B86" s="12" t="s">
        <v>163</v>
      </c>
      <c r="C86" s="9">
        <v>180</v>
      </c>
      <c r="D86" s="9">
        <v>200</v>
      </c>
      <c r="E86" s="9">
        <v>24</v>
      </c>
      <c r="F86" s="9" t="s">
        <v>13</v>
      </c>
      <c r="G86" s="9">
        <f t="shared" si="11"/>
        <v>24</v>
      </c>
      <c r="H86" s="15">
        <f t="shared" si="5"/>
        <v>0</v>
      </c>
      <c r="I86" s="10">
        <v>1</v>
      </c>
      <c r="J86" s="17">
        <f t="shared" si="9"/>
        <v>4800</v>
      </c>
      <c r="K86" s="16"/>
      <c r="L86" s="17">
        <f t="shared" si="10"/>
        <v>0</v>
      </c>
    </row>
    <row r="87" spans="1:16" x14ac:dyDescent="0.25">
      <c r="A87" s="15" t="s">
        <v>21</v>
      </c>
      <c r="B87" s="12" t="s">
        <v>164</v>
      </c>
      <c r="C87" s="15">
        <v>181</v>
      </c>
      <c r="D87" s="15">
        <v>215.28</v>
      </c>
      <c r="E87" s="15">
        <v>27.32</v>
      </c>
      <c r="F87" s="15" t="s">
        <v>10</v>
      </c>
      <c r="G87" s="15">
        <v>27.32</v>
      </c>
      <c r="H87" s="15">
        <f t="shared" si="5"/>
        <v>0</v>
      </c>
      <c r="I87" s="16">
        <f t="shared" si="6"/>
        <v>1</v>
      </c>
      <c r="J87" s="17">
        <f t="shared" si="7"/>
        <v>5881.4495999999999</v>
      </c>
      <c r="K87" s="16"/>
      <c r="L87" s="17">
        <f t="shared" si="8"/>
        <v>0</v>
      </c>
      <c r="P87" s="52"/>
    </row>
    <row r="88" spans="1:16" x14ac:dyDescent="0.25">
      <c r="A88" s="15" t="s">
        <v>21</v>
      </c>
      <c r="B88" s="12" t="s">
        <v>165</v>
      </c>
      <c r="C88" s="15">
        <v>184</v>
      </c>
      <c r="D88" s="15">
        <v>96.88</v>
      </c>
      <c r="E88" s="15">
        <v>147.16</v>
      </c>
      <c r="F88" s="15" t="s">
        <v>10</v>
      </c>
      <c r="G88" s="15">
        <v>147.16</v>
      </c>
      <c r="H88" s="15">
        <f t="shared" si="5"/>
        <v>0</v>
      </c>
      <c r="I88" s="16">
        <f t="shared" si="6"/>
        <v>1</v>
      </c>
      <c r="J88" s="17">
        <f t="shared" si="7"/>
        <v>14256.860799999999</v>
      </c>
      <c r="K88" s="16"/>
      <c r="L88" s="17">
        <f t="shared" si="8"/>
        <v>0</v>
      </c>
    </row>
    <row r="89" spans="1:16" ht="30" x14ac:dyDescent="0.25">
      <c r="A89" s="15" t="s">
        <v>21</v>
      </c>
      <c r="B89" s="12" t="s">
        <v>166</v>
      </c>
      <c r="C89" s="15">
        <v>187</v>
      </c>
      <c r="D89" s="15">
        <v>48.438000000000002</v>
      </c>
      <c r="E89" s="15">
        <v>312.43</v>
      </c>
      <c r="F89" s="15" t="s">
        <v>10</v>
      </c>
      <c r="G89" s="15">
        <f>E89*33.3333347870633%</f>
        <v>104.14333787522187</v>
      </c>
      <c r="H89" s="15">
        <f t="shared" si="5"/>
        <v>208.28666212477813</v>
      </c>
      <c r="I89" s="16">
        <f t="shared" si="6"/>
        <v>0.33333334787063301</v>
      </c>
      <c r="J89" s="17">
        <f t="shared" si="7"/>
        <v>5044.4949999999972</v>
      </c>
      <c r="K89" s="16"/>
      <c r="L89" s="17">
        <f t="shared" si="8"/>
        <v>0</v>
      </c>
    </row>
    <row r="90" spans="1:16" ht="30" x14ac:dyDescent="0.25">
      <c r="A90" s="15" t="s">
        <v>21</v>
      </c>
      <c r="B90" s="12" t="s">
        <v>167</v>
      </c>
      <c r="C90" s="15">
        <v>188</v>
      </c>
      <c r="D90" s="15">
        <v>48.438000000000002</v>
      </c>
      <c r="E90" s="15">
        <v>160.99</v>
      </c>
      <c r="F90" s="15" t="s">
        <v>10</v>
      </c>
      <c r="G90" s="15">
        <f>E90*33.0319170898881%</f>
        <v>53.178083323010853</v>
      </c>
      <c r="H90" s="15">
        <f t="shared" si="5"/>
        <v>107.81191667698916</v>
      </c>
      <c r="I90" s="16">
        <f t="shared" si="6"/>
        <v>0.33031917089888096</v>
      </c>
      <c r="J90" s="17">
        <f t="shared" si="7"/>
        <v>2575.8399999999997</v>
      </c>
      <c r="K90" s="16"/>
      <c r="L90" s="17">
        <f t="shared" si="8"/>
        <v>0</v>
      </c>
    </row>
    <row r="91" spans="1:16" ht="30" x14ac:dyDescent="0.25">
      <c r="A91" s="15" t="s">
        <v>21</v>
      </c>
      <c r="B91" s="12" t="s">
        <v>168</v>
      </c>
      <c r="C91" s="15">
        <v>189</v>
      </c>
      <c r="D91" s="15">
        <v>48.438000000000002</v>
      </c>
      <c r="E91" s="15">
        <v>190.72</v>
      </c>
      <c r="F91" s="15" t="s">
        <v>10</v>
      </c>
      <c r="G91" s="15">
        <f>E91*33.0319170898881%</f>
        <v>62.998472273834579</v>
      </c>
      <c r="H91" s="15">
        <f t="shared" si="5"/>
        <v>127.72152772616542</v>
      </c>
      <c r="I91" s="16">
        <f t="shared" si="6"/>
        <v>0.33031917089888096</v>
      </c>
      <c r="J91" s="17">
        <f t="shared" si="7"/>
        <v>3051.5199999999995</v>
      </c>
      <c r="K91" s="16"/>
      <c r="L91" s="17">
        <f t="shared" si="8"/>
        <v>0</v>
      </c>
    </row>
    <row r="92" spans="1:16" ht="30" x14ac:dyDescent="0.25">
      <c r="A92" s="15" t="s">
        <v>21</v>
      </c>
      <c r="B92" s="12" t="s">
        <v>169</v>
      </c>
      <c r="C92" s="15">
        <v>191</v>
      </c>
      <c r="D92" s="15">
        <v>16.149999999999999</v>
      </c>
      <c r="E92" s="15">
        <v>148.63999999999999</v>
      </c>
      <c r="F92" s="15" t="s">
        <v>10</v>
      </c>
      <c r="G92" s="15">
        <v>148.63999999999999</v>
      </c>
      <c r="H92" s="15">
        <f t="shared" si="5"/>
        <v>0</v>
      </c>
      <c r="I92" s="16">
        <f t="shared" si="6"/>
        <v>1</v>
      </c>
      <c r="J92" s="17">
        <f t="shared" si="7"/>
        <v>2400.5359999999996</v>
      </c>
      <c r="K92" s="16"/>
      <c r="L92" s="17">
        <f t="shared" si="8"/>
        <v>0</v>
      </c>
    </row>
    <row r="93" spans="1:16" ht="30" x14ac:dyDescent="0.25">
      <c r="A93" s="15" t="s">
        <v>21</v>
      </c>
      <c r="B93" s="12" t="s">
        <v>170</v>
      </c>
      <c r="C93" s="15">
        <v>192</v>
      </c>
      <c r="D93" s="15">
        <v>48.438000000000002</v>
      </c>
      <c r="E93" s="15">
        <v>758.48</v>
      </c>
      <c r="F93" s="15" t="s">
        <v>10</v>
      </c>
      <c r="G93" s="15">
        <v>758.48</v>
      </c>
      <c r="H93" s="15">
        <f t="shared" si="5"/>
        <v>0</v>
      </c>
      <c r="I93" s="16">
        <f t="shared" si="6"/>
        <v>1</v>
      </c>
      <c r="J93" s="17">
        <f t="shared" si="7"/>
        <v>36739.254240000002</v>
      </c>
      <c r="K93" s="16"/>
      <c r="L93" s="17">
        <f t="shared" si="8"/>
        <v>0</v>
      </c>
    </row>
    <row r="94" spans="1:16" ht="30" x14ac:dyDescent="0.25">
      <c r="A94" s="15" t="s">
        <v>21</v>
      </c>
      <c r="B94" s="12" t="s">
        <v>171</v>
      </c>
      <c r="C94" s="15">
        <v>193</v>
      </c>
      <c r="D94" s="15">
        <v>16.149999999999999</v>
      </c>
      <c r="E94" s="15">
        <v>758.48</v>
      </c>
      <c r="F94" s="15" t="s">
        <v>10</v>
      </c>
      <c r="G94" s="15">
        <v>758.48</v>
      </c>
      <c r="H94" s="15">
        <f t="shared" si="5"/>
        <v>0</v>
      </c>
      <c r="I94" s="16">
        <f t="shared" si="6"/>
        <v>1</v>
      </c>
      <c r="J94" s="17">
        <f t="shared" si="7"/>
        <v>12249.451999999999</v>
      </c>
      <c r="K94" s="16"/>
      <c r="L94" s="17">
        <f t="shared" si="8"/>
        <v>0</v>
      </c>
    </row>
    <row r="95" spans="1:16" ht="30" x14ac:dyDescent="0.25">
      <c r="A95" s="15" t="s">
        <v>21</v>
      </c>
      <c r="B95" s="12" t="s">
        <v>172</v>
      </c>
      <c r="C95" s="15">
        <v>194</v>
      </c>
      <c r="D95" s="15">
        <v>26.91</v>
      </c>
      <c r="E95" s="15">
        <v>758.48</v>
      </c>
      <c r="F95" s="15" t="s">
        <v>10</v>
      </c>
      <c r="G95" s="15">
        <v>0</v>
      </c>
      <c r="H95" s="15">
        <f t="shared" si="5"/>
        <v>758.48</v>
      </c>
      <c r="I95" s="16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6" x14ac:dyDescent="0.25">
      <c r="A96" s="15" t="s">
        <v>333</v>
      </c>
      <c r="B96" s="12" t="s">
        <v>173</v>
      </c>
      <c r="C96" s="15">
        <v>215</v>
      </c>
      <c r="D96" s="15">
        <v>301.392</v>
      </c>
      <c r="E96" s="15">
        <v>21.617000000000001</v>
      </c>
      <c r="F96" s="15" t="s">
        <v>10</v>
      </c>
      <c r="G96" s="15">
        <f>E96*95%</f>
        <v>20.536149999999999</v>
      </c>
      <c r="H96" s="15">
        <f t="shared" si="5"/>
        <v>1.0808500000000016</v>
      </c>
      <c r="I96" s="16">
        <f t="shared" si="6"/>
        <v>0.95</v>
      </c>
      <c r="J96" s="17">
        <f t="shared" si="7"/>
        <v>6189.4313207999994</v>
      </c>
      <c r="K96" s="16"/>
      <c r="L96" s="17">
        <f t="shared" si="8"/>
        <v>0</v>
      </c>
    </row>
    <row r="97" spans="1:12" x14ac:dyDescent="0.25">
      <c r="A97" s="15" t="s">
        <v>333</v>
      </c>
      <c r="B97" s="12" t="s">
        <v>174</v>
      </c>
      <c r="C97" s="15">
        <v>218</v>
      </c>
      <c r="D97" s="15">
        <v>350</v>
      </c>
      <c r="E97" s="15">
        <v>23</v>
      </c>
      <c r="F97" s="15" t="s">
        <v>13</v>
      </c>
      <c r="G97" s="15">
        <f>E97*95%</f>
        <v>21.849999999999998</v>
      </c>
      <c r="H97" s="15">
        <f t="shared" si="5"/>
        <v>1.1500000000000021</v>
      </c>
      <c r="I97" s="16">
        <f t="shared" si="6"/>
        <v>0.95</v>
      </c>
      <c r="J97" s="17">
        <f t="shared" si="7"/>
        <v>7647.4999999999991</v>
      </c>
      <c r="K97" s="16"/>
      <c r="L97" s="17">
        <f t="shared" si="8"/>
        <v>0</v>
      </c>
    </row>
    <row r="98" spans="1:12" ht="30" x14ac:dyDescent="0.25">
      <c r="A98" s="15" t="s">
        <v>333</v>
      </c>
      <c r="B98" s="12" t="s">
        <v>175</v>
      </c>
      <c r="C98" s="15">
        <v>219</v>
      </c>
      <c r="D98" s="15">
        <v>82</v>
      </c>
      <c r="E98" s="15">
        <v>41.844999999999999</v>
      </c>
      <c r="F98" s="15" t="s">
        <v>19</v>
      </c>
      <c r="G98" s="15">
        <f>E98*95%</f>
        <v>39.752749999999999</v>
      </c>
      <c r="H98" s="15">
        <f t="shared" si="5"/>
        <v>2.0922499999999999</v>
      </c>
      <c r="I98" s="16">
        <f t="shared" si="6"/>
        <v>0.95</v>
      </c>
      <c r="J98" s="17">
        <f t="shared" si="7"/>
        <v>3259.7255</v>
      </c>
      <c r="K98" s="16"/>
      <c r="L98" s="17">
        <f t="shared" si="8"/>
        <v>0</v>
      </c>
    </row>
    <row r="99" spans="1:12" ht="30" x14ac:dyDescent="0.25">
      <c r="A99" s="15" t="s">
        <v>333</v>
      </c>
      <c r="B99" s="12" t="s">
        <v>176</v>
      </c>
      <c r="C99" s="15">
        <v>220</v>
      </c>
      <c r="D99" s="15">
        <v>32.799999999999997</v>
      </c>
      <c r="E99" s="15">
        <v>125.535</v>
      </c>
      <c r="F99" s="15" t="s">
        <v>19</v>
      </c>
      <c r="G99" s="15">
        <f>E99*95%</f>
        <v>119.25824999999999</v>
      </c>
      <c r="H99" s="15">
        <f t="shared" si="5"/>
        <v>6.2767500000000069</v>
      </c>
      <c r="I99" s="16">
        <f t="shared" si="6"/>
        <v>0.95</v>
      </c>
      <c r="J99" s="17">
        <f t="shared" si="7"/>
        <v>3911.6705999999995</v>
      </c>
      <c r="K99" s="16"/>
      <c r="L99" s="17">
        <f t="shared" si="8"/>
        <v>0</v>
      </c>
    </row>
    <row r="100" spans="1:12" x14ac:dyDescent="0.25">
      <c r="A100" s="15" t="s">
        <v>333</v>
      </c>
      <c r="B100" s="12" t="s">
        <v>177</v>
      </c>
      <c r="C100" s="15">
        <v>221</v>
      </c>
      <c r="D100" s="15">
        <v>131.19999999999999</v>
      </c>
      <c r="E100" s="15">
        <v>21.196000000000002</v>
      </c>
      <c r="F100" s="15" t="s">
        <v>19</v>
      </c>
      <c r="G100" s="15">
        <v>0</v>
      </c>
      <c r="H100" s="15">
        <f t="shared" si="5"/>
        <v>21.196000000000002</v>
      </c>
      <c r="I100" s="16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15" t="s">
        <v>333</v>
      </c>
      <c r="B101" s="12" t="s">
        <v>178</v>
      </c>
      <c r="C101" s="15">
        <v>222</v>
      </c>
      <c r="D101" s="15">
        <v>1000</v>
      </c>
      <c r="E101" s="15">
        <v>4</v>
      </c>
      <c r="F101" s="15" t="s">
        <v>13</v>
      </c>
      <c r="G101" s="15">
        <v>0</v>
      </c>
      <c r="H101" s="15">
        <f t="shared" si="5"/>
        <v>4</v>
      </c>
      <c r="I101" s="16">
        <f t="shared" si="6"/>
        <v>0</v>
      </c>
      <c r="J101" s="17">
        <f t="shared" si="7"/>
        <v>0</v>
      </c>
      <c r="K101" s="16"/>
      <c r="L101" s="17">
        <f t="shared" si="8"/>
        <v>0</v>
      </c>
    </row>
    <row r="102" spans="1:12" x14ac:dyDescent="0.25">
      <c r="A102" s="15" t="s">
        <v>333</v>
      </c>
      <c r="B102" s="12" t="s">
        <v>179</v>
      </c>
      <c r="C102" s="15">
        <v>224</v>
      </c>
      <c r="D102" s="15">
        <v>183</v>
      </c>
      <c r="E102" s="15">
        <v>94.67</v>
      </c>
      <c r="F102" s="15" t="s">
        <v>10</v>
      </c>
      <c r="G102" s="15">
        <f>E102</f>
        <v>94.67</v>
      </c>
      <c r="H102" s="15">
        <f t="shared" si="5"/>
        <v>0</v>
      </c>
      <c r="I102" s="16">
        <f t="shared" si="6"/>
        <v>1</v>
      </c>
      <c r="J102" s="17">
        <f t="shared" si="7"/>
        <v>17324.61</v>
      </c>
      <c r="K102" s="16"/>
      <c r="L102" s="17">
        <f t="shared" si="8"/>
        <v>0</v>
      </c>
    </row>
    <row r="103" spans="1:12" x14ac:dyDescent="0.25">
      <c r="A103" s="15" t="s">
        <v>333</v>
      </c>
      <c r="B103" s="12" t="s">
        <v>180</v>
      </c>
      <c r="C103" s="15">
        <v>225</v>
      </c>
      <c r="D103" s="15">
        <v>49.2</v>
      </c>
      <c r="E103" s="15">
        <v>82.53</v>
      </c>
      <c r="F103" s="15" t="s">
        <v>19</v>
      </c>
      <c r="G103" s="15">
        <v>0</v>
      </c>
      <c r="H103" s="15">
        <f t="shared" si="5"/>
        <v>82.53</v>
      </c>
      <c r="I103" s="16">
        <f t="shared" si="6"/>
        <v>0</v>
      </c>
      <c r="J103" s="17">
        <f t="shared" si="7"/>
        <v>0</v>
      </c>
      <c r="K103" s="16"/>
      <c r="L103" s="17">
        <f t="shared" si="8"/>
        <v>0</v>
      </c>
    </row>
    <row r="104" spans="1:12" x14ac:dyDescent="0.25">
      <c r="A104" s="15" t="s">
        <v>333</v>
      </c>
      <c r="B104" s="12" t="s">
        <v>181</v>
      </c>
      <c r="C104" s="15">
        <v>226</v>
      </c>
      <c r="D104" s="15">
        <v>183</v>
      </c>
      <c r="E104" s="15">
        <v>109.49</v>
      </c>
      <c r="F104" s="15" t="s">
        <v>10</v>
      </c>
      <c r="G104" s="15">
        <f>E104</f>
        <v>109.49</v>
      </c>
      <c r="H104" s="15">
        <f t="shared" si="5"/>
        <v>0</v>
      </c>
      <c r="I104" s="16">
        <f t="shared" si="6"/>
        <v>1</v>
      </c>
      <c r="J104" s="17">
        <f t="shared" si="7"/>
        <v>20036.669999999998</v>
      </c>
      <c r="K104" s="16"/>
      <c r="L104" s="17">
        <f t="shared" si="8"/>
        <v>0</v>
      </c>
    </row>
    <row r="105" spans="1:12" x14ac:dyDescent="0.25">
      <c r="A105" s="15" t="s">
        <v>333</v>
      </c>
      <c r="B105" s="12" t="s">
        <v>182</v>
      </c>
      <c r="C105" s="15">
        <v>227</v>
      </c>
      <c r="D105" s="15">
        <v>49.2</v>
      </c>
      <c r="E105" s="15">
        <v>102.69</v>
      </c>
      <c r="F105" s="15" t="s">
        <v>19</v>
      </c>
      <c r="G105" s="15">
        <v>0</v>
      </c>
      <c r="H105" s="15">
        <f t="shared" si="5"/>
        <v>102.69</v>
      </c>
      <c r="I105" s="16">
        <f t="shared" si="6"/>
        <v>0</v>
      </c>
      <c r="J105" s="17">
        <f t="shared" si="7"/>
        <v>0</v>
      </c>
      <c r="K105" s="16"/>
      <c r="L105" s="17">
        <f t="shared" si="8"/>
        <v>0</v>
      </c>
    </row>
    <row r="106" spans="1:12" x14ac:dyDescent="0.25">
      <c r="A106" s="15" t="s">
        <v>333</v>
      </c>
      <c r="B106" s="12" t="s">
        <v>183</v>
      </c>
      <c r="C106" s="15">
        <v>228</v>
      </c>
      <c r="D106" s="15">
        <v>183</v>
      </c>
      <c r="E106" s="15">
        <v>4.42</v>
      </c>
      <c r="F106" s="15" t="s">
        <v>10</v>
      </c>
      <c r="G106" s="15">
        <f>E106</f>
        <v>4.42</v>
      </c>
      <c r="H106" s="15">
        <f t="shared" si="5"/>
        <v>0</v>
      </c>
      <c r="I106" s="16">
        <f t="shared" si="6"/>
        <v>1</v>
      </c>
      <c r="J106" s="17">
        <f t="shared" si="7"/>
        <v>808.86</v>
      </c>
      <c r="K106" s="16"/>
      <c r="L106" s="17">
        <f t="shared" si="8"/>
        <v>0</v>
      </c>
    </row>
    <row r="107" spans="1:12" x14ac:dyDescent="0.25">
      <c r="A107" s="15" t="s">
        <v>333</v>
      </c>
      <c r="B107" s="12" t="s">
        <v>184</v>
      </c>
      <c r="C107" s="15">
        <v>229</v>
      </c>
      <c r="D107" s="15">
        <v>49.2</v>
      </c>
      <c r="E107" s="15">
        <v>8.73</v>
      </c>
      <c r="F107" s="15" t="s">
        <v>19</v>
      </c>
      <c r="G107" s="15">
        <v>0</v>
      </c>
      <c r="H107" s="15">
        <f t="shared" si="5"/>
        <v>8.73</v>
      </c>
      <c r="I107" s="16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15" t="s">
        <v>333</v>
      </c>
      <c r="B108" s="12" t="s">
        <v>185</v>
      </c>
      <c r="C108" s="15">
        <v>230</v>
      </c>
      <c r="D108" s="15">
        <v>183</v>
      </c>
      <c r="E108" s="15">
        <v>3.91</v>
      </c>
      <c r="F108" s="15" t="s">
        <v>10</v>
      </c>
      <c r="G108" s="15">
        <v>0</v>
      </c>
      <c r="H108" s="15">
        <f t="shared" si="5"/>
        <v>3.91</v>
      </c>
      <c r="I108" s="16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15" t="s">
        <v>333</v>
      </c>
      <c r="B109" s="12" t="s">
        <v>186</v>
      </c>
      <c r="C109" s="15">
        <v>231</v>
      </c>
      <c r="D109" s="15">
        <v>49.2</v>
      </c>
      <c r="E109" s="15">
        <v>8.19</v>
      </c>
      <c r="F109" s="15" t="s">
        <v>19</v>
      </c>
      <c r="G109" s="15">
        <v>0</v>
      </c>
      <c r="H109" s="15">
        <f t="shared" si="5"/>
        <v>8.19</v>
      </c>
      <c r="I109" s="16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15" t="s">
        <v>333</v>
      </c>
      <c r="B110" s="12" t="s">
        <v>187</v>
      </c>
      <c r="C110" s="15">
        <v>232</v>
      </c>
      <c r="D110" s="15">
        <v>183</v>
      </c>
      <c r="E110" s="15">
        <v>31.62</v>
      </c>
      <c r="F110" s="15" t="s">
        <v>10</v>
      </c>
      <c r="G110" s="15">
        <v>0</v>
      </c>
      <c r="H110" s="15">
        <f t="shared" si="5"/>
        <v>31.62</v>
      </c>
      <c r="I110" s="16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15" t="s">
        <v>333</v>
      </c>
      <c r="B111" s="12" t="s">
        <v>188</v>
      </c>
      <c r="C111" s="15">
        <v>233</v>
      </c>
      <c r="D111" s="15">
        <v>49.2</v>
      </c>
      <c r="E111" s="15">
        <v>41.35</v>
      </c>
      <c r="F111" s="15" t="s">
        <v>19</v>
      </c>
      <c r="G111" s="15">
        <v>0</v>
      </c>
      <c r="H111" s="15">
        <f t="shared" si="5"/>
        <v>41.35</v>
      </c>
      <c r="I111" s="16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15" t="s">
        <v>333</v>
      </c>
      <c r="B112" s="12" t="s">
        <v>189</v>
      </c>
      <c r="C112" s="15">
        <v>234</v>
      </c>
      <c r="D112" s="15">
        <v>183</v>
      </c>
      <c r="E112" s="15">
        <v>27.26</v>
      </c>
      <c r="F112" s="15" t="s">
        <v>10</v>
      </c>
      <c r="G112" s="15">
        <v>0</v>
      </c>
      <c r="H112" s="15">
        <f t="shared" si="5"/>
        <v>27.26</v>
      </c>
      <c r="I112" s="16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15" t="s">
        <v>333</v>
      </c>
      <c r="B113" s="12" t="s">
        <v>190</v>
      </c>
      <c r="C113" s="15">
        <v>235</v>
      </c>
      <c r="D113" s="15">
        <v>2.5</v>
      </c>
      <c r="E113" s="15">
        <v>2815</v>
      </c>
      <c r="F113" s="15" t="s">
        <v>23</v>
      </c>
      <c r="G113" s="15">
        <f>E113</f>
        <v>2815</v>
      </c>
      <c r="H113" s="15">
        <f t="shared" si="5"/>
        <v>0</v>
      </c>
      <c r="I113" s="16">
        <f t="shared" si="6"/>
        <v>1</v>
      </c>
      <c r="J113" s="17">
        <f t="shared" si="7"/>
        <v>7037.5</v>
      </c>
      <c r="K113" s="16"/>
      <c r="L113" s="17">
        <f t="shared" si="8"/>
        <v>0</v>
      </c>
    </row>
    <row r="114" spans="1:12" x14ac:dyDescent="0.25">
      <c r="A114" s="15" t="s">
        <v>333</v>
      </c>
      <c r="B114" s="12" t="s">
        <v>191</v>
      </c>
      <c r="C114" s="15">
        <v>237</v>
      </c>
      <c r="D114" s="15">
        <v>183</v>
      </c>
      <c r="E114" s="15">
        <v>6.27</v>
      </c>
      <c r="F114" s="15" t="s">
        <v>10</v>
      </c>
      <c r="G114" s="15">
        <v>0</v>
      </c>
      <c r="H114" s="15">
        <f t="shared" si="5"/>
        <v>6.27</v>
      </c>
      <c r="I114" s="16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2" x14ac:dyDescent="0.25">
      <c r="A115" s="15" t="s">
        <v>333</v>
      </c>
      <c r="B115" s="12" t="s">
        <v>192</v>
      </c>
      <c r="C115" s="15">
        <v>238</v>
      </c>
      <c r="D115" s="15">
        <v>183</v>
      </c>
      <c r="E115" s="15">
        <v>30.43</v>
      </c>
      <c r="F115" s="15" t="s">
        <v>10</v>
      </c>
      <c r="G115" s="15">
        <v>0</v>
      </c>
      <c r="H115" s="15">
        <f t="shared" si="5"/>
        <v>30.43</v>
      </c>
      <c r="I115" s="16">
        <f t="shared" si="6"/>
        <v>0</v>
      </c>
      <c r="J115" s="17">
        <f t="shared" si="7"/>
        <v>0</v>
      </c>
      <c r="K115" s="16"/>
      <c r="L115" s="17">
        <f t="shared" si="8"/>
        <v>0</v>
      </c>
    </row>
    <row r="116" spans="1:12" x14ac:dyDescent="0.25">
      <c r="A116" s="15" t="s">
        <v>333</v>
      </c>
      <c r="B116" s="12" t="s">
        <v>193</v>
      </c>
      <c r="C116" s="15">
        <v>239</v>
      </c>
      <c r="D116" s="15">
        <v>183</v>
      </c>
      <c r="E116" s="15">
        <v>12.43</v>
      </c>
      <c r="F116" s="15" t="s">
        <v>10</v>
      </c>
      <c r="G116" s="15">
        <v>0</v>
      </c>
      <c r="H116" s="15">
        <f t="shared" si="5"/>
        <v>12.43</v>
      </c>
      <c r="I116" s="16">
        <f t="shared" si="6"/>
        <v>0</v>
      </c>
      <c r="J116" s="17">
        <f t="shared" si="7"/>
        <v>0</v>
      </c>
      <c r="K116" s="16"/>
      <c r="L116" s="17">
        <f t="shared" si="8"/>
        <v>0</v>
      </c>
    </row>
    <row r="117" spans="1:12" x14ac:dyDescent="0.25">
      <c r="A117" s="15" t="s">
        <v>333</v>
      </c>
      <c r="B117" s="12" t="s">
        <v>194</v>
      </c>
      <c r="C117" s="15">
        <v>240</v>
      </c>
      <c r="D117" s="15">
        <v>183</v>
      </c>
      <c r="E117" s="15">
        <v>59.783999999999999</v>
      </c>
      <c r="F117" s="15" t="s">
        <v>10</v>
      </c>
      <c r="G117" s="15">
        <v>0</v>
      </c>
      <c r="H117" s="15">
        <f t="shared" si="5"/>
        <v>59.783999999999999</v>
      </c>
      <c r="I117" s="16">
        <f t="shared" si="6"/>
        <v>0</v>
      </c>
      <c r="J117" s="17">
        <f t="shared" si="7"/>
        <v>0</v>
      </c>
      <c r="K117" s="16"/>
      <c r="L117" s="17">
        <f t="shared" si="8"/>
        <v>0</v>
      </c>
    </row>
    <row r="118" spans="1:12" ht="60" x14ac:dyDescent="0.25">
      <c r="A118" s="15" t="s">
        <v>18</v>
      </c>
      <c r="B118" s="12" t="s">
        <v>196</v>
      </c>
      <c r="C118" s="15">
        <v>246</v>
      </c>
      <c r="D118" s="15">
        <v>18500</v>
      </c>
      <c r="E118" s="15">
        <v>1</v>
      </c>
      <c r="F118" s="15" t="s">
        <v>12</v>
      </c>
      <c r="G118" s="15">
        <v>0</v>
      </c>
      <c r="H118" s="15">
        <f t="shared" si="5"/>
        <v>1</v>
      </c>
      <c r="I118" s="16">
        <f t="shared" si="6"/>
        <v>0</v>
      </c>
      <c r="J118" s="17">
        <f t="shared" si="7"/>
        <v>0</v>
      </c>
      <c r="K118" s="16"/>
      <c r="L118" s="17">
        <f t="shared" si="8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5"/>
        <v>0</v>
      </c>
      <c r="I119" s="10">
        <f t="shared" si="6"/>
        <v>1</v>
      </c>
      <c r="J119" s="18">
        <f t="shared" ref="J119" si="12">D119*E119*I119</f>
        <v>600</v>
      </c>
      <c r="K119" s="10"/>
      <c r="L119" s="18">
        <f t="shared" si="8"/>
        <v>0</v>
      </c>
    </row>
    <row r="120" spans="1:12" x14ac:dyDescent="0.25">
      <c r="A120" s="15" t="s">
        <v>18</v>
      </c>
      <c r="B120" s="12" t="s">
        <v>197</v>
      </c>
      <c r="C120" s="15">
        <v>248</v>
      </c>
      <c r="D120" s="15">
        <v>2000</v>
      </c>
      <c r="E120" s="15">
        <v>1</v>
      </c>
      <c r="F120" s="15" t="s">
        <v>12</v>
      </c>
      <c r="G120" s="15">
        <v>0</v>
      </c>
      <c r="H120" s="15">
        <f t="shared" si="5"/>
        <v>1</v>
      </c>
      <c r="I120" s="16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ht="75" x14ac:dyDescent="0.25">
      <c r="A121" s="15" t="s">
        <v>24</v>
      </c>
      <c r="B121" s="12" t="s">
        <v>198</v>
      </c>
      <c r="C121" s="15">
        <v>250</v>
      </c>
      <c r="D121" s="15">
        <v>15000</v>
      </c>
      <c r="E121" s="15">
        <v>1</v>
      </c>
      <c r="F121" s="15" t="s">
        <v>12</v>
      </c>
      <c r="G121" s="15">
        <v>1</v>
      </c>
      <c r="H121" s="15">
        <f t="shared" si="5"/>
        <v>0</v>
      </c>
      <c r="I121" s="16">
        <f t="shared" si="6"/>
        <v>1</v>
      </c>
      <c r="J121" s="17">
        <f t="shared" si="7"/>
        <v>15000</v>
      </c>
      <c r="K121" s="16"/>
      <c r="L121" s="17">
        <f t="shared" si="8"/>
        <v>0</v>
      </c>
    </row>
    <row r="122" spans="1:12" ht="75" x14ac:dyDescent="0.25">
      <c r="A122" s="15" t="s">
        <v>24</v>
      </c>
      <c r="B122" s="12" t="s">
        <v>199</v>
      </c>
      <c r="C122" s="15">
        <v>251</v>
      </c>
      <c r="D122" s="15">
        <v>10000</v>
      </c>
      <c r="E122" s="15">
        <v>1</v>
      </c>
      <c r="F122" s="15" t="s">
        <v>12</v>
      </c>
      <c r="G122" s="15">
        <v>1</v>
      </c>
      <c r="H122" s="15">
        <f t="shared" si="5"/>
        <v>0</v>
      </c>
      <c r="I122" s="16">
        <f t="shared" si="6"/>
        <v>1</v>
      </c>
      <c r="J122" s="17">
        <f t="shared" si="7"/>
        <v>10000</v>
      </c>
      <c r="K122" s="16"/>
      <c r="L122" s="17">
        <f t="shared" si="8"/>
        <v>0</v>
      </c>
    </row>
    <row r="123" spans="1:12" ht="30" x14ac:dyDescent="0.25">
      <c r="A123" s="15" t="s">
        <v>24</v>
      </c>
      <c r="B123" s="12" t="s">
        <v>200</v>
      </c>
      <c r="C123" s="15">
        <v>253</v>
      </c>
      <c r="D123" s="15">
        <v>1000</v>
      </c>
      <c r="E123" s="15">
        <v>1</v>
      </c>
      <c r="F123" s="15" t="s">
        <v>12</v>
      </c>
      <c r="G123" s="15">
        <v>0</v>
      </c>
      <c r="H123" s="15">
        <f t="shared" si="5"/>
        <v>1</v>
      </c>
      <c r="I123" s="16">
        <f t="shared" si="6"/>
        <v>0</v>
      </c>
      <c r="J123" s="17">
        <f t="shared" si="7"/>
        <v>0</v>
      </c>
      <c r="K123" s="16"/>
      <c r="L123" s="17">
        <f t="shared" si="8"/>
        <v>0</v>
      </c>
    </row>
    <row r="124" spans="1:12" ht="75" x14ac:dyDescent="0.25">
      <c r="A124" s="15" t="s">
        <v>24</v>
      </c>
      <c r="B124" s="12" t="s">
        <v>25</v>
      </c>
      <c r="C124" s="15">
        <v>254</v>
      </c>
      <c r="D124" s="15">
        <v>7000</v>
      </c>
      <c r="E124" s="15">
        <v>1</v>
      </c>
      <c r="F124" s="15" t="s">
        <v>12</v>
      </c>
      <c r="G124" s="15">
        <v>1</v>
      </c>
      <c r="H124" s="15">
        <f t="shared" si="5"/>
        <v>0</v>
      </c>
      <c r="I124" s="16">
        <f t="shared" si="6"/>
        <v>1</v>
      </c>
      <c r="J124" s="17">
        <f t="shared" si="7"/>
        <v>7000</v>
      </c>
      <c r="K124" s="16"/>
      <c r="L124" s="17">
        <f t="shared" si="8"/>
        <v>0</v>
      </c>
    </row>
    <row r="125" spans="1:12" ht="45" x14ac:dyDescent="0.25">
      <c r="A125" s="15" t="s">
        <v>24</v>
      </c>
      <c r="B125" s="12" t="s">
        <v>201</v>
      </c>
      <c r="C125" s="15">
        <v>255</v>
      </c>
      <c r="D125" s="15">
        <v>10000</v>
      </c>
      <c r="E125" s="15">
        <v>1</v>
      </c>
      <c r="F125" s="15" t="s">
        <v>12</v>
      </c>
      <c r="G125" s="15">
        <v>0</v>
      </c>
      <c r="H125" s="15">
        <f t="shared" si="5"/>
        <v>1</v>
      </c>
      <c r="I125" s="16">
        <f t="shared" si="6"/>
        <v>0</v>
      </c>
      <c r="J125" s="17">
        <f t="shared" si="7"/>
        <v>0</v>
      </c>
      <c r="K125" s="16"/>
      <c r="L125" s="17">
        <f t="shared" si="8"/>
        <v>0</v>
      </c>
    </row>
    <row r="126" spans="1:12" x14ac:dyDescent="0.25">
      <c r="A126" s="15" t="s">
        <v>24</v>
      </c>
      <c r="B126" s="12" t="s">
        <v>202</v>
      </c>
      <c r="C126" s="15">
        <v>257</v>
      </c>
      <c r="D126" s="15">
        <v>1800</v>
      </c>
      <c r="E126" s="15">
        <v>1</v>
      </c>
      <c r="F126" s="15" t="s">
        <v>12</v>
      </c>
      <c r="G126" s="15">
        <v>1</v>
      </c>
      <c r="H126" s="15">
        <f t="shared" si="5"/>
        <v>0</v>
      </c>
      <c r="I126" s="16">
        <f t="shared" si="6"/>
        <v>1</v>
      </c>
      <c r="J126" s="17">
        <f t="shared" si="7"/>
        <v>1800</v>
      </c>
      <c r="K126" s="16"/>
      <c r="L126" s="17">
        <f t="shared" si="8"/>
        <v>0</v>
      </c>
    </row>
    <row r="127" spans="1:12" x14ac:dyDescent="0.25">
      <c r="A127" s="15" t="s">
        <v>24</v>
      </c>
      <c r="B127" s="12" t="s">
        <v>203</v>
      </c>
      <c r="C127" s="15">
        <v>258</v>
      </c>
      <c r="D127" s="15">
        <v>2000</v>
      </c>
      <c r="E127" s="15">
        <v>1</v>
      </c>
      <c r="F127" s="15" t="s">
        <v>12</v>
      </c>
      <c r="G127" s="15">
        <v>0</v>
      </c>
      <c r="H127" s="15">
        <f t="shared" si="5"/>
        <v>1</v>
      </c>
      <c r="I127" s="16">
        <f t="shared" si="6"/>
        <v>0</v>
      </c>
      <c r="J127" s="17">
        <f t="shared" si="7"/>
        <v>0</v>
      </c>
      <c r="K127" s="16"/>
      <c r="L127" s="17">
        <f t="shared" si="8"/>
        <v>0</v>
      </c>
    </row>
    <row r="128" spans="1:12" x14ac:dyDescent="0.25">
      <c r="A128" s="9" t="s">
        <v>29</v>
      </c>
      <c r="B128" s="29" t="s">
        <v>210</v>
      </c>
      <c r="C128" s="9">
        <v>272</v>
      </c>
      <c r="D128" s="9">
        <v>18000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ref="J128:J132" si="13">D128*G128</f>
        <v>18000</v>
      </c>
      <c r="K128" s="16"/>
      <c r="L128" s="17">
        <f t="shared" si="8"/>
        <v>0</v>
      </c>
    </row>
    <row r="129" spans="1:12" ht="30" x14ac:dyDescent="0.25">
      <c r="A129" s="9" t="s">
        <v>30</v>
      </c>
      <c r="B129" s="12" t="s">
        <v>214</v>
      </c>
      <c r="C129" s="9">
        <v>277</v>
      </c>
      <c r="D129" s="9">
        <v>34</v>
      </c>
      <c r="E129" s="9">
        <v>76.528999999999996</v>
      </c>
      <c r="F129" s="9" t="s">
        <v>31</v>
      </c>
      <c r="G129" s="9">
        <v>0</v>
      </c>
      <c r="H129" s="15">
        <f t="shared" si="5"/>
        <v>76.528999999999996</v>
      </c>
      <c r="I129" s="10">
        <f t="shared" si="6"/>
        <v>0</v>
      </c>
      <c r="J129" s="17">
        <f t="shared" si="13"/>
        <v>0</v>
      </c>
      <c r="K129" s="16">
        <v>1</v>
      </c>
      <c r="L129" s="17">
        <f t="shared" si="8"/>
        <v>2601.9859999999999</v>
      </c>
    </row>
    <row r="130" spans="1:12" ht="30" x14ac:dyDescent="0.25">
      <c r="A130" s="9" t="s">
        <v>30</v>
      </c>
      <c r="B130" s="12" t="s">
        <v>215</v>
      </c>
      <c r="C130" s="9">
        <v>278</v>
      </c>
      <c r="D130" s="9">
        <v>77</v>
      </c>
      <c r="E130" s="9">
        <v>27</v>
      </c>
      <c r="F130" s="9" t="s">
        <v>31</v>
      </c>
      <c r="G130" s="9">
        <v>0</v>
      </c>
      <c r="H130" s="15">
        <f t="shared" si="5"/>
        <v>27</v>
      </c>
      <c r="I130" s="10">
        <f t="shared" si="6"/>
        <v>0</v>
      </c>
      <c r="J130" s="17">
        <f t="shared" si="13"/>
        <v>0</v>
      </c>
      <c r="K130" s="16">
        <v>1</v>
      </c>
      <c r="L130" s="17">
        <f t="shared" si="8"/>
        <v>2079</v>
      </c>
    </row>
    <row r="131" spans="1:12" ht="30" x14ac:dyDescent="0.25">
      <c r="A131" s="9" t="s">
        <v>30</v>
      </c>
      <c r="B131" s="12" t="s">
        <v>216</v>
      </c>
      <c r="C131" s="9">
        <v>279</v>
      </c>
      <c r="D131" s="9">
        <v>23</v>
      </c>
      <c r="E131" s="9">
        <v>89.3</v>
      </c>
      <c r="F131" s="9" t="s">
        <v>23</v>
      </c>
      <c r="G131" s="9">
        <v>0</v>
      </c>
      <c r="H131" s="15">
        <f t="shared" si="5"/>
        <v>89.3</v>
      </c>
      <c r="I131" s="10">
        <f t="shared" si="6"/>
        <v>0</v>
      </c>
      <c r="J131" s="17">
        <f t="shared" si="13"/>
        <v>0</v>
      </c>
      <c r="K131" s="16">
        <v>1</v>
      </c>
      <c r="L131" s="17">
        <f t="shared" si="8"/>
        <v>2053.9</v>
      </c>
    </row>
    <row r="132" spans="1:12" ht="30" x14ac:dyDescent="0.25">
      <c r="A132" s="9" t="s">
        <v>30</v>
      </c>
      <c r="B132" s="12" t="s">
        <v>217</v>
      </c>
      <c r="C132" s="9">
        <v>280</v>
      </c>
      <c r="D132" s="9">
        <v>151</v>
      </c>
      <c r="E132" s="9">
        <v>15</v>
      </c>
      <c r="F132" s="9" t="s">
        <v>31</v>
      </c>
      <c r="G132" s="9">
        <v>0</v>
      </c>
      <c r="H132" s="15">
        <f t="shared" si="5"/>
        <v>15</v>
      </c>
      <c r="I132" s="10">
        <f t="shared" si="6"/>
        <v>0</v>
      </c>
      <c r="J132" s="17">
        <f t="shared" si="13"/>
        <v>0</v>
      </c>
      <c r="K132" s="16">
        <v>1</v>
      </c>
      <c r="L132" s="17">
        <f t="shared" si="8"/>
        <v>2265</v>
      </c>
    </row>
    <row r="133" spans="1:12" ht="30" x14ac:dyDescent="0.25">
      <c r="A133" s="15" t="s">
        <v>21</v>
      </c>
      <c r="B133" s="12" t="s">
        <v>219</v>
      </c>
      <c r="C133" s="15">
        <v>283</v>
      </c>
      <c r="D133" s="15">
        <v>400</v>
      </c>
      <c r="E133" s="15">
        <v>1</v>
      </c>
      <c r="F133" s="15" t="s">
        <v>12</v>
      </c>
      <c r="G133" s="15">
        <v>0</v>
      </c>
      <c r="H133" s="15">
        <f t="shared" si="5"/>
        <v>1</v>
      </c>
      <c r="I133" s="16">
        <f t="shared" si="6"/>
        <v>0</v>
      </c>
      <c r="J133" s="17">
        <f t="shared" si="7"/>
        <v>0</v>
      </c>
      <c r="K133" s="16"/>
      <c r="L133" s="17">
        <f t="shared" si="8"/>
        <v>0</v>
      </c>
    </row>
    <row r="134" spans="1:12" ht="30" x14ac:dyDescent="0.25">
      <c r="A134" s="15" t="s">
        <v>41</v>
      </c>
      <c r="B134" s="12" t="s">
        <v>220</v>
      </c>
      <c r="C134" s="15">
        <v>293</v>
      </c>
      <c r="D134" s="15">
        <v>1013</v>
      </c>
      <c r="E134" s="15">
        <v>13.055</v>
      </c>
      <c r="F134" s="15" t="s">
        <v>23</v>
      </c>
      <c r="G134" s="15">
        <v>13.05</v>
      </c>
      <c r="H134" s="15">
        <f t="shared" si="5"/>
        <v>4.9999999999990052E-3</v>
      </c>
      <c r="I134" s="16">
        <f t="shared" si="6"/>
        <v>0.99961700497893535</v>
      </c>
      <c r="J134" s="17">
        <f t="shared" si="7"/>
        <v>13219.650000000001</v>
      </c>
      <c r="K134" s="16"/>
      <c r="L134" s="17">
        <f t="shared" si="8"/>
        <v>0</v>
      </c>
    </row>
    <row r="135" spans="1:12" ht="30" x14ac:dyDescent="0.25">
      <c r="A135" s="15" t="s">
        <v>34</v>
      </c>
      <c r="B135" s="12" t="s">
        <v>220</v>
      </c>
      <c r="C135" s="15">
        <v>293</v>
      </c>
      <c r="D135" s="15">
        <v>1013</v>
      </c>
      <c r="E135" s="15">
        <v>210.65700000000001</v>
      </c>
      <c r="F135" s="15" t="s">
        <v>23</v>
      </c>
      <c r="G135" s="15">
        <v>204.34</v>
      </c>
      <c r="H135" s="15">
        <f t="shared" si="5"/>
        <v>6.3170000000000073</v>
      </c>
      <c r="I135" s="16">
        <f t="shared" si="6"/>
        <v>0.97001286451435265</v>
      </c>
      <c r="J135" s="17">
        <f t="shared" si="7"/>
        <v>206996.42</v>
      </c>
      <c r="K135" s="16"/>
      <c r="L135" s="17">
        <f t="shared" si="8"/>
        <v>0</v>
      </c>
    </row>
    <row r="136" spans="1:12" ht="30" x14ac:dyDescent="0.25">
      <c r="A136" s="15" t="s">
        <v>36</v>
      </c>
      <c r="B136" s="12" t="s">
        <v>235</v>
      </c>
      <c r="C136" s="15">
        <v>316</v>
      </c>
      <c r="D136" s="15">
        <v>4000</v>
      </c>
      <c r="E136" s="15">
        <v>1</v>
      </c>
      <c r="F136" s="15" t="s">
        <v>12</v>
      </c>
      <c r="G136" s="15">
        <v>1</v>
      </c>
      <c r="H136" s="15">
        <f t="shared" si="5"/>
        <v>0</v>
      </c>
      <c r="I136" s="16">
        <f t="shared" si="6"/>
        <v>1</v>
      </c>
      <c r="J136" s="17">
        <f t="shared" si="7"/>
        <v>4000</v>
      </c>
      <c r="K136" s="16"/>
      <c r="L136" s="17">
        <f t="shared" si="8"/>
        <v>0</v>
      </c>
    </row>
    <row r="137" spans="1:12" x14ac:dyDescent="0.25">
      <c r="A137" s="15" t="s">
        <v>18</v>
      </c>
      <c r="B137" s="12" t="s">
        <v>222</v>
      </c>
      <c r="C137" s="15">
        <v>350</v>
      </c>
      <c r="D137" s="15">
        <v>1</v>
      </c>
      <c r="E137" s="15">
        <v>3</v>
      </c>
      <c r="F137" s="15" t="s">
        <v>12</v>
      </c>
      <c r="G137" s="15">
        <v>0</v>
      </c>
      <c r="H137" s="15">
        <f t="shared" si="5"/>
        <v>3</v>
      </c>
      <c r="I137" s="16">
        <f t="shared" si="6"/>
        <v>0</v>
      </c>
      <c r="J137" s="17">
        <f t="shared" si="7"/>
        <v>0</v>
      </c>
      <c r="K137" s="16"/>
      <c r="L137" s="17">
        <f t="shared" si="8"/>
        <v>0</v>
      </c>
    </row>
    <row r="138" spans="1:12" ht="15.75" x14ac:dyDescent="0.25">
      <c r="J138" s="21">
        <f>SUM(J4:J137)</f>
        <v>1443538.2751408</v>
      </c>
      <c r="L138" s="21">
        <f>SUM(L4:L137)</f>
        <v>8999.8860000000004</v>
      </c>
    </row>
    <row r="160" spans="13:13" x14ac:dyDescent="0.25">
      <c r="M160" s="11"/>
    </row>
  </sheetData>
  <autoFilter ref="A3:P138" xr:uid="{00000000-0009-0000-0000-000007000000}"/>
  <pageMargins left="0.7" right="0.7" top="0.75" bottom="0.75" header="0.3" footer="0.3"/>
  <pageSetup paperSize="9" scale="40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3:O79"/>
  <sheetViews>
    <sheetView topLeftCell="E1" workbookViewId="0">
      <selection activeCell="J8" sqref="J8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44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44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44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44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44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44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44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44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44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44</v>
      </c>
      <c r="B13" s="15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44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44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44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15.11</v>
      </c>
      <c r="H16" s="15">
        <f t="shared" si="0"/>
        <v>-2.0000000000006679E-3</v>
      </c>
      <c r="I16" s="16">
        <f t="shared" si="1"/>
        <v>0.99986765484383267</v>
      </c>
      <c r="J16" s="17">
        <f t="shared" si="2"/>
        <v>15110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44</v>
      </c>
      <c r="B17" s="15" t="s">
        <v>98</v>
      </c>
      <c r="C17" s="15">
        <v>23</v>
      </c>
      <c r="D17" s="15">
        <v>7500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44</v>
      </c>
      <c r="B18" s="15" t="s">
        <v>99</v>
      </c>
      <c r="C18" s="15">
        <v>24</v>
      </c>
      <c r="D18" s="15">
        <v>7500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44</v>
      </c>
      <c r="B19" s="15" t="s">
        <v>100</v>
      </c>
      <c r="C19" s="15">
        <v>25</v>
      </c>
      <c r="D19" s="15">
        <v>7500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44</v>
      </c>
      <c r="B20" s="15" t="s">
        <v>101</v>
      </c>
      <c r="C20" s="15">
        <v>26</v>
      </c>
      <c r="D20" s="15">
        <v>7500</v>
      </c>
      <c r="E20" s="15">
        <v>0.9</v>
      </c>
      <c r="F20" s="15" t="s">
        <v>16</v>
      </c>
      <c r="G20" s="15">
        <v>0.9</v>
      </c>
      <c r="H20" s="15">
        <f t="shared" si="0"/>
        <v>0</v>
      </c>
      <c r="I20" s="16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44</v>
      </c>
      <c r="B21" s="15" t="s">
        <v>102</v>
      </c>
      <c r="C21" s="15">
        <v>29</v>
      </c>
      <c r="D21" s="15">
        <v>7500</v>
      </c>
      <c r="E21" s="15">
        <v>2.8</v>
      </c>
      <c r="F21" s="15" t="s">
        <v>16</v>
      </c>
      <c r="G21" s="15">
        <v>0</v>
      </c>
      <c r="H21" s="15">
        <f t="shared" si="0"/>
        <v>-2.8</v>
      </c>
      <c r="I21" s="16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44</v>
      </c>
      <c r="B22" s="15" t="s">
        <v>103</v>
      </c>
      <c r="C22" s="15">
        <v>32</v>
      </c>
      <c r="D22" s="15">
        <v>7500</v>
      </c>
      <c r="E22" s="15">
        <v>0.18</v>
      </c>
      <c r="F22" s="15" t="s">
        <v>16</v>
      </c>
      <c r="G22" s="15">
        <v>0</v>
      </c>
      <c r="H22" s="15">
        <f t="shared" si="0"/>
        <v>-0.18</v>
      </c>
      <c r="I22" s="16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44</v>
      </c>
      <c r="B23" s="15" t="s">
        <v>104</v>
      </c>
      <c r="C23" s="15">
        <v>35</v>
      </c>
      <c r="D23" s="15">
        <v>10000</v>
      </c>
      <c r="E23" s="15">
        <v>0.18</v>
      </c>
      <c r="F23" s="15" t="s">
        <v>16</v>
      </c>
      <c r="G23" s="15">
        <v>0</v>
      </c>
      <c r="H23" s="15">
        <f t="shared" si="0"/>
        <v>-0.18</v>
      </c>
      <c r="I23" s="16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44</v>
      </c>
      <c r="B24" s="15" t="s">
        <v>105</v>
      </c>
      <c r="C24" s="15">
        <v>41</v>
      </c>
      <c r="D24" s="15">
        <v>301.392</v>
      </c>
      <c r="E24" s="15">
        <v>50.12</v>
      </c>
      <c r="F24" s="15" t="s">
        <v>10</v>
      </c>
      <c r="G24" s="15">
        <v>50.12</v>
      </c>
      <c r="H24" s="15">
        <f t="shared" si="0"/>
        <v>0</v>
      </c>
      <c r="I24" s="16">
        <f t="shared" si="1"/>
        <v>1</v>
      </c>
      <c r="J24" s="17">
        <f t="shared" si="2"/>
        <v>15105.767039999999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44</v>
      </c>
      <c r="B25" s="15" t="s">
        <v>106</v>
      </c>
      <c r="C25" s="15">
        <v>42</v>
      </c>
      <c r="D25" s="15">
        <v>301.392</v>
      </c>
      <c r="E25" s="15">
        <v>31.67</v>
      </c>
      <c r="F25" s="15" t="s">
        <v>10</v>
      </c>
      <c r="G25" s="15">
        <v>31.67</v>
      </c>
      <c r="H25" s="15">
        <f t="shared" si="0"/>
        <v>0</v>
      </c>
      <c r="I25" s="16">
        <f t="shared" si="1"/>
        <v>1</v>
      </c>
      <c r="J25" s="17">
        <f t="shared" si="2"/>
        <v>9545.0846400000009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44</v>
      </c>
      <c r="B26" s="15" t="s">
        <v>107</v>
      </c>
      <c r="C26" s="15">
        <v>43</v>
      </c>
      <c r="D26" s="15">
        <v>301.392</v>
      </c>
      <c r="E26" s="15">
        <v>105.11</v>
      </c>
      <c r="F26" s="15" t="s">
        <v>10</v>
      </c>
      <c r="G26" s="15">
        <v>105.11</v>
      </c>
      <c r="H26" s="15">
        <f t="shared" si="0"/>
        <v>0</v>
      </c>
      <c r="I26" s="16">
        <f t="shared" si="1"/>
        <v>1</v>
      </c>
      <c r="J26" s="17">
        <f t="shared" si="2"/>
        <v>31679.313119999999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44</v>
      </c>
      <c r="B27" s="15" t="s">
        <v>108</v>
      </c>
      <c r="C27" s="15">
        <v>44</v>
      </c>
      <c r="D27" s="15">
        <v>301.392</v>
      </c>
      <c r="E27" s="15">
        <v>59.91</v>
      </c>
      <c r="F27" s="15" t="s">
        <v>10</v>
      </c>
      <c r="G27" s="15">
        <v>0</v>
      </c>
      <c r="H27" s="15">
        <f t="shared" si="0"/>
        <v>-59.91</v>
      </c>
      <c r="I27" s="16">
        <f t="shared" si="1"/>
        <v>0</v>
      </c>
      <c r="J27" s="17">
        <f t="shared" si="2"/>
        <v>0</v>
      </c>
      <c r="K27" s="16"/>
      <c r="L27" s="17">
        <f t="shared" si="3"/>
        <v>0</v>
      </c>
    </row>
    <row r="28" spans="1:15" x14ac:dyDescent="0.25">
      <c r="A28" s="15" t="s">
        <v>44</v>
      </c>
      <c r="B28" s="15" t="s">
        <v>109</v>
      </c>
      <c r="C28" s="15">
        <v>45</v>
      </c>
      <c r="D28" s="15">
        <v>301.392</v>
      </c>
      <c r="E28" s="15">
        <v>261.41000000000003</v>
      </c>
      <c r="F28" s="15" t="s">
        <v>10</v>
      </c>
      <c r="G28" s="15">
        <v>0</v>
      </c>
      <c r="H28" s="15">
        <f t="shared" si="0"/>
        <v>-261.41000000000003</v>
      </c>
      <c r="I28" s="16">
        <f t="shared" si="1"/>
        <v>0</v>
      </c>
      <c r="J28" s="17">
        <f t="shared" si="2"/>
        <v>0</v>
      </c>
      <c r="K28" s="16"/>
      <c r="L28" s="17">
        <f t="shared" si="3"/>
        <v>0</v>
      </c>
    </row>
    <row r="29" spans="1:15" x14ac:dyDescent="0.25">
      <c r="A29" s="15" t="s">
        <v>44</v>
      </c>
      <c r="B29" s="15" t="s">
        <v>110</v>
      </c>
      <c r="C29" s="15">
        <v>46</v>
      </c>
      <c r="D29" s="15">
        <v>301.392</v>
      </c>
      <c r="E29" s="15">
        <v>14.58</v>
      </c>
      <c r="F29" s="15" t="s">
        <v>10</v>
      </c>
      <c r="G29" s="15">
        <v>0</v>
      </c>
      <c r="H29" s="15">
        <f t="shared" si="0"/>
        <v>-14.58</v>
      </c>
      <c r="I29" s="16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15" t="s">
        <v>44</v>
      </c>
      <c r="B30" s="15" t="s">
        <v>111</v>
      </c>
      <c r="C30" s="15">
        <v>47</v>
      </c>
      <c r="D30" s="15">
        <v>301.392</v>
      </c>
      <c r="E30" s="15">
        <v>18.25</v>
      </c>
      <c r="F30" s="15" t="s">
        <v>10</v>
      </c>
      <c r="G30" s="15">
        <v>0</v>
      </c>
      <c r="H30" s="15">
        <f t="shared" si="0"/>
        <v>-18.25</v>
      </c>
      <c r="I30" s="16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15" t="s">
        <v>44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44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44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44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0</v>
      </c>
      <c r="H34" s="15">
        <f t="shared" si="0"/>
        <v>-3.51</v>
      </c>
      <c r="I34" s="16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15" t="s">
        <v>44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0</v>
      </c>
      <c r="H35" s="15">
        <f t="shared" si="0"/>
        <v>-30.015999999999998</v>
      </c>
      <c r="I35" s="16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15" t="s">
        <v>44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0</v>
      </c>
      <c r="H36" s="15">
        <f t="shared" si="0"/>
        <v>-1.7729999999999999</v>
      </c>
      <c r="I36" s="16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44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</v>
      </c>
      <c r="H37" s="15">
        <f t="shared" si="0"/>
        <v>-0.8</v>
      </c>
      <c r="I37" s="16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15" t="s">
        <v>44</v>
      </c>
      <c r="B38" s="15" t="s">
        <v>120</v>
      </c>
      <c r="C38" s="15">
        <v>69</v>
      </c>
      <c r="D38" s="15">
        <v>7500</v>
      </c>
      <c r="E38" s="15">
        <v>1</v>
      </c>
      <c r="F38" s="15" t="s">
        <v>16</v>
      </c>
      <c r="G38" s="15">
        <v>0</v>
      </c>
      <c r="H38" s="15">
        <f t="shared" si="0"/>
        <v>-1</v>
      </c>
      <c r="I38" s="16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15" t="s">
        <v>44</v>
      </c>
      <c r="B39" s="15" t="s">
        <v>121</v>
      </c>
      <c r="C39" s="15">
        <v>73</v>
      </c>
      <c r="D39" s="15">
        <v>7500</v>
      </c>
      <c r="E39" s="15">
        <v>2.4</v>
      </c>
      <c r="F39" s="15" t="s">
        <v>16</v>
      </c>
      <c r="G39" s="15">
        <v>0</v>
      </c>
      <c r="H39" s="15">
        <f t="shared" si="0"/>
        <v>-2.4</v>
      </c>
      <c r="I39" s="16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15" t="s">
        <v>44</v>
      </c>
      <c r="B40" s="15" t="s">
        <v>122</v>
      </c>
      <c r="C40" s="15">
        <v>77</v>
      </c>
      <c r="D40" s="15">
        <v>7500</v>
      </c>
      <c r="E40" s="15">
        <v>0.18</v>
      </c>
      <c r="F40" s="15" t="s">
        <v>16</v>
      </c>
      <c r="G40" s="15">
        <v>0</v>
      </c>
      <c r="H40" s="15">
        <f t="shared" si="0"/>
        <v>-0.18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44</v>
      </c>
      <c r="B41" s="15" t="s">
        <v>123</v>
      </c>
      <c r="C41" s="15">
        <v>80</v>
      </c>
      <c r="D41" s="15">
        <v>10000</v>
      </c>
      <c r="E41" s="15">
        <v>0.2</v>
      </c>
      <c r="F41" s="15" t="s">
        <v>16</v>
      </c>
      <c r="G41" s="15">
        <v>0</v>
      </c>
      <c r="H41" s="15">
        <f t="shared" si="0"/>
        <v>-0.2</v>
      </c>
      <c r="I41" s="16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15" t="s">
        <v>44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0</v>
      </c>
      <c r="H42" s="15">
        <f t="shared" si="0"/>
        <v>-61.4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44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0</v>
      </c>
      <c r="H43" s="15">
        <f t="shared" si="0"/>
        <v>-243.08</v>
      </c>
      <c r="I43" s="16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15" t="s">
        <v>44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0</v>
      </c>
      <c r="H44" s="15">
        <f t="shared" si="0"/>
        <v>-14.58</v>
      </c>
      <c r="I44" s="16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15" t="s">
        <v>44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v>0</v>
      </c>
      <c r="H45" s="15">
        <f t="shared" si="0"/>
        <v>-20.55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44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0</v>
      </c>
      <c r="H46" s="15">
        <f t="shared" si="0"/>
        <v>-3.5939999999999999</v>
      </c>
      <c r="I46" s="16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15" t="s">
        <v>44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0</v>
      </c>
      <c r="H47" s="15">
        <f t="shared" si="0"/>
        <v>-27.111000000000001</v>
      </c>
      <c r="I47" s="16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15" t="s">
        <v>44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0</v>
      </c>
      <c r="H48" s="15">
        <f t="shared" si="0"/>
        <v>-1.7729999999999999</v>
      </c>
      <c r="I48" s="16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15" t="s">
        <v>44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44</v>
      </c>
      <c r="B50" s="15" t="s">
        <v>132</v>
      </c>
      <c r="C50" s="15">
        <v>97</v>
      </c>
      <c r="D50" s="15">
        <v>7500</v>
      </c>
      <c r="E50" s="15">
        <v>0.15</v>
      </c>
      <c r="F50" s="15" t="s">
        <v>16</v>
      </c>
      <c r="G50" s="15">
        <v>0</v>
      </c>
      <c r="H50" s="15">
        <f t="shared" si="0"/>
        <v>-0.15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44</v>
      </c>
      <c r="B51" s="15" t="s">
        <v>133</v>
      </c>
      <c r="C51" s="15">
        <v>100</v>
      </c>
      <c r="D51" s="15">
        <v>7500</v>
      </c>
      <c r="E51" s="15">
        <v>0.25</v>
      </c>
      <c r="F51" s="15" t="s">
        <v>16</v>
      </c>
      <c r="G51" s="15">
        <v>0</v>
      </c>
      <c r="H51" s="15">
        <f t="shared" si="0"/>
        <v>-0.25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44</v>
      </c>
      <c r="B52" s="15" t="s">
        <v>134</v>
      </c>
      <c r="C52" s="15">
        <v>103</v>
      </c>
      <c r="D52" s="15">
        <v>10000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44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0</v>
      </c>
      <c r="H53" s="15">
        <f t="shared" si="0"/>
        <v>-8.1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44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0</v>
      </c>
      <c r="H54" s="15">
        <f t="shared" si="0"/>
        <v>-29.38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44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v>0</v>
      </c>
      <c r="H55" s="15">
        <f t="shared" si="0"/>
        <v>-3.81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44</v>
      </c>
      <c r="B56" s="15" t="s">
        <v>138</v>
      </c>
      <c r="C56" s="15">
        <v>109</v>
      </c>
      <c r="D56" s="15">
        <v>2000</v>
      </c>
      <c r="E56" s="15">
        <v>0.61</v>
      </c>
      <c r="F56" s="15" t="s">
        <v>14</v>
      </c>
      <c r="G56" s="15">
        <v>0</v>
      </c>
      <c r="H56" s="15">
        <f t="shared" si="0"/>
        <v>-0.61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44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0</v>
      </c>
      <c r="H57" s="15">
        <f t="shared" si="0"/>
        <v>-2.8319999999999999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44</v>
      </c>
      <c r="B58" s="15" t="s">
        <v>139</v>
      </c>
      <c r="C58" s="15">
        <v>113</v>
      </c>
      <c r="D58" s="15">
        <v>1500</v>
      </c>
      <c r="E58" s="15">
        <v>0.22</v>
      </c>
      <c r="F58" s="15" t="s">
        <v>14</v>
      </c>
      <c r="G58" s="15">
        <v>0</v>
      </c>
      <c r="H58" s="15">
        <f t="shared" si="0"/>
        <v>-0.22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44</v>
      </c>
      <c r="B59" s="15" t="s">
        <v>140</v>
      </c>
      <c r="C59" s="15">
        <v>116</v>
      </c>
      <c r="D59" s="15">
        <v>50</v>
      </c>
      <c r="E59" s="15">
        <v>52</v>
      </c>
      <c r="F59" s="15" t="s">
        <v>13</v>
      </c>
      <c r="G59" s="15">
        <v>0</v>
      </c>
      <c r="H59" s="15">
        <f t="shared" si="0"/>
        <v>-52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44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0</v>
      </c>
      <c r="H60" s="15">
        <f t="shared" si="0"/>
        <v>-191.86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44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v>0</v>
      </c>
      <c r="H61" s="15">
        <f t="shared" si="0"/>
        <v>-203.55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44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0</v>
      </c>
      <c r="H62" s="15">
        <f t="shared" si="0"/>
        <v>-87.26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44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v>0</v>
      </c>
      <c r="H63" s="15">
        <f t="shared" si="0"/>
        <v>-47.7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44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v>0</v>
      </c>
      <c r="H64" s="15">
        <f t="shared" si="0"/>
        <v>-64.23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44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v>0</v>
      </c>
      <c r="H65" s="15">
        <f t="shared" si="0"/>
        <v>-368.27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44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0</v>
      </c>
      <c r="H66" s="15">
        <f t="shared" si="0"/>
        <v>-119.78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44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0</v>
      </c>
      <c r="H67" s="15">
        <f t="shared" si="0"/>
        <v>-267.58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44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0</v>
      </c>
      <c r="H68" s="15">
        <f t="shared" si="0"/>
        <v>-309.89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44</v>
      </c>
      <c r="B69" s="15" t="s">
        <v>152</v>
      </c>
      <c r="C69" s="15">
        <v>151</v>
      </c>
      <c r="D69" s="15">
        <v>139.93199999999999</v>
      </c>
      <c r="E69" s="15">
        <v>118.32</v>
      </c>
      <c r="F69" s="15" t="s">
        <v>10</v>
      </c>
      <c r="G69" s="15">
        <v>0</v>
      </c>
      <c r="H69" s="15">
        <f t="shared" ref="H69:H78" si="4">G69-E69</f>
        <v>-118.32</v>
      </c>
      <c r="I69" s="16">
        <f t="shared" ref="I69:I78" si="5">(G69/E69)</f>
        <v>0</v>
      </c>
      <c r="J69" s="17">
        <f t="shared" ref="J69:J78" si="6">G69*D69</f>
        <v>0</v>
      </c>
      <c r="K69" s="16"/>
      <c r="L69" s="17">
        <f t="shared" ref="L69:L78" si="7">D69*E69*K69</f>
        <v>0</v>
      </c>
    </row>
    <row r="70" spans="1:12" x14ac:dyDescent="0.25">
      <c r="A70" s="15" t="s">
        <v>44</v>
      </c>
      <c r="B70" s="15" t="s">
        <v>153</v>
      </c>
      <c r="C70" s="15">
        <v>152</v>
      </c>
      <c r="D70" s="15">
        <v>139.93199999999999</v>
      </c>
      <c r="E70" s="15">
        <v>366.35</v>
      </c>
      <c r="F70" s="15" t="s">
        <v>10</v>
      </c>
      <c r="G70" s="15">
        <v>0</v>
      </c>
      <c r="H70" s="15">
        <f t="shared" si="4"/>
        <v>-366.35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44</v>
      </c>
      <c r="B71" s="15" t="s">
        <v>154</v>
      </c>
      <c r="C71" s="15">
        <v>156</v>
      </c>
      <c r="D71" s="15">
        <v>193.75200000000001</v>
      </c>
      <c r="E71" s="15">
        <v>209.11</v>
      </c>
      <c r="F71" s="15" t="s">
        <v>10</v>
      </c>
      <c r="G71" s="15">
        <v>0</v>
      </c>
      <c r="H71" s="15">
        <f t="shared" si="4"/>
        <v>-209.11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44</v>
      </c>
      <c r="B72" s="15" t="s">
        <v>155</v>
      </c>
      <c r="C72" s="15">
        <v>160</v>
      </c>
      <c r="D72" s="15">
        <v>139.93199999999999</v>
      </c>
      <c r="E72" s="15">
        <v>14.1</v>
      </c>
      <c r="F72" s="15" t="s">
        <v>10</v>
      </c>
      <c r="G72" s="15">
        <v>0</v>
      </c>
      <c r="H72" s="15">
        <f t="shared" si="4"/>
        <v>-14.1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44</v>
      </c>
      <c r="B73" s="15" t="s">
        <v>156</v>
      </c>
      <c r="C73" s="15">
        <v>161</v>
      </c>
      <c r="D73" s="15">
        <v>139.93199999999999</v>
      </c>
      <c r="E73" s="15">
        <v>37.29</v>
      </c>
      <c r="F73" s="15" t="s">
        <v>10</v>
      </c>
      <c r="G73" s="15">
        <v>0</v>
      </c>
      <c r="H73" s="15">
        <f t="shared" si="4"/>
        <v>-37.29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44</v>
      </c>
      <c r="B74" s="15" t="s">
        <v>157</v>
      </c>
      <c r="C74" s="15">
        <v>165</v>
      </c>
      <c r="D74" s="15">
        <v>193.75200000000001</v>
      </c>
      <c r="E74" s="15">
        <v>180.56</v>
      </c>
      <c r="F74" s="15" t="s">
        <v>10</v>
      </c>
      <c r="G74" s="15">
        <v>0</v>
      </c>
      <c r="H74" s="15">
        <f t="shared" si="4"/>
        <v>-180.56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21</v>
      </c>
      <c r="B75" s="15" t="s">
        <v>219</v>
      </c>
      <c r="C75" s="15">
        <v>283</v>
      </c>
      <c r="D75" s="15">
        <v>400</v>
      </c>
      <c r="E75" s="15">
        <v>1</v>
      </c>
      <c r="F75" s="15" t="s">
        <v>12</v>
      </c>
      <c r="G75" s="15">
        <v>0</v>
      </c>
      <c r="H75" s="15">
        <f t="shared" si="4"/>
        <v>-1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44</v>
      </c>
      <c r="B76" s="15" t="s">
        <v>220</v>
      </c>
      <c r="C76" s="15">
        <v>293</v>
      </c>
      <c r="D76" s="15">
        <v>310</v>
      </c>
      <c r="E76" s="15">
        <v>867.74</v>
      </c>
      <c r="F76" s="15" t="s">
        <v>23</v>
      </c>
      <c r="G76" s="15">
        <v>50</v>
      </c>
      <c r="H76" s="15">
        <f t="shared" si="4"/>
        <v>-817.74</v>
      </c>
      <c r="I76" s="16">
        <f t="shared" si="5"/>
        <v>5.762094636642312E-2</v>
      </c>
      <c r="J76" s="17">
        <f t="shared" si="6"/>
        <v>15500</v>
      </c>
      <c r="K76" s="16"/>
      <c r="L76" s="17">
        <f t="shared" si="7"/>
        <v>0</v>
      </c>
    </row>
    <row r="77" spans="1:12" x14ac:dyDescent="0.25">
      <c r="A77" s="15" t="s">
        <v>44</v>
      </c>
      <c r="B77" s="15" t="s">
        <v>234</v>
      </c>
      <c r="C77" s="15">
        <v>298</v>
      </c>
      <c r="D77" s="15">
        <v>310</v>
      </c>
      <c r="E77" s="15">
        <v>244</v>
      </c>
      <c r="F77" s="15" t="s">
        <v>23</v>
      </c>
      <c r="G77" s="15">
        <v>0</v>
      </c>
      <c r="H77" s="15">
        <f t="shared" si="4"/>
        <v>-244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18</v>
      </c>
      <c r="B78" s="15" t="s">
        <v>222</v>
      </c>
      <c r="C78" s="15">
        <v>350</v>
      </c>
      <c r="D78" s="15">
        <v>1</v>
      </c>
      <c r="E78" s="15">
        <v>3</v>
      </c>
      <c r="F78" s="15" t="s">
        <v>12</v>
      </c>
      <c r="G78" s="15">
        <v>0</v>
      </c>
      <c r="H78" s="15">
        <f t="shared" si="4"/>
        <v>-3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J79" s="13">
        <f>SUM(J4:J78)</f>
        <v>220933.47640000004</v>
      </c>
      <c r="L79" s="13">
        <f>SUM(L4:L78)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O75"/>
  <sheetViews>
    <sheetView topLeftCell="C1" zoomScale="85" zoomScaleNormal="85" workbookViewId="0">
      <selection activeCell="B14" sqref="B14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41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41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41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41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41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41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41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41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41</v>
      </c>
      <c r="B12" s="15" t="s">
        <v>93</v>
      </c>
      <c r="C12" s="15">
        <v>14</v>
      </c>
      <c r="D12" s="15">
        <v>22</v>
      </c>
      <c r="E12" s="15">
        <v>147.30410000000001</v>
      </c>
      <c r="F12" s="15" t="s">
        <v>10</v>
      </c>
      <c r="G12" s="15">
        <v>147.30000000000001</v>
      </c>
      <c r="H12" s="15">
        <f t="shared" si="0"/>
        <v>-4.0999999999939973E-3</v>
      </c>
      <c r="I12" s="16">
        <f t="shared" si="1"/>
        <v>0.9999721664230663</v>
      </c>
      <c r="J12" s="17">
        <f t="shared" si="2"/>
        <v>3240.6000000000004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41</v>
      </c>
      <c r="B13" s="15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151.12</v>
      </c>
      <c r="H13" s="15">
        <f t="shared" si="0"/>
        <v>0</v>
      </c>
      <c r="I13" s="16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41</v>
      </c>
      <c r="B14" s="15" t="s">
        <v>94</v>
      </c>
      <c r="C14" s="15">
        <v>16</v>
      </c>
      <c r="D14" s="15">
        <v>141.12</v>
      </c>
      <c r="E14" s="15">
        <v>15.63</v>
      </c>
      <c r="F14" s="15" t="s">
        <v>14</v>
      </c>
      <c r="G14" s="15">
        <v>15.63</v>
      </c>
      <c r="H14" s="15">
        <f t="shared" si="0"/>
        <v>0</v>
      </c>
      <c r="I14" s="16">
        <f t="shared" si="1"/>
        <v>1</v>
      </c>
      <c r="J14" s="17">
        <f t="shared" si="2"/>
        <v>2205.7056000000002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41</v>
      </c>
      <c r="B15" s="15" t="s">
        <v>95</v>
      </c>
      <c r="C15" s="15">
        <v>20</v>
      </c>
      <c r="D15" s="15">
        <v>1000</v>
      </c>
      <c r="E15" s="15">
        <v>5.6769999999999996</v>
      </c>
      <c r="F15" s="15" t="s">
        <v>14</v>
      </c>
      <c r="G15" s="15">
        <v>5.68</v>
      </c>
      <c r="H15" s="15">
        <f t="shared" si="0"/>
        <v>3.0000000000001137E-3</v>
      </c>
      <c r="I15" s="16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41</v>
      </c>
      <c r="B16" s="15" t="s">
        <v>96</v>
      </c>
      <c r="C16" s="15">
        <v>21</v>
      </c>
      <c r="D16" s="15">
        <v>1000</v>
      </c>
      <c r="E16" s="15">
        <v>4.5679999999999996</v>
      </c>
      <c r="F16" s="15" t="s">
        <v>14</v>
      </c>
      <c r="G16" s="15">
        <v>4.57</v>
      </c>
      <c r="H16" s="15">
        <f t="shared" si="0"/>
        <v>2.0000000000006679E-3</v>
      </c>
      <c r="I16" s="16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41</v>
      </c>
      <c r="B17" s="15" t="s">
        <v>97</v>
      </c>
      <c r="C17" s="15">
        <v>22</v>
      </c>
      <c r="D17" s="15">
        <v>1000</v>
      </c>
      <c r="E17" s="15">
        <v>15.112</v>
      </c>
      <c r="F17" s="15" t="s">
        <v>14</v>
      </c>
      <c r="G17" s="15">
        <v>15.11</v>
      </c>
      <c r="H17" s="15">
        <f t="shared" si="0"/>
        <v>-2.0000000000006679E-3</v>
      </c>
      <c r="I17" s="16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41</v>
      </c>
      <c r="B18" s="15" t="s">
        <v>98</v>
      </c>
      <c r="C18" s="15">
        <v>23</v>
      </c>
      <c r="D18" s="15">
        <v>7000</v>
      </c>
      <c r="E18" s="15">
        <v>0.65</v>
      </c>
      <c r="F18" s="15" t="s">
        <v>16</v>
      </c>
      <c r="G18" s="15">
        <v>0.65</v>
      </c>
      <c r="H18" s="15">
        <f t="shared" si="0"/>
        <v>0</v>
      </c>
      <c r="I18" s="16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41</v>
      </c>
      <c r="B19" s="15" t="s">
        <v>99</v>
      </c>
      <c r="C19" s="15">
        <v>24</v>
      </c>
      <c r="D19" s="15">
        <v>7000</v>
      </c>
      <c r="E19" s="15">
        <v>0.75</v>
      </c>
      <c r="F19" s="15" t="s">
        <v>16</v>
      </c>
      <c r="G19" s="15">
        <v>0.75</v>
      </c>
      <c r="H19" s="15">
        <f t="shared" si="0"/>
        <v>0</v>
      </c>
      <c r="I19" s="16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41</v>
      </c>
      <c r="B20" s="15" t="s">
        <v>100</v>
      </c>
      <c r="C20" s="15">
        <v>25</v>
      </c>
      <c r="D20" s="15">
        <v>7000</v>
      </c>
      <c r="E20" s="15">
        <v>1</v>
      </c>
      <c r="F20" s="15" t="s">
        <v>16</v>
      </c>
      <c r="G20" s="15">
        <v>1</v>
      </c>
      <c r="H20" s="15">
        <f t="shared" si="0"/>
        <v>0</v>
      </c>
      <c r="I20" s="16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41</v>
      </c>
      <c r="B21" s="15" t="s">
        <v>101</v>
      </c>
      <c r="C21" s="15">
        <v>26</v>
      </c>
      <c r="D21" s="15">
        <v>7000</v>
      </c>
      <c r="E21" s="15">
        <v>0.9</v>
      </c>
      <c r="F21" s="15" t="s">
        <v>16</v>
      </c>
      <c r="G21" s="15">
        <v>0.9</v>
      </c>
      <c r="H21" s="15">
        <f t="shared" si="0"/>
        <v>0</v>
      </c>
      <c r="I21" s="16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41</v>
      </c>
      <c r="B22" s="15" t="s">
        <v>102</v>
      </c>
      <c r="C22" s="15">
        <v>29</v>
      </c>
      <c r="D22" s="15">
        <v>7000</v>
      </c>
      <c r="E22" s="15">
        <v>2.8</v>
      </c>
      <c r="F22" s="15" t="s">
        <v>16</v>
      </c>
      <c r="G22" s="15">
        <v>2.8</v>
      </c>
      <c r="H22" s="15">
        <f t="shared" si="0"/>
        <v>0</v>
      </c>
      <c r="I22" s="16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41</v>
      </c>
      <c r="B23" s="15" t="s">
        <v>103</v>
      </c>
      <c r="C23" s="15">
        <v>32</v>
      </c>
      <c r="D23" s="15">
        <v>7000</v>
      </c>
      <c r="E23" s="15">
        <v>0.18</v>
      </c>
      <c r="F23" s="15" t="s">
        <v>16</v>
      </c>
      <c r="G23" s="15">
        <v>0.18</v>
      </c>
      <c r="H23" s="15">
        <f t="shared" si="0"/>
        <v>0</v>
      </c>
      <c r="I23" s="16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41</v>
      </c>
      <c r="B24" s="15" t="s">
        <v>104</v>
      </c>
      <c r="C24" s="15">
        <v>35</v>
      </c>
      <c r="D24" s="15">
        <v>7000</v>
      </c>
      <c r="E24" s="15">
        <v>0.18</v>
      </c>
      <c r="F24" s="15" t="s">
        <v>16</v>
      </c>
      <c r="G24" s="15">
        <v>0</v>
      </c>
      <c r="H24" s="15">
        <f t="shared" si="0"/>
        <v>-0.18</v>
      </c>
      <c r="I24" s="16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41</v>
      </c>
      <c r="B25" s="15" t="s">
        <v>105</v>
      </c>
      <c r="C25" s="15">
        <v>41</v>
      </c>
      <c r="D25" s="15">
        <v>301.392</v>
      </c>
      <c r="E25" s="15">
        <v>50.12</v>
      </c>
      <c r="F25" s="15" t="s">
        <v>10</v>
      </c>
      <c r="G25" s="15">
        <v>50.12</v>
      </c>
      <c r="H25" s="15">
        <f t="shared" si="0"/>
        <v>0</v>
      </c>
      <c r="I25" s="16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41</v>
      </c>
      <c r="B26" s="15" t="s">
        <v>106</v>
      </c>
      <c r="C26" s="15">
        <v>42</v>
      </c>
      <c r="D26" s="15">
        <v>301.392</v>
      </c>
      <c r="E26" s="15">
        <v>31.67</v>
      </c>
      <c r="F26" s="15" t="s">
        <v>10</v>
      </c>
      <c r="G26" s="15">
        <v>31.67</v>
      </c>
      <c r="H26" s="15">
        <f t="shared" si="0"/>
        <v>0</v>
      </c>
      <c r="I26" s="16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41</v>
      </c>
      <c r="B27" s="15" t="s">
        <v>107</v>
      </c>
      <c r="C27" s="15">
        <v>43</v>
      </c>
      <c r="D27" s="15">
        <v>301.392</v>
      </c>
      <c r="E27" s="15">
        <v>105.11</v>
      </c>
      <c r="F27" s="15" t="s">
        <v>10</v>
      </c>
      <c r="G27" s="15">
        <v>105.11</v>
      </c>
      <c r="H27" s="15">
        <f t="shared" si="0"/>
        <v>0</v>
      </c>
      <c r="I27" s="16">
        <f t="shared" si="1"/>
        <v>1</v>
      </c>
      <c r="J27" s="17">
        <f t="shared" si="2"/>
        <v>31679.313119999999</v>
      </c>
      <c r="K27" s="16"/>
      <c r="L27" s="17">
        <f t="shared" si="3"/>
        <v>0</v>
      </c>
    </row>
    <row r="28" spans="1:15" x14ac:dyDescent="0.25">
      <c r="A28" s="15" t="s">
        <v>41</v>
      </c>
      <c r="B28" s="15" t="s">
        <v>108</v>
      </c>
      <c r="C28" s="15">
        <v>44</v>
      </c>
      <c r="D28" s="15">
        <v>301.392</v>
      </c>
      <c r="E28" s="15">
        <v>59.91</v>
      </c>
      <c r="F28" s="15" t="s">
        <v>10</v>
      </c>
      <c r="G28" s="15">
        <v>59.91</v>
      </c>
      <c r="H28" s="15">
        <f t="shared" si="0"/>
        <v>0</v>
      </c>
      <c r="I28" s="16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15" t="s">
        <v>41</v>
      </c>
      <c r="B29" s="15" t="s">
        <v>109</v>
      </c>
      <c r="C29" s="15">
        <v>45</v>
      </c>
      <c r="D29" s="15">
        <v>301.392</v>
      </c>
      <c r="E29" s="15">
        <v>261.41000000000003</v>
      </c>
      <c r="F29" s="15" t="s">
        <v>10</v>
      </c>
      <c r="G29" s="15">
        <v>261.41000000000003</v>
      </c>
      <c r="H29" s="15">
        <f t="shared" si="0"/>
        <v>0</v>
      </c>
      <c r="I29" s="16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15" t="s">
        <v>41</v>
      </c>
      <c r="B30" s="15" t="s">
        <v>110</v>
      </c>
      <c r="C30" s="15">
        <v>46</v>
      </c>
      <c r="D30" s="15">
        <v>301.392</v>
      </c>
      <c r="E30" s="15">
        <v>14.58</v>
      </c>
      <c r="F30" s="15" t="s">
        <v>10</v>
      </c>
      <c r="G30" s="15">
        <v>14.58</v>
      </c>
      <c r="H30" s="15">
        <f t="shared" si="0"/>
        <v>0</v>
      </c>
      <c r="I30" s="16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15" t="s">
        <v>41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41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41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41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3.51</v>
      </c>
      <c r="H34" s="15">
        <f t="shared" si="0"/>
        <v>0</v>
      </c>
      <c r="I34" s="16">
        <f t="shared" si="1"/>
        <v>1</v>
      </c>
      <c r="J34" s="17">
        <f t="shared" si="2"/>
        <v>7020</v>
      </c>
      <c r="K34" s="16"/>
      <c r="L34" s="17">
        <f t="shared" si="3"/>
        <v>0</v>
      </c>
    </row>
    <row r="35" spans="1:12" x14ac:dyDescent="0.25">
      <c r="A35" s="15" t="s">
        <v>41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30.02</v>
      </c>
      <c r="H35" s="15">
        <f t="shared" si="0"/>
        <v>4.0000000000013358E-3</v>
      </c>
      <c r="I35" s="16">
        <f t="shared" si="1"/>
        <v>1.000133262260128</v>
      </c>
      <c r="J35" s="17">
        <f t="shared" si="2"/>
        <v>6754.5</v>
      </c>
      <c r="K35" s="16"/>
      <c r="L35" s="17">
        <f t="shared" si="3"/>
        <v>0</v>
      </c>
    </row>
    <row r="36" spans="1:12" x14ac:dyDescent="0.25">
      <c r="A36" s="15" t="s">
        <v>41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1.77</v>
      </c>
      <c r="H36" s="15">
        <f t="shared" si="0"/>
        <v>-2.9999999999998916E-3</v>
      </c>
      <c r="I36" s="16">
        <f t="shared" si="1"/>
        <v>0.99830795262267347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15" t="s">
        <v>41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0.8</v>
      </c>
      <c r="H37" s="15">
        <f t="shared" si="0"/>
        <v>0</v>
      </c>
      <c r="I37" s="16">
        <f t="shared" si="1"/>
        <v>1</v>
      </c>
      <c r="J37" s="17">
        <f t="shared" si="2"/>
        <v>1200</v>
      </c>
      <c r="K37" s="16"/>
      <c r="L37" s="17">
        <f t="shared" si="3"/>
        <v>0</v>
      </c>
    </row>
    <row r="38" spans="1:12" x14ac:dyDescent="0.25">
      <c r="A38" s="15" t="s">
        <v>43</v>
      </c>
      <c r="B38" s="15" t="s">
        <v>119</v>
      </c>
      <c r="C38" s="15">
        <v>68</v>
      </c>
      <c r="D38" s="15">
        <v>2000</v>
      </c>
      <c r="E38" s="15">
        <v>1</v>
      </c>
      <c r="F38" s="15" t="s">
        <v>12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15" t="s">
        <v>41</v>
      </c>
      <c r="B39" s="15" t="s">
        <v>120</v>
      </c>
      <c r="C39" s="15">
        <v>69</v>
      </c>
      <c r="D39" s="15">
        <v>7000</v>
      </c>
      <c r="E39" s="15">
        <v>1</v>
      </c>
      <c r="F39" s="15" t="s">
        <v>16</v>
      </c>
      <c r="G39" s="15">
        <v>1</v>
      </c>
      <c r="H39" s="15">
        <f t="shared" si="0"/>
        <v>0</v>
      </c>
      <c r="I39" s="16">
        <f t="shared" si="1"/>
        <v>1</v>
      </c>
      <c r="J39" s="17">
        <f t="shared" si="2"/>
        <v>7000</v>
      </c>
      <c r="K39" s="16"/>
      <c r="L39" s="17">
        <f t="shared" si="3"/>
        <v>0</v>
      </c>
    </row>
    <row r="40" spans="1:12" x14ac:dyDescent="0.25">
      <c r="A40" s="15" t="s">
        <v>41</v>
      </c>
      <c r="B40" s="15" t="s">
        <v>121</v>
      </c>
      <c r="C40" s="15">
        <v>73</v>
      </c>
      <c r="D40" s="15">
        <v>7000</v>
      </c>
      <c r="E40" s="15">
        <v>2.4</v>
      </c>
      <c r="F40" s="15" t="s">
        <v>16</v>
      </c>
      <c r="G40" s="15">
        <v>2.4</v>
      </c>
      <c r="H40" s="15">
        <f t="shared" si="0"/>
        <v>0</v>
      </c>
      <c r="I40" s="16">
        <f t="shared" si="1"/>
        <v>1</v>
      </c>
      <c r="J40" s="17">
        <f t="shared" si="2"/>
        <v>16800</v>
      </c>
      <c r="K40" s="16"/>
      <c r="L40" s="17">
        <f t="shared" si="3"/>
        <v>0</v>
      </c>
    </row>
    <row r="41" spans="1:12" x14ac:dyDescent="0.25">
      <c r="A41" s="15" t="s">
        <v>41</v>
      </c>
      <c r="B41" s="15" t="s">
        <v>122</v>
      </c>
      <c r="C41" s="15">
        <v>77</v>
      </c>
      <c r="D41" s="15">
        <v>7000</v>
      </c>
      <c r="E41" s="15">
        <v>0.18</v>
      </c>
      <c r="F41" s="15" t="s">
        <v>16</v>
      </c>
      <c r="G41" s="15">
        <v>0.18</v>
      </c>
      <c r="H41" s="15">
        <f t="shared" si="0"/>
        <v>0</v>
      </c>
      <c r="I41" s="16">
        <f t="shared" si="1"/>
        <v>1</v>
      </c>
      <c r="J41" s="17">
        <f t="shared" si="2"/>
        <v>1260</v>
      </c>
      <c r="K41" s="16"/>
      <c r="L41" s="17">
        <f t="shared" si="3"/>
        <v>0</v>
      </c>
    </row>
    <row r="42" spans="1:12" x14ac:dyDescent="0.25">
      <c r="A42" s="15" t="s">
        <v>41</v>
      </c>
      <c r="B42" s="15" t="s">
        <v>123</v>
      </c>
      <c r="C42" s="15">
        <v>80</v>
      </c>
      <c r="D42" s="15">
        <v>7000</v>
      </c>
      <c r="E42" s="15">
        <v>0.2</v>
      </c>
      <c r="F42" s="15" t="s">
        <v>16</v>
      </c>
      <c r="G42" s="15">
        <v>0</v>
      </c>
      <c r="H42" s="15">
        <f t="shared" si="0"/>
        <v>-0.2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41</v>
      </c>
      <c r="B43" s="15" t="s">
        <v>124</v>
      </c>
      <c r="C43" s="15">
        <v>84</v>
      </c>
      <c r="D43" s="15">
        <v>301.392</v>
      </c>
      <c r="E43" s="15">
        <v>61.4</v>
      </c>
      <c r="F43" s="15" t="s">
        <v>10</v>
      </c>
      <c r="G43" s="15">
        <v>61.4</v>
      </c>
      <c r="H43" s="15">
        <f t="shared" si="0"/>
        <v>0</v>
      </c>
      <c r="I43" s="16">
        <f t="shared" si="1"/>
        <v>1</v>
      </c>
      <c r="J43" s="17">
        <f t="shared" si="2"/>
        <v>18505.468799999999</v>
      </c>
      <c r="K43" s="16"/>
      <c r="L43" s="17">
        <f t="shared" si="3"/>
        <v>0</v>
      </c>
    </row>
    <row r="44" spans="1:12" x14ac:dyDescent="0.25">
      <c r="A44" s="15" t="s">
        <v>41</v>
      </c>
      <c r="B44" s="15" t="s">
        <v>125</v>
      </c>
      <c r="C44" s="15">
        <v>85</v>
      </c>
      <c r="D44" s="15">
        <v>301.392</v>
      </c>
      <c r="E44" s="15">
        <v>243.08</v>
      </c>
      <c r="F44" s="15" t="s">
        <v>10</v>
      </c>
      <c r="G44" s="15">
        <v>243.08</v>
      </c>
      <c r="H44" s="15">
        <f t="shared" si="0"/>
        <v>0</v>
      </c>
      <c r="I44" s="16">
        <f t="shared" si="1"/>
        <v>1</v>
      </c>
      <c r="J44" s="17">
        <f t="shared" si="2"/>
        <v>73262.367360000004</v>
      </c>
      <c r="K44" s="16"/>
      <c r="L44" s="17">
        <f t="shared" si="3"/>
        <v>0</v>
      </c>
    </row>
    <row r="45" spans="1:12" x14ac:dyDescent="0.25">
      <c r="A45" s="15" t="s">
        <v>41</v>
      </c>
      <c r="B45" s="15" t="s">
        <v>126</v>
      </c>
      <c r="C45" s="15">
        <v>86</v>
      </c>
      <c r="D45" s="15">
        <v>301.392</v>
      </c>
      <c r="E45" s="15">
        <v>14.58</v>
      </c>
      <c r="F45" s="15" t="s">
        <v>10</v>
      </c>
      <c r="G45" s="15">
        <v>14.58</v>
      </c>
      <c r="H45" s="15">
        <f t="shared" si="0"/>
        <v>0</v>
      </c>
      <c r="I45" s="16">
        <f t="shared" si="1"/>
        <v>1</v>
      </c>
      <c r="J45" s="17">
        <f t="shared" si="2"/>
        <v>4394.2953600000001</v>
      </c>
      <c r="K45" s="16"/>
      <c r="L45" s="17">
        <f t="shared" si="3"/>
        <v>0</v>
      </c>
    </row>
    <row r="46" spans="1:12" x14ac:dyDescent="0.25">
      <c r="A46" s="15" t="s">
        <v>41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3.59</v>
      </c>
      <c r="H46" s="15">
        <f t="shared" si="0"/>
        <v>-4.0000000000000036E-3</v>
      </c>
      <c r="I46" s="16">
        <f t="shared" si="1"/>
        <v>0.99888703394546463</v>
      </c>
      <c r="J46" s="17">
        <f t="shared" si="2"/>
        <v>7180</v>
      </c>
      <c r="K46" s="16"/>
      <c r="L46" s="17">
        <f t="shared" si="3"/>
        <v>0</v>
      </c>
    </row>
    <row r="47" spans="1:12" x14ac:dyDescent="0.25">
      <c r="A47" s="15" t="s">
        <v>41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27.11</v>
      </c>
      <c r="H47" s="15">
        <f t="shared" si="0"/>
        <v>-1.0000000000012221E-3</v>
      </c>
      <c r="I47" s="16">
        <f t="shared" si="1"/>
        <v>0.99996311460292864</v>
      </c>
      <c r="J47" s="17">
        <f t="shared" si="2"/>
        <v>6099.75</v>
      </c>
      <c r="K47" s="16"/>
      <c r="L47" s="17">
        <f t="shared" si="3"/>
        <v>0</v>
      </c>
    </row>
    <row r="48" spans="1:12" x14ac:dyDescent="0.25">
      <c r="A48" s="15" t="s">
        <v>41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1.77</v>
      </c>
      <c r="H48" s="15">
        <f t="shared" si="0"/>
        <v>-2.9999999999998916E-3</v>
      </c>
      <c r="I48" s="16">
        <f t="shared" si="1"/>
        <v>0.99830795262267347</v>
      </c>
      <c r="J48" s="17">
        <f t="shared" si="2"/>
        <v>3540</v>
      </c>
      <c r="K48" s="16"/>
      <c r="L48" s="17">
        <f t="shared" si="3"/>
        <v>0</v>
      </c>
    </row>
    <row r="49" spans="1:12" x14ac:dyDescent="0.25">
      <c r="A49" s="15" t="s">
        <v>41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41</v>
      </c>
      <c r="B50" s="15" t="s">
        <v>132</v>
      </c>
      <c r="C50" s="15">
        <v>97</v>
      </c>
      <c r="D50" s="15">
        <v>7000</v>
      </c>
      <c r="E50" s="15">
        <v>0.15</v>
      </c>
      <c r="F50" s="15" t="s">
        <v>16</v>
      </c>
      <c r="G50" s="15">
        <v>0.15</v>
      </c>
      <c r="H50" s="15">
        <f t="shared" si="0"/>
        <v>0</v>
      </c>
      <c r="I50" s="16">
        <f t="shared" si="1"/>
        <v>1</v>
      </c>
      <c r="J50" s="17">
        <f t="shared" si="2"/>
        <v>1050</v>
      </c>
      <c r="K50" s="16"/>
      <c r="L50" s="17">
        <f t="shared" si="3"/>
        <v>0</v>
      </c>
    </row>
    <row r="51" spans="1:12" x14ac:dyDescent="0.25">
      <c r="A51" s="15" t="s">
        <v>41</v>
      </c>
      <c r="B51" s="15" t="s">
        <v>133</v>
      </c>
      <c r="C51" s="15">
        <v>100</v>
      </c>
      <c r="D51" s="15">
        <v>7000</v>
      </c>
      <c r="E51" s="15">
        <v>0.25</v>
      </c>
      <c r="F51" s="15" t="s">
        <v>16</v>
      </c>
      <c r="G51" s="15">
        <v>0.25</v>
      </c>
      <c r="H51" s="15">
        <f t="shared" si="0"/>
        <v>0</v>
      </c>
      <c r="I51" s="16">
        <f t="shared" si="1"/>
        <v>1</v>
      </c>
      <c r="J51" s="17">
        <f t="shared" si="2"/>
        <v>1750</v>
      </c>
      <c r="K51" s="16"/>
      <c r="L51" s="17">
        <f t="shared" si="3"/>
        <v>0</v>
      </c>
    </row>
    <row r="52" spans="1:12" x14ac:dyDescent="0.25">
      <c r="A52" s="15" t="s">
        <v>41</v>
      </c>
      <c r="B52" s="15" t="s">
        <v>134</v>
      </c>
      <c r="C52" s="15">
        <v>103</v>
      </c>
      <c r="D52" s="15">
        <v>7000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41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8.1</v>
      </c>
      <c r="H53" s="15">
        <f t="shared" si="0"/>
        <v>0</v>
      </c>
      <c r="I53" s="16">
        <f t="shared" si="1"/>
        <v>1</v>
      </c>
      <c r="J53" s="17">
        <f t="shared" si="2"/>
        <v>2441.2752</v>
      </c>
      <c r="K53" s="16"/>
      <c r="L53" s="17">
        <f t="shared" si="3"/>
        <v>0</v>
      </c>
    </row>
    <row r="54" spans="1:12" x14ac:dyDescent="0.25">
      <c r="A54" s="15" t="s">
        <v>41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29.38</v>
      </c>
      <c r="H54" s="15">
        <f t="shared" si="0"/>
        <v>0</v>
      </c>
      <c r="I54" s="16">
        <f t="shared" si="1"/>
        <v>1</v>
      </c>
      <c r="J54" s="17">
        <f t="shared" si="2"/>
        <v>8854.89696</v>
      </c>
      <c r="K54" s="16"/>
      <c r="L54" s="17">
        <f t="shared" si="3"/>
        <v>0</v>
      </c>
    </row>
    <row r="55" spans="1:12" x14ac:dyDescent="0.25">
      <c r="A55" s="15" t="s">
        <v>41</v>
      </c>
      <c r="B55" s="15" t="s">
        <v>138</v>
      </c>
      <c r="C55" s="15">
        <v>109</v>
      </c>
      <c r="D55" s="15">
        <v>2000</v>
      </c>
      <c r="E55" s="15">
        <v>0.61</v>
      </c>
      <c r="F55" s="15" t="s">
        <v>14</v>
      </c>
      <c r="G55" s="15">
        <v>0.61</v>
      </c>
      <c r="H55" s="15">
        <f t="shared" si="0"/>
        <v>0</v>
      </c>
      <c r="I55" s="16">
        <f t="shared" si="1"/>
        <v>1</v>
      </c>
      <c r="J55" s="17">
        <f t="shared" si="2"/>
        <v>1220</v>
      </c>
      <c r="K55" s="16"/>
      <c r="L55" s="17">
        <f t="shared" si="3"/>
        <v>0</v>
      </c>
    </row>
    <row r="56" spans="1:12" x14ac:dyDescent="0.25">
      <c r="A56" s="15" t="s">
        <v>41</v>
      </c>
      <c r="B56" s="15" t="s">
        <v>139</v>
      </c>
      <c r="C56" s="15">
        <v>112</v>
      </c>
      <c r="D56" s="15">
        <v>225</v>
      </c>
      <c r="E56" s="15">
        <v>2.8319999999999999</v>
      </c>
      <c r="F56" s="15" t="s">
        <v>14</v>
      </c>
      <c r="G56" s="15">
        <v>2.83</v>
      </c>
      <c r="H56" s="15">
        <f t="shared" si="0"/>
        <v>-1.9999999999997797E-3</v>
      </c>
      <c r="I56" s="16">
        <f t="shared" si="1"/>
        <v>0.99929378531073454</v>
      </c>
      <c r="J56" s="17">
        <f t="shared" si="2"/>
        <v>636.75</v>
      </c>
      <c r="K56" s="16"/>
      <c r="L56" s="17">
        <f t="shared" si="3"/>
        <v>0</v>
      </c>
    </row>
    <row r="57" spans="1:12" x14ac:dyDescent="0.25">
      <c r="A57" s="15" t="s">
        <v>41</v>
      </c>
      <c r="B57" s="15" t="s">
        <v>139</v>
      </c>
      <c r="C57" s="15">
        <v>113</v>
      </c>
      <c r="D57" s="15">
        <v>1500</v>
      </c>
      <c r="E57" s="15">
        <v>0.22</v>
      </c>
      <c r="F57" s="15" t="s">
        <v>14</v>
      </c>
      <c r="G57" s="15">
        <v>0</v>
      </c>
      <c r="H57" s="15">
        <f t="shared" si="0"/>
        <v>-0.22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41</v>
      </c>
      <c r="B58" s="15" t="s">
        <v>140</v>
      </c>
      <c r="C58" s="15">
        <v>116</v>
      </c>
      <c r="D58" s="15">
        <v>50</v>
      </c>
      <c r="E58" s="15">
        <v>52</v>
      </c>
      <c r="F58" s="15" t="s">
        <v>13</v>
      </c>
      <c r="G58" s="15">
        <v>52</v>
      </c>
      <c r="H58" s="15">
        <f t="shared" si="0"/>
        <v>0</v>
      </c>
      <c r="I58" s="16">
        <f t="shared" si="1"/>
        <v>1</v>
      </c>
      <c r="J58" s="17">
        <f t="shared" si="2"/>
        <v>2600</v>
      </c>
      <c r="K58" s="16"/>
      <c r="L58" s="17">
        <f t="shared" si="3"/>
        <v>0</v>
      </c>
    </row>
    <row r="59" spans="1:12" x14ac:dyDescent="0.25">
      <c r="A59" s="15" t="s">
        <v>43</v>
      </c>
      <c r="B59" s="15" t="s">
        <v>141</v>
      </c>
      <c r="C59" s="15">
        <v>118</v>
      </c>
      <c r="D59" s="15">
        <v>2000</v>
      </c>
      <c r="E59" s="15">
        <v>1</v>
      </c>
      <c r="F59" s="15" t="s">
        <v>12</v>
      </c>
      <c r="G59" s="15">
        <v>1</v>
      </c>
      <c r="H59" s="15">
        <f t="shared" si="0"/>
        <v>0</v>
      </c>
      <c r="I59" s="16">
        <f t="shared" si="1"/>
        <v>1</v>
      </c>
      <c r="J59" s="17">
        <f t="shared" si="2"/>
        <v>2000</v>
      </c>
      <c r="K59" s="16"/>
      <c r="L59" s="17">
        <f t="shared" si="3"/>
        <v>0</v>
      </c>
    </row>
    <row r="60" spans="1:12" x14ac:dyDescent="0.25">
      <c r="A60" s="15" t="s">
        <v>41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191.86</v>
      </c>
      <c r="H60" s="15">
        <f t="shared" si="0"/>
        <v>0</v>
      </c>
      <c r="I60" s="16">
        <f t="shared" si="1"/>
        <v>1</v>
      </c>
      <c r="J60" s="17">
        <f t="shared" si="2"/>
        <v>37173.258720000005</v>
      </c>
      <c r="K60" s="16"/>
      <c r="L60" s="17">
        <f t="shared" si="3"/>
        <v>0</v>
      </c>
    </row>
    <row r="61" spans="1:12" x14ac:dyDescent="0.25">
      <c r="A61" s="15" t="s">
        <v>17</v>
      </c>
      <c r="B61" s="15" t="s">
        <v>143</v>
      </c>
      <c r="C61" s="15">
        <v>127</v>
      </c>
      <c r="D61" s="15">
        <v>193.75200000000001</v>
      </c>
      <c r="E61" s="15">
        <v>202.55</v>
      </c>
      <c r="F61" s="15" t="s">
        <v>10</v>
      </c>
      <c r="G61" s="15">
        <v>172.17</v>
      </c>
      <c r="H61" s="15">
        <f t="shared" si="0"/>
        <v>-30.380000000000024</v>
      </c>
      <c r="I61" s="16">
        <f t="shared" si="1"/>
        <v>0.85001234263144887</v>
      </c>
      <c r="J61" s="17">
        <f t="shared" si="2"/>
        <v>33358.281839999996</v>
      </c>
      <c r="K61" s="16"/>
      <c r="L61" s="17">
        <f t="shared" si="3"/>
        <v>0</v>
      </c>
    </row>
    <row r="62" spans="1:12" x14ac:dyDescent="0.25">
      <c r="A62" s="15" t="s">
        <v>41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87.26</v>
      </c>
      <c r="H62" s="15">
        <f t="shared" si="0"/>
        <v>0</v>
      </c>
      <c r="I62" s="16">
        <f t="shared" si="1"/>
        <v>1</v>
      </c>
      <c r="J62" s="17">
        <f t="shared" si="2"/>
        <v>16906.79952</v>
      </c>
      <c r="K62" s="16"/>
      <c r="L62" s="17">
        <f t="shared" si="3"/>
        <v>0</v>
      </c>
    </row>
    <row r="63" spans="1:12" x14ac:dyDescent="0.25">
      <c r="A63" s="15" t="s">
        <v>17</v>
      </c>
      <c r="B63" s="15" t="s">
        <v>144</v>
      </c>
      <c r="C63" s="15">
        <v>132</v>
      </c>
      <c r="D63" s="15">
        <v>193.75200000000001</v>
      </c>
      <c r="E63" s="15">
        <v>87.26</v>
      </c>
      <c r="F63" s="15" t="s">
        <v>10</v>
      </c>
      <c r="G63" s="15">
        <v>74.17</v>
      </c>
      <c r="H63" s="15">
        <f t="shared" si="0"/>
        <v>-13.090000000000003</v>
      </c>
      <c r="I63" s="16">
        <f t="shared" si="1"/>
        <v>0.84998853999541601</v>
      </c>
      <c r="J63" s="17">
        <f t="shared" si="2"/>
        <v>14370.585840000002</v>
      </c>
      <c r="K63" s="16"/>
      <c r="L63" s="17">
        <f t="shared" si="3"/>
        <v>0</v>
      </c>
    </row>
    <row r="64" spans="1:12" x14ac:dyDescent="0.25">
      <c r="A64" s="15" t="s">
        <v>41</v>
      </c>
      <c r="B64" s="15" t="s">
        <v>147</v>
      </c>
      <c r="C64" s="15">
        <v>140</v>
      </c>
      <c r="D64" s="15">
        <v>10.76</v>
      </c>
      <c r="E64" s="15">
        <v>368.27</v>
      </c>
      <c r="F64" s="15" t="s">
        <v>10</v>
      </c>
      <c r="G64" s="15">
        <v>0</v>
      </c>
      <c r="H64" s="15">
        <f t="shared" si="0"/>
        <v>-368.27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41</v>
      </c>
      <c r="B65" s="15" t="s">
        <v>150</v>
      </c>
      <c r="C65" s="15">
        <v>147</v>
      </c>
      <c r="D65" s="15">
        <v>193.75200000000001</v>
      </c>
      <c r="E65" s="15">
        <v>309.89</v>
      </c>
      <c r="F65" s="15" t="s">
        <v>10</v>
      </c>
      <c r="G65" s="15">
        <v>0</v>
      </c>
      <c r="H65" s="15">
        <f t="shared" si="0"/>
        <v>-309.89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41</v>
      </c>
      <c r="B66" s="15" t="s">
        <v>152</v>
      </c>
      <c r="C66" s="15">
        <v>151</v>
      </c>
      <c r="D66" s="15">
        <v>139.93199999999999</v>
      </c>
      <c r="E66" s="15">
        <v>118.32</v>
      </c>
      <c r="F66" s="15" t="s">
        <v>10</v>
      </c>
      <c r="G66" s="15">
        <v>0</v>
      </c>
      <c r="H66" s="15">
        <f t="shared" si="0"/>
        <v>-118.32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41</v>
      </c>
      <c r="B67" s="15" t="s">
        <v>153</v>
      </c>
      <c r="C67" s="15">
        <v>152</v>
      </c>
      <c r="D67" s="15">
        <v>139.93199999999999</v>
      </c>
      <c r="E67" s="15">
        <v>366.35</v>
      </c>
      <c r="F67" s="15" t="s">
        <v>10</v>
      </c>
      <c r="G67" s="15">
        <v>0</v>
      </c>
      <c r="H67" s="15">
        <f t="shared" si="0"/>
        <v>-366.35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41</v>
      </c>
      <c r="B68" s="15" t="s">
        <v>154</v>
      </c>
      <c r="C68" s="15">
        <v>156</v>
      </c>
      <c r="D68" s="15">
        <v>193.75200000000001</v>
      </c>
      <c r="E68" s="15">
        <v>209.11</v>
      </c>
      <c r="F68" s="15" t="s">
        <v>10</v>
      </c>
      <c r="G68" s="15">
        <v>0</v>
      </c>
      <c r="H68" s="15">
        <f t="shared" si="0"/>
        <v>-209.11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41</v>
      </c>
      <c r="B69" s="15" t="s">
        <v>155</v>
      </c>
      <c r="C69" s="15">
        <v>160</v>
      </c>
      <c r="D69" s="15">
        <v>139.93199999999999</v>
      </c>
      <c r="E69" s="15">
        <v>14.1</v>
      </c>
      <c r="F69" s="15" t="s">
        <v>10</v>
      </c>
      <c r="G69" s="15">
        <v>0</v>
      </c>
      <c r="H69" s="15">
        <f t="shared" ref="H69:H74" si="4">G69-E69</f>
        <v>-14.1</v>
      </c>
      <c r="I69" s="16">
        <f t="shared" ref="I69:I74" si="5">(G69/E69)</f>
        <v>0</v>
      </c>
      <c r="J69" s="17">
        <f t="shared" ref="J69:J74" si="6">G69*D69</f>
        <v>0</v>
      </c>
      <c r="K69" s="16"/>
      <c r="L69" s="17">
        <f t="shared" ref="L69:L74" si="7">D69*E69*K69</f>
        <v>0</v>
      </c>
    </row>
    <row r="70" spans="1:12" x14ac:dyDescent="0.25">
      <c r="A70" s="15" t="s">
        <v>41</v>
      </c>
      <c r="B70" s="15" t="s">
        <v>156</v>
      </c>
      <c r="C70" s="15">
        <v>161</v>
      </c>
      <c r="D70" s="15">
        <v>139.93199999999999</v>
      </c>
      <c r="E70" s="15">
        <v>37.29</v>
      </c>
      <c r="F70" s="15" t="s">
        <v>10</v>
      </c>
      <c r="G70" s="15">
        <v>0</v>
      </c>
      <c r="H70" s="15">
        <f t="shared" si="4"/>
        <v>-37.29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41</v>
      </c>
      <c r="B71" s="15" t="s">
        <v>157</v>
      </c>
      <c r="C71" s="15">
        <v>165</v>
      </c>
      <c r="D71" s="15">
        <v>193.75200000000001</v>
      </c>
      <c r="E71" s="15">
        <v>180.56</v>
      </c>
      <c r="F71" s="15" t="s">
        <v>10</v>
      </c>
      <c r="G71" s="15">
        <v>0</v>
      </c>
      <c r="H71" s="15">
        <f t="shared" si="4"/>
        <v>-180.56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21</v>
      </c>
      <c r="B72" s="15" t="s">
        <v>219</v>
      </c>
      <c r="C72" s="15">
        <v>283</v>
      </c>
      <c r="D72" s="15">
        <v>400</v>
      </c>
      <c r="E72" s="15">
        <v>1</v>
      </c>
      <c r="F72" s="15" t="s">
        <v>12</v>
      </c>
      <c r="G72" s="15">
        <v>0</v>
      </c>
      <c r="H72" s="15">
        <f t="shared" si="4"/>
        <v>-1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41</v>
      </c>
      <c r="B73" s="15" t="s">
        <v>220</v>
      </c>
      <c r="C73" s="15">
        <v>293</v>
      </c>
      <c r="D73" s="15">
        <v>658</v>
      </c>
      <c r="E73" s="15">
        <v>233</v>
      </c>
      <c r="F73" s="15" t="s">
        <v>23</v>
      </c>
      <c r="G73" s="15">
        <v>101.26</v>
      </c>
      <c r="H73" s="15">
        <f t="shared" si="4"/>
        <v>-131.74</v>
      </c>
      <c r="I73" s="16">
        <f t="shared" si="5"/>
        <v>0.43459227467811162</v>
      </c>
      <c r="J73" s="17">
        <f t="shared" si="6"/>
        <v>66629.08</v>
      </c>
      <c r="K73" s="16"/>
      <c r="L73" s="17">
        <f t="shared" si="7"/>
        <v>0</v>
      </c>
    </row>
    <row r="74" spans="1:12" x14ac:dyDescent="0.25">
      <c r="A74" s="15" t="s">
        <v>18</v>
      </c>
      <c r="B74" s="15" t="s">
        <v>222</v>
      </c>
      <c r="C74" s="15">
        <v>350</v>
      </c>
      <c r="D74" s="15">
        <v>1</v>
      </c>
      <c r="E74" s="15">
        <v>3</v>
      </c>
      <c r="F74" s="15" t="s">
        <v>12</v>
      </c>
      <c r="G74" s="15">
        <v>0</v>
      </c>
      <c r="H74" s="15">
        <f t="shared" si="4"/>
        <v>-3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J75" s="13">
        <f>SUM(J4:J74)</f>
        <v>682048.18439999991</v>
      </c>
      <c r="L75" s="13">
        <f>SUM(L4:L74)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3:P110"/>
  <sheetViews>
    <sheetView topLeftCell="A93" zoomScale="85" zoomScaleNormal="85" workbookViewId="0">
      <pane xSplit="2" topLeftCell="C1" activePane="topRight" state="frozen"/>
      <selection activeCell="A72" sqref="A72"/>
      <selection pane="topRight" activeCell="L4" sqref="A4:L109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3.1406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0</v>
      </c>
      <c r="H4" s="15">
        <f>E4-G4</f>
        <v>151.12</v>
      </c>
      <c r="I4" s="16">
        <f>(G4/E4)</f>
        <v>0</v>
      </c>
      <c r="J4" s="17">
        <f>G4*D4</f>
        <v>0</v>
      </c>
      <c r="K4" s="16"/>
      <c r="L4" s="17">
        <f>D4*E4*K4</f>
        <v>0</v>
      </c>
      <c r="N4" s="17" t="s">
        <v>17</v>
      </c>
      <c r="O4" s="17">
        <f>SUMIF($A$4:$A$1518,"AAIDHUL MIAH",$L$4:$L$1518)</f>
        <v>0</v>
      </c>
    </row>
    <row r="5" spans="1:15" x14ac:dyDescent="0.25">
      <c r="A5" s="15" t="s">
        <v>40</v>
      </c>
      <c r="B5" s="15" t="s">
        <v>88</v>
      </c>
      <c r="C5" s="15">
        <v>4</v>
      </c>
      <c r="D5" s="15">
        <v>211.68</v>
      </c>
      <c r="E5" s="15">
        <v>165.15</v>
      </c>
      <c r="F5" s="15" t="s">
        <v>14</v>
      </c>
      <c r="G5" s="15">
        <v>165.15</v>
      </c>
      <c r="H5" s="15">
        <f t="shared" ref="H5:H69" si="0">E5-G5</f>
        <v>0</v>
      </c>
      <c r="I5" s="16">
        <f t="shared" ref="I5:I68" si="1">(G5/E5)</f>
        <v>1</v>
      </c>
      <c r="J5" s="17">
        <f t="shared" ref="J5:J68" si="2">G5*D5</f>
        <v>34958.952000000005</v>
      </c>
      <c r="K5" s="16"/>
      <c r="L5" s="17">
        <f t="shared" ref="L5:L68" si="3">D5*E5*K5</f>
        <v>0</v>
      </c>
      <c r="N5" s="17" t="s">
        <v>36</v>
      </c>
      <c r="O5" s="17">
        <f>SUMIF($A$4:$A$1518,"EBI ABRAHAM",$L$4:$L$1518)</f>
        <v>0</v>
      </c>
    </row>
    <row r="6" spans="1:15" ht="45" x14ac:dyDescent="0.25">
      <c r="A6" s="15" t="s">
        <v>40</v>
      </c>
      <c r="B6" s="15" t="s">
        <v>89</v>
      </c>
      <c r="C6" s="15">
        <v>5</v>
      </c>
      <c r="D6" s="15">
        <v>22</v>
      </c>
      <c r="E6" s="15">
        <v>82.57</v>
      </c>
      <c r="F6" s="15" t="s">
        <v>10</v>
      </c>
      <c r="G6" s="15">
        <v>82.57</v>
      </c>
      <c r="H6" s="15">
        <f t="shared" si="0"/>
        <v>0</v>
      </c>
      <c r="I6" s="16">
        <f t="shared" si="1"/>
        <v>1</v>
      </c>
      <c r="J6" s="17">
        <f t="shared" si="2"/>
        <v>1816.54</v>
      </c>
      <c r="K6" s="16"/>
      <c r="L6" s="17">
        <f t="shared" si="3"/>
        <v>0</v>
      </c>
      <c r="N6" s="17" t="s">
        <v>38</v>
      </c>
      <c r="O6" s="17">
        <f>SUMIF($A$4:$A$1518,"JMJ WATERPROOING ENTERPRISES",$L$4:$L$1518)</f>
        <v>147322.23920000001</v>
      </c>
    </row>
    <row r="7" spans="1:15" x14ac:dyDescent="0.25">
      <c r="A7" s="15" t="s">
        <v>40</v>
      </c>
      <c r="B7" s="15" t="s">
        <v>90</v>
      </c>
      <c r="C7" s="15">
        <v>8</v>
      </c>
      <c r="D7" s="15">
        <v>141.12</v>
      </c>
      <c r="E7" s="15">
        <v>135.32</v>
      </c>
      <c r="F7" s="15" t="s">
        <v>14</v>
      </c>
      <c r="G7" s="15">
        <v>135.32</v>
      </c>
      <c r="H7" s="15">
        <f t="shared" si="0"/>
        <v>0</v>
      </c>
      <c r="I7" s="16">
        <f t="shared" si="1"/>
        <v>1</v>
      </c>
      <c r="J7" s="17">
        <f t="shared" si="2"/>
        <v>19096.358400000001</v>
      </c>
      <c r="K7" s="16"/>
      <c r="L7" s="17">
        <f t="shared" si="3"/>
        <v>0</v>
      </c>
      <c r="N7" s="17" t="s">
        <v>24</v>
      </c>
      <c r="O7" s="17">
        <f>SUMIF($A$4:$A$1518,"KRIUTTIBAS DAS",$L$4:$L$1518)</f>
        <v>18500</v>
      </c>
    </row>
    <row r="8" spans="1:15" ht="30" x14ac:dyDescent="0.25">
      <c r="A8" s="15" t="s">
        <v>40</v>
      </c>
      <c r="B8" s="15" t="s">
        <v>91</v>
      </c>
      <c r="C8" s="15">
        <v>11</v>
      </c>
      <c r="D8" s="15">
        <v>211.68</v>
      </c>
      <c r="E8" s="15">
        <v>9.14</v>
      </c>
      <c r="F8" s="15" t="s">
        <v>14</v>
      </c>
      <c r="G8" s="15">
        <v>9.14</v>
      </c>
      <c r="H8" s="15">
        <f t="shared" si="0"/>
        <v>0</v>
      </c>
      <c r="I8" s="16">
        <f t="shared" si="1"/>
        <v>1</v>
      </c>
      <c r="J8" s="17">
        <f t="shared" si="2"/>
        <v>1934.7552000000003</v>
      </c>
      <c r="K8" s="16"/>
      <c r="L8" s="17">
        <f t="shared" si="3"/>
        <v>0</v>
      </c>
      <c r="N8" s="17" t="s">
        <v>471</v>
      </c>
      <c r="O8" s="17">
        <f>SUMIF($A$4:$A$1518,"LEGENDRY LANDSCAPE",$L$4:$L$1518)</f>
        <v>0</v>
      </c>
    </row>
    <row r="9" spans="1:15" x14ac:dyDescent="0.25">
      <c r="A9" s="15" t="s">
        <v>40</v>
      </c>
      <c r="B9" s="15" t="s">
        <v>92</v>
      </c>
      <c r="C9" s="15">
        <v>13</v>
      </c>
      <c r="D9" s="15">
        <v>141.12</v>
      </c>
      <c r="E9" s="15">
        <v>62.8</v>
      </c>
      <c r="F9" s="15" t="s">
        <v>14</v>
      </c>
      <c r="G9" s="15">
        <v>62.8</v>
      </c>
      <c r="H9" s="15">
        <f t="shared" si="0"/>
        <v>0</v>
      </c>
      <c r="I9" s="16">
        <f t="shared" si="1"/>
        <v>1</v>
      </c>
      <c r="J9" s="17">
        <f t="shared" si="2"/>
        <v>8862.3359999999993</v>
      </c>
      <c r="K9" s="16"/>
      <c r="L9" s="17">
        <f t="shared" si="3"/>
        <v>0</v>
      </c>
      <c r="N9" s="17" t="s">
        <v>39</v>
      </c>
      <c r="O9" s="17">
        <f>SUMIF($A$4:$A$1518,"MANJUNATHA P",$L$4:$L$1518)</f>
        <v>0</v>
      </c>
    </row>
    <row r="10" spans="1:15" x14ac:dyDescent="0.25">
      <c r="A10" s="15" t="s">
        <v>40</v>
      </c>
      <c r="B10" s="15" t="s">
        <v>93</v>
      </c>
      <c r="C10" s="15">
        <v>14</v>
      </c>
      <c r="D10" s="15">
        <v>22</v>
      </c>
      <c r="E10" s="15">
        <v>151.12</v>
      </c>
      <c r="F10" s="15" t="s">
        <v>10</v>
      </c>
      <c r="G10" s="15">
        <v>151.12</v>
      </c>
      <c r="H10" s="15">
        <f t="shared" si="0"/>
        <v>0</v>
      </c>
      <c r="I10" s="16">
        <f t="shared" si="1"/>
        <v>1</v>
      </c>
      <c r="J10" s="17">
        <f t="shared" si="2"/>
        <v>3324.6400000000003</v>
      </c>
      <c r="K10" s="16"/>
      <c r="L10" s="17">
        <f t="shared" si="3"/>
        <v>0</v>
      </c>
      <c r="N10" s="17" t="s">
        <v>66</v>
      </c>
      <c r="O10" s="17">
        <f>SUMIF($A$4:$A$1518,"NAGARAJ",$L$4:$L$1518)</f>
        <v>0</v>
      </c>
    </row>
    <row r="11" spans="1:15" x14ac:dyDescent="0.25">
      <c r="A11" s="15" t="s">
        <v>40</v>
      </c>
      <c r="B11" s="15" t="s">
        <v>94</v>
      </c>
      <c r="C11" s="15">
        <v>16</v>
      </c>
      <c r="D11" s="15">
        <v>141.12</v>
      </c>
      <c r="E11" s="15">
        <v>15.63</v>
      </c>
      <c r="F11" s="15" t="s">
        <v>14</v>
      </c>
      <c r="G11" s="15">
        <v>0</v>
      </c>
      <c r="H11" s="15">
        <f t="shared" si="0"/>
        <v>15.63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SUMIF($A$4:$A$1518,"PRAKASH H N",$L$4:$L$1518)</f>
        <v>0</v>
      </c>
    </row>
    <row r="12" spans="1:15" ht="30" x14ac:dyDescent="0.25">
      <c r="A12" s="15" t="s">
        <v>15</v>
      </c>
      <c r="B12" s="12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0</v>
      </c>
      <c r="H12" s="9">
        <f t="shared" si="0"/>
        <v>1</v>
      </c>
      <c r="I12" s="10">
        <f t="shared" si="1"/>
        <v>0</v>
      </c>
      <c r="J12" s="17">
        <f t="shared" ref="J12" si="4">D12*G12</f>
        <v>0</v>
      </c>
      <c r="K12" s="16">
        <v>1</v>
      </c>
      <c r="L12" s="17">
        <f t="shared" si="3"/>
        <v>5500</v>
      </c>
      <c r="N12" s="17" t="s">
        <v>30</v>
      </c>
      <c r="O12" s="17">
        <f>SUMIF($A$4:$A$1518,"RAMAKRUSHNA PRADHAN",$L$4:$L$1518)</f>
        <v>0</v>
      </c>
    </row>
    <row r="13" spans="1:15" x14ac:dyDescent="0.25">
      <c r="A13" s="15" t="s">
        <v>40</v>
      </c>
      <c r="B13" s="15" t="s">
        <v>95</v>
      </c>
      <c r="C13" s="15">
        <v>20</v>
      </c>
      <c r="D13" s="15">
        <v>1000</v>
      </c>
      <c r="E13" s="15">
        <v>5.6769999999999996</v>
      </c>
      <c r="F13" s="15" t="s">
        <v>14</v>
      </c>
      <c r="G13" s="15">
        <v>5.68</v>
      </c>
      <c r="H13" s="15">
        <f t="shared" si="0"/>
        <v>-3.0000000000001137E-3</v>
      </c>
      <c r="I13" s="16">
        <f t="shared" si="1"/>
        <v>1.0005284481240091</v>
      </c>
      <c r="J13" s="17">
        <f t="shared" si="2"/>
        <v>5680</v>
      </c>
      <c r="K13" s="16"/>
      <c r="L13" s="17">
        <f t="shared" si="3"/>
        <v>0</v>
      </c>
      <c r="N13" s="17" t="s">
        <v>21</v>
      </c>
      <c r="O13" s="17">
        <f>SUMIF($A$4:$A$1518,"RUPAK NAYAK",$L$4:$L$1518)</f>
        <v>48520.36785024</v>
      </c>
    </row>
    <row r="14" spans="1:15" x14ac:dyDescent="0.25">
      <c r="A14" s="15" t="s">
        <v>40</v>
      </c>
      <c r="B14" s="15" t="s">
        <v>96</v>
      </c>
      <c r="C14" s="15">
        <v>21</v>
      </c>
      <c r="D14" s="15">
        <v>1000</v>
      </c>
      <c r="E14" s="15">
        <v>4.5679999999999996</v>
      </c>
      <c r="F14" s="15" t="s">
        <v>14</v>
      </c>
      <c r="G14" s="15">
        <v>4.57</v>
      </c>
      <c r="H14" s="15">
        <f t="shared" si="0"/>
        <v>-2.0000000000006679E-3</v>
      </c>
      <c r="I14" s="16">
        <f t="shared" si="1"/>
        <v>1.0004378283712787</v>
      </c>
      <c r="J14" s="17">
        <f t="shared" si="2"/>
        <v>4570</v>
      </c>
      <c r="K14" s="16"/>
      <c r="L14" s="17">
        <f t="shared" si="3"/>
        <v>0</v>
      </c>
      <c r="N14" s="17" t="s">
        <v>32</v>
      </c>
      <c r="O14" s="17">
        <f>SUMIF($A$4:$A$1518,"SANTOSH KUMAR",$L$4:$L$1518)</f>
        <v>0</v>
      </c>
    </row>
    <row r="15" spans="1:15" x14ac:dyDescent="0.25">
      <c r="A15" s="15" t="s">
        <v>40</v>
      </c>
      <c r="B15" s="15" t="s">
        <v>97</v>
      </c>
      <c r="C15" s="15">
        <v>22</v>
      </c>
      <c r="D15" s="15">
        <v>1000</v>
      </c>
      <c r="E15" s="15">
        <v>15.112</v>
      </c>
      <c r="F15" s="15" t="s">
        <v>14</v>
      </c>
      <c r="G15" s="15">
        <v>15.11</v>
      </c>
      <c r="H15" s="15">
        <f t="shared" si="0"/>
        <v>2.0000000000006679E-3</v>
      </c>
      <c r="I15" s="16">
        <f t="shared" si="1"/>
        <v>0.99986765484383267</v>
      </c>
      <c r="J15" s="17">
        <f t="shared" si="2"/>
        <v>15110</v>
      </c>
      <c r="K15" s="16"/>
      <c r="L15" s="17">
        <f t="shared" si="3"/>
        <v>0</v>
      </c>
      <c r="N15" s="17" t="s">
        <v>9</v>
      </c>
      <c r="O15" s="17">
        <f>SUMIF($A$4:$A$1518,"SARAT BARMAN",$L$4:$L$1518)</f>
        <v>0</v>
      </c>
    </row>
    <row r="16" spans="1:15" x14ac:dyDescent="0.25">
      <c r="A16" s="15" t="s">
        <v>40</v>
      </c>
      <c r="B16" s="15" t="s">
        <v>98</v>
      </c>
      <c r="C16" s="15">
        <v>23</v>
      </c>
      <c r="D16" s="15">
        <v>7500</v>
      </c>
      <c r="E16" s="15">
        <v>0.65</v>
      </c>
      <c r="F16" s="15" t="s">
        <v>16</v>
      </c>
      <c r="G16" s="15">
        <v>0.65</v>
      </c>
      <c r="H16" s="15">
        <f t="shared" si="0"/>
        <v>0</v>
      </c>
      <c r="I16" s="16">
        <f t="shared" si="1"/>
        <v>1</v>
      </c>
      <c r="J16" s="17">
        <f t="shared" si="2"/>
        <v>4875</v>
      </c>
      <c r="K16" s="16"/>
      <c r="L16" s="17">
        <f t="shared" si="3"/>
        <v>0</v>
      </c>
      <c r="N16" s="17" t="s">
        <v>27</v>
      </c>
      <c r="O16" s="17">
        <f>SUMIF($A$4:$A$1518,"SAVITA DEVI",$L$4:$L$1518)</f>
        <v>0</v>
      </c>
    </row>
    <row r="17" spans="1:15" x14ac:dyDescent="0.25">
      <c r="A17" s="15" t="s">
        <v>40</v>
      </c>
      <c r="B17" s="15" t="s">
        <v>99</v>
      </c>
      <c r="C17" s="15">
        <v>24</v>
      </c>
      <c r="D17" s="15">
        <v>7500</v>
      </c>
      <c r="E17" s="15">
        <v>0.75</v>
      </c>
      <c r="F17" s="15" t="s">
        <v>16</v>
      </c>
      <c r="G17" s="15">
        <v>0.75</v>
      </c>
      <c r="H17" s="15">
        <f t="shared" si="0"/>
        <v>0</v>
      </c>
      <c r="I17" s="16">
        <f t="shared" si="1"/>
        <v>1</v>
      </c>
      <c r="J17" s="17">
        <f t="shared" si="2"/>
        <v>5625</v>
      </c>
      <c r="K17" s="16"/>
      <c r="L17" s="17">
        <f t="shared" si="3"/>
        <v>0</v>
      </c>
      <c r="N17" s="17" t="s">
        <v>20</v>
      </c>
      <c r="O17" s="17">
        <f>SUMIF($A$4:$A$1518,"SHOKAT",$L$4:$L$1518)</f>
        <v>0</v>
      </c>
    </row>
    <row r="18" spans="1:15" ht="45" x14ac:dyDescent="0.25">
      <c r="A18" s="15" t="s">
        <v>40</v>
      </c>
      <c r="B18" s="15" t="s">
        <v>100</v>
      </c>
      <c r="C18" s="15">
        <v>25</v>
      </c>
      <c r="D18" s="15">
        <v>7500</v>
      </c>
      <c r="E18" s="15">
        <v>1</v>
      </c>
      <c r="F18" s="15" t="s">
        <v>16</v>
      </c>
      <c r="G18" s="15">
        <v>1</v>
      </c>
      <c r="H18" s="15">
        <f t="shared" si="0"/>
        <v>0</v>
      </c>
      <c r="I18" s="16">
        <f t="shared" si="1"/>
        <v>1</v>
      </c>
      <c r="J18" s="17">
        <f t="shared" si="2"/>
        <v>7500</v>
      </c>
      <c r="K18" s="16"/>
      <c r="L18" s="17">
        <f t="shared" si="3"/>
        <v>0</v>
      </c>
      <c r="N18" s="17" t="s">
        <v>26</v>
      </c>
      <c r="O18" s="17">
        <f>SUMIF($A$4:$A$1518,"SHREE DM STEEL FURNITURE AND INTERIOR",$L$4:$L$1518)</f>
        <v>0</v>
      </c>
    </row>
    <row r="19" spans="1:15" ht="30" x14ac:dyDescent="0.25">
      <c r="A19" s="15" t="s">
        <v>40</v>
      </c>
      <c r="B19" s="15" t="s">
        <v>101</v>
      </c>
      <c r="C19" s="15">
        <v>26</v>
      </c>
      <c r="D19" s="15">
        <v>7500</v>
      </c>
      <c r="E19" s="15">
        <v>0.9</v>
      </c>
      <c r="F19" s="15" t="s">
        <v>16</v>
      </c>
      <c r="G19" s="15">
        <v>0.9</v>
      </c>
      <c r="H19" s="15">
        <f t="shared" si="0"/>
        <v>0</v>
      </c>
      <c r="I19" s="16">
        <f t="shared" si="1"/>
        <v>1</v>
      </c>
      <c r="J19" s="17">
        <f t="shared" si="2"/>
        <v>6750</v>
      </c>
      <c r="K19" s="16"/>
      <c r="L19" s="17">
        <f t="shared" si="3"/>
        <v>0</v>
      </c>
      <c r="N19" s="17" t="s">
        <v>333</v>
      </c>
      <c r="O19" s="17">
        <f>SUMIF($A$4:$A$1518,"SK ANSAR HOSSIAN",$L$4:$L$1518)</f>
        <v>0</v>
      </c>
    </row>
    <row r="20" spans="1:15" ht="30" x14ac:dyDescent="0.25">
      <c r="A20" s="15" t="s">
        <v>40</v>
      </c>
      <c r="B20" s="15" t="s">
        <v>102</v>
      </c>
      <c r="C20" s="15">
        <v>29</v>
      </c>
      <c r="D20" s="15">
        <v>7500</v>
      </c>
      <c r="E20" s="15">
        <v>2.8</v>
      </c>
      <c r="F20" s="15" t="s">
        <v>16</v>
      </c>
      <c r="G20" s="15">
        <v>2.8</v>
      </c>
      <c r="H20" s="15">
        <f t="shared" si="0"/>
        <v>0</v>
      </c>
      <c r="I20" s="16">
        <f t="shared" si="1"/>
        <v>1</v>
      </c>
      <c r="J20" s="17">
        <f t="shared" si="2"/>
        <v>21000</v>
      </c>
      <c r="K20" s="16"/>
      <c r="L20" s="17">
        <f t="shared" si="3"/>
        <v>0</v>
      </c>
      <c r="N20" s="17" t="s">
        <v>28</v>
      </c>
      <c r="O20" s="17">
        <f>SUMIF($A$4:$A$1518,"SREE VINAYAKA ELECTRICALS",$L$4:$L$1518)</f>
        <v>0</v>
      </c>
    </row>
    <row r="21" spans="1:15" ht="45" x14ac:dyDescent="0.25">
      <c r="A21" s="15" t="s">
        <v>40</v>
      </c>
      <c r="B21" s="15" t="s">
        <v>103</v>
      </c>
      <c r="C21" s="15">
        <v>32</v>
      </c>
      <c r="D21" s="15">
        <v>7500</v>
      </c>
      <c r="E21" s="15">
        <v>0.18</v>
      </c>
      <c r="F21" s="15" t="s">
        <v>16</v>
      </c>
      <c r="G21" s="15">
        <v>0.18</v>
      </c>
      <c r="H21" s="15">
        <f t="shared" si="0"/>
        <v>0</v>
      </c>
      <c r="I21" s="16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SUMIF($A$4:$A$1518,"SRI CHOWDESHWARI WATER SUPPLY",$L$4:$L$1518)</f>
        <v>0</v>
      </c>
    </row>
    <row r="22" spans="1:15" x14ac:dyDescent="0.25">
      <c r="A22" s="15" t="s">
        <v>40</v>
      </c>
      <c r="B22" s="15" t="s">
        <v>104</v>
      </c>
      <c r="C22" s="15">
        <v>35</v>
      </c>
      <c r="D22" s="15">
        <v>7500</v>
      </c>
      <c r="E22" s="15">
        <v>0.18</v>
      </c>
      <c r="F22" s="15" t="s">
        <v>16</v>
      </c>
      <c r="G22" s="15">
        <f>E22</f>
        <v>0.18</v>
      </c>
      <c r="H22" s="15">
        <f t="shared" si="0"/>
        <v>0</v>
      </c>
      <c r="I22" s="16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SUMIF($A$4:$A$1518,"SUBHASMITA DAS",$L$4:$L$1518)</f>
        <v>18000</v>
      </c>
    </row>
    <row r="23" spans="1:15" ht="30" x14ac:dyDescent="0.25">
      <c r="A23" s="15" t="s">
        <v>40</v>
      </c>
      <c r="B23" s="15" t="s">
        <v>105</v>
      </c>
      <c r="C23" s="15">
        <v>41</v>
      </c>
      <c r="D23" s="15">
        <v>301.392</v>
      </c>
      <c r="E23" s="15">
        <v>50.12</v>
      </c>
      <c r="F23" s="15" t="s">
        <v>10</v>
      </c>
      <c r="G23" s="15">
        <v>50.12</v>
      </c>
      <c r="H23" s="15">
        <f t="shared" si="0"/>
        <v>0</v>
      </c>
      <c r="I23" s="16">
        <f t="shared" si="1"/>
        <v>1</v>
      </c>
      <c r="J23" s="17">
        <f t="shared" si="2"/>
        <v>15105.767039999999</v>
      </c>
      <c r="K23" s="16"/>
      <c r="L23" s="17">
        <f t="shared" si="3"/>
        <v>0</v>
      </c>
      <c r="N23" s="17" t="s">
        <v>80</v>
      </c>
      <c r="O23" s="17">
        <f>SUMIF($A$4:$A$1518,"UDHABHAI R PARMAR",$L$4:$L$1518)</f>
        <v>0</v>
      </c>
    </row>
    <row r="24" spans="1:15" ht="30" x14ac:dyDescent="0.25">
      <c r="A24" s="15" t="s">
        <v>40</v>
      </c>
      <c r="B24" s="15" t="s">
        <v>106</v>
      </c>
      <c r="C24" s="15">
        <v>42</v>
      </c>
      <c r="D24" s="15">
        <v>301.392</v>
      </c>
      <c r="E24" s="15">
        <v>31.67</v>
      </c>
      <c r="F24" s="15" t="s">
        <v>10</v>
      </c>
      <c r="G24" s="15">
        <v>31.67</v>
      </c>
      <c r="H24" s="15">
        <f t="shared" si="0"/>
        <v>0</v>
      </c>
      <c r="I24" s="16">
        <f t="shared" si="1"/>
        <v>1</v>
      </c>
      <c r="J24" s="17">
        <f t="shared" si="2"/>
        <v>9545.0846400000009</v>
      </c>
      <c r="K24" s="16"/>
      <c r="L24" s="17">
        <f t="shared" si="3"/>
        <v>0</v>
      </c>
      <c r="N24" s="17" t="s">
        <v>15</v>
      </c>
      <c r="O24" s="17">
        <f>SUMIF($A$4:$A$1518,"V VENKATANARAYANA",$L$4:$L$1518)</f>
        <v>5500</v>
      </c>
    </row>
    <row r="25" spans="1:15" x14ac:dyDescent="0.25">
      <c r="A25" s="15" t="s">
        <v>40</v>
      </c>
      <c r="B25" s="15" t="s">
        <v>107</v>
      </c>
      <c r="C25" s="15">
        <v>43</v>
      </c>
      <c r="D25" s="15">
        <v>301.392</v>
      </c>
      <c r="E25" s="15">
        <v>105.11</v>
      </c>
      <c r="F25" s="15" t="s">
        <v>10</v>
      </c>
      <c r="G25" s="15">
        <v>105.11</v>
      </c>
      <c r="H25" s="15">
        <f t="shared" si="0"/>
        <v>0</v>
      </c>
      <c r="I25" s="16">
        <f t="shared" si="1"/>
        <v>1</v>
      </c>
      <c r="J25" s="17">
        <f t="shared" si="2"/>
        <v>31679.313119999999</v>
      </c>
      <c r="K25" s="16"/>
      <c r="L25" s="17">
        <f t="shared" si="3"/>
        <v>0</v>
      </c>
      <c r="N25" s="17" t="s">
        <v>42</v>
      </c>
      <c r="O25" s="17">
        <f>SUMIF($A$4:$A$1518,"YELLAPPA C",$L$4:$L$1518)</f>
        <v>0</v>
      </c>
    </row>
    <row r="26" spans="1:15" x14ac:dyDescent="0.25">
      <c r="A26" s="15" t="s">
        <v>40</v>
      </c>
      <c r="B26" s="15" t="s">
        <v>108</v>
      </c>
      <c r="C26" s="15">
        <v>44</v>
      </c>
      <c r="D26" s="15">
        <v>301.392</v>
      </c>
      <c r="E26" s="15">
        <v>59.91</v>
      </c>
      <c r="F26" s="15" t="s">
        <v>10</v>
      </c>
      <c r="G26" s="15">
        <v>59.91</v>
      </c>
      <c r="H26" s="15">
        <f t="shared" si="0"/>
        <v>0</v>
      </c>
      <c r="I26" s="16">
        <f t="shared" si="1"/>
        <v>1</v>
      </c>
      <c r="J26" s="17">
        <f t="shared" si="2"/>
        <v>18056.39472</v>
      </c>
      <c r="K26" s="16"/>
      <c r="L26" s="17">
        <f t="shared" si="3"/>
        <v>0</v>
      </c>
      <c r="N26" s="17" t="s">
        <v>40</v>
      </c>
      <c r="O26" s="17">
        <f>SUMIF($A$4:$A$1518,"KOUSHIK MANDAL",$L$4:$L$1518)</f>
        <v>20524.673298000002</v>
      </c>
    </row>
    <row r="27" spans="1:15" ht="15.75" x14ac:dyDescent="0.25">
      <c r="A27" s="15" t="s">
        <v>40</v>
      </c>
      <c r="B27" s="15" t="s">
        <v>109</v>
      </c>
      <c r="C27" s="15">
        <v>45</v>
      </c>
      <c r="D27" s="15">
        <v>301.392</v>
      </c>
      <c r="E27" s="15">
        <v>261.41000000000003</v>
      </c>
      <c r="F27" s="15" t="s">
        <v>10</v>
      </c>
      <c r="G27" s="15">
        <v>261.41000000000003</v>
      </c>
      <c r="H27" s="15">
        <f t="shared" si="0"/>
        <v>0</v>
      </c>
      <c r="I27" s="16">
        <f t="shared" si="1"/>
        <v>1</v>
      </c>
      <c r="J27" s="17">
        <f t="shared" si="2"/>
        <v>78786.882720000009</v>
      </c>
      <c r="K27" s="16"/>
      <c r="L27" s="17">
        <f t="shared" si="3"/>
        <v>0</v>
      </c>
      <c r="N27" s="51" t="s">
        <v>472</v>
      </c>
      <c r="O27" s="21">
        <f>SUM(O4:O26)</f>
        <v>258367.28034824002</v>
      </c>
    </row>
    <row r="28" spans="1:15" x14ac:dyDescent="0.25">
      <c r="A28" s="15" t="s">
        <v>40</v>
      </c>
      <c r="B28" s="15" t="s">
        <v>110</v>
      </c>
      <c r="C28" s="15">
        <v>46</v>
      </c>
      <c r="D28" s="15">
        <v>301.392</v>
      </c>
      <c r="E28" s="15">
        <v>14.58</v>
      </c>
      <c r="F28" s="15" t="s">
        <v>10</v>
      </c>
      <c r="G28" s="15">
        <v>14.58</v>
      </c>
      <c r="H28" s="15">
        <f t="shared" si="0"/>
        <v>0</v>
      </c>
      <c r="I28" s="16">
        <f t="shared" si="1"/>
        <v>1</v>
      </c>
      <c r="J28" s="17">
        <f t="shared" si="2"/>
        <v>4394.2953600000001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111</v>
      </c>
      <c r="C29" s="15">
        <v>47</v>
      </c>
      <c r="D29" s="15">
        <v>301.392</v>
      </c>
      <c r="E29" s="15">
        <v>18.25</v>
      </c>
      <c r="F29" s="15" t="s">
        <v>10</v>
      </c>
      <c r="G29" s="15">
        <f>E29</f>
        <v>18.25</v>
      </c>
      <c r="H29" s="15">
        <f t="shared" si="0"/>
        <v>0</v>
      </c>
      <c r="I29" s="16">
        <f t="shared" si="1"/>
        <v>1</v>
      </c>
      <c r="J29" s="17">
        <f t="shared" si="2"/>
        <v>5500.4039999999995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112</v>
      </c>
      <c r="C30" s="15">
        <v>50</v>
      </c>
      <c r="D30" s="15">
        <v>225</v>
      </c>
      <c r="E30" s="15">
        <v>23.29</v>
      </c>
      <c r="F30" s="15" t="s">
        <v>14</v>
      </c>
      <c r="G30" s="15">
        <v>23.29</v>
      </c>
      <c r="H30" s="15">
        <f t="shared" si="0"/>
        <v>0</v>
      </c>
      <c r="I30" s="16">
        <f t="shared" si="1"/>
        <v>1</v>
      </c>
      <c r="J30" s="17">
        <f t="shared" si="2"/>
        <v>5240.25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113</v>
      </c>
      <c r="C31" s="15">
        <v>51</v>
      </c>
      <c r="D31" s="15">
        <v>1500</v>
      </c>
      <c r="E31" s="15">
        <v>2.62</v>
      </c>
      <c r="F31" s="15" t="s">
        <v>14</v>
      </c>
      <c r="G31" s="15">
        <v>2.62</v>
      </c>
      <c r="H31" s="15">
        <f t="shared" si="0"/>
        <v>0</v>
      </c>
      <c r="I31" s="16">
        <f t="shared" si="1"/>
        <v>1</v>
      </c>
      <c r="J31" s="17">
        <f t="shared" si="2"/>
        <v>3930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114</v>
      </c>
      <c r="C32" s="15">
        <v>53</v>
      </c>
      <c r="D32" s="15">
        <v>900</v>
      </c>
      <c r="E32" s="15">
        <v>7.41</v>
      </c>
      <c r="F32" s="15" t="s">
        <v>14</v>
      </c>
      <c r="G32" s="15">
        <v>7.41</v>
      </c>
      <c r="H32" s="15">
        <f t="shared" si="0"/>
        <v>0</v>
      </c>
      <c r="I32" s="16">
        <f t="shared" si="1"/>
        <v>1</v>
      </c>
      <c r="J32" s="17">
        <f t="shared" si="2"/>
        <v>6669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115</v>
      </c>
      <c r="C33" s="15">
        <v>55</v>
      </c>
      <c r="D33" s="15">
        <v>2000</v>
      </c>
      <c r="E33" s="15">
        <v>3.51</v>
      </c>
      <c r="F33" s="15" t="s">
        <v>14</v>
      </c>
      <c r="G33" s="15">
        <v>3.51</v>
      </c>
      <c r="H33" s="15">
        <f t="shared" si="0"/>
        <v>0</v>
      </c>
      <c r="I33" s="16">
        <f t="shared" si="1"/>
        <v>1</v>
      </c>
      <c r="J33" s="17">
        <f t="shared" si="2"/>
        <v>7020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116</v>
      </c>
      <c r="C34" s="15">
        <v>58</v>
      </c>
      <c r="D34" s="15">
        <v>225</v>
      </c>
      <c r="E34" s="15">
        <v>30.015999999999998</v>
      </c>
      <c r="F34" s="15" t="s">
        <v>14</v>
      </c>
      <c r="G34" s="15">
        <v>30.02</v>
      </c>
      <c r="H34" s="15">
        <f t="shared" si="0"/>
        <v>-4.0000000000013358E-3</v>
      </c>
      <c r="I34" s="16">
        <f t="shared" si="1"/>
        <v>1.000133262260128</v>
      </c>
      <c r="J34" s="17">
        <f t="shared" si="2"/>
        <v>6754.5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117</v>
      </c>
      <c r="C35" s="15">
        <v>61</v>
      </c>
      <c r="D35" s="15">
        <v>2000</v>
      </c>
      <c r="E35" s="15">
        <v>1.7729999999999999</v>
      </c>
      <c r="F35" s="15" t="s">
        <v>14</v>
      </c>
      <c r="G35" s="15">
        <v>1.77</v>
      </c>
      <c r="H35" s="15">
        <f t="shared" si="0"/>
        <v>2.9999999999998916E-3</v>
      </c>
      <c r="I35" s="16">
        <f t="shared" si="1"/>
        <v>0.99830795262267347</v>
      </c>
      <c r="J35" s="17">
        <f t="shared" si="2"/>
        <v>3540</v>
      </c>
      <c r="K35" s="16"/>
      <c r="L35" s="17">
        <f t="shared" si="3"/>
        <v>0</v>
      </c>
    </row>
    <row r="36" spans="1:12" x14ac:dyDescent="0.25">
      <c r="A36" s="15" t="s">
        <v>40</v>
      </c>
      <c r="B36" s="15" t="s">
        <v>118</v>
      </c>
      <c r="C36" s="15">
        <v>63</v>
      </c>
      <c r="D36" s="15">
        <v>1500</v>
      </c>
      <c r="E36" s="15">
        <v>0.8</v>
      </c>
      <c r="F36" s="15" t="s">
        <v>14</v>
      </c>
      <c r="G36" s="15">
        <f>E36</f>
        <v>0.8</v>
      </c>
      <c r="H36" s="15">
        <f t="shared" si="0"/>
        <v>0</v>
      </c>
      <c r="I36" s="16">
        <f t="shared" si="1"/>
        <v>1</v>
      </c>
      <c r="J36" s="17">
        <f t="shared" si="2"/>
        <v>1200</v>
      </c>
      <c r="K36" s="16"/>
      <c r="L36" s="17">
        <f t="shared" si="3"/>
        <v>0</v>
      </c>
    </row>
    <row r="37" spans="1:12" x14ac:dyDescent="0.25">
      <c r="A37" s="15" t="s">
        <v>18</v>
      </c>
      <c r="B37" s="15" t="s">
        <v>119</v>
      </c>
      <c r="C37" s="15">
        <v>68</v>
      </c>
      <c r="D37" s="15">
        <v>2000</v>
      </c>
      <c r="E37" s="15">
        <v>1</v>
      </c>
      <c r="F37" s="15" t="s">
        <v>12</v>
      </c>
      <c r="G37" s="15">
        <v>1</v>
      </c>
      <c r="H37" s="15">
        <f t="shared" si="0"/>
        <v>0</v>
      </c>
      <c r="I37" s="16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15" t="s">
        <v>40</v>
      </c>
      <c r="B38" s="15" t="s">
        <v>120</v>
      </c>
      <c r="C38" s="15">
        <v>69</v>
      </c>
      <c r="D38" s="15">
        <v>7500</v>
      </c>
      <c r="E38" s="15">
        <v>1</v>
      </c>
      <c r="F38" s="15" t="s">
        <v>16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7500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121</v>
      </c>
      <c r="C39" s="15">
        <v>73</v>
      </c>
      <c r="D39" s="15">
        <v>7500</v>
      </c>
      <c r="E39" s="15">
        <v>2.4</v>
      </c>
      <c r="F39" s="15" t="s">
        <v>16</v>
      </c>
      <c r="G39" s="15">
        <v>2.4</v>
      </c>
      <c r="H39" s="15">
        <f t="shared" si="0"/>
        <v>0</v>
      </c>
      <c r="I39" s="16">
        <f t="shared" si="1"/>
        <v>1</v>
      </c>
      <c r="J39" s="17">
        <f t="shared" si="2"/>
        <v>18000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122</v>
      </c>
      <c r="C40" s="15">
        <v>77</v>
      </c>
      <c r="D40" s="15">
        <v>7500</v>
      </c>
      <c r="E40" s="15">
        <v>0.18</v>
      </c>
      <c r="F40" s="15" t="s">
        <v>16</v>
      </c>
      <c r="G40" s="15">
        <v>0.18</v>
      </c>
      <c r="H40" s="15">
        <f t="shared" si="0"/>
        <v>0</v>
      </c>
      <c r="I40" s="16">
        <f t="shared" si="1"/>
        <v>1</v>
      </c>
      <c r="J40" s="17">
        <f t="shared" si="2"/>
        <v>1350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123</v>
      </c>
      <c r="C41" s="15">
        <v>80</v>
      </c>
      <c r="D41" s="15">
        <v>7500</v>
      </c>
      <c r="E41" s="15">
        <v>0.2</v>
      </c>
      <c r="F41" s="15" t="s">
        <v>16</v>
      </c>
      <c r="G41" s="15">
        <f>E41</f>
        <v>0.2</v>
      </c>
      <c r="H41" s="15">
        <f t="shared" si="0"/>
        <v>0</v>
      </c>
      <c r="I41" s="16">
        <f t="shared" si="1"/>
        <v>1</v>
      </c>
      <c r="J41" s="17">
        <f t="shared" si="2"/>
        <v>1500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61.4</v>
      </c>
      <c r="H42" s="15">
        <f t="shared" si="0"/>
        <v>0</v>
      </c>
      <c r="I42" s="16">
        <f t="shared" si="1"/>
        <v>1</v>
      </c>
      <c r="J42" s="17">
        <f t="shared" si="2"/>
        <v>18505.468799999999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243.08</v>
      </c>
      <c r="H43" s="15">
        <f t="shared" si="0"/>
        <v>0</v>
      </c>
      <c r="I43" s="16">
        <f t="shared" si="1"/>
        <v>1</v>
      </c>
      <c r="J43" s="17">
        <f t="shared" si="2"/>
        <v>73262.367360000004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14.58</v>
      </c>
      <c r="H44" s="15">
        <f t="shared" si="0"/>
        <v>0</v>
      </c>
      <c r="I44" s="16">
        <f t="shared" si="1"/>
        <v>1</v>
      </c>
      <c r="J44" s="17">
        <f t="shared" si="2"/>
        <v>4394.2953600000001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f>E45</f>
        <v>20.55</v>
      </c>
      <c r="H45" s="15">
        <f t="shared" si="0"/>
        <v>0</v>
      </c>
      <c r="I45" s="16">
        <f t="shared" si="1"/>
        <v>1</v>
      </c>
      <c r="J45" s="17">
        <f t="shared" si="2"/>
        <v>6193.6055999999999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3.59</v>
      </c>
      <c r="H46" s="15">
        <f t="shared" si="0"/>
        <v>4.0000000000000036E-3</v>
      </c>
      <c r="I46" s="16">
        <f t="shared" si="1"/>
        <v>0.99888703394546463</v>
      </c>
      <c r="J46" s="17">
        <f t="shared" si="2"/>
        <v>7180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27.11</v>
      </c>
      <c r="H47" s="15">
        <f t="shared" si="0"/>
        <v>1.0000000000012221E-3</v>
      </c>
      <c r="I47" s="16">
        <f t="shared" si="1"/>
        <v>0.99996311460292864</v>
      </c>
      <c r="J47" s="17">
        <f t="shared" si="2"/>
        <v>6099.75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1.77</v>
      </c>
      <c r="H48" s="15">
        <f t="shared" si="0"/>
        <v>2.9999999999998916E-3</v>
      </c>
      <c r="I48" s="16">
        <f t="shared" si="1"/>
        <v>0.99830795262267347</v>
      </c>
      <c r="J48" s="17">
        <f t="shared" si="2"/>
        <v>3540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f>E49</f>
        <v>1.284</v>
      </c>
      <c r="H49" s="15">
        <f t="shared" si="0"/>
        <v>0</v>
      </c>
      <c r="I49" s="16">
        <f t="shared" si="1"/>
        <v>1</v>
      </c>
      <c r="J49" s="17">
        <f t="shared" si="2"/>
        <v>1926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132</v>
      </c>
      <c r="C50" s="15">
        <v>97</v>
      </c>
      <c r="D50" s="15">
        <v>7500</v>
      </c>
      <c r="E50" s="15">
        <v>0.15</v>
      </c>
      <c r="F50" s="15" t="s">
        <v>16</v>
      </c>
      <c r="G50" s="15">
        <v>0.15</v>
      </c>
      <c r="H50" s="15">
        <f t="shared" si="0"/>
        <v>0</v>
      </c>
      <c r="I50" s="16">
        <f t="shared" si="1"/>
        <v>1</v>
      </c>
      <c r="J50" s="17">
        <f t="shared" si="2"/>
        <v>1125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133</v>
      </c>
      <c r="C51" s="15">
        <v>100</v>
      </c>
      <c r="D51" s="15">
        <v>7500</v>
      </c>
      <c r="E51" s="15">
        <v>0.25</v>
      </c>
      <c r="F51" s="15" t="s">
        <v>16</v>
      </c>
      <c r="G51" s="15">
        <v>0.25</v>
      </c>
      <c r="H51" s="15">
        <f t="shared" si="0"/>
        <v>0</v>
      </c>
      <c r="I51" s="16">
        <f t="shared" si="1"/>
        <v>1</v>
      </c>
      <c r="J51" s="17">
        <f t="shared" si="2"/>
        <v>1875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134</v>
      </c>
      <c r="C52" s="15">
        <v>103</v>
      </c>
      <c r="D52" s="15">
        <v>7500</v>
      </c>
      <c r="E52" s="15">
        <v>0.04</v>
      </c>
      <c r="F52" s="15" t="s">
        <v>16</v>
      </c>
      <c r="G52" s="15">
        <f>E52</f>
        <v>0.04</v>
      </c>
      <c r="H52" s="15">
        <f t="shared" si="0"/>
        <v>0</v>
      </c>
      <c r="I52" s="16">
        <f t="shared" si="1"/>
        <v>1</v>
      </c>
      <c r="J52" s="17">
        <f t="shared" si="2"/>
        <v>300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8.1</v>
      </c>
      <c r="H53" s="15">
        <f t="shared" si="0"/>
        <v>0</v>
      </c>
      <c r="I53" s="16">
        <f t="shared" si="1"/>
        <v>1</v>
      </c>
      <c r="J53" s="17">
        <f t="shared" si="2"/>
        <v>2441.2752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29.38</v>
      </c>
      <c r="H54" s="15">
        <f t="shared" si="0"/>
        <v>0</v>
      </c>
      <c r="I54" s="16">
        <f t="shared" si="1"/>
        <v>1</v>
      </c>
      <c r="J54" s="17">
        <f t="shared" si="2"/>
        <v>8854.89696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f>E55</f>
        <v>3.81</v>
      </c>
      <c r="H55" s="15">
        <f t="shared" si="0"/>
        <v>0</v>
      </c>
      <c r="I55" s="16">
        <f t="shared" si="1"/>
        <v>1</v>
      </c>
      <c r="J55" s="17">
        <f t="shared" si="2"/>
        <v>1148.3035199999999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138</v>
      </c>
      <c r="C56" s="15">
        <v>109</v>
      </c>
      <c r="D56" s="15">
        <v>2000</v>
      </c>
      <c r="E56" s="15">
        <v>0.61</v>
      </c>
      <c r="F56" s="15" t="s">
        <v>14</v>
      </c>
      <c r="G56" s="15">
        <v>0.61</v>
      </c>
      <c r="H56" s="15">
        <f t="shared" si="0"/>
        <v>0</v>
      </c>
      <c r="I56" s="16">
        <f t="shared" si="1"/>
        <v>1</v>
      </c>
      <c r="J56" s="17">
        <f t="shared" si="2"/>
        <v>1220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2.83</v>
      </c>
      <c r="H57" s="15">
        <f t="shared" si="0"/>
        <v>1.9999999999997797E-3</v>
      </c>
      <c r="I57" s="16">
        <f t="shared" si="1"/>
        <v>0.99929378531073454</v>
      </c>
      <c r="J57" s="17">
        <f t="shared" si="2"/>
        <v>636.75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140</v>
      </c>
      <c r="C58" s="15">
        <v>116</v>
      </c>
      <c r="D58" s="15">
        <v>50</v>
      </c>
      <c r="E58" s="15">
        <v>52</v>
      </c>
      <c r="F58" s="15" t="s">
        <v>13</v>
      </c>
      <c r="G58" s="15">
        <v>52</v>
      </c>
      <c r="H58" s="15">
        <f t="shared" si="0"/>
        <v>0</v>
      </c>
      <c r="I58" s="16">
        <f t="shared" si="1"/>
        <v>1</v>
      </c>
      <c r="J58" s="17">
        <f t="shared" si="2"/>
        <v>2600</v>
      </c>
      <c r="K58" s="16"/>
      <c r="L58" s="17">
        <f t="shared" si="3"/>
        <v>0</v>
      </c>
    </row>
    <row r="59" spans="1:12" x14ac:dyDescent="0.25">
      <c r="A59" s="15" t="s">
        <v>18</v>
      </c>
      <c r="B59" s="15" t="s">
        <v>141</v>
      </c>
      <c r="C59" s="15">
        <v>118</v>
      </c>
      <c r="D59" s="15">
        <v>2000</v>
      </c>
      <c r="E59" s="15">
        <v>1</v>
      </c>
      <c r="F59" s="15" t="s">
        <v>12</v>
      </c>
      <c r="G59" s="15">
        <v>0.8</v>
      </c>
      <c r="H59" s="15">
        <f t="shared" si="0"/>
        <v>0.19999999999999996</v>
      </c>
      <c r="I59" s="16">
        <f t="shared" si="1"/>
        <v>0.8</v>
      </c>
      <c r="J59" s="17">
        <f t="shared" si="2"/>
        <v>1600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153.49</v>
      </c>
      <c r="H60" s="15">
        <f t="shared" si="0"/>
        <v>38.370000000000005</v>
      </c>
      <c r="I60" s="16">
        <f t="shared" si="1"/>
        <v>0.8000104242676952</v>
      </c>
      <c r="J60" s="17">
        <f t="shared" si="2"/>
        <v>29738.994480000005</v>
      </c>
      <c r="K60" s="16">
        <v>0.2</v>
      </c>
      <c r="L60" s="17">
        <f t="shared" si="3"/>
        <v>7434.6517440000016</v>
      </c>
    </row>
    <row r="61" spans="1:12" x14ac:dyDescent="0.25">
      <c r="A61" s="15" t="s">
        <v>40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f>E61</f>
        <v>203.55</v>
      </c>
      <c r="H61" s="15">
        <f t="shared" si="0"/>
        <v>0</v>
      </c>
      <c r="I61" s="16">
        <f t="shared" si="1"/>
        <v>1</v>
      </c>
      <c r="J61" s="17">
        <f t="shared" si="2"/>
        <v>39438.219600000004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87.26</v>
      </c>
      <c r="H62" s="15">
        <f t="shared" si="0"/>
        <v>0</v>
      </c>
      <c r="I62" s="16">
        <f t="shared" si="1"/>
        <v>1</v>
      </c>
      <c r="J62" s="17">
        <f t="shared" si="2"/>
        <v>16906.79952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f>E63</f>
        <v>47.7</v>
      </c>
      <c r="H63" s="15">
        <f t="shared" si="0"/>
        <v>0</v>
      </c>
      <c r="I63" s="16">
        <f t="shared" si="1"/>
        <v>1</v>
      </c>
      <c r="J63" s="17">
        <f t="shared" si="2"/>
        <v>3129.12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f>E64</f>
        <v>64.23</v>
      </c>
      <c r="H64" s="15">
        <f t="shared" si="0"/>
        <v>0</v>
      </c>
      <c r="I64" s="16">
        <f t="shared" si="1"/>
        <v>1</v>
      </c>
      <c r="J64" s="17">
        <f t="shared" si="2"/>
        <v>4213.4880000000003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f>E65</f>
        <v>368.27</v>
      </c>
      <c r="H65" s="15">
        <f t="shared" si="0"/>
        <v>0</v>
      </c>
      <c r="I65" s="16">
        <f t="shared" si="1"/>
        <v>1</v>
      </c>
      <c r="J65" s="17">
        <f t="shared" si="2"/>
        <v>3962.5851999999995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113.79</v>
      </c>
      <c r="H66" s="15">
        <f t="shared" si="0"/>
        <v>5.9899999999999949</v>
      </c>
      <c r="I66" s="16">
        <f t="shared" si="1"/>
        <v>0.94999165136082819</v>
      </c>
      <c r="J66" s="17">
        <f t="shared" si="2"/>
        <v>15922.862279999999</v>
      </c>
      <c r="K66" s="16">
        <v>0.05</v>
      </c>
      <c r="L66" s="17">
        <f t="shared" si="3"/>
        <v>838.05274799999995</v>
      </c>
    </row>
    <row r="67" spans="1:12" x14ac:dyDescent="0.25">
      <c r="A67" s="15" t="s">
        <v>40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254.2</v>
      </c>
      <c r="H67" s="15">
        <f t="shared" si="0"/>
        <v>13.379999999999995</v>
      </c>
      <c r="I67" s="16">
        <f t="shared" si="1"/>
        <v>0.94999626279991034</v>
      </c>
      <c r="J67" s="17">
        <f t="shared" si="2"/>
        <v>35570.714399999997</v>
      </c>
      <c r="K67" s="16">
        <v>0.05</v>
      </c>
      <c r="L67" s="17">
        <f t="shared" si="3"/>
        <v>1872.1502279999997</v>
      </c>
    </row>
    <row r="68" spans="1:12" x14ac:dyDescent="0.25">
      <c r="A68" s="15" t="s">
        <v>40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294.39999999999998</v>
      </c>
      <c r="H68" s="15">
        <f t="shared" si="0"/>
        <v>15.490000000000009</v>
      </c>
      <c r="I68" s="16">
        <f t="shared" si="1"/>
        <v>0.95001452128174513</v>
      </c>
      <c r="J68" s="17">
        <f t="shared" si="2"/>
        <v>57040.588799999998</v>
      </c>
      <c r="K68" s="16">
        <v>0.05</v>
      </c>
      <c r="L68" s="17">
        <f t="shared" si="3"/>
        <v>3002.0903640000001</v>
      </c>
    </row>
    <row r="69" spans="1:12" ht="30" x14ac:dyDescent="0.25">
      <c r="A69" s="15" t="s">
        <v>18</v>
      </c>
      <c r="B69" s="15" t="s">
        <v>151</v>
      </c>
      <c r="C69" s="15">
        <v>150</v>
      </c>
      <c r="D69" s="15">
        <v>16500</v>
      </c>
      <c r="E69" s="15">
        <v>1</v>
      </c>
      <c r="F69" s="15" t="s">
        <v>12</v>
      </c>
      <c r="G69" s="15">
        <v>1</v>
      </c>
      <c r="H69" s="15">
        <f t="shared" si="0"/>
        <v>0</v>
      </c>
      <c r="I69" s="16">
        <f t="shared" ref="I69:I109" si="5">(G69/E69)</f>
        <v>1</v>
      </c>
      <c r="J69" s="17">
        <f t="shared" ref="J69:J109" si="6">G69*D69</f>
        <v>16500</v>
      </c>
      <c r="K69" s="16"/>
      <c r="L69" s="17">
        <f t="shared" ref="L69:L109" si="7">D69*E69*K69</f>
        <v>0</v>
      </c>
    </row>
    <row r="70" spans="1:12" x14ac:dyDescent="0.25">
      <c r="A70" s="15" t="s">
        <v>40</v>
      </c>
      <c r="B70" s="15" t="s">
        <v>152</v>
      </c>
      <c r="C70" s="15">
        <v>151</v>
      </c>
      <c r="D70" s="15">
        <v>139.93199999999999</v>
      </c>
      <c r="E70" s="15">
        <v>118.32</v>
      </c>
      <c r="F70" s="15" t="s">
        <v>10</v>
      </c>
      <c r="G70" s="15">
        <f>E70</f>
        <v>118.32</v>
      </c>
      <c r="H70" s="15">
        <f t="shared" ref="H70:H109" si="8">E70-G70</f>
        <v>0</v>
      </c>
      <c r="I70" s="16">
        <f t="shared" si="5"/>
        <v>1</v>
      </c>
      <c r="J70" s="17">
        <f t="shared" si="6"/>
        <v>16556.754239999998</v>
      </c>
      <c r="K70" s="16"/>
      <c r="L70" s="17">
        <f t="shared" si="7"/>
        <v>0</v>
      </c>
    </row>
    <row r="71" spans="1:12" x14ac:dyDescent="0.25">
      <c r="A71" s="15" t="s">
        <v>40</v>
      </c>
      <c r="B71" s="15" t="s">
        <v>153</v>
      </c>
      <c r="C71" s="15">
        <v>152</v>
      </c>
      <c r="D71" s="15">
        <v>139.93199999999999</v>
      </c>
      <c r="E71" s="15">
        <v>366.35</v>
      </c>
      <c r="F71" s="15" t="s">
        <v>10</v>
      </c>
      <c r="G71" s="15">
        <f>E71</f>
        <v>366.35</v>
      </c>
      <c r="H71" s="15">
        <f t="shared" si="8"/>
        <v>0</v>
      </c>
      <c r="I71" s="16">
        <f t="shared" si="5"/>
        <v>1</v>
      </c>
      <c r="J71" s="17">
        <f t="shared" si="6"/>
        <v>51264.088199999998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154</v>
      </c>
      <c r="C72" s="15">
        <v>156</v>
      </c>
      <c r="D72" s="15">
        <v>193.75200000000001</v>
      </c>
      <c r="E72" s="15">
        <v>209.11</v>
      </c>
      <c r="F72" s="15" t="s">
        <v>10</v>
      </c>
      <c r="G72" s="15">
        <f>E72</f>
        <v>209.11</v>
      </c>
      <c r="H72" s="15">
        <f t="shared" si="8"/>
        <v>0</v>
      </c>
      <c r="I72" s="16">
        <f t="shared" si="5"/>
        <v>1</v>
      </c>
      <c r="J72" s="17">
        <f t="shared" si="6"/>
        <v>40515.480720000007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155</v>
      </c>
      <c r="C73" s="15">
        <v>160</v>
      </c>
      <c r="D73" s="15">
        <v>139.93199999999999</v>
      </c>
      <c r="E73" s="15">
        <v>14.1</v>
      </c>
      <c r="F73" s="15" t="s">
        <v>10</v>
      </c>
      <c r="G73" s="15">
        <f>E73</f>
        <v>14.1</v>
      </c>
      <c r="H73" s="15">
        <f t="shared" si="8"/>
        <v>0</v>
      </c>
      <c r="I73" s="16">
        <f t="shared" si="5"/>
        <v>1</v>
      </c>
      <c r="J73" s="17">
        <f t="shared" si="6"/>
        <v>1973.0411999999999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156</v>
      </c>
      <c r="C74" s="15">
        <v>161</v>
      </c>
      <c r="D74" s="15">
        <v>139.93199999999999</v>
      </c>
      <c r="E74" s="15">
        <v>37.29</v>
      </c>
      <c r="F74" s="15" t="s">
        <v>10</v>
      </c>
      <c r="G74" s="15">
        <v>35.43</v>
      </c>
      <c r="H74" s="15">
        <f t="shared" si="8"/>
        <v>1.8599999999999994</v>
      </c>
      <c r="I74" s="16">
        <f t="shared" si="5"/>
        <v>0.95012067578439263</v>
      </c>
      <c r="J74" s="17">
        <f t="shared" si="6"/>
        <v>4957.7907599999999</v>
      </c>
      <c r="K74" s="16">
        <v>0.05</v>
      </c>
      <c r="L74" s="17">
        <f t="shared" si="7"/>
        <v>260.90321399999999</v>
      </c>
    </row>
    <row r="75" spans="1:12" x14ac:dyDescent="0.25">
      <c r="A75" s="15" t="s">
        <v>40</v>
      </c>
      <c r="B75" s="15" t="s">
        <v>157</v>
      </c>
      <c r="C75" s="15">
        <v>165</v>
      </c>
      <c r="D75" s="15">
        <v>193.75200000000001</v>
      </c>
      <c r="E75" s="15">
        <v>180.56</v>
      </c>
      <c r="F75" s="15" t="s">
        <v>10</v>
      </c>
      <c r="G75" s="15">
        <f>E75</f>
        <v>180.56</v>
      </c>
      <c r="H75" s="15">
        <f t="shared" si="8"/>
        <v>0</v>
      </c>
      <c r="I75" s="16">
        <f t="shared" si="5"/>
        <v>1</v>
      </c>
      <c r="J75" s="17">
        <f t="shared" si="6"/>
        <v>34983.861120000001</v>
      </c>
      <c r="K75" s="16"/>
      <c r="L75" s="17">
        <f t="shared" si="7"/>
        <v>0</v>
      </c>
    </row>
    <row r="76" spans="1:12" x14ac:dyDescent="0.25">
      <c r="A76" s="9" t="s">
        <v>38</v>
      </c>
      <c r="B76" s="12" t="s">
        <v>158</v>
      </c>
      <c r="C76" s="9">
        <v>168</v>
      </c>
      <c r="D76" s="9">
        <v>215.28</v>
      </c>
      <c r="E76" s="9">
        <v>308.86</v>
      </c>
      <c r="F76" s="9" t="s">
        <v>10</v>
      </c>
      <c r="G76" s="9">
        <v>0</v>
      </c>
      <c r="H76" s="15">
        <f t="shared" si="8"/>
        <v>308.86</v>
      </c>
      <c r="I76" s="16">
        <f t="shared" si="5"/>
        <v>0</v>
      </c>
      <c r="J76" s="17">
        <f t="shared" ref="J76:J81" si="9">D76*G76</f>
        <v>0</v>
      </c>
      <c r="K76" s="16">
        <v>1</v>
      </c>
      <c r="L76" s="17">
        <f t="shared" si="7"/>
        <v>66491.380799999999</v>
      </c>
    </row>
    <row r="77" spans="1:12" x14ac:dyDescent="0.25">
      <c r="A77" s="9" t="s">
        <v>38</v>
      </c>
      <c r="B77" s="12" t="s">
        <v>159</v>
      </c>
      <c r="C77" s="9">
        <v>170</v>
      </c>
      <c r="D77" s="9">
        <v>215.28</v>
      </c>
      <c r="E77" s="9">
        <v>130.54</v>
      </c>
      <c r="F77" s="9" t="s">
        <v>10</v>
      </c>
      <c r="G77" s="9">
        <v>0</v>
      </c>
      <c r="H77" s="15">
        <f t="shared" si="8"/>
        <v>130.54</v>
      </c>
      <c r="I77" s="16">
        <f t="shared" si="5"/>
        <v>0</v>
      </c>
      <c r="J77" s="17">
        <f t="shared" si="9"/>
        <v>0</v>
      </c>
      <c r="K77" s="16">
        <v>1</v>
      </c>
      <c r="L77" s="17">
        <f t="shared" si="7"/>
        <v>28102.6512</v>
      </c>
    </row>
    <row r="78" spans="1:12" x14ac:dyDescent="0.25">
      <c r="A78" s="9" t="s">
        <v>38</v>
      </c>
      <c r="B78" s="12" t="s">
        <v>160</v>
      </c>
      <c r="C78" s="9">
        <v>173</v>
      </c>
      <c r="D78" s="9">
        <v>107.64</v>
      </c>
      <c r="E78" s="9">
        <v>74.8</v>
      </c>
      <c r="F78" s="9" t="s">
        <v>10</v>
      </c>
      <c r="G78" s="9">
        <v>0</v>
      </c>
      <c r="H78" s="15">
        <f t="shared" si="8"/>
        <v>74.8</v>
      </c>
      <c r="I78" s="16">
        <f t="shared" si="5"/>
        <v>0</v>
      </c>
      <c r="J78" s="17">
        <f t="shared" si="9"/>
        <v>0</v>
      </c>
      <c r="K78" s="16">
        <v>1</v>
      </c>
      <c r="L78" s="17">
        <f t="shared" si="7"/>
        <v>8051.4719999999998</v>
      </c>
    </row>
    <row r="79" spans="1:12" x14ac:dyDescent="0.25">
      <c r="A79" s="9" t="s">
        <v>38</v>
      </c>
      <c r="B79" s="12" t="s">
        <v>161</v>
      </c>
      <c r="C79" s="9">
        <v>174</v>
      </c>
      <c r="D79" s="9">
        <v>215.28</v>
      </c>
      <c r="E79" s="9">
        <v>149.69</v>
      </c>
      <c r="F79" s="9" t="s">
        <v>10</v>
      </c>
      <c r="G79" s="9">
        <v>0</v>
      </c>
      <c r="H79" s="15">
        <f t="shared" si="8"/>
        <v>149.69</v>
      </c>
      <c r="I79" s="16">
        <f t="shared" si="5"/>
        <v>0</v>
      </c>
      <c r="J79" s="17">
        <f t="shared" si="9"/>
        <v>0</v>
      </c>
      <c r="K79" s="16">
        <v>1</v>
      </c>
      <c r="L79" s="17">
        <f t="shared" si="7"/>
        <v>32225.263200000001</v>
      </c>
    </row>
    <row r="80" spans="1:12" x14ac:dyDescent="0.25">
      <c r="A80" s="9" t="s">
        <v>38</v>
      </c>
      <c r="B80" s="12" t="s">
        <v>162</v>
      </c>
      <c r="C80" s="9">
        <v>178</v>
      </c>
      <c r="D80" s="9">
        <v>107.64</v>
      </c>
      <c r="E80" s="9">
        <v>74.8</v>
      </c>
      <c r="F80" s="9" t="s">
        <v>10</v>
      </c>
      <c r="G80" s="9">
        <v>0</v>
      </c>
      <c r="H80" s="15">
        <f t="shared" si="8"/>
        <v>74.8</v>
      </c>
      <c r="I80" s="16">
        <f t="shared" si="5"/>
        <v>0</v>
      </c>
      <c r="J80" s="17">
        <f t="shared" si="9"/>
        <v>0</v>
      </c>
      <c r="K80" s="16">
        <v>1</v>
      </c>
      <c r="L80" s="17">
        <f t="shared" si="7"/>
        <v>8051.4719999999998</v>
      </c>
    </row>
    <row r="81" spans="1:16" x14ac:dyDescent="0.25">
      <c r="A81" s="9" t="s">
        <v>38</v>
      </c>
      <c r="B81" s="12" t="s">
        <v>163</v>
      </c>
      <c r="C81" s="9">
        <v>180</v>
      </c>
      <c r="D81" s="9">
        <v>200</v>
      </c>
      <c r="E81" s="9">
        <v>22</v>
      </c>
      <c r="F81" s="9" t="s">
        <v>13</v>
      </c>
      <c r="G81" s="9">
        <v>0</v>
      </c>
      <c r="H81" s="15">
        <f t="shared" si="8"/>
        <v>22</v>
      </c>
      <c r="I81" s="16">
        <f t="shared" si="5"/>
        <v>0</v>
      </c>
      <c r="J81" s="17">
        <f t="shared" si="9"/>
        <v>0</v>
      </c>
      <c r="K81" s="16">
        <v>1</v>
      </c>
      <c r="L81" s="17">
        <f t="shared" si="7"/>
        <v>4400</v>
      </c>
    </row>
    <row r="82" spans="1:16" x14ac:dyDescent="0.25">
      <c r="A82" s="15" t="s">
        <v>21</v>
      </c>
      <c r="B82" s="15" t="s">
        <v>164</v>
      </c>
      <c r="C82" s="15">
        <v>181</v>
      </c>
      <c r="D82" s="15">
        <v>215.28</v>
      </c>
      <c r="E82" s="15">
        <v>27.32</v>
      </c>
      <c r="F82" s="15" t="s">
        <v>10</v>
      </c>
      <c r="G82" s="15">
        <f>E82</f>
        <v>27.32</v>
      </c>
      <c r="H82" s="15">
        <f t="shared" si="8"/>
        <v>0</v>
      </c>
      <c r="I82" s="16">
        <f t="shared" ref="I82:I93" si="10">G82/E82</f>
        <v>1</v>
      </c>
      <c r="J82" s="17">
        <f t="shared" si="6"/>
        <v>5881.4495999999999</v>
      </c>
      <c r="K82" s="16"/>
      <c r="L82" s="17">
        <f t="shared" si="7"/>
        <v>0</v>
      </c>
      <c r="P82" s="6"/>
    </row>
    <row r="83" spans="1:16" x14ac:dyDescent="0.25">
      <c r="A83" s="15" t="s">
        <v>21</v>
      </c>
      <c r="B83" s="15" t="s">
        <v>165</v>
      </c>
      <c r="C83" s="15">
        <v>184</v>
      </c>
      <c r="D83" s="15">
        <v>96.88</v>
      </c>
      <c r="E83" s="15">
        <v>147.16</v>
      </c>
      <c r="F83" s="15" t="s">
        <v>10</v>
      </c>
      <c r="G83" s="15">
        <f>E83</f>
        <v>147.16</v>
      </c>
      <c r="H83" s="15">
        <f t="shared" si="8"/>
        <v>0</v>
      </c>
      <c r="I83" s="16">
        <f t="shared" si="10"/>
        <v>1</v>
      </c>
      <c r="J83" s="17">
        <f t="shared" si="6"/>
        <v>14256.860799999999</v>
      </c>
      <c r="K83" s="16"/>
      <c r="L83" s="17">
        <f t="shared" si="7"/>
        <v>0</v>
      </c>
      <c r="O83" s="6"/>
    </row>
    <row r="84" spans="1:16" x14ac:dyDescent="0.25">
      <c r="A84" s="15" t="s">
        <v>21</v>
      </c>
      <c r="B84" s="15" t="s">
        <v>166</v>
      </c>
      <c r="C84" s="15">
        <v>187</v>
      </c>
      <c r="D84" s="15">
        <v>48.438000000000002</v>
      </c>
      <c r="E84" s="15">
        <v>312.43</v>
      </c>
      <c r="F84" s="15" t="s">
        <v>10</v>
      </c>
      <c r="G84" s="15">
        <f>E84*33%</f>
        <v>103.1019</v>
      </c>
      <c r="H84" s="15">
        <f t="shared" si="8"/>
        <v>209.32810000000001</v>
      </c>
      <c r="I84" s="16">
        <f t="shared" si="10"/>
        <v>0.33</v>
      </c>
      <c r="J84" s="17">
        <f t="shared" si="6"/>
        <v>4994.0498322000003</v>
      </c>
      <c r="K84" s="16"/>
      <c r="L84" s="17">
        <f t="shared" si="7"/>
        <v>0</v>
      </c>
    </row>
    <row r="85" spans="1:16" x14ac:dyDescent="0.25">
      <c r="A85" s="15" t="s">
        <v>21</v>
      </c>
      <c r="B85" s="15" t="s">
        <v>167</v>
      </c>
      <c r="C85" s="15">
        <v>188</v>
      </c>
      <c r="D85" s="15">
        <v>48.438000000000002</v>
      </c>
      <c r="E85" s="15">
        <v>160.99</v>
      </c>
      <c r="F85" s="15" t="s">
        <v>10</v>
      </c>
      <c r="G85" s="15">
        <f>E85*33%</f>
        <v>53.126700000000007</v>
      </c>
      <c r="H85" s="15">
        <f t="shared" si="8"/>
        <v>107.86330000000001</v>
      </c>
      <c r="I85" s="16">
        <f t="shared" si="10"/>
        <v>0.33</v>
      </c>
      <c r="J85" s="17">
        <f t="shared" si="6"/>
        <v>2573.3510946000006</v>
      </c>
      <c r="K85" s="16"/>
      <c r="L85" s="17">
        <f t="shared" si="7"/>
        <v>0</v>
      </c>
    </row>
    <row r="86" spans="1:16" x14ac:dyDescent="0.25">
      <c r="A86" s="15" t="s">
        <v>21</v>
      </c>
      <c r="B86" s="15" t="s">
        <v>168</v>
      </c>
      <c r="C86" s="15">
        <v>189</v>
      </c>
      <c r="D86" s="15">
        <v>48.438000000000002</v>
      </c>
      <c r="E86" s="15">
        <v>190.72</v>
      </c>
      <c r="F86" s="15" t="s">
        <v>10</v>
      </c>
      <c r="G86" s="15">
        <f>E86*33%</f>
        <v>62.937600000000003</v>
      </c>
      <c r="H86" s="15">
        <f t="shared" si="8"/>
        <v>127.7824</v>
      </c>
      <c r="I86" s="16">
        <f t="shared" si="10"/>
        <v>0.33</v>
      </c>
      <c r="J86" s="17">
        <f t="shared" si="6"/>
        <v>3048.5714688000003</v>
      </c>
      <c r="K86" s="16"/>
      <c r="L86" s="17">
        <f t="shared" si="7"/>
        <v>0</v>
      </c>
    </row>
    <row r="87" spans="1:16" x14ac:dyDescent="0.25">
      <c r="A87" s="15" t="s">
        <v>21</v>
      </c>
      <c r="B87" s="15" t="s">
        <v>169</v>
      </c>
      <c r="C87" s="15">
        <v>191</v>
      </c>
      <c r="D87" s="15">
        <v>16.149999999999999</v>
      </c>
      <c r="E87" s="15">
        <v>148.63999999999999</v>
      </c>
      <c r="F87" s="15" t="s">
        <v>10</v>
      </c>
      <c r="G87" s="15">
        <f>E87</f>
        <v>148.63999999999999</v>
      </c>
      <c r="H87" s="15">
        <f t="shared" si="8"/>
        <v>0</v>
      </c>
      <c r="I87" s="16">
        <f t="shared" si="10"/>
        <v>1</v>
      </c>
      <c r="J87" s="17">
        <f t="shared" si="6"/>
        <v>2400.5359999999996</v>
      </c>
      <c r="K87" s="16"/>
      <c r="L87" s="17">
        <f t="shared" si="7"/>
        <v>0</v>
      </c>
    </row>
    <row r="88" spans="1:16" ht="30" x14ac:dyDescent="0.25">
      <c r="A88" s="15" t="s">
        <v>21</v>
      </c>
      <c r="B88" s="12" t="s">
        <v>514</v>
      </c>
      <c r="C88" s="15">
        <v>195</v>
      </c>
      <c r="D88" s="15">
        <f>(6*1.5)*10.764</f>
        <v>96.875999999999991</v>
      </c>
      <c r="E88" s="15">
        <v>215.48099999999999</v>
      </c>
      <c r="F88" s="15" t="s">
        <v>10</v>
      </c>
      <c r="G88" s="15">
        <v>0</v>
      </c>
      <c r="H88" s="15">
        <f t="shared" si="8"/>
        <v>215.48099999999999</v>
      </c>
      <c r="I88" s="16">
        <f t="shared" si="10"/>
        <v>0</v>
      </c>
      <c r="J88" s="17">
        <f t="shared" si="6"/>
        <v>0</v>
      </c>
      <c r="K88" s="16">
        <v>0.66</v>
      </c>
      <c r="L88" s="17">
        <f t="shared" si="7"/>
        <v>13777.458654959999</v>
      </c>
    </row>
    <row r="89" spans="1:16" x14ac:dyDescent="0.25">
      <c r="A89" s="15" t="s">
        <v>21</v>
      </c>
      <c r="B89" s="12" t="s">
        <v>515</v>
      </c>
      <c r="C89" s="15">
        <v>199</v>
      </c>
      <c r="D89" s="15">
        <f t="shared" ref="D89:D93" si="11">(6*1.5)*10.764</f>
        <v>96.875999999999991</v>
      </c>
      <c r="E89" s="15">
        <v>93.864000000000004</v>
      </c>
      <c r="F89" s="15" t="s">
        <v>10</v>
      </c>
      <c r="G89" s="15">
        <v>0</v>
      </c>
      <c r="H89" s="15">
        <f t="shared" si="8"/>
        <v>93.864000000000004</v>
      </c>
      <c r="I89" s="16">
        <f t="shared" si="10"/>
        <v>0</v>
      </c>
      <c r="J89" s="17">
        <f t="shared" si="6"/>
        <v>0</v>
      </c>
      <c r="K89" s="16">
        <v>0.66</v>
      </c>
      <c r="L89" s="17">
        <f t="shared" si="7"/>
        <v>6001.4914502399997</v>
      </c>
    </row>
    <row r="90" spans="1:16" ht="30" x14ac:dyDescent="0.25">
      <c r="A90" s="15" t="s">
        <v>21</v>
      </c>
      <c r="B90" s="12" t="s">
        <v>516</v>
      </c>
      <c r="C90" s="15">
        <v>202</v>
      </c>
      <c r="D90" s="15">
        <f t="shared" si="11"/>
        <v>96.875999999999991</v>
      </c>
      <c r="E90" s="15">
        <v>301.86799999999999</v>
      </c>
      <c r="F90" s="15" t="s">
        <v>10</v>
      </c>
      <c r="G90" s="15">
        <v>0</v>
      </c>
      <c r="H90" s="15">
        <f t="shared" si="8"/>
        <v>301.86799999999999</v>
      </c>
      <c r="I90" s="16">
        <f t="shared" si="10"/>
        <v>0</v>
      </c>
      <c r="J90" s="17">
        <f t="shared" si="6"/>
        <v>0</v>
      </c>
      <c r="K90" s="16">
        <v>0.66</v>
      </c>
      <c r="L90" s="17">
        <f t="shared" si="7"/>
        <v>19300.884482879999</v>
      </c>
    </row>
    <row r="91" spans="1:16" x14ac:dyDescent="0.25">
      <c r="A91" s="15" t="s">
        <v>21</v>
      </c>
      <c r="B91" s="12" t="s">
        <v>517</v>
      </c>
      <c r="C91" s="15">
        <v>206</v>
      </c>
      <c r="D91" s="15">
        <f t="shared" si="11"/>
        <v>96.875999999999991</v>
      </c>
      <c r="E91" s="15">
        <v>103.44799999999999</v>
      </c>
      <c r="F91" s="15" t="s">
        <v>10</v>
      </c>
      <c r="G91" s="15">
        <v>0</v>
      </c>
      <c r="H91" s="15">
        <f t="shared" si="8"/>
        <v>103.44799999999999</v>
      </c>
      <c r="I91" s="16">
        <f t="shared" si="10"/>
        <v>0</v>
      </c>
      <c r="J91" s="17">
        <f t="shared" si="6"/>
        <v>0</v>
      </c>
      <c r="K91" s="16">
        <v>0.66</v>
      </c>
      <c r="L91" s="17">
        <f t="shared" si="7"/>
        <v>6614.274775679999</v>
      </c>
    </row>
    <row r="92" spans="1:16" x14ac:dyDescent="0.25">
      <c r="A92" s="15" t="s">
        <v>21</v>
      </c>
      <c r="B92" s="12" t="s">
        <v>520</v>
      </c>
      <c r="C92" s="15">
        <v>209</v>
      </c>
      <c r="D92" s="15">
        <f t="shared" si="11"/>
        <v>96.875999999999991</v>
      </c>
      <c r="E92" s="15">
        <v>33.411000000000001</v>
      </c>
      <c r="F92" s="15" t="s">
        <v>10</v>
      </c>
      <c r="G92" s="15">
        <v>0</v>
      </c>
      <c r="H92" s="15">
        <f t="shared" si="8"/>
        <v>33.411000000000001</v>
      </c>
      <c r="I92" s="16">
        <f t="shared" si="10"/>
        <v>0</v>
      </c>
      <c r="J92" s="17">
        <f t="shared" si="6"/>
        <v>0</v>
      </c>
      <c r="K92" s="16">
        <v>0.66</v>
      </c>
      <c r="L92" s="17">
        <f t="shared" si="7"/>
        <v>2136.23786376</v>
      </c>
    </row>
    <row r="93" spans="1:16" x14ac:dyDescent="0.25">
      <c r="A93" s="15" t="s">
        <v>21</v>
      </c>
      <c r="B93" s="12" t="s">
        <v>518</v>
      </c>
      <c r="C93" s="15">
        <v>212</v>
      </c>
      <c r="D93" s="15">
        <f t="shared" si="11"/>
        <v>96.875999999999991</v>
      </c>
      <c r="E93" s="15">
        <v>10.792</v>
      </c>
      <c r="F93" s="15" t="s">
        <v>10</v>
      </c>
      <c r="G93" s="15">
        <v>0</v>
      </c>
      <c r="H93" s="15">
        <f t="shared" si="8"/>
        <v>10.792</v>
      </c>
      <c r="I93" s="16">
        <f t="shared" si="10"/>
        <v>0</v>
      </c>
      <c r="J93" s="17">
        <f t="shared" si="6"/>
        <v>0</v>
      </c>
      <c r="K93" s="16">
        <v>0.66</v>
      </c>
      <c r="L93" s="17">
        <f t="shared" si="7"/>
        <v>690.02062272000001</v>
      </c>
    </row>
    <row r="94" spans="1:16" ht="30" x14ac:dyDescent="0.25">
      <c r="A94" s="15" t="s">
        <v>18</v>
      </c>
      <c r="B94" s="15" t="s">
        <v>196</v>
      </c>
      <c r="C94" s="15">
        <v>246</v>
      </c>
      <c r="D94" s="15">
        <v>18500</v>
      </c>
      <c r="E94" s="15">
        <v>1</v>
      </c>
      <c r="F94" s="15" t="s">
        <v>12</v>
      </c>
      <c r="G94" s="15">
        <v>0</v>
      </c>
      <c r="H94" s="15">
        <f t="shared" si="8"/>
        <v>1</v>
      </c>
      <c r="I94" s="16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6" x14ac:dyDescent="0.25">
      <c r="A95" s="15" t="s">
        <v>18</v>
      </c>
      <c r="B95" s="15" t="s">
        <v>197</v>
      </c>
      <c r="C95" s="15">
        <v>248</v>
      </c>
      <c r="D95" s="15">
        <v>2000</v>
      </c>
      <c r="E95" s="15">
        <v>1</v>
      </c>
      <c r="F95" s="15" t="s">
        <v>12</v>
      </c>
      <c r="G95" s="15">
        <v>0</v>
      </c>
      <c r="H95" s="15">
        <f t="shared" si="8"/>
        <v>1</v>
      </c>
      <c r="I95" s="16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6" ht="45" x14ac:dyDescent="0.25">
      <c r="A96" s="15" t="s">
        <v>24</v>
      </c>
      <c r="B96" s="15" t="s">
        <v>198</v>
      </c>
      <c r="C96" s="15">
        <v>250</v>
      </c>
      <c r="D96" s="15">
        <v>15000</v>
      </c>
      <c r="E96" s="15">
        <v>1</v>
      </c>
      <c r="F96" s="15" t="s">
        <v>12</v>
      </c>
      <c r="G96" s="15">
        <v>1</v>
      </c>
      <c r="H96" s="15">
        <f t="shared" si="8"/>
        <v>0</v>
      </c>
      <c r="I96" s="16">
        <f t="shared" si="5"/>
        <v>1</v>
      </c>
      <c r="J96" s="17">
        <f t="shared" si="6"/>
        <v>15000</v>
      </c>
      <c r="K96" s="16"/>
      <c r="L96" s="17">
        <f t="shared" si="7"/>
        <v>0</v>
      </c>
    </row>
    <row r="97" spans="1:12" ht="45" x14ac:dyDescent="0.25">
      <c r="A97" s="15" t="s">
        <v>24</v>
      </c>
      <c r="B97" s="15" t="s">
        <v>199</v>
      </c>
      <c r="C97" s="15">
        <v>251</v>
      </c>
      <c r="D97" s="15">
        <v>10000</v>
      </c>
      <c r="E97" s="15">
        <v>1</v>
      </c>
      <c r="F97" s="15" t="s">
        <v>12</v>
      </c>
      <c r="G97" s="15">
        <v>0</v>
      </c>
      <c r="H97" s="15">
        <f t="shared" si="8"/>
        <v>1</v>
      </c>
      <c r="I97" s="16">
        <f t="shared" si="5"/>
        <v>0</v>
      </c>
      <c r="J97" s="17">
        <f t="shared" si="6"/>
        <v>0</v>
      </c>
      <c r="K97" s="16">
        <v>1</v>
      </c>
      <c r="L97" s="17">
        <f t="shared" si="7"/>
        <v>10000</v>
      </c>
    </row>
    <row r="98" spans="1:12" x14ac:dyDescent="0.25">
      <c r="A98" s="15" t="s">
        <v>24</v>
      </c>
      <c r="B98" s="15" t="s">
        <v>200</v>
      </c>
      <c r="C98" s="15">
        <v>253</v>
      </c>
      <c r="D98" s="15">
        <v>500</v>
      </c>
      <c r="E98" s="15">
        <v>1</v>
      </c>
      <c r="F98" s="15" t="s">
        <v>12</v>
      </c>
      <c r="G98" s="15">
        <v>1</v>
      </c>
      <c r="H98" s="15">
        <f t="shared" si="8"/>
        <v>0</v>
      </c>
      <c r="I98" s="16">
        <f t="shared" si="5"/>
        <v>1</v>
      </c>
      <c r="J98" s="17">
        <f t="shared" si="6"/>
        <v>500</v>
      </c>
      <c r="K98" s="16"/>
      <c r="L98" s="17">
        <f t="shared" si="7"/>
        <v>0</v>
      </c>
    </row>
    <row r="99" spans="1:12" ht="45" x14ac:dyDescent="0.25">
      <c r="A99" s="15" t="s">
        <v>24</v>
      </c>
      <c r="B99" s="15" t="s">
        <v>25</v>
      </c>
      <c r="C99" s="15">
        <v>254</v>
      </c>
      <c r="D99" s="15">
        <v>7000</v>
      </c>
      <c r="E99" s="15">
        <v>1</v>
      </c>
      <c r="F99" s="15" t="s">
        <v>12</v>
      </c>
      <c r="G99" s="15">
        <v>0</v>
      </c>
      <c r="H99" s="15">
        <f t="shared" si="8"/>
        <v>1</v>
      </c>
      <c r="I99" s="16">
        <f t="shared" si="5"/>
        <v>0</v>
      </c>
      <c r="J99" s="17">
        <f t="shared" si="6"/>
        <v>0</v>
      </c>
      <c r="K99" s="16">
        <v>1</v>
      </c>
      <c r="L99" s="17">
        <f t="shared" si="7"/>
        <v>7000</v>
      </c>
    </row>
    <row r="100" spans="1:12" ht="30" x14ac:dyDescent="0.25">
      <c r="A100" s="15" t="s">
        <v>24</v>
      </c>
      <c r="B100" s="15" t="s">
        <v>201</v>
      </c>
      <c r="C100" s="15">
        <v>255</v>
      </c>
      <c r="D100" s="15">
        <v>10000</v>
      </c>
      <c r="E100" s="15">
        <v>1</v>
      </c>
      <c r="F100" s="15" t="s">
        <v>12</v>
      </c>
      <c r="G100" s="15">
        <v>0</v>
      </c>
      <c r="H100" s="15">
        <f t="shared" si="8"/>
        <v>1</v>
      </c>
      <c r="I100" s="16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15" t="s">
        <v>24</v>
      </c>
      <c r="B101" s="15" t="s">
        <v>272</v>
      </c>
      <c r="C101" s="15">
        <v>256</v>
      </c>
      <c r="D101" s="15">
        <v>1500</v>
      </c>
      <c r="E101" s="15">
        <v>1</v>
      </c>
      <c r="F101" s="15" t="s">
        <v>12</v>
      </c>
      <c r="G101" s="15">
        <v>0</v>
      </c>
      <c r="H101" s="15">
        <f t="shared" si="8"/>
        <v>1</v>
      </c>
      <c r="I101" s="16">
        <f t="shared" si="5"/>
        <v>0</v>
      </c>
      <c r="J101" s="17">
        <f t="shared" si="6"/>
        <v>0</v>
      </c>
      <c r="K101" s="16">
        <v>1</v>
      </c>
      <c r="L101" s="17">
        <f t="shared" si="7"/>
        <v>1500</v>
      </c>
    </row>
    <row r="102" spans="1:12" x14ac:dyDescent="0.25">
      <c r="A102" s="15" t="s">
        <v>24</v>
      </c>
      <c r="B102" s="15" t="s">
        <v>202</v>
      </c>
      <c r="C102" s="15">
        <v>257</v>
      </c>
      <c r="D102" s="15">
        <v>1800</v>
      </c>
      <c r="E102" s="15">
        <v>1</v>
      </c>
      <c r="F102" s="15" t="s">
        <v>12</v>
      </c>
      <c r="G102" s="15">
        <v>1</v>
      </c>
      <c r="H102" s="15">
        <f t="shared" si="8"/>
        <v>0</v>
      </c>
      <c r="I102" s="16">
        <f t="shared" si="5"/>
        <v>1</v>
      </c>
      <c r="J102" s="17">
        <f t="shared" si="6"/>
        <v>1800</v>
      </c>
      <c r="K102" s="16"/>
      <c r="L102" s="17">
        <f t="shared" si="7"/>
        <v>0</v>
      </c>
    </row>
    <row r="103" spans="1:12" x14ac:dyDescent="0.25">
      <c r="A103" s="15" t="s">
        <v>24</v>
      </c>
      <c r="B103" s="15" t="s">
        <v>203</v>
      </c>
      <c r="C103" s="15">
        <v>258</v>
      </c>
      <c r="D103" s="15">
        <v>2000</v>
      </c>
      <c r="E103" s="15">
        <v>1</v>
      </c>
      <c r="F103" s="15" t="s">
        <v>12</v>
      </c>
      <c r="G103" s="15">
        <v>0</v>
      </c>
      <c r="H103" s="15">
        <f t="shared" si="8"/>
        <v>1</v>
      </c>
      <c r="I103" s="16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29</v>
      </c>
      <c r="B104" s="12" t="s">
        <v>210</v>
      </c>
      <c r="C104" s="9">
        <v>272</v>
      </c>
      <c r="D104" s="9">
        <v>18000</v>
      </c>
      <c r="E104" s="9">
        <v>1</v>
      </c>
      <c r="F104" s="9" t="s">
        <v>12</v>
      </c>
      <c r="G104" s="9">
        <v>0</v>
      </c>
      <c r="H104" s="15">
        <f t="shared" si="8"/>
        <v>1</v>
      </c>
      <c r="I104" s="10">
        <f t="shared" si="5"/>
        <v>0</v>
      </c>
      <c r="J104" s="17">
        <f t="shared" ref="J104" si="12">D104*G104</f>
        <v>0</v>
      </c>
      <c r="K104" s="16">
        <v>1</v>
      </c>
      <c r="L104" s="17">
        <f t="shared" si="7"/>
        <v>18000</v>
      </c>
    </row>
    <row r="105" spans="1:12" x14ac:dyDescent="0.25">
      <c r="A105" s="15" t="s">
        <v>21</v>
      </c>
      <c r="B105" s="15" t="s">
        <v>219</v>
      </c>
      <c r="C105" s="15">
        <v>283</v>
      </c>
      <c r="D105" s="15">
        <v>400</v>
      </c>
      <c r="E105" s="15">
        <v>1</v>
      </c>
      <c r="F105" s="15" t="s">
        <v>12</v>
      </c>
      <c r="G105" s="15">
        <v>0</v>
      </c>
      <c r="H105" s="15">
        <f t="shared" si="8"/>
        <v>1</v>
      </c>
      <c r="I105" s="16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15" t="s">
        <v>40</v>
      </c>
      <c r="B106" s="15" t="s">
        <v>220</v>
      </c>
      <c r="C106" s="15">
        <v>293</v>
      </c>
      <c r="D106" s="15">
        <v>310</v>
      </c>
      <c r="E106" s="15">
        <v>765.25</v>
      </c>
      <c r="F106" s="15" t="s">
        <v>23</v>
      </c>
      <c r="G106" s="15">
        <f>E106*97%</f>
        <v>742.29250000000002</v>
      </c>
      <c r="H106" s="15">
        <f t="shared" si="8"/>
        <v>22.957499999999982</v>
      </c>
      <c r="I106" s="16">
        <f t="shared" si="5"/>
        <v>0.97</v>
      </c>
      <c r="J106" s="17">
        <f t="shared" si="6"/>
        <v>230110.67500000002</v>
      </c>
      <c r="K106" s="16">
        <v>0.03</v>
      </c>
      <c r="L106" s="17">
        <f t="shared" si="7"/>
        <v>7116.8249999999998</v>
      </c>
    </row>
    <row r="107" spans="1:12" x14ac:dyDescent="0.25">
      <c r="A107" s="15" t="s">
        <v>40</v>
      </c>
      <c r="B107" s="15" t="s">
        <v>234</v>
      </c>
      <c r="C107" s="15">
        <v>298</v>
      </c>
      <c r="D107" s="15">
        <v>310</v>
      </c>
      <c r="E107" s="15">
        <v>557</v>
      </c>
      <c r="F107" s="15" t="s">
        <v>23</v>
      </c>
      <c r="G107" s="15">
        <f>E107</f>
        <v>557</v>
      </c>
      <c r="H107" s="15">
        <f t="shared" si="8"/>
        <v>0</v>
      </c>
      <c r="I107" s="16">
        <f t="shared" si="5"/>
        <v>1</v>
      </c>
      <c r="J107" s="17">
        <f t="shared" si="6"/>
        <v>172670</v>
      </c>
      <c r="K107" s="16"/>
      <c r="L107" s="17">
        <f t="shared" si="7"/>
        <v>0</v>
      </c>
    </row>
    <row r="108" spans="1:12" x14ac:dyDescent="0.25">
      <c r="A108" s="15" t="s">
        <v>36</v>
      </c>
      <c r="B108" s="15" t="s">
        <v>235</v>
      </c>
      <c r="C108" s="15">
        <v>316</v>
      </c>
      <c r="D108" s="15">
        <v>4000</v>
      </c>
      <c r="E108" s="15">
        <v>1</v>
      </c>
      <c r="F108" s="15" t="s">
        <v>12</v>
      </c>
      <c r="G108" s="15">
        <v>1</v>
      </c>
      <c r="H108" s="15">
        <f t="shared" si="8"/>
        <v>0</v>
      </c>
      <c r="I108" s="16">
        <f t="shared" si="5"/>
        <v>1</v>
      </c>
      <c r="J108" s="17">
        <f t="shared" si="6"/>
        <v>4000</v>
      </c>
      <c r="K108" s="16"/>
      <c r="L108" s="17">
        <f t="shared" si="7"/>
        <v>0</v>
      </c>
    </row>
    <row r="109" spans="1:12" x14ac:dyDescent="0.25">
      <c r="A109" s="15" t="s">
        <v>18</v>
      </c>
      <c r="B109" s="15" t="s">
        <v>222</v>
      </c>
      <c r="C109" s="15">
        <v>350</v>
      </c>
      <c r="D109" s="15">
        <v>1</v>
      </c>
      <c r="E109" s="15">
        <v>3</v>
      </c>
      <c r="F109" s="15" t="s">
        <v>12</v>
      </c>
      <c r="G109" s="15">
        <v>0</v>
      </c>
      <c r="H109" s="15">
        <f t="shared" si="8"/>
        <v>3</v>
      </c>
      <c r="I109" s="16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J110" s="17">
        <f>SUM(J4:J109)</f>
        <v>1344388.0683156</v>
      </c>
      <c r="L110" s="17">
        <f>SUM(L4:L109)</f>
        <v>258367.28034824005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3:O84"/>
  <sheetViews>
    <sheetView topLeftCell="E1" workbookViewId="0">
      <selection activeCell="B17" sqref="B17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39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39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40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40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40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40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40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40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40</v>
      </c>
      <c r="B13" s="15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40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40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40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15.11</v>
      </c>
      <c r="H16" s="15">
        <f t="shared" si="0"/>
        <v>-2.0000000000006679E-3</v>
      </c>
      <c r="I16" s="16">
        <f t="shared" si="1"/>
        <v>0.99986765484383267</v>
      </c>
      <c r="J16" s="17">
        <f t="shared" si="2"/>
        <v>15110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40</v>
      </c>
      <c r="B17" s="15" t="s">
        <v>98</v>
      </c>
      <c r="C17" s="15">
        <v>23</v>
      </c>
      <c r="D17" s="15">
        <v>7500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40</v>
      </c>
      <c r="B18" s="15" t="s">
        <v>99</v>
      </c>
      <c r="C18" s="15">
        <v>24</v>
      </c>
      <c r="D18" s="15">
        <v>7500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40</v>
      </c>
      <c r="B19" s="15" t="s">
        <v>100</v>
      </c>
      <c r="C19" s="15">
        <v>25</v>
      </c>
      <c r="D19" s="15">
        <v>7500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40</v>
      </c>
      <c r="B20" s="15" t="s">
        <v>101</v>
      </c>
      <c r="C20" s="15">
        <v>26</v>
      </c>
      <c r="D20" s="15">
        <v>7500</v>
      </c>
      <c r="E20" s="15">
        <v>0.9</v>
      </c>
      <c r="F20" s="15" t="s">
        <v>16</v>
      </c>
      <c r="G20" s="15">
        <v>0.9</v>
      </c>
      <c r="H20" s="15">
        <f t="shared" si="0"/>
        <v>0</v>
      </c>
      <c r="I20" s="16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40</v>
      </c>
      <c r="B21" s="15" t="s">
        <v>102</v>
      </c>
      <c r="C21" s="15">
        <v>29</v>
      </c>
      <c r="D21" s="15">
        <v>7500</v>
      </c>
      <c r="E21" s="15">
        <v>2.8</v>
      </c>
      <c r="F21" s="15" t="s">
        <v>16</v>
      </c>
      <c r="G21" s="15">
        <v>2.8</v>
      </c>
      <c r="H21" s="15">
        <f t="shared" si="0"/>
        <v>0</v>
      </c>
      <c r="I21" s="16">
        <f t="shared" si="1"/>
        <v>1</v>
      </c>
      <c r="J21" s="17">
        <f t="shared" si="2"/>
        <v>21000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40</v>
      </c>
      <c r="B22" s="15" t="s">
        <v>103</v>
      </c>
      <c r="C22" s="15">
        <v>32</v>
      </c>
      <c r="D22" s="15">
        <v>7500</v>
      </c>
      <c r="E22" s="15">
        <v>0.18</v>
      </c>
      <c r="F22" s="15" t="s">
        <v>16</v>
      </c>
      <c r="G22" s="15">
        <v>0.18</v>
      </c>
      <c r="H22" s="15">
        <f t="shared" si="0"/>
        <v>0</v>
      </c>
      <c r="I22" s="16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40</v>
      </c>
      <c r="B23" s="15" t="s">
        <v>104</v>
      </c>
      <c r="C23" s="15">
        <v>35</v>
      </c>
      <c r="D23" s="15">
        <v>7500</v>
      </c>
      <c r="E23" s="15">
        <v>0.18</v>
      </c>
      <c r="F23" s="15" t="s">
        <v>16</v>
      </c>
      <c r="G23" s="15">
        <v>0</v>
      </c>
      <c r="H23" s="15">
        <f t="shared" si="0"/>
        <v>-0.18</v>
      </c>
      <c r="I23" s="16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40</v>
      </c>
      <c r="B24" s="15" t="s">
        <v>105</v>
      </c>
      <c r="C24" s="15">
        <v>41</v>
      </c>
      <c r="D24" s="15">
        <v>301.392</v>
      </c>
      <c r="E24" s="15">
        <v>50.12</v>
      </c>
      <c r="F24" s="15" t="s">
        <v>10</v>
      </c>
      <c r="G24" s="15">
        <v>50.12</v>
      </c>
      <c r="H24" s="15">
        <f t="shared" si="0"/>
        <v>0</v>
      </c>
      <c r="I24" s="16">
        <f t="shared" si="1"/>
        <v>1</v>
      </c>
      <c r="J24" s="17">
        <f t="shared" si="2"/>
        <v>15105.767039999999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40</v>
      </c>
      <c r="B25" s="15" t="s">
        <v>106</v>
      </c>
      <c r="C25" s="15">
        <v>42</v>
      </c>
      <c r="D25" s="15">
        <v>301.392</v>
      </c>
      <c r="E25" s="15">
        <v>31.67</v>
      </c>
      <c r="F25" s="15" t="s">
        <v>10</v>
      </c>
      <c r="G25" s="15">
        <v>31.67</v>
      </c>
      <c r="H25" s="15">
        <f t="shared" si="0"/>
        <v>0</v>
      </c>
      <c r="I25" s="16">
        <f t="shared" si="1"/>
        <v>1</v>
      </c>
      <c r="J25" s="17">
        <f t="shared" si="2"/>
        <v>9545.0846400000009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40</v>
      </c>
      <c r="B26" s="15" t="s">
        <v>107</v>
      </c>
      <c r="C26" s="15">
        <v>43</v>
      </c>
      <c r="D26" s="15">
        <v>301.392</v>
      </c>
      <c r="E26" s="15">
        <v>105.11</v>
      </c>
      <c r="F26" s="15" t="s">
        <v>10</v>
      </c>
      <c r="G26" s="15">
        <v>105.11</v>
      </c>
      <c r="H26" s="15">
        <f t="shared" si="0"/>
        <v>0</v>
      </c>
      <c r="I26" s="16">
        <f t="shared" si="1"/>
        <v>1</v>
      </c>
      <c r="J26" s="17">
        <f t="shared" si="2"/>
        <v>31679.313119999999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40</v>
      </c>
      <c r="B27" s="15" t="s">
        <v>108</v>
      </c>
      <c r="C27" s="15">
        <v>44</v>
      </c>
      <c r="D27" s="15">
        <v>301.392</v>
      </c>
      <c r="E27" s="15">
        <v>59.91</v>
      </c>
      <c r="F27" s="15" t="s">
        <v>10</v>
      </c>
      <c r="G27" s="15">
        <v>59.91</v>
      </c>
      <c r="H27" s="15">
        <f t="shared" si="0"/>
        <v>0</v>
      </c>
      <c r="I27" s="16">
        <f t="shared" si="1"/>
        <v>1</v>
      </c>
      <c r="J27" s="17">
        <f t="shared" si="2"/>
        <v>18056.39472</v>
      </c>
      <c r="K27" s="16"/>
      <c r="L27" s="17">
        <f t="shared" si="3"/>
        <v>0</v>
      </c>
    </row>
    <row r="28" spans="1:15" x14ac:dyDescent="0.25">
      <c r="A28" s="15" t="s">
        <v>40</v>
      </c>
      <c r="B28" s="15" t="s">
        <v>109</v>
      </c>
      <c r="C28" s="15">
        <v>45</v>
      </c>
      <c r="D28" s="15">
        <v>301.392</v>
      </c>
      <c r="E28" s="15">
        <v>261.41000000000003</v>
      </c>
      <c r="F28" s="15" t="s">
        <v>10</v>
      </c>
      <c r="G28" s="15">
        <v>261.41000000000003</v>
      </c>
      <c r="H28" s="15">
        <f t="shared" si="0"/>
        <v>0</v>
      </c>
      <c r="I28" s="16">
        <f t="shared" si="1"/>
        <v>1</v>
      </c>
      <c r="J28" s="17">
        <f t="shared" si="2"/>
        <v>78786.882720000009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110</v>
      </c>
      <c r="C29" s="15">
        <v>46</v>
      </c>
      <c r="D29" s="15">
        <v>301.392</v>
      </c>
      <c r="E29" s="15">
        <v>14.58</v>
      </c>
      <c r="F29" s="15" t="s">
        <v>10</v>
      </c>
      <c r="G29" s="15">
        <v>14.58</v>
      </c>
      <c r="H29" s="15">
        <f t="shared" si="0"/>
        <v>0</v>
      </c>
      <c r="I29" s="16">
        <f t="shared" si="1"/>
        <v>1</v>
      </c>
      <c r="J29" s="17">
        <f t="shared" si="2"/>
        <v>4394.2953600000001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111</v>
      </c>
      <c r="C30" s="15">
        <v>47</v>
      </c>
      <c r="D30" s="15">
        <v>301.392</v>
      </c>
      <c r="E30" s="15">
        <v>18.25</v>
      </c>
      <c r="F30" s="15" t="s">
        <v>10</v>
      </c>
      <c r="G30" s="15">
        <v>0</v>
      </c>
      <c r="H30" s="15">
        <f t="shared" si="0"/>
        <v>-18.25</v>
      </c>
      <c r="I30" s="16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3.51</v>
      </c>
      <c r="H34" s="15">
        <f t="shared" si="0"/>
        <v>0</v>
      </c>
      <c r="I34" s="16">
        <f t="shared" si="1"/>
        <v>1</v>
      </c>
      <c r="J34" s="17">
        <f t="shared" si="2"/>
        <v>7020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30.02</v>
      </c>
      <c r="H35" s="15">
        <f t="shared" si="0"/>
        <v>4.0000000000013358E-3</v>
      </c>
      <c r="I35" s="16">
        <f t="shared" si="1"/>
        <v>1.000133262260128</v>
      </c>
      <c r="J35" s="17">
        <f t="shared" si="2"/>
        <v>6754.5</v>
      </c>
      <c r="K35" s="16"/>
      <c r="L35" s="17">
        <f t="shared" si="3"/>
        <v>0</v>
      </c>
    </row>
    <row r="36" spans="1:12" x14ac:dyDescent="0.25">
      <c r="A36" s="15" t="s">
        <v>40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1.77</v>
      </c>
      <c r="H36" s="15">
        <f t="shared" si="0"/>
        <v>-2.9999999999998916E-3</v>
      </c>
      <c r="I36" s="16">
        <f t="shared" si="1"/>
        <v>0.99830795262267347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</v>
      </c>
      <c r="H37" s="15">
        <f t="shared" si="0"/>
        <v>-0.8</v>
      </c>
      <c r="I37" s="16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15" t="s">
        <v>18</v>
      </c>
      <c r="B38" s="15" t="s">
        <v>119</v>
      </c>
      <c r="C38" s="15">
        <v>68</v>
      </c>
      <c r="D38" s="15">
        <v>2000</v>
      </c>
      <c r="E38" s="15">
        <v>1</v>
      </c>
      <c r="F38" s="15" t="s">
        <v>12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120</v>
      </c>
      <c r="C39" s="15">
        <v>69</v>
      </c>
      <c r="D39" s="15">
        <v>7500</v>
      </c>
      <c r="E39" s="15">
        <v>1</v>
      </c>
      <c r="F39" s="15" t="s">
        <v>16</v>
      </c>
      <c r="G39" s="15">
        <v>0.95</v>
      </c>
      <c r="H39" s="15">
        <f t="shared" si="0"/>
        <v>-5.0000000000000044E-2</v>
      </c>
      <c r="I39" s="16">
        <f t="shared" si="1"/>
        <v>0.95</v>
      </c>
      <c r="J39" s="17">
        <f t="shared" si="2"/>
        <v>7125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121</v>
      </c>
      <c r="C40" s="15">
        <v>73</v>
      </c>
      <c r="D40" s="15">
        <v>7500</v>
      </c>
      <c r="E40" s="15">
        <v>2.4</v>
      </c>
      <c r="F40" s="15" t="s">
        <v>16</v>
      </c>
      <c r="G40" s="15">
        <v>2.2799999999999998</v>
      </c>
      <c r="H40" s="15">
        <f t="shared" si="0"/>
        <v>-0.12000000000000011</v>
      </c>
      <c r="I40" s="16">
        <f t="shared" si="1"/>
        <v>0.95</v>
      </c>
      <c r="J40" s="17">
        <f t="shared" si="2"/>
        <v>17100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122</v>
      </c>
      <c r="C41" s="15">
        <v>77</v>
      </c>
      <c r="D41" s="15">
        <v>7500</v>
      </c>
      <c r="E41" s="15">
        <v>0.18</v>
      </c>
      <c r="F41" s="15" t="s">
        <v>16</v>
      </c>
      <c r="G41" s="15">
        <v>0.17</v>
      </c>
      <c r="H41" s="15">
        <f t="shared" si="0"/>
        <v>-9.9999999999999811E-3</v>
      </c>
      <c r="I41" s="16">
        <f t="shared" si="1"/>
        <v>0.94444444444444453</v>
      </c>
      <c r="J41" s="17">
        <f t="shared" si="2"/>
        <v>1275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123</v>
      </c>
      <c r="C42" s="15">
        <v>80</v>
      </c>
      <c r="D42" s="15">
        <v>7500</v>
      </c>
      <c r="E42" s="15">
        <v>0.2</v>
      </c>
      <c r="F42" s="15" t="s">
        <v>16</v>
      </c>
      <c r="G42" s="15">
        <v>0</v>
      </c>
      <c r="H42" s="15">
        <f t="shared" si="0"/>
        <v>-0.2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124</v>
      </c>
      <c r="C43" s="15">
        <v>84</v>
      </c>
      <c r="D43" s="15">
        <v>301.392</v>
      </c>
      <c r="E43" s="15">
        <v>61.4</v>
      </c>
      <c r="F43" s="15" t="s">
        <v>10</v>
      </c>
      <c r="G43" s="15">
        <v>58.33</v>
      </c>
      <c r="H43" s="15">
        <f t="shared" si="0"/>
        <v>-3.0700000000000003</v>
      </c>
      <c r="I43" s="16">
        <f t="shared" si="1"/>
        <v>0.95</v>
      </c>
      <c r="J43" s="17">
        <f t="shared" si="2"/>
        <v>17580.195359999998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125</v>
      </c>
      <c r="C44" s="15">
        <v>85</v>
      </c>
      <c r="D44" s="15">
        <v>301.392</v>
      </c>
      <c r="E44" s="15">
        <v>243.08</v>
      </c>
      <c r="F44" s="15" t="s">
        <v>10</v>
      </c>
      <c r="G44" s="15">
        <v>230.93</v>
      </c>
      <c r="H44" s="15">
        <f t="shared" si="0"/>
        <v>-12.150000000000006</v>
      </c>
      <c r="I44" s="16">
        <f t="shared" si="1"/>
        <v>0.95001645548790514</v>
      </c>
      <c r="J44" s="17">
        <f t="shared" si="2"/>
        <v>69600.454559999998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126</v>
      </c>
      <c r="C45" s="15">
        <v>86</v>
      </c>
      <c r="D45" s="15">
        <v>301.392</v>
      </c>
      <c r="E45" s="15">
        <v>14.58</v>
      </c>
      <c r="F45" s="15" t="s">
        <v>10</v>
      </c>
      <c r="G45" s="15">
        <v>13.85</v>
      </c>
      <c r="H45" s="15">
        <f t="shared" si="0"/>
        <v>-0.73000000000000043</v>
      </c>
      <c r="I45" s="16">
        <f t="shared" si="1"/>
        <v>0.94993141289437588</v>
      </c>
      <c r="J45" s="17">
        <f t="shared" si="2"/>
        <v>4174.2791999999999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127</v>
      </c>
      <c r="C46" s="15">
        <v>87</v>
      </c>
      <c r="D46" s="15">
        <v>301.392</v>
      </c>
      <c r="E46" s="15">
        <v>20.55</v>
      </c>
      <c r="F46" s="15" t="s">
        <v>10</v>
      </c>
      <c r="G46" s="15">
        <v>0</v>
      </c>
      <c r="H46" s="15">
        <f t="shared" si="0"/>
        <v>-20.55</v>
      </c>
      <c r="I46" s="16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128</v>
      </c>
      <c r="C47" s="15">
        <v>88</v>
      </c>
      <c r="D47" s="15">
        <v>2000</v>
      </c>
      <c r="E47" s="15">
        <v>3.5939999999999999</v>
      </c>
      <c r="F47" s="15" t="s">
        <v>14</v>
      </c>
      <c r="G47" s="15">
        <v>3.41</v>
      </c>
      <c r="H47" s="15">
        <f t="shared" si="0"/>
        <v>-0.18399999999999972</v>
      </c>
      <c r="I47" s="16">
        <f t="shared" si="1"/>
        <v>0.94880356149137457</v>
      </c>
      <c r="J47" s="17">
        <f t="shared" si="2"/>
        <v>6820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129</v>
      </c>
      <c r="C48" s="15">
        <v>91</v>
      </c>
      <c r="D48" s="15">
        <v>225</v>
      </c>
      <c r="E48" s="15">
        <v>27.111000000000001</v>
      </c>
      <c r="F48" s="15" t="s">
        <v>14</v>
      </c>
      <c r="G48" s="15">
        <v>25.76</v>
      </c>
      <c r="H48" s="15">
        <f t="shared" si="0"/>
        <v>-1.3509999999999991</v>
      </c>
      <c r="I48" s="16">
        <f t="shared" si="1"/>
        <v>0.95016782855667448</v>
      </c>
      <c r="J48" s="17">
        <f t="shared" si="2"/>
        <v>5796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130</v>
      </c>
      <c r="C49" s="15">
        <v>92</v>
      </c>
      <c r="D49" s="15">
        <v>2000</v>
      </c>
      <c r="E49" s="15">
        <v>1.7729999999999999</v>
      </c>
      <c r="F49" s="15" t="s">
        <v>14</v>
      </c>
      <c r="G49" s="15">
        <v>1.68</v>
      </c>
      <c r="H49" s="15">
        <f t="shared" si="0"/>
        <v>-9.2999999999999972E-2</v>
      </c>
      <c r="I49" s="16">
        <f t="shared" si="1"/>
        <v>0.94754653130287647</v>
      </c>
      <c r="J49" s="17">
        <f t="shared" si="2"/>
        <v>3360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131</v>
      </c>
      <c r="C50" s="15">
        <v>93</v>
      </c>
      <c r="D50" s="15">
        <v>1500</v>
      </c>
      <c r="E50" s="15">
        <v>1.284</v>
      </c>
      <c r="F50" s="15" t="s">
        <v>14</v>
      </c>
      <c r="G50" s="15">
        <v>0</v>
      </c>
      <c r="H50" s="15">
        <f t="shared" si="0"/>
        <v>-1.284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132</v>
      </c>
      <c r="C51" s="15">
        <v>97</v>
      </c>
      <c r="D51" s="15">
        <v>7500</v>
      </c>
      <c r="E51" s="15">
        <v>0.15</v>
      </c>
      <c r="F51" s="15" t="s">
        <v>16</v>
      </c>
      <c r="G51" s="15">
        <v>0</v>
      </c>
      <c r="H51" s="15">
        <f t="shared" si="0"/>
        <v>-0.15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133</v>
      </c>
      <c r="C52" s="15">
        <v>100</v>
      </c>
      <c r="D52" s="15">
        <v>7500</v>
      </c>
      <c r="E52" s="15">
        <v>0.25</v>
      </c>
      <c r="F52" s="15" t="s">
        <v>16</v>
      </c>
      <c r="G52" s="15">
        <v>0</v>
      </c>
      <c r="H52" s="15">
        <f t="shared" si="0"/>
        <v>-0.25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134</v>
      </c>
      <c r="C53" s="15">
        <v>103</v>
      </c>
      <c r="D53" s="15">
        <v>7500</v>
      </c>
      <c r="E53" s="15">
        <v>0.04</v>
      </c>
      <c r="F53" s="15" t="s">
        <v>16</v>
      </c>
      <c r="G53" s="15">
        <v>0</v>
      </c>
      <c r="H53" s="15">
        <f t="shared" si="0"/>
        <v>-0.04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135</v>
      </c>
      <c r="C54" s="15">
        <v>106</v>
      </c>
      <c r="D54" s="15">
        <v>301.392</v>
      </c>
      <c r="E54" s="15">
        <v>8.1</v>
      </c>
      <c r="F54" s="15" t="s">
        <v>10</v>
      </c>
      <c r="G54" s="15">
        <v>0</v>
      </c>
      <c r="H54" s="15">
        <f t="shared" si="0"/>
        <v>-8.1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136</v>
      </c>
      <c r="C55" s="15">
        <v>107</v>
      </c>
      <c r="D55" s="15">
        <v>301.392</v>
      </c>
      <c r="E55" s="15">
        <v>29.38</v>
      </c>
      <c r="F55" s="15" t="s">
        <v>10</v>
      </c>
      <c r="G55" s="15">
        <v>0</v>
      </c>
      <c r="H55" s="15">
        <f t="shared" si="0"/>
        <v>-29.38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137</v>
      </c>
      <c r="C56" s="15">
        <v>108</v>
      </c>
      <c r="D56" s="15">
        <v>301.392</v>
      </c>
      <c r="E56" s="15">
        <v>3.81</v>
      </c>
      <c r="F56" s="15" t="s">
        <v>10</v>
      </c>
      <c r="G56" s="15">
        <v>0</v>
      </c>
      <c r="H56" s="15">
        <f t="shared" si="0"/>
        <v>-3.81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138</v>
      </c>
      <c r="C57" s="15">
        <v>109</v>
      </c>
      <c r="D57" s="15">
        <v>2000</v>
      </c>
      <c r="E57" s="15">
        <v>0.61</v>
      </c>
      <c r="F57" s="15" t="s">
        <v>14</v>
      </c>
      <c r="G57" s="15">
        <v>0</v>
      </c>
      <c r="H57" s="15">
        <f t="shared" si="0"/>
        <v>-0.61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139</v>
      </c>
      <c r="C58" s="15">
        <v>112</v>
      </c>
      <c r="D58" s="15">
        <v>225</v>
      </c>
      <c r="E58" s="15">
        <v>2.8319999999999999</v>
      </c>
      <c r="F58" s="15" t="s">
        <v>14</v>
      </c>
      <c r="G58" s="15">
        <v>0</v>
      </c>
      <c r="H58" s="15">
        <f t="shared" si="0"/>
        <v>-2.8319999999999999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40</v>
      </c>
      <c r="B59" s="15" t="s">
        <v>139</v>
      </c>
      <c r="C59" s="15">
        <v>113</v>
      </c>
      <c r="D59" s="15">
        <v>1500</v>
      </c>
      <c r="E59" s="15">
        <v>0.22</v>
      </c>
      <c r="F59" s="15" t="s">
        <v>14</v>
      </c>
      <c r="G59" s="15">
        <v>0</v>
      </c>
      <c r="H59" s="15">
        <f t="shared" si="0"/>
        <v>-0.22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140</v>
      </c>
      <c r="C60" s="15">
        <v>116</v>
      </c>
      <c r="D60" s="15">
        <v>50</v>
      </c>
      <c r="E60" s="15">
        <v>52</v>
      </c>
      <c r="F60" s="15" t="s">
        <v>13</v>
      </c>
      <c r="G60" s="15">
        <v>0</v>
      </c>
      <c r="H60" s="15">
        <f t="shared" si="0"/>
        <v>-52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18</v>
      </c>
      <c r="B61" s="15" t="s">
        <v>141</v>
      </c>
      <c r="C61" s="15">
        <v>118</v>
      </c>
      <c r="D61" s="15">
        <v>2000</v>
      </c>
      <c r="E61" s="15">
        <v>1</v>
      </c>
      <c r="F61" s="15" t="s">
        <v>12</v>
      </c>
      <c r="G61" s="15">
        <v>0.5</v>
      </c>
      <c r="H61" s="15">
        <f t="shared" si="0"/>
        <v>-0.5</v>
      </c>
      <c r="I61" s="16">
        <f t="shared" si="1"/>
        <v>0.5</v>
      </c>
      <c r="J61" s="17">
        <f t="shared" si="2"/>
        <v>1000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142</v>
      </c>
      <c r="C62" s="15">
        <v>120</v>
      </c>
      <c r="D62" s="15">
        <v>193.75200000000001</v>
      </c>
      <c r="E62" s="15">
        <v>191.86</v>
      </c>
      <c r="F62" s="15" t="s">
        <v>10</v>
      </c>
      <c r="G62" s="15">
        <v>0</v>
      </c>
      <c r="H62" s="15">
        <f t="shared" si="0"/>
        <v>-191.86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143</v>
      </c>
      <c r="C63" s="15">
        <v>124</v>
      </c>
      <c r="D63" s="15">
        <v>193.75200000000001</v>
      </c>
      <c r="E63" s="15">
        <v>203.55</v>
      </c>
      <c r="F63" s="15" t="s">
        <v>10</v>
      </c>
      <c r="G63" s="15">
        <v>0</v>
      </c>
      <c r="H63" s="15">
        <f t="shared" si="0"/>
        <v>-203.55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144</v>
      </c>
      <c r="C64" s="15">
        <v>129</v>
      </c>
      <c r="D64" s="15">
        <v>193.75200000000001</v>
      </c>
      <c r="E64" s="15">
        <v>87.26</v>
      </c>
      <c r="F64" s="15" t="s">
        <v>10</v>
      </c>
      <c r="G64" s="15">
        <v>0</v>
      </c>
      <c r="H64" s="15">
        <f t="shared" si="0"/>
        <v>-87.26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145</v>
      </c>
      <c r="C65" s="15">
        <v>133</v>
      </c>
      <c r="D65" s="15">
        <v>65.599999999999994</v>
      </c>
      <c r="E65" s="15">
        <v>47.7</v>
      </c>
      <c r="F65" s="15" t="s">
        <v>19</v>
      </c>
      <c r="G65" s="15">
        <v>0</v>
      </c>
      <c r="H65" s="15">
        <f t="shared" si="0"/>
        <v>-47.7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146</v>
      </c>
      <c r="C66" s="15">
        <v>137</v>
      </c>
      <c r="D66" s="15">
        <v>65.599999999999994</v>
      </c>
      <c r="E66" s="15">
        <v>64.23</v>
      </c>
      <c r="F66" s="15" t="s">
        <v>19</v>
      </c>
      <c r="G66" s="15">
        <v>0</v>
      </c>
      <c r="H66" s="15">
        <f t="shared" si="0"/>
        <v>-64.23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40</v>
      </c>
      <c r="B67" s="15" t="s">
        <v>147</v>
      </c>
      <c r="C67" s="15">
        <v>140</v>
      </c>
      <c r="D67" s="15">
        <v>10.76</v>
      </c>
      <c r="E67" s="15">
        <v>368.27</v>
      </c>
      <c r="F67" s="15" t="s">
        <v>10</v>
      </c>
      <c r="G67" s="15">
        <v>0</v>
      </c>
      <c r="H67" s="15">
        <f t="shared" si="0"/>
        <v>-368.27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40</v>
      </c>
      <c r="B68" s="15" t="s">
        <v>148</v>
      </c>
      <c r="C68" s="15">
        <v>142</v>
      </c>
      <c r="D68" s="15">
        <v>139.93199999999999</v>
      </c>
      <c r="E68" s="15">
        <v>119.78</v>
      </c>
      <c r="F68" s="15" t="s">
        <v>10</v>
      </c>
      <c r="G68" s="15">
        <v>0</v>
      </c>
      <c r="H68" s="15">
        <f t="shared" si="0"/>
        <v>-119.78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40</v>
      </c>
      <c r="B69" s="15" t="s">
        <v>149</v>
      </c>
      <c r="C69" s="15">
        <v>143</v>
      </c>
      <c r="D69" s="15">
        <v>139.93199999999999</v>
      </c>
      <c r="E69" s="15">
        <v>267.58</v>
      </c>
      <c r="F69" s="15" t="s">
        <v>10</v>
      </c>
      <c r="G69" s="15">
        <v>0</v>
      </c>
      <c r="H69" s="15">
        <f t="shared" ref="H69:H83" si="4">G69-E69</f>
        <v>-267.58</v>
      </c>
      <c r="I69" s="16">
        <f t="shared" ref="I69:I83" si="5">(G69/E69)</f>
        <v>0</v>
      </c>
      <c r="J69" s="17">
        <f t="shared" ref="J69:J83" si="6">G69*D69</f>
        <v>0</v>
      </c>
      <c r="K69" s="16"/>
      <c r="L69" s="17">
        <f t="shared" ref="L69:L83" si="7">D69*E69*K69</f>
        <v>0</v>
      </c>
    </row>
    <row r="70" spans="1:12" x14ac:dyDescent="0.25">
      <c r="A70" s="15" t="s">
        <v>40</v>
      </c>
      <c r="B70" s="15" t="s">
        <v>150</v>
      </c>
      <c r="C70" s="15">
        <v>147</v>
      </c>
      <c r="D70" s="15">
        <v>193.75200000000001</v>
      </c>
      <c r="E70" s="15">
        <v>309.89</v>
      </c>
      <c r="F70" s="15" t="s">
        <v>10</v>
      </c>
      <c r="G70" s="15">
        <v>0</v>
      </c>
      <c r="H70" s="15">
        <f t="shared" si="4"/>
        <v>-309.89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ht="30" x14ac:dyDescent="0.25">
      <c r="A71" s="15" t="s">
        <v>18</v>
      </c>
      <c r="B71" s="15" t="s">
        <v>151</v>
      </c>
      <c r="C71" s="15">
        <v>150</v>
      </c>
      <c r="D71" s="15">
        <v>16500</v>
      </c>
      <c r="E71" s="15">
        <v>1</v>
      </c>
      <c r="F71" s="15" t="s">
        <v>12</v>
      </c>
      <c r="G71" s="15">
        <v>0</v>
      </c>
      <c r="H71" s="15">
        <f t="shared" si="4"/>
        <v>-1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152</v>
      </c>
      <c r="C72" s="15">
        <v>151</v>
      </c>
      <c r="D72" s="15">
        <v>139.93199999999999</v>
      </c>
      <c r="E72" s="15">
        <v>118.32</v>
      </c>
      <c r="F72" s="15" t="s">
        <v>10</v>
      </c>
      <c r="G72" s="15">
        <v>0</v>
      </c>
      <c r="H72" s="15">
        <f t="shared" si="4"/>
        <v>-118.32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153</v>
      </c>
      <c r="C73" s="15">
        <v>152</v>
      </c>
      <c r="D73" s="15">
        <v>139.93199999999999</v>
      </c>
      <c r="E73" s="15">
        <v>366.35</v>
      </c>
      <c r="F73" s="15" t="s">
        <v>10</v>
      </c>
      <c r="G73" s="15">
        <v>0</v>
      </c>
      <c r="H73" s="15">
        <f t="shared" si="4"/>
        <v>-366.35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154</v>
      </c>
      <c r="C74" s="15">
        <v>156</v>
      </c>
      <c r="D74" s="15">
        <v>193.75200000000001</v>
      </c>
      <c r="E74" s="15">
        <v>209.11</v>
      </c>
      <c r="F74" s="15" t="s">
        <v>10</v>
      </c>
      <c r="G74" s="15">
        <v>0</v>
      </c>
      <c r="H74" s="15">
        <f t="shared" si="4"/>
        <v>-209.11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40</v>
      </c>
      <c r="B75" s="15" t="s">
        <v>155</v>
      </c>
      <c r="C75" s="15">
        <v>160</v>
      </c>
      <c r="D75" s="15">
        <v>139.93199999999999</v>
      </c>
      <c r="E75" s="15">
        <v>14.1</v>
      </c>
      <c r="F75" s="15" t="s">
        <v>10</v>
      </c>
      <c r="G75" s="15">
        <v>0</v>
      </c>
      <c r="H75" s="15">
        <f t="shared" si="4"/>
        <v>-14.1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40</v>
      </c>
      <c r="B76" s="15" t="s">
        <v>156</v>
      </c>
      <c r="C76" s="15">
        <v>161</v>
      </c>
      <c r="D76" s="15">
        <v>139.93199999999999</v>
      </c>
      <c r="E76" s="15">
        <v>37.29</v>
      </c>
      <c r="F76" s="15" t="s">
        <v>10</v>
      </c>
      <c r="G76" s="15">
        <v>0</v>
      </c>
      <c r="H76" s="15">
        <f t="shared" si="4"/>
        <v>-37.29</v>
      </c>
      <c r="I76" s="16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15" t="s">
        <v>40</v>
      </c>
      <c r="B77" s="15" t="s">
        <v>157</v>
      </c>
      <c r="C77" s="15">
        <v>165</v>
      </c>
      <c r="D77" s="15">
        <v>193.75200000000001</v>
      </c>
      <c r="E77" s="15">
        <v>180.56</v>
      </c>
      <c r="F77" s="15" t="s">
        <v>10</v>
      </c>
      <c r="G77" s="15">
        <v>0</v>
      </c>
      <c r="H77" s="15">
        <f t="shared" si="4"/>
        <v>-180.56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ht="30" x14ac:dyDescent="0.25">
      <c r="A78" s="15" t="s">
        <v>18</v>
      </c>
      <c r="B78" s="15" t="s">
        <v>196</v>
      </c>
      <c r="C78" s="15">
        <v>246</v>
      </c>
      <c r="D78" s="15">
        <v>18500</v>
      </c>
      <c r="E78" s="15">
        <v>1</v>
      </c>
      <c r="F78" s="15" t="s">
        <v>12</v>
      </c>
      <c r="G78" s="15">
        <v>0</v>
      </c>
      <c r="H78" s="15">
        <f t="shared" si="4"/>
        <v>-1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15" t="s">
        <v>18</v>
      </c>
      <c r="B79" s="15" t="s">
        <v>197</v>
      </c>
      <c r="C79" s="15">
        <v>248</v>
      </c>
      <c r="D79" s="15">
        <v>2000</v>
      </c>
      <c r="E79" s="15">
        <v>1</v>
      </c>
      <c r="F79" s="15" t="s">
        <v>12</v>
      </c>
      <c r="G79" s="15">
        <v>0</v>
      </c>
      <c r="H79" s="15">
        <f t="shared" si="4"/>
        <v>-1</v>
      </c>
      <c r="I79" s="16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15" t="s">
        <v>21</v>
      </c>
      <c r="B80" s="15" t="s">
        <v>219</v>
      </c>
      <c r="C80" s="15">
        <v>283</v>
      </c>
      <c r="D80" s="15">
        <v>400</v>
      </c>
      <c r="E80" s="15">
        <v>1</v>
      </c>
      <c r="F80" s="15" t="s">
        <v>12</v>
      </c>
      <c r="G80" s="15">
        <v>0</v>
      </c>
      <c r="H80" s="15">
        <f t="shared" si="4"/>
        <v>-1</v>
      </c>
      <c r="I80" s="16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15" t="s">
        <v>40</v>
      </c>
      <c r="B81" s="15" t="s">
        <v>220</v>
      </c>
      <c r="C81" s="15">
        <v>293</v>
      </c>
      <c r="D81" s="15">
        <v>310</v>
      </c>
      <c r="E81" s="15">
        <v>765.25</v>
      </c>
      <c r="F81" s="15" t="s">
        <v>23</v>
      </c>
      <c r="G81" s="15">
        <v>288.66000000000003</v>
      </c>
      <c r="H81" s="15">
        <f t="shared" si="4"/>
        <v>-476.59</v>
      </c>
      <c r="I81" s="16">
        <f t="shared" si="5"/>
        <v>0.3772100620712186</v>
      </c>
      <c r="J81" s="17">
        <f t="shared" si="6"/>
        <v>89484.6</v>
      </c>
      <c r="K81" s="16"/>
      <c r="L81" s="17">
        <f t="shared" si="7"/>
        <v>0</v>
      </c>
    </row>
    <row r="82" spans="1:12" x14ac:dyDescent="0.25">
      <c r="A82" s="15" t="s">
        <v>40</v>
      </c>
      <c r="B82" s="15" t="s">
        <v>234</v>
      </c>
      <c r="C82" s="15">
        <v>298</v>
      </c>
      <c r="D82" s="15">
        <v>310</v>
      </c>
      <c r="E82" s="15">
        <v>557</v>
      </c>
      <c r="F82" s="15" t="s">
        <v>23</v>
      </c>
      <c r="G82" s="15">
        <v>295.20999999999998</v>
      </c>
      <c r="H82" s="15">
        <f t="shared" si="4"/>
        <v>-261.79000000000002</v>
      </c>
      <c r="I82" s="16">
        <f t="shared" si="5"/>
        <v>0.52999999999999992</v>
      </c>
      <c r="J82" s="17">
        <f t="shared" si="6"/>
        <v>91515.099999999991</v>
      </c>
      <c r="K82" s="16"/>
      <c r="L82" s="17">
        <f t="shared" si="7"/>
        <v>0</v>
      </c>
    </row>
    <row r="83" spans="1:12" x14ac:dyDescent="0.25">
      <c r="A83" s="15" t="s">
        <v>18</v>
      </c>
      <c r="B83" s="15" t="s">
        <v>222</v>
      </c>
      <c r="C83" s="15">
        <v>350</v>
      </c>
      <c r="D83" s="15">
        <v>1</v>
      </c>
      <c r="E83" s="15">
        <v>3</v>
      </c>
      <c r="F83" s="15" t="s">
        <v>12</v>
      </c>
      <c r="G83" s="15">
        <v>0</v>
      </c>
      <c r="H83" s="15">
        <f t="shared" si="4"/>
        <v>-3</v>
      </c>
      <c r="I83" s="16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J84" s="13">
        <f>SUM(J4:J83)</f>
        <v>663166.17832000006</v>
      </c>
      <c r="L84" s="13">
        <f>SUM(L4:L83)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3:O82"/>
  <sheetViews>
    <sheetView topLeftCell="E1" workbookViewId="0">
      <selection activeCell="K9" sqref="K9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40</v>
      </c>
      <c r="B5" s="15" t="s">
        <v>88</v>
      </c>
      <c r="C5" s="15">
        <v>4</v>
      </c>
      <c r="D5" s="15">
        <v>211.68</v>
      </c>
      <c r="E5" s="15">
        <v>165.15</v>
      </c>
      <c r="F5" s="15" t="s">
        <v>14</v>
      </c>
      <c r="G5" s="15">
        <v>165.15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34958.952000000005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40</v>
      </c>
      <c r="B6" s="15" t="s">
        <v>89</v>
      </c>
      <c r="C6" s="15">
        <v>5</v>
      </c>
      <c r="D6" s="15">
        <v>22</v>
      </c>
      <c r="E6" s="15">
        <v>82.57</v>
      </c>
      <c r="F6" s="15" t="s">
        <v>10</v>
      </c>
      <c r="G6" s="15">
        <v>82.57</v>
      </c>
      <c r="H6" s="15">
        <f t="shared" si="0"/>
        <v>0</v>
      </c>
      <c r="I6" s="16">
        <f t="shared" si="1"/>
        <v>1</v>
      </c>
      <c r="J6" s="17">
        <f t="shared" si="2"/>
        <v>1816.54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40</v>
      </c>
      <c r="B7" s="15" t="s">
        <v>90</v>
      </c>
      <c r="C7" s="15">
        <v>8</v>
      </c>
      <c r="D7" s="15">
        <v>141.12</v>
      </c>
      <c r="E7" s="15">
        <v>135.32</v>
      </c>
      <c r="F7" s="15" t="s">
        <v>14</v>
      </c>
      <c r="G7" s="15">
        <v>135.32</v>
      </c>
      <c r="H7" s="15">
        <f t="shared" si="0"/>
        <v>0</v>
      </c>
      <c r="I7" s="16">
        <f t="shared" si="1"/>
        <v>1</v>
      </c>
      <c r="J7" s="17">
        <f t="shared" si="2"/>
        <v>19096.358400000001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40</v>
      </c>
      <c r="B8" s="15" t="s">
        <v>91</v>
      </c>
      <c r="C8" s="15">
        <v>11</v>
      </c>
      <c r="D8" s="15">
        <v>211.68</v>
      </c>
      <c r="E8" s="15">
        <v>9.14</v>
      </c>
      <c r="F8" s="15" t="s">
        <v>14</v>
      </c>
      <c r="G8" s="15">
        <v>9.14</v>
      </c>
      <c r="H8" s="15">
        <f t="shared" si="0"/>
        <v>0</v>
      </c>
      <c r="I8" s="16">
        <f t="shared" si="1"/>
        <v>1</v>
      </c>
      <c r="J8" s="17">
        <f t="shared" si="2"/>
        <v>1934.7552000000003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40</v>
      </c>
      <c r="B9" s="15" t="s">
        <v>92</v>
      </c>
      <c r="C9" s="15">
        <v>13</v>
      </c>
      <c r="D9" s="15">
        <v>141.12</v>
      </c>
      <c r="E9" s="15">
        <v>62.8</v>
      </c>
      <c r="F9" s="15" t="s">
        <v>14</v>
      </c>
      <c r="G9" s="15">
        <v>0</v>
      </c>
      <c r="H9" s="15">
        <f t="shared" si="0"/>
        <v>-62.8</v>
      </c>
      <c r="I9" s="16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40</v>
      </c>
      <c r="B10" s="15" t="s">
        <v>93</v>
      </c>
      <c r="C10" s="15">
        <v>14</v>
      </c>
      <c r="D10" s="15">
        <v>22</v>
      </c>
      <c r="E10" s="15">
        <v>151.12</v>
      </c>
      <c r="F10" s="15" t="s">
        <v>10</v>
      </c>
      <c r="G10" s="15">
        <v>0</v>
      </c>
      <c r="H10" s="15">
        <f t="shared" si="0"/>
        <v>-151.12</v>
      </c>
      <c r="I10" s="16">
        <f t="shared" si="1"/>
        <v>0</v>
      </c>
      <c r="J10" s="17">
        <f t="shared" si="2"/>
        <v>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40</v>
      </c>
      <c r="B11" s="15" t="s">
        <v>94</v>
      </c>
      <c r="C11" s="15">
        <v>16</v>
      </c>
      <c r="D11" s="15">
        <v>141.12</v>
      </c>
      <c r="E11" s="15">
        <v>15.63</v>
      </c>
      <c r="F11" s="15" t="s">
        <v>14</v>
      </c>
      <c r="G11" s="15">
        <v>0</v>
      </c>
      <c r="H11" s="15">
        <f t="shared" si="0"/>
        <v>-15.63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40</v>
      </c>
      <c r="B12" s="15" t="s">
        <v>95</v>
      </c>
      <c r="C12" s="15">
        <v>20</v>
      </c>
      <c r="D12" s="15">
        <v>1000</v>
      </c>
      <c r="E12" s="15">
        <v>5.6769999999999996</v>
      </c>
      <c r="F12" s="15" t="s">
        <v>14</v>
      </c>
      <c r="G12" s="15">
        <v>5.68</v>
      </c>
      <c r="H12" s="15">
        <f t="shared" si="0"/>
        <v>3.0000000000001137E-3</v>
      </c>
      <c r="I12" s="16">
        <f t="shared" si="1"/>
        <v>1.0005284481240091</v>
      </c>
      <c r="J12" s="17">
        <f t="shared" si="2"/>
        <v>5680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40</v>
      </c>
      <c r="B13" s="15" t="s">
        <v>96</v>
      </c>
      <c r="C13" s="15">
        <v>21</v>
      </c>
      <c r="D13" s="15">
        <v>1000</v>
      </c>
      <c r="E13" s="15">
        <v>4.5679999999999996</v>
      </c>
      <c r="F13" s="15" t="s">
        <v>14</v>
      </c>
      <c r="G13" s="15">
        <v>4.57</v>
      </c>
      <c r="H13" s="15">
        <f t="shared" si="0"/>
        <v>2.0000000000006679E-3</v>
      </c>
      <c r="I13" s="16">
        <f t="shared" si="1"/>
        <v>1.0004378283712787</v>
      </c>
      <c r="J13" s="17">
        <f t="shared" si="2"/>
        <v>4570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40</v>
      </c>
      <c r="B14" s="15" t="s">
        <v>97</v>
      </c>
      <c r="C14" s="15">
        <v>22</v>
      </c>
      <c r="D14" s="15">
        <v>1000</v>
      </c>
      <c r="E14" s="15">
        <v>15.112</v>
      </c>
      <c r="F14" s="15" t="s">
        <v>14</v>
      </c>
      <c r="G14" s="15">
        <v>15.11</v>
      </c>
      <c r="H14" s="15">
        <f t="shared" si="0"/>
        <v>-2.0000000000006679E-3</v>
      </c>
      <c r="I14" s="16">
        <f t="shared" si="1"/>
        <v>0.99986765484383267</v>
      </c>
      <c r="J14" s="17">
        <f t="shared" si="2"/>
        <v>15110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40</v>
      </c>
      <c r="B15" s="15" t="s">
        <v>98</v>
      </c>
      <c r="C15" s="15">
        <v>23</v>
      </c>
      <c r="D15" s="15">
        <v>7500</v>
      </c>
      <c r="E15" s="15">
        <v>0.65</v>
      </c>
      <c r="F15" s="15" t="s">
        <v>16</v>
      </c>
      <c r="G15" s="15">
        <v>0.65</v>
      </c>
      <c r="H15" s="15">
        <f t="shared" si="0"/>
        <v>0</v>
      </c>
      <c r="I15" s="16">
        <f t="shared" si="1"/>
        <v>1</v>
      </c>
      <c r="J15" s="17">
        <f t="shared" si="2"/>
        <v>4875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40</v>
      </c>
      <c r="B16" s="15" t="s">
        <v>99</v>
      </c>
      <c r="C16" s="15">
        <v>24</v>
      </c>
      <c r="D16" s="15">
        <v>7500</v>
      </c>
      <c r="E16" s="15">
        <v>0.75</v>
      </c>
      <c r="F16" s="15" t="s">
        <v>16</v>
      </c>
      <c r="G16" s="15">
        <v>0.75</v>
      </c>
      <c r="H16" s="15">
        <f t="shared" si="0"/>
        <v>0</v>
      </c>
      <c r="I16" s="16">
        <f t="shared" si="1"/>
        <v>1</v>
      </c>
      <c r="J16" s="17">
        <f t="shared" si="2"/>
        <v>5625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40</v>
      </c>
      <c r="B17" s="15" t="s">
        <v>100</v>
      </c>
      <c r="C17" s="15">
        <v>25</v>
      </c>
      <c r="D17" s="15">
        <v>7500</v>
      </c>
      <c r="E17" s="15">
        <v>1</v>
      </c>
      <c r="F17" s="15" t="s">
        <v>16</v>
      </c>
      <c r="G17" s="15">
        <v>1</v>
      </c>
      <c r="H17" s="15">
        <f t="shared" si="0"/>
        <v>0</v>
      </c>
      <c r="I17" s="16">
        <f t="shared" si="1"/>
        <v>1</v>
      </c>
      <c r="J17" s="17">
        <f t="shared" si="2"/>
        <v>7500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40</v>
      </c>
      <c r="B18" s="15" t="s">
        <v>101</v>
      </c>
      <c r="C18" s="15">
        <v>26</v>
      </c>
      <c r="D18" s="15">
        <v>7500</v>
      </c>
      <c r="E18" s="15">
        <v>0.9</v>
      </c>
      <c r="F18" s="15" t="s">
        <v>16</v>
      </c>
      <c r="G18" s="15">
        <v>0.9</v>
      </c>
      <c r="H18" s="15">
        <f t="shared" si="0"/>
        <v>0</v>
      </c>
      <c r="I18" s="16">
        <f t="shared" si="1"/>
        <v>1</v>
      </c>
      <c r="J18" s="17">
        <f t="shared" si="2"/>
        <v>6750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40</v>
      </c>
      <c r="B19" s="15" t="s">
        <v>102</v>
      </c>
      <c r="C19" s="15">
        <v>29</v>
      </c>
      <c r="D19" s="15">
        <v>7500</v>
      </c>
      <c r="E19" s="15">
        <v>2.8</v>
      </c>
      <c r="F19" s="15" t="s">
        <v>16</v>
      </c>
      <c r="G19" s="15">
        <v>2.8</v>
      </c>
      <c r="H19" s="15">
        <f t="shared" si="0"/>
        <v>0</v>
      </c>
      <c r="I19" s="16">
        <f t="shared" si="1"/>
        <v>1</v>
      </c>
      <c r="J19" s="17">
        <f t="shared" si="2"/>
        <v>21000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40</v>
      </c>
      <c r="B20" s="15" t="s">
        <v>103</v>
      </c>
      <c r="C20" s="15">
        <v>32</v>
      </c>
      <c r="D20" s="15">
        <v>7500</v>
      </c>
      <c r="E20" s="15">
        <v>0.18</v>
      </c>
      <c r="F20" s="15" t="s">
        <v>16</v>
      </c>
      <c r="G20" s="15">
        <v>0.18</v>
      </c>
      <c r="H20" s="15">
        <f t="shared" si="0"/>
        <v>0</v>
      </c>
      <c r="I20" s="16">
        <f t="shared" si="1"/>
        <v>1</v>
      </c>
      <c r="J20" s="17">
        <f t="shared" si="2"/>
        <v>1350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40</v>
      </c>
      <c r="B21" s="15" t="s">
        <v>104</v>
      </c>
      <c r="C21" s="15">
        <v>35</v>
      </c>
      <c r="D21" s="15">
        <v>7500</v>
      </c>
      <c r="E21" s="15">
        <v>0.18</v>
      </c>
      <c r="F21" s="15" t="s">
        <v>16</v>
      </c>
      <c r="G21" s="15">
        <v>0</v>
      </c>
      <c r="H21" s="15">
        <f t="shared" si="0"/>
        <v>-0.18</v>
      </c>
      <c r="I21" s="16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40</v>
      </c>
      <c r="B22" s="15" t="s">
        <v>105</v>
      </c>
      <c r="C22" s="15">
        <v>41</v>
      </c>
      <c r="D22" s="15">
        <v>301.392</v>
      </c>
      <c r="E22" s="15">
        <v>50.12</v>
      </c>
      <c r="F22" s="15" t="s">
        <v>10</v>
      </c>
      <c r="G22" s="15">
        <v>50.12</v>
      </c>
      <c r="H22" s="15">
        <f t="shared" si="0"/>
        <v>0</v>
      </c>
      <c r="I22" s="16">
        <f t="shared" si="1"/>
        <v>1</v>
      </c>
      <c r="J22" s="17">
        <f t="shared" si="2"/>
        <v>15105.767039999999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40</v>
      </c>
      <c r="B23" s="15" t="s">
        <v>106</v>
      </c>
      <c r="C23" s="15">
        <v>42</v>
      </c>
      <c r="D23" s="15">
        <v>301.392</v>
      </c>
      <c r="E23" s="15">
        <v>31.67</v>
      </c>
      <c r="F23" s="15" t="s">
        <v>10</v>
      </c>
      <c r="G23" s="15">
        <v>31.67</v>
      </c>
      <c r="H23" s="15">
        <f t="shared" si="0"/>
        <v>0</v>
      </c>
      <c r="I23" s="16">
        <f t="shared" si="1"/>
        <v>1</v>
      </c>
      <c r="J23" s="17">
        <f t="shared" si="2"/>
        <v>9545.0846400000009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40</v>
      </c>
      <c r="B24" s="15" t="s">
        <v>107</v>
      </c>
      <c r="C24" s="15">
        <v>43</v>
      </c>
      <c r="D24" s="15">
        <v>301.392</v>
      </c>
      <c r="E24" s="15">
        <v>105.11</v>
      </c>
      <c r="F24" s="15" t="s">
        <v>10</v>
      </c>
      <c r="G24" s="15">
        <v>105.11</v>
      </c>
      <c r="H24" s="15">
        <f t="shared" si="0"/>
        <v>0</v>
      </c>
      <c r="I24" s="16">
        <f t="shared" si="1"/>
        <v>1</v>
      </c>
      <c r="J24" s="17">
        <f t="shared" si="2"/>
        <v>31679.313119999999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40</v>
      </c>
      <c r="B25" s="15" t="s">
        <v>108</v>
      </c>
      <c r="C25" s="15">
        <v>44</v>
      </c>
      <c r="D25" s="15">
        <v>301.392</v>
      </c>
      <c r="E25" s="15">
        <v>59.91</v>
      </c>
      <c r="F25" s="15" t="s">
        <v>10</v>
      </c>
      <c r="G25" s="15">
        <v>59.91</v>
      </c>
      <c r="H25" s="15">
        <f t="shared" si="0"/>
        <v>0</v>
      </c>
      <c r="I25" s="16">
        <f t="shared" si="1"/>
        <v>1</v>
      </c>
      <c r="J25" s="17">
        <f t="shared" si="2"/>
        <v>18056.39472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40</v>
      </c>
      <c r="B26" s="15" t="s">
        <v>109</v>
      </c>
      <c r="C26" s="15">
        <v>45</v>
      </c>
      <c r="D26" s="15">
        <v>301.392</v>
      </c>
      <c r="E26" s="15">
        <v>261.41000000000003</v>
      </c>
      <c r="F26" s="15" t="s">
        <v>10</v>
      </c>
      <c r="G26" s="15">
        <v>261.41000000000003</v>
      </c>
      <c r="H26" s="15">
        <f t="shared" si="0"/>
        <v>0</v>
      </c>
      <c r="I26" s="16">
        <f t="shared" si="1"/>
        <v>1</v>
      </c>
      <c r="J26" s="17">
        <f t="shared" si="2"/>
        <v>78786.882720000009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40</v>
      </c>
      <c r="B27" s="15" t="s">
        <v>110</v>
      </c>
      <c r="C27" s="15">
        <v>46</v>
      </c>
      <c r="D27" s="15">
        <v>301.392</v>
      </c>
      <c r="E27" s="15">
        <v>14.58</v>
      </c>
      <c r="F27" s="15" t="s">
        <v>10</v>
      </c>
      <c r="G27" s="15">
        <v>14.58</v>
      </c>
      <c r="H27" s="15">
        <f t="shared" si="0"/>
        <v>0</v>
      </c>
      <c r="I27" s="16">
        <f t="shared" si="1"/>
        <v>1</v>
      </c>
      <c r="J27" s="17">
        <f t="shared" si="2"/>
        <v>4394.2953600000001</v>
      </c>
      <c r="K27" s="16"/>
      <c r="L27" s="17">
        <f t="shared" si="3"/>
        <v>0</v>
      </c>
    </row>
    <row r="28" spans="1:15" x14ac:dyDescent="0.25">
      <c r="A28" s="15" t="s">
        <v>40</v>
      </c>
      <c r="B28" s="15" t="s">
        <v>111</v>
      </c>
      <c r="C28" s="15">
        <v>47</v>
      </c>
      <c r="D28" s="15">
        <v>301.392</v>
      </c>
      <c r="E28" s="15">
        <v>18.25</v>
      </c>
      <c r="F28" s="15" t="s">
        <v>10</v>
      </c>
      <c r="G28" s="15">
        <v>0</v>
      </c>
      <c r="H28" s="15">
        <f t="shared" si="0"/>
        <v>-18.25</v>
      </c>
      <c r="I28" s="16">
        <f t="shared" si="1"/>
        <v>0</v>
      </c>
      <c r="J28" s="17">
        <f t="shared" si="2"/>
        <v>0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112</v>
      </c>
      <c r="C29" s="15">
        <v>50</v>
      </c>
      <c r="D29" s="15">
        <v>225</v>
      </c>
      <c r="E29" s="15">
        <v>23.29</v>
      </c>
      <c r="F29" s="15" t="s">
        <v>14</v>
      </c>
      <c r="G29" s="15">
        <v>23.29</v>
      </c>
      <c r="H29" s="15">
        <f t="shared" si="0"/>
        <v>0</v>
      </c>
      <c r="I29" s="16">
        <f t="shared" si="1"/>
        <v>1</v>
      </c>
      <c r="J29" s="17">
        <f t="shared" si="2"/>
        <v>5240.25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113</v>
      </c>
      <c r="C30" s="15">
        <v>51</v>
      </c>
      <c r="D30" s="15">
        <v>1500</v>
      </c>
      <c r="E30" s="15">
        <v>2.62</v>
      </c>
      <c r="F30" s="15" t="s">
        <v>14</v>
      </c>
      <c r="G30" s="15">
        <v>2.62</v>
      </c>
      <c r="H30" s="15">
        <f t="shared" si="0"/>
        <v>0</v>
      </c>
      <c r="I30" s="16">
        <f t="shared" si="1"/>
        <v>1</v>
      </c>
      <c r="J30" s="17">
        <f t="shared" si="2"/>
        <v>3930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114</v>
      </c>
      <c r="C31" s="15">
        <v>53</v>
      </c>
      <c r="D31" s="15">
        <v>900</v>
      </c>
      <c r="E31" s="15">
        <v>7.41</v>
      </c>
      <c r="F31" s="15" t="s">
        <v>14</v>
      </c>
      <c r="G31" s="15">
        <v>7.41</v>
      </c>
      <c r="H31" s="15">
        <f t="shared" si="0"/>
        <v>0</v>
      </c>
      <c r="I31" s="16">
        <f t="shared" si="1"/>
        <v>1</v>
      </c>
      <c r="J31" s="17">
        <f t="shared" si="2"/>
        <v>6669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115</v>
      </c>
      <c r="C32" s="15">
        <v>55</v>
      </c>
      <c r="D32" s="15">
        <v>2000</v>
      </c>
      <c r="E32" s="15">
        <v>3.51</v>
      </c>
      <c r="F32" s="15" t="s">
        <v>14</v>
      </c>
      <c r="G32" s="15">
        <v>3.51</v>
      </c>
      <c r="H32" s="15">
        <f t="shared" si="0"/>
        <v>0</v>
      </c>
      <c r="I32" s="16">
        <f t="shared" si="1"/>
        <v>1</v>
      </c>
      <c r="J32" s="17">
        <f t="shared" si="2"/>
        <v>7020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116</v>
      </c>
      <c r="C33" s="15">
        <v>58</v>
      </c>
      <c r="D33" s="15">
        <v>225</v>
      </c>
      <c r="E33" s="15">
        <v>30.015999999999998</v>
      </c>
      <c r="F33" s="15" t="s">
        <v>14</v>
      </c>
      <c r="G33" s="15">
        <v>30.02</v>
      </c>
      <c r="H33" s="15">
        <f t="shared" si="0"/>
        <v>4.0000000000013358E-3</v>
      </c>
      <c r="I33" s="16">
        <f t="shared" si="1"/>
        <v>1.000133262260128</v>
      </c>
      <c r="J33" s="17">
        <f t="shared" si="2"/>
        <v>6754.5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117</v>
      </c>
      <c r="C34" s="15">
        <v>61</v>
      </c>
      <c r="D34" s="15">
        <v>2000</v>
      </c>
      <c r="E34" s="15">
        <v>1.7729999999999999</v>
      </c>
      <c r="F34" s="15" t="s">
        <v>14</v>
      </c>
      <c r="G34" s="15">
        <v>1.77</v>
      </c>
      <c r="H34" s="15">
        <f t="shared" si="0"/>
        <v>-2.9999999999998916E-3</v>
      </c>
      <c r="I34" s="16">
        <f t="shared" si="1"/>
        <v>0.99830795262267347</v>
      </c>
      <c r="J34" s="17">
        <f t="shared" si="2"/>
        <v>3540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118</v>
      </c>
      <c r="C35" s="15">
        <v>63</v>
      </c>
      <c r="D35" s="15">
        <v>1500</v>
      </c>
      <c r="E35" s="15">
        <v>0.8</v>
      </c>
      <c r="F35" s="15" t="s">
        <v>14</v>
      </c>
      <c r="G35" s="15">
        <v>0</v>
      </c>
      <c r="H35" s="15">
        <f t="shared" si="0"/>
        <v>-0.8</v>
      </c>
      <c r="I35" s="16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15" t="s">
        <v>18</v>
      </c>
      <c r="B36" s="15" t="s">
        <v>119</v>
      </c>
      <c r="C36" s="15">
        <v>68</v>
      </c>
      <c r="D36" s="15">
        <v>2000</v>
      </c>
      <c r="E36" s="15">
        <v>1</v>
      </c>
      <c r="F36" s="15" t="s">
        <v>12</v>
      </c>
      <c r="G36" s="15">
        <v>1</v>
      </c>
      <c r="H36" s="15">
        <f t="shared" si="0"/>
        <v>0</v>
      </c>
      <c r="I36" s="16">
        <f t="shared" si="1"/>
        <v>1</v>
      </c>
      <c r="J36" s="17">
        <f t="shared" si="2"/>
        <v>2000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120</v>
      </c>
      <c r="C37" s="15">
        <v>69</v>
      </c>
      <c r="D37" s="15">
        <v>7500</v>
      </c>
      <c r="E37" s="15">
        <v>1</v>
      </c>
      <c r="F37" s="15" t="s">
        <v>16</v>
      </c>
      <c r="G37" s="15">
        <v>0.95</v>
      </c>
      <c r="H37" s="15">
        <f t="shared" si="0"/>
        <v>-5.0000000000000044E-2</v>
      </c>
      <c r="I37" s="16">
        <f t="shared" si="1"/>
        <v>0.95</v>
      </c>
      <c r="J37" s="17">
        <f t="shared" si="2"/>
        <v>7125</v>
      </c>
      <c r="K37" s="16"/>
      <c r="L37" s="17">
        <f t="shared" si="3"/>
        <v>0</v>
      </c>
    </row>
    <row r="38" spans="1:12" x14ac:dyDescent="0.25">
      <c r="A38" s="15" t="s">
        <v>40</v>
      </c>
      <c r="B38" s="15" t="s">
        <v>121</v>
      </c>
      <c r="C38" s="15">
        <v>73</v>
      </c>
      <c r="D38" s="15">
        <v>7500</v>
      </c>
      <c r="E38" s="15">
        <v>2.4</v>
      </c>
      <c r="F38" s="15" t="s">
        <v>16</v>
      </c>
      <c r="G38" s="15">
        <v>2.2799999999999998</v>
      </c>
      <c r="H38" s="15">
        <f t="shared" si="0"/>
        <v>-0.12000000000000011</v>
      </c>
      <c r="I38" s="16">
        <f t="shared" si="1"/>
        <v>0.95</v>
      </c>
      <c r="J38" s="17">
        <f t="shared" si="2"/>
        <v>17100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122</v>
      </c>
      <c r="C39" s="15">
        <v>77</v>
      </c>
      <c r="D39" s="15">
        <v>7500</v>
      </c>
      <c r="E39" s="15">
        <v>0.18</v>
      </c>
      <c r="F39" s="15" t="s">
        <v>16</v>
      </c>
      <c r="G39" s="15">
        <v>0.17</v>
      </c>
      <c r="H39" s="15">
        <f t="shared" si="0"/>
        <v>-9.9999999999999811E-3</v>
      </c>
      <c r="I39" s="16">
        <f t="shared" si="1"/>
        <v>0.94444444444444453</v>
      </c>
      <c r="J39" s="17">
        <f t="shared" si="2"/>
        <v>1275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123</v>
      </c>
      <c r="C40" s="15">
        <v>80</v>
      </c>
      <c r="D40" s="15">
        <v>7500</v>
      </c>
      <c r="E40" s="15">
        <v>0.2</v>
      </c>
      <c r="F40" s="15" t="s">
        <v>16</v>
      </c>
      <c r="G40" s="15">
        <v>0</v>
      </c>
      <c r="H40" s="15">
        <f t="shared" si="0"/>
        <v>-0.2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124</v>
      </c>
      <c r="C41" s="15">
        <v>84</v>
      </c>
      <c r="D41" s="15">
        <v>301.392</v>
      </c>
      <c r="E41" s="15">
        <v>61.4</v>
      </c>
      <c r="F41" s="15" t="s">
        <v>10</v>
      </c>
      <c r="G41" s="15">
        <v>58.33</v>
      </c>
      <c r="H41" s="15">
        <f t="shared" si="0"/>
        <v>-3.0700000000000003</v>
      </c>
      <c r="I41" s="16">
        <f t="shared" si="1"/>
        <v>0.95</v>
      </c>
      <c r="J41" s="17">
        <f t="shared" si="2"/>
        <v>17580.195359999998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125</v>
      </c>
      <c r="C42" s="15">
        <v>85</v>
      </c>
      <c r="D42" s="15">
        <v>301.392</v>
      </c>
      <c r="E42" s="15">
        <v>243.08</v>
      </c>
      <c r="F42" s="15" t="s">
        <v>10</v>
      </c>
      <c r="G42" s="15">
        <v>230.93</v>
      </c>
      <c r="H42" s="15">
        <f t="shared" si="0"/>
        <v>-12.150000000000006</v>
      </c>
      <c r="I42" s="16">
        <f t="shared" si="1"/>
        <v>0.95001645548790514</v>
      </c>
      <c r="J42" s="17">
        <f t="shared" si="2"/>
        <v>69600.454559999998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126</v>
      </c>
      <c r="C43" s="15">
        <v>86</v>
      </c>
      <c r="D43" s="15">
        <v>301.392</v>
      </c>
      <c r="E43" s="15">
        <v>14.58</v>
      </c>
      <c r="F43" s="15" t="s">
        <v>10</v>
      </c>
      <c r="G43" s="15">
        <v>13.85</v>
      </c>
      <c r="H43" s="15">
        <f t="shared" si="0"/>
        <v>-0.73000000000000043</v>
      </c>
      <c r="I43" s="16">
        <f t="shared" si="1"/>
        <v>0.94993141289437588</v>
      </c>
      <c r="J43" s="17">
        <f t="shared" si="2"/>
        <v>4174.2791999999999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127</v>
      </c>
      <c r="C44" s="15">
        <v>87</v>
      </c>
      <c r="D44" s="15">
        <v>301.392</v>
      </c>
      <c r="E44" s="15">
        <v>20.55</v>
      </c>
      <c r="F44" s="15" t="s">
        <v>10</v>
      </c>
      <c r="G44" s="15">
        <v>0</v>
      </c>
      <c r="H44" s="15">
        <f t="shared" si="0"/>
        <v>-20.55</v>
      </c>
      <c r="I44" s="16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128</v>
      </c>
      <c r="C45" s="15">
        <v>88</v>
      </c>
      <c r="D45" s="15">
        <v>2000</v>
      </c>
      <c r="E45" s="15">
        <v>3.5939999999999999</v>
      </c>
      <c r="F45" s="15" t="s">
        <v>14</v>
      </c>
      <c r="G45" s="15">
        <v>3.41</v>
      </c>
      <c r="H45" s="15">
        <f t="shared" si="0"/>
        <v>-0.18399999999999972</v>
      </c>
      <c r="I45" s="16">
        <f t="shared" si="1"/>
        <v>0.94880356149137457</v>
      </c>
      <c r="J45" s="17">
        <f t="shared" si="2"/>
        <v>6820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129</v>
      </c>
      <c r="C46" s="15">
        <v>91</v>
      </c>
      <c r="D46" s="15">
        <v>225</v>
      </c>
      <c r="E46" s="15">
        <v>27.111000000000001</v>
      </c>
      <c r="F46" s="15" t="s">
        <v>14</v>
      </c>
      <c r="G46" s="15">
        <v>25.76</v>
      </c>
      <c r="H46" s="15">
        <f t="shared" si="0"/>
        <v>-1.3509999999999991</v>
      </c>
      <c r="I46" s="16">
        <f t="shared" si="1"/>
        <v>0.95016782855667448</v>
      </c>
      <c r="J46" s="17">
        <f t="shared" si="2"/>
        <v>5796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130</v>
      </c>
      <c r="C47" s="15">
        <v>92</v>
      </c>
      <c r="D47" s="15">
        <v>2000</v>
      </c>
      <c r="E47" s="15">
        <v>1.7729999999999999</v>
      </c>
      <c r="F47" s="15" t="s">
        <v>14</v>
      </c>
      <c r="G47" s="15">
        <v>1.68</v>
      </c>
      <c r="H47" s="15">
        <f t="shared" si="0"/>
        <v>-9.2999999999999972E-2</v>
      </c>
      <c r="I47" s="16">
        <f t="shared" si="1"/>
        <v>0.94754653130287647</v>
      </c>
      <c r="J47" s="17">
        <f t="shared" si="2"/>
        <v>3360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131</v>
      </c>
      <c r="C48" s="15">
        <v>93</v>
      </c>
      <c r="D48" s="15">
        <v>1500</v>
      </c>
      <c r="E48" s="15">
        <v>1.284</v>
      </c>
      <c r="F48" s="15" t="s">
        <v>14</v>
      </c>
      <c r="G48" s="15">
        <v>0</v>
      </c>
      <c r="H48" s="15">
        <f t="shared" si="0"/>
        <v>-1.284</v>
      </c>
      <c r="I48" s="16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132</v>
      </c>
      <c r="C49" s="15">
        <v>97</v>
      </c>
      <c r="D49" s="15">
        <v>7500</v>
      </c>
      <c r="E49" s="15">
        <v>0.15</v>
      </c>
      <c r="F49" s="15" t="s">
        <v>16</v>
      </c>
      <c r="G49" s="15">
        <v>0</v>
      </c>
      <c r="H49" s="15">
        <f t="shared" si="0"/>
        <v>-0.15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133</v>
      </c>
      <c r="C50" s="15">
        <v>100</v>
      </c>
      <c r="D50" s="15">
        <v>7500</v>
      </c>
      <c r="E50" s="15">
        <v>0.25</v>
      </c>
      <c r="F50" s="15" t="s">
        <v>16</v>
      </c>
      <c r="G50" s="15">
        <v>0</v>
      </c>
      <c r="H50" s="15">
        <f t="shared" si="0"/>
        <v>-0.25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134</v>
      </c>
      <c r="C51" s="15">
        <v>103</v>
      </c>
      <c r="D51" s="15">
        <v>7500</v>
      </c>
      <c r="E51" s="15">
        <v>0.04</v>
      </c>
      <c r="F51" s="15" t="s">
        <v>16</v>
      </c>
      <c r="G51" s="15">
        <v>0</v>
      </c>
      <c r="H51" s="15">
        <f t="shared" si="0"/>
        <v>-0.04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135</v>
      </c>
      <c r="C52" s="15">
        <v>106</v>
      </c>
      <c r="D52" s="15">
        <v>301.392</v>
      </c>
      <c r="E52" s="15">
        <v>8.1</v>
      </c>
      <c r="F52" s="15" t="s">
        <v>10</v>
      </c>
      <c r="G52" s="15">
        <v>0</v>
      </c>
      <c r="H52" s="15">
        <f t="shared" si="0"/>
        <v>-8.1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136</v>
      </c>
      <c r="C53" s="15">
        <v>107</v>
      </c>
      <c r="D53" s="15">
        <v>301.392</v>
      </c>
      <c r="E53" s="15">
        <v>29.38</v>
      </c>
      <c r="F53" s="15" t="s">
        <v>10</v>
      </c>
      <c r="G53" s="15">
        <v>0</v>
      </c>
      <c r="H53" s="15">
        <f t="shared" si="0"/>
        <v>-29.38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137</v>
      </c>
      <c r="C54" s="15">
        <v>108</v>
      </c>
      <c r="D54" s="15">
        <v>301.392</v>
      </c>
      <c r="E54" s="15">
        <v>3.81</v>
      </c>
      <c r="F54" s="15" t="s">
        <v>10</v>
      </c>
      <c r="G54" s="15">
        <v>0</v>
      </c>
      <c r="H54" s="15">
        <f t="shared" si="0"/>
        <v>-3.81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138</v>
      </c>
      <c r="C55" s="15">
        <v>109</v>
      </c>
      <c r="D55" s="15">
        <v>2000</v>
      </c>
      <c r="E55" s="15">
        <v>0.61</v>
      </c>
      <c r="F55" s="15" t="s">
        <v>14</v>
      </c>
      <c r="G55" s="15">
        <v>0</v>
      </c>
      <c r="H55" s="15">
        <f t="shared" si="0"/>
        <v>-0.61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139</v>
      </c>
      <c r="C56" s="15">
        <v>112</v>
      </c>
      <c r="D56" s="15">
        <v>225</v>
      </c>
      <c r="E56" s="15">
        <v>2.8319999999999999</v>
      </c>
      <c r="F56" s="15" t="s">
        <v>14</v>
      </c>
      <c r="G56" s="15">
        <v>0</v>
      </c>
      <c r="H56" s="15">
        <f t="shared" si="0"/>
        <v>-2.8319999999999999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139</v>
      </c>
      <c r="C57" s="15">
        <v>113</v>
      </c>
      <c r="D57" s="15">
        <v>1500</v>
      </c>
      <c r="E57" s="15">
        <v>0.22</v>
      </c>
      <c r="F57" s="15" t="s">
        <v>14</v>
      </c>
      <c r="G57" s="15">
        <v>0</v>
      </c>
      <c r="H57" s="15">
        <f t="shared" si="0"/>
        <v>-0.22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140</v>
      </c>
      <c r="C58" s="15">
        <v>116</v>
      </c>
      <c r="D58" s="15">
        <v>50</v>
      </c>
      <c r="E58" s="15">
        <v>52</v>
      </c>
      <c r="F58" s="15" t="s">
        <v>13</v>
      </c>
      <c r="G58" s="15">
        <v>0</v>
      </c>
      <c r="H58" s="15">
        <f t="shared" si="0"/>
        <v>-52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18</v>
      </c>
      <c r="B59" s="15" t="s">
        <v>141</v>
      </c>
      <c r="C59" s="15">
        <v>118</v>
      </c>
      <c r="D59" s="15">
        <v>2000</v>
      </c>
      <c r="E59" s="15">
        <v>1</v>
      </c>
      <c r="F59" s="15" t="s">
        <v>12</v>
      </c>
      <c r="G59" s="15">
        <v>0.5</v>
      </c>
      <c r="H59" s="15">
        <f t="shared" si="0"/>
        <v>-0.5</v>
      </c>
      <c r="I59" s="16">
        <f t="shared" si="1"/>
        <v>0.5</v>
      </c>
      <c r="J59" s="17">
        <f t="shared" si="2"/>
        <v>1000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0</v>
      </c>
      <c r="H60" s="15">
        <f t="shared" si="0"/>
        <v>-191.86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40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v>0</v>
      </c>
      <c r="H61" s="15">
        <f t="shared" si="0"/>
        <v>-203.55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0</v>
      </c>
      <c r="H62" s="15">
        <f t="shared" si="0"/>
        <v>-87.26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v>0</v>
      </c>
      <c r="H63" s="15">
        <f t="shared" si="0"/>
        <v>-47.7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v>0</v>
      </c>
      <c r="H64" s="15">
        <f t="shared" si="0"/>
        <v>-64.23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v>0</v>
      </c>
      <c r="H65" s="15">
        <f t="shared" si="0"/>
        <v>-368.27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0</v>
      </c>
      <c r="H66" s="15">
        <f t="shared" si="0"/>
        <v>-119.78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40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0</v>
      </c>
      <c r="H67" s="15">
        <f t="shared" si="0"/>
        <v>-267.58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40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0</v>
      </c>
      <c r="H68" s="15">
        <f t="shared" si="0"/>
        <v>-309.89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ht="30" x14ac:dyDescent="0.25">
      <c r="A69" s="15" t="s">
        <v>18</v>
      </c>
      <c r="B69" s="15" t="s">
        <v>151</v>
      </c>
      <c r="C69" s="15">
        <v>150</v>
      </c>
      <c r="D69" s="15">
        <v>16500</v>
      </c>
      <c r="E69" s="15">
        <v>1</v>
      </c>
      <c r="F69" s="15" t="s">
        <v>12</v>
      </c>
      <c r="G69" s="15">
        <v>0</v>
      </c>
      <c r="H69" s="15">
        <f t="shared" ref="H69:H81" si="4">G69-E69</f>
        <v>-1</v>
      </c>
      <c r="I69" s="16">
        <f t="shared" ref="I69:I81" si="5">(G69/E69)</f>
        <v>0</v>
      </c>
      <c r="J69" s="17">
        <f t="shared" ref="J69:J81" si="6">G69*D69</f>
        <v>0</v>
      </c>
      <c r="K69" s="16"/>
      <c r="L69" s="17">
        <f t="shared" ref="L69:L81" si="7">D69*E69*K69</f>
        <v>0</v>
      </c>
    </row>
    <row r="70" spans="1:12" x14ac:dyDescent="0.25">
      <c r="A70" s="15" t="s">
        <v>40</v>
      </c>
      <c r="B70" s="15" t="s">
        <v>152</v>
      </c>
      <c r="C70" s="15">
        <v>151</v>
      </c>
      <c r="D70" s="15">
        <v>139.93199999999999</v>
      </c>
      <c r="E70" s="15">
        <v>118.32</v>
      </c>
      <c r="F70" s="15" t="s">
        <v>10</v>
      </c>
      <c r="G70" s="15">
        <v>0</v>
      </c>
      <c r="H70" s="15">
        <f t="shared" si="4"/>
        <v>-118.32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40</v>
      </c>
      <c r="B71" s="15" t="s">
        <v>153</v>
      </c>
      <c r="C71" s="15">
        <v>152</v>
      </c>
      <c r="D71" s="15">
        <v>139.93199999999999</v>
      </c>
      <c r="E71" s="15">
        <v>366.35</v>
      </c>
      <c r="F71" s="15" t="s">
        <v>10</v>
      </c>
      <c r="G71" s="15">
        <v>0</v>
      </c>
      <c r="H71" s="15">
        <f t="shared" si="4"/>
        <v>-366.35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154</v>
      </c>
      <c r="C72" s="15">
        <v>156</v>
      </c>
      <c r="D72" s="15">
        <v>193.75200000000001</v>
      </c>
      <c r="E72" s="15">
        <v>209.11</v>
      </c>
      <c r="F72" s="15" t="s">
        <v>10</v>
      </c>
      <c r="G72" s="15">
        <v>0</v>
      </c>
      <c r="H72" s="15">
        <f t="shared" si="4"/>
        <v>-209.11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155</v>
      </c>
      <c r="C73" s="15">
        <v>160</v>
      </c>
      <c r="D73" s="15">
        <v>139.93199999999999</v>
      </c>
      <c r="E73" s="15">
        <v>14.1</v>
      </c>
      <c r="F73" s="15" t="s">
        <v>10</v>
      </c>
      <c r="G73" s="15">
        <v>0</v>
      </c>
      <c r="H73" s="15">
        <f t="shared" si="4"/>
        <v>-14.1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156</v>
      </c>
      <c r="C74" s="15">
        <v>161</v>
      </c>
      <c r="D74" s="15">
        <v>139.93199999999999</v>
      </c>
      <c r="E74" s="15">
        <v>37.29</v>
      </c>
      <c r="F74" s="15" t="s">
        <v>10</v>
      </c>
      <c r="G74" s="15">
        <v>0</v>
      </c>
      <c r="H74" s="15">
        <f t="shared" si="4"/>
        <v>-37.29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40</v>
      </c>
      <c r="B75" s="15" t="s">
        <v>157</v>
      </c>
      <c r="C75" s="15">
        <v>165</v>
      </c>
      <c r="D75" s="15">
        <v>193.75200000000001</v>
      </c>
      <c r="E75" s="15">
        <v>180.56</v>
      </c>
      <c r="F75" s="15" t="s">
        <v>10</v>
      </c>
      <c r="G75" s="15">
        <v>0</v>
      </c>
      <c r="H75" s="15">
        <f t="shared" si="4"/>
        <v>-180.56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ht="30" x14ac:dyDescent="0.25">
      <c r="A76" s="15" t="s">
        <v>18</v>
      </c>
      <c r="B76" s="15" t="s">
        <v>196</v>
      </c>
      <c r="C76" s="15">
        <v>246</v>
      </c>
      <c r="D76" s="15">
        <v>18500</v>
      </c>
      <c r="E76" s="15">
        <v>1</v>
      </c>
      <c r="F76" s="15" t="s">
        <v>12</v>
      </c>
      <c r="G76" s="15">
        <v>0</v>
      </c>
      <c r="H76" s="15">
        <f t="shared" si="4"/>
        <v>-1</v>
      </c>
      <c r="I76" s="16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15" t="s">
        <v>18</v>
      </c>
      <c r="B77" s="15" t="s">
        <v>197</v>
      </c>
      <c r="C77" s="15">
        <v>248</v>
      </c>
      <c r="D77" s="15">
        <v>2000</v>
      </c>
      <c r="E77" s="15">
        <v>1</v>
      </c>
      <c r="F77" s="15" t="s">
        <v>12</v>
      </c>
      <c r="G77" s="15">
        <v>0</v>
      </c>
      <c r="H77" s="15">
        <f t="shared" si="4"/>
        <v>-1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21</v>
      </c>
      <c r="B78" s="15" t="s">
        <v>219</v>
      </c>
      <c r="C78" s="15">
        <v>283</v>
      </c>
      <c r="D78" s="15">
        <v>400</v>
      </c>
      <c r="E78" s="15">
        <v>1</v>
      </c>
      <c r="F78" s="15" t="s">
        <v>12</v>
      </c>
      <c r="G78" s="15">
        <v>0</v>
      </c>
      <c r="H78" s="15">
        <f t="shared" si="4"/>
        <v>-1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15" t="s">
        <v>40</v>
      </c>
      <c r="B79" s="15" t="s">
        <v>220</v>
      </c>
      <c r="C79" s="15">
        <v>293</v>
      </c>
      <c r="D79" s="15">
        <v>310</v>
      </c>
      <c r="E79" s="15">
        <v>765.25</v>
      </c>
      <c r="F79" s="15" t="s">
        <v>23</v>
      </c>
      <c r="G79" s="15">
        <v>290.8</v>
      </c>
      <c r="H79" s="15">
        <f t="shared" si="4"/>
        <v>-474.45</v>
      </c>
      <c r="I79" s="16">
        <f t="shared" si="5"/>
        <v>0.38000653381247962</v>
      </c>
      <c r="J79" s="17">
        <f t="shared" si="6"/>
        <v>90148</v>
      </c>
      <c r="K79" s="16"/>
      <c r="L79" s="17">
        <f t="shared" si="7"/>
        <v>0</v>
      </c>
    </row>
    <row r="80" spans="1:12" x14ac:dyDescent="0.25">
      <c r="A80" s="15" t="s">
        <v>40</v>
      </c>
      <c r="B80" s="15" t="s">
        <v>234</v>
      </c>
      <c r="C80" s="15">
        <v>298</v>
      </c>
      <c r="D80" s="15">
        <v>310</v>
      </c>
      <c r="E80" s="15">
        <v>557</v>
      </c>
      <c r="F80" s="15" t="s">
        <v>23</v>
      </c>
      <c r="G80" s="15">
        <v>295.20999999999998</v>
      </c>
      <c r="H80" s="15">
        <f t="shared" si="4"/>
        <v>-261.79000000000002</v>
      </c>
      <c r="I80" s="16">
        <f t="shared" si="5"/>
        <v>0.52999999999999992</v>
      </c>
      <c r="J80" s="17">
        <f t="shared" si="6"/>
        <v>91515.099999999991</v>
      </c>
      <c r="K80" s="16"/>
      <c r="L80" s="17">
        <f t="shared" si="7"/>
        <v>0</v>
      </c>
    </row>
    <row r="81" spans="1:12" x14ac:dyDescent="0.25">
      <c r="A81" s="15" t="s">
        <v>18</v>
      </c>
      <c r="B81" s="15" t="s">
        <v>222</v>
      </c>
      <c r="C81" s="15">
        <v>350</v>
      </c>
      <c r="D81" s="15">
        <v>1</v>
      </c>
      <c r="E81" s="15">
        <v>3</v>
      </c>
      <c r="F81" s="15" t="s">
        <v>12</v>
      </c>
      <c r="G81" s="15">
        <v>0</v>
      </c>
      <c r="H81" s="15">
        <f t="shared" si="4"/>
        <v>-3</v>
      </c>
      <c r="I81" s="16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J82" s="13">
        <f>SUM(J4:J81)</f>
        <v>646642.60231999995</v>
      </c>
      <c r="L82" s="13">
        <f>SUM(L4:L81)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3:O151"/>
  <sheetViews>
    <sheetView topLeftCell="C1" zoomScale="85" zoomScaleNormal="85" workbookViewId="0">
      <selection activeCell="A130" sqref="A130:XFD130"/>
    </sheetView>
  </sheetViews>
  <sheetFormatPr defaultRowHeight="15" x14ac:dyDescent="0.25"/>
  <cols>
    <col min="1" max="1" width="32.7109375" customWidth="1"/>
    <col min="2" max="2" width="55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0.85546875" style="13" bestFit="1" customWidth="1"/>
    <col min="11" max="11" width="14.28515625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42</v>
      </c>
      <c r="B4" s="12" t="s">
        <v>85</v>
      </c>
      <c r="C4" s="15">
        <v>1</v>
      </c>
      <c r="D4" s="15">
        <v>54</v>
      </c>
      <c r="E4" s="15">
        <v>152.08000000000001</v>
      </c>
      <c r="F4" s="15" t="s">
        <v>10</v>
      </c>
      <c r="G4" s="15">
        <v>0</v>
      </c>
      <c r="H4" s="15">
        <f>E4-G4</f>
        <v>152.08000000000001</v>
      </c>
      <c r="I4" s="16">
        <f>(G4/E4)</f>
        <v>0</v>
      </c>
      <c r="J4" s="17">
        <f>G4*D4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42</v>
      </c>
      <c r="B5" s="12" t="s">
        <v>86</v>
      </c>
      <c r="C5" s="15">
        <v>2</v>
      </c>
      <c r="D5" s="15">
        <v>2242.27</v>
      </c>
      <c r="E5" s="15">
        <v>1</v>
      </c>
      <c r="F5" s="15" t="s">
        <v>12</v>
      </c>
      <c r="G5" s="15">
        <v>0</v>
      </c>
      <c r="H5" s="15">
        <f t="shared" ref="H5:H68" si="0">E5-G5</f>
        <v>1</v>
      </c>
      <c r="I5" s="16">
        <f t="shared" ref="I5:I69" si="1">(G5/E5)</f>
        <v>0</v>
      </c>
      <c r="J5" s="17">
        <f t="shared" ref="J5:J69" si="2">G5*D5</f>
        <v>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42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0</v>
      </c>
      <c r="H6" s="15">
        <f t="shared" si="0"/>
        <v>2</v>
      </c>
      <c r="I6" s="16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42</v>
      </c>
      <c r="B7" s="12" t="s">
        <v>88</v>
      </c>
      <c r="C7" s="15">
        <v>4</v>
      </c>
      <c r="D7" s="15">
        <v>211.68</v>
      </c>
      <c r="E7" s="15">
        <v>166.4</v>
      </c>
      <c r="F7" s="15" t="s">
        <v>14</v>
      </c>
      <c r="G7" s="15">
        <v>81.67</v>
      </c>
      <c r="H7" s="15">
        <f t="shared" si="0"/>
        <v>84.73</v>
      </c>
      <c r="I7" s="16">
        <f t="shared" si="1"/>
        <v>0.49080528846153848</v>
      </c>
      <c r="J7" s="17">
        <f t="shared" si="2"/>
        <v>17287.905600000002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42</v>
      </c>
      <c r="B8" s="12" t="s">
        <v>89</v>
      </c>
      <c r="C8" s="15">
        <v>5</v>
      </c>
      <c r="D8" s="15">
        <v>22</v>
      </c>
      <c r="E8" s="15">
        <v>83.2</v>
      </c>
      <c r="F8" s="15" t="s">
        <v>10</v>
      </c>
      <c r="G8" s="15">
        <v>83.2</v>
      </c>
      <c r="H8" s="15">
        <f t="shared" si="0"/>
        <v>0</v>
      </c>
      <c r="I8" s="16">
        <f t="shared" si="1"/>
        <v>1</v>
      </c>
      <c r="J8" s="17">
        <f t="shared" si="2"/>
        <v>1830.4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42</v>
      </c>
      <c r="B9" s="12" t="s">
        <v>90</v>
      </c>
      <c r="C9" s="15">
        <v>8</v>
      </c>
      <c r="D9" s="15">
        <v>141.12</v>
      </c>
      <c r="E9" s="15">
        <v>148.93</v>
      </c>
      <c r="F9" s="15" t="s">
        <v>14</v>
      </c>
      <c r="G9" s="15">
        <v>148.93</v>
      </c>
      <c r="H9" s="15">
        <f t="shared" si="0"/>
        <v>0</v>
      </c>
      <c r="I9" s="16">
        <f t="shared" si="1"/>
        <v>1</v>
      </c>
      <c r="J9" s="17">
        <f t="shared" si="2"/>
        <v>21017.001600000003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42</v>
      </c>
      <c r="B10" s="12" t="s">
        <v>91</v>
      </c>
      <c r="C10" s="15">
        <v>11</v>
      </c>
      <c r="D10" s="15">
        <v>211.68</v>
      </c>
      <c r="E10" s="15">
        <v>8.5299999999999994</v>
      </c>
      <c r="F10" s="15" t="s">
        <v>14</v>
      </c>
      <c r="G10" s="15">
        <v>8.5299999999999994</v>
      </c>
      <c r="H10" s="15">
        <f t="shared" si="0"/>
        <v>0</v>
      </c>
      <c r="I10" s="16">
        <f t="shared" si="1"/>
        <v>1</v>
      </c>
      <c r="J10" s="17">
        <f t="shared" si="2"/>
        <v>1805.6304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42</v>
      </c>
      <c r="B11" s="12" t="s">
        <v>92</v>
      </c>
      <c r="C11" s="15">
        <v>13</v>
      </c>
      <c r="D11" s="15">
        <v>141.12</v>
      </c>
      <c r="E11" s="15">
        <v>71.900000000000006</v>
      </c>
      <c r="F11" s="15" t="s">
        <v>14</v>
      </c>
      <c r="G11" s="15">
        <v>71.900000000000006</v>
      </c>
      <c r="H11" s="15">
        <f t="shared" si="0"/>
        <v>0</v>
      </c>
      <c r="I11" s="16">
        <f t="shared" si="1"/>
        <v>1</v>
      </c>
      <c r="J11" s="17">
        <f t="shared" si="2"/>
        <v>10146.528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42</v>
      </c>
      <c r="B12" s="12" t="s">
        <v>93</v>
      </c>
      <c r="C12" s="15">
        <v>14</v>
      </c>
      <c r="D12" s="15">
        <v>22</v>
      </c>
      <c r="E12" s="15">
        <v>156.63999999999999</v>
      </c>
      <c r="F12" s="15" t="s">
        <v>10</v>
      </c>
      <c r="G12" s="15">
        <v>156.63999999999999</v>
      </c>
      <c r="H12" s="15">
        <f t="shared" si="0"/>
        <v>0</v>
      </c>
      <c r="I12" s="16">
        <f t="shared" si="1"/>
        <v>1</v>
      </c>
      <c r="J12" s="17">
        <f t="shared" si="2"/>
        <v>3446.08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42</v>
      </c>
      <c r="B13" s="12" t="s">
        <v>270</v>
      </c>
      <c r="C13" s="15">
        <v>15</v>
      </c>
      <c r="D13" s="15">
        <v>43</v>
      </c>
      <c r="E13" s="15">
        <v>152.08000000000001</v>
      </c>
      <c r="F13" s="15" t="s">
        <v>10</v>
      </c>
      <c r="G13" s="15">
        <v>0</v>
      </c>
      <c r="H13" s="15">
        <f t="shared" si="0"/>
        <v>152.08000000000001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42</v>
      </c>
      <c r="B14" s="12" t="s">
        <v>94</v>
      </c>
      <c r="C14" s="15">
        <v>16</v>
      </c>
      <c r="D14" s="15">
        <v>141.12</v>
      </c>
      <c r="E14" s="15">
        <v>11.44</v>
      </c>
      <c r="F14" s="15" t="s">
        <v>14</v>
      </c>
      <c r="G14" s="15">
        <v>0</v>
      </c>
      <c r="H14" s="15">
        <f t="shared" si="0"/>
        <v>11.44</v>
      </c>
      <c r="I14" s="16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15">
        <f t="shared" si="0"/>
        <v>0</v>
      </c>
      <c r="I15" s="10">
        <f t="shared" ref="I15" si="4">G15/E15</f>
        <v>1</v>
      </c>
      <c r="J15" s="17">
        <f t="shared" ref="J15" si="5">D15*G15</f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42</v>
      </c>
      <c r="B16" s="12" t="s">
        <v>95</v>
      </c>
      <c r="C16" s="15">
        <v>20</v>
      </c>
      <c r="D16" s="15">
        <v>1000</v>
      </c>
      <c r="E16" s="15">
        <v>5.95</v>
      </c>
      <c r="F16" s="15" t="s">
        <v>14</v>
      </c>
      <c r="G16" s="15">
        <v>5.95</v>
      </c>
      <c r="H16" s="15">
        <f t="shared" si="0"/>
        <v>0</v>
      </c>
      <c r="I16" s="16">
        <f t="shared" si="1"/>
        <v>1</v>
      </c>
      <c r="J16" s="17">
        <f t="shared" si="2"/>
        <v>5950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42</v>
      </c>
      <c r="B17" s="12" t="s">
        <v>96</v>
      </c>
      <c r="C17" s="15">
        <v>21</v>
      </c>
      <c r="D17" s="15">
        <v>1000</v>
      </c>
      <c r="E17" s="15">
        <v>4.3899999999999997</v>
      </c>
      <c r="F17" s="15" t="s">
        <v>14</v>
      </c>
      <c r="G17" s="15">
        <v>4.3899999999999997</v>
      </c>
      <c r="H17" s="15">
        <f t="shared" si="0"/>
        <v>0</v>
      </c>
      <c r="I17" s="16">
        <f t="shared" si="1"/>
        <v>1</v>
      </c>
      <c r="J17" s="17">
        <f t="shared" si="2"/>
        <v>4390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42</v>
      </c>
      <c r="B18" s="12" t="s">
        <v>97</v>
      </c>
      <c r="C18" s="15">
        <v>22</v>
      </c>
      <c r="D18" s="15">
        <v>1000</v>
      </c>
      <c r="E18" s="15">
        <v>15.66</v>
      </c>
      <c r="F18" s="15" t="s">
        <v>14</v>
      </c>
      <c r="G18" s="15">
        <v>15.66</v>
      </c>
      <c r="H18" s="15">
        <f t="shared" si="0"/>
        <v>0</v>
      </c>
      <c r="I18" s="16">
        <f t="shared" si="1"/>
        <v>1</v>
      </c>
      <c r="J18" s="17">
        <f t="shared" si="2"/>
        <v>15660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9</v>
      </c>
      <c r="B19" s="12" t="s">
        <v>98</v>
      </c>
      <c r="C19" s="15">
        <v>23</v>
      </c>
      <c r="D19" s="15">
        <v>7000</v>
      </c>
      <c r="E19" s="15">
        <v>0.8</v>
      </c>
      <c r="F19" s="15" t="s">
        <v>16</v>
      </c>
      <c r="G19" s="15">
        <v>0.8</v>
      </c>
      <c r="H19" s="15">
        <f t="shared" si="0"/>
        <v>0</v>
      </c>
      <c r="I19" s="16">
        <f t="shared" si="1"/>
        <v>1</v>
      </c>
      <c r="J19" s="17">
        <f t="shared" si="2"/>
        <v>5600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9</v>
      </c>
      <c r="B20" s="12" t="s">
        <v>99</v>
      </c>
      <c r="C20" s="15">
        <v>24</v>
      </c>
      <c r="D20" s="15">
        <v>7000</v>
      </c>
      <c r="E20" s="15">
        <v>0.8</v>
      </c>
      <c r="F20" s="15" t="s">
        <v>16</v>
      </c>
      <c r="G20" s="15">
        <v>0.8</v>
      </c>
      <c r="H20" s="15">
        <f t="shared" si="0"/>
        <v>0</v>
      </c>
      <c r="I20" s="16">
        <f t="shared" si="1"/>
        <v>1</v>
      </c>
      <c r="J20" s="17">
        <f t="shared" si="2"/>
        <v>5600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9</v>
      </c>
      <c r="B21" s="12" t="s">
        <v>100</v>
      </c>
      <c r="C21" s="15">
        <v>25</v>
      </c>
      <c r="D21" s="15">
        <v>7000</v>
      </c>
      <c r="E21" s="15">
        <v>0.9</v>
      </c>
      <c r="F21" s="15" t="s">
        <v>16</v>
      </c>
      <c r="G21" s="15">
        <v>0.9</v>
      </c>
      <c r="H21" s="15">
        <f t="shared" si="0"/>
        <v>0</v>
      </c>
      <c r="I21" s="16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42</v>
      </c>
      <c r="B22" s="12" t="s">
        <v>100</v>
      </c>
      <c r="C22" s="15">
        <v>25</v>
      </c>
      <c r="D22" s="15">
        <v>7000</v>
      </c>
      <c r="E22" s="15">
        <v>0.1</v>
      </c>
      <c r="F22" s="15" t="s">
        <v>16</v>
      </c>
      <c r="G22" s="15">
        <v>0.1</v>
      </c>
      <c r="H22" s="15">
        <f t="shared" si="0"/>
        <v>0</v>
      </c>
      <c r="I22" s="16">
        <f t="shared" si="1"/>
        <v>1</v>
      </c>
      <c r="J22" s="17">
        <f t="shared" si="2"/>
        <v>700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42</v>
      </c>
      <c r="B23" s="12" t="s">
        <v>101</v>
      </c>
      <c r="C23" s="15">
        <v>26</v>
      </c>
      <c r="D23" s="15">
        <v>7000</v>
      </c>
      <c r="E23" s="15">
        <v>0.9</v>
      </c>
      <c r="F23" s="15" t="s">
        <v>16</v>
      </c>
      <c r="G23" s="15">
        <v>0.9</v>
      </c>
      <c r="H23" s="15">
        <f t="shared" si="0"/>
        <v>0</v>
      </c>
      <c r="I23" s="16">
        <f t="shared" si="1"/>
        <v>1</v>
      </c>
      <c r="J23" s="17">
        <f t="shared" si="2"/>
        <v>6300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42</v>
      </c>
      <c r="B24" s="12" t="s">
        <v>102</v>
      </c>
      <c r="C24" s="15">
        <v>29</v>
      </c>
      <c r="D24" s="15">
        <v>7000</v>
      </c>
      <c r="E24" s="15">
        <v>3.2</v>
      </c>
      <c r="F24" s="15" t="s">
        <v>16</v>
      </c>
      <c r="G24" s="15">
        <v>3.2</v>
      </c>
      <c r="H24" s="15">
        <f t="shared" si="0"/>
        <v>0</v>
      </c>
      <c r="I24" s="16">
        <f t="shared" si="1"/>
        <v>1</v>
      </c>
      <c r="J24" s="17">
        <f t="shared" si="2"/>
        <v>22400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42</v>
      </c>
      <c r="B25" s="12" t="s">
        <v>103</v>
      </c>
      <c r="C25" s="15">
        <v>32</v>
      </c>
      <c r="D25" s="15">
        <v>7000</v>
      </c>
      <c r="E25" s="15">
        <v>0.18</v>
      </c>
      <c r="F25" s="15" t="s">
        <v>16</v>
      </c>
      <c r="G25" s="15">
        <v>0.18</v>
      </c>
      <c r="H25" s="15">
        <f t="shared" si="0"/>
        <v>0</v>
      </c>
      <c r="I25" s="16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30" x14ac:dyDescent="0.25">
      <c r="A26" s="15" t="s">
        <v>42</v>
      </c>
      <c r="B26" s="12" t="s">
        <v>104</v>
      </c>
      <c r="C26" s="15">
        <v>35</v>
      </c>
      <c r="D26" s="15">
        <v>7000</v>
      </c>
      <c r="E26" s="15">
        <v>0.18</v>
      </c>
      <c r="F26" s="15" t="s">
        <v>16</v>
      </c>
      <c r="G26" s="15">
        <v>0.18</v>
      </c>
      <c r="H26" s="15">
        <f t="shared" si="0"/>
        <v>0</v>
      </c>
      <c r="I26" s="16">
        <f t="shared" si="1"/>
        <v>1</v>
      </c>
      <c r="J26" s="17">
        <f t="shared" si="2"/>
        <v>1260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42</v>
      </c>
      <c r="B27" s="12" t="s">
        <v>105</v>
      </c>
      <c r="C27" s="15">
        <v>41</v>
      </c>
      <c r="D27" s="15">
        <v>301.392</v>
      </c>
      <c r="E27" s="15">
        <v>57.94</v>
      </c>
      <c r="F27" s="15" t="s">
        <v>10</v>
      </c>
      <c r="G27" s="15">
        <v>57.94</v>
      </c>
      <c r="H27" s="15">
        <f t="shared" si="0"/>
        <v>0</v>
      </c>
      <c r="I27" s="16">
        <f t="shared" si="1"/>
        <v>1</v>
      </c>
      <c r="J27" s="17">
        <f t="shared" si="2"/>
        <v>17462.652480000001</v>
      </c>
      <c r="K27" s="16"/>
      <c r="L27" s="17">
        <f t="shared" si="3"/>
        <v>0</v>
      </c>
    </row>
    <row r="28" spans="1:15" x14ac:dyDescent="0.25">
      <c r="A28" s="15" t="s">
        <v>42</v>
      </c>
      <c r="B28" s="12" t="s">
        <v>106</v>
      </c>
      <c r="C28" s="15">
        <v>42</v>
      </c>
      <c r="D28" s="15">
        <v>301.392</v>
      </c>
      <c r="E28" s="15">
        <v>46.78</v>
      </c>
      <c r="F28" s="15" t="s">
        <v>10</v>
      </c>
      <c r="G28" s="15">
        <v>46.78</v>
      </c>
      <c r="H28" s="15">
        <f t="shared" si="0"/>
        <v>0</v>
      </c>
      <c r="I28" s="16">
        <f t="shared" si="1"/>
        <v>1</v>
      </c>
      <c r="J28" s="17">
        <f t="shared" si="2"/>
        <v>14099.117760000001</v>
      </c>
      <c r="K28" s="16"/>
      <c r="L28" s="17">
        <f t="shared" si="3"/>
        <v>0</v>
      </c>
    </row>
    <row r="29" spans="1:15" x14ac:dyDescent="0.25">
      <c r="A29" s="15" t="s">
        <v>42</v>
      </c>
      <c r="B29" s="12" t="s">
        <v>107</v>
      </c>
      <c r="C29" s="15">
        <v>43</v>
      </c>
      <c r="D29" s="15">
        <v>301.392</v>
      </c>
      <c r="E29" s="15">
        <v>106.9</v>
      </c>
      <c r="F29" s="15" t="s">
        <v>10</v>
      </c>
      <c r="G29" s="15">
        <v>106.9</v>
      </c>
      <c r="H29" s="15">
        <f t="shared" si="0"/>
        <v>0</v>
      </c>
      <c r="I29" s="16">
        <f t="shared" si="1"/>
        <v>1</v>
      </c>
      <c r="J29" s="17">
        <f t="shared" si="2"/>
        <v>32218.804800000002</v>
      </c>
      <c r="K29" s="16"/>
      <c r="L29" s="17">
        <f t="shared" si="3"/>
        <v>0</v>
      </c>
    </row>
    <row r="30" spans="1:15" x14ac:dyDescent="0.25">
      <c r="A30" s="15" t="s">
        <v>42</v>
      </c>
      <c r="B30" s="12" t="s">
        <v>108</v>
      </c>
      <c r="C30" s="15">
        <v>44</v>
      </c>
      <c r="D30" s="15">
        <v>301.392</v>
      </c>
      <c r="E30" s="15">
        <v>62.72</v>
      </c>
      <c r="F30" s="15" t="s">
        <v>10</v>
      </c>
      <c r="G30" s="15">
        <v>62.72</v>
      </c>
      <c r="H30" s="15">
        <f t="shared" si="0"/>
        <v>0</v>
      </c>
      <c r="I30" s="16">
        <f t="shared" si="1"/>
        <v>1</v>
      </c>
      <c r="J30" s="17">
        <f t="shared" si="2"/>
        <v>18903.306239999998</v>
      </c>
      <c r="K30" s="16"/>
      <c r="L30" s="17">
        <f t="shared" si="3"/>
        <v>0</v>
      </c>
    </row>
    <row r="31" spans="1:15" x14ac:dyDescent="0.25">
      <c r="A31" s="15" t="s">
        <v>42</v>
      </c>
      <c r="B31" s="12" t="s">
        <v>109</v>
      </c>
      <c r="C31" s="15">
        <v>45</v>
      </c>
      <c r="D31" s="15">
        <v>301.392</v>
      </c>
      <c r="E31" s="15">
        <v>273.14999999999998</v>
      </c>
      <c r="F31" s="15" t="s">
        <v>10</v>
      </c>
      <c r="G31" s="15">
        <v>273.14999999999998</v>
      </c>
      <c r="H31" s="15">
        <f t="shared" si="0"/>
        <v>0</v>
      </c>
      <c r="I31" s="16">
        <f t="shared" si="1"/>
        <v>1</v>
      </c>
      <c r="J31" s="17">
        <f t="shared" si="2"/>
        <v>82325.224799999996</v>
      </c>
      <c r="K31" s="16"/>
      <c r="L31" s="17">
        <f t="shared" si="3"/>
        <v>0</v>
      </c>
    </row>
    <row r="32" spans="1:15" x14ac:dyDescent="0.25">
      <c r="A32" s="15" t="s">
        <v>42</v>
      </c>
      <c r="B32" s="12" t="s">
        <v>110</v>
      </c>
      <c r="C32" s="15">
        <v>46</v>
      </c>
      <c r="D32" s="15">
        <v>301.392</v>
      </c>
      <c r="E32" s="15">
        <v>12.79</v>
      </c>
      <c r="F32" s="15" t="s">
        <v>10</v>
      </c>
      <c r="G32" s="15">
        <v>12.79</v>
      </c>
      <c r="H32" s="15">
        <f t="shared" si="0"/>
        <v>0</v>
      </c>
      <c r="I32" s="16">
        <f t="shared" si="1"/>
        <v>1</v>
      </c>
      <c r="J32" s="17">
        <f t="shared" si="2"/>
        <v>3854.8036799999995</v>
      </c>
      <c r="K32" s="16"/>
      <c r="L32" s="17">
        <f t="shared" si="3"/>
        <v>0</v>
      </c>
    </row>
    <row r="33" spans="1:12" ht="30" x14ac:dyDescent="0.25">
      <c r="A33" s="15" t="s">
        <v>42</v>
      </c>
      <c r="B33" s="12" t="s">
        <v>111</v>
      </c>
      <c r="C33" s="15">
        <v>47</v>
      </c>
      <c r="D33" s="15">
        <v>301.392</v>
      </c>
      <c r="E33" s="15">
        <v>18.53</v>
      </c>
      <c r="F33" s="15" t="s">
        <v>10</v>
      </c>
      <c r="G33" s="15">
        <v>18.53</v>
      </c>
      <c r="H33" s="15">
        <f t="shared" si="0"/>
        <v>0</v>
      </c>
      <c r="I33" s="16">
        <f t="shared" si="1"/>
        <v>1</v>
      </c>
      <c r="J33" s="17">
        <f t="shared" si="2"/>
        <v>5584.7937600000005</v>
      </c>
      <c r="K33" s="16"/>
      <c r="L33" s="17">
        <f t="shared" si="3"/>
        <v>0</v>
      </c>
    </row>
    <row r="34" spans="1:12" x14ac:dyDescent="0.25">
      <c r="A34" s="15" t="s">
        <v>42</v>
      </c>
      <c r="B34" s="12" t="s">
        <v>112</v>
      </c>
      <c r="C34" s="15">
        <v>50</v>
      </c>
      <c r="D34" s="15">
        <v>225</v>
      </c>
      <c r="E34" s="15">
        <v>22.26</v>
      </c>
      <c r="F34" s="15" t="s">
        <v>14</v>
      </c>
      <c r="G34" s="15">
        <v>22.26</v>
      </c>
      <c r="H34" s="15">
        <f t="shared" si="0"/>
        <v>0</v>
      </c>
      <c r="I34" s="16">
        <f t="shared" si="1"/>
        <v>1</v>
      </c>
      <c r="J34" s="17">
        <f t="shared" si="2"/>
        <v>5008.5</v>
      </c>
      <c r="K34" s="16"/>
      <c r="L34" s="17">
        <f t="shared" si="3"/>
        <v>0</v>
      </c>
    </row>
    <row r="35" spans="1:12" x14ac:dyDescent="0.25">
      <c r="A35" s="15" t="s">
        <v>42</v>
      </c>
      <c r="B35" s="12" t="s">
        <v>113</v>
      </c>
      <c r="C35" s="15">
        <v>51</v>
      </c>
      <c r="D35" s="15">
        <v>1500</v>
      </c>
      <c r="E35" s="15">
        <v>2.14</v>
      </c>
      <c r="F35" s="15" t="s">
        <v>14</v>
      </c>
      <c r="G35" s="15">
        <v>2.14</v>
      </c>
      <c r="H35" s="15">
        <f t="shared" si="0"/>
        <v>0</v>
      </c>
      <c r="I35" s="16">
        <f t="shared" si="1"/>
        <v>1</v>
      </c>
      <c r="J35" s="17">
        <f t="shared" si="2"/>
        <v>3210</v>
      </c>
      <c r="K35" s="16"/>
      <c r="L35" s="17">
        <f t="shared" si="3"/>
        <v>0</v>
      </c>
    </row>
    <row r="36" spans="1:12" x14ac:dyDescent="0.25">
      <c r="A36" s="15" t="s">
        <v>42</v>
      </c>
      <c r="B36" s="12" t="s">
        <v>114</v>
      </c>
      <c r="C36" s="15">
        <v>53</v>
      </c>
      <c r="D36" s="15">
        <v>900</v>
      </c>
      <c r="E36" s="15">
        <v>8.15</v>
      </c>
      <c r="F36" s="15" t="s">
        <v>14</v>
      </c>
      <c r="G36" s="15">
        <v>8.15</v>
      </c>
      <c r="H36" s="15">
        <f t="shared" si="0"/>
        <v>0</v>
      </c>
      <c r="I36" s="16">
        <f t="shared" si="1"/>
        <v>1</v>
      </c>
      <c r="J36" s="17">
        <f t="shared" si="2"/>
        <v>7335</v>
      </c>
      <c r="K36" s="16"/>
      <c r="L36" s="17">
        <f t="shared" si="3"/>
        <v>0</v>
      </c>
    </row>
    <row r="37" spans="1:12" x14ac:dyDescent="0.25">
      <c r="A37" s="15" t="s">
        <v>42</v>
      </c>
      <c r="B37" s="12" t="s">
        <v>115</v>
      </c>
      <c r="C37" s="15">
        <v>55</v>
      </c>
      <c r="D37" s="15">
        <v>2000</v>
      </c>
      <c r="E37" s="15">
        <v>3.77</v>
      </c>
      <c r="F37" s="15" t="s">
        <v>14</v>
      </c>
      <c r="G37" s="15">
        <v>3.77</v>
      </c>
      <c r="H37" s="15">
        <f t="shared" si="0"/>
        <v>0</v>
      </c>
      <c r="I37" s="16">
        <f t="shared" si="1"/>
        <v>1</v>
      </c>
      <c r="J37" s="17">
        <f t="shared" si="2"/>
        <v>7540</v>
      </c>
      <c r="K37" s="16"/>
      <c r="L37" s="17">
        <f t="shared" si="3"/>
        <v>0</v>
      </c>
    </row>
    <row r="38" spans="1:12" x14ac:dyDescent="0.25">
      <c r="A38" s="15" t="s">
        <v>42</v>
      </c>
      <c r="B38" s="12" t="s">
        <v>116</v>
      </c>
      <c r="C38" s="15">
        <v>58</v>
      </c>
      <c r="D38" s="15">
        <v>225</v>
      </c>
      <c r="E38" s="15">
        <v>30.04</v>
      </c>
      <c r="F38" s="15" t="s">
        <v>14</v>
      </c>
      <c r="G38" s="15">
        <v>30.04</v>
      </c>
      <c r="H38" s="15">
        <f t="shared" si="0"/>
        <v>0</v>
      </c>
      <c r="I38" s="16">
        <f t="shared" si="1"/>
        <v>1</v>
      </c>
      <c r="J38" s="17">
        <f t="shared" si="2"/>
        <v>6759</v>
      </c>
      <c r="K38" s="16"/>
      <c r="L38" s="17">
        <f t="shared" si="3"/>
        <v>0</v>
      </c>
    </row>
    <row r="39" spans="1:12" x14ac:dyDescent="0.25">
      <c r="A39" s="15" t="s">
        <v>42</v>
      </c>
      <c r="B39" s="12" t="s">
        <v>117</v>
      </c>
      <c r="C39" s="15">
        <v>61</v>
      </c>
      <c r="D39" s="15">
        <v>2000</v>
      </c>
      <c r="E39" s="15">
        <v>1.67</v>
      </c>
      <c r="F39" s="15" t="s">
        <v>14</v>
      </c>
      <c r="G39" s="15">
        <v>1.67</v>
      </c>
      <c r="H39" s="15">
        <f t="shared" si="0"/>
        <v>0</v>
      </c>
      <c r="I39" s="16">
        <f t="shared" si="1"/>
        <v>1</v>
      </c>
      <c r="J39" s="17">
        <f t="shared" si="2"/>
        <v>3340</v>
      </c>
      <c r="K39" s="16"/>
      <c r="L39" s="17">
        <f t="shared" si="3"/>
        <v>0</v>
      </c>
    </row>
    <row r="40" spans="1:12" ht="30" x14ac:dyDescent="0.25">
      <c r="A40" s="15" t="s">
        <v>42</v>
      </c>
      <c r="B40" s="12" t="s">
        <v>118</v>
      </c>
      <c r="C40" s="15">
        <v>63</v>
      </c>
      <c r="D40" s="15">
        <v>1500</v>
      </c>
      <c r="E40" s="15">
        <v>1.1399999999999999</v>
      </c>
      <c r="F40" s="15" t="s">
        <v>14</v>
      </c>
      <c r="G40" s="15">
        <v>1.1399999999999999</v>
      </c>
      <c r="H40" s="15">
        <f t="shared" si="0"/>
        <v>0</v>
      </c>
      <c r="I40" s="16">
        <f t="shared" si="1"/>
        <v>1</v>
      </c>
      <c r="J40" s="17">
        <f t="shared" si="2"/>
        <v>1709.9999999999998</v>
      </c>
      <c r="K40" s="16"/>
      <c r="L40" s="17">
        <f t="shared" si="3"/>
        <v>0</v>
      </c>
    </row>
    <row r="41" spans="1:12" x14ac:dyDescent="0.25">
      <c r="A41" s="15" t="s">
        <v>43</v>
      </c>
      <c r="B41" s="12" t="s">
        <v>119</v>
      </c>
      <c r="C41" s="15">
        <v>68</v>
      </c>
      <c r="D41" s="15">
        <v>2000</v>
      </c>
      <c r="E41" s="15">
        <v>1</v>
      </c>
      <c r="F41" s="15" t="s">
        <v>12</v>
      </c>
      <c r="G41" s="15">
        <v>1</v>
      </c>
      <c r="H41" s="15">
        <f t="shared" si="0"/>
        <v>0</v>
      </c>
      <c r="I41" s="16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15" t="s">
        <v>42</v>
      </c>
      <c r="B42" s="12" t="s">
        <v>120</v>
      </c>
      <c r="C42" s="15">
        <v>69</v>
      </c>
      <c r="D42" s="15">
        <v>7000</v>
      </c>
      <c r="E42" s="15">
        <v>0.83</v>
      </c>
      <c r="F42" s="15" t="s">
        <v>16</v>
      </c>
      <c r="G42" s="15">
        <v>0.83</v>
      </c>
      <c r="H42" s="15">
        <f t="shared" si="0"/>
        <v>0</v>
      </c>
      <c r="I42" s="16">
        <f t="shared" si="1"/>
        <v>1</v>
      </c>
      <c r="J42" s="17">
        <f t="shared" si="2"/>
        <v>5810</v>
      </c>
      <c r="K42" s="16"/>
      <c r="L42" s="17">
        <f t="shared" si="3"/>
        <v>0</v>
      </c>
    </row>
    <row r="43" spans="1:12" ht="30" x14ac:dyDescent="0.25">
      <c r="A43" s="15" t="s">
        <v>42</v>
      </c>
      <c r="B43" s="12" t="s">
        <v>121</v>
      </c>
      <c r="C43" s="15">
        <v>73</v>
      </c>
      <c r="D43" s="15">
        <v>7000</v>
      </c>
      <c r="E43" s="15">
        <v>2.4</v>
      </c>
      <c r="F43" s="15" t="s">
        <v>16</v>
      </c>
      <c r="G43" s="15">
        <v>2.4</v>
      </c>
      <c r="H43" s="15">
        <f t="shared" si="0"/>
        <v>0</v>
      </c>
      <c r="I43" s="16">
        <f t="shared" si="1"/>
        <v>1</v>
      </c>
      <c r="J43" s="17">
        <f t="shared" si="2"/>
        <v>16800</v>
      </c>
      <c r="K43" s="16"/>
      <c r="L43" s="17">
        <f t="shared" si="3"/>
        <v>0</v>
      </c>
    </row>
    <row r="44" spans="1:12" x14ac:dyDescent="0.25">
      <c r="A44" s="15" t="s">
        <v>42</v>
      </c>
      <c r="B44" s="12" t="s">
        <v>122</v>
      </c>
      <c r="C44" s="15">
        <v>77</v>
      </c>
      <c r="D44" s="15">
        <v>7000</v>
      </c>
      <c r="E44" s="15">
        <v>0.18</v>
      </c>
      <c r="F44" s="15" t="s">
        <v>16</v>
      </c>
      <c r="G44" s="15">
        <v>0.18</v>
      </c>
      <c r="H44" s="15">
        <f t="shared" si="0"/>
        <v>0</v>
      </c>
      <c r="I44" s="16">
        <f t="shared" si="1"/>
        <v>1</v>
      </c>
      <c r="J44" s="17">
        <f t="shared" si="2"/>
        <v>1260</v>
      </c>
      <c r="K44" s="16"/>
      <c r="L44" s="17">
        <f t="shared" si="3"/>
        <v>0</v>
      </c>
    </row>
    <row r="45" spans="1:12" ht="30" x14ac:dyDescent="0.25">
      <c r="A45" s="15" t="s">
        <v>42</v>
      </c>
      <c r="B45" s="12" t="s">
        <v>123</v>
      </c>
      <c r="C45" s="15">
        <v>80</v>
      </c>
      <c r="D45" s="15">
        <v>7000</v>
      </c>
      <c r="E45" s="15">
        <v>0.2</v>
      </c>
      <c r="F45" s="15" t="s">
        <v>16</v>
      </c>
      <c r="G45" s="15">
        <v>0.2</v>
      </c>
      <c r="H45" s="15">
        <f t="shared" si="0"/>
        <v>0</v>
      </c>
      <c r="I45" s="16">
        <f t="shared" si="1"/>
        <v>1</v>
      </c>
      <c r="J45" s="17">
        <f t="shared" si="2"/>
        <v>1400</v>
      </c>
      <c r="K45" s="16"/>
      <c r="L45" s="17">
        <f t="shared" si="3"/>
        <v>0</v>
      </c>
    </row>
    <row r="46" spans="1:12" x14ac:dyDescent="0.25">
      <c r="A46" s="15" t="s">
        <v>42</v>
      </c>
      <c r="B46" s="12" t="s">
        <v>124</v>
      </c>
      <c r="C46" s="15">
        <v>84</v>
      </c>
      <c r="D46" s="15">
        <v>301.392</v>
      </c>
      <c r="E46" s="15">
        <v>56.69</v>
      </c>
      <c r="F46" s="15" t="s">
        <v>10</v>
      </c>
      <c r="G46" s="15">
        <v>56.69</v>
      </c>
      <c r="H46" s="15">
        <f t="shared" si="0"/>
        <v>0</v>
      </c>
      <c r="I46" s="16">
        <f t="shared" si="1"/>
        <v>1</v>
      </c>
      <c r="J46" s="17">
        <f t="shared" si="2"/>
        <v>17085.912479999999</v>
      </c>
      <c r="K46" s="16"/>
      <c r="L46" s="17">
        <f t="shared" si="3"/>
        <v>0</v>
      </c>
    </row>
    <row r="47" spans="1:12" x14ac:dyDescent="0.25">
      <c r="A47" s="15" t="s">
        <v>42</v>
      </c>
      <c r="B47" s="12" t="s">
        <v>125</v>
      </c>
      <c r="C47" s="15">
        <v>85</v>
      </c>
      <c r="D47" s="15">
        <v>301.392</v>
      </c>
      <c r="E47" s="15">
        <v>234.32</v>
      </c>
      <c r="F47" s="15" t="s">
        <v>10</v>
      </c>
      <c r="G47" s="15">
        <v>234.32</v>
      </c>
      <c r="H47" s="15">
        <f t="shared" si="0"/>
        <v>0</v>
      </c>
      <c r="I47" s="16">
        <f t="shared" si="1"/>
        <v>1</v>
      </c>
      <c r="J47" s="17">
        <f t="shared" si="2"/>
        <v>70622.173439999999</v>
      </c>
      <c r="K47" s="16"/>
      <c r="L47" s="17">
        <f t="shared" si="3"/>
        <v>0</v>
      </c>
    </row>
    <row r="48" spans="1:12" x14ac:dyDescent="0.25">
      <c r="A48" s="15" t="s">
        <v>42</v>
      </c>
      <c r="B48" s="12" t="s">
        <v>126</v>
      </c>
      <c r="C48" s="15">
        <v>86</v>
      </c>
      <c r="D48" s="15">
        <v>301.392</v>
      </c>
      <c r="E48" s="15">
        <v>12.79</v>
      </c>
      <c r="F48" s="15" t="s">
        <v>10</v>
      </c>
      <c r="G48" s="15">
        <v>12.79</v>
      </c>
      <c r="H48" s="15">
        <f t="shared" si="0"/>
        <v>0</v>
      </c>
      <c r="I48" s="16">
        <f t="shared" si="1"/>
        <v>1</v>
      </c>
      <c r="J48" s="17">
        <f t="shared" si="2"/>
        <v>3854.8036799999995</v>
      </c>
      <c r="K48" s="16"/>
      <c r="L48" s="17">
        <f t="shared" si="3"/>
        <v>0</v>
      </c>
    </row>
    <row r="49" spans="1:12" ht="30" x14ac:dyDescent="0.25">
      <c r="A49" s="15" t="s">
        <v>42</v>
      </c>
      <c r="B49" s="12" t="s">
        <v>127</v>
      </c>
      <c r="C49" s="15">
        <v>87</v>
      </c>
      <c r="D49" s="15">
        <v>301.392</v>
      </c>
      <c r="E49" s="15">
        <v>25.02</v>
      </c>
      <c r="F49" s="15" t="s">
        <v>10</v>
      </c>
      <c r="G49" s="15">
        <v>25.02</v>
      </c>
      <c r="H49" s="15">
        <f t="shared" si="0"/>
        <v>0</v>
      </c>
      <c r="I49" s="16">
        <f t="shared" si="1"/>
        <v>1</v>
      </c>
      <c r="J49" s="17">
        <f t="shared" si="2"/>
        <v>7540.8278399999999</v>
      </c>
      <c r="K49" s="16"/>
      <c r="L49" s="17">
        <f t="shared" si="3"/>
        <v>0</v>
      </c>
    </row>
    <row r="50" spans="1:12" x14ac:dyDescent="0.25">
      <c r="A50" s="15" t="s">
        <v>42</v>
      </c>
      <c r="B50" s="12" t="s">
        <v>128</v>
      </c>
      <c r="C50" s="15">
        <v>88</v>
      </c>
      <c r="D50" s="15">
        <v>2000</v>
      </c>
      <c r="E50" s="15">
        <v>3.23</v>
      </c>
      <c r="F50" s="15" t="s">
        <v>14</v>
      </c>
      <c r="G50" s="15">
        <v>3.23</v>
      </c>
      <c r="H50" s="15">
        <f t="shared" si="0"/>
        <v>0</v>
      </c>
      <c r="I50" s="16">
        <f t="shared" si="1"/>
        <v>1</v>
      </c>
      <c r="J50" s="17">
        <f t="shared" si="2"/>
        <v>6460</v>
      </c>
      <c r="K50" s="16"/>
      <c r="L50" s="17">
        <f t="shared" si="3"/>
        <v>0</v>
      </c>
    </row>
    <row r="51" spans="1:12" x14ac:dyDescent="0.25">
      <c r="A51" s="15" t="s">
        <v>42</v>
      </c>
      <c r="B51" s="12" t="s">
        <v>129</v>
      </c>
      <c r="C51" s="15">
        <v>91</v>
      </c>
      <c r="D51" s="15">
        <v>225</v>
      </c>
      <c r="E51" s="15">
        <v>27.63</v>
      </c>
      <c r="F51" s="15" t="s">
        <v>14</v>
      </c>
      <c r="G51" s="15">
        <v>27.63</v>
      </c>
      <c r="H51" s="15">
        <f t="shared" si="0"/>
        <v>0</v>
      </c>
      <c r="I51" s="16">
        <f t="shared" si="1"/>
        <v>1</v>
      </c>
      <c r="J51" s="17">
        <f t="shared" si="2"/>
        <v>6216.75</v>
      </c>
      <c r="K51" s="16"/>
      <c r="L51" s="17">
        <f t="shared" si="3"/>
        <v>0</v>
      </c>
    </row>
    <row r="52" spans="1:12" x14ac:dyDescent="0.25">
      <c r="A52" s="15" t="s">
        <v>42</v>
      </c>
      <c r="B52" s="12" t="s">
        <v>130</v>
      </c>
      <c r="C52" s="15">
        <v>92</v>
      </c>
      <c r="D52" s="15">
        <v>2000</v>
      </c>
      <c r="E52" s="15">
        <v>1.67</v>
      </c>
      <c r="F52" s="15" t="s">
        <v>14</v>
      </c>
      <c r="G52" s="15">
        <v>1.67</v>
      </c>
      <c r="H52" s="15">
        <f t="shared" si="0"/>
        <v>0</v>
      </c>
      <c r="I52" s="16">
        <f t="shared" si="1"/>
        <v>1</v>
      </c>
      <c r="J52" s="17">
        <f t="shared" si="2"/>
        <v>3340</v>
      </c>
      <c r="K52" s="16"/>
      <c r="L52" s="17">
        <f t="shared" si="3"/>
        <v>0</v>
      </c>
    </row>
    <row r="53" spans="1:12" ht="30" x14ac:dyDescent="0.25">
      <c r="A53" s="15" t="s">
        <v>42</v>
      </c>
      <c r="B53" s="12" t="s">
        <v>131</v>
      </c>
      <c r="C53" s="15">
        <v>93</v>
      </c>
      <c r="D53" s="15">
        <v>1500</v>
      </c>
      <c r="E53" s="15">
        <v>1.41</v>
      </c>
      <c r="F53" s="15" t="s">
        <v>14</v>
      </c>
      <c r="G53" s="15">
        <v>1.41</v>
      </c>
      <c r="H53" s="15">
        <f t="shared" si="0"/>
        <v>0</v>
      </c>
      <c r="I53" s="16">
        <f t="shared" si="1"/>
        <v>1</v>
      </c>
      <c r="J53" s="17">
        <f t="shared" si="2"/>
        <v>2115</v>
      </c>
      <c r="K53" s="16"/>
      <c r="L53" s="17">
        <f t="shared" si="3"/>
        <v>0</v>
      </c>
    </row>
    <row r="54" spans="1:12" x14ac:dyDescent="0.25">
      <c r="A54" s="15" t="s">
        <v>42</v>
      </c>
      <c r="B54" s="12" t="s">
        <v>132</v>
      </c>
      <c r="C54" s="15">
        <v>97</v>
      </c>
      <c r="D54" s="15">
        <v>7000</v>
      </c>
      <c r="E54" s="15">
        <v>0.15</v>
      </c>
      <c r="F54" s="15" t="s">
        <v>16</v>
      </c>
      <c r="G54" s="15">
        <v>0.15</v>
      </c>
      <c r="H54" s="15">
        <f t="shared" si="0"/>
        <v>0</v>
      </c>
      <c r="I54" s="16">
        <f t="shared" si="1"/>
        <v>1</v>
      </c>
      <c r="J54" s="17">
        <f t="shared" si="2"/>
        <v>1050</v>
      </c>
      <c r="K54" s="16"/>
      <c r="L54" s="17">
        <f t="shared" si="3"/>
        <v>0</v>
      </c>
    </row>
    <row r="55" spans="1:12" ht="30" x14ac:dyDescent="0.25">
      <c r="A55" s="15" t="s">
        <v>42</v>
      </c>
      <c r="B55" s="12" t="s">
        <v>133</v>
      </c>
      <c r="C55" s="15">
        <v>100</v>
      </c>
      <c r="D55" s="15">
        <v>7000</v>
      </c>
      <c r="E55" s="15">
        <v>0.25</v>
      </c>
      <c r="F55" s="15" t="s">
        <v>16</v>
      </c>
      <c r="G55" s="15">
        <v>0.25</v>
      </c>
      <c r="H55" s="15">
        <f t="shared" si="0"/>
        <v>0</v>
      </c>
      <c r="I55" s="16">
        <f t="shared" si="1"/>
        <v>1</v>
      </c>
      <c r="J55" s="17">
        <f t="shared" si="2"/>
        <v>1750</v>
      </c>
      <c r="K55" s="16"/>
      <c r="L55" s="17">
        <f t="shared" si="3"/>
        <v>0</v>
      </c>
    </row>
    <row r="56" spans="1:12" ht="30" x14ac:dyDescent="0.25">
      <c r="A56" s="15" t="s">
        <v>42</v>
      </c>
      <c r="B56" s="12" t="s">
        <v>134</v>
      </c>
      <c r="C56" s="15">
        <v>103</v>
      </c>
      <c r="D56" s="15">
        <v>7000</v>
      </c>
      <c r="E56" s="15">
        <v>0.01</v>
      </c>
      <c r="F56" s="15" t="s">
        <v>16</v>
      </c>
      <c r="G56" s="15">
        <v>0.01</v>
      </c>
      <c r="H56" s="15">
        <f t="shared" si="0"/>
        <v>0</v>
      </c>
      <c r="I56" s="16">
        <f t="shared" si="1"/>
        <v>1</v>
      </c>
      <c r="J56" s="17">
        <f t="shared" si="2"/>
        <v>70</v>
      </c>
      <c r="K56" s="16"/>
      <c r="L56" s="17">
        <f t="shared" si="3"/>
        <v>0</v>
      </c>
    </row>
    <row r="57" spans="1:12" x14ac:dyDescent="0.25">
      <c r="A57" s="15" t="s">
        <v>42</v>
      </c>
      <c r="B57" s="12" t="s">
        <v>135</v>
      </c>
      <c r="C57" s="15">
        <v>106</v>
      </c>
      <c r="D57" s="15">
        <v>301.392</v>
      </c>
      <c r="E57" s="15">
        <v>10.8</v>
      </c>
      <c r="F57" s="15" t="s">
        <v>10</v>
      </c>
      <c r="G57" s="15">
        <v>10.8</v>
      </c>
      <c r="H57" s="15">
        <f t="shared" si="0"/>
        <v>0</v>
      </c>
      <c r="I57" s="16">
        <f t="shared" si="1"/>
        <v>1</v>
      </c>
      <c r="J57" s="17">
        <f t="shared" si="2"/>
        <v>3255.0336000000002</v>
      </c>
      <c r="K57" s="16"/>
      <c r="L57" s="17">
        <f t="shared" si="3"/>
        <v>0</v>
      </c>
    </row>
    <row r="58" spans="1:12" x14ac:dyDescent="0.25">
      <c r="A58" s="15" t="s">
        <v>42</v>
      </c>
      <c r="B58" s="12" t="s">
        <v>136</v>
      </c>
      <c r="C58" s="15">
        <v>107</v>
      </c>
      <c r="D58" s="15">
        <v>301.392</v>
      </c>
      <c r="E58" s="15">
        <v>26.85</v>
      </c>
      <c r="F58" s="15" t="s">
        <v>10</v>
      </c>
      <c r="G58" s="15">
        <v>26.85</v>
      </c>
      <c r="H58" s="15">
        <f t="shared" si="0"/>
        <v>0</v>
      </c>
      <c r="I58" s="16">
        <f t="shared" si="1"/>
        <v>1</v>
      </c>
      <c r="J58" s="17">
        <f t="shared" si="2"/>
        <v>8092.3752000000004</v>
      </c>
      <c r="K58" s="16"/>
      <c r="L58" s="17">
        <f t="shared" si="3"/>
        <v>0</v>
      </c>
    </row>
    <row r="59" spans="1:12" ht="30" x14ac:dyDescent="0.25">
      <c r="A59" s="15" t="s">
        <v>42</v>
      </c>
      <c r="B59" s="12" t="s">
        <v>137</v>
      </c>
      <c r="C59" s="15">
        <v>108</v>
      </c>
      <c r="D59" s="15">
        <v>301.392</v>
      </c>
      <c r="E59" s="15">
        <v>1.8149999999999999</v>
      </c>
      <c r="F59" s="15" t="s">
        <v>10</v>
      </c>
      <c r="G59" s="15">
        <v>1.82</v>
      </c>
      <c r="H59" s="15">
        <f t="shared" si="0"/>
        <v>-5.0000000000001155E-3</v>
      </c>
      <c r="I59" s="16">
        <f t="shared" si="1"/>
        <v>1.0027548209366393</v>
      </c>
      <c r="J59" s="17">
        <f t="shared" si="2"/>
        <v>548.53344000000004</v>
      </c>
      <c r="K59" s="16"/>
      <c r="L59" s="17">
        <f t="shared" si="3"/>
        <v>0</v>
      </c>
    </row>
    <row r="60" spans="1:12" x14ac:dyDescent="0.25">
      <c r="A60" s="15" t="s">
        <v>42</v>
      </c>
      <c r="B60" s="12" t="s">
        <v>138</v>
      </c>
      <c r="C60" s="15">
        <v>109</v>
      </c>
      <c r="D60" s="15">
        <v>2000</v>
      </c>
      <c r="E60" s="15">
        <v>0.61</v>
      </c>
      <c r="F60" s="15" t="s">
        <v>14</v>
      </c>
      <c r="G60" s="15">
        <v>0.61</v>
      </c>
      <c r="H60" s="15">
        <f t="shared" si="0"/>
        <v>0</v>
      </c>
      <c r="I60" s="16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15" t="s">
        <v>42</v>
      </c>
      <c r="B61" s="12" t="s">
        <v>139</v>
      </c>
      <c r="C61" s="15">
        <v>112</v>
      </c>
      <c r="D61" s="15">
        <v>225</v>
      </c>
      <c r="E61" s="15">
        <v>2.93</v>
      </c>
      <c r="F61" s="15" t="s">
        <v>14</v>
      </c>
      <c r="G61" s="15">
        <v>2.93</v>
      </c>
      <c r="H61" s="15">
        <f t="shared" si="0"/>
        <v>0</v>
      </c>
      <c r="I61" s="16">
        <f t="shared" si="1"/>
        <v>1</v>
      </c>
      <c r="J61" s="17">
        <f t="shared" si="2"/>
        <v>659.25</v>
      </c>
      <c r="K61" s="16"/>
      <c r="L61" s="17">
        <f t="shared" si="3"/>
        <v>0</v>
      </c>
    </row>
    <row r="62" spans="1:12" x14ac:dyDescent="0.25">
      <c r="A62" s="15" t="s">
        <v>42</v>
      </c>
      <c r="B62" s="12" t="s">
        <v>139</v>
      </c>
      <c r="C62" s="15">
        <v>113</v>
      </c>
      <c r="D62" s="15">
        <v>1500</v>
      </c>
      <c r="E62" s="15">
        <v>0.09</v>
      </c>
      <c r="F62" s="15" t="s">
        <v>14</v>
      </c>
      <c r="G62" s="15">
        <v>0.09</v>
      </c>
      <c r="H62" s="15">
        <f t="shared" si="0"/>
        <v>0</v>
      </c>
      <c r="I62" s="16">
        <f t="shared" si="1"/>
        <v>1</v>
      </c>
      <c r="J62" s="17">
        <f t="shared" si="2"/>
        <v>135</v>
      </c>
      <c r="K62" s="16"/>
      <c r="L62" s="17">
        <f t="shared" si="3"/>
        <v>0</v>
      </c>
    </row>
    <row r="63" spans="1:12" x14ac:dyDescent="0.25">
      <c r="A63" s="15" t="s">
        <v>42</v>
      </c>
      <c r="B63" s="12" t="s">
        <v>140</v>
      </c>
      <c r="C63" s="15">
        <v>116</v>
      </c>
      <c r="D63" s="15">
        <v>50</v>
      </c>
      <c r="E63" s="15">
        <v>53</v>
      </c>
      <c r="F63" s="15" t="s">
        <v>13</v>
      </c>
      <c r="G63" s="15">
        <v>53</v>
      </c>
      <c r="H63" s="15">
        <f t="shared" si="0"/>
        <v>0</v>
      </c>
      <c r="I63" s="16">
        <f t="shared" si="1"/>
        <v>1</v>
      </c>
      <c r="J63" s="17">
        <f t="shared" si="2"/>
        <v>2650</v>
      </c>
      <c r="K63" s="16"/>
      <c r="L63" s="17">
        <f t="shared" si="3"/>
        <v>0</v>
      </c>
    </row>
    <row r="64" spans="1:12" x14ac:dyDescent="0.25">
      <c r="A64" s="15" t="s">
        <v>43</v>
      </c>
      <c r="B64" s="12" t="s">
        <v>141</v>
      </c>
      <c r="C64" s="15">
        <v>118</v>
      </c>
      <c r="D64" s="15">
        <v>2000</v>
      </c>
      <c r="E64" s="15">
        <v>1</v>
      </c>
      <c r="F64" s="15" t="s">
        <v>12</v>
      </c>
      <c r="G64" s="15">
        <v>1</v>
      </c>
      <c r="H64" s="15">
        <f t="shared" si="0"/>
        <v>0</v>
      </c>
      <c r="I64" s="16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15" t="s">
        <v>42</v>
      </c>
      <c r="B65" s="12" t="s">
        <v>142</v>
      </c>
      <c r="C65" s="15">
        <v>120</v>
      </c>
      <c r="D65" s="15">
        <v>193.75200000000001</v>
      </c>
      <c r="E65" s="15">
        <v>201.77</v>
      </c>
      <c r="F65" s="15" t="s">
        <v>10</v>
      </c>
      <c r="G65" s="15">
        <v>201.77</v>
      </c>
      <c r="H65" s="15">
        <f t="shared" si="0"/>
        <v>0</v>
      </c>
      <c r="I65" s="16">
        <f t="shared" si="1"/>
        <v>1</v>
      </c>
      <c r="J65" s="17">
        <f t="shared" si="2"/>
        <v>39093.341040000007</v>
      </c>
      <c r="K65" s="16"/>
      <c r="L65" s="17">
        <f t="shared" si="3"/>
        <v>0</v>
      </c>
    </row>
    <row r="66" spans="1:12" x14ac:dyDescent="0.25">
      <c r="A66" s="15" t="s">
        <v>42</v>
      </c>
      <c r="B66" s="12" t="s">
        <v>143</v>
      </c>
      <c r="C66" s="15">
        <v>124</v>
      </c>
      <c r="D66" s="15">
        <v>193.75200000000001</v>
      </c>
      <c r="E66" s="15">
        <v>216.39</v>
      </c>
      <c r="F66" s="15" t="s">
        <v>10</v>
      </c>
      <c r="G66" s="15">
        <v>216.39</v>
      </c>
      <c r="H66" s="15">
        <f t="shared" si="0"/>
        <v>0</v>
      </c>
      <c r="I66" s="16">
        <f t="shared" si="1"/>
        <v>1</v>
      </c>
      <c r="J66" s="17">
        <f t="shared" si="2"/>
        <v>41925.995280000003</v>
      </c>
      <c r="K66" s="16"/>
      <c r="L66" s="17">
        <f t="shared" si="3"/>
        <v>0</v>
      </c>
    </row>
    <row r="67" spans="1:12" x14ac:dyDescent="0.25">
      <c r="A67" s="15" t="s">
        <v>42</v>
      </c>
      <c r="B67" s="12" t="s">
        <v>144</v>
      </c>
      <c r="C67" s="15">
        <v>129</v>
      </c>
      <c r="D67" s="15">
        <v>193.75200000000001</v>
      </c>
      <c r="E67" s="15">
        <v>62.19</v>
      </c>
      <c r="F67" s="15" t="s">
        <v>10</v>
      </c>
      <c r="G67" s="15">
        <v>62.19</v>
      </c>
      <c r="H67" s="15">
        <f t="shared" si="0"/>
        <v>0</v>
      </c>
      <c r="I67" s="16">
        <f t="shared" si="1"/>
        <v>1</v>
      </c>
      <c r="J67" s="17">
        <f t="shared" si="2"/>
        <v>12049.436879999999</v>
      </c>
      <c r="K67" s="16"/>
      <c r="L67" s="17">
        <f t="shared" si="3"/>
        <v>0</v>
      </c>
    </row>
    <row r="68" spans="1:12" x14ac:dyDescent="0.25">
      <c r="A68" s="15" t="s">
        <v>42</v>
      </c>
      <c r="B68" s="12" t="s">
        <v>145</v>
      </c>
      <c r="C68" s="15">
        <v>133</v>
      </c>
      <c r="D68" s="15">
        <v>65.599999999999994</v>
      </c>
      <c r="E68" s="15">
        <v>49.17</v>
      </c>
      <c r="F68" s="15" t="s">
        <v>19</v>
      </c>
      <c r="G68" s="15">
        <v>0</v>
      </c>
      <c r="H68" s="15">
        <f t="shared" si="0"/>
        <v>49.17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42</v>
      </c>
      <c r="B69" s="12" t="s">
        <v>146</v>
      </c>
      <c r="C69" s="15">
        <v>137</v>
      </c>
      <c r="D69" s="15">
        <v>65.599999999999994</v>
      </c>
      <c r="E69" s="15">
        <v>37.67</v>
      </c>
      <c r="F69" s="15" t="s">
        <v>19</v>
      </c>
      <c r="G69" s="15">
        <v>0</v>
      </c>
      <c r="H69" s="15">
        <f t="shared" ref="H69:H132" si="6">E69-G69</f>
        <v>37.67</v>
      </c>
      <c r="I69" s="16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15" t="s">
        <v>42</v>
      </c>
      <c r="B70" s="12" t="s">
        <v>276</v>
      </c>
      <c r="C70" s="15">
        <v>138</v>
      </c>
      <c r="D70" s="15">
        <v>161.46</v>
      </c>
      <c r="E70" s="15">
        <v>1.26</v>
      </c>
      <c r="F70" s="15" t="s">
        <v>10</v>
      </c>
      <c r="G70" s="15">
        <v>0</v>
      </c>
      <c r="H70" s="15">
        <f t="shared" si="6"/>
        <v>1.26</v>
      </c>
      <c r="I70" s="16">
        <f t="shared" ref="I70:I133" si="7">(G70/E70)</f>
        <v>0</v>
      </c>
      <c r="J70" s="17">
        <f t="shared" ref="J70:J133" si="8">G70*D70</f>
        <v>0</v>
      </c>
      <c r="K70" s="16"/>
      <c r="L70" s="17">
        <f t="shared" ref="L70:L133" si="9">D70*E70*K70</f>
        <v>0</v>
      </c>
    </row>
    <row r="71" spans="1:12" x14ac:dyDescent="0.25">
      <c r="A71" s="15" t="s">
        <v>42</v>
      </c>
      <c r="B71" s="12" t="s">
        <v>147</v>
      </c>
      <c r="C71" s="15">
        <v>140</v>
      </c>
      <c r="D71" s="15">
        <v>10.76</v>
      </c>
      <c r="E71" s="15">
        <v>338.17</v>
      </c>
      <c r="F71" s="15" t="s">
        <v>10</v>
      </c>
      <c r="G71" s="15">
        <v>0</v>
      </c>
      <c r="H71" s="15">
        <f t="shared" si="6"/>
        <v>338.17</v>
      </c>
      <c r="I71" s="16">
        <f t="shared" si="7"/>
        <v>0</v>
      </c>
      <c r="J71" s="17">
        <f t="shared" si="8"/>
        <v>0</v>
      </c>
      <c r="K71" s="16"/>
      <c r="L71" s="17">
        <f t="shared" si="9"/>
        <v>0</v>
      </c>
    </row>
    <row r="72" spans="1:12" x14ac:dyDescent="0.25">
      <c r="A72" s="15" t="s">
        <v>42</v>
      </c>
      <c r="B72" s="12" t="s">
        <v>148</v>
      </c>
      <c r="C72" s="15">
        <v>142</v>
      </c>
      <c r="D72" s="15">
        <v>139.93199999999999</v>
      </c>
      <c r="E72" s="15">
        <v>117.33</v>
      </c>
      <c r="F72" s="15" t="s">
        <v>10</v>
      </c>
      <c r="G72" s="15">
        <v>0</v>
      </c>
      <c r="H72" s="15">
        <f t="shared" si="6"/>
        <v>117.33</v>
      </c>
      <c r="I72" s="16">
        <f t="shared" si="7"/>
        <v>0</v>
      </c>
      <c r="J72" s="17">
        <f t="shared" si="8"/>
        <v>0</v>
      </c>
      <c r="K72" s="16"/>
      <c r="L72" s="17">
        <f t="shared" si="9"/>
        <v>0</v>
      </c>
    </row>
    <row r="73" spans="1:12" ht="30" x14ac:dyDescent="0.25">
      <c r="A73" s="15" t="s">
        <v>42</v>
      </c>
      <c r="B73" s="12" t="s">
        <v>149</v>
      </c>
      <c r="C73" s="15">
        <v>143</v>
      </c>
      <c r="D73" s="15">
        <v>139.93199999999999</v>
      </c>
      <c r="E73" s="15">
        <v>307.83</v>
      </c>
      <c r="F73" s="15" t="s">
        <v>10</v>
      </c>
      <c r="G73" s="15">
        <v>0</v>
      </c>
      <c r="H73" s="15">
        <f t="shared" si="6"/>
        <v>307.83</v>
      </c>
      <c r="I73" s="16">
        <f t="shared" si="7"/>
        <v>0</v>
      </c>
      <c r="J73" s="17">
        <f t="shared" si="8"/>
        <v>0</v>
      </c>
      <c r="K73" s="16"/>
      <c r="L73" s="17">
        <f t="shared" si="9"/>
        <v>0</v>
      </c>
    </row>
    <row r="74" spans="1:12" x14ac:dyDescent="0.25">
      <c r="A74" s="15" t="s">
        <v>42</v>
      </c>
      <c r="B74" s="12" t="s">
        <v>150</v>
      </c>
      <c r="C74" s="15">
        <v>147</v>
      </c>
      <c r="D74" s="15">
        <v>193.75200000000001</v>
      </c>
      <c r="E74" s="15">
        <v>347.17</v>
      </c>
      <c r="F74" s="15" t="s">
        <v>10</v>
      </c>
      <c r="G74" s="15">
        <v>0</v>
      </c>
      <c r="H74" s="15">
        <f t="shared" si="6"/>
        <v>347.17</v>
      </c>
      <c r="I74" s="16">
        <f t="shared" si="7"/>
        <v>0</v>
      </c>
      <c r="J74" s="17">
        <f t="shared" si="8"/>
        <v>0</v>
      </c>
      <c r="K74" s="16"/>
      <c r="L74" s="17">
        <f t="shared" si="9"/>
        <v>0</v>
      </c>
    </row>
    <row r="75" spans="1:12" ht="30" x14ac:dyDescent="0.25">
      <c r="A75" s="15" t="s">
        <v>43</v>
      </c>
      <c r="B75" s="12" t="s">
        <v>151</v>
      </c>
      <c r="C75" s="15">
        <v>150</v>
      </c>
      <c r="D75" s="15">
        <v>14000</v>
      </c>
      <c r="E75" s="15">
        <v>1</v>
      </c>
      <c r="F75" s="15" t="s">
        <v>12</v>
      </c>
      <c r="G75" s="15">
        <v>1</v>
      </c>
      <c r="H75" s="15">
        <f t="shared" si="6"/>
        <v>0</v>
      </c>
      <c r="I75" s="16">
        <f t="shared" si="7"/>
        <v>1</v>
      </c>
      <c r="J75" s="17">
        <f t="shared" si="8"/>
        <v>14000</v>
      </c>
      <c r="K75" s="16"/>
      <c r="L75" s="17">
        <f t="shared" si="9"/>
        <v>0</v>
      </c>
    </row>
    <row r="76" spans="1:12" x14ac:dyDescent="0.25">
      <c r="A76" s="15" t="s">
        <v>42</v>
      </c>
      <c r="B76" s="12" t="s">
        <v>152</v>
      </c>
      <c r="C76" s="15">
        <v>151</v>
      </c>
      <c r="D76" s="15">
        <v>139.93199999999999</v>
      </c>
      <c r="E76" s="15">
        <v>129.31</v>
      </c>
      <c r="F76" s="15" t="s">
        <v>10</v>
      </c>
      <c r="G76" s="15">
        <v>0</v>
      </c>
      <c r="H76" s="15">
        <f t="shared" si="6"/>
        <v>129.31</v>
      </c>
      <c r="I76" s="16">
        <f t="shared" si="7"/>
        <v>0</v>
      </c>
      <c r="J76" s="17">
        <f t="shared" si="8"/>
        <v>0</v>
      </c>
      <c r="K76" s="16"/>
      <c r="L76" s="17">
        <f t="shared" si="9"/>
        <v>0</v>
      </c>
    </row>
    <row r="77" spans="1:12" ht="30" x14ac:dyDescent="0.25">
      <c r="A77" s="15" t="s">
        <v>42</v>
      </c>
      <c r="B77" s="12" t="s">
        <v>153</v>
      </c>
      <c r="C77" s="15">
        <v>152</v>
      </c>
      <c r="D77" s="15">
        <v>139.93199999999999</v>
      </c>
      <c r="E77" s="15">
        <v>431.24</v>
      </c>
      <c r="F77" s="15" t="s">
        <v>10</v>
      </c>
      <c r="G77" s="15">
        <v>0</v>
      </c>
      <c r="H77" s="15">
        <f t="shared" si="6"/>
        <v>431.24</v>
      </c>
      <c r="I77" s="16">
        <f t="shared" si="7"/>
        <v>0</v>
      </c>
      <c r="J77" s="17">
        <f t="shared" si="8"/>
        <v>0</v>
      </c>
      <c r="K77" s="16"/>
      <c r="L77" s="17">
        <f t="shared" si="9"/>
        <v>0</v>
      </c>
    </row>
    <row r="78" spans="1:12" x14ac:dyDescent="0.25">
      <c r="A78" s="15" t="s">
        <v>42</v>
      </c>
      <c r="B78" s="12" t="s">
        <v>154</v>
      </c>
      <c r="C78" s="15">
        <v>156</v>
      </c>
      <c r="D78" s="15">
        <v>193.75200000000001</v>
      </c>
      <c r="E78" s="15">
        <v>198</v>
      </c>
      <c r="F78" s="15" t="s">
        <v>10</v>
      </c>
      <c r="G78" s="15">
        <v>0</v>
      </c>
      <c r="H78" s="15">
        <f t="shared" si="6"/>
        <v>198</v>
      </c>
      <c r="I78" s="16">
        <f t="shared" si="7"/>
        <v>0</v>
      </c>
      <c r="J78" s="17">
        <f t="shared" si="8"/>
        <v>0</v>
      </c>
      <c r="K78" s="16"/>
      <c r="L78" s="17">
        <f t="shared" si="9"/>
        <v>0</v>
      </c>
    </row>
    <row r="79" spans="1:12" x14ac:dyDescent="0.25">
      <c r="A79" s="15" t="s">
        <v>42</v>
      </c>
      <c r="B79" s="12" t="s">
        <v>155</v>
      </c>
      <c r="C79" s="15">
        <v>160</v>
      </c>
      <c r="D79" s="15">
        <v>139.93199999999999</v>
      </c>
      <c r="E79" s="15">
        <v>13.49</v>
      </c>
      <c r="F79" s="15" t="s">
        <v>10</v>
      </c>
      <c r="G79" s="15">
        <v>0</v>
      </c>
      <c r="H79" s="15">
        <f t="shared" si="6"/>
        <v>13.49</v>
      </c>
      <c r="I79" s="16">
        <f t="shared" si="7"/>
        <v>0</v>
      </c>
      <c r="J79" s="17">
        <f t="shared" si="8"/>
        <v>0</v>
      </c>
      <c r="K79" s="16"/>
      <c r="L79" s="17">
        <f t="shared" si="9"/>
        <v>0</v>
      </c>
    </row>
    <row r="80" spans="1:12" x14ac:dyDescent="0.25">
      <c r="A80" s="15" t="s">
        <v>42</v>
      </c>
      <c r="B80" s="12" t="s">
        <v>156</v>
      </c>
      <c r="C80" s="15">
        <v>161</v>
      </c>
      <c r="D80" s="15">
        <v>139.93199999999999</v>
      </c>
      <c r="E80" s="15">
        <v>47.73</v>
      </c>
      <c r="F80" s="15" t="s">
        <v>10</v>
      </c>
      <c r="G80" s="15">
        <v>0</v>
      </c>
      <c r="H80" s="15">
        <f t="shared" si="6"/>
        <v>47.73</v>
      </c>
      <c r="I80" s="16">
        <f t="shared" si="7"/>
        <v>0</v>
      </c>
      <c r="J80" s="17">
        <f t="shared" si="8"/>
        <v>0</v>
      </c>
      <c r="K80" s="16"/>
      <c r="L80" s="17">
        <f t="shared" si="9"/>
        <v>0</v>
      </c>
    </row>
    <row r="81" spans="1:12" x14ac:dyDescent="0.25">
      <c r="A81" s="15" t="s">
        <v>42</v>
      </c>
      <c r="B81" s="12" t="s">
        <v>157</v>
      </c>
      <c r="C81" s="15">
        <v>165</v>
      </c>
      <c r="D81" s="15">
        <v>193.75200000000001</v>
      </c>
      <c r="E81" s="15">
        <v>204.32</v>
      </c>
      <c r="F81" s="15" t="s">
        <v>10</v>
      </c>
      <c r="G81" s="15">
        <v>0</v>
      </c>
      <c r="H81" s="15">
        <f t="shared" si="6"/>
        <v>204.32</v>
      </c>
      <c r="I81" s="16">
        <f t="shared" si="7"/>
        <v>0</v>
      </c>
      <c r="J81" s="17">
        <f t="shared" si="8"/>
        <v>0</v>
      </c>
      <c r="K81" s="16"/>
      <c r="L81" s="17">
        <f t="shared" si="9"/>
        <v>0</v>
      </c>
    </row>
    <row r="82" spans="1:12" ht="30" x14ac:dyDescent="0.25">
      <c r="A82" s="15" t="s">
        <v>20</v>
      </c>
      <c r="B82" s="12" t="s">
        <v>277</v>
      </c>
      <c r="C82" s="15">
        <v>169</v>
      </c>
      <c r="D82" s="15">
        <v>430.56</v>
      </c>
      <c r="E82" s="15">
        <v>87.79</v>
      </c>
      <c r="F82" s="15" t="s">
        <v>10</v>
      </c>
      <c r="G82" s="15">
        <v>87.79</v>
      </c>
      <c r="H82" s="15">
        <f t="shared" si="6"/>
        <v>0</v>
      </c>
      <c r="I82" s="16">
        <f t="shared" si="7"/>
        <v>1</v>
      </c>
      <c r="J82" s="17">
        <f t="shared" si="8"/>
        <v>37798.862400000005</v>
      </c>
      <c r="K82" s="16"/>
      <c r="L82" s="17">
        <f t="shared" si="9"/>
        <v>0</v>
      </c>
    </row>
    <row r="83" spans="1:12" x14ac:dyDescent="0.25">
      <c r="A83" s="15" t="s">
        <v>20</v>
      </c>
      <c r="B83" s="12" t="s">
        <v>278</v>
      </c>
      <c r="C83" s="15">
        <v>172</v>
      </c>
      <c r="D83" s="15">
        <v>430.56</v>
      </c>
      <c r="E83" s="15">
        <v>160.35</v>
      </c>
      <c r="F83" s="15" t="s">
        <v>10</v>
      </c>
      <c r="G83" s="15">
        <v>160.35</v>
      </c>
      <c r="H83" s="15">
        <f t="shared" si="6"/>
        <v>0</v>
      </c>
      <c r="I83" s="16">
        <f t="shared" si="7"/>
        <v>1</v>
      </c>
      <c r="J83" s="17">
        <f t="shared" si="8"/>
        <v>69040.296000000002</v>
      </c>
      <c r="K83" s="16"/>
      <c r="L83" s="17">
        <f t="shared" si="9"/>
        <v>0</v>
      </c>
    </row>
    <row r="84" spans="1:12" ht="30" x14ac:dyDescent="0.25">
      <c r="A84" s="15" t="s">
        <v>20</v>
      </c>
      <c r="B84" s="12" t="s">
        <v>279</v>
      </c>
      <c r="C84" s="15">
        <v>175</v>
      </c>
      <c r="D84" s="15">
        <v>215.28</v>
      </c>
      <c r="E84" s="15">
        <v>38.15</v>
      </c>
      <c r="F84" s="15" t="s">
        <v>10</v>
      </c>
      <c r="G84" s="15">
        <v>38.15</v>
      </c>
      <c r="H84" s="15">
        <f t="shared" si="6"/>
        <v>0</v>
      </c>
      <c r="I84" s="16">
        <f t="shared" si="7"/>
        <v>1</v>
      </c>
      <c r="J84" s="17">
        <f t="shared" si="8"/>
        <v>8212.9319999999989</v>
      </c>
      <c r="K84" s="16"/>
      <c r="L84" s="17">
        <f t="shared" si="9"/>
        <v>0</v>
      </c>
    </row>
    <row r="85" spans="1:12" x14ac:dyDescent="0.25">
      <c r="A85" s="15" t="s">
        <v>20</v>
      </c>
      <c r="B85" s="12" t="s">
        <v>160</v>
      </c>
      <c r="C85" s="15">
        <v>177</v>
      </c>
      <c r="D85" s="15">
        <v>215.28</v>
      </c>
      <c r="E85" s="15">
        <v>38.450000000000003</v>
      </c>
      <c r="F85" s="15" t="s">
        <v>10</v>
      </c>
      <c r="G85" s="15">
        <v>38.450000000000003</v>
      </c>
      <c r="H85" s="15">
        <f t="shared" si="6"/>
        <v>0</v>
      </c>
      <c r="I85" s="16">
        <f t="shared" si="7"/>
        <v>1</v>
      </c>
      <c r="J85" s="17">
        <f t="shared" si="8"/>
        <v>8277.5160000000014</v>
      </c>
      <c r="K85" s="16"/>
      <c r="L85" s="17">
        <f t="shared" si="9"/>
        <v>0</v>
      </c>
    </row>
    <row r="86" spans="1:12" x14ac:dyDescent="0.25">
      <c r="A86" s="15" t="s">
        <v>20</v>
      </c>
      <c r="B86" s="12" t="s">
        <v>163</v>
      </c>
      <c r="C86" s="15">
        <v>180</v>
      </c>
      <c r="D86" s="15">
        <v>200</v>
      </c>
      <c r="E86" s="15">
        <v>28</v>
      </c>
      <c r="F86" s="15" t="s">
        <v>13</v>
      </c>
      <c r="G86" s="15">
        <v>19</v>
      </c>
      <c r="H86" s="15">
        <f t="shared" si="6"/>
        <v>9</v>
      </c>
      <c r="I86" s="16">
        <f t="shared" si="7"/>
        <v>0.6785714285714286</v>
      </c>
      <c r="J86" s="17">
        <f t="shared" si="8"/>
        <v>3800</v>
      </c>
      <c r="K86" s="16"/>
      <c r="L86" s="17">
        <f t="shared" si="9"/>
        <v>0</v>
      </c>
    </row>
    <row r="87" spans="1:12" x14ac:dyDescent="0.25">
      <c r="A87" s="15" t="s">
        <v>21</v>
      </c>
      <c r="B87" s="12" t="s">
        <v>164</v>
      </c>
      <c r="C87" s="15">
        <v>181</v>
      </c>
      <c r="D87" s="15">
        <v>215.28</v>
      </c>
      <c r="E87" s="15">
        <v>27.32</v>
      </c>
      <c r="F87" s="15" t="s">
        <v>10</v>
      </c>
      <c r="G87" s="15">
        <v>27.32</v>
      </c>
      <c r="H87" s="15">
        <f t="shared" si="6"/>
        <v>0</v>
      </c>
      <c r="I87" s="16">
        <f t="shared" si="7"/>
        <v>1</v>
      </c>
      <c r="J87" s="17">
        <f t="shared" si="8"/>
        <v>5881.4495999999999</v>
      </c>
      <c r="K87" s="16"/>
      <c r="L87" s="17">
        <f t="shared" si="9"/>
        <v>0</v>
      </c>
    </row>
    <row r="88" spans="1:12" x14ac:dyDescent="0.25">
      <c r="A88" s="15" t="s">
        <v>21</v>
      </c>
      <c r="B88" s="12" t="s">
        <v>165</v>
      </c>
      <c r="C88" s="15">
        <v>184</v>
      </c>
      <c r="D88" s="15">
        <v>96.88</v>
      </c>
      <c r="E88" s="15">
        <v>147.16</v>
      </c>
      <c r="F88" s="15" t="s">
        <v>10</v>
      </c>
      <c r="G88" s="15">
        <v>147.16</v>
      </c>
      <c r="H88" s="15">
        <f t="shared" si="6"/>
        <v>0</v>
      </c>
      <c r="I88" s="16">
        <f t="shared" si="7"/>
        <v>1</v>
      </c>
      <c r="J88" s="17">
        <f t="shared" si="8"/>
        <v>14256.860799999999</v>
      </c>
      <c r="K88" s="16"/>
      <c r="L88" s="17">
        <f t="shared" si="9"/>
        <v>0</v>
      </c>
    </row>
    <row r="89" spans="1:12" ht="30" x14ac:dyDescent="0.25">
      <c r="A89" s="15" t="s">
        <v>21</v>
      </c>
      <c r="B89" s="12" t="s">
        <v>166</v>
      </c>
      <c r="C89" s="15">
        <v>187</v>
      </c>
      <c r="D89" s="15">
        <v>48.438000000000002</v>
      </c>
      <c r="E89" s="15">
        <v>312.43</v>
      </c>
      <c r="F89" s="15" t="s">
        <v>10</v>
      </c>
      <c r="G89" s="15">
        <v>312.43</v>
      </c>
      <c r="H89" s="15">
        <f t="shared" si="6"/>
        <v>0</v>
      </c>
      <c r="I89" s="16">
        <f t="shared" si="7"/>
        <v>1</v>
      </c>
      <c r="J89" s="17">
        <f t="shared" si="8"/>
        <v>15133.484340000001</v>
      </c>
      <c r="K89" s="16"/>
      <c r="L89" s="17">
        <f t="shared" si="9"/>
        <v>0</v>
      </c>
    </row>
    <row r="90" spans="1:12" ht="30" x14ac:dyDescent="0.25">
      <c r="A90" s="15" t="s">
        <v>21</v>
      </c>
      <c r="B90" s="12" t="s">
        <v>167</v>
      </c>
      <c r="C90" s="15">
        <v>188</v>
      </c>
      <c r="D90" s="15">
        <v>48.438000000000002</v>
      </c>
      <c r="E90" s="15">
        <v>160.99</v>
      </c>
      <c r="F90" s="15" t="s">
        <v>10</v>
      </c>
      <c r="G90" s="15">
        <v>160.99</v>
      </c>
      <c r="H90" s="15">
        <f t="shared" si="6"/>
        <v>0</v>
      </c>
      <c r="I90" s="16">
        <f t="shared" si="7"/>
        <v>1</v>
      </c>
      <c r="J90" s="17">
        <f t="shared" si="8"/>
        <v>7798.0336200000011</v>
      </c>
      <c r="K90" s="16"/>
      <c r="L90" s="17">
        <f t="shared" si="9"/>
        <v>0</v>
      </c>
    </row>
    <row r="91" spans="1:12" ht="30" x14ac:dyDescent="0.25">
      <c r="A91" s="15" t="s">
        <v>21</v>
      </c>
      <c r="B91" s="12" t="s">
        <v>168</v>
      </c>
      <c r="C91" s="15">
        <v>189</v>
      </c>
      <c r="D91" s="15">
        <v>48.438000000000002</v>
      </c>
      <c r="E91" s="15">
        <v>190.72</v>
      </c>
      <c r="F91" s="15" t="s">
        <v>10</v>
      </c>
      <c r="G91" s="15">
        <v>190.72</v>
      </c>
      <c r="H91" s="15">
        <f t="shared" si="6"/>
        <v>0</v>
      </c>
      <c r="I91" s="16">
        <f t="shared" si="7"/>
        <v>1</v>
      </c>
      <c r="J91" s="17">
        <f t="shared" si="8"/>
        <v>9238.0953600000012</v>
      </c>
      <c r="K91" s="16"/>
      <c r="L91" s="17">
        <f t="shared" si="9"/>
        <v>0</v>
      </c>
    </row>
    <row r="92" spans="1:12" ht="30" x14ac:dyDescent="0.25">
      <c r="A92" s="15" t="s">
        <v>21</v>
      </c>
      <c r="B92" s="12" t="s">
        <v>169</v>
      </c>
      <c r="C92" s="15">
        <v>191</v>
      </c>
      <c r="D92" s="15">
        <v>16.149999999999999</v>
      </c>
      <c r="E92" s="15">
        <v>148.63999999999999</v>
      </c>
      <c r="F92" s="15" t="s">
        <v>10</v>
      </c>
      <c r="G92" s="15">
        <v>148.63999999999999</v>
      </c>
      <c r="H92" s="15">
        <f t="shared" si="6"/>
        <v>0</v>
      </c>
      <c r="I92" s="16">
        <f t="shared" si="7"/>
        <v>1</v>
      </c>
      <c r="J92" s="17">
        <f t="shared" si="8"/>
        <v>2400.5359999999996</v>
      </c>
      <c r="K92" s="16"/>
      <c r="L92" s="17">
        <f t="shared" si="9"/>
        <v>0</v>
      </c>
    </row>
    <row r="93" spans="1:12" ht="30" x14ac:dyDescent="0.25">
      <c r="A93" s="15" t="s">
        <v>21</v>
      </c>
      <c r="B93" s="12" t="s">
        <v>280</v>
      </c>
      <c r="C93" s="15">
        <v>195</v>
      </c>
      <c r="D93" s="15">
        <v>91.494</v>
      </c>
      <c r="E93" s="15">
        <v>215.48099999999999</v>
      </c>
      <c r="F93" s="15" t="s">
        <v>10</v>
      </c>
      <c r="G93" s="15">
        <v>215.48</v>
      </c>
      <c r="H93" s="15">
        <f t="shared" si="6"/>
        <v>1.0000000000047748E-3</v>
      </c>
      <c r="I93" s="16">
        <f t="shared" si="7"/>
        <v>0.99999535921960636</v>
      </c>
      <c r="J93" s="17">
        <f t="shared" si="8"/>
        <v>19715.127119999997</v>
      </c>
      <c r="K93" s="16"/>
      <c r="L93" s="17">
        <f t="shared" si="9"/>
        <v>0</v>
      </c>
    </row>
    <row r="94" spans="1:12" ht="30" x14ac:dyDescent="0.25">
      <c r="A94" s="15" t="s">
        <v>21</v>
      </c>
      <c r="B94" s="12" t="s">
        <v>281</v>
      </c>
      <c r="C94" s="15">
        <v>199</v>
      </c>
      <c r="D94" s="15">
        <v>91.494</v>
      </c>
      <c r="E94" s="15">
        <v>93.864000000000004</v>
      </c>
      <c r="F94" s="15" t="s">
        <v>10</v>
      </c>
      <c r="G94" s="15">
        <v>93.86</v>
      </c>
      <c r="H94" s="15">
        <f t="shared" si="6"/>
        <v>4.0000000000048885E-3</v>
      </c>
      <c r="I94" s="16">
        <f t="shared" si="7"/>
        <v>0.99995738515298727</v>
      </c>
      <c r="J94" s="17">
        <f t="shared" si="8"/>
        <v>8587.6268400000008</v>
      </c>
      <c r="K94" s="16"/>
      <c r="L94" s="17">
        <f t="shared" si="9"/>
        <v>0</v>
      </c>
    </row>
    <row r="95" spans="1:12" ht="30" x14ac:dyDescent="0.25">
      <c r="A95" s="15" t="s">
        <v>21</v>
      </c>
      <c r="B95" s="12" t="s">
        <v>282</v>
      </c>
      <c r="C95" s="15">
        <v>202</v>
      </c>
      <c r="D95" s="15">
        <v>91.494</v>
      </c>
      <c r="E95" s="15">
        <v>301.86799999999999</v>
      </c>
      <c r="F95" s="15" t="s">
        <v>10</v>
      </c>
      <c r="G95" s="15">
        <v>301.87</v>
      </c>
      <c r="H95" s="15">
        <f t="shared" si="6"/>
        <v>-2.0000000000095497E-3</v>
      </c>
      <c r="I95" s="16">
        <f t="shared" si="7"/>
        <v>1.000006625412432</v>
      </c>
      <c r="J95" s="17">
        <f t="shared" si="8"/>
        <v>27619.29378</v>
      </c>
      <c r="K95" s="16"/>
      <c r="L95" s="17">
        <f t="shared" si="9"/>
        <v>0</v>
      </c>
    </row>
    <row r="96" spans="1:12" ht="30" x14ac:dyDescent="0.25">
      <c r="A96" s="15" t="s">
        <v>21</v>
      </c>
      <c r="B96" s="12" t="s">
        <v>283</v>
      </c>
      <c r="C96" s="15">
        <v>206</v>
      </c>
      <c r="D96" s="15">
        <v>91.494</v>
      </c>
      <c r="E96" s="15">
        <v>103.44799999999999</v>
      </c>
      <c r="F96" s="15" t="s">
        <v>10</v>
      </c>
      <c r="G96" s="15">
        <v>103.45</v>
      </c>
      <c r="H96" s="15">
        <f t="shared" si="6"/>
        <v>-2.0000000000095497E-3</v>
      </c>
      <c r="I96" s="16">
        <f t="shared" si="7"/>
        <v>1.000019333384889</v>
      </c>
      <c r="J96" s="17">
        <f t="shared" si="8"/>
        <v>9465.0542999999998</v>
      </c>
      <c r="K96" s="16"/>
      <c r="L96" s="17">
        <f t="shared" si="9"/>
        <v>0</v>
      </c>
    </row>
    <row r="97" spans="1:12" ht="30" x14ac:dyDescent="0.25">
      <c r="A97" s="15" t="s">
        <v>21</v>
      </c>
      <c r="B97" s="12" t="s">
        <v>519</v>
      </c>
      <c r="C97" s="15">
        <v>209</v>
      </c>
      <c r="D97" s="15">
        <v>91.494</v>
      </c>
      <c r="E97" s="15">
        <v>33.411000000000001</v>
      </c>
      <c r="F97" s="15" t="s">
        <v>10</v>
      </c>
      <c r="G97" s="15">
        <v>33.409999999999997</v>
      </c>
      <c r="H97" s="15">
        <f t="shared" si="6"/>
        <v>1.0000000000047748E-3</v>
      </c>
      <c r="I97" s="16">
        <f t="shared" si="7"/>
        <v>0.99997006973751146</v>
      </c>
      <c r="J97" s="17">
        <f t="shared" si="8"/>
        <v>3056.8145399999999</v>
      </c>
      <c r="K97" s="16"/>
      <c r="L97" s="17">
        <f t="shared" si="9"/>
        <v>0</v>
      </c>
    </row>
    <row r="98" spans="1:12" ht="30" x14ac:dyDescent="0.25">
      <c r="A98" s="15" t="s">
        <v>21</v>
      </c>
      <c r="B98" s="12" t="s">
        <v>285</v>
      </c>
      <c r="C98" s="15">
        <v>212</v>
      </c>
      <c r="D98" s="15">
        <v>91.494</v>
      </c>
      <c r="E98" s="15">
        <v>10.792</v>
      </c>
      <c r="F98" s="15" t="s">
        <v>10</v>
      </c>
      <c r="G98" s="15">
        <v>10.79</v>
      </c>
      <c r="H98" s="15">
        <f t="shared" si="6"/>
        <v>2.0000000000006679E-3</v>
      </c>
      <c r="I98" s="16">
        <f t="shared" si="7"/>
        <v>0.99981467753891762</v>
      </c>
      <c r="J98" s="17">
        <f t="shared" si="8"/>
        <v>987.22025999999994</v>
      </c>
      <c r="K98" s="16"/>
      <c r="L98" s="17">
        <f t="shared" si="9"/>
        <v>0</v>
      </c>
    </row>
    <row r="99" spans="1:12" x14ac:dyDescent="0.25">
      <c r="A99" s="15" t="s">
        <v>22</v>
      </c>
      <c r="B99" s="12" t="s">
        <v>173</v>
      </c>
      <c r="C99" s="15">
        <v>215</v>
      </c>
      <c r="D99" s="15">
        <v>301.392</v>
      </c>
      <c r="E99" s="15">
        <v>26.866</v>
      </c>
      <c r="F99" s="15" t="s">
        <v>10</v>
      </c>
      <c r="G99" s="15">
        <v>0</v>
      </c>
      <c r="H99" s="15">
        <f t="shared" si="6"/>
        <v>26.866</v>
      </c>
      <c r="I99" s="16">
        <f t="shared" si="7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15" t="s">
        <v>22</v>
      </c>
      <c r="B100" s="12" t="s">
        <v>232</v>
      </c>
      <c r="C100" s="15">
        <v>217</v>
      </c>
      <c r="D100" s="15">
        <v>450</v>
      </c>
      <c r="E100" s="15">
        <v>5</v>
      </c>
      <c r="F100" s="15" t="s">
        <v>13</v>
      </c>
      <c r="G100" s="15">
        <v>3</v>
      </c>
      <c r="H100" s="15">
        <f t="shared" si="6"/>
        <v>2</v>
      </c>
      <c r="I100" s="16">
        <f t="shared" si="7"/>
        <v>0.6</v>
      </c>
      <c r="J100" s="17">
        <f t="shared" si="8"/>
        <v>1350</v>
      </c>
      <c r="K100" s="16"/>
      <c r="L100" s="17">
        <f t="shared" si="9"/>
        <v>0</v>
      </c>
    </row>
    <row r="101" spans="1:12" x14ac:dyDescent="0.25">
      <c r="A101" s="15" t="s">
        <v>22</v>
      </c>
      <c r="B101" s="12" t="s">
        <v>174</v>
      </c>
      <c r="C101" s="15">
        <v>218</v>
      </c>
      <c r="D101" s="15">
        <v>350</v>
      </c>
      <c r="E101" s="15">
        <v>23</v>
      </c>
      <c r="F101" s="15" t="s">
        <v>13</v>
      </c>
      <c r="G101" s="15">
        <v>18</v>
      </c>
      <c r="H101" s="15">
        <f t="shared" si="6"/>
        <v>5</v>
      </c>
      <c r="I101" s="16">
        <f t="shared" si="7"/>
        <v>0.78260869565217395</v>
      </c>
      <c r="J101" s="17">
        <f t="shared" si="8"/>
        <v>6300</v>
      </c>
      <c r="K101" s="16"/>
      <c r="L101" s="17">
        <f t="shared" si="9"/>
        <v>0</v>
      </c>
    </row>
    <row r="102" spans="1:12" x14ac:dyDescent="0.25">
      <c r="A102" s="15" t="s">
        <v>22</v>
      </c>
      <c r="B102" s="12" t="s">
        <v>175</v>
      </c>
      <c r="C102" s="15">
        <v>219</v>
      </c>
      <c r="D102" s="15">
        <v>82</v>
      </c>
      <c r="E102" s="15">
        <v>44.743000000000002</v>
      </c>
      <c r="F102" s="15" t="s">
        <v>19</v>
      </c>
      <c r="G102" s="15">
        <v>0</v>
      </c>
      <c r="H102" s="15">
        <f t="shared" si="6"/>
        <v>44.743000000000002</v>
      </c>
      <c r="I102" s="16">
        <f t="shared" si="7"/>
        <v>0</v>
      </c>
      <c r="J102" s="17">
        <f t="shared" si="8"/>
        <v>0</v>
      </c>
      <c r="K102" s="16"/>
      <c r="L102" s="17">
        <f t="shared" si="9"/>
        <v>0</v>
      </c>
    </row>
    <row r="103" spans="1:12" x14ac:dyDescent="0.25">
      <c r="A103" s="15" t="s">
        <v>22</v>
      </c>
      <c r="B103" s="12" t="s">
        <v>176</v>
      </c>
      <c r="C103" s="15">
        <v>220</v>
      </c>
      <c r="D103" s="15">
        <v>32.799999999999997</v>
      </c>
      <c r="E103" s="15">
        <v>134.22999999999999</v>
      </c>
      <c r="F103" s="15" t="s">
        <v>19</v>
      </c>
      <c r="G103" s="15">
        <v>0</v>
      </c>
      <c r="H103" s="15">
        <f t="shared" si="6"/>
        <v>134.22999999999999</v>
      </c>
      <c r="I103" s="16">
        <f t="shared" si="7"/>
        <v>0</v>
      </c>
      <c r="J103" s="17">
        <f t="shared" si="8"/>
        <v>0</v>
      </c>
      <c r="K103" s="16"/>
      <c r="L103" s="17">
        <f t="shared" si="9"/>
        <v>0</v>
      </c>
    </row>
    <row r="104" spans="1:12" x14ac:dyDescent="0.25">
      <c r="A104" s="15" t="s">
        <v>22</v>
      </c>
      <c r="B104" s="12" t="s">
        <v>177</v>
      </c>
      <c r="C104" s="15">
        <v>221</v>
      </c>
      <c r="D104" s="15">
        <v>131.19999999999999</v>
      </c>
      <c r="E104" s="15">
        <v>33.186</v>
      </c>
      <c r="F104" s="15" t="s">
        <v>19</v>
      </c>
      <c r="G104" s="15">
        <v>0</v>
      </c>
      <c r="H104" s="15">
        <f t="shared" si="6"/>
        <v>33.186</v>
      </c>
      <c r="I104" s="16">
        <f t="shared" si="7"/>
        <v>0</v>
      </c>
      <c r="J104" s="17">
        <f t="shared" si="8"/>
        <v>0</v>
      </c>
      <c r="K104" s="16"/>
      <c r="L104" s="17">
        <f t="shared" si="9"/>
        <v>0</v>
      </c>
    </row>
    <row r="105" spans="1:12" x14ac:dyDescent="0.25">
      <c r="A105" s="15" t="s">
        <v>22</v>
      </c>
      <c r="B105" s="12" t="s">
        <v>178</v>
      </c>
      <c r="C105" s="15">
        <v>222</v>
      </c>
      <c r="D105" s="15">
        <v>1000</v>
      </c>
      <c r="E105" s="15">
        <v>6</v>
      </c>
      <c r="F105" s="15" t="s">
        <v>13</v>
      </c>
      <c r="G105" s="15">
        <v>6</v>
      </c>
      <c r="H105" s="15">
        <f t="shared" si="6"/>
        <v>0</v>
      </c>
      <c r="I105" s="16">
        <f t="shared" si="7"/>
        <v>1</v>
      </c>
      <c r="J105" s="17">
        <f t="shared" si="8"/>
        <v>6000</v>
      </c>
      <c r="K105" s="16"/>
      <c r="L105" s="17">
        <f t="shared" si="9"/>
        <v>0</v>
      </c>
    </row>
    <row r="106" spans="1:12" x14ac:dyDescent="0.25">
      <c r="A106" s="15" t="s">
        <v>22</v>
      </c>
      <c r="B106" s="12" t="s">
        <v>179</v>
      </c>
      <c r="C106" s="15">
        <v>224</v>
      </c>
      <c r="D106" s="15">
        <v>183</v>
      </c>
      <c r="E106" s="15">
        <v>106.54</v>
      </c>
      <c r="F106" s="15" t="s">
        <v>10</v>
      </c>
      <c r="G106" s="15">
        <v>106.54</v>
      </c>
      <c r="H106" s="15">
        <f t="shared" si="6"/>
        <v>0</v>
      </c>
      <c r="I106" s="16">
        <f t="shared" si="7"/>
        <v>1</v>
      </c>
      <c r="J106" s="17">
        <f t="shared" si="8"/>
        <v>19496.82</v>
      </c>
      <c r="K106" s="16"/>
      <c r="L106" s="17">
        <f t="shared" si="9"/>
        <v>0</v>
      </c>
    </row>
    <row r="107" spans="1:12" x14ac:dyDescent="0.25">
      <c r="A107" s="15" t="s">
        <v>22</v>
      </c>
      <c r="B107" s="12" t="s">
        <v>180</v>
      </c>
      <c r="C107" s="15">
        <v>225</v>
      </c>
      <c r="D107" s="15">
        <v>49.2</v>
      </c>
      <c r="E107" s="15">
        <v>95.43</v>
      </c>
      <c r="F107" s="15" t="s">
        <v>19</v>
      </c>
      <c r="G107" s="15">
        <v>95.43</v>
      </c>
      <c r="H107" s="15">
        <f t="shared" si="6"/>
        <v>0</v>
      </c>
      <c r="I107" s="16">
        <f t="shared" si="7"/>
        <v>1</v>
      </c>
      <c r="J107" s="17">
        <f t="shared" si="8"/>
        <v>4695.1560000000009</v>
      </c>
      <c r="K107" s="16"/>
      <c r="L107" s="17">
        <f t="shared" si="9"/>
        <v>0</v>
      </c>
    </row>
    <row r="108" spans="1:12" x14ac:dyDescent="0.25">
      <c r="A108" s="15" t="s">
        <v>22</v>
      </c>
      <c r="B108" s="12" t="s">
        <v>181</v>
      </c>
      <c r="C108" s="15">
        <v>226</v>
      </c>
      <c r="D108" s="15">
        <v>183</v>
      </c>
      <c r="E108" s="15">
        <v>110.61</v>
      </c>
      <c r="F108" s="15" t="s">
        <v>10</v>
      </c>
      <c r="G108" s="15">
        <v>110.61</v>
      </c>
      <c r="H108" s="15">
        <f t="shared" si="6"/>
        <v>0</v>
      </c>
      <c r="I108" s="16">
        <f t="shared" si="7"/>
        <v>1</v>
      </c>
      <c r="J108" s="17">
        <f t="shared" si="8"/>
        <v>20241.63</v>
      </c>
      <c r="K108" s="16"/>
      <c r="L108" s="17">
        <f t="shared" si="9"/>
        <v>0</v>
      </c>
    </row>
    <row r="109" spans="1:12" x14ac:dyDescent="0.25">
      <c r="A109" s="15" t="s">
        <v>22</v>
      </c>
      <c r="B109" s="12" t="s">
        <v>182</v>
      </c>
      <c r="C109" s="15">
        <v>227</v>
      </c>
      <c r="D109" s="15">
        <v>49.2</v>
      </c>
      <c r="E109" s="15">
        <v>101.69</v>
      </c>
      <c r="F109" s="15" t="s">
        <v>19</v>
      </c>
      <c r="G109" s="15">
        <v>101.69</v>
      </c>
      <c r="H109" s="15">
        <f t="shared" si="6"/>
        <v>0</v>
      </c>
      <c r="I109" s="16">
        <f t="shared" si="7"/>
        <v>1</v>
      </c>
      <c r="J109" s="17">
        <f t="shared" si="8"/>
        <v>5003.1480000000001</v>
      </c>
      <c r="K109" s="16"/>
      <c r="L109" s="17">
        <f t="shared" si="9"/>
        <v>0</v>
      </c>
    </row>
    <row r="110" spans="1:12" x14ac:dyDescent="0.25">
      <c r="A110" s="15" t="s">
        <v>22</v>
      </c>
      <c r="B110" s="12" t="s">
        <v>183</v>
      </c>
      <c r="C110" s="15">
        <v>228</v>
      </c>
      <c r="D110" s="15">
        <v>183</v>
      </c>
      <c r="E110" s="15">
        <v>3.698</v>
      </c>
      <c r="F110" s="15" t="s">
        <v>10</v>
      </c>
      <c r="G110" s="15">
        <v>3.7</v>
      </c>
      <c r="H110" s="15">
        <f t="shared" si="6"/>
        <v>-2.0000000000002238E-3</v>
      </c>
      <c r="I110" s="16">
        <f t="shared" si="7"/>
        <v>1.0005408328826393</v>
      </c>
      <c r="J110" s="17">
        <f t="shared" si="8"/>
        <v>677.1</v>
      </c>
      <c r="K110" s="16"/>
      <c r="L110" s="17">
        <f t="shared" si="9"/>
        <v>0</v>
      </c>
    </row>
    <row r="111" spans="1:12" x14ac:dyDescent="0.25">
      <c r="A111" s="15" t="s">
        <v>22</v>
      </c>
      <c r="B111" s="12" t="s">
        <v>184</v>
      </c>
      <c r="C111" s="15">
        <v>229</v>
      </c>
      <c r="D111" s="15">
        <v>49.2</v>
      </c>
      <c r="E111" s="15">
        <v>5.86</v>
      </c>
      <c r="F111" s="15" t="s">
        <v>19</v>
      </c>
      <c r="G111" s="15">
        <v>5.86</v>
      </c>
      <c r="H111" s="15">
        <f t="shared" si="6"/>
        <v>0</v>
      </c>
      <c r="I111" s="16">
        <f t="shared" si="7"/>
        <v>1</v>
      </c>
      <c r="J111" s="17">
        <f t="shared" si="8"/>
        <v>288.31200000000001</v>
      </c>
      <c r="K111" s="16"/>
      <c r="L111" s="17">
        <f t="shared" si="9"/>
        <v>0</v>
      </c>
    </row>
    <row r="112" spans="1:12" x14ac:dyDescent="0.25">
      <c r="A112" s="15" t="s">
        <v>22</v>
      </c>
      <c r="B112" s="12" t="s">
        <v>185</v>
      </c>
      <c r="C112" s="15">
        <v>230</v>
      </c>
      <c r="D112" s="15">
        <v>183</v>
      </c>
      <c r="E112" s="15">
        <v>5.13</v>
      </c>
      <c r="F112" s="15" t="s">
        <v>10</v>
      </c>
      <c r="G112" s="15">
        <v>5.13</v>
      </c>
      <c r="H112" s="15">
        <f t="shared" si="6"/>
        <v>0</v>
      </c>
      <c r="I112" s="16">
        <f t="shared" si="7"/>
        <v>1</v>
      </c>
      <c r="J112" s="17">
        <f t="shared" si="8"/>
        <v>938.79</v>
      </c>
      <c r="K112" s="16"/>
      <c r="L112" s="17">
        <f t="shared" si="9"/>
        <v>0</v>
      </c>
    </row>
    <row r="113" spans="1:12" x14ac:dyDescent="0.25">
      <c r="A113" s="15" t="s">
        <v>22</v>
      </c>
      <c r="B113" s="12" t="s">
        <v>186</v>
      </c>
      <c r="C113" s="15">
        <v>231</v>
      </c>
      <c r="D113" s="15">
        <v>49.2</v>
      </c>
      <c r="E113" s="15">
        <v>9.83</v>
      </c>
      <c r="F113" s="15" t="s">
        <v>19</v>
      </c>
      <c r="G113" s="15">
        <v>9.83</v>
      </c>
      <c r="H113" s="15">
        <f t="shared" si="6"/>
        <v>0</v>
      </c>
      <c r="I113" s="16">
        <f t="shared" si="7"/>
        <v>1</v>
      </c>
      <c r="J113" s="17">
        <f t="shared" si="8"/>
        <v>483.63600000000002</v>
      </c>
      <c r="K113" s="16"/>
      <c r="L113" s="17">
        <f t="shared" si="9"/>
        <v>0</v>
      </c>
    </row>
    <row r="114" spans="1:12" x14ac:dyDescent="0.25">
      <c r="A114" s="15" t="s">
        <v>22</v>
      </c>
      <c r="B114" s="12" t="s">
        <v>187</v>
      </c>
      <c r="C114" s="15">
        <v>232</v>
      </c>
      <c r="D114" s="15">
        <v>183</v>
      </c>
      <c r="E114" s="15">
        <v>28.012</v>
      </c>
      <c r="F114" s="15" t="s">
        <v>10</v>
      </c>
      <c r="G114" s="15">
        <v>28.01</v>
      </c>
      <c r="H114" s="15">
        <f t="shared" si="6"/>
        <v>1.9999999999988916E-3</v>
      </c>
      <c r="I114" s="16">
        <f t="shared" si="7"/>
        <v>0.99992860202770251</v>
      </c>
      <c r="J114" s="17">
        <f t="shared" si="8"/>
        <v>5125.83</v>
      </c>
      <c r="K114" s="16"/>
      <c r="L114" s="17">
        <f t="shared" si="9"/>
        <v>0</v>
      </c>
    </row>
    <row r="115" spans="1:12" x14ac:dyDescent="0.25">
      <c r="A115" s="15" t="s">
        <v>22</v>
      </c>
      <c r="B115" s="12" t="s">
        <v>188</v>
      </c>
      <c r="C115" s="15">
        <v>233</v>
      </c>
      <c r="D115" s="15">
        <v>49.2</v>
      </c>
      <c r="E115" s="15">
        <v>31.800999999999998</v>
      </c>
      <c r="F115" s="15" t="s">
        <v>19</v>
      </c>
      <c r="G115" s="15">
        <v>31.8</v>
      </c>
      <c r="H115" s="15">
        <f t="shared" si="6"/>
        <v>9.9999999999766942E-4</v>
      </c>
      <c r="I115" s="16">
        <f t="shared" si="7"/>
        <v>0.99996855444797339</v>
      </c>
      <c r="J115" s="17">
        <f t="shared" si="8"/>
        <v>1564.5600000000002</v>
      </c>
      <c r="K115" s="16"/>
      <c r="L115" s="17">
        <f t="shared" si="9"/>
        <v>0</v>
      </c>
    </row>
    <row r="116" spans="1:12" x14ac:dyDescent="0.25">
      <c r="A116" s="15" t="s">
        <v>22</v>
      </c>
      <c r="B116" s="12" t="s">
        <v>189</v>
      </c>
      <c r="C116" s="15">
        <v>234</v>
      </c>
      <c r="D116" s="15">
        <v>183</v>
      </c>
      <c r="E116" s="15">
        <v>38.520000000000003</v>
      </c>
      <c r="F116" s="15" t="s">
        <v>10</v>
      </c>
      <c r="G116" s="15">
        <v>38.520000000000003</v>
      </c>
      <c r="H116" s="15">
        <f t="shared" si="6"/>
        <v>0</v>
      </c>
      <c r="I116" s="16">
        <f t="shared" si="7"/>
        <v>1</v>
      </c>
      <c r="J116" s="17">
        <f t="shared" si="8"/>
        <v>7049.1600000000008</v>
      </c>
      <c r="K116" s="16"/>
      <c r="L116" s="17">
        <f t="shared" si="9"/>
        <v>0</v>
      </c>
    </row>
    <row r="117" spans="1:12" x14ac:dyDescent="0.25">
      <c r="A117" s="15" t="s">
        <v>22</v>
      </c>
      <c r="B117" s="12" t="s">
        <v>190</v>
      </c>
      <c r="C117" s="15">
        <v>235</v>
      </c>
      <c r="D117" s="15">
        <v>2.5</v>
      </c>
      <c r="E117" s="15">
        <v>2836</v>
      </c>
      <c r="F117" s="15" t="s">
        <v>23</v>
      </c>
      <c r="G117" s="15">
        <v>2836</v>
      </c>
      <c r="H117" s="15">
        <f t="shared" si="6"/>
        <v>0</v>
      </c>
      <c r="I117" s="16">
        <f t="shared" si="7"/>
        <v>1</v>
      </c>
      <c r="J117" s="17">
        <f t="shared" si="8"/>
        <v>7090</v>
      </c>
      <c r="K117" s="16"/>
      <c r="L117" s="17">
        <f t="shared" si="9"/>
        <v>0</v>
      </c>
    </row>
    <row r="118" spans="1:12" x14ac:dyDescent="0.25">
      <c r="A118" s="15" t="s">
        <v>22</v>
      </c>
      <c r="B118" s="12" t="s">
        <v>191</v>
      </c>
      <c r="C118" s="15">
        <v>237</v>
      </c>
      <c r="D118" s="15">
        <v>183</v>
      </c>
      <c r="E118" s="15">
        <v>8.66</v>
      </c>
      <c r="F118" s="15" t="s">
        <v>10</v>
      </c>
      <c r="G118" s="15">
        <v>8.66</v>
      </c>
      <c r="H118" s="15">
        <f t="shared" si="6"/>
        <v>0</v>
      </c>
      <c r="I118" s="16">
        <f t="shared" si="7"/>
        <v>1</v>
      </c>
      <c r="J118" s="17">
        <f t="shared" si="8"/>
        <v>1584.78</v>
      </c>
      <c r="K118" s="16"/>
      <c r="L118" s="17">
        <f t="shared" si="9"/>
        <v>0</v>
      </c>
    </row>
    <row r="119" spans="1:12" x14ac:dyDescent="0.25">
      <c r="A119" s="15" t="s">
        <v>22</v>
      </c>
      <c r="B119" s="12" t="s">
        <v>192</v>
      </c>
      <c r="C119" s="15">
        <v>238</v>
      </c>
      <c r="D119" s="15">
        <v>183</v>
      </c>
      <c r="E119" s="15">
        <v>36.69</v>
      </c>
      <c r="F119" s="15" t="s">
        <v>10</v>
      </c>
      <c r="G119" s="15">
        <v>36.69</v>
      </c>
      <c r="H119" s="15">
        <f t="shared" si="6"/>
        <v>0</v>
      </c>
      <c r="I119" s="16">
        <f t="shared" si="7"/>
        <v>1</v>
      </c>
      <c r="J119" s="17">
        <f t="shared" si="8"/>
        <v>6714.2699999999995</v>
      </c>
      <c r="K119" s="16"/>
      <c r="L119" s="17">
        <f t="shared" si="9"/>
        <v>0</v>
      </c>
    </row>
    <row r="120" spans="1:12" x14ac:dyDescent="0.25">
      <c r="A120" s="15" t="s">
        <v>22</v>
      </c>
      <c r="B120" s="12" t="s">
        <v>193</v>
      </c>
      <c r="C120" s="15">
        <v>239</v>
      </c>
      <c r="D120" s="15">
        <v>183</v>
      </c>
      <c r="E120" s="15">
        <v>15.007</v>
      </c>
      <c r="F120" s="15" t="s">
        <v>10</v>
      </c>
      <c r="G120" s="15">
        <v>15.01</v>
      </c>
      <c r="H120" s="15">
        <f t="shared" si="6"/>
        <v>-3.0000000000001137E-3</v>
      </c>
      <c r="I120" s="16">
        <f t="shared" si="7"/>
        <v>1.0001999067102019</v>
      </c>
      <c r="J120" s="17">
        <f t="shared" si="8"/>
        <v>2746.83</v>
      </c>
      <c r="K120" s="16"/>
      <c r="L120" s="17">
        <f t="shared" si="9"/>
        <v>0</v>
      </c>
    </row>
    <row r="121" spans="1:12" x14ac:dyDescent="0.25">
      <c r="A121" s="15" t="s">
        <v>22</v>
      </c>
      <c r="B121" s="12" t="s">
        <v>194</v>
      </c>
      <c r="C121" s="15">
        <v>240</v>
      </c>
      <c r="D121" s="15">
        <v>183</v>
      </c>
      <c r="E121" s="15">
        <v>61.387</v>
      </c>
      <c r="F121" s="15" t="s">
        <v>10</v>
      </c>
      <c r="G121" s="15">
        <v>61.39</v>
      </c>
      <c r="H121" s="15">
        <f t="shared" si="6"/>
        <v>-3.0000000000001137E-3</v>
      </c>
      <c r="I121" s="16">
        <f t="shared" si="7"/>
        <v>1.0000488702819816</v>
      </c>
      <c r="J121" s="17">
        <f t="shared" si="8"/>
        <v>11234.37</v>
      </c>
      <c r="K121" s="16"/>
      <c r="L121" s="17">
        <f t="shared" si="9"/>
        <v>0</v>
      </c>
    </row>
    <row r="122" spans="1:12" x14ac:dyDescent="0.25">
      <c r="A122" s="15" t="s">
        <v>45</v>
      </c>
      <c r="B122" s="12" t="s">
        <v>195</v>
      </c>
      <c r="C122" s="15">
        <v>245</v>
      </c>
      <c r="D122" s="15">
        <v>26.91</v>
      </c>
      <c r="E122" s="15">
        <v>398.25</v>
      </c>
      <c r="F122" s="15" t="s">
        <v>10</v>
      </c>
      <c r="G122" s="15">
        <v>398.25</v>
      </c>
      <c r="H122" s="15">
        <f t="shared" si="6"/>
        <v>0</v>
      </c>
      <c r="I122" s="16">
        <f t="shared" si="7"/>
        <v>1</v>
      </c>
      <c r="J122" s="17">
        <f t="shared" si="8"/>
        <v>10716.907499999999</v>
      </c>
      <c r="K122" s="16"/>
      <c r="L122" s="17">
        <f t="shared" si="9"/>
        <v>0</v>
      </c>
    </row>
    <row r="123" spans="1:12" ht="45" x14ac:dyDescent="0.25">
      <c r="A123" s="15" t="s">
        <v>18</v>
      </c>
      <c r="B123" s="12" t="s">
        <v>196</v>
      </c>
      <c r="C123" s="15">
        <v>246</v>
      </c>
      <c r="D123" s="15">
        <v>17500</v>
      </c>
      <c r="E123" s="15">
        <v>1</v>
      </c>
      <c r="F123" s="15" t="s">
        <v>12</v>
      </c>
      <c r="G123" s="15">
        <v>1</v>
      </c>
      <c r="H123" s="15">
        <f t="shared" si="6"/>
        <v>0</v>
      </c>
      <c r="I123" s="16">
        <f t="shared" si="7"/>
        <v>1</v>
      </c>
      <c r="J123" s="17">
        <f t="shared" si="8"/>
        <v>17500</v>
      </c>
      <c r="K123" s="16"/>
      <c r="L123" s="17">
        <f t="shared" si="9"/>
        <v>0</v>
      </c>
    </row>
    <row r="124" spans="1:12" x14ac:dyDescent="0.25">
      <c r="A124" s="15" t="s">
        <v>18</v>
      </c>
      <c r="B124" s="12" t="s">
        <v>197</v>
      </c>
      <c r="C124" s="15">
        <v>248</v>
      </c>
      <c r="D124" s="15">
        <v>2000</v>
      </c>
      <c r="E124" s="15">
        <v>1</v>
      </c>
      <c r="F124" s="15" t="s">
        <v>12</v>
      </c>
      <c r="G124" s="15">
        <v>1</v>
      </c>
      <c r="H124" s="15">
        <f t="shared" si="6"/>
        <v>0</v>
      </c>
      <c r="I124" s="16">
        <f t="shared" si="7"/>
        <v>1</v>
      </c>
      <c r="J124" s="17">
        <f t="shared" si="8"/>
        <v>2000</v>
      </c>
      <c r="K124" s="16"/>
      <c r="L124" s="17">
        <f t="shared" si="9"/>
        <v>0</v>
      </c>
    </row>
    <row r="125" spans="1:12" ht="60" x14ac:dyDescent="0.25">
      <c r="A125" s="15" t="s">
        <v>24</v>
      </c>
      <c r="B125" s="12" t="s">
        <v>198</v>
      </c>
      <c r="C125" s="15">
        <v>250</v>
      </c>
      <c r="D125" s="15">
        <v>15000</v>
      </c>
      <c r="E125" s="15">
        <v>1</v>
      </c>
      <c r="F125" s="15" t="s">
        <v>12</v>
      </c>
      <c r="G125" s="15">
        <v>0</v>
      </c>
      <c r="H125" s="15">
        <f t="shared" si="6"/>
        <v>1</v>
      </c>
      <c r="I125" s="16">
        <f t="shared" si="7"/>
        <v>0</v>
      </c>
      <c r="J125" s="17">
        <f t="shared" si="8"/>
        <v>0</v>
      </c>
      <c r="K125" s="16"/>
      <c r="L125" s="17">
        <f t="shared" si="9"/>
        <v>0</v>
      </c>
    </row>
    <row r="126" spans="1:12" ht="60" x14ac:dyDescent="0.25">
      <c r="A126" s="15" t="s">
        <v>24</v>
      </c>
      <c r="B126" s="12" t="s">
        <v>199</v>
      </c>
      <c r="C126" s="15">
        <v>251</v>
      </c>
      <c r="D126" s="15">
        <v>10000</v>
      </c>
      <c r="E126" s="15">
        <v>1</v>
      </c>
      <c r="F126" s="15" t="s">
        <v>12</v>
      </c>
      <c r="G126" s="15">
        <v>0</v>
      </c>
      <c r="H126" s="15">
        <f t="shared" si="6"/>
        <v>1</v>
      </c>
      <c r="I126" s="16">
        <f t="shared" si="7"/>
        <v>0</v>
      </c>
      <c r="J126" s="17">
        <f t="shared" si="8"/>
        <v>0</v>
      </c>
      <c r="K126" s="16"/>
      <c r="L126" s="17">
        <f t="shared" si="9"/>
        <v>0</v>
      </c>
    </row>
    <row r="127" spans="1:12" x14ac:dyDescent="0.25">
      <c r="A127" s="15" t="s">
        <v>24</v>
      </c>
      <c r="B127" s="12" t="s">
        <v>200</v>
      </c>
      <c r="C127" s="15">
        <v>253</v>
      </c>
      <c r="D127" s="15">
        <v>500</v>
      </c>
      <c r="E127" s="15">
        <v>1</v>
      </c>
      <c r="F127" s="15" t="s">
        <v>12</v>
      </c>
      <c r="G127" s="15">
        <v>0</v>
      </c>
      <c r="H127" s="15">
        <f t="shared" si="6"/>
        <v>1</v>
      </c>
      <c r="I127" s="16">
        <f t="shared" si="7"/>
        <v>0</v>
      </c>
      <c r="J127" s="17">
        <f t="shared" si="8"/>
        <v>0</v>
      </c>
      <c r="K127" s="16"/>
      <c r="L127" s="17">
        <f t="shared" si="9"/>
        <v>0</v>
      </c>
    </row>
    <row r="128" spans="1:12" ht="60" x14ac:dyDescent="0.25">
      <c r="A128" s="15" t="s">
        <v>24</v>
      </c>
      <c r="B128" s="12" t="s">
        <v>25</v>
      </c>
      <c r="C128" s="15">
        <v>254</v>
      </c>
      <c r="D128" s="15">
        <v>8000</v>
      </c>
      <c r="E128" s="15">
        <v>1</v>
      </c>
      <c r="F128" s="15" t="s">
        <v>12</v>
      </c>
      <c r="G128" s="15">
        <v>0</v>
      </c>
      <c r="H128" s="15">
        <f t="shared" si="6"/>
        <v>1</v>
      </c>
      <c r="I128" s="16">
        <f t="shared" si="7"/>
        <v>0</v>
      </c>
      <c r="J128" s="17">
        <f t="shared" si="8"/>
        <v>0</v>
      </c>
      <c r="K128" s="16"/>
      <c r="L128" s="17">
        <f t="shared" si="9"/>
        <v>0</v>
      </c>
    </row>
    <row r="129" spans="1:12" ht="30" x14ac:dyDescent="0.25">
      <c r="A129" s="15" t="s">
        <v>24</v>
      </c>
      <c r="B129" s="12" t="s">
        <v>201</v>
      </c>
      <c r="C129" s="15">
        <v>255</v>
      </c>
      <c r="D129" s="15">
        <v>10000</v>
      </c>
      <c r="E129" s="15">
        <v>1</v>
      </c>
      <c r="F129" s="15" t="s">
        <v>12</v>
      </c>
      <c r="G129" s="15">
        <v>1</v>
      </c>
      <c r="H129" s="15">
        <f t="shared" si="6"/>
        <v>0</v>
      </c>
      <c r="I129" s="16">
        <f t="shared" si="7"/>
        <v>1</v>
      </c>
      <c r="J129" s="17">
        <f t="shared" si="8"/>
        <v>10000</v>
      </c>
      <c r="K129" s="16"/>
      <c r="L129" s="17">
        <f t="shared" si="9"/>
        <v>0</v>
      </c>
    </row>
    <row r="130" spans="1:12" ht="30" x14ac:dyDescent="0.25">
      <c r="A130" s="15" t="s">
        <v>24</v>
      </c>
      <c r="B130" s="12" t="s">
        <v>272</v>
      </c>
      <c r="C130" s="15">
        <v>256</v>
      </c>
      <c r="D130" s="15">
        <v>2000</v>
      </c>
      <c r="E130" s="15">
        <v>1</v>
      </c>
      <c r="F130" s="15" t="s">
        <v>12</v>
      </c>
      <c r="G130" s="15">
        <v>0</v>
      </c>
      <c r="H130" s="15">
        <f t="shared" si="6"/>
        <v>1</v>
      </c>
      <c r="I130" s="16">
        <f t="shared" si="7"/>
        <v>0</v>
      </c>
      <c r="J130" s="17">
        <f t="shared" si="8"/>
        <v>0</v>
      </c>
      <c r="K130" s="16"/>
      <c r="L130" s="17">
        <f t="shared" si="9"/>
        <v>0</v>
      </c>
    </row>
    <row r="131" spans="1:12" x14ac:dyDescent="0.25">
      <c r="A131" s="15" t="s">
        <v>24</v>
      </c>
      <c r="B131" s="12" t="s">
        <v>202</v>
      </c>
      <c r="C131" s="15">
        <v>257</v>
      </c>
      <c r="D131" s="15">
        <v>1800</v>
      </c>
      <c r="E131" s="15">
        <v>1</v>
      </c>
      <c r="F131" s="15" t="s">
        <v>12</v>
      </c>
      <c r="G131" s="15">
        <v>0</v>
      </c>
      <c r="H131" s="15">
        <f t="shared" si="6"/>
        <v>1</v>
      </c>
      <c r="I131" s="16">
        <f t="shared" si="7"/>
        <v>0</v>
      </c>
      <c r="J131" s="17">
        <f t="shared" si="8"/>
        <v>0</v>
      </c>
      <c r="K131" s="16"/>
      <c r="L131" s="17">
        <f t="shared" si="9"/>
        <v>0</v>
      </c>
    </row>
    <row r="132" spans="1:12" x14ac:dyDescent="0.25">
      <c r="A132" s="15" t="s">
        <v>24</v>
      </c>
      <c r="B132" s="12" t="s">
        <v>203</v>
      </c>
      <c r="C132" s="15">
        <v>258</v>
      </c>
      <c r="D132" s="15">
        <v>3000</v>
      </c>
      <c r="E132" s="15">
        <v>1</v>
      </c>
      <c r="F132" s="15" t="s">
        <v>12</v>
      </c>
      <c r="G132" s="15">
        <v>1</v>
      </c>
      <c r="H132" s="15">
        <f t="shared" si="6"/>
        <v>0</v>
      </c>
      <c r="I132" s="16">
        <f t="shared" si="7"/>
        <v>1</v>
      </c>
      <c r="J132" s="17">
        <f t="shared" si="8"/>
        <v>3000</v>
      </c>
      <c r="K132" s="16"/>
      <c r="L132" s="17">
        <f t="shared" si="9"/>
        <v>0</v>
      </c>
    </row>
    <row r="133" spans="1:12" ht="30" x14ac:dyDescent="0.25">
      <c r="A133" s="15" t="s">
        <v>46</v>
      </c>
      <c r="B133" s="12" t="s">
        <v>204</v>
      </c>
      <c r="C133" s="15">
        <v>260</v>
      </c>
      <c r="D133" s="15">
        <v>5535</v>
      </c>
      <c r="E133" s="15">
        <v>27.32</v>
      </c>
      <c r="F133" s="15" t="s">
        <v>19</v>
      </c>
      <c r="G133" s="15">
        <v>27.32</v>
      </c>
      <c r="H133" s="15">
        <f t="shared" ref="H133:H150" si="10">E133-G133</f>
        <v>0</v>
      </c>
      <c r="I133" s="16">
        <f t="shared" si="7"/>
        <v>1</v>
      </c>
      <c r="J133" s="17">
        <f t="shared" si="8"/>
        <v>151216.20000000001</v>
      </c>
      <c r="K133" s="16"/>
      <c r="L133" s="17">
        <f t="shared" si="9"/>
        <v>0</v>
      </c>
    </row>
    <row r="134" spans="1:12" x14ac:dyDescent="0.25">
      <c r="A134" s="15" t="s">
        <v>27</v>
      </c>
      <c r="B134" s="12" t="s">
        <v>205</v>
      </c>
      <c r="C134" s="15">
        <v>262</v>
      </c>
      <c r="D134" s="15">
        <v>450</v>
      </c>
      <c r="E134" s="15">
        <v>4</v>
      </c>
      <c r="F134" s="15" t="s">
        <v>13</v>
      </c>
      <c r="G134" s="15">
        <v>4</v>
      </c>
      <c r="H134" s="15">
        <f t="shared" si="10"/>
        <v>0</v>
      </c>
      <c r="I134" s="16">
        <f t="shared" ref="I134:I141" si="11">(G134/E134)</f>
        <v>1</v>
      </c>
      <c r="J134" s="17">
        <f t="shared" ref="J134:J150" si="12">G134*D134</f>
        <v>1800</v>
      </c>
      <c r="K134" s="16"/>
      <c r="L134" s="17">
        <f t="shared" ref="L134:L150" si="13">D134*E134*K134</f>
        <v>0</v>
      </c>
    </row>
    <row r="135" spans="1:12" ht="30" x14ac:dyDescent="0.25">
      <c r="A135" s="15" t="s">
        <v>28</v>
      </c>
      <c r="B135" s="12" t="s">
        <v>206</v>
      </c>
      <c r="C135" s="15">
        <v>263</v>
      </c>
      <c r="D135" s="15">
        <v>18958</v>
      </c>
      <c r="E135" s="15">
        <v>1</v>
      </c>
      <c r="F135" s="15" t="s">
        <v>12</v>
      </c>
      <c r="G135" s="15">
        <v>1</v>
      </c>
      <c r="H135" s="15">
        <f t="shared" si="10"/>
        <v>0</v>
      </c>
      <c r="I135" s="16">
        <f t="shared" si="11"/>
        <v>1</v>
      </c>
      <c r="J135" s="17">
        <f t="shared" si="12"/>
        <v>18958</v>
      </c>
      <c r="K135" s="16"/>
      <c r="L135" s="17">
        <f t="shared" si="13"/>
        <v>0</v>
      </c>
    </row>
    <row r="136" spans="1:12" x14ac:dyDescent="0.25">
      <c r="A136" s="15" t="s">
        <v>27</v>
      </c>
      <c r="B136" s="12" t="s">
        <v>207</v>
      </c>
      <c r="C136" s="15">
        <v>264</v>
      </c>
      <c r="D136" s="15">
        <v>1500</v>
      </c>
      <c r="E136" s="15">
        <v>1</v>
      </c>
      <c r="F136" s="15" t="s">
        <v>12</v>
      </c>
      <c r="G136" s="15">
        <v>1</v>
      </c>
      <c r="H136" s="15">
        <f t="shared" si="10"/>
        <v>0</v>
      </c>
      <c r="I136" s="16">
        <f t="shared" si="11"/>
        <v>1</v>
      </c>
      <c r="J136" s="17">
        <f t="shared" si="12"/>
        <v>1500</v>
      </c>
      <c r="K136" s="16"/>
      <c r="L136" s="17">
        <f t="shared" si="13"/>
        <v>0</v>
      </c>
    </row>
    <row r="137" spans="1:12" x14ac:dyDescent="0.25">
      <c r="A137" s="15" t="s">
        <v>27</v>
      </c>
      <c r="B137" s="12" t="s">
        <v>209</v>
      </c>
      <c r="C137" s="15">
        <v>270</v>
      </c>
      <c r="D137" s="15">
        <v>250</v>
      </c>
      <c r="E137" s="15">
        <v>1</v>
      </c>
      <c r="F137" s="15" t="s">
        <v>12</v>
      </c>
      <c r="G137" s="15">
        <v>1</v>
      </c>
      <c r="H137" s="15">
        <f t="shared" si="10"/>
        <v>0</v>
      </c>
      <c r="I137" s="16">
        <f t="shared" si="11"/>
        <v>1</v>
      </c>
      <c r="J137" s="17">
        <f t="shared" si="12"/>
        <v>250</v>
      </c>
      <c r="K137" s="16"/>
      <c r="L137" s="17">
        <f t="shared" si="13"/>
        <v>0</v>
      </c>
    </row>
    <row r="138" spans="1:12" ht="30" x14ac:dyDescent="0.25">
      <c r="A138" s="15" t="s">
        <v>29</v>
      </c>
      <c r="B138" s="12" t="s">
        <v>210</v>
      </c>
      <c r="C138" s="15">
        <v>272</v>
      </c>
      <c r="D138" s="15">
        <v>12000</v>
      </c>
      <c r="E138" s="15">
        <v>1</v>
      </c>
      <c r="F138" s="15" t="s">
        <v>12</v>
      </c>
      <c r="G138" s="15">
        <v>1</v>
      </c>
      <c r="H138" s="15">
        <f t="shared" si="10"/>
        <v>0</v>
      </c>
      <c r="I138" s="16">
        <f t="shared" si="11"/>
        <v>1</v>
      </c>
      <c r="J138" s="17">
        <f t="shared" si="12"/>
        <v>12000</v>
      </c>
      <c r="K138" s="16"/>
      <c r="L138" s="17">
        <f t="shared" si="13"/>
        <v>0</v>
      </c>
    </row>
    <row r="139" spans="1:12" x14ac:dyDescent="0.25">
      <c r="A139" s="15" t="s">
        <v>30</v>
      </c>
      <c r="B139" s="12" t="s">
        <v>214</v>
      </c>
      <c r="C139" s="15">
        <v>277</v>
      </c>
      <c r="D139" s="15">
        <v>34</v>
      </c>
      <c r="E139" s="15">
        <v>100</v>
      </c>
      <c r="F139" s="15" t="s">
        <v>31</v>
      </c>
      <c r="G139" s="15">
        <v>100</v>
      </c>
      <c r="H139" s="15">
        <f t="shared" si="10"/>
        <v>0</v>
      </c>
      <c r="I139" s="16">
        <f t="shared" si="11"/>
        <v>1</v>
      </c>
      <c r="J139" s="17">
        <f t="shared" si="12"/>
        <v>3400</v>
      </c>
      <c r="K139" s="16"/>
      <c r="L139" s="17">
        <f t="shared" si="13"/>
        <v>0</v>
      </c>
    </row>
    <row r="140" spans="1:12" ht="30" x14ac:dyDescent="0.25">
      <c r="A140" s="15" t="s">
        <v>30</v>
      </c>
      <c r="B140" s="12" t="s">
        <v>215</v>
      </c>
      <c r="C140" s="15">
        <v>278</v>
      </c>
      <c r="D140" s="15">
        <v>77</v>
      </c>
      <c r="E140" s="15">
        <v>27</v>
      </c>
      <c r="F140" s="15" t="s">
        <v>31</v>
      </c>
      <c r="G140" s="15">
        <v>27</v>
      </c>
      <c r="H140" s="15">
        <f t="shared" si="10"/>
        <v>0</v>
      </c>
      <c r="I140" s="16">
        <f t="shared" si="11"/>
        <v>1</v>
      </c>
      <c r="J140" s="17">
        <f t="shared" si="12"/>
        <v>2079</v>
      </c>
      <c r="K140" s="16"/>
      <c r="L140" s="17">
        <f t="shared" si="13"/>
        <v>0</v>
      </c>
    </row>
    <row r="141" spans="1:12" ht="30" x14ac:dyDescent="0.25">
      <c r="A141" s="15" t="s">
        <v>30</v>
      </c>
      <c r="B141" s="12" t="s">
        <v>216</v>
      </c>
      <c r="C141" s="15">
        <v>279</v>
      </c>
      <c r="D141" s="15">
        <v>23</v>
      </c>
      <c r="E141" s="15">
        <v>249</v>
      </c>
      <c r="F141" s="15" t="s">
        <v>23</v>
      </c>
      <c r="G141" s="15">
        <v>249</v>
      </c>
      <c r="H141" s="15">
        <f t="shared" si="10"/>
        <v>0</v>
      </c>
      <c r="I141" s="16">
        <f t="shared" si="11"/>
        <v>1</v>
      </c>
      <c r="J141" s="17">
        <f t="shared" si="12"/>
        <v>5727</v>
      </c>
      <c r="K141" s="16"/>
      <c r="L141" s="17">
        <f t="shared" si="13"/>
        <v>0</v>
      </c>
    </row>
    <row r="142" spans="1:12" x14ac:dyDescent="0.25">
      <c r="A142" s="15" t="s">
        <v>30</v>
      </c>
      <c r="B142" s="12" t="s">
        <v>217</v>
      </c>
      <c r="C142" s="15">
        <v>280</v>
      </c>
      <c r="D142" s="15">
        <v>151</v>
      </c>
      <c r="E142" s="15">
        <v>15</v>
      </c>
      <c r="F142" s="15" t="s">
        <v>31</v>
      </c>
      <c r="G142" s="15">
        <v>15</v>
      </c>
      <c r="H142" s="15">
        <f t="shared" si="10"/>
        <v>0</v>
      </c>
      <c r="I142" s="16">
        <v>1</v>
      </c>
      <c r="J142" s="17">
        <f t="shared" si="12"/>
        <v>2265</v>
      </c>
      <c r="K142" s="16"/>
      <c r="L142" s="17">
        <f t="shared" si="13"/>
        <v>0</v>
      </c>
    </row>
    <row r="143" spans="1:12" x14ac:dyDescent="0.25">
      <c r="A143" s="15" t="s">
        <v>22</v>
      </c>
      <c r="B143" s="12" t="s">
        <v>218</v>
      </c>
      <c r="C143" s="15">
        <v>282</v>
      </c>
      <c r="D143" s="15">
        <v>350</v>
      </c>
      <c r="E143" s="15">
        <v>1</v>
      </c>
      <c r="F143" s="15" t="s">
        <v>12</v>
      </c>
      <c r="G143" s="15">
        <v>0</v>
      </c>
      <c r="H143" s="15">
        <f t="shared" si="10"/>
        <v>1</v>
      </c>
      <c r="I143" s="16">
        <v>0</v>
      </c>
      <c r="J143" s="17">
        <f t="shared" si="12"/>
        <v>0</v>
      </c>
      <c r="K143" s="16"/>
      <c r="L143" s="17">
        <f t="shared" si="13"/>
        <v>0</v>
      </c>
    </row>
    <row r="144" spans="1:12" ht="30" x14ac:dyDescent="0.25">
      <c r="A144" s="15" t="s">
        <v>21</v>
      </c>
      <c r="B144" s="12" t="s">
        <v>219</v>
      </c>
      <c r="C144" s="15">
        <v>283</v>
      </c>
      <c r="D144" s="15">
        <v>400</v>
      </c>
      <c r="E144" s="15">
        <v>1</v>
      </c>
      <c r="F144" s="15" t="s">
        <v>12</v>
      </c>
      <c r="G144" s="15">
        <v>1</v>
      </c>
      <c r="H144" s="15">
        <f t="shared" si="10"/>
        <v>0</v>
      </c>
      <c r="I144" s="16">
        <v>1</v>
      </c>
      <c r="J144" s="17">
        <f t="shared" si="12"/>
        <v>400</v>
      </c>
      <c r="K144" s="16"/>
      <c r="L144" s="17">
        <f t="shared" si="13"/>
        <v>0</v>
      </c>
    </row>
    <row r="145" spans="1:12" ht="30" x14ac:dyDescent="0.25">
      <c r="A145" s="15" t="s">
        <v>42</v>
      </c>
      <c r="B145" s="12" t="s">
        <v>220</v>
      </c>
      <c r="C145" s="15">
        <v>293</v>
      </c>
      <c r="D145" s="15">
        <v>555</v>
      </c>
      <c r="E145" s="15">
        <v>207</v>
      </c>
      <c r="F145" s="15" t="s">
        <v>23</v>
      </c>
      <c r="G145" s="15">
        <v>56.79</v>
      </c>
      <c r="H145" s="15">
        <f t="shared" si="10"/>
        <v>150.21</v>
      </c>
      <c r="I145" s="16">
        <v>0.27429999999999999</v>
      </c>
      <c r="J145" s="17">
        <f t="shared" si="12"/>
        <v>31518.45</v>
      </c>
      <c r="K145" s="16"/>
      <c r="L145" s="17">
        <f t="shared" si="13"/>
        <v>0</v>
      </c>
    </row>
    <row r="146" spans="1:12" x14ac:dyDescent="0.25">
      <c r="A146" s="15" t="s">
        <v>27</v>
      </c>
      <c r="B146" s="12" t="s">
        <v>286</v>
      </c>
      <c r="C146" s="15">
        <v>335</v>
      </c>
      <c r="D146" s="15">
        <v>2500</v>
      </c>
      <c r="E146" s="15">
        <v>1</v>
      </c>
      <c r="F146" s="15" t="s">
        <v>12</v>
      </c>
      <c r="G146" s="15">
        <v>1</v>
      </c>
      <c r="H146" s="15">
        <f t="shared" si="10"/>
        <v>0</v>
      </c>
      <c r="I146" s="16">
        <v>1</v>
      </c>
      <c r="J146" s="17">
        <f t="shared" si="12"/>
        <v>2500</v>
      </c>
      <c r="K146" s="16"/>
      <c r="L146" s="17">
        <f t="shared" si="13"/>
        <v>0</v>
      </c>
    </row>
    <row r="147" spans="1:12" ht="30" x14ac:dyDescent="0.25">
      <c r="A147" s="15" t="s">
        <v>46</v>
      </c>
      <c r="B147" s="12" t="s">
        <v>287</v>
      </c>
      <c r="C147" s="15">
        <v>336</v>
      </c>
      <c r="D147" s="15">
        <v>49000</v>
      </c>
      <c r="E147" s="15">
        <v>1</v>
      </c>
      <c r="F147" s="15" t="s">
        <v>12</v>
      </c>
      <c r="G147" s="15">
        <v>1</v>
      </c>
      <c r="H147" s="15">
        <f t="shared" si="10"/>
        <v>0</v>
      </c>
      <c r="I147" s="16">
        <v>1</v>
      </c>
      <c r="J147" s="17">
        <f t="shared" si="12"/>
        <v>49000</v>
      </c>
      <c r="K147" s="16"/>
      <c r="L147" s="17">
        <f t="shared" si="13"/>
        <v>0</v>
      </c>
    </row>
    <row r="148" spans="1:12" x14ac:dyDescent="0.25">
      <c r="A148" s="15" t="s">
        <v>27</v>
      </c>
      <c r="B148" s="12" t="s">
        <v>288</v>
      </c>
      <c r="C148" s="15">
        <v>346</v>
      </c>
      <c r="D148" s="15">
        <v>50000</v>
      </c>
      <c r="E148" s="15">
        <v>1</v>
      </c>
      <c r="F148" s="15" t="s">
        <v>12</v>
      </c>
      <c r="G148" s="15">
        <v>1</v>
      </c>
      <c r="H148" s="15">
        <f t="shared" si="10"/>
        <v>0</v>
      </c>
      <c r="I148" s="16">
        <v>1</v>
      </c>
      <c r="J148" s="17">
        <f t="shared" si="12"/>
        <v>50000</v>
      </c>
      <c r="K148" s="16"/>
      <c r="L148" s="17">
        <f t="shared" si="13"/>
        <v>0</v>
      </c>
    </row>
    <row r="149" spans="1:12" x14ac:dyDescent="0.25">
      <c r="A149" s="15" t="s">
        <v>24</v>
      </c>
      <c r="B149" s="12" t="s">
        <v>289</v>
      </c>
      <c r="C149" s="15">
        <v>352</v>
      </c>
      <c r="D149" s="15">
        <v>1</v>
      </c>
      <c r="E149" s="15">
        <v>1</v>
      </c>
      <c r="F149" s="15" t="s">
        <v>12</v>
      </c>
      <c r="G149" s="15">
        <v>0</v>
      </c>
      <c r="H149" s="15">
        <f t="shared" si="10"/>
        <v>1</v>
      </c>
      <c r="I149" s="16">
        <v>0</v>
      </c>
      <c r="J149" s="17">
        <f t="shared" si="12"/>
        <v>0</v>
      </c>
      <c r="K149" s="16"/>
      <c r="L149" s="17">
        <f t="shared" si="13"/>
        <v>0</v>
      </c>
    </row>
    <row r="150" spans="1:12" ht="30" x14ac:dyDescent="0.25">
      <c r="A150" s="15" t="s">
        <v>21</v>
      </c>
      <c r="B150" s="12" t="s">
        <v>290</v>
      </c>
      <c r="C150" s="15">
        <v>424</v>
      </c>
      <c r="D150" s="15">
        <v>30000</v>
      </c>
      <c r="E150" s="15">
        <v>1</v>
      </c>
      <c r="F150" s="15" t="s">
        <v>12</v>
      </c>
      <c r="G150" s="15">
        <v>1</v>
      </c>
      <c r="H150" s="15">
        <f t="shared" si="10"/>
        <v>0</v>
      </c>
      <c r="I150" s="16">
        <v>1</v>
      </c>
      <c r="J150" s="17">
        <f t="shared" si="12"/>
        <v>30000</v>
      </c>
      <c r="K150" s="16"/>
      <c r="L150" s="17">
        <f t="shared" si="13"/>
        <v>0</v>
      </c>
    </row>
    <row r="151" spans="1:12" x14ac:dyDescent="0.25">
      <c r="J151" s="13">
        <f>SUM(J4:J150)</f>
        <v>1384493.33446</v>
      </c>
      <c r="L151" s="13">
        <f>SUM(L4:L150)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O182"/>
  <sheetViews>
    <sheetView zoomScale="85" zoomScaleNormal="85" workbookViewId="0">
      <pane xSplit="2" topLeftCell="J1" activePane="topRight" state="frozen"/>
      <selection activeCell="A148" sqref="A148"/>
      <selection pane="topRight" activeCell="J80" sqref="J80:J85"/>
    </sheetView>
  </sheetViews>
  <sheetFormatPr defaultRowHeight="15" x14ac:dyDescent="0.25"/>
  <cols>
    <col min="1" max="1" width="39.140625" customWidth="1"/>
    <col min="2" max="2" width="66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34</v>
      </c>
      <c r="B4" s="15" t="s">
        <v>85</v>
      </c>
      <c r="C4" s="15">
        <v>1</v>
      </c>
      <c r="D4" s="15">
        <v>54</v>
      </c>
      <c r="E4" s="15">
        <v>152.08000000000001</v>
      </c>
      <c r="F4" s="15" t="s">
        <v>10</v>
      </c>
      <c r="G4" s="15">
        <v>152.08000000000001</v>
      </c>
      <c r="H4" s="15">
        <f>E4-G4</f>
        <v>0</v>
      </c>
      <c r="I4" s="16">
        <f>G4/E4</f>
        <v>1</v>
      </c>
      <c r="J4" s="17">
        <f>G4*D4</f>
        <v>8212.3200000000015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34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E5-G5</f>
        <v>0</v>
      </c>
      <c r="I5" s="16">
        <f t="shared" ref="I5:I68" si="1">G5/E5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34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34</v>
      </c>
      <c r="B7" s="15" t="s">
        <v>88</v>
      </c>
      <c r="C7" s="15">
        <v>4</v>
      </c>
      <c r="D7" s="15">
        <v>211.68</v>
      </c>
      <c r="E7" s="15">
        <v>166.4</v>
      </c>
      <c r="F7" s="15" t="s">
        <v>14</v>
      </c>
      <c r="G7" s="15">
        <v>166.4</v>
      </c>
      <c r="H7" s="15">
        <f t="shared" si="0"/>
        <v>0</v>
      </c>
      <c r="I7" s="16">
        <f t="shared" si="1"/>
        <v>1</v>
      </c>
      <c r="J7" s="17">
        <f t="shared" si="2"/>
        <v>35223.552000000003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34</v>
      </c>
      <c r="B8" s="15" t="s">
        <v>89</v>
      </c>
      <c r="C8" s="15">
        <v>5</v>
      </c>
      <c r="D8" s="15">
        <v>22</v>
      </c>
      <c r="E8" s="15">
        <v>83.2</v>
      </c>
      <c r="F8" s="15" t="s">
        <v>10</v>
      </c>
      <c r="G8" s="15">
        <v>83.2</v>
      </c>
      <c r="H8" s="15">
        <f t="shared" si="0"/>
        <v>0</v>
      </c>
      <c r="I8" s="16">
        <f t="shared" si="1"/>
        <v>1</v>
      </c>
      <c r="J8" s="17">
        <f t="shared" si="2"/>
        <v>1830.4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15" t="s">
        <v>34</v>
      </c>
      <c r="B9" s="15" t="s">
        <v>90</v>
      </c>
      <c r="C9" s="15">
        <v>8</v>
      </c>
      <c r="D9" s="15">
        <v>141.12</v>
      </c>
      <c r="E9" s="15">
        <v>148.93</v>
      </c>
      <c r="F9" s="15" t="s">
        <v>14</v>
      </c>
      <c r="G9" s="15">
        <v>148.93</v>
      </c>
      <c r="H9" s="15">
        <f t="shared" si="0"/>
        <v>0</v>
      </c>
      <c r="I9" s="16">
        <f t="shared" si="1"/>
        <v>1</v>
      </c>
      <c r="J9" s="17">
        <f t="shared" si="2"/>
        <v>21017.001600000003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34</v>
      </c>
      <c r="B10" s="15" t="s">
        <v>91</v>
      </c>
      <c r="C10" s="15">
        <v>11</v>
      </c>
      <c r="D10" s="15">
        <v>211.68</v>
      </c>
      <c r="E10" s="15">
        <v>8.5299999999999994</v>
      </c>
      <c r="F10" s="15" t="s">
        <v>14</v>
      </c>
      <c r="G10" s="15">
        <v>8.5299999999999994</v>
      </c>
      <c r="H10" s="15">
        <f t="shared" si="0"/>
        <v>0</v>
      </c>
      <c r="I10" s="16">
        <f t="shared" si="1"/>
        <v>1</v>
      </c>
      <c r="J10" s="17">
        <f t="shared" si="2"/>
        <v>1805.6304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34</v>
      </c>
      <c r="B11" s="15" t="s">
        <v>92</v>
      </c>
      <c r="C11" s="15">
        <v>13</v>
      </c>
      <c r="D11" s="15">
        <v>141.12</v>
      </c>
      <c r="E11" s="15">
        <v>71.900000000000006</v>
      </c>
      <c r="F11" s="15" t="s">
        <v>14</v>
      </c>
      <c r="G11" s="15">
        <v>71.900000000000006</v>
      </c>
      <c r="H11" s="15">
        <f t="shared" si="0"/>
        <v>0</v>
      </c>
      <c r="I11" s="16">
        <f t="shared" si="1"/>
        <v>1</v>
      </c>
      <c r="J11" s="17">
        <f t="shared" si="2"/>
        <v>10146.528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34</v>
      </c>
      <c r="B12" s="15" t="s">
        <v>93</v>
      </c>
      <c r="C12" s="15">
        <v>14</v>
      </c>
      <c r="D12" s="15">
        <v>22</v>
      </c>
      <c r="E12" s="15">
        <v>156.63999999999999</v>
      </c>
      <c r="F12" s="15" t="s">
        <v>10</v>
      </c>
      <c r="G12" s="15">
        <v>156.63999999999999</v>
      </c>
      <c r="H12" s="15">
        <f t="shared" si="0"/>
        <v>0</v>
      </c>
      <c r="I12" s="16">
        <f t="shared" si="1"/>
        <v>1</v>
      </c>
      <c r="J12" s="17">
        <f t="shared" si="2"/>
        <v>3446.08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34</v>
      </c>
      <c r="B13" s="15" t="s">
        <v>94</v>
      </c>
      <c r="C13" s="15">
        <v>16</v>
      </c>
      <c r="D13" s="15">
        <v>141.12</v>
      </c>
      <c r="E13" s="15">
        <v>11.44</v>
      </c>
      <c r="F13" s="15" t="s">
        <v>14</v>
      </c>
      <c r="G13" s="15">
        <v>0</v>
      </c>
      <c r="H13" s="15">
        <f t="shared" si="0"/>
        <v>11.44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15</v>
      </c>
      <c r="B14" s="15" t="s">
        <v>231</v>
      </c>
      <c r="C14" s="15">
        <v>17</v>
      </c>
      <c r="D14" s="15">
        <v>5500</v>
      </c>
      <c r="E14" s="15">
        <v>1</v>
      </c>
      <c r="F14" s="15" t="s">
        <v>12</v>
      </c>
      <c r="G14" s="15">
        <v>1</v>
      </c>
      <c r="H14" s="15">
        <f t="shared" si="0"/>
        <v>0</v>
      </c>
      <c r="I14" s="16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15</v>
      </c>
      <c r="B15" s="15" t="s">
        <v>94</v>
      </c>
      <c r="C15" s="15">
        <v>19</v>
      </c>
      <c r="D15" s="15">
        <v>3000</v>
      </c>
      <c r="E15" s="15">
        <v>1</v>
      </c>
      <c r="F15" s="15" t="s">
        <v>12</v>
      </c>
      <c r="G15" s="15">
        <v>1</v>
      </c>
      <c r="H15" s="15">
        <f t="shared" si="0"/>
        <v>0</v>
      </c>
      <c r="I15" s="16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34</v>
      </c>
      <c r="B16" s="15" t="s">
        <v>95</v>
      </c>
      <c r="C16" s="15">
        <v>20</v>
      </c>
      <c r="D16" s="15">
        <v>1000</v>
      </c>
      <c r="E16" s="15">
        <v>5.95</v>
      </c>
      <c r="F16" s="15" t="s">
        <v>14</v>
      </c>
      <c r="G16" s="15">
        <v>5.95</v>
      </c>
      <c r="H16" s="15">
        <f t="shared" si="0"/>
        <v>0</v>
      </c>
      <c r="I16" s="16">
        <f t="shared" si="1"/>
        <v>1</v>
      </c>
      <c r="J16" s="17">
        <f t="shared" si="2"/>
        <v>5950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34</v>
      </c>
      <c r="B17" s="15" t="s">
        <v>96</v>
      </c>
      <c r="C17" s="15">
        <v>21</v>
      </c>
      <c r="D17" s="15">
        <v>1000</v>
      </c>
      <c r="E17" s="15">
        <v>4.3899999999999997</v>
      </c>
      <c r="F17" s="15" t="s">
        <v>14</v>
      </c>
      <c r="G17" s="15">
        <v>4.3899999999999997</v>
      </c>
      <c r="H17" s="15">
        <f t="shared" si="0"/>
        <v>0</v>
      </c>
      <c r="I17" s="16">
        <f t="shared" si="1"/>
        <v>1</v>
      </c>
      <c r="J17" s="17">
        <f t="shared" si="2"/>
        <v>4390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34</v>
      </c>
      <c r="B18" s="15" t="s">
        <v>97</v>
      </c>
      <c r="C18" s="15">
        <v>22</v>
      </c>
      <c r="D18" s="15">
        <v>1000</v>
      </c>
      <c r="E18" s="15">
        <v>15.66</v>
      </c>
      <c r="F18" s="15" t="s">
        <v>14</v>
      </c>
      <c r="G18" s="15">
        <v>15.66</v>
      </c>
      <c r="H18" s="15">
        <f t="shared" si="0"/>
        <v>0</v>
      </c>
      <c r="I18" s="16">
        <f t="shared" si="1"/>
        <v>1</v>
      </c>
      <c r="J18" s="17">
        <f t="shared" si="2"/>
        <v>15660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34</v>
      </c>
      <c r="B19" s="15" t="s">
        <v>98</v>
      </c>
      <c r="C19" s="15">
        <v>23</v>
      </c>
      <c r="D19" s="15">
        <v>7500</v>
      </c>
      <c r="E19" s="15">
        <v>0.8</v>
      </c>
      <c r="F19" s="15" t="s">
        <v>16</v>
      </c>
      <c r="G19" s="15">
        <v>0.8</v>
      </c>
      <c r="H19" s="15">
        <f t="shared" si="0"/>
        <v>0</v>
      </c>
      <c r="I19" s="16">
        <f t="shared" si="1"/>
        <v>1</v>
      </c>
      <c r="J19" s="17">
        <f t="shared" si="2"/>
        <v>6000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34</v>
      </c>
      <c r="B20" s="15" t="s">
        <v>99</v>
      </c>
      <c r="C20" s="15">
        <v>24</v>
      </c>
      <c r="D20" s="15">
        <v>7500</v>
      </c>
      <c r="E20" s="15">
        <v>0.8</v>
      </c>
      <c r="F20" s="15" t="s">
        <v>16</v>
      </c>
      <c r="G20" s="15">
        <v>0.8</v>
      </c>
      <c r="H20" s="15">
        <f t="shared" si="0"/>
        <v>0</v>
      </c>
      <c r="I20" s="16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34</v>
      </c>
      <c r="B21" s="15" t="s">
        <v>100</v>
      </c>
      <c r="C21" s="15">
        <v>25</v>
      </c>
      <c r="D21" s="15">
        <v>7500</v>
      </c>
      <c r="E21" s="15">
        <v>1</v>
      </c>
      <c r="F21" s="15" t="s">
        <v>16</v>
      </c>
      <c r="G21" s="15">
        <v>1</v>
      </c>
      <c r="H21" s="15">
        <f t="shared" si="0"/>
        <v>0</v>
      </c>
      <c r="I21" s="16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34</v>
      </c>
      <c r="B22" s="15" t="s">
        <v>101</v>
      </c>
      <c r="C22" s="15">
        <v>26</v>
      </c>
      <c r="D22" s="15">
        <v>7500</v>
      </c>
      <c r="E22" s="15">
        <v>0.9</v>
      </c>
      <c r="F22" s="15" t="s">
        <v>16</v>
      </c>
      <c r="G22" s="15">
        <v>0.9</v>
      </c>
      <c r="H22" s="15">
        <f t="shared" si="0"/>
        <v>0</v>
      </c>
      <c r="I22" s="16">
        <f t="shared" si="1"/>
        <v>1</v>
      </c>
      <c r="J22" s="17">
        <f t="shared" si="2"/>
        <v>6750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34</v>
      </c>
      <c r="B23" s="15" t="s">
        <v>102</v>
      </c>
      <c r="C23" s="15">
        <v>29</v>
      </c>
      <c r="D23" s="15">
        <v>7500</v>
      </c>
      <c r="E23" s="15">
        <v>3.2</v>
      </c>
      <c r="F23" s="15" t="s">
        <v>16</v>
      </c>
      <c r="G23" s="15">
        <v>3.2</v>
      </c>
      <c r="H23" s="15">
        <f t="shared" si="0"/>
        <v>0</v>
      </c>
      <c r="I23" s="16">
        <f t="shared" si="1"/>
        <v>1</v>
      </c>
      <c r="J23" s="17">
        <f t="shared" si="2"/>
        <v>24000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34</v>
      </c>
      <c r="B24" s="15" t="s">
        <v>103</v>
      </c>
      <c r="C24" s="15">
        <v>32</v>
      </c>
      <c r="D24" s="15">
        <v>7500</v>
      </c>
      <c r="E24" s="15">
        <v>0.18</v>
      </c>
      <c r="F24" s="15" t="s">
        <v>16</v>
      </c>
      <c r="G24" s="15">
        <v>0.18</v>
      </c>
      <c r="H24" s="15">
        <f t="shared" si="0"/>
        <v>0</v>
      </c>
      <c r="I24" s="16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ht="30" x14ac:dyDescent="0.25">
      <c r="A25" s="15" t="s">
        <v>34</v>
      </c>
      <c r="B25" s="15" t="s">
        <v>104</v>
      </c>
      <c r="C25" s="15">
        <v>35</v>
      </c>
      <c r="D25" s="15">
        <v>7500</v>
      </c>
      <c r="E25" s="15">
        <v>0.18</v>
      </c>
      <c r="F25" s="15" t="s">
        <v>16</v>
      </c>
      <c r="G25" s="15">
        <v>0.18</v>
      </c>
      <c r="H25" s="15">
        <f t="shared" si="0"/>
        <v>0</v>
      </c>
      <c r="I25" s="16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34</v>
      </c>
      <c r="B26" s="15" t="s">
        <v>105</v>
      </c>
      <c r="C26" s="15">
        <v>41</v>
      </c>
      <c r="D26" s="15">
        <v>301.392</v>
      </c>
      <c r="E26" s="15">
        <v>57.94</v>
      </c>
      <c r="F26" s="15" t="s">
        <v>10</v>
      </c>
      <c r="G26" s="15">
        <v>57.94</v>
      </c>
      <c r="H26" s="15">
        <f t="shared" si="0"/>
        <v>0</v>
      </c>
      <c r="I26" s="16">
        <f t="shared" si="1"/>
        <v>1</v>
      </c>
      <c r="J26" s="17">
        <f t="shared" si="2"/>
        <v>17462.652480000001</v>
      </c>
      <c r="K26" s="16"/>
      <c r="L26" s="17">
        <f t="shared" si="3"/>
        <v>0</v>
      </c>
      <c r="N26" s="51" t="s">
        <v>472</v>
      </c>
      <c r="O26" s="21">
        <f>SUM(O4:O25)</f>
        <v>0</v>
      </c>
    </row>
    <row r="27" spans="1:15" x14ac:dyDescent="0.25">
      <c r="A27" s="15" t="s">
        <v>34</v>
      </c>
      <c r="B27" s="15" t="s">
        <v>106</v>
      </c>
      <c r="C27" s="15">
        <v>42</v>
      </c>
      <c r="D27" s="15">
        <v>301.392</v>
      </c>
      <c r="E27" s="15">
        <v>46.78</v>
      </c>
      <c r="F27" s="15" t="s">
        <v>10</v>
      </c>
      <c r="G27" s="15">
        <v>46.78</v>
      </c>
      <c r="H27" s="15">
        <f t="shared" si="0"/>
        <v>0</v>
      </c>
      <c r="I27" s="16">
        <f t="shared" si="1"/>
        <v>1</v>
      </c>
      <c r="J27" s="17">
        <f t="shared" si="2"/>
        <v>14099.117760000001</v>
      </c>
      <c r="K27" s="16"/>
      <c r="L27" s="17">
        <f t="shared" si="3"/>
        <v>0</v>
      </c>
    </row>
    <row r="28" spans="1:15" x14ac:dyDescent="0.25">
      <c r="A28" s="15" t="s">
        <v>34</v>
      </c>
      <c r="B28" s="15" t="s">
        <v>107</v>
      </c>
      <c r="C28" s="15">
        <v>43</v>
      </c>
      <c r="D28" s="15">
        <v>301.392</v>
      </c>
      <c r="E28" s="15">
        <v>106.9</v>
      </c>
      <c r="F28" s="15" t="s">
        <v>10</v>
      </c>
      <c r="G28" s="15">
        <v>106.9</v>
      </c>
      <c r="H28" s="15">
        <f t="shared" si="0"/>
        <v>0</v>
      </c>
      <c r="I28" s="16">
        <f t="shared" si="1"/>
        <v>1</v>
      </c>
      <c r="J28" s="17">
        <f t="shared" si="2"/>
        <v>32218.804800000002</v>
      </c>
      <c r="K28" s="16"/>
      <c r="L28" s="17">
        <f t="shared" si="3"/>
        <v>0</v>
      </c>
    </row>
    <row r="29" spans="1:15" x14ac:dyDescent="0.25">
      <c r="A29" s="15" t="s">
        <v>34</v>
      </c>
      <c r="B29" s="15" t="s">
        <v>108</v>
      </c>
      <c r="C29" s="15">
        <v>44</v>
      </c>
      <c r="D29" s="15">
        <v>301.392</v>
      </c>
      <c r="E29" s="15">
        <v>62.72</v>
      </c>
      <c r="F29" s="15" t="s">
        <v>10</v>
      </c>
      <c r="G29" s="15">
        <v>62.72</v>
      </c>
      <c r="H29" s="15">
        <f t="shared" si="0"/>
        <v>0</v>
      </c>
      <c r="I29" s="16">
        <f t="shared" si="1"/>
        <v>1</v>
      </c>
      <c r="J29" s="17">
        <f t="shared" si="2"/>
        <v>18903.306239999998</v>
      </c>
      <c r="K29" s="16"/>
      <c r="L29" s="17">
        <f t="shared" si="3"/>
        <v>0</v>
      </c>
    </row>
    <row r="30" spans="1:15" x14ac:dyDescent="0.25">
      <c r="A30" s="15" t="s">
        <v>34</v>
      </c>
      <c r="B30" s="15" t="s">
        <v>109</v>
      </c>
      <c r="C30" s="15">
        <v>45</v>
      </c>
      <c r="D30" s="15">
        <v>301.392</v>
      </c>
      <c r="E30" s="15">
        <v>273.14999999999998</v>
      </c>
      <c r="F30" s="15" t="s">
        <v>10</v>
      </c>
      <c r="G30" s="15">
        <v>273.14999999999998</v>
      </c>
      <c r="H30" s="15">
        <f t="shared" si="0"/>
        <v>0</v>
      </c>
      <c r="I30" s="16">
        <f t="shared" si="1"/>
        <v>1</v>
      </c>
      <c r="J30" s="17">
        <f t="shared" si="2"/>
        <v>82325.224799999996</v>
      </c>
      <c r="K30" s="16"/>
      <c r="L30" s="17">
        <f t="shared" si="3"/>
        <v>0</v>
      </c>
    </row>
    <row r="31" spans="1:15" x14ac:dyDescent="0.25">
      <c r="A31" s="15" t="s">
        <v>34</v>
      </c>
      <c r="B31" s="15" t="s">
        <v>110</v>
      </c>
      <c r="C31" s="15">
        <v>46</v>
      </c>
      <c r="D31" s="15">
        <v>301.392</v>
      </c>
      <c r="E31" s="15">
        <v>12.79</v>
      </c>
      <c r="F31" s="15" t="s">
        <v>10</v>
      </c>
      <c r="G31" s="15">
        <v>12.79</v>
      </c>
      <c r="H31" s="15">
        <f t="shared" si="0"/>
        <v>0</v>
      </c>
      <c r="I31" s="16">
        <f t="shared" si="1"/>
        <v>1</v>
      </c>
      <c r="J31" s="17">
        <f t="shared" si="2"/>
        <v>3854.8036799999995</v>
      </c>
      <c r="K31" s="16"/>
      <c r="L31" s="17">
        <f t="shared" si="3"/>
        <v>0</v>
      </c>
    </row>
    <row r="32" spans="1:15" ht="30" x14ac:dyDescent="0.25">
      <c r="A32" s="15" t="s">
        <v>34</v>
      </c>
      <c r="B32" s="15" t="s">
        <v>111</v>
      </c>
      <c r="C32" s="15">
        <v>47</v>
      </c>
      <c r="D32" s="15">
        <v>301.392</v>
      </c>
      <c r="E32" s="15">
        <v>18.53</v>
      </c>
      <c r="F32" s="15" t="s">
        <v>10</v>
      </c>
      <c r="G32" s="15">
        <v>18.53</v>
      </c>
      <c r="H32" s="15">
        <f t="shared" si="0"/>
        <v>0</v>
      </c>
      <c r="I32" s="16">
        <f t="shared" si="1"/>
        <v>1</v>
      </c>
      <c r="J32" s="17">
        <f t="shared" si="2"/>
        <v>5584.7937600000005</v>
      </c>
      <c r="K32" s="16"/>
      <c r="L32" s="17">
        <f t="shared" si="3"/>
        <v>0</v>
      </c>
    </row>
    <row r="33" spans="1:12" x14ac:dyDescent="0.25">
      <c r="A33" s="15" t="s">
        <v>34</v>
      </c>
      <c r="B33" s="15" t="s">
        <v>112</v>
      </c>
      <c r="C33" s="15">
        <v>50</v>
      </c>
      <c r="D33" s="15">
        <v>225</v>
      </c>
      <c r="E33" s="15">
        <v>22.26</v>
      </c>
      <c r="F33" s="15" t="s">
        <v>14</v>
      </c>
      <c r="G33" s="15">
        <v>22.26</v>
      </c>
      <c r="H33" s="15">
        <f t="shared" si="0"/>
        <v>0</v>
      </c>
      <c r="I33" s="16">
        <f t="shared" si="1"/>
        <v>1</v>
      </c>
      <c r="J33" s="17">
        <f t="shared" si="2"/>
        <v>5008.5</v>
      </c>
      <c r="K33" s="16"/>
      <c r="L33" s="17">
        <f t="shared" si="3"/>
        <v>0</v>
      </c>
    </row>
    <row r="34" spans="1:12" x14ac:dyDescent="0.25">
      <c r="A34" s="15" t="s">
        <v>34</v>
      </c>
      <c r="B34" s="15" t="s">
        <v>113</v>
      </c>
      <c r="C34" s="15">
        <v>51</v>
      </c>
      <c r="D34" s="15">
        <v>1500</v>
      </c>
      <c r="E34" s="15">
        <v>2.14</v>
      </c>
      <c r="F34" s="15" t="s">
        <v>14</v>
      </c>
      <c r="G34" s="15">
        <v>2.14</v>
      </c>
      <c r="H34" s="15">
        <f t="shared" si="0"/>
        <v>0</v>
      </c>
      <c r="I34" s="16">
        <f t="shared" si="1"/>
        <v>1</v>
      </c>
      <c r="J34" s="17">
        <f t="shared" si="2"/>
        <v>3210</v>
      </c>
      <c r="K34" s="16"/>
      <c r="L34" s="17">
        <f t="shared" si="3"/>
        <v>0</v>
      </c>
    </row>
    <row r="35" spans="1:12" x14ac:dyDescent="0.25">
      <c r="A35" s="15" t="s">
        <v>34</v>
      </c>
      <c r="B35" s="15" t="s">
        <v>114</v>
      </c>
      <c r="C35" s="15">
        <v>53</v>
      </c>
      <c r="D35" s="15">
        <v>900</v>
      </c>
      <c r="E35" s="15">
        <v>8.15</v>
      </c>
      <c r="F35" s="15" t="s">
        <v>14</v>
      </c>
      <c r="G35" s="15">
        <v>8.15</v>
      </c>
      <c r="H35" s="15">
        <f t="shared" si="0"/>
        <v>0</v>
      </c>
      <c r="I35" s="16">
        <f t="shared" si="1"/>
        <v>1</v>
      </c>
      <c r="J35" s="17">
        <f t="shared" si="2"/>
        <v>7335</v>
      </c>
      <c r="K35" s="16"/>
      <c r="L35" s="17">
        <f t="shared" si="3"/>
        <v>0</v>
      </c>
    </row>
    <row r="36" spans="1:12" x14ac:dyDescent="0.25">
      <c r="A36" s="15" t="s">
        <v>34</v>
      </c>
      <c r="B36" s="15" t="s">
        <v>115</v>
      </c>
      <c r="C36" s="15">
        <v>55</v>
      </c>
      <c r="D36" s="15">
        <v>2000</v>
      </c>
      <c r="E36" s="15">
        <v>3.77</v>
      </c>
      <c r="F36" s="15" t="s">
        <v>14</v>
      </c>
      <c r="G36" s="15">
        <v>3.77</v>
      </c>
      <c r="H36" s="15">
        <f t="shared" si="0"/>
        <v>0</v>
      </c>
      <c r="I36" s="16">
        <f t="shared" si="1"/>
        <v>1</v>
      </c>
      <c r="J36" s="17">
        <f t="shared" si="2"/>
        <v>7540</v>
      </c>
      <c r="K36" s="16"/>
      <c r="L36" s="17">
        <f t="shared" si="3"/>
        <v>0</v>
      </c>
    </row>
    <row r="37" spans="1:12" x14ac:dyDescent="0.25">
      <c r="A37" s="15" t="s">
        <v>34</v>
      </c>
      <c r="B37" s="15" t="s">
        <v>116</v>
      </c>
      <c r="C37" s="15">
        <v>58</v>
      </c>
      <c r="D37" s="15">
        <v>225</v>
      </c>
      <c r="E37" s="15">
        <v>30.04</v>
      </c>
      <c r="F37" s="15" t="s">
        <v>14</v>
      </c>
      <c r="G37" s="15">
        <v>30.04</v>
      </c>
      <c r="H37" s="15">
        <f t="shared" si="0"/>
        <v>0</v>
      </c>
      <c r="I37" s="16">
        <f t="shared" si="1"/>
        <v>1</v>
      </c>
      <c r="J37" s="17">
        <f t="shared" si="2"/>
        <v>6759</v>
      </c>
      <c r="K37" s="16"/>
      <c r="L37" s="17">
        <f t="shared" si="3"/>
        <v>0</v>
      </c>
    </row>
    <row r="38" spans="1:12" x14ac:dyDescent="0.25">
      <c r="A38" s="15" t="s">
        <v>34</v>
      </c>
      <c r="B38" s="15" t="s">
        <v>117</v>
      </c>
      <c r="C38" s="15">
        <v>61</v>
      </c>
      <c r="D38" s="15">
        <v>2000</v>
      </c>
      <c r="E38" s="15">
        <v>1.67</v>
      </c>
      <c r="F38" s="15" t="s">
        <v>14</v>
      </c>
      <c r="G38" s="15">
        <v>1.67</v>
      </c>
      <c r="H38" s="15">
        <f t="shared" si="0"/>
        <v>0</v>
      </c>
      <c r="I38" s="16">
        <f t="shared" si="1"/>
        <v>1</v>
      </c>
      <c r="J38" s="17">
        <f t="shared" si="2"/>
        <v>3340</v>
      </c>
      <c r="K38" s="16"/>
      <c r="L38" s="17">
        <f t="shared" si="3"/>
        <v>0</v>
      </c>
    </row>
    <row r="39" spans="1:12" x14ac:dyDescent="0.25">
      <c r="A39" s="15" t="s">
        <v>34</v>
      </c>
      <c r="B39" s="15" t="s">
        <v>118</v>
      </c>
      <c r="C39" s="15">
        <v>63</v>
      </c>
      <c r="D39" s="15">
        <v>1500</v>
      </c>
      <c r="E39" s="15">
        <v>1.1399999999999999</v>
      </c>
      <c r="F39" s="15" t="s">
        <v>14</v>
      </c>
      <c r="G39" s="15">
        <v>1.1399999999999999</v>
      </c>
      <c r="H39" s="15">
        <f t="shared" si="0"/>
        <v>0</v>
      </c>
      <c r="I39" s="16">
        <f t="shared" si="1"/>
        <v>1</v>
      </c>
      <c r="J39" s="17">
        <f t="shared" si="2"/>
        <v>1709.9999999999998</v>
      </c>
      <c r="K39" s="16"/>
      <c r="L39" s="17">
        <f t="shared" si="3"/>
        <v>0</v>
      </c>
    </row>
    <row r="40" spans="1:12" x14ac:dyDescent="0.25">
      <c r="A40" s="15" t="s">
        <v>18</v>
      </c>
      <c r="B40" s="15" t="s">
        <v>119</v>
      </c>
      <c r="C40" s="15">
        <v>68</v>
      </c>
      <c r="D40" s="15">
        <v>2000</v>
      </c>
      <c r="E40" s="15">
        <v>1</v>
      </c>
      <c r="F40" s="15" t="s">
        <v>12</v>
      </c>
      <c r="G40" s="15">
        <v>1</v>
      </c>
      <c r="H40" s="15">
        <f t="shared" si="0"/>
        <v>0</v>
      </c>
      <c r="I40" s="16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15" t="s">
        <v>34</v>
      </c>
      <c r="B41" s="15" t="s">
        <v>120</v>
      </c>
      <c r="C41" s="15">
        <v>69</v>
      </c>
      <c r="D41" s="15">
        <v>7500</v>
      </c>
      <c r="E41" s="15">
        <v>0.83</v>
      </c>
      <c r="F41" s="15" t="s">
        <v>16</v>
      </c>
      <c r="G41" s="15">
        <v>0.83</v>
      </c>
      <c r="H41" s="15">
        <f t="shared" si="0"/>
        <v>0</v>
      </c>
      <c r="I41" s="16">
        <f t="shared" si="1"/>
        <v>1</v>
      </c>
      <c r="J41" s="17">
        <f t="shared" si="2"/>
        <v>6225</v>
      </c>
      <c r="K41" s="16"/>
      <c r="L41" s="17">
        <f t="shared" si="3"/>
        <v>0</v>
      </c>
    </row>
    <row r="42" spans="1:12" x14ac:dyDescent="0.25">
      <c r="A42" s="15" t="s">
        <v>34</v>
      </c>
      <c r="B42" s="15" t="s">
        <v>121</v>
      </c>
      <c r="C42" s="15">
        <v>73</v>
      </c>
      <c r="D42" s="15">
        <v>7500</v>
      </c>
      <c r="E42" s="15">
        <v>2.4</v>
      </c>
      <c r="F42" s="15" t="s">
        <v>16</v>
      </c>
      <c r="G42" s="15">
        <v>2.4</v>
      </c>
      <c r="H42" s="15">
        <f t="shared" si="0"/>
        <v>0</v>
      </c>
      <c r="I42" s="16">
        <f t="shared" si="1"/>
        <v>1</v>
      </c>
      <c r="J42" s="17">
        <f t="shared" si="2"/>
        <v>18000</v>
      </c>
      <c r="K42" s="16"/>
      <c r="L42" s="17">
        <f t="shared" si="3"/>
        <v>0</v>
      </c>
    </row>
    <row r="43" spans="1:12" x14ac:dyDescent="0.25">
      <c r="A43" s="15" t="s">
        <v>34</v>
      </c>
      <c r="B43" s="15" t="s">
        <v>122</v>
      </c>
      <c r="C43" s="15">
        <v>77</v>
      </c>
      <c r="D43" s="15">
        <v>7500</v>
      </c>
      <c r="E43" s="15">
        <v>0.18</v>
      </c>
      <c r="F43" s="15" t="s">
        <v>16</v>
      </c>
      <c r="G43" s="15">
        <v>0.18</v>
      </c>
      <c r="H43" s="15">
        <f t="shared" si="0"/>
        <v>0</v>
      </c>
      <c r="I43" s="16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ht="30" x14ac:dyDescent="0.25">
      <c r="A44" s="15" t="s">
        <v>34</v>
      </c>
      <c r="B44" s="15" t="s">
        <v>123</v>
      </c>
      <c r="C44" s="15">
        <v>80</v>
      </c>
      <c r="D44" s="15">
        <v>7500</v>
      </c>
      <c r="E44" s="15">
        <v>0.2</v>
      </c>
      <c r="F44" s="15" t="s">
        <v>16</v>
      </c>
      <c r="G44" s="15">
        <v>0.2</v>
      </c>
      <c r="H44" s="15">
        <f t="shared" si="0"/>
        <v>0</v>
      </c>
      <c r="I44" s="16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15" t="s">
        <v>34</v>
      </c>
      <c r="B45" s="15" t="s">
        <v>124</v>
      </c>
      <c r="C45" s="15">
        <v>84</v>
      </c>
      <c r="D45" s="15">
        <v>301.392</v>
      </c>
      <c r="E45" s="15">
        <v>56.69</v>
      </c>
      <c r="F45" s="15" t="s">
        <v>10</v>
      </c>
      <c r="G45" s="15">
        <v>56.69</v>
      </c>
      <c r="H45" s="15">
        <f t="shared" si="0"/>
        <v>0</v>
      </c>
      <c r="I45" s="16">
        <f t="shared" si="1"/>
        <v>1</v>
      </c>
      <c r="J45" s="17">
        <f t="shared" si="2"/>
        <v>17085.912479999999</v>
      </c>
      <c r="K45" s="16"/>
      <c r="L45" s="17">
        <f t="shared" si="3"/>
        <v>0</v>
      </c>
    </row>
    <row r="46" spans="1:12" x14ac:dyDescent="0.25">
      <c r="A46" s="15" t="s">
        <v>34</v>
      </c>
      <c r="B46" s="15" t="s">
        <v>125</v>
      </c>
      <c r="C46" s="15">
        <v>85</v>
      </c>
      <c r="D46" s="15">
        <v>301.392</v>
      </c>
      <c r="E46" s="15">
        <v>234.32</v>
      </c>
      <c r="F46" s="15" t="s">
        <v>10</v>
      </c>
      <c r="G46" s="15">
        <v>234.32</v>
      </c>
      <c r="H46" s="15">
        <f t="shared" si="0"/>
        <v>0</v>
      </c>
      <c r="I46" s="16">
        <f t="shared" si="1"/>
        <v>1</v>
      </c>
      <c r="J46" s="17">
        <f t="shared" si="2"/>
        <v>70622.173439999999</v>
      </c>
      <c r="K46" s="16"/>
      <c r="L46" s="17">
        <f t="shared" si="3"/>
        <v>0</v>
      </c>
    </row>
    <row r="47" spans="1:12" x14ac:dyDescent="0.25">
      <c r="A47" s="15" t="s">
        <v>34</v>
      </c>
      <c r="B47" s="15" t="s">
        <v>126</v>
      </c>
      <c r="C47" s="15">
        <v>86</v>
      </c>
      <c r="D47" s="15">
        <v>301.392</v>
      </c>
      <c r="E47" s="15">
        <v>12.79</v>
      </c>
      <c r="F47" s="15" t="s">
        <v>10</v>
      </c>
      <c r="G47" s="15">
        <v>12.79</v>
      </c>
      <c r="H47" s="15">
        <f t="shared" si="0"/>
        <v>0</v>
      </c>
      <c r="I47" s="16">
        <f t="shared" si="1"/>
        <v>1</v>
      </c>
      <c r="J47" s="17">
        <f t="shared" si="2"/>
        <v>3854.8036799999995</v>
      </c>
      <c r="K47" s="16"/>
      <c r="L47" s="17">
        <f t="shared" si="3"/>
        <v>0</v>
      </c>
    </row>
    <row r="48" spans="1:12" ht="30" x14ac:dyDescent="0.25">
      <c r="A48" s="15" t="s">
        <v>34</v>
      </c>
      <c r="B48" s="15" t="s">
        <v>127</v>
      </c>
      <c r="C48" s="15">
        <v>87</v>
      </c>
      <c r="D48" s="15">
        <v>301.392</v>
      </c>
      <c r="E48" s="15">
        <v>25.02</v>
      </c>
      <c r="F48" s="15" t="s">
        <v>10</v>
      </c>
      <c r="G48" s="15">
        <v>25.02</v>
      </c>
      <c r="H48" s="15">
        <f t="shared" si="0"/>
        <v>0</v>
      </c>
      <c r="I48" s="16">
        <f t="shared" si="1"/>
        <v>1</v>
      </c>
      <c r="J48" s="17">
        <f t="shared" si="2"/>
        <v>7540.8278399999999</v>
      </c>
      <c r="K48" s="16"/>
      <c r="L48" s="17">
        <f t="shared" si="3"/>
        <v>0</v>
      </c>
    </row>
    <row r="49" spans="1:12" x14ac:dyDescent="0.25">
      <c r="A49" s="15" t="s">
        <v>34</v>
      </c>
      <c r="B49" s="15" t="s">
        <v>128</v>
      </c>
      <c r="C49" s="15">
        <v>88</v>
      </c>
      <c r="D49" s="15">
        <v>2000</v>
      </c>
      <c r="E49" s="15">
        <v>3.23</v>
      </c>
      <c r="F49" s="15" t="s">
        <v>14</v>
      </c>
      <c r="G49" s="15">
        <v>3.23</v>
      </c>
      <c r="H49" s="15">
        <f t="shared" si="0"/>
        <v>0</v>
      </c>
      <c r="I49" s="16">
        <f t="shared" si="1"/>
        <v>1</v>
      </c>
      <c r="J49" s="17">
        <f t="shared" si="2"/>
        <v>6460</v>
      </c>
      <c r="K49" s="16"/>
      <c r="L49" s="17">
        <f t="shared" si="3"/>
        <v>0</v>
      </c>
    </row>
    <row r="50" spans="1:12" x14ac:dyDescent="0.25">
      <c r="A50" s="15" t="s">
        <v>34</v>
      </c>
      <c r="B50" s="15" t="s">
        <v>129</v>
      </c>
      <c r="C50" s="15">
        <v>91</v>
      </c>
      <c r="D50" s="15">
        <v>225</v>
      </c>
      <c r="E50" s="15">
        <v>27.63</v>
      </c>
      <c r="F50" s="15" t="s">
        <v>14</v>
      </c>
      <c r="G50" s="15">
        <v>27.63</v>
      </c>
      <c r="H50" s="15">
        <f t="shared" si="0"/>
        <v>0</v>
      </c>
      <c r="I50" s="16">
        <f t="shared" si="1"/>
        <v>1</v>
      </c>
      <c r="J50" s="17">
        <f t="shared" si="2"/>
        <v>6216.75</v>
      </c>
      <c r="K50" s="16"/>
      <c r="L50" s="17">
        <f t="shared" si="3"/>
        <v>0</v>
      </c>
    </row>
    <row r="51" spans="1:12" x14ac:dyDescent="0.25">
      <c r="A51" s="15" t="s">
        <v>34</v>
      </c>
      <c r="B51" s="15" t="s">
        <v>130</v>
      </c>
      <c r="C51" s="15">
        <v>92</v>
      </c>
      <c r="D51" s="15">
        <v>2000</v>
      </c>
      <c r="E51" s="15">
        <v>1.67</v>
      </c>
      <c r="F51" s="15" t="s">
        <v>14</v>
      </c>
      <c r="G51" s="15">
        <v>1.67</v>
      </c>
      <c r="H51" s="15">
        <f t="shared" si="0"/>
        <v>0</v>
      </c>
      <c r="I51" s="16">
        <f t="shared" si="1"/>
        <v>1</v>
      </c>
      <c r="J51" s="17">
        <f t="shared" si="2"/>
        <v>3340</v>
      </c>
      <c r="K51" s="16"/>
      <c r="L51" s="17">
        <f t="shared" si="3"/>
        <v>0</v>
      </c>
    </row>
    <row r="52" spans="1:12" x14ac:dyDescent="0.25">
      <c r="A52" s="15" t="s">
        <v>34</v>
      </c>
      <c r="B52" s="15" t="s">
        <v>131</v>
      </c>
      <c r="C52" s="15">
        <v>93</v>
      </c>
      <c r="D52" s="15">
        <v>1500</v>
      </c>
      <c r="E52" s="15">
        <v>1.41</v>
      </c>
      <c r="F52" s="15" t="s">
        <v>14</v>
      </c>
      <c r="G52" s="15">
        <v>1.41</v>
      </c>
      <c r="H52" s="15">
        <f t="shared" si="0"/>
        <v>0</v>
      </c>
      <c r="I52" s="16">
        <f t="shared" si="1"/>
        <v>1</v>
      </c>
      <c r="J52" s="17">
        <f t="shared" si="2"/>
        <v>2115</v>
      </c>
      <c r="K52" s="16"/>
      <c r="L52" s="17">
        <f t="shared" si="3"/>
        <v>0</v>
      </c>
    </row>
    <row r="53" spans="1:12" x14ac:dyDescent="0.25">
      <c r="A53" s="15" t="s">
        <v>34</v>
      </c>
      <c r="B53" s="15" t="s">
        <v>132</v>
      </c>
      <c r="C53" s="15">
        <v>97</v>
      </c>
      <c r="D53" s="15">
        <v>7500</v>
      </c>
      <c r="E53" s="15">
        <v>0.15</v>
      </c>
      <c r="F53" s="15" t="s">
        <v>16</v>
      </c>
      <c r="G53" s="15">
        <v>0.15</v>
      </c>
      <c r="H53" s="15">
        <f t="shared" si="0"/>
        <v>0</v>
      </c>
      <c r="I53" s="16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15" t="s">
        <v>34</v>
      </c>
      <c r="B54" s="15" t="s">
        <v>133</v>
      </c>
      <c r="C54" s="15">
        <v>100</v>
      </c>
      <c r="D54" s="15">
        <v>7500</v>
      </c>
      <c r="E54" s="15">
        <v>0.25</v>
      </c>
      <c r="F54" s="15" t="s">
        <v>16</v>
      </c>
      <c r="G54" s="15">
        <v>0.25</v>
      </c>
      <c r="H54" s="15">
        <f t="shared" si="0"/>
        <v>0</v>
      </c>
      <c r="I54" s="16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15" t="s">
        <v>34</v>
      </c>
      <c r="B55" s="15" t="s">
        <v>135</v>
      </c>
      <c r="C55" s="15">
        <v>106</v>
      </c>
      <c r="D55" s="15">
        <v>301.392</v>
      </c>
      <c r="E55" s="15">
        <v>10.8</v>
      </c>
      <c r="F55" s="15" t="s">
        <v>10</v>
      </c>
      <c r="G55" s="15">
        <v>10.8</v>
      </c>
      <c r="H55" s="15">
        <f t="shared" si="0"/>
        <v>0</v>
      </c>
      <c r="I55" s="16">
        <f t="shared" si="1"/>
        <v>1</v>
      </c>
      <c r="J55" s="17">
        <f t="shared" si="2"/>
        <v>3255.0336000000002</v>
      </c>
      <c r="K55" s="16"/>
      <c r="L55" s="17">
        <f t="shared" si="3"/>
        <v>0</v>
      </c>
    </row>
    <row r="56" spans="1:12" x14ac:dyDescent="0.25">
      <c r="A56" s="15" t="s">
        <v>34</v>
      </c>
      <c r="B56" s="15" t="s">
        <v>136</v>
      </c>
      <c r="C56" s="15">
        <v>107</v>
      </c>
      <c r="D56" s="15">
        <v>301.392</v>
      </c>
      <c r="E56" s="15">
        <v>26.85</v>
      </c>
      <c r="F56" s="15" t="s">
        <v>10</v>
      </c>
      <c r="G56" s="15">
        <v>26.85</v>
      </c>
      <c r="H56" s="15">
        <f t="shared" si="0"/>
        <v>0</v>
      </c>
      <c r="I56" s="16">
        <f t="shared" si="1"/>
        <v>1</v>
      </c>
      <c r="J56" s="17">
        <f t="shared" si="2"/>
        <v>8092.3752000000004</v>
      </c>
      <c r="K56" s="16"/>
      <c r="L56" s="17">
        <f t="shared" si="3"/>
        <v>0</v>
      </c>
    </row>
    <row r="57" spans="1:12" x14ac:dyDescent="0.25">
      <c r="A57" s="15" t="s">
        <v>34</v>
      </c>
      <c r="B57" s="15" t="s">
        <v>137</v>
      </c>
      <c r="C57" s="15">
        <v>108</v>
      </c>
      <c r="D57" s="15">
        <v>301.392</v>
      </c>
      <c r="E57" s="15">
        <v>1.8149999999999999</v>
      </c>
      <c r="F57" s="15" t="s">
        <v>10</v>
      </c>
      <c r="G57" s="15">
        <v>1.82</v>
      </c>
      <c r="H57" s="15">
        <f t="shared" si="0"/>
        <v>-5.0000000000001155E-3</v>
      </c>
      <c r="I57" s="16">
        <f t="shared" si="1"/>
        <v>1.0027548209366393</v>
      </c>
      <c r="J57" s="17">
        <f t="shared" si="2"/>
        <v>548.53344000000004</v>
      </c>
      <c r="K57" s="16"/>
      <c r="L57" s="17">
        <f t="shared" si="3"/>
        <v>0</v>
      </c>
    </row>
    <row r="58" spans="1:12" x14ac:dyDescent="0.25">
      <c r="A58" s="15" t="s">
        <v>34</v>
      </c>
      <c r="B58" s="15" t="s">
        <v>138</v>
      </c>
      <c r="C58" s="15">
        <v>109</v>
      </c>
      <c r="D58" s="15">
        <v>2000</v>
      </c>
      <c r="E58" s="15">
        <v>0.61</v>
      </c>
      <c r="F58" s="15" t="s">
        <v>14</v>
      </c>
      <c r="G58" s="15">
        <v>0.61</v>
      </c>
      <c r="H58" s="15">
        <f t="shared" si="0"/>
        <v>0</v>
      </c>
      <c r="I58" s="16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15" t="s">
        <v>34</v>
      </c>
      <c r="B59" s="15" t="s">
        <v>139</v>
      </c>
      <c r="C59" s="15">
        <v>112</v>
      </c>
      <c r="D59" s="15">
        <v>225</v>
      </c>
      <c r="E59" s="15">
        <v>2.93</v>
      </c>
      <c r="F59" s="15" t="s">
        <v>14</v>
      </c>
      <c r="G59" s="15">
        <v>2.93</v>
      </c>
      <c r="H59" s="15">
        <f t="shared" si="0"/>
        <v>0</v>
      </c>
      <c r="I59" s="16">
        <f t="shared" si="1"/>
        <v>1</v>
      </c>
      <c r="J59" s="17">
        <f t="shared" si="2"/>
        <v>659.25</v>
      </c>
      <c r="K59" s="16"/>
      <c r="L59" s="17">
        <f t="shared" si="3"/>
        <v>0</v>
      </c>
    </row>
    <row r="60" spans="1:12" x14ac:dyDescent="0.25">
      <c r="A60" s="15" t="s">
        <v>34</v>
      </c>
      <c r="B60" s="15" t="s">
        <v>139</v>
      </c>
      <c r="C60" s="15">
        <v>113</v>
      </c>
      <c r="D60" s="15">
        <v>1500</v>
      </c>
      <c r="E60" s="15">
        <v>0.09</v>
      </c>
      <c r="F60" s="15" t="s">
        <v>14</v>
      </c>
      <c r="G60" s="15">
        <v>0.09</v>
      </c>
      <c r="H60" s="15">
        <f t="shared" si="0"/>
        <v>0</v>
      </c>
      <c r="I60" s="16">
        <f t="shared" si="1"/>
        <v>1</v>
      </c>
      <c r="J60" s="17">
        <f t="shared" si="2"/>
        <v>135</v>
      </c>
      <c r="K60" s="16"/>
      <c r="L60" s="17">
        <f t="shared" si="3"/>
        <v>0</v>
      </c>
    </row>
    <row r="61" spans="1:12" x14ac:dyDescent="0.25">
      <c r="A61" s="15" t="s">
        <v>34</v>
      </c>
      <c r="B61" s="15" t="s">
        <v>140</v>
      </c>
      <c r="C61" s="15">
        <v>116</v>
      </c>
      <c r="D61" s="15">
        <v>50</v>
      </c>
      <c r="E61" s="15">
        <v>53</v>
      </c>
      <c r="F61" s="15" t="s">
        <v>13</v>
      </c>
      <c r="G61" s="15">
        <v>53</v>
      </c>
      <c r="H61" s="15">
        <f t="shared" si="0"/>
        <v>0</v>
      </c>
      <c r="I61" s="16">
        <f t="shared" si="1"/>
        <v>1</v>
      </c>
      <c r="J61" s="17">
        <f t="shared" si="2"/>
        <v>2650</v>
      </c>
      <c r="K61" s="16"/>
      <c r="L61" s="17">
        <f t="shared" si="3"/>
        <v>0</v>
      </c>
    </row>
    <row r="62" spans="1:12" x14ac:dyDescent="0.25">
      <c r="A62" s="15" t="s">
        <v>18</v>
      </c>
      <c r="B62" s="15" t="s">
        <v>141</v>
      </c>
      <c r="C62" s="15">
        <v>118</v>
      </c>
      <c r="D62" s="15">
        <v>2000</v>
      </c>
      <c r="E62" s="15">
        <v>1</v>
      </c>
      <c r="F62" s="15" t="s">
        <v>12</v>
      </c>
      <c r="G62" s="15">
        <v>1</v>
      </c>
      <c r="H62" s="15">
        <f t="shared" si="0"/>
        <v>0</v>
      </c>
      <c r="I62" s="16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15" t="s">
        <v>34</v>
      </c>
      <c r="B63" s="15" t="s">
        <v>142</v>
      </c>
      <c r="C63" s="15">
        <v>120</v>
      </c>
      <c r="D63" s="15">
        <v>193.75200000000001</v>
      </c>
      <c r="E63" s="15">
        <v>201.77</v>
      </c>
      <c r="F63" s="15" t="s">
        <v>10</v>
      </c>
      <c r="G63" s="15">
        <v>201.77</v>
      </c>
      <c r="H63" s="15">
        <f t="shared" si="0"/>
        <v>0</v>
      </c>
      <c r="I63" s="16">
        <f t="shared" si="1"/>
        <v>1</v>
      </c>
      <c r="J63" s="17">
        <f t="shared" si="2"/>
        <v>39093.341040000007</v>
      </c>
      <c r="K63" s="16"/>
      <c r="L63" s="17">
        <f t="shared" si="3"/>
        <v>0</v>
      </c>
    </row>
    <row r="64" spans="1:12" x14ac:dyDescent="0.25">
      <c r="A64" s="15" t="s">
        <v>34</v>
      </c>
      <c r="B64" s="15" t="s">
        <v>143</v>
      </c>
      <c r="C64" s="15">
        <v>124</v>
      </c>
      <c r="D64" s="15">
        <v>193.75200000000001</v>
      </c>
      <c r="E64" s="15">
        <v>216.39</v>
      </c>
      <c r="F64" s="15" t="s">
        <v>10</v>
      </c>
      <c r="G64" s="15">
        <v>216.39</v>
      </c>
      <c r="H64" s="15">
        <f t="shared" si="0"/>
        <v>0</v>
      </c>
      <c r="I64" s="16">
        <f t="shared" si="1"/>
        <v>1</v>
      </c>
      <c r="J64" s="17">
        <f t="shared" si="2"/>
        <v>41925.995280000003</v>
      </c>
      <c r="K64" s="16"/>
      <c r="L64" s="17">
        <f t="shared" si="3"/>
        <v>0</v>
      </c>
    </row>
    <row r="65" spans="1:12" x14ac:dyDescent="0.25">
      <c r="A65" s="15" t="s">
        <v>34</v>
      </c>
      <c r="B65" s="15" t="s">
        <v>144</v>
      </c>
      <c r="C65" s="15">
        <v>129</v>
      </c>
      <c r="D65" s="15">
        <v>193.75200000000001</v>
      </c>
      <c r="E65" s="15">
        <v>62.19</v>
      </c>
      <c r="F65" s="15" t="s">
        <v>10</v>
      </c>
      <c r="G65" s="15">
        <v>62.19</v>
      </c>
      <c r="H65" s="15">
        <f t="shared" si="0"/>
        <v>0</v>
      </c>
      <c r="I65" s="16">
        <f t="shared" si="1"/>
        <v>1</v>
      </c>
      <c r="J65" s="17">
        <f t="shared" si="2"/>
        <v>12049.436879999999</v>
      </c>
      <c r="K65" s="16"/>
      <c r="L65" s="17">
        <f t="shared" si="3"/>
        <v>0</v>
      </c>
    </row>
    <row r="66" spans="1:12" x14ac:dyDescent="0.25">
      <c r="A66" s="15" t="s">
        <v>34</v>
      </c>
      <c r="B66" s="15" t="s">
        <v>145</v>
      </c>
      <c r="C66" s="15">
        <v>133</v>
      </c>
      <c r="D66" s="15">
        <v>65.599999999999994</v>
      </c>
      <c r="E66" s="15">
        <v>49.17</v>
      </c>
      <c r="F66" s="15" t="s">
        <v>19</v>
      </c>
      <c r="G66" s="15">
        <v>49.17</v>
      </c>
      <c r="H66" s="15">
        <f t="shared" si="0"/>
        <v>0</v>
      </c>
      <c r="I66" s="16">
        <f t="shared" si="1"/>
        <v>1</v>
      </c>
      <c r="J66" s="17">
        <f t="shared" si="2"/>
        <v>3225.5519999999997</v>
      </c>
      <c r="K66" s="16"/>
      <c r="L66" s="17">
        <f t="shared" si="3"/>
        <v>0</v>
      </c>
    </row>
    <row r="67" spans="1:12" x14ac:dyDescent="0.25">
      <c r="A67" s="15" t="s">
        <v>34</v>
      </c>
      <c r="B67" s="15" t="s">
        <v>146</v>
      </c>
      <c r="C67" s="15">
        <v>137</v>
      </c>
      <c r="D67" s="15">
        <v>65.599999999999994</v>
      </c>
      <c r="E67" s="15">
        <v>37.67</v>
      </c>
      <c r="F67" s="15" t="s">
        <v>19</v>
      </c>
      <c r="G67" s="15">
        <v>37.67</v>
      </c>
      <c r="H67" s="15">
        <f t="shared" si="0"/>
        <v>0</v>
      </c>
      <c r="I67" s="16">
        <f t="shared" si="1"/>
        <v>1</v>
      </c>
      <c r="J67" s="17">
        <f t="shared" si="2"/>
        <v>2471.152</v>
      </c>
      <c r="K67" s="16"/>
      <c r="L67" s="17">
        <f t="shared" si="3"/>
        <v>0</v>
      </c>
    </row>
    <row r="68" spans="1:12" x14ac:dyDescent="0.25">
      <c r="A68" s="15" t="s">
        <v>34</v>
      </c>
      <c r="B68" s="15" t="s">
        <v>276</v>
      </c>
      <c r="C68" s="15">
        <v>138</v>
      </c>
      <c r="D68" s="15">
        <v>161.46</v>
      </c>
      <c r="E68" s="15">
        <v>1.26</v>
      </c>
      <c r="F68" s="15" t="s">
        <v>10</v>
      </c>
      <c r="G68" s="15">
        <v>1.26</v>
      </c>
      <c r="H68" s="15">
        <f t="shared" si="0"/>
        <v>0</v>
      </c>
      <c r="I68" s="16">
        <f t="shared" si="1"/>
        <v>1</v>
      </c>
      <c r="J68" s="17">
        <f t="shared" si="2"/>
        <v>203.43960000000001</v>
      </c>
      <c r="K68" s="16"/>
      <c r="L68" s="17">
        <f t="shared" si="3"/>
        <v>0</v>
      </c>
    </row>
    <row r="69" spans="1:12" x14ac:dyDescent="0.25">
      <c r="A69" s="15" t="s">
        <v>34</v>
      </c>
      <c r="B69" s="15" t="s">
        <v>147</v>
      </c>
      <c r="C69" s="15">
        <v>140</v>
      </c>
      <c r="D69" s="15">
        <v>10.76</v>
      </c>
      <c r="E69" s="15">
        <v>338.17</v>
      </c>
      <c r="F69" s="15" t="s">
        <v>10</v>
      </c>
      <c r="G69" s="15">
        <v>338.17</v>
      </c>
      <c r="H69" s="15">
        <f t="shared" ref="H69:H132" si="4">E69-G69</f>
        <v>0</v>
      </c>
      <c r="I69" s="16">
        <f t="shared" ref="I69:I132" si="5">G69/E69</f>
        <v>1</v>
      </c>
      <c r="J69" s="17">
        <f t="shared" ref="J69:J132" si="6">G69*D69</f>
        <v>3638.7092000000002</v>
      </c>
      <c r="K69" s="16"/>
      <c r="L69" s="17">
        <f t="shared" ref="L69:L132" si="7">D69*E69*K69</f>
        <v>0</v>
      </c>
    </row>
    <row r="70" spans="1:12" x14ac:dyDescent="0.25">
      <c r="A70" s="15" t="s">
        <v>34</v>
      </c>
      <c r="B70" s="15" t="s">
        <v>148</v>
      </c>
      <c r="C70" s="15">
        <v>142</v>
      </c>
      <c r="D70" s="15">
        <v>139.93199999999999</v>
      </c>
      <c r="E70" s="15">
        <v>117.33</v>
      </c>
      <c r="F70" s="15" t="s">
        <v>10</v>
      </c>
      <c r="G70" s="15">
        <v>117.33</v>
      </c>
      <c r="H70" s="15">
        <f t="shared" si="4"/>
        <v>0</v>
      </c>
      <c r="I70" s="16">
        <f t="shared" si="5"/>
        <v>1</v>
      </c>
      <c r="J70" s="17">
        <f t="shared" si="6"/>
        <v>16418.221559999998</v>
      </c>
      <c r="K70" s="16"/>
      <c r="L70" s="17">
        <f t="shared" si="7"/>
        <v>0</v>
      </c>
    </row>
    <row r="71" spans="1:12" ht="30" x14ac:dyDescent="0.25">
      <c r="A71" s="15" t="s">
        <v>34</v>
      </c>
      <c r="B71" s="15" t="s">
        <v>149</v>
      </c>
      <c r="C71" s="15">
        <v>143</v>
      </c>
      <c r="D71" s="15">
        <v>139.93199999999999</v>
      </c>
      <c r="E71" s="15">
        <v>307.83</v>
      </c>
      <c r="F71" s="15" t="s">
        <v>10</v>
      </c>
      <c r="G71" s="15">
        <v>307.83</v>
      </c>
      <c r="H71" s="15">
        <f t="shared" si="4"/>
        <v>0</v>
      </c>
      <c r="I71" s="16">
        <f t="shared" si="5"/>
        <v>1</v>
      </c>
      <c r="J71" s="17">
        <f t="shared" si="6"/>
        <v>43075.267559999993</v>
      </c>
      <c r="K71" s="16"/>
      <c r="L71" s="17">
        <f t="shared" si="7"/>
        <v>0</v>
      </c>
    </row>
    <row r="72" spans="1:12" x14ac:dyDescent="0.25">
      <c r="A72" s="15" t="s">
        <v>34</v>
      </c>
      <c r="B72" s="15" t="s">
        <v>150</v>
      </c>
      <c r="C72" s="15">
        <v>147</v>
      </c>
      <c r="D72" s="15">
        <v>193.75200000000001</v>
      </c>
      <c r="E72" s="15">
        <v>347.17</v>
      </c>
      <c r="F72" s="15" t="s">
        <v>10</v>
      </c>
      <c r="G72" s="15">
        <v>347.17</v>
      </c>
      <c r="H72" s="15">
        <f t="shared" si="4"/>
        <v>0</v>
      </c>
      <c r="I72" s="16">
        <f t="shared" si="5"/>
        <v>1</v>
      </c>
      <c r="J72" s="17">
        <f t="shared" si="6"/>
        <v>67264.881840000002</v>
      </c>
      <c r="K72" s="16"/>
      <c r="L72" s="17">
        <f t="shared" si="7"/>
        <v>0</v>
      </c>
    </row>
    <row r="73" spans="1:12" ht="30" x14ac:dyDescent="0.25">
      <c r="A73" s="15" t="s">
        <v>18</v>
      </c>
      <c r="B73" s="15" t="s">
        <v>151</v>
      </c>
      <c r="C73" s="15">
        <v>150</v>
      </c>
      <c r="D73" s="15">
        <v>15000</v>
      </c>
      <c r="E73" s="15">
        <v>1</v>
      </c>
      <c r="F73" s="15" t="s">
        <v>12</v>
      </c>
      <c r="G73" s="15">
        <v>1</v>
      </c>
      <c r="H73" s="15">
        <f t="shared" si="4"/>
        <v>0</v>
      </c>
      <c r="I73" s="16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15" t="s">
        <v>34</v>
      </c>
      <c r="B74" s="15" t="s">
        <v>152</v>
      </c>
      <c r="C74" s="15">
        <v>151</v>
      </c>
      <c r="D74" s="15">
        <v>139.93199999999999</v>
      </c>
      <c r="E74" s="15">
        <v>129.31</v>
      </c>
      <c r="F74" s="15" t="s">
        <v>10</v>
      </c>
      <c r="G74" s="15">
        <v>129.31</v>
      </c>
      <c r="H74" s="15">
        <f t="shared" si="4"/>
        <v>0</v>
      </c>
      <c r="I74" s="16">
        <f t="shared" si="5"/>
        <v>1</v>
      </c>
      <c r="J74" s="17">
        <f t="shared" si="6"/>
        <v>18094.606919999998</v>
      </c>
      <c r="K74" s="16"/>
      <c r="L74" s="17">
        <f t="shared" si="7"/>
        <v>0</v>
      </c>
    </row>
    <row r="75" spans="1:12" x14ac:dyDescent="0.25">
      <c r="A75" s="15" t="s">
        <v>34</v>
      </c>
      <c r="B75" s="15" t="s">
        <v>153</v>
      </c>
      <c r="C75" s="15">
        <v>152</v>
      </c>
      <c r="D75" s="15">
        <v>139.93199999999999</v>
      </c>
      <c r="E75" s="15">
        <v>431.24</v>
      </c>
      <c r="F75" s="15" t="s">
        <v>10</v>
      </c>
      <c r="G75" s="15">
        <v>431.24</v>
      </c>
      <c r="H75" s="15">
        <f t="shared" si="4"/>
        <v>0</v>
      </c>
      <c r="I75" s="16">
        <f t="shared" si="5"/>
        <v>1</v>
      </c>
      <c r="J75" s="17">
        <f t="shared" si="6"/>
        <v>60344.275679999999</v>
      </c>
      <c r="K75" s="16"/>
      <c r="L75" s="17">
        <f t="shared" si="7"/>
        <v>0</v>
      </c>
    </row>
    <row r="76" spans="1:12" x14ac:dyDescent="0.25">
      <c r="A76" s="15" t="s">
        <v>34</v>
      </c>
      <c r="B76" s="15" t="s">
        <v>154</v>
      </c>
      <c r="C76" s="15">
        <v>156</v>
      </c>
      <c r="D76" s="15">
        <v>193.75200000000001</v>
      </c>
      <c r="E76" s="15">
        <v>198</v>
      </c>
      <c r="F76" s="15" t="s">
        <v>10</v>
      </c>
      <c r="G76" s="15">
        <v>198</v>
      </c>
      <c r="H76" s="15">
        <f t="shared" si="4"/>
        <v>0</v>
      </c>
      <c r="I76" s="16">
        <f t="shared" si="5"/>
        <v>1</v>
      </c>
      <c r="J76" s="17">
        <f t="shared" si="6"/>
        <v>38362.896000000001</v>
      </c>
      <c r="K76" s="16"/>
      <c r="L76" s="17">
        <f t="shared" si="7"/>
        <v>0</v>
      </c>
    </row>
    <row r="77" spans="1:12" x14ac:dyDescent="0.25">
      <c r="A77" s="15" t="s">
        <v>34</v>
      </c>
      <c r="B77" s="15" t="s">
        <v>155</v>
      </c>
      <c r="C77" s="15">
        <v>160</v>
      </c>
      <c r="D77" s="15">
        <v>139.93199999999999</v>
      </c>
      <c r="E77" s="15">
        <v>13.49</v>
      </c>
      <c r="F77" s="15" t="s">
        <v>10</v>
      </c>
      <c r="G77" s="15">
        <v>13.49</v>
      </c>
      <c r="H77" s="15">
        <f t="shared" si="4"/>
        <v>0</v>
      </c>
      <c r="I77" s="16">
        <f t="shared" si="5"/>
        <v>1</v>
      </c>
      <c r="J77" s="17">
        <f t="shared" si="6"/>
        <v>1887.6826799999999</v>
      </c>
      <c r="K77" s="16"/>
      <c r="L77" s="17">
        <f t="shared" si="7"/>
        <v>0</v>
      </c>
    </row>
    <row r="78" spans="1:12" x14ac:dyDescent="0.25">
      <c r="A78" s="15" t="s">
        <v>34</v>
      </c>
      <c r="B78" s="15" t="s">
        <v>156</v>
      </c>
      <c r="C78" s="15">
        <v>161</v>
      </c>
      <c r="D78" s="15">
        <v>139.93199999999999</v>
      </c>
      <c r="E78" s="15">
        <v>47.73</v>
      </c>
      <c r="F78" s="15" t="s">
        <v>10</v>
      </c>
      <c r="G78" s="15">
        <v>47.73</v>
      </c>
      <c r="H78" s="15">
        <f t="shared" si="4"/>
        <v>0</v>
      </c>
      <c r="I78" s="16">
        <f t="shared" si="5"/>
        <v>1</v>
      </c>
      <c r="J78" s="17">
        <f t="shared" si="6"/>
        <v>6678.9543599999988</v>
      </c>
      <c r="K78" s="16"/>
      <c r="L78" s="17">
        <f t="shared" si="7"/>
        <v>0</v>
      </c>
    </row>
    <row r="79" spans="1:12" x14ac:dyDescent="0.25">
      <c r="A79" s="15" t="s">
        <v>34</v>
      </c>
      <c r="B79" s="15" t="s">
        <v>157</v>
      </c>
      <c r="C79" s="15">
        <v>165</v>
      </c>
      <c r="D79" s="15">
        <v>193.75200000000001</v>
      </c>
      <c r="E79" s="15">
        <v>204.32</v>
      </c>
      <c r="F79" s="15" t="s">
        <v>10</v>
      </c>
      <c r="G79" s="15">
        <v>204.32</v>
      </c>
      <c r="H79" s="15">
        <f t="shared" si="4"/>
        <v>0</v>
      </c>
      <c r="I79" s="16">
        <f t="shared" si="5"/>
        <v>1</v>
      </c>
      <c r="J79" s="17">
        <f t="shared" si="6"/>
        <v>39587.408640000001</v>
      </c>
      <c r="K79" s="16"/>
      <c r="L79" s="17">
        <f t="shared" si="7"/>
        <v>0</v>
      </c>
    </row>
    <row r="80" spans="1:12" ht="30" x14ac:dyDescent="0.25">
      <c r="A80" s="15" t="s">
        <v>20</v>
      </c>
      <c r="B80" s="15" t="s">
        <v>158</v>
      </c>
      <c r="C80" s="15">
        <v>168</v>
      </c>
      <c r="D80" s="15">
        <v>215.28</v>
      </c>
      <c r="E80" s="15">
        <v>264.95690000000002</v>
      </c>
      <c r="F80" s="15" t="s">
        <v>10</v>
      </c>
      <c r="G80" s="15">
        <v>264.95999999999998</v>
      </c>
      <c r="H80" s="15">
        <f t="shared" si="4"/>
        <v>-3.0999999999608008E-3</v>
      </c>
      <c r="I80" s="16">
        <f t="shared" si="5"/>
        <v>1.0000117000161157</v>
      </c>
      <c r="J80" s="17">
        <f t="shared" si="6"/>
        <v>57040.588799999998</v>
      </c>
      <c r="K80" s="16"/>
      <c r="L80" s="17">
        <f t="shared" si="7"/>
        <v>0</v>
      </c>
    </row>
    <row r="81" spans="1:12" x14ac:dyDescent="0.25">
      <c r="A81" s="15" t="s">
        <v>20</v>
      </c>
      <c r="B81" s="15" t="s">
        <v>159</v>
      </c>
      <c r="C81" s="15">
        <v>170</v>
      </c>
      <c r="D81" s="15">
        <v>215.28</v>
      </c>
      <c r="E81" s="15">
        <v>30.825600000000001</v>
      </c>
      <c r="F81" s="15" t="s">
        <v>10</v>
      </c>
      <c r="G81" s="15">
        <v>30.83</v>
      </c>
      <c r="H81" s="15">
        <f t="shared" si="4"/>
        <v>-4.3999999999968509E-3</v>
      </c>
      <c r="I81" s="16">
        <f t="shared" si="5"/>
        <v>1.0001427385030623</v>
      </c>
      <c r="J81" s="17">
        <f t="shared" si="6"/>
        <v>6637.0823999999993</v>
      </c>
      <c r="K81" s="16"/>
      <c r="L81" s="17">
        <f t="shared" si="7"/>
        <v>0</v>
      </c>
    </row>
    <row r="82" spans="1:12" x14ac:dyDescent="0.25">
      <c r="A82" s="15" t="s">
        <v>20</v>
      </c>
      <c r="B82" s="15" t="s">
        <v>160</v>
      </c>
      <c r="C82" s="15">
        <v>173</v>
      </c>
      <c r="D82" s="15">
        <v>107.64</v>
      </c>
      <c r="E82" s="15">
        <v>65.540000000000006</v>
      </c>
      <c r="F82" s="15" t="s">
        <v>10</v>
      </c>
      <c r="G82" s="15">
        <v>65.540000000000006</v>
      </c>
      <c r="H82" s="15">
        <f t="shared" si="4"/>
        <v>0</v>
      </c>
      <c r="I82" s="16">
        <f t="shared" si="5"/>
        <v>1</v>
      </c>
      <c r="J82" s="17">
        <f t="shared" si="6"/>
        <v>7054.7256000000007</v>
      </c>
      <c r="K82" s="16"/>
      <c r="L82" s="17">
        <f t="shared" si="7"/>
        <v>0</v>
      </c>
    </row>
    <row r="83" spans="1:12" x14ac:dyDescent="0.25">
      <c r="A83" s="15" t="s">
        <v>20</v>
      </c>
      <c r="B83" s="15" t="s">
        <v>161</v>
      </c>
      <c r="C83" s="15">
        <v>174</v>
      </c>
      <c r="D83" s="15">
        <v>215.28</v>
      </c>
      <c r="E83" s="15">
        <v>78.421000000000006</v>
      </c>
      <c r="F83" s="15" t="s">
        <v>10</v>
      </c>
      <c r="G83" s="15">
        <v>78.42</v>
      </c>
      <c r="H83" s="15">
        <f t="shared" si="4"/>
        <v>1.0000000000047748E-3</v>
      </c>
      <c r="I83" s="16">
        <f t="shared" si="5"/>
        <v>0.99998724831358943</v>
      </c>
      <c r="J83" s="17">
        <f t="shared" si="6"/>
        <v>16882.257600000001</v>
      </c>
      <c r="K83" s="16"/>
      <c r="L83" s="17">
        <f t="shared" si="7"/>
        <v>0</v>
      </c>
    </row>
    <row r="84" spans="1:12" x14ac:dyDescent="0.25">
      <c r="A84" s="15" t="s">
        <v>20</v>
      </c>
      <c r="B84" s="15" t="s">
        <v>162</v>
      </c>
      <c r="C84" s="15">
        <v>178</v>
      </c>
      <c r="D84" s="15">
        <v>107.64</v>
      </c>
      <c r="E84" s="15">
        <v>143.96100000000001</v>
      </c>
      <c r="F84" s="15" t="s">
        <v>10</v>
      </c>
      <c r="G84" s="15">
        <v>143.96</v>
      </c>
      <c r="H84" s="15">
        <f t="shared" si="4"/>
        <v>1.0000000000047748E-3</v>
      </c>
      <c r="I84" s="16">
        <f t="shared" si="5"/>
        <v>0.99999305367425895</v>
      </c>
      <c r="J84" s="17">
        <f t="shared" si="6"/>
        <v>15495.8544</v>
      </c>
      <c r="K84" s="16"/>
      <c r="L84" s="17">
        <f t="shared" si="7"/>
        <v>0</v>
      </c>
    </row>
    <row r="85" spans="1:12" x14ac:dyDescent="0.25">
      <c r="A85" s="15" t="s">
        <v>20</v>
      </c>
      <c r="B85" s="15" t="s">
        <v>163</v>
      </c>
      <c r="C85" s="15">
        <v>180</v>
      </c>
      <c r="D85" s="15">
        <v>200</v>
      </c>
      <c r="E85" s="15">
        <v>19</v>
      </c>
      <c r="F85" s="15" t="s">
        <v>13</v>
      </c>
      <c r="G85" s="15">
        <v>19</v>
      </c>
      <c r="H85" s="15">
        <f t="shared" si="4"/>
        <v>0</v>
      </c>
      <c r="I85" s="16">
        <f t="shared" si="5"/>
        <v>1</v>
      </c>
      <c r="J85" s="17">
        <f t="shared" si="6"/>
        <v>3800</v>
      </c>
      <c r="K85" s="16"/>
      <c r="L85" s="17">
        <f t="shared" si="7"/>
        <v>0</v>
      </c>
    </row>
    <row r="86" spans="1:12" x14ac:dyDescent="0.25">
      <c r="A86" s="15" t="s">
        <v>21</v>
      </c>
      <c r="B86" s="15" t="s">
        <v>164</v>
      </c>
      <c r="C86" s="15">
        <v>181</v>
      </c>
      <c r="D86" s="15">
        <v>215.28</v>
      </c>
      <c r="E86" s="15">
        <v>27.32</v>
      </c>
      <c r="F86" s="15" t="s">
        <v>10</v>
      </c>
      <c r="G86" s="15">
        <v>27.32</v>
      </c>
      <c r="H86" s="15">
        <f t="shared" si="4"/>
        <v>0</v>
      </c>
      <c r="I86" s="16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15" t="s">
        <v>21</v>
      </c>
      <c r="B87" s="15" t="s">
        <v>165</v>
      </c>
      <c r="C87" s="15">
        <v>184</v>
      </c>
      <c r="D87" s="15">
        <v>96.88</v>
      </c>
      <c r="E87" s="15">
        <v>147.16</v>
      </c>
      <c r="F87" s="15" t="s">
        <v>10</v>
      </c>
      <c r="G87" s="15">
        <v>147.16</v>
      </c>
      <c r="H87" s="15">
        <f t="shared" si="4"/>
        <v>0</v>
      </c>
      <c r="I87" s="16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ht="30" x14ac:dyDescent="0.25">
      <c r="A88" s="15" t="s">
        <v>21</v>
      </c>
      <c r="B88" s="15" t="s">
        <v>166</v>
      </c>
      <c r="C88" s="15">
        <v>187</v>
      </c>
      <c r="D88" s="15">
        <v>48.438000000000002</v>
      </c>
      <c r="E88" s="15">
        <v>312.43</v>
      </c>
      <c r="F88" s="15" t="s">
        <v>10</v>
      </c>
      <c r="G88" s="15">
        <v>312.43</v>
      </c>
      <c r="H88" s="15">
        <f t="shared" si="4"/>
        <v>0</v>
      </c>
      <c r="I88" s="16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ht="30" x14ac:dyDescent="0.25">
      <c r="A89" s="15" t="s">
        <v>21</v>
      </c>
      <c r="B89" s="15" t="s">
        <v>167</v>
      </c>
      <c r="C89" s="15">
        <v>188</v>
      </c>
      <c r="D89" s="15">
        <v>48.438000000000002</v>
      </c>
      <c r="E89" s="15">
        <v>160.99</v>
      </c>
      <c r="F89" s="15" t="s">
        <v>10</v>
      </c>
      <c r="G89" s="15">
        <v>160.99</v>
      </c>
      <c r="H89" s="15">
        <f t="shared" si="4"/>
        <v>0</v>
      </c>
      <c r="I89" s="16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ht="30" x14ac:dyDescent="0.25">
      <c r="A90" s="15" t="s">
        <v>21</v>
      </c>
      <c r="B90" s="15" t="s">
        <v>168</v>
      </c>
      <c r="C90" s="15">
        <v>189</v>
      </c>
      <c r="D90" s="15">
        <v>48.438000000000002</v>
      </c>
      <c r="E90" s="15">
        <v>190.72</v>
      </c>
      <c r="F90" s="15" t="s">
        <v>10</v>
      </c>
      <c r="G90" s="15">
        <v>190.72</v>
      </c>
      <c r="H90" s="15">
        <f t="shared" si="4"/>
        <v>0</v>
      </c>
      <c r="I90" s="16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15" t="s">
        <v>21</v>
      </c>
      <c r="B91" s="15" t="s">
        <v>169</v>
      </c>
      <c r="C91" s="15">
        <v>191</v>
      </c>
      <c r="D91" s="15">
        <v>16.149999999999999</v>
      </c>
      <c r="E91" s="15">
        <v>148.63999999999999</v>
      </c>
      <c r="F91" s="15" t="s">
        <v>10</v>
      </c>
      <c r="G91" s="15">
        <v>148.63999999999999</v>
      </c>
      <c r="H91" s="15">
        <f t="shared" si="4"/>
        <v>0</v>
      </c>
      <c r="I91" s="16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ht="30" x14ac:dyDescent="0.25">
      <c r="A92" s="15" t="s">
        <v>21</v>
      </c>
      <c r="B92" s="15" t="s">
        <v>280</v>
      </c>
      <c r="C92" s="15">
        <v>195</v>
      </c>
      <c r="D92" s="15">
        <v>91.494</v>
      </c>
      <c r="E92" s="15">
        <v>307.83</v>
      </c>
      <c r="F92" s="15" t="s">
        <v>10</v>
      </c>
      <c r="G92" s="15">
        <v>307.83</v>
      </c>
      <c r="H92" s="15">
        <f t="shared" si="4"/>
        <v>0</v>
      </c>
      <c r="I92" s="16">
        <f t="shared" si="5"/>
        <v>1</v>
      </c>
      <c r="J92" s="17">
        <f t="shared" si="6"/>
        <v>28164.598019999998</v>
      </c>
      <c r="K92" s="16"/>
      <c r="L92" s="17">
        <f t="shared" si="7"/>
        <v>0</v>
      </c>
    </row>
    <row r="93" spans="1:12" x14ac:dyDescent="0.25">
      <c r="A93" s="15" t="s">
        <v>21</v>
      </c>
      <c r="B93" s="15" t="s">
        <v>281</v>
      </c>
      <c r="C93" s="15">
        <v>199</v>
      </c>
      <c r="D93" s="15">
        <v>91.494</v>
      </c>
      <c r="E93" s="15">
        <v>117.33</v>
      </c>
      <c r="F93" s="15" t="s">
        <v>10</v>
      </c>
      <c r="G93" s="15">
        <v>117.33</v>
      </c>
      <c r="H93" s="15">
        <f t="shared" si="4"/>
        <v>0</v>
      </c>
      <c r="I93" s="16">
        <f t="shared" si="5"/>
        <v>1</v>
      </c>
      <c r="J93" s="17">
        <f t="shared" si="6"/>
        <v>10734.991019999999</v>
      </c>
      <c r="K93" s="16"/>
      <c r="L93" s="17">
        <f t="shared" si="7"/>
        <v>0</v>
      </c>
    </row>
    <row r="94" spans="1:12" ht="30" x14ac:dyDescent="0.25">
      <c r="A94" s="15" t="s">
        <v>21</v>
      </c>
      <c r="B94" s="15" t="s">
        <v>282</v>
      </c>
      <c r="C94" s="15">
        <v>202</v>
      </c>
      <c r="D94" s="15">
        <v>91.494</v>
      </c>
      <c r="E94" s="15">
        <v>431.24</v>
      </c>
      <c r="F94" s="15" t="s">
        <v>10</v>
      </c>
      <c r="G94" s="15">
        <v>431.24</v>
      </c>
      <c r="H94" s="15">
        <f t="shared" si="4"/>
        <v>0</v>
      </c>
      <c r="I94" s="16">
        <f t="shared" si="5"/>
        <v>1</v>
      </c>
      <c r="J94" s="17">
        <f t="shared" si="6"/>
        <v>39455.872560000003</v>
      </c>
      <c r="K94" s="16"/>
      <c r="L94" s="17">
        <f t="shared" si="7"/>
        <v>0</v>
      </c>
    </row>
    <row r="95" spans="1:12" x14ac:dyDescent="0.25">
      <c r="A95" s="15" t="s">
        <v>21</v>
      </c>
      <c r="B95" s="15" t="s">
        <v>283</v>
      </c>
      <c r="C95" s="15">
        <v>206</v>
      </c>
      <c r="D95" s="15">
        <v>91.494</v>
      </c>
      <c r="E95" s="15">
        <v>129.31</v>
      </c>
      <c r="F95" s="15" t="s">
        <v>10</v>
      </c>
      <c r="G95" s="15">
        <v>129.31</v>
      </c>
      <c r="H95" s="15">
        <f t="shared" si="4"/>
        <v>0</v>
      </c>
      <c r="I95" s="16">
        <f t="shared" si="5"/>
        <v>1</v>
      </c>
      <c r="J95" s="17">
        <f t="shared" si="6"/>
        <v>11831.08914</v>
      </c>
      <c r="K95" s="16"/>
      <c r="L95" s="17">
        <f t="shared" si="7"/>
        <v>0</v>
      </c>
    </row>
    <row r="96" spans="1:12" ht="30" x14ac:dyDescent="0.25">
      <c r="A96" s="15" t="s">
        <v>21</v>
      </c>
      <c r="B96" s="15" t="s">
        <v>284</v>
      </c>
      <c r="C96" s="15">
        <v>209</v>
      </c>
      <c r="D96" s="15">
        <v>91.494</v>
      </c>
      <c r="E96" s="15">
        <v>47.73</v>
      </c>
      <c r="F96" s="15" t="s">
        <v>10</v>
      </c>
      <c r="G96" s="15">
        <v>47.73</v>
      </c>
      <c r="H96" s="15">
        <f t="shared" si="4"/>
        <v>0</v>
      </c>
      <c r="I96" s="16">
        <f t="shared" si="5"/>
        <v>1</v>
      </c>
      <c r="J96" s="17">
        <f t="shared" si="6"/>
        <v>4367.0086199999996</v>
      </c>
      <c r="K96" s="16"/>
      <c r="L96" s="17">
        <f t="shared" si="7"/>
        <v>0</v>
      </c>
    </row>
    <row r="97" spans="1:12" x14ac:dyDescent="0.25">
      <c r="A97" s="15" t="s">
        <v>21</v>
      </c>
      <c r="B97" s="15" t="s">
        <v>285</v>
      </c>
      <c r="C97" s="15">
        <v>212</v>
      </c>
      <c r="D97" s="15">
        <v>91.494</v>
      </c>
      <c r="E97" s="15">
        <v>13.49</v>
      </c>
      <c r="F97" s="15" t="s">
        <v>10</v>
      </c>
      <c r="G97" s="15">
        <v>13.49</v>
      </c>
      <c r="H97" s="15">
        <f t="shared" si="4"/>
        <v>0</v>
      </c>
      <c r="I97" s="16">
        <f t="shared" si="5"/>
        <v>1</v>
      </c>
      <c r="J97" s="17">
        <f t="shared" si="6"/>
        <v>1234.25406</v>
      </c>
      <c r="K97" s="16"/>
      <c r="L97" s="17">
        <f t="shared" si="7"/>
        <v>0</v>
      </c>
    </row>
    <row r="98" spans="1:12" x14ac:dyDescent="0.25">
      <c r="A98" s="15" t="s">
        <v>22</v>
      </c>
      <c r="B98" s="15" t="s">
        <v>173</v>
      </c>
      <c r="C98" s="15">
        <v>215</v>
      </c>
      <c r="D98" s="15">
        <v>301.392</v>
      </c>
      <c r="E98" s="15">
        <v>26.866</v>
      </c>
      <c r="F98" s="15" t="s">
        <v>10</v>
      </c>
      <c r="G98" s="15">
        <v>0</v>
      </c>
      <c r="H98" s="15">
        <f t="shared" si="4"/>
        <v>26.866</v>
      </c>
      <c r="I98" s="16">
        <f t="shared" si="5"/>
        <v>0</v>
      </c>
      <c r="J98" s="17">
        <f t="shared" si="6"/>
        <v>0</v>
      </c>
      <c r="K98" s="16"/>
      <c r="L98" s="17">
        <f t="shared" si="7"/>
        <v>0</v>
      </c>
    </row>
    <row r="99" spans="1:12" x14ac:dyDescent="0.25">
      <c r="A99" s="15" t="s">
        <v>32</v>
      </c>
      <c r="B99" s="15" t="s">
        <v>173</v>
      </c>
      <c r="C99" s="15">
        <v>215</v>
      </c>
      <c r="D99" s="15">
        <v>301.392</v>
      </c>
      <c r="E99" s="15">
        <v>26.866</v>
      </c>
      <c r="F99" s="15" t="s">
        <v>10</v>
      </c>
      <c r="G99" s="15">
        <v>26.87</v>
      </c>
      <c r="H99" s="15">
        <f t="shared" si="4"/>
        <v>-4.0000000000013358E-3</v>
      </c>
      <c r="I99" s="16">
        <f t="shared" si="5"/>
        <v>1.0001488870691582</v>
      </c>
      <c r="J99" s="17">
        <f t="shared" si="6"/>
        <v>8098.4030400000001</v>
      </c>
      <c r="K99" s="16"/>
      <c r="L99" s="17">
        <f t="shared" si="7"/>
        <v>0</v>
      </c>
    </row>
    <row r="100" spans="1:12" x14ac:dyDescent="0.25">
      <c r="A100" s="15" t="s">
        <v>22</v>
      </c>
      <c r="B100" s="15" t="s">
        <v>232</v>
      </c>
      <c r="C100" s="15">
        <v>217</v>
      </c>
      <c r="D100" s="15">
        <v>450</v>
      </c>
      <c r="E100" s="15">
        <v>3</v>
      </c>
      <c r="F100" s="15" t="s">
        <v>13</v>
      </c>
      <c r="G100" s="15">
        <v>0</v>
      </c>
      <c r="H100" s="15">
        <f t="shared" si="4"/>
        <v>3</v>
      </c>
      <c r="I100" s="16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15" t="s">
        <v>32</v>
      </c>
      <c r="B101" s="15" t="s">
        <v>232</v>
      </c>
      <c r="C101" s="15">
        <v>217</v>
      </c>
      <c r="D101" s="15">
        <v>450</v>
      </c>
      <c r="E101" s="15">
        <v>3</v>
      </c>
      <c r="F101" s="15" t="s">
        <v>13</v>
      </c>
      <c r="G101" s="15">
        <v>1</v>
      </c>
      <c r="H101" s="15">
        <f t="shared" si="4"/>
        <v>2</v>
      </c>
      <c r="I101" s="16">
        <f t="shared" si="5"/>
        <v>0.33333333333333331</v>
      </c>
      <c r="J101" s="17">
        <f t="shared" si="6"/>
        <v>450</v>
      </c>
      <c r="K101" s="16"/>
      <c r="L101" s="17">
        <f t="shared" si="7"/>
        <v>0</v>
      </c>
    </row>
    <row r="102" spans="1:12" x14ac:dyDescent="0.25">
      <c r="A102" s="15" t="s">
        <v>22</v>
      </c>
      <c r="B102" s="15" t="s">
        <v>174</v>
      </c>
      <c r="C102" s="15">
        <v>218</v>
      </c>
      <c r="D102" s="15">
        <v>350</v>
      </c>
      <c r="E102" s="15">
        <v>16</v>
      </c>
      <c r="F102" s="15" t="s">
        <v>13</v>
      </c>
      <c r="G102" s="15">
        <v>0</v>
      </c>
      <c r="H102" s="15">
        <f t="shared" si="4"/>
        <v>16</v>
      </c>
      <c r="I102" s="16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15" t="s">
        <v>32</v>
      </c>
      <c r="B103" s="15" t="s">
        <v>174</v>
      </c>
      <c r="C103" s="15">
        <v>218</v>
      </c>
      <c r="D103" s="15">
        <v>350</v>
      </c>
      <c r="E103" s="15">
        <v>16</v>
      </c>
      <c r="F103" s="15" t="s">
        <v>13</v>
      </c>
      <c r="G103" s="15">
        <v>15</v>
      </c>
      <c r="H103" s="15">
        <f t="shared" si="4"/>
        <v>1</v>
      </c>
      <c r="I103" s="16">
        <f t="shared" si="5"/>
        <v>0.9375</v>
      </c>
      <c r="J103" s="17">
        <f t="shared" si="6"/>
        <v>5250</v>
      </c>
      <c r="K103" s="16"/>
      <c r="L103" s="17">
        <f t="shared" si="7"/>
        <v>0</v>
      </c>
    </row>
    <row r="104" spans="1:12" x14ac:dyDescent="0.25">
      <c r="A104" s="15" t="s">
        <v>22</v>
      </c>
      <c r="B104" s="15" t="s">
        <v>175</v>
      </c>
      <c r="C104" s="15">
        <v>219</v>
      </c>
      <c r="D104" s="15">
        <v>82</v>
      </c>
      <c r="E104" s="15">
        <v>44.743000000000002</v>
      </c>
      <c r="F104" s="15" t="s">
        <v>19</v>
      </c>
      <c r="G104" s="15">
        <v>0</v>
      </c>
      <c r="H104" s="15">
        <f t="shared" si="4"/>
        <v>44.743000000000002</v>
      </c>
      <c r="I104" s="16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15" t="s">
        <v>32</v>
      </c>
      <c r="B105" s="15" t="s">
        <v>175</v>
      </c>
      <c r="C105" s="15">
        <v>219</v>
      </c>
      <c r="D105" s="15">
        <v>82</v>
      </c>
      <c r="E105" s="15">
        <v>44.743000000000002</v>
      </c>
      <c r="F105" s="15" t="s">
        <v>19</v>
      </c>
      <c r="G105" s="15">
        <v>44.74</v>
      </c>
      <c r="H105" s="15">
        <f t="shared" si="4"/>
        <v>3.0000000000001137E-3</v>
      </c>
      <c r="I105" s="16">
        <f t="shared" si="5"/>
        <v>0.99993295040565</v>
      </c>
      <c r="J105" s="17">
        <f t="shared" si="6"/>
        <v>3668.6800000000003</v>
      </c>
      <c r="K105" s="16"/>
      <c r="L105" s="17">
        <f t="shared" si="7"/>
        <v>0</v>
      </c>
    </row>
    <row r="106" spans="1:12" x14ac:dyDescent="0.25">
      <c r="A106" s="15" t="s">
        <v>22</v>
      </c>
      <c r="B106" s="15" t="s">
        <v>176</v>
      </c>
      <c r="C106" s="15">
        <v>220</v>
      </c>
      <c r="D106" s="15">
        <v>32.799999999999997</v>
      </c>
      <c r="E106" s="15">
        <v>134.22999999999999</v>
      </c>
      <c r="F106" s="15" t="s">
        <v>19</v>
      </c>
      <c r="G106" s="15">
        <v>0</v>
      </c>
      <c r="H106" s="15">
        <f t="shared" si="4"/>
        <v>134.22999999999999</v>
      </c>
      <c r="I106" s="16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15" t="s">
        <v>32</v>
      </c>
      <c r="B107" s="15" t="s">
        <v>176</v>
      </c>
      <c r="C107" s="15">
        <v>220</v>
      </c>
      <c r="D107" s="15">
        <v>32.799999999999997</v>
      </c>
      <c r="E107" s="15">
        <v>134.22999999999999</v>
      </c>
      <c r="F107" s="15" t="s">
        <v>19</v>
      </c>
      <c r="G107" s="15">
        <v>134.22999999999999</v>
      </c>
      <c r="H107" s="15">
        <f t="shared" si="4"/>
        <v>0</v>
      </c>
      <c r="I107" s="16">
        <f t="shared" si="5"/>
        <v>1</v>
      </c>
      <c r="J107" s="17">
        <f t="shared" si="6"/>
        <v>4402.7439999999997</v>
      </c>
      <c r="K107" s="16"/>
      <c r="L107" s="17">
        <f t="shared" si="7"/>
        <v>0</v>
      </c>
    </row>
    <row r="108" spans="1:12" x14ac:dyDescent="0.25">
      <c r="A108" s="15" t="s">
        <v>22</v>
      </c>
      <c r="B108" s="15" t="s">
        <v>177</v>
      </c>
      <c r="C108" s="15">
        <v>221</v>
      </c>
      <c r="D108" s="15">
        <v>131.19999999999999</v>
      </c>
      <c r="E108" s="15">
        <v>33.186</v>
      </c>
      <c r="F108" s="15" t="s">
        <v>19</v>
      </c>
      <c r="G108" s="15">
        <v>0</v>
      </c>
      <c r="H108" s="15">
        <f t="shared" si="4"/>
        <v>33.186</v>
      </c>
      <c r="I108" s="16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15" t="s">
        <v>32</v>
      </c>
      <c r="B109" s="15" t="s">
        <v>177</v>
      </c>
      <c r="C109" s="15">
        <v>221</v>
      </c>
      <c r="D109" s="15">
        <v>131.19999999999999</v>
      </c>
      <c r="E109" s="15">
        <v>33.186</v>
      </c>
      <c r="F109" s="15" t="s">
        <v>19</v>
      </c>
      <c r="G109" s="15">
        <v>33.19</v>
      </c>
      <c r="H109" s="15">
        <f t="shared" si="4"/>
        <v>-3.9999999999977831E-3</v>
      </c>
      <c r="I109" s="16">
        <f t="shared" si="5"/>
        <v>1.000120532754776</v>
      </c>
      <c r="J109" s="17">
        <f t="shared" si="6"/>
        <v>4354.5279999999993</v>
      </c>
      <c r="K109" s="16"/>
      <c r="L109" s="17">
        <f t="shared" si="7"/>
        <v>0</v>
      </c>
    </row>
    <row r="110" spans="1:12" x14ac:dyDescent="0.25">
      <c r="A110" s="15" t="s">
        <v>22</v>
      </c>
      <c r="B110" s="15" t="s">
        <v>178</v>
      </c>
      <c r="C110" s="15">
        <v>222</v>
      </c>
      <c r="D110" s="15">
        <v>1000</v>
      </c>
      <c r="E110" s="15">
        <v>6</v>
      </c>
      <c r="F110" s="15" t="s">
        <v>13</v>
      </c>
      <c r="G110" s="15">
        <v>0</v>
      </c>
      <c r="H110" s="15">
        <f t="shared" si="4"/>
        <v>6</v>
      </c>
      <c r="I110" s="16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15" t="s">
        <v>32</v>
      </c>
      <c r="B111" s="15" t="s">
        <v>178</v>
      </c>
      <c r="C111" s="15">
        <v>222</v>
      </c>
      <c r="D111" s="15">
        <v>1000</v>
      </c>
      <c r="E111" s="15">
        <v>6</v>
      </c>
      <c r="F111" s="15" t="s">
        <v>13</v>
      </c>
      <c r="G111" s="15">
        <v>0</v>
      </c>
      <c r="H111" s="15">
        <f t="shared" si="4"/>
        <v>6</v>
      </c>
      <c r="I111" s="16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15" t="s">
        <v>22</v>
      </c>
      <c r="B112" s="15" t="s">
        <v>179</v>
      </c>
      <c r="C112" s="15">
        <v>224</v>
      </c>
      <c r="D112" s="15">
        <v>172.22399999999999</v>
      </c>
      <c r="E112" s="15">
        <v>102.693</v>
      </c>
      <c r="F112" s="15" t="s">
        <v>10</v>
      </c>
      <c r="G112" s="15">
        <v>0</v>
      </c>
      <c r="H112" s="15">
        <f t="shared" si="4"/>
        <v>102.693</v>
      </c>
      <c r="I112" s="16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15" t="s">
        <v>32</v>
      </c>
      <c r="B113" s="15" t="s">
        <v>179</v>
      </c>
      <c r="C113" s="15">
        <v>224</v>
      </c>
      <c r="D113" s="15">
        <v>172.22399999999999</v>
      </c>
      <c r="E113" s="15">
        <v>102.693</v>
      </c>
      <c r="F113" s="15" t="s">
        <v>10</v>
      </c>
      <c r="G113" s="15">
        <v>102.69</v>
      </c>
      <c r="H113" s="15">
        <f t="shared" si="4"/>
        <v>3.0000000000001137E-3</v>
      </c>
      <c r="I113" s="16">
        <f t="shared" si="5"/>
        <v>0.99997078671379747</v>
      </c>
      <c r="J113" s="17">
        <f t="shared" si="6"/>
        <v>17685.682559999997</v>
      </c>
      <c r="K113" s="16"/>
      <c r="L113" s="17">
        <f t="shared" si="7"/>
        <v>0</v>
      </c>
    </row>
    <row r="114" spans="1:12" x14ac:dyDescent="0.25">
      <c r="A114" s="15" t="s">
        <v>22</v>
      </c>
      <c r="B114" s="15" t="s">
        <v>180</v>
      </c>
      <c r="C114" s="15">
        <v>225</v>
      </c>
      <c r="D114" s="15">
        <v>49.2</v>
      </c>
      <c r="E114" s="15">
        <v>58.477800000000002</v>
      </c>
      <c r="F114" s="15" t="s">
        <v>19</v>
      </c>
      <c r="G114" s="15">
        <v>0</v>
      </c>
      <c r="H114" s="15">
        <f t="shared" si="4"/>
        <v>58.477800000000002</v>
      </c>
      <c r="I114" s="16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15" t="s">
        <v>32</v>
      </c>
      <c r="B115" s="15" t="s">
        <v>180</v>
      </c>
      <c r="C115" s="15">
        <v>225</v>
      </c>
      <c r="D115" s="15">
        <v>49.2</v>
      </c>
      <c r="E115" s="15">
        <v>58.477800000000002</v>
      </c>
      <c r="F115" s="15" t="s">
        <v>19</v>
      </c>
      <c r="G115" s="15">
        <v>58.48</v>
      </c>
      <c r="H115" s="15">
        <f t="shared" si="4"/>
        <v>-2.1999999999948727E-3</v>
      </c>
      <c r="I115" s="16">
        <f t="shared" si="5"/>
        <v>1.0000376211143374</v>
      </c>
      <c r="J115" s="17">
        <f t="shared" si="6"/>
        <v>2877.2159999999999</v>
      </c>
      <c r="K115" s="16"/>
      <c r="L115" s="17">
        <f t="shared" si="7"/>
        <v>0</v>
      </c>
    </row>
    <row r="116" spans="1:12" x14ac:dyDescent="0.25">
      <c r="A116" s="15" t="s">
        <v>22</v>
      </c>
      <c r="B116" s="15" t="s">
        <v>181</v>
      </c>
      <c r="C116" s="15">
        <v>226</v>
      </c>
      <c r="D116" s="15">
        <v>172.22399999999999</v>
      </c>
      <c r="E116" s="15">
        <v>101.973</v>
      </c>
      <c r="F116" s="15" t="s">
        <v>10</v>
      </c>
      <c r="G116" s="15">
        <v>0</v>
      </c>
      <c r="H116" s="15">
        <f t="shared" si="4"/>
        <v>101.973</v>
      </c>
      <c r="I116" s="16">
        <f t="shared" si="5"/>
        <v>0</v>
      </c>
      <c r="J116" s="17">
        <f t="shared" si="6"/>
        <v>0</v>
      </c>
      <c r="K116" s="16"/>
      <c r="L116" s="17">
        <f t="shared" si="7"/>
        <v>0</v>
      </c>
    </row>
    <row r="117" spans="1:12" x14ac:dyDescent="0.25">
      <c r="A117" s="15" t="s">
        <v>32</v>
      </c>
      <c r="B117" s="15" t="s">
        <v>181</v>
      </c>
      <c r="C117" s="15">
        <v>226</v>
      </c>
      <c r="D117" s="15">
        <v>172.22399999999999</v>
      </c>
      <c r="E117" s="15">
        <v>101.973</v>
      </c>
      <c r="F117" s="15" t="s">
        <v>10</v>
      </c>
      <c r="G117" s="15">
        <v>101.97</v>
      </c>
      <c r="H117" s="15">
        <f t="shared" si="4"/>
        <v>3.0000000000001137E-3</v>
      </c>
      <c r="I117" s="16">
        <f t="shared" si="5"/>
        <v>0.99997058044776554</v>
      </c>
      <c r="J117" s="17">
        <f t="shared" si="6"/>
        <v>17561.681279999997</v>
      </c>
      <c r="K117" s="16"/>
      <c r="L117" s="17">
        <f t="shared" si="7"/>
        <v>0</v>
      </c>
    </row>
    <row r="118" spans="1:12" x14ac:dyDescent="0.25">
      <c r="A118" s="15" t="s">
        <v>22</v>
      </c>
      <c r="B118" s="15" t="s">
        <v>182</v>
      </c>
      <c r="C118" s="15">
        <v>227</v>
      </c>
      <c r="D118" s="15">
        <v>49.2</v>
      </c>
      <c r="E118" s="15">
        <v>75.349999999999994</v>
      </c>
      <c r="F118" s="15" t="s">
        <v>19</v>
      </c>
      <c r="G118" s="15">
        <v>0</v>
      </c>
      <c r="H118" s="15">
        <f t="shared" si="4"/>
        <v>75.349999999999994</v>
      </c>
      <c r="I118" s="16">
        <f t="shared" si="5"/>
        <v>0</v>
      </c>
      <c r="J118" s="17">
        <f t="shared" si="6"/>
        <v>0</v>
      </c>
      <c r="K118" s="16"/>
      <c r="L118" s="17">
        <f t="shared" si="7"/>
        <v>0</v>
      </c>
    </row>
    <row r="119" spans="1:12" x14ac:dyDescent="0.25">
      <c r="A119" s="15" t="s">
        <v>32</v>
      </c>
      <c r="B119" s="15" t="s">
        <v>182</v>
      </c>
      <c r="C119" s="15">
        <v>227</v>
      </c>
      <c r="D119" s="15">
        <v>49.2</v>
      </c>
      <c r="E119" s="15">
        <v>75.349999999999994</v>
      </c>
      <c r="F119" s="15" t="s">
        <v>19</v>
      </c>
      <c r="G119" s="15">
        <v>75.349999999999994</v>
      </c>
      <c r="H119" s="15">
        <f t="shared" si="4"/>
        <v>0</v>
      </c>
      <c r="I119" s="16">
        <f t="shared" si="5"/>
        <v>1</v>
      </c>
      <c r="J119" s="17">
        <f t="shared" si="6"/>
        <v>3707.22</v>
      </c>
      <c r="K119" s="16"/>
      <c r="L119" s="17">
        <f t="shared" si="7"/>
        <v>0</v>
      </c>
    </row>
    <row r="120" spans="1:12" x14ac:dyDescent="0.25">
      <c r="A120" s="15" t="s">
        <v>22</v>
      </c>
      <c r="B120" s="15" t="s">
        <v>183</v>
      </c>
      <c r="C120" s="15">
        <v>228</v>
      </c>
      <c r="D120" s="15">
        <v>172.22399999999999</v>
      </c>
      <c r="E120" s="15">
        <v>3.657</v>
      </c>
      <c r="F120" s="15" t="s">
        <v>10</v>
      </c>
      <c r="G120" s="15">
        <v>0</v>
      </c>
      <c r="H120" s="15">
        <f t="shared" si="4"/>
        <v>3.657</v>
      </c>
      <c r="I120" s="16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2" x14ac:dyDescent="0.25">
      <c r="A121" s="15" t="s">
        <v>32</v>
      </c>
      <c r="B121" s="15" t="s">
        <v>183</v>
      </c>
      <c r="C121" s="15">
        <v>228</v>
      </c>
      <c r="D121" s="15">
        <v>172.22399999999999</v>
      </c>
      <c r="E121" s="15">
        <v>3.657</v>
      </c>
      <c r="F121" s="15" t="s">
        <v>10</v>
      </c>
      <c r="G121" s="15">
        <v>3.66</v>
      </c>
      <c r="H121" s="15">
        <f t="shared" si="4"/>
        <v>-3.0000000000001137E-3</v>
      </c>
      <c r="I121" s="16">
        <f t="shared" si="5"/>
        <v>1.0008203445447088</v>
      </c>
      <c r="J121" s="17">
        <f t="shared" si="6"/>
        <v>630.33983999999998</v>
      </c>
      <c r="K121" s="16"/>
      <c r="L121" s="17">
        <f t="shared" si="7"/>
        <v>0</v>
      </c>
    </row>
    <row r="122" spans="1:12" x14ac:dyDescent="0.25">
      <c r="A122" s="15" t="s">
        <v>22</v>
      </c>
      <c r="B122" s="15" t="s">
        <v>184</v>
      </c>
      <c r="C122" s="15">
        <v>229</v>
      </c>
      <c r="D122" s="15">
        <v>49.2</v>
      </c>
      <c r="E122" s="15">
        <v>4.9400000000000004</v>
      </c>
      <c r="F122" s="15" t="s">
        <v>19</v>
      </c>
      <c r="G122" s="15">
        <v>0</v>
      </c>
      <c r="H122" s="15">
        <f t="shared" si="4"/>
        <v>4.9400000000000004</v>
      </c>
      <c r="I122" s="16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15" t="s">
        <v>32</v>
      </c>
      <c r="B123" s="15" t="s">
        <v>184</v>
      </c>
      <c r="C123" s="15">
        <v>229</v>
      </c>
      <c r="D123" s="15">
        <v>49.2</v>
      </c>
      <c r="E123" s="15">
        <v>4.9400000000000004</v>
      </c>
      <c r="F123" s="15" t="s">
        <v>19</v>
      </c>
      <c r="G123" s="15">
        <v>4.9400000000000004</v>
      </c>
      <c r="H123" s="15">
        <f t="shared" si="4"/>
        <v>0</v>
      </c>
      <c r="I123" s="16">
        <f t="shared" si="5"/>
        <v>1</v>
      </c>
      <c r="J123" s="17">
        <f t="shared" si="6"/>
        <v>243.04800000000003</v>
      </c>
      <c r="K123" s="16"/>
      <c r="L123" s="17">
        <f t="shared" si="7"/>
        <v>0</v>
      </c>
    </row>
    <row r="124" spans="1:12" x14ac:dyDescent="0.25">
      <c r="A124" s="15" t="s">
        <v>22</v>
      </c>
      <c r="B124" s="15" t="s">
        <v>185</v>
      </c>
      <c r="C124" s="15">
        <v>230</v>
      </c>
      <c r="D124" s="15">
        <v>172.22399999999999</v>
      </c>
      <c r="E124" s="15">
        <v>5.8680000000000003</v>
      </c>
      <c r="F124" s="15" t="s">
        <v>10</v>
      </c>
      <c r="G124" s="15">
        <v>0</v>
      </c>
      <c r="H124" s="15">
        <f t="shared" si="4"/>
        <v>5.8680000000000003</v>
      </c>
      <c r="I124" s="16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15" t="s">
        <v>32</v>
      </c>
      <c r="B125" s="15" t="s">
        <v>185</v>
      </c>
      <c r="C125" s="15">
        <v>230</v>
      </c>
      <c r="D125" s="15">
        <v>183</v>
      </c>
      <c r="E125" s="15">
        <v>5.8680000000000003</v>
      </c>
      <c r="F125" s="15" t="s">
        <v>10</v>
      </c>
      <c r="G125" s="15">
        <v>5.87</v>
      </c>
      <c r="H125" s="15">
        <f t="shared" si="4"/>
        <v>-1.9999999999997797E-3</v>
      </c>
      <c r="I125" s="16">
        <f t="shared" si="5"/>
        <v>1.0003408316291751</v>
      </c>
      <c r="J125" s="17">
        <f t="shared" si="6"/>
        <v>1074.21</v>
      </c>
      <c r="K125" s="16"/>
      <c r="L125" s="17">
        <f t="shared" si="7"/>
        <v>0</v>
      </c>
    </row>
    <row r="126" spans="1:12" x14ac:dyDescent="0.25">
      <c r="A126" s="15" t="s">
        <v>22</v>
      </c>
      <c r="B126" s="15" t="s">
        <v>186</v>
      </c>
      <c r="C126" s="15">
        <v>231</v>
      </c>
      <c r="D126" s="15">
        <v>49.2</v>
      </c>
      <c r="E126" s="15">
        <v>9.1639999999999997</v>
      </c>
      <c r="F126" s="15" t="s">
        <v>19</v>
      </c>
      <c r="G126" s="15">
        <v>0</v>
      </c>
      <c r="H126" s="15">
        <f t="shared" si="4"/>
        <v>9.1639999999999997</v>
      </c>
      <c r="I126" s="16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15" t="s">
        <v>32</v>
      </c>
      <c r="B127" s="15" t="s">
        <v>186</v>
      </c>
      <c r="C127" s="15">
        <v>231</v>
      </c>
      <c r="D127" s="15">
        <v>49.2</v>
      </c>
      <c r="E127" s="15">
        <v>9.1639999999999997</v>
      </c>
      <c r="F127" s="15" t="s">
        <v>19</v>
      </c>
      <c r="G127" s="15">
        <v>9.16</v>
      </c>
      <c r="H127" s="15">
        <f t="shared" si="4"/>
        <v>3.9999999999995595E-3</v>
      </c>
      <c r="I127" s="16">
        <f t="shared" si="5"/>
        <v>0.9995635093845483</v>
      </c>
      <c r="J127" s="17">
        <f t="shared" si="6"/>
        <v>450.67200000000003</v>
      </c>
      <c r="K127" s="16"/>
      <c r="L127" s="17">
        <f t="shared" si="7"/>
        <v>0</v>
      </c>
    </row>
    <row r="128" spans="1:12" x14ac:dyDescent="0.25">
      <c r="A128" s="15" t="s">
        <v>22</v>
      </c>
      <c r="B128" s="15" t="s">
        <v>187</v>
      </c>
      <c r="C128" s="15">
        <v>232</v>
      </c>
      <c r="D128" s="15">
        <v>172.22399999999999</v>
      </c>
      <c r="E128" s="15">
        <v>24.690999999999999</v>
      </c>
      <c r="F128" s="15" t="s">
        <v>10</v>
      </c>
      <c r="G128" s="15">
        <v>0</v>
      </c>
      <c r="H128" s="15">
        <f t="shared" si="4"/>
        <v>24.690999999999999</v>
      </c>
      <c r="I128" s="16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2" x14ac:dyDescent="0.25">
      <c r="A129" s="15" t="s">
        <v>32</v>
      </c>
      <c r="B129" s="15" t="s">
        <v>187</v>
      </c>
      <c r="C129" s="15">
        <v>232</v>
      </c>
      <c r="D129" s="15">
        <v>183</v>
      </c>
      <c r="E129" s="15">
        <v>24.690999999999999</v>
      </c>
      <c r="F129" s="15" t="s">
        <v>10</v>
      </c>
      <c r="G129" s="15">
        <v>24.69</v>
      </c>
      <c r="H129" s="15">
        <f t="shared" si="4"/>
        <v>9.9999999999766942E-4</v>
      </c>
      <c r="I129" s="16">
        <f t="shared" si="5"/>
        <v>0.99995949941274154</v>
      </c>
      <c r="J129" s="17">
        <f t="shared" si="6"/>
        <v>4518.2700000000004</v>
      </c>
      <c r="K129" s="16"/>
      <c r="L129" s="17">
        <f t="shared" si="7"/>
        <v>0</v>
      </c>
    </row>
    <row r="130" spans="1:12" x14ac:dyDescent="0.25">
      <c r="A130" s="15" t="s">
        <v>22</v>
      </c>
      <c r="B130" s="15" t="s">
        <v>188</v>
      </c>
      <c r="C130" s="15">
        <v>233</v>
      </c>
      <c r="D130" s="15">
        <v>49.2</v>
      </c>
      <c r="E130" s="15">
        <v>28.31</v>
      </c>
      <c r="F130" s="15" t="s">
        <v>19</v>
      </c>
      <c r="G130" s="15">
        <v>0</v>
      </c>
      <c r="H130" s="15">
        <f t="shared" si="4"/>
        <v>28.31</v>
      </c>
      <c r="I130" s="16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15" t="s">
        <v>32</v>
      </c>
      <c r="B131" s="15" t="s">
        <v>188</v>
      </c>
      <c r="C131" s="15">
        <v>233</v>
      </c>
      <c r="D131" s="15">
        <v>49.2</v>
      </c>
      <c r="E131" s="15">
        <v>28.31</v>
      </c>
      <c r="F131" s="15" t="s">
        <v>19</v>
      </c>
      <c r="G131" s="15">
        <v>28.31</v>
      </c>
      <c r="H131" s="15">
        <f t="shared" si="4"/>
        <v>0</v>
      </c>
      <c r="I131" s="16">
        <f t="shared" si="5"/>
        <v>1</v>
      </c>
      <c r="J131" s="17">
        <f t="shared" si="6"/>
        <v>1392.8520000000001</v>
      </c>
      <c r="K131" s="16"/>
      <c r="L131" s="17">
        <f t="shared" si="7"/>
        <v>0</v>
      </c>
    </row>
    <row r="132" spans="1:12" x14ac:dyDescent="0.25">
      <c r="A132" s="15" t="s">
        <v>22</v>
      </c>
      <c r="B132" s="15" t="s">
        <v>189</v>
      </c>
      <c r="C132" s="15">
        <v>234</v>
      </c>
      <c r="D132" s="15">
        <v>172.22399999999999</v>
      </c>
      <c r="E132" s="15">
        <v>37.322000000000003</v>
      </c>
      <c r="F132" s="15" t="s">
        <v>10</v>
      </c>
      <c r="G132" s="15">
        <v>0</v>
      </c>
      <c r="H132" s="15">
        <f t="shared" si="4"/>
        <v>37.322000000000003</v>
      </c>
      <c r="I132" s="16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15" t="s">
        <v>32</v>
      </c>
      <c r="B133" s="15" t="s">
        <v>189</v>
      </c>
      <c r="C133" s="15">
        <v>234</v>
      </c>
      <c r="D133" s="15">
        <v>183</v>
      </c>
      <c r="E133" s="15">
        <v>21.806000000000001</v>
      </c>
      <c r="F133" s="15" t="s">
        <v>10</v>
      </c>
      <c r="G133" s="15">
        <v>21.81</v>
      </c>
      <c r="H133" s="15">
        <f t="shared" ref="H133:H181" si="8">E133-G133</f>
        <v>-3.9999999999977831E-3</v>
      </c>
      <c r="I133" s="16">
        <f t="shared" ref="I133:I181" si="9">G133/E133</f>
        <v>1.0001834357516279</v>
      </c>
      <c r="J133" s="17">
        <f t="shared" ref="J133:J181" si="10">G133*D133</f>
        <v>3991.2299999999996</v>
      </c>
      <c r="K133" s="16"/>
      <c r="L133" s="17">
        <f t="shared" ref="L133:L181" si="11">D133*E133*K133</f>
        <v>0</v>
      </c>
    </row>
    <row r="134" spans="1:12" x14ac:dyDescent="0.25">
      <c r="A134" s="15" t="s">
        <v>22</v>
      </c>
      <c r="B134" s="15" t="s">
        <v>190</v>
      </c>
      <c r="C134" s="15">
        <v>235</v>
      </c>
      <c r="D134" s="15">
        <v>2.5</v>
      </c>
      <c r="E134" s="15">
        <v>2531.5740000000001</v>
      </c>
      <c r="F134" s="15" t="s">
        <v>23</v>
      </c>
      <c r="G134" s="15">
        <v>0</v>
      </c>
      <c r="H134" s="15">
        <f t="shared" si="8"/>
        <v>2531.5740000000001</v>
      </c>
      <c r="I134" s="16">
        <f t="shared" si="9"/>
        <v>0</v>
      </c>
      <c r="J134" s="17">
        <f t="shared" si="10"/>
        <v>0</v>
      </c>
      <c r="K134" s="16"/>
      <c r="L134" s="17">
        <f t="shared" si="11"/>
        <v>0</v>
      </c>
    </row>
    <row r="135" spans="1:12" x14ac:dyDescent="0.25">
      <c r="A135" s="15" t="s">
        <v>32</v>
      </c>
      <c r="B135" s="15" t="s">
        <v>190</v>
      </c>
      <c r="C135" s="15">
        <v>235</v>
      </c>
      <c r="D135" s="15">
        <v>2.5</v>
      </c>
      <c r="E135" s="15">
        <v>2531.5740000000001</v>
      </c>
      <c r="F135" s="15" t="s">
        <v>23</v>
      </c>
      <c r="G135" s="15">
        <v>2531.5700000000002</v>
      </c>
      <c r="H135" s="15">
        <f t="shared" si="8"/>
        <v>3.9999999999054126E-3</v>
      </c>
      <c r="I135" s="16">
        <f t="shared" si="9"/>
        <v>0.99999841995533223</v>
      </c>
      <c r="J135" s="17">
        <f t="shared" si="10"/>
        <v>6328.9250000000002</v>
      </c>
      <c r="K135" s="16"/>
      <c r="L135" s="17">
        <f t="shared" si="11"/>
        <v>0</v>
      </c>
    </row>
    <row r="136" spans="1:12" x14ac:dyDescent="0.25">
      <c r="A136" s="15" t="s">
        <v>22</v>
      </c>
      <c r="B136" s="15" t="s">
        <v>191</v>
      </c>
      <c r="C136" s="15">
        <v>237</v>
      </c>
      <c r="D136" s="15">
        <v>172.22399999999999</v>
      </c>
      <c r="E136" s="15">
        <v>8.5739999999999998</v>
      </c>
      <c r="F136" s="15" t="s">
        <v>10</v>
      </c>
      <c r="G136" s="15">
        <v>0</v>
      </c>
      <c r="H136" s="15">
        <f t="shared" si="8"/>
        <v>8.5739999999999998</v>
      </c>
      <c r="I136" s="16">
        <f t="shared" si="9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15" t="s">
        <v>32</v>
      </c>
      <c r="B137" s="15" t="s">
        <v>191</v>
      </c>
      <c r="C137" s="15">
        <v>237</v>
      </c>
      <c r="D137" s="15">
        <v>172.22399999999999</v>
      </c>
      <c r="E137" s="15">
        <v>8.5739999999999998</v>
      </c>
      <c r="F137" s="15" t="s">
        <v>10</v>
      </c>
      <c r="G137" s="15">
        <v>8.57</v>
      </c>
      <c r="H137" s="15">
        <f t="shared" si="8"/>
        <v>3.9999999999995595E-3</v>
      </c>
      <c r="I137" s="16">
        <f t="shared" si="9"/>
        <v>0.99953347329134601</v>
      </c>
      <c r="J137" s="17">
        <f t="shared" si="10"/>
        <v>1475.9596799999999</v>
      </c>
      <c r="K137" s="16"/>
      <c r="L137" s="17">
        <f t="shared" si="11"/>
        <v>0</v>
      </c>
    </row>
    <row r="138" spans="1:12" x14ac:dyDescent="0.25">
      <c r="A138" s="15" t="s">
        <v>22</v>
      </c>
      <c r="B138" s="15" t="s">
        <v>192</v>
      </c>
      <c r="C138" s="15">
        <v>238</v>
      </c>
      <c r="D138" s="15">
        <v>193.75200000000001</v>
      </c>
      <c r="E138" s="15">
        <v>27.98049</v>
      </c>
      <c r="F138" s="15" t="s">
        <v>10</v>
      </c>
      <c r="G138" s="15">
        <v>0</v>
      </c>
      <c r="H138" s="15">
        <f t="shared" si="8"/>
        <v>27.98049</v>
      </c>
      <c r="I138" s="16">
        <f t="shared" si="9"/>
        <v>0</v>
      </c>
      <c r="J138" s="17">
        <f t="shared" si="10"/>
        <v>0</v>
      </c>
      <c r="K138" s="16"/>
      <c r="L138" s="17">
        <f t="shared" si="11"/>
        <v>0</v>
      </c>
    </row>
    <row r="139" spans="1:12" x14ac:dyDescent="0.25">
      <c r="A139" s="15" t="s">
        <v>32</v>
      </c>
      <c r="B139" s="15" t="s">
        <v>192</v>
      </c>
      <c r="C139" s="15">
        <v>238</v>
      </c>
      <c r="D139" s="15">
        <v>193.75200000000001</v>
      </c>
      <c r="E139" s="15">
        <v>27.98049</v>
      </c>
      <c r="F139" s="15" t="s">
        <v>10</v>
      </c>
      <c r="G139" s="15">
        <v>27.98</v>
      </c>
      <c r="H139" s="15">
        <f t="shared" si="8"/>
        <v>4.8999999999921329E-4</v>
      </c>
      <c r="I139" s="16">
        <f t="shared" si="9"/>
        <v>0.99998248779774768</v>
      </c>
      <c r="J139" s="17">
        <f t="shared" si="10"/>
        <v>5421.1809600000006</v>
      </c>
      <c r="K139" s="16"/>
      <c r="L139" s="17">
        <f t="shared" si="11"/>
        <v>0</v>
      </c>
    </row>
    <row r="140" spans="1:12" x14ac:dyDescent="0.25">
      <c r="A140" s="15" t="s">
        <v>22</v>
      </c>
      <c r="B140" s="15" t="s">
        <v>193</v>
      </c>
      <c r="C140" s="15">
        <v>239</v>
      </c>
      <c r="D140" s="15">
        <v>172.22399999999999</v>
      </c>
      <c r="E140" s="15">
        <v>19.678000000000001</v>
      </c>
      <c r="F140" s="15" t="s">
        <v>10</v>
      </c>
      <c r="G140" s="15">
        <v>0</v>
      </c>
      <c r="H140" s="15">
        <f t="shared" si="8"/>
        <v>19.678000000000001</v>
      </c>
      <c r="I140" s="16">
        <f t="shared" si="9"/>
        <v>0</v>
      </c>
      <c r="J140" s="17">
        <f t="shared" si="10"/>
        <v>0</v>
      </c>
      <c r="K140" s="16"/>
      <c r="L140" s="17">
        <f t="shared" si="11"/>
        <v>0</v>
      </c>
    </row>
    <row r="141" spans="1:12" x14ac:dyDescent="0.25">
      <c r="A141" s="15" t="s">
        <v>32</v>
      </c>
      <c r="B141" s="15" t="s">
        <v>193</v>
      </c>
      <c r="C141" s="15">
        <v>239</v>
      </c>
      <c r="D141" s="15">
        <v>172.22399999999999</v>
      </c>
      <c r="E141" s="15">
        <v>19.678000000000001</v>
      </c>
      <c r="F141" s="15" t="s">
        <v>10</v>
      </c>
      <c r="G141" s="15">
        <v>19.68</v>
      </c>
      <c r="H141" s="15">
        <f t="shared" si="8"/>
        <v>-1.9999999999988916E-3</v>
      </c>
      <c r="I141" s="16">
        <f t="shared" si="9"/>
        <v>1.0001016363451569</v>
      </c>
      <c r="J141" s="17">
        <f t="shared" si="10"/>
        <v>3389.3683199999996</v>
      </c>
      <c r="K141" s="16"/>
      <c r="L141" s="17">
        <f t="shared" si="11"/>
        <v>0</v>
      </c>
    </row>
    <row r="142" spans="1:12" x14ac:dyDescent="0.25">
      <c r="A142" s="15" t="s">
        <v>22</v>
      </c>
      <c r="B142" s="15" t="s">
        <v>194</v>
      </c>
      <c r="C142" s="15">
        <v>240</v>
      </c>
      <c r="D142" s="15">
        <v>193.75200000000001</v>
      </c>
      <c r="E142" s="15">
        <v>58.984400000000001</v>
      </c>
      <c r="F142" s="15" t="s">
        <v>10</v>
      </c>
      <c r="G142" s="15">
        <v>0</v>
      </c>
      <c r="H142" s="15">
        <f t="shared" si="8"/>
        <v>58.984400000000001</v>
      </c>
      <c r="I142" s="16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15" t="s">
        <v>32</v>
      </c>
      <c r="B143" s="15" t="s">
        <v>194</v>
      </c>
      <c r="C143" s="15">
        <v>240</v>
      </c>
      <c r="D143" s="15">
        <v>193.75200000000001</v>
      </c>
      <c r="E143" s="15">
        <v>58.984400000000001</v>
      </c>
      <c r="F143" s="15" t="s">
        <v>10</v>
      </c>
      <c r="G143" s="15">
        <v>58.98</v>
      </c>
      <c r="H143" s="15">
        <f t="shared" si="8"/>
        <v>4.4000000000039563E-3</v>
      </c>
      <c r="I143" s="16">
        <f t="shared" si="9"/>
        <v>0.99992540400512675</v>
      </c>
      <c r="J143" s="17">
        <f t="shared" si="10"/>
        <v>11427.49296</v>
      </c>
      <c r="K143" s="16"/>
      <c r="L143" s="17">
        <f t="shared" si="11"/>
        <v>0</v>
      </c>
    </row>
    <row r="144" spans="1:12" x14ac:dyDescent="0.25">
      <c r="A144" s="15" t="s">
        <v>21</v>
      </c>
      <c r="B144" s="15" t="s">
        <v>195</v>
      </c>
      <c r="C144" s="15">
        <v>243</v>
      </c>
      <c r="D144" s="15">
        <v>64.58</v>
      </c>
      <c r="E144" s="15">
        <v>269.49099999999999</v>
      </c>
      <c r="F144" s="15" t="s">
        <v>10</v>
      </c>
      <c r="G144" s="15">
        <v>269.49</v>
      </c>
      <c r="H144" s="15">
        <f t="shared" si="8"/>
        <v>9.9999999997635314E-4</v>
      </c>
      <c r="I144" s="16">
        <f t="shared" si="9"/>
        <v>0.99999628930094153</v>
      </c>
      <c r="J144" s="17">
        <f t="shared" si="10"/>
        <v>17403.664199999999</v>
      </c>
      <c r="K144" s="16"/>
      <c r="L144" s="17">
        <f t="shared" si="11"/>
        <v>0</v>
      </c>
    </row>
    <row r="145" spans="1:12" ht="45" x14ac:dyDescent="0.25">
      <c r="A145" s="15" t="s">
        <v>18</v>
      </c>
      <c r="B145" s="15" t="s">
        <v>196</v>
      </c>
      <c r="C145" s="15">
        <v>246</v>
      </c>
      <c r="D145" s="15">
        <v>18500</v>
      </c>
      <c r="E145" s="15">
        <v>1</v>
      </c>
      <c r="F145" s="15" t="s">
        <v>12</v>
      </c>
      <c r="G145" s="15">
        <v>1</v>
      </c>
      <c r="H145" s="15">
        <f t="shared" si="8"/>
        <v>0</v>
      </c>
      <c r="I145" s="16">
        <f t="shared" si="9"/>
        <v>1</v>
      </c>
      <c r="J145" s="17">
        <f t="shared" si="10"/>
        <v>18500</v>
      </c>
      <c r="K145" s="16"/>
      <c r="L145" s="17">
        <f t="shared" si="11"/>
        <v>0</v>
      </c>
    </row>
    <row r="146" spans="1:12" x14ac:dyDescent="0.25">
      <c r="A146" s="15" t="s">
        <v>18</v>
      </c>
      <c r="B146" s="15" t="s">
        <v>273</v>
      </c>
      <c r="C146" s="15">
        <v>247</v>
      </c>
      <c r="D146" s="15">
        <v>600</v>
      </c>
      <c r="E146" s="15">
        <v>1</v>
      </c>
      <c r="F146" s="15" t="s">
        <v>13</v>
      </c>
      <c r="G146" s="15">
        <v>1</v>
      </c>
      <c r="H146" s="15">
        <f t="shared" si="8"/>
        <v>0</v>
      </c>
      <c r="I146" s="16">
        <f t="shared" si="9"/>
        <v>1</v>
      </c>
      <c r="J146" s="17">
        <f t="shared" si="10"/>
        <v>600</v>
      </c>
      <c r="K146" s="16"/>
      <c r="L146" s="17">
        <f t="shared" si="11"/>
        <v>0</v>
      </c>
    </row>
    <row r="147" spans="1:12" x14ac:dyDescent="0.25">
      <c r="A147" s="15" t="s">
        <v>18</v>
      </c>
      <c r="B147" s="15" t="s">
        <v>197</v>
      </c>
      <c r="C147" s="15">
        <v>248</v>
      </c>
      <c r="D147" s="15">
        <v>2000</v>
      </c>
      <c r="E147" s="15">
        <v>1</v>
      </c>
      <c r="F147" s="15" t="s">
        <v>12</v>
      </c>
      <c r="G147" s="15">
        <v>1</v>
      </c>
      <c r="H147" s="15">
        <f t="shared" si="8"/>
        <v>0</v>
      </c>
      <c r="I147" s="16">
        <f t="shared" si="9"/>
        <v>1</v>
      </c>
      <c r="J147" s="17">
        <f t="shared" si="10"/>
        <v>2000</v>
      </c>
      <c r="K147" s="16"/>
      <c r="L147" s="17">
        <f t="shared" si="11"/>
        <v>0</v>
      </c>
    </row>
    <row r="148" spans="1:12" ht="45" x14ac:dyDescent="0.25">
      <c r="A148" s="15" t="s">
        <v>24</v>
      </c>
      <c r="B148" s="15" t="s">
        <v>198</v>
      </c>
      <c r="C148" s="15">
        <v>250</v>
      </c>
      <c r="D148" s="15">
        <v>9000</v>
      </c>
      <c r="E148" s="15">
        <v>1</v>
      </c>
      <c r="F148" s="15" t="s">
        <v>12</v>
      </c>
      <c r="G148" s="15">
        <v>1</v>
      </c>
      <c r="H148" s="15">
        <f t="shared" si="8"/>
        <v>0</v>
      </c>
      <c r="I148" s="16">
        <f t="shared" si="9"/>
        <v>1</v>
      </c>
      <c r="J148" s="17">
        <f t="shared" si="10"/>
        <v>9000</v>
      </c>
      <c r="K148" s="16"/>
      <c r="L148" s="17">
        <f t="shared" si="11"/>
        <v>0</v>
      </c>
    </row>
    <row r="149" spans="1:12" ht="45" x14ac:dyDescent="0.25">
      <c r="A149" s="15" t="s">
        <v>24</v>
      </c>
      <c r="B149" s="15" t="s">
        <v>199</v>
      </c>
      <c r="C149" s="15">
        <v>251</v>
      </c>
      <c r="D149" s="15">
        <v>6000</v>
      </c>
      <c r="E149" s="15">
        <v>1</v>
      </c>
      <c r="F149" s="15" t="s">
        <v>12</v>
      </c>
      <c r="G149" s="15">
        <v>1</v>
      </c>
      <c r="H149" s="15">
        <f t="shared" si="8"/>
        <v>0</v>
      </c>
      <c r="I149" s="16">
        <f t="shared" si="9"/>
        <v>1</v>
      </c>
      <c r="J149" s="17">
        <f t="shared" si="10"/>
        <v>6000</v>
      </c>
      <c r="K149" s="16"/>
      <c r="L149" s="17">
        <f t="shared" si="11"/>
        <v>0</v>
      </c>
    </row>
    <row r="150" spans="1:12" x14ac:dyDescent="0.25">
      <c r="A150" s="15" t="s">
        <v>24</v>
      </c>
      <c r="B150" s="15" t="s">
        <v>200</v>
      </c>
      <c r="C150" s="15">
        <v>253</v>
      </c>
      <c r="D150" s="15">
        <v>500</v>
      </c>
      <c r="E150" s="15">
        <v>1</v>
      </c>
      <c r="F150" s="15" t="s">
        <v>12</v>
      </c>
      <c r="G150" s="15">
        <v>1</v>
      </c>
      <c r="H150" s="15">
        <f t="shared" si="8"/>
        <v>0</v>
      </c>
      <c r="I150" s="16">
        <f t="shared" si="9"/>
        <v>1</v>
      </c>
      <c r="J150" s="17">
        <f t="shared" si="10"/>
        <v>500</v>
      </c>
      <c r="K150" s="16"/>
      <c r="L150" s="17">
        <f t="shared" si="11"/>
        <v>0</v>
      </c>
    </row>
    <row r="151" spans="1:12" ht="45" x14ac:dyDescent="0.25">
      <c r="A151" s="15" t="s">
        <v>24</v>
      </c>
      <c r="B151" s="15" t="s">
        <v>25</v>
      </c>
      <c r="C151" s="15">
        <v>254</v>
      </c>
      <c r="D151" s="15">
        <v>4000</v>
      </c>
      <c r="E151" s="15">
        <v>1</v>
      </c>
      <c r="F151" s="15" t="s">
        <v>12</v>
      </c>
      <c r="G151" s="15">
        <v>1</v>
      </c>
      <c r="H151" s="15">
        <f t="shared" si="8"/>
        <v>0</v>
      </c>
      <c r="I151" s="16">
        <f t="shared" si="9"/>
        <v>1</v>
      </c>
      <c r="J151" s="17">
        <f t="shared" si="10"/>
        <v>4000</v>
      </c>
      <c r="K151" s="16"/>
      <c r="L151" s="17">
        <f t="shared" si="11"/>
        <v>0</v>
      </c>
    </row>
    <row r="152" spans="1:12" ht="30" x14ac:dyDescent="0.25">
      <c r="A152" s="15" t="s">
        <v>24</v>
      </c>
      <c r="B152" s="15" t="s">
        <v>201</v>
      </c>
      <c r="C152" s="15">
        <v>255</v>
      </c>
      <c r="D152" s="15">
        <v>6000</v>
      </c>
      <c r="E152" s="15">
        <v>1</v>
      </c>
      <c r="F152" s="15" t="s">
        <v>12</v>
      </c>
      <c r="G152" s="15">
        <v>1</v>
      </c>
      <c r="H152" s="15">
        <f t="shared" si="8"/>
        <v>0</v>
      </c>
      <c r="I152" s="16">
        <f t="shared" si="9"/>
        <v>1</v>
      </c>
      <c r="J152" s="17">
        <f t="shared" si="10"/>
        <v>6000</v>
      </c>
      <c r="K152" s="16"/>
      <c r="L152" s="17">
        <f t="shared" si="11"/>
        <v>0</v>
      </c>
    </row>
    <row r="153" spans="1:12" x14ac:dyDescent="0.25">
      <c r="A153" s="15" t="s">
        <v>24</v>
      </c>
      <c r="B153" s="15" t="s">
        <v>202</v>
      </c>
      <c r="C153" s="15">
        <v>257</v>
      </c>
      <c r="D153" s="15">
        <v>1800</v>
      </c>
      <c r="E153" s="15">
        <v>1</v>
      </c>
      <c r="F153" s="15" t="s">
        <v>12</v>
      </c>
      <c r="G153" s="15">
        <v>1</v>
      </c>
      <c r="H153" s="15">
        <f t="shared" si="8"/>
        <v>0</v>
      </c>
      <c r="I153" s="16">
        <f t="shared" si="9"/>
        <v>1</v>
      </c>
      <c r="J153" s="17">
        <f t="shared" si="10"/>
        <v>1800</v>
      </c>
      <c r="K153" s="16"/>
      <c r="L153" s="17">
        <f t="shared" si="11"/>
        <v>0</v>
      </c>
    </row>
    <row r="154" spans="1:12" x14ac:dyDescent="0.25">
      <c r="A154" s="15" t="s">
        <v>24</v>
      </c>
      <c r="B154" s="15" t="s">
        <v>203</v>
      </c>
      <c r="C154" s="15">
        <v>258</v>
      </c>
      <c r="D154" s="15">
        <v>2000</v>
      </c>
      <c r="E154" s="15">
        <v>1</v>
      </c>
      <c r="F154" s="15" t="s">
        <v>12</v>
      </c>
      <c r="G154" s="15">
        <v>1</v>
      </c>
      <c r="H154" s="15">
        <f t="shared" si="8"/>
        <v>0</v>
      </c>
      <c r="I154" s="16">
        <f t="shared" si="9"/>
        <v>1</v>
      </c>
      <c r="J154" s="17">
        <f t="shared" si="10"/>
        <v>2000</v>
      </c>
      <c r="K154" s="16"/>
      <c r="L154" s="17">
        <f t="shared" si="11"/>
        <v>0</v>
      </c>
    </row>
    <row r="155" spans="1:12" ht="30" x14ac:dyDescent="0.25">
      <c r="A155" s="15" t="s">
        <v>26</v>
      </c>
      <c r="B155" s="15" t="s">
        <v>204</v>
      </c>
      <c r="C155" s="15">
        <v>260</v>
      </c>
      <c r="D155" s="15">
        <v>5535</v>
      </c>
      <c r="E155" s="15">
        <v>28.864999999999998</v>
      </c>
      <c r="F155" s="15" t="s">
        <v>19</v>
      </c>
      <c r="G155" s="15">
        <v>28.87</v>
      </c>
      <c r="H155" s="15">
        <f t="shared" si="8"/>
        <v>-5.000000000002558E-3</v>
      </c>
      <c r="I155" s="16">
        <f t="shared" si="9"/>
        <v>1.0001732201628271</v>
      </c>
      <c r="J155" s="17">
        <f t="shared" si="10"/>
        <v>159795.45000000001</v>
      </c>
      <c r="K155" s="16"/>
      <c r="L155" s="17">
        <f t="shared" si="11"/>
        <v>0</v>
      </c>
    </row>
    <row r="156" spans="1:12" x14ac:dyDescent="0.25">
      <c r="A156" s="15" t="s">
        <v>28</v>
      </c>
      <c r="B156" s="15" t="s">
        <v>206</v>
      </c>
      <c r="C156" s="15">
        <v>263</v>
      </c>
      <c r="D156" s="15">
        <v>18938</v>
      </c>
      <c r="E156" s="15">
        <v>1</v>
      </c>
      <c r="F156" s="15" t="s">
        <v>12</v>
      </c>
      <c r="G156" s="15">
        <v>1</v>
      </c>
      <c r="H156" s="15">
        <f t="shared" si="8"/>
        <v>0</v>
      </c>
      <c r="I156" s="16">
        <f t="shared" si="9"/>
        <v>1</v>
      </c>
      <c r="J156" s="17">
        <f t="shared" si="10"/>
        <v>18938</v>
      </c>
      <c r="K156" s="16"/>
      <c r="L156" s="17">
        <f t="shared" si="11"/>
        <v>0</v>
      </c>
    </row>
    <row r="157" spans="1:12" x14ac:dyDescent="0.25">
      <c r="A157" s="15" t="s">
        <v>27</v>
      </c>
      <c r="B157" s="15" t="s">
        <v>207</v>
      </c>
      <c r="C157" s="15">
        <v>264</v>
      </c>
      <c r="D157" s="15">
        <v>1500</v>
      </c>
      <c r="E157" s="15">
        <v>1</v>
      </c>
      <c r="F157" s="15" t="s">
        <v>12</v>
      </c>
      <c r="G157" s="15">
        <v>1</v>
      </c>
      <c r="H157" s="15">
        <f t="shared" si="8"/>
        <v>0</v>
      </c>
      <c r="I157" s="16">
        <f t="shared" si="9"/>
        <v>1</v>
      </c>
      <c r="J157" s="17">
        <f t="shared" si="10"/>
        <v>1500</v>
      </c>
      <c r="K157" s="16"/>
      <c r="L157" s="17">
        <f t="shared" si="11"/>
        <v>0</v>
      </c>
    </row>
    <row r="158" spans="1:12" x14ac:dyDescent="0.25">
      <c r="A158" s="15" t="s">
        <v>27</v>
      </c>
      <c r="B158" s="12" t="s">
        <v>208</v>
      </c>
      <c r="C158" s="15">
        <v>265</v>
      </c>
      <c r="D158" s="15">
        <v>450</v>
      </c>
      <c r="E158" s="15">
        <v>12.5</v>
      </c>
      <c r="F158" s="15" t="s">
        <v>23</v>
      </c>
      <c r="G158" s="15">
        <v>12.5</v>
      </c>
      <c r="H158" s="15">
        <f t="shared" si="8"/>
        <v>0</v>
      </c>
      <c r="I158" s="16">
        <f t="shared" si="9"/>
        <v>1</v>
      </c>
      <c r="J158" s="17">
        <f t="shared" si="10"/>
        <v>5625</v>
      </c>
      <c r="K158" s="16"/>
      <c r="L158" s="17">
        <f t="shared" si="11"/>
        <v>0</v>
      </c>
    </row>
    <row r="159" spans="1:12" ht="30" x14ac:dyDescent="0.25">
      <c r="A159" s="15" t="s">
        <v>29</v>
      </c>
      <c r="B159" s="15" t="s">
        <v>210</v>
      </c>
      <c r="C159" s="15">
        <v>272</v>
      </c>
      <c r="D159" s="15">
        <v>12000</v>
      </c>
      <c r="E159" s="15">
        <v>1</v>
      </c>
      <c r="F159" s="15" t="s">
        <v>12</v>
      </c>
      <c r="G159" s="15">
        <v>1</v>
      </c>
      <c r="H159" s="15">
        <f t="shared" si="8"/>
        <v>0</v>
      </c>
      <c r="I159" s="16">
        <f t="shared" si="9"/>
        <v>1</v>
      </c>
      <c r="J159" s="17">
        <f t="shared" si="10"/>
        <v>12000</v>
      </c>
      <c r="K159" s="16"/>
      <c r="L159" s="17">
        <f t="shared" si="11"/>
        <v>0</v>
      </c>
    </row>
    <row r="160" spans="1:12" x14ac:dyDescent="0.25">
      <c r="A160" s="15" t="s">
        <v>24</v>
      </c>
      <c r="B160" s="15" t="s">
        <v>233</v>
      </c>
      <c r="C160" s="15">
        <v>273</v>
      </c>
      <c r="D160" s="15">
        <v>1500</v>
      </c>
      <c r="E160" s="15">
        <v>1</v>
      </c>
      <c r="F160" s="15" t="s">
        <v>12</v>
      </c>
      <c r="G160" s="15">
        <v>1</v>
      </c>
      <c r="H160" s="15">
        <f t="shared" si="8"/>
        <v>0</v>
      </c>
      <c r="I160" s="16">
        <f t="shared" si="9"/>
        <v>1</v>
      </c>
      <c r="J160" s="17">
        <f t="shared" si="10"/>
        <v>1500</v>
      </c>
      <c r="K160" s="16"/>
      <c r="L160" s="17">
        <f t="shared" si="11"/>
        <v>0</v>
      </c>
    </row>
    <row r="161" spans="1:12" x14ac:dyDescent="0.25">
      <c r="A161" s="15" t="s">
        <v>17</v>
      </c>
      <c r="B161" s="12" t="s">
        <v>211</v>
      </c>
      <c r="C161" s="15">
        <v>274</v>
      </c>
      <c r="D161" s="15">
        <v>350</v>
      </c>
      <c r="E161" s="15">
        <v>1</v>
      </c>
      <c r="F161" s="15" t="s">
        <v>12</v>
      </c>
      <c r="G161" s="15">
        <v>0</v>
      </c>
      <c r="H161" s="15">
        <v>0</v>
      </c>
      <c r="I161" s="16">
        <f t="shared" si="9"/>
        <v>0</v>
      </c>
      <c r="J161" s="17">
        <f t="shared" si="10"/>
        <v>0</v>
      </c>
      <c r="K161" s="16"/>
      <c r="L161" s="17">
        <f t="shared" si="11"/>
        <v>0</v>
      </c>
    </row>
    <row r="162" spans="1:12" x14ac:dyDescent="0.25">
      <c r="A162" s="15" t="s">
        <v>17</v>
      </c>
      <c r="B162" s="12" t="s">
        <v>212</v>
      </c>
      <c r="C162" s="15">
        <v>275</v>
      </c>
      <c r="D162" s="15">
        <v>350</v>
      </c>
      <c r="E162" s="15">
        <v>1</v>
      </c>
      <c r="F162" s="15" t="s">
        <v>12</v>
      </c>
      <c r="G162" s="15">
        <v>1</v>
      </c>
      <c r="H162" s="15">
        <v>0</v>
      </c>
      <c r="I162" s="16">
        <f t="shared" si="9"/>
        <v>1</v>
      </c>
      <c r="J162" s="17">
        <f t="shared" si="10"/>
        <v>350</v>
      </c>
      <c r="K162" s="16"/>
      <c r="L162" s="17">
        <f t="shared" si="11"/>
        <v>0</v>
      </c>
    </row>
    <row r="163" spans="1:12" x14ac:dyDescent="0.25">
      <c r="A163" s="15" t="s">
        <v>30</v>
      </c>
      <c r="B163" s="15" t="s">
        <v>214</v>
      </c>
      <c r="C163" s="15">
        <v>277</v>
      </c>
      <c r="D163" s="15">
        <v>34</v>
      </c>
      <c r="E163" s="15">
        <v>76.528999999999996</v>
      </c>
      <c r="F163" s="15" t="s">
        <v>31</v>
      </c>
      <c r="G163" s="15">
        <v>76.53</v>
      </c>
      <c r="H163" s="15">
        <f t="shared" si="8"/>
        <v>-1.0000000000047748E-3</v>
      </c>
      <c r="I163" s="16">
        <f t="shared" si="9"/>
        <v>1.0000130669419436</v>
      </c>
      <c r="J163" s="17">
        <f t="shared" si="10"/>
        <v>2602.02</v>
      </c>
      <c r="K163" s="16"/>
      <c r="L163" s="17">
        <f t="shared" si="11"/>
        <v>0</v>
      </c>
    </row>
    <row r="164" spans="1:12" x14ac:dyDescent="0.25">
      <c r="A164" s="15" t="s">
        <v>30</v>
      </c>
      <c r="B164" s="15" t="s">
        <v>215</v>
      </c>
      <c r="C164" s="15">
        <v>278</v>
      </c>
      <c r="D164" s="15">
        <v>77</v>
      </c>
      <c r="E164" s="15">
        <v>29.302600000000002</v>
      </c>
      <c r="F164" s="15" t="s">
        <v>31</v>
      </c>
      <c r="G164" s="15">
        <v>29.3</v>
      </c>
      <c r="H164" s="15">
        <f t="shared" si="8"/>
        <v>2.6000000000010459E-3</v>
      </c>
      <c r="I164" s="16">
        <f t="shared" si="9"/>
        <v>0.99991127067222696</v>
      </c>
      <c r="J164" s="17">
        <f t="shared" si="10"/>
        <v>2256.1</v>
      </c>
      <c r="K164" s="16"/>
      <c r="L164" s="17">
        <f t="shared" si="11"/>
        <v>0</v>
      </c>
    </row>
    <row r="165" spans="1:12" x14ac:dyDescent="0.25">
      <c r="A165" s="15" t="s">
        <v>30</v>
      </c>
      <c r="B165" s="15" t="s">
        <v>216</v>
      </c>
      <c r="C165" s="15">
        <v>279</v>
      </c>
      <c r="D165" s="15">
        <v>23</v>
      </c>
      <c r="E165" s="15">
        <v>66</v>
      </c>
      <c r="F165" s="15" t="s">
        <v>23</v>
      </c>
      <c r="G165" s="15">
        <v>66</v>
      </c>
      <c r="H165" s="15">
        <f t="shared" si="8"/>
        <v>0</v>
      </c>
      <c r="I165" s="16">
        <f t="shared" si="9"/>
        <v>1</v>
      </c>
      <c r="J165" s="17">
        <f t="shared" si="10"/>
        <v>1518</v>
      </c>
      <c r="K165" s="16"/>
      <c r="L165" s="17">
        <f t="shared" si="11"/>
        <v>0</v>
      </c>
    </row>
    <row r="166" spans="1:12" x14ac:dyDescent="0.25">
      <c r="A166" s="15" t="s">
        <v>30</v>
      </c>
      <c r="B166" s="15" t="s">
        <v>217</v>
      </c>
      <c r="C166" s="15">
        <v>280</v>
      </c>
      <c r="D166" s="15">
        <v>151</v>
      </c>
      <c r="E166" s="15">
        <v>17.375499999999999</v>
      </c>
      <c r="F166" s="15" t="s">
        <v>31</v>
      </c>
      <c r="G166" s="15">
        <v>17.38</v>
      </c>
      <c r="H166" s="15">
        <f t="shared" si="8"/>
        <v>-4.5000000000001705E-3</v>
      </c>
      <c r="I166" s="16">
        <f t="shared" si="9"/>
        <v>1.0002589853529396</v>
      </c>
      <c r="J166" s="17">
        <f t="shared" si="10"/>
        <v>2624.3799999999997</v>
      </c>
      <c r="K166" s="16"/>
      <c r="L166" s="17">
        <f t="shared" si="11"/>
        <v>0</v>
      </c>
    </row>
    <row r="167" spans="1:12" x14ac:dyDescent="0.25">
      <c r="A167" s="15" t="s">
        <v>22</v>
      </c>
      <c r="B167" s="15" t="s">
        <v>218</v>
      </c>
      <c r="C167" s="15">
        <v>282</v>
      </c>
      <c r="D167" s="15">
        <v>350</v>
      </c>
      <c r="E167" s="15">
        <v>1</v>
      </c>
      <c r="F167" s="15" t="s">
        <v>12</v>
      </c>
      <c r="G167" s="15">
        <v>0</v>
      </c>
      <c r="H167" s="15">
        <f t="shared" si="8"/>
        <v>1</v>
      </c>
      <c r="I167" s="16">
        <f t="shared" si="9"/>
        <v>0</v>
      </c>
      <c r="J167" s="17">
        <f t="shared" si="10"/>
        <v>0</v>
      </c>
      <c r="K167" s="16"/>
      <c r="L167" s="17">
        <f t="shared" si="11"/>
        <v>0</v>
      </c>
    </row>
    <row r="168" spans="1:12" x14ac:dyDescent="0.25">
      <c r="A168" s="15" t="s">
        <v>32</v>
      </c>
      <c r="B168" s="15" t="s">
        <v>218</v>
      </c>
      <c r="C168" s="15">
        <v>282</v>
      </c>
      <c r="D168" s="15">
        <v>300</v>
      </c>
      <c r="E168" s="15">
        <v>1</v>
      </c>
      <c r="F168" s="15" t="s">
        <v>12</v>
      </c>
      <c r="G168" s="15">
        <v>1</v>
      </c>
      <c r="H168" s="15">
        <f t="shared" si="8"/>
        <v>0</v>
      </c>
      <c r="I168" s="16">
        <f t="shared" si="9"/>
        <v>1</v>
      </c>
      <c r="J168" s="17">
        <f t="shared" si="10"/>
        <v>300</v>
      </c>
      <c r="K168" s="16"/>
      <c r="L168" s="17">
        <f t="shared" si="11"/>
        <v>0</v>
      </c>
    </row>
    <row r="169" spans="1:12" ht="30" x14ac:dyDescent="0.25">
      <c r="A169" s="15" t="s">
        <v>21</v>
      </c>
      <c r="B169" s="15" t="s">
        <v>219</v>
      </c>
      <c r="C169" s="15">
        <v>283</v>
      </c>
      <c r="D169" s="15">
        <v>400</v>
      </c>
      <c r="E169" s="15">
        <v>1</v>
      </c>
      <c r="F169" s="15" t="s">
        <v>12</v>
      </c>
      <c r="G169" s="15">
        <v>1</v>
      </c>
      <c r="H169" s="15">
        <f t="shared" si="8"/>
        <v>0</v>
      </c>
      <c r="I169" s="16">
        <f t="shared" si="9"/>
        <v>1</v>
      </c>
      <c r="J169" s="17">
        <f t="shared" si="10"/>
        <v>400</v>
      </c>
      <c r="K169" s="16"/>
      <c r="L169" s="17">
        <f t="shared" si="11"/>
        <v>0</v>
      </c>
    </row>
    <row r="170" spans="1:12" ht="30" x14ac:dyDescent="0.25">
      <c r="A170" s="15" t="s">
        <v>34</v>
      </c>
      <c r="B170" s="15" t="s">
        <v>220</v>
      </c>
      <c r="C170" s="15">
        <v>295</v>
      </c>
      <c r="D170" s="15">
        <v>290</v>
      </c>
      <c r="E170" s="15">
        <v>399.21</v>
      </c>
      <c r="F170" s="15" t="s">
        <v>10</v>
      </c>
      <c r="G170" s="15">
        <v>399.21</v>
      </c>
      <c r="H170" s="15">
        <f t="shared" si="8"/>
        <v>0</v>
      </c>
      <c r="I170" s="16">
        <f t="shared" si="9"/>
        <v>1</v>
      </c>
      <c r="J170" s="17">
        <f t="shared" si="10"/>
        <v>115770.9</v>
      </c>
      <c r="K170" s="16"/>
      <c r="L170" s="17">
        <f t="shared" si="11"/>
        <v>0</v>
      </c>
    </row>
    <row r="171" spans="1:12" x14ac:dyDescent="0.25">
      <c r="A171" s="15" t="s">
        <v>18</v>
      </c>
      <c r="B171" s="15" t="s">
        <v>222</v>
      </c>
      <c r="C171" s="15">
        <v>350</v>
      </c>
      <c r="D171" s="15">
        <v>1</v>
      </c>
      <c r="E171" s="15">
        <v>3</v>
      </c>
      <c r="F171" s="15" t="s">
        <v>12</v>
      </c>
      <c r="G171" s="15">
        <v>0</v>
      </c>
      <c r="H171" s="15">
        <f t="shared" si="8"/>
        <v>3</v>
      </c>
      <c r="I171" s="16">
        <f t="shared" si="9"/>
        <v>0</v>
      </c>
      <c r="J171" s="17">
        <f t="shared" si="10"/>
        <v>0</v>
      </c>
      <c r="K171" s="16"/>
      <c r="L171" s="17">
        <f t="shared" si="11"/>
        <v>0</v>
      </c>
    </row>
    <row r="172" spans="1:12" ht="30" x14ac:dyDescent="0.25">
      <c r="A172" s="15" t="s">
        <v>18</v>
      </c>
      <c r="B172" s="15" t="s">
        <v>229</v>
      </c>
      <c r="C172" s="15">
        <v>406</v>
      </c>
      <c r="D172" s="15">
        <v>6826.35</v>
      </c>
      <c r="E172" s="15">
        <v>1</v>
      </c>
      <c r="F172" s="15" t="s">
        <v>12</v>
      </c>
      <c r="G172" s="15">
        <v>1</v>
      </c>
      <c r="H172" s="15">
        <f t="shared" si="8"/>
        <v>0</v>
      </c>
      <c r="I172" s="16">
        <f t="shared" si="9"/>
        <v>1</v>
      </c>
      <c r="J172" s="17">
        <f t="shared" si="10"/>
        <v>6826.35</v>
      </c>
      <c r="K172" s="16"/>
      <c r="L172" s="17">
        <f t="shared" si="11"/>
        <v>0</v>
      </c>
    </row>
    <row r="173" spans="1:12" x14ac:dyDescent="0.25">
      <c r="A173" s="15" t="s">
        <v>24</v>
      </c>
      <c r="B173" s="15" t="s">
        <v>230</v>
      </c>
      <c r="C173" s="15">
        <v>407</v>
      </c>
      <c r="D173" s="15">
        <v>1000</v>
      </c>
      <c r="E173" s="15">
        <v>2</v>
      </c>
      <c r="F173" s="15" t="s">
        <v>13</v>
      </c>
      <c r="G173" s="15">
        <v>1</v>
      </c>
      <c r="H173" s="15">
        <f t="shared" si="8"/>
        <v>1</v>
      </c>
      <c r="I173" s="16">
        <f t="shared" si="9"/>
        <v>0.5</v>
      </c>
      <c r="J173" s="17">
        <f t="shared" si="10"/>
        <v>1000</v>
      </c>
      <c r="K173" s="16"/>
      <c r="L173" s="17">
        <f t="shared" si="11"/>
        <v>0</v>
      </c>
    </row>
    <row r="174" spans="1:12" ht="30" x14ac:dyDescent="0.25">
      <c r="A174" s="15" t="s">
        <v>32</v>
      </c>
      <c r="B174" s="15" t="s">
        <v>238</v>
      </c>
      <c r="C174" s="15">
        <v>410</v>
      </c>
      <c r="D174" s="15">
        <v>193.75200000000001</v>
      </c>
      <c r="E174" s="15">
        <v>23.28</v>
      </c>
      <c r="F174" s="15" t="s">
        <v>10</v>
      </c>
      <c r="G174" s="15">
        <v>22.12</v>
      </c>
      <c r="H174" s="15">
        <f t="shared" si="8"/>
        <v>1.1600000000000001</v>
      </c>
      <c r="I174" s="16">
        <f t="shared" si="9"/>
        <v>0.95017182130584188</v>
      </c>
      <c r="J174" s="17">
        <f t="shared" si="10"/>
        <v>4285.7942400000002</v>
      </c>
      <c r="K174" s="16"/>
      <c r="L174" s="17">
        <f t="shared" si="11"/>
        <v>0</v>
      </c>
    </row>
    <row r="175" spans="1:12" x14ac:dyDescent="0.25">
      <c r="A175" s="15" t="s">
        <v>24</v>
      </c>
      <c r="B175" s="15" t="s">
        <v>264</v>
      </c>
      <c r="C175" s="15">
        <v>421</v>
      </c>
      <c r="D175" s="15">
        <v>1500</v>
      </c>
      <c r="E175" s="15">
        <v>1</v>
      </c>
      <c r="F175" s="15" t="s">
        <v>13</v>
      </c>
      <c r="G175" s="15">
        <v>0.5</v>
      </c>
      <c r="H175" s="15">
        <f t="shared" si="8"/>
        <v>0.5</v>
      </c>
      <c r="I175" s="16">
        <f t="shared" si="9"/>
        <v>0.5</v>
      </c>
      <c r="J175" s="17">
        <f t="shared" si="10"/>
        <v>750</v>
      </c>
      <c r="K175" s="16"/>
      <c r="L175" s="17">
        <f t="shared" si="11"/>
        <v>0</v>
      </c>
    </row>
    <row r="176" spans="1:12" x14ac:dyDescent="0.25">
      <c r="A176" s="15" t="s">
        <v>24</v>
      </c>
      <c r="B176" s="15" t="s">
        <v>266</v>
      </c>
      <c r="C176" s="15">
        <v>423</v>
      </c>
      <c r="D176" s="15">
        <v>600</v>
      </c>
      <c r="E176" s="15">
        <v>3</v>
      </c>
      <c r="F176" s="15" t="s">
        <v>13</v>
      </c>
      <c r="G176" s="15">
        <v>1.5</v>
      </c>
      <c r="H176" s="15">
        <f t="shared" si="8"/>
        <v>1.5</v>
      </c>
      <c r="I176" s="16">
        <f t="shared" si="9"/>
        <v>0.5</v>
      </c>
      <c r="J176" s="17">
        <f t="shared" si="10"/>
        <v>900</v>
      </c>
      <c r="K176" s="16"/>
      <c r="L176" s="17">
        <f t="shared" si="11"/>
        <v>0</v>
      </c>
    </row>
    <row r="177" spans="1:12" x14ac:dyDescent="0.25">
      <c r="A177" s="15" t="s">
        <v>24</v>
      </c>
      <c r="B177" s="15" t="s">
        <v>291</v>
      </c>
      <c r="C177" s="15">
        <v>425</v>
      </c>
      <c r="D177" s="15">
        <v>3000</v>
      </c>
      <c r="E177" s="15">
        <v>1</v>
      </c>
      <c r="F177" s="15" t="s">
        <v>13</v>
      </c>
      <c r="G177" s="15">
        <v>0.5</v>
      </c>
      <c r="H177" s="15">
        <f t="shared" si="8"/>
        <v>0.5</v>
      </c>
      <c r="I177" s="16">
        <f t="shared" si="9"/>
        <v>0.5</v>
      </c>
      <c r="J177" s="17">
        <f t="shared" si="10"/>
        <v>1500</v>
      </c>
      <c r="K177" s="16"/>
      <c r="L177" s="17">
        <f t="shared" si="11"/>
        <v>0</v>
      </c>
    </row>
    <row r="178" spans="1:12" x14ac:dyDescent="0.25">
      <c r="A178" s="15" t="s">
        <v>32</v>
      </c>
      <c r="B178" s="15" t="s">
        <v>292</v>
      </c>
      <c r="C178" s="15">
        <v>426</v>
      </c>
      <c r="D178" s="15">
        <v>193.75200000000001</v>
      </c>
      <c r="E178" s="15">
        <v>22.99</v>
      </c>
      <c r="F178" s="15" t="s">
        <v>10</v>
      </c>
      <c r="G178" s="15">
        <v>21.84</v>
      </c>
      <c r="H178" s="15">
        <f t="shared" si="8"/>
        <v>1.1499999999999986</v>
      </c>
      <c r="I178" s="16">
        <f t="shared" si="9"/>
        <v>0.94997825141365821</v>
      </c>
      <c r="J178" s="17">
        <f t="shared" si="10"/>
        <v>4231.5436799999998</v>
      </c>
      <c r="K178" s="16"/>
      <c r="L178" s="17">
        <f t="shared" si="11"/>
        <v>0</v>
      </c>
    </row>
    <row r="179" spans="1:12" ht="30" x14ac:dyDescent="0.25">
      <c r="A179" s="15" t="s">
        <v>21</v>
      </c>
      <c r="B179" s="15" t="s">
        <v>293</v>
      </c>
      <c r="C179" s="15">
        <v>427</v>
      </c>
      <c r="D179" s="15">
        <v>64.58</v>
      </c>
      <c r="E179" s="15">
        <v>128.066</v>
      </c>
      <c r="F179" s="15" t="s">
        <v>10</v>
      </c>
      <c r="G179" s="15">
        <v>128.07</v>
      </c>
      <c r="H179" s="15">
        <f t="shared" si="8"/>
        <v>-3.9999999999906777E-3</v>
      </c>
      <c r="I179" s="16">
        <f t="shared" si="9"/>
        <v>1.0000312338950228</v>
      </c>
      <c r="J179" s="17">
        <f t="shared" si="10"/>
        <v>8270.7605999999996</v>
      </c>
      <c r="K179" s="16"/>
      <c r="L179" s="17">
        <f t="shared" si="11"/>
        <v>0</v>
      </c>
    </row>
    <row r="180" spans="1:12" ht="45" x14ac:dyDescent="0.25">
      <c r="A180" s="15" t="s">
        <v>32</v>
      </c>
      <c r="B180" s="15" t="s">
        <v>294</v>
      </c>
      <c r="C180" s="15">
        <v>428</v>
      </c>
      <c r="D180" s="15">
        <v>215.28</v>
      </c>
      <c r="E180" s="15">
        <v>135.739</v>
      </c>
      <c r="F180" s="15" t="s">
        <v>10</v>
      </c>
      <c r="G180" s="15">
        <v>135.74</v>
      </c>
      <c r="H180" s="15">
        <f t="shared" si="8"/>
        <v>-1.0000000000047748E-3</v>
      </c>
      <c r="I180" s="16">
        <f t="shared" si="9"/>
        <v>1.0000073670794687</v>
      </c>
      <c r="J180" s="17">
        <f t="shared" si="10"/>
        <v>29222.107200000002</v>
      </c>
      <c r="K180" s="16"/>
      <c r="L180" s="17">
        <f t="shared" si="11"/>
        <v>0</v>
      </c>
    </row>
    <row r="181" spans="1:12" ht="30" x14ac:dyDescent="0.25">
      <c r="A181" s="15" t="s">
        <v>32</v>
      </c>
      <c r="B181" s="15" t="s">
        <v>47</v>
      </c>
      <c r="C181" s="15">
        <v>429</v>
      </c>
      <c r="D181" s="15">
        <v>49.2</v>
      </c>
      <c r="E181" s="15">
        <v>68.433999999999997</v>
      </c>
      <c r="F181" s="15" t="s">
        <v>19</v>
      </c>
      <c r="G181" s="15">
        <v>68.430000000000007</v>
      </c>
      <c r="H181" s="15">
        <f t="shared" si="8"/>
        <v>3.9999999999906777E-3</v>
      </c>
      <c r="I181" s="16">
        <f t="shared" si="9"/>
        <v>0.99994154952216752</v>
      </c>
      <c r="J181" s="17">
        <f t="shared" si="10"/>
        <v>3366.7560000000003</v>
      </c>
      <c r="K181" s="16"/>
      <c r="L181" s="17">
        <f t="shared" si="11"/>
        <v>0</v>
      </c>
    </row>
    <row r="182" spans="1:12" x14ac:dyDescent="0.25">
      <c r="J182" s="17">
        <f>SUM(J4:J181)</f>
        <v>1779818.5079399995</v>
      </c>
      <c r="L182" s="17">
        <f>SUM(L4:L181)</f>
        <v>0</v>
      </c>
    </row>
  </sheetData>
  <autoFilter ref="A3:O182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3:O132"/>
  <sheetViews>
    <sheetView zoomScale="85" zoomScaleNormal="85" workbookViewId="0">
      <pane xSplit="2" topLeftCell="J1" activePane="topRight" state="frozen"/>
      <selection pane="topRight" activeCell="L4" sqref="A4:L131"/>
    </sheetView>
  </sheetViews>
  <sheetFormatPr defaultRowHeight="15" x14ac:dyDescent="0.25"/>
  <cols>
    <col min="1" max="1" width="45.5703125" customWidth="1"/>
    <col min="2" max="2" width="38" style="11" customWidth="1"/>
    <col min="3" max="3" width="10.28515625" bestFit="1" customWidth="1"/>
    <col min="4" max="4" width="18.85546875" style="13" bestFit="1" customWidth="1"/>
    <col min="5" max="5" width="21.7109375" style="6" bestFit="1" customWidth="1"/>
    <col min="6" max="6" width="12.85546875" style="13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0.85546875" style="13" bestFit="1" customWidth="1"/>
    <col min="11" max="11" width="14.28515625" style="6" bestFit="1" customWidth="1"/>
    <col min="12" max="12" width="28.57031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44</v>
      </c>
      <c r="B4" s="15" t="s">
        <v>85</v>
      </c>
      <c r="C4" s="9">
        <v>1</v>
      </c>
      <c r="D4" s="9">
        <v>54</v>
      </c>
      <c r="E4" s="9">
        <v>152.08000000000001</v>
      </c>
      <c r="F4" s="9" t="s">
        <v>10</v>
      </c>
      <c r="G4" s="9">
        <v>152.08000000000001</v>
      </c>
      <c r="H4" s="9">
        <f>E4-G4</f>
        <v>0</v>
      </c>
      <c r="I4" s="10">
        <f>G4/E4</f>
        <v>1</v>
      </c>
      <c r="J4" s="17">
        <f>G4*D4</f>
        <v>8212.3200000000015</v>
      </c>
      <c r="K4" s="16"/>
      <c r="L4" s="17">
        <f>D4*E4*K4</f>
        <v>0</v>
      </c>
      <c r="N4" s="17" t="s">
        <v>17</v>
      </c>
      <c r="O4" s="17">
        <f>SUMIF($A$4:$A$1529,"AAIDHUL MIAH",$L$4:$L$1529)</f>
        <v>0</v>
      </c>
    </row>
    <row r="5" spans="1:15" x14ac:dyDescent="0.25">
      <c r="A5" s="9" t="s">
        <v>44</v>
      </c>
      <c r="B5" s="15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SUMIF($A$4:$A$1529,"EBI ABRAHAM",$L$4:$L$1529)</f>
        <v>0</v>
      </c>
    </row>
    <row r="6" spans="1:15" ht="45" x14ac:dyDescent="0.25">
      <c r="A6" s="9" t="s">
        <v>44</v>
      </c>
      <c r="B6" s="15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SUMIF($A$4:$A$1529,"JMJ WATERPROOING ENTERPRISES",$L$4:$L$1529)</f>
        <v>0</v>
      </c>
    </row>
    <row r="7" spans="1:15" x14ac:dyDescent="0.25">
      <c r="A7" s="9" t="s">
        <v>44</v>
      </c>
      <c r="B7" s="15" t="s">
        <v>88</v>
      </c>
      <c r="C7" s="9">
        <v>4</v>
      </c>
      <c r="D7" s="9">
        <v>211.68</v>
      </c>
      <c r="E7" s="9">
        <v>166.4</v>
      </c>
      <c r="F7" s="9" t="s">
        <v>14</v>
      </c>
      <c r="G7" s="9">
        <v>166.4</v>
      </c>
      <c r="H7" s="9">
        <f t="shared" si="0"/>
        <v>0</v>
      </c>
      <c r="I7" s="10">
        <f t="shared" si="1"/>
        <v>1</v>
      </c>
      <c r="J7" s="17">
        <f t="shared" si="2"/>
        <v>35223.552000000003</v>
      </c>
      <c r="K7" s="16"/>
      <c r="L7" s="17">
        <f t="shared" si="3"/>
        <v>0</v>
      </c>
      <c r="N7" s="17" t="s">
        <v>24</v>
      </c>
      <c r="O7" s="17">
        <f>SUMIF($A$4:$A$1529,"KRIUTTIBAS DAS",$L$4:$L$1529)</f>
        <v>16000</v>
      </c>
    </row>
    <row r="8" spans="1:15" ht="30" x14ac:dyDescent="0.25">
      <c r="A8" s="9" t="s">
        <v>44</v>
      </c>
      <c r="B8" s="15" t="s">
        <v>89</v>
      </c>
      <c r="C8" s="9">
        <v>5</v>
      </c>
      <c r="D8" s="9">
        <v>22</v>
      </c>
      <c r="E8" s="9">
        <v>83.2</v>
      </c>
      <c r="F8" s="9" t="s">
        <v>10</v>
      </c>
      <c r="G8" s="9">
        <v>83.2</v>
      </c>
      <c r="H8" s="9">
        <f t="shared" si="0"/>
        <v>0</v>
      </c>
      <c r="I8" s="10">
        <f t="shared" si="1"/>
        <v>1</v>
      </c>
      <c r="J8" s="17">
        <f t="shared" si="2"/>
        <v>1830.4</v>
      </c>
      <c r="K8" s="16"/>
      <c r="L8" s="17">
        <f t="shared" si="3"/>
        <v>0</v>
      </c>
      <c r="N8" s="17" t="s">
        <v>471</v>
      </c>
      <c r="O8" s="17">
        <f>SUMIF($A$4:$A$1529,"LEGENDRY LANDSCAPE",$L$4:$L$1529)</f>
        <v>0</v>
      </c>
    </row>
    <row r="9" spans="1:15" ht="30" x14ac:dyDescent="0.25">
      <c r="A9" s="9" t="s">
        <v>44</v>
      </c>
      <c r="B9" s="15" t="s">
        <v>90</v>
      </c>
      <c r="C9" s="9">
        <v>8</v>
      </c>
      <c r="D9" s="9">
        <v>141.12</v>
      </c>
      <c r="E9" s="9">
        <v>148.93</v>
      </c>
      <c r="F9" s="9" t="s">
        <v>14</v>
      </c>
      <c r="G9" s="9">
        <v>148.93</v>
      </c>
      <c r="H9" s="9">
        <f t="shared" si="0"/>
        <v>0</v>
      </c>
      <c r="I9" s="10">
        <f t="shared" si="1"/>
        <v>1</v>
      </c>
      <c r="J9" s="17">
        <f t="shared" si="2"/>
        <v>21017.001600000003</v>
      </c>
      <c r="K9" s="16"/>
      <c r="L9" s="17">
        <f t="shared" si="3"/>
        <v>0</v>
      </c>
      <c r="N9" s="17" t="s">
        <v>39</v>
      </c>
      <c r="O9" s="17">
        <f>SUMIF($A$4:$A$1529,"MANJUNATHA P",$L$4:$L$1529)</f>
        <v>0</v>
      </c>
    </row>
    <row r="10" spans="1:15" ht="30" x14ac:dyDescent="0.25">
      <c r="A10" s="9" t="s">
        <v>44</v>
      </c>
      <c r="B10" s="15" t="s">
        <v>91</v>
      </c>
      <c r="C10" s="9">
        <v>11</v>
      </c>
      <c r="D10" s="9">
        <v>211.68</v>
      </c>
      <c r="E10" s="9">
        <v>8.5299999999999994</v>
      </c>
      <c r="F10" s="9" t="s">
        <v>14</v>
      </c>
      <c r="G10" s="9">
        <v>8.5299999999999994</v>
      </c>
      <c r="H10" s="9">
        <f t="shared" si="0"/>
        <v>0</v>
      </c>
      <c r="I10" s="10">
        <f t="shared" si="1"/>
        <v>1</v>
      </c>
      <c r="J10" s="17">
        <f t="shared" si="2"/>
        <v>1805.6304</v>
      </c>
      <c r="K10" s="16"/>
      <c r="L10" s="17">
        <f t="shared" si="3"/>
        <v>0</v>
      </c>
      <c r="N10" s="17" t="s">
        <v>66</v>
      </c>
      <c r="O10" s="17">
        <f>SUMIF($A$4:$A$1529,"NAGARAJ",$L$4:$L$1529)</f>
        <v>0</v>
      </c>
    </row>
    <row r="11" spans="1:15" ht="30" x14ac:dyDescent="0.25">
      <c r="A11" s="9" t="s">
        <v>44</v>
      </c>
      <c r="B11" s="15" t="s">
        <v>92</v>
      </c>
      <c r="C11" s="9">
        <v>13</v>
      </c>
      <c r="D11" s="9">
        <v>141.12</v>
      </c>
      <c r="E11" s="9">
        <v>71.900000000000006</v>
      </c>
      <c r="F11" s="9" t="s">
        <v>14</v>
      </c>
      <c r="G11" s="9">
        <v>71.900000000000006</v>
      </c>
      <c r="H11" s="9">
        <f t="shared" si="0"/>
        <v>0</v>
      </c>
      <c r="I11" s="10">
        <f t="shared" si="1"/>
        <v>1</v>
      </c>
      <c r="J11" s="17">
        <f t="shared" si="2"/>
        <v>10146.528</v>
      </c>
      <c r="K11" s="16"/>
      <c r="L11" s="17">
        <f t="shared" si="3"/>
        <v>0</v>
      </c>
      <c r="N11" s="17" t="s">
        <v>18</v>
      </c>
      <c r="O11" s="17">
        <f>SUMIF($A$4:$A$1529,"PRAKASH H N",$L$4:$L$1529)</f>
        <v>600</v>
      </c>
    </row>
    <row r="12" spans="1:15" ht="30" x14ac:dyDescent="0.25">
      <c r="A12" s="9" t="s">
        <v>44</v>
      </c>
      <c r="B12" s="15" t="s">
        <v>93</v>
      </c>
      <c r="C12" s="9">
        <v>14</v>
      </c>
      <c r="D12" s="9">
        <v>22</v>
      </c>
      <c r="E12" s="9">
        <v>156.63999999999999</v>
      </c>
      <c r="F12" s="9" t="s">
        <v>10</v>
      </c>
      <c r="G12" s="9">
        <v>156.63999999999999</v>
      </c>
      <c r="H12" s="9">
        <f t="shared" si="0"/>
        <v>0</v>
      </c>
      <c r="I12" s="10">
        <f t="shared" si="1"/>
        <v>1</v>
      </c>
      <c r="J12" s="17">
        <f t="shared" si="2"/>
        <v>3446.08</v>
      </c>
      <c r="K12" s="16"/>
      <c r="L12" s="17">
        <f t="shared" si="3"/>
        <v>0</v>
      </c>
      <c r="N12" s="17" t="s">
        <v>30</v>
      </c>
      <c r="O12" s="17">
        <f>SUMIF($A$4:$A$1529,"RAMAKRUSHNA PRADHAN",$L$4:$L$1529)</f>
        <v>8999.9867000000013</v>
      </c>
    </row>
    <row r="13" spans="1:15" x14ac:dyDescent="0.25">
      <c r="A13" s="9" t="s">
        <v>44</v>
      </c>
      <c r="B13" s="15" t="s">
        <v>94</v>
      </c>
      <c r="C13" s="9">
        <v>16</v>
      </c>
      <c r="D13" s="9">
        <v>141.12</v>
      </c>
      <c r="E13" s="9">
        <v>11.44</v>
      </c>
      <c r="F13" s="9" t="s">
        <v>14</v>
      </c>
      <c r="G13" s="9">
        <v>0</v>
      </c>
      <c r="H13" s="9">
        <f t="shared" si="0"/>
        <v>11.44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SUMIF($A$4:$A$1529,"RUPAK NAYAK",$L$4:$L$1529)</f>
        <v>91884.378775839999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0</v>
      </c>
      <c r="H14" s="9">
        <f t="shared" si="0"/>
        <v>1</v>
      </c>
      <c r="I14" s="10">
        <f t="shared" ref="I14" si="4">(G14/E14)</f>
        <v>0</v>
      </c>
      <c r="J14" s="17">
        <f t="shared" ref="J14" si="5">D14*G14</f>
        <v>0</v>
      </c>
      <c r="K14" s="16">
        <v>1</v>
      </c>
      <c r="L14" s="17">
        <f t="shared" si="3"/>
        <v>5500</v>
      </c>
      <c r="N14" s="17" t="s">
        <v>32</v>
      </c>
      <c r="O14" s="17">
        <f>SUMIF($A$4:$A$1529,"SANTOSH KUMAR",$L$4:$L$1529)</f>
        <v>0</v>
      </c>
    </row>
    <row r="15" spans="1:15" x14ac:dyDescent="0.25">
      <c r="A15" s="9" t="s">
        <v>44</v>
      </c>
      <c r="B15" s="15" t="s">
        <v>95</v>
      </c>
      <c r="C15" s="9">
        <v>20</v>
      </c>
      <c r="D15" s="9">
        <v>1000</v>
      </c>
      <c r="E15" s="9">
        <v>5.95</v>
      </c>
      <c r="F15" s="9" t="s">
        <v>14</v>
      </c>
      <c r="G15" s="9">
        <v>5.95</v>
      </c>
      <c r="H15" s="9">
        <f t="shared" si="0"/>
        <v>0</v>
      </c>
      <c r="I15" s="10">
        <f t="shared" si="1"/>
        <v>1</v>
      </c>
      <c r="J15" s="17">
        <f t="shared" si="2"/>
        <v>5950</v>
      </c>
      <c r="K15" s="16"/>
      <c r="L15" s="17">
        <f t="shared" si="3"/>
        <v>0</v>
      </c>
      <c r="N15" s="17" t="s">
        <v>9</v>
      </c>
      <c r="O15" s="17">
        <f>SUMIF($A$4:$A$1529,"SARAT BARMAN",$L$4:$L$1529)</f>
        <v>0</v>
      </c>
    </row>
    <row r="16" spans="1:15" x14ac:dyDescent="0.25">
      <c r="A16" s="9" t="s">
        <v>44</v>
      </c>
      <c r="B16" s="15" t="s">
        <v>96</v>
      </c>
      <c r="C16" s="9">
        <v>21</v>
      </c>
      <c r="D16" s="9">
        <v>1000</v>
      </c>
      <c r="E16" s="9">
        <v>4.3899999999999997</v>
      </c>
      <c r="F16" s="9" t="s">
        <v>14</v>
      </c>
      <c r="G16" s="9">
        <v>4.3899999999999997</v>
      </c>
      <c r="H16" s="9">
        <f t="shared" si="0"/>
        <v>0</v>
      </c>
      <c r="I16" s="10">
        <f t="shared" si="1"/>
        <v>1</v>
      </c>
      <c r="J16" s="17">
        <f t="shared" si="2"/>
        <v>4390</v>
      </c>
      <c r="K16" s="16"/>
      <c r="L16" s="17">
        <f t="shared" si="3"/>
        <v>0</v>
      </c>
      <c r="N16" s="17" t="s">
        <v>27</v>
      </c>
      <c r="O16" s="17">
        <f>SUMIF($A$4:$A$1529,"SAVITA DEVI",$L$4:$L$1529)</f>
        <v>0</v>
      </c>
    </row>
    <row r="17" spans="1:15" x14ac:dyDescent="0.25">
      <c r="A17" s="9" t="s">
        <v>44</v>
      </c>
      <c r="B17" s="15" t="s">
        <v>97</v>
      </c>
      <c r="C17" s="9">
        <v>22</v>
      </c>
      <c r="D17" s="9">
        <v>1000</v>
      </c>
      <c r="E17" s="9">
        <v>15.66</v>
      </c>
      <c r="F17" s="9" t="s">
        <v>14</v>
      </c>
      <c r="G17" s="9">
        <v>15.66</v>
      </c>
      <c r="H17" s="9">
        <f t="shared" si="0"/>
        <v>0</v>
      </c>
      <c r="I17" s="10">
        <f t="shared" si="1"/>
        <v>1</v>
      </c>
      <c r="J17" s="17">
        <f t="shared" si="2"/>
        <v>15660</v>
      </c>
      <c r="K17" s="16"/>
      <c r="L17" s="17">
        <f t="shared" si="3"/>
        <v>0</v>
      </c>
      <c r="N17" s="17" t="s">
        <v>20</v>
      </c>
      <c r="O17" s="17">
        <f>SUMIF($A$4:$A$1529,"SHOKAT",$L$4:$L$1529)</f>
        <v>135234.89840000001</v>
      </c>
    </row>
    <row r="18" spans="1:15" ht="45" x14ac:dyDescent="0.25">
      <c r="A18" s="9" t="s">
        <v>44</v>
      </c>
      <c r="B18" s="15" t="s">
        <v>98</v>
      </c>
      <c r="C18" s="9">
        <v>23</v>
      </c>
      <c r="D18" s="9">
        <v>7500</v>
      </c>
      <c r="E18" s="9">
        <v>0.8</v>
      </c>
      <c r="F18" s="9" t="s">
        <v>16</v>
      </c>
      <c r="G18" s="9">
        <v>0.8</v>
      </c>
      <c r="H18" s="9">
        <f t="shared" si="0"/>
        <v>0</v>
      </c>
      <c r="I18" s="10">
        <f t="shared" si="1"/>
        <v>1</v>
      </c>
      <c r="J18" s="17">
        <f t="shared" si="2"/>
        <v>6000</v>
      </c>
      <c r="K18" s="16"/>
      <c r="L18" s="17">
        <f t="shared" si="3"/>
        <v>0</v>
      </c>
      <c r="N18" s="17" t="s">
        <v>26</v>
      </c>
      <c r="O18" s="17">
        <f>SUMIF($A$4:$A$1529,"SHREE DM STEEL FURNITURE AND INTERIOR",$L$4:$L$1529)</f>
        <v>0</v>
      </c>
    </row>
    <row r="19" spans="1:15" ht="30" x14ac:dyDescent="0.25">
      <c r="A19" s="9" t="s">
        <v>44</v>
      </c>
      <c r="B19" s="15" t="s">
        <v>99</v>
      </c>
      <c r="C19" s="9">
        <v>24</v>
      </c>
      <c r="D19" s="9">
        <v>7500</v>
      </c>
      <c r="E19" s="9">
        <v>0.8</v>
      </c>
      <c r="F19" s="9" t="s">
        <v>16</v>
      </c>
      <c r="G19" s="9">
        <v>0.8</v>
      </c>
      <c r="H19" s="9">
        <f t="shared" si="0"/>
        <v>0</v>
      </c>
      <c r="I19" s="10">
        <f t="shared" si="1"/>
        <v>1</v>
      </c>
      <c r="J19" s="17">
        <f t="shared" si="2"/>
        <v>6000</v>
      </c>
      <c r="K19" s="16"/>
      <c r="L19" s="17">
        <f t="shared" si="3"/>
        <v>0</v>
      </c>
      <c r="N19" s="17" t="s">
        <v>333</v>
      </c>
      <c r="O19" s="17">
        <f>SUMIF($A$4:$A$1529,"SK ANSAR HOSSIAN",$L$4:$L$1529)</f>
        <v>0</v>
      </c>
    </row>
    <row r="20" spans="1:15" ht="30" x14ac:dyDescent="0.25">
      <c r="A20" s="9" t="s">
        <v>44</v>
      </c>
      <c r="B20" s="15" t="s">
        <v>100</v>
      </c>
      <c r="C20" s="9">
        <v>25</v>
      </c>
      <c r="D20" s="9">
        <v>7500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7500</v>
      </c>
      <c r="K20" s="16"/>
      <c r="L20" s="17">
        <f t="shared" si="3"/>
        <v>0</v>
      </c>
      <c r="N20" s="17" t="s">
        <v>28</v>
      </c>
      <c r="O20" s="17">
        <f>SUMIF($A$4:$A$1529,"SREE VINAYAKA ELECTRICALS",$L$4:$L$1529)</f>
        <v>0</v>
      </c>
    </row>
    <row r="21" spans="1:15" ht="45" x14ac:dyDescent="0.25">
      <c r="A21" s="9" t="s">
        <v>44</v>
      </c>
      <c r="B21" s="15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SUMIF($A$4:$A$1529,"SRI CHOWDESHWARI WATER SUPPLY",$L$4:$L$1529)</f>
        <v>0</v>
      </c>
    </row>
    <row r="22" spans="1:15" ht="30" x14ac:dyDescent="0.25">
      <c r="A22" s="9" t="s">
        <v>44</v>
      </c>
      <c r="B22" s="15" t="s">
        <v>102</v>
      </c>
      <c r="C22" s="9">
        <v>29</v>
      </c>
      <c r="D22" s="9">
        <v>7500</v>
      </c>
      <c r="E22" s="9">
        <v>3.2</v>
      </c>
      <c r="F22" s="9" t="s">
        <v>16</v>
      </c>
      <c r="G22" s="9">
        <v>3.2</v>
      </c>
      <c r="H22" s="9">
        <f t="shared" si="0"/>
        <v>0</v>
      </c>
      <c r="I22" s="10">
        <f t="shared" si="1"/>
        <v>1</v>
      </c>
      <c r="J22" s="17">
        <f t="shared" si="2"/>
        <v>24000</v>
      </c>
      <c r="K22" s="16"/>
      <c r="L22" s="17">
        <f t="shared" si="3"/>
        <v>0</v>
      </c>
      <c r="N22" s="17" t="s">
        <v>29</v>
      </c>
      <c r="O22" s="17">
        <f>SUMIF($A$4:$A$1529,"SUBHASMITA DAS",$L$4:$L$1529)</f>
        <v>18000</v>
      </c>
    </row>
    <row r="23" spans="1:15" ht="30" x14ac:dyDescent="0.25">
      <c r="A23" s="9" t="s">
        <v>44</v>
      </c>
      <c r="B23" s="15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SUMIF($A$4:$A$1529,"UDHABHAI R PARMAR",$L$4:$L$1529)</f>
        <v>0</v>
      </c>
    </row>
    <row r="24" spans="1:15" ht="30" x14ac:dyDescent="0.25">
      <c r="A24" s="9" t="s">
        <v>44</v>
      </c>
      <c r="B24" s="15" t="s">
        <v>104</v>
      </c>
      <c r="C24" s="9">
        <v>35</v>
      </c>
      <c r="D24" s="9">
        <v>7500</v>
      </c>
      <c r="E24" s="9">
        <v>0.18</v>
      </c>
      <c r="F24" s="9" t="s">
        <v>16</v>
      </c>
      <c r="G24" s="9">
        <f>E24</f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SUMIF($A$4:$A$1529,"V VENKATANARAYANA",$L$4:$L$1529)</f>
        <v>5500</v>
      </c>
    </row>
    <row r="25" spans="1:15" x14ac:dyDescent="0.25">
      <c r="A25" s="9" t="s">
        <v>44</v>
      </c>
      <c r="B25" s="15" t="s">
        <v>105</v>
      </c>
      <c r="C25" s="9">
        <v>41</v>
      </c>
      <c r="D25" s="9">
        <v>301.392</v>
      </c>
      <c r="E25" s="9">
        <v>57.94</v>
      </c>
      <c r="F25" s="9" t="s">
        <v>10</v>
      </c>
      <c r="G25" s="9">
        <v>57.94</v>
      </c>
      <c r="H25" s="9">
        <f t="shared" si="0"/>
        <v>0</v>
      </c>
      <c r="I25" s="10">
        <f t="shared" si="1"/>
        <v>1</v>
      </c>
      <c r="J25" s="17">
        <f t="shared" si="2"/>
        <v>17462.652480000001</v>
      </c>
      <c r="K25" s="16"/>
      <c r="L25" s="17">
        <f t="shared" si="3"/>
        <v>0</v>
      </c>
      <c r="N25" s="17" t="s">
        <v>42</v>
      </c>
      <c r="O25" s="17">
        <f>SUMIF($A$4:$A$1529,"YELLAPPA C",$L$4:$L$1529)</f>
        <v>0</v>
      </c>
    </row>
    <row r="26" spans="1:15" x14ac:dyDescent="0.25">
      <c r="A26" s="9" t="s">
        <v>44</v>
      </c>
      <c r="B26" s="15" t="s">
        <v>106</v>
      </c>
      <c r="C26" s="9">
        <v>42</v>
      </c>
      <c r="D26" s="9">
        <v>301.392</v>
      </c>
      <c r="E26" s="9">
        <v>46.78</v>
      </c>
      <c r="F26" s="9" t="s">
        <v>10</v>
      </c>
      <c r="G26" s="9">
        <v>46.78</v>
      </c>
      <c r="H26" s="9">
        <f t="shared" si="0"/>
        <v>0</v>
      </c>
      <c r="I26" s="10">
        <f t="shared" si="1"/>
        <v>1</v>
      </c>
      <c r="J26" s="17">
        <f t="shared" si="2"/>
        <v>14099.117760000001</v>
      </c>
      <c r="K26" s="16"/>
      <c r="L26" s="17">
        <f t="shared" si="3"/>
        <v>0</v>
      </c>
      <c r="N26" s="17" t="s">
        <v>44</v>
      </c>
      <c r="O26" s="17">
        <f>SUMIF($A$4:$A$1529,"RABIUL MOLLA",$L$4:$L$1529)</f>
        <v>11776.931508</v>
      </c>
    </row>
    <row r="27" spans="1:15" ht="15.75" x14ac:dyDescent="0.25">
      <c r="A27" s="9" t="s">
        <v>44</v>
      </c>
      <c r="B27" s="15" t="s">
        <v>107</v>
      </c>
      <c r="C27" s="9">
        <v>43</v>
      </c>
      <c r="D27" s="9">
        <v>301.392</v>
      </c>
      <c r="E27" s="9">
        <v>106.9</v>
      </c>
      <c r="F27" s="9" t="s">
        <v>10</v>
      </c>
      <c r="G27" s="9">
        <v>106.9</v>
      </c>
      <c r="H27" s="9">
        <f t="shared" si="0"/>
        <v>0</v>
      </c>
      <c r="I27" s="10">
        <f t="shared" si="1"/>
        <v>1</v>
      </c>
      <c r="J27" s="17">
        <f t="shared" si="2"/>
        <v>32218.804800000002</v>
      </c>
      <c r="K27" s="16"/>
      <c r="L27" s="17">
        <f t="shared" si="3"/>
        <v>0</v>
      </c>
      <c r="N27" s="51" t="s">
        <v>472</v>
      </c>
      <c r="O27" s="21">
        <f>SUM(O4:O26)</f>
        <v>287996.19538384001</v>
      </c>
    </row>
    <row r="28" spans="1:15" ht="30" x14ac:dyDescent="0.25">
      <c r="A28" s="9" t="s">
        <v>44</v>
      </c>
      <c r="B28" s="15" t="s">
        <v>108</v>
      </c>
      <c r="C28" s="9">
        <v>44</v>
      </c>
      <c r="D28" s="9">
        <v>301.392</v>
      </c>
      <c r="E28" s="9">
        <v>62.72</v>
      </c>
      <c r="F28" s="9" t="s">
        <v>10</v>
      </c>
      <c r="G28" s="9">
        <v>62.72</v>
      </c>
      <c r="H28" s="9">
        <f t="shared" si="0"/>
        <v>0</v>
      </c>
      <c r="I28" s="10">
        <f t="shared" si="1"/>
        <v>1</v>
      </c>
      <c r="J28" s="17">
        <f t="shared" si="2"/>
        <v>18903.306239999998</v>
      </c>
      <c r="K28" s="16"/>
      <c r="L28" s="17">
        <f t="shared" si="3"/>
        <v>0</v>
      </c>
    </row>
    <row r="29" spans="1:15" ht="30" x14ac:dyDescent="0.25">
      <c r="A29" s="9" t="s">
        <v>44</v>
      </c>
      <c r="B29" s="15" t="s">
        <v>109</v>
      </c>
      <c r="C29" s="9">
        <v>45</v>
      </c>
      <c r="D29" s="9">
        <v>301.392</v>
      </c>
      <c r="E29" s="9">
        <v>273.14999999999998</v>
      </c>
      <c r="F29" s="9" t="s">
        <v>10</v>
      </c>
      <c r="G29" s="9">
        <v>273.14999999999998</v>
      </c>
      <c r="H29" s="9">
        <f t="shared" si="0"/>
        <v>0</v>
      </c>
      <c r="I29" s="10">
        <f t="shared" si="1"/>
        <v>1</v>
      </c>
      <c r="J29" s="17">
        <f t="shared" si="2"/>
        <v>82325.224799999996</v>
      </c>
      <c r="K29" s="16"/>
      <c r="L29" s="17">
        <f t="shared" si="3"/>
        <v>0</v>
      </c>
    </row>
    <row r="30" spans="1:15" ht="30" x14ac:dyDescent="0.25">
      <c r="A30" s="9" t="s">
        <v>44</v>
      </c>
      <c r="B30" s="15" t="s">
        <v>110</v>
      </c>
      <c r="C30" s="9">
        <v>46</v>
      </c>
      <c r="D30" s="9">
        <v>301.392</v>
      </c>
      <c r="E30" s="9">
        <v>12.79</v>
      </c>
      <c r="F30" s="9" t="s">
        <v>10</v>
      </c>
      <c r="G30" s="9">
        <v>12.79</v>
      </c>
      <c r="H30" s="9">
        <f t="shared" si="0"/>
        <v>0</v>
      </c>
      <c r="I30" s="10">
        <f t="shared" si="1"/>
        <v>1</v>
      </c>
      <c r="J30" s="17">
        <f t="shared" si="2"/>
        <v>3854.8036799999995</v>
      </c>
      <c r="K30" s="16"/>
      <c r="L30" s="17">
        <f t="shared" si="3"/>
        <v>0</v>
      </c>
    </row>
    <row r="31" spans="1:15" ht="30" x14ac:dyDescent="0.25">
      <c r="A31" s="9" t="s">
        <v>44</v>
      </c>
      <c r="B31" s="15" t="s">
        <v>111</v>
      </c>
      <c r="C31" s="9">
        <v>47</v>
      </c>
      <c r="D31" s="9">
        <v>301.392</v>
      </c>
      <c r="E31" s="9">
        <v>18.53</v>
      </c>
      <c r="F31" s="9" t="s">
        <v>10</v>
      </c>
      <c r="G31" s="9">
        <f>E31</f>
        <v>18.53</v>
      </c>
      <c r="H31" s="9">
        <f t="shared" si="0"/>
        <v>0</v>
      </c>
      <c r="I31" s="10">
        <f t="shared" si="1"/>
        <v>1</v>
      </c>
      <c r="J31" s="17">
        <f t="shared" si="2"/>
        <v>5584.7937600000005</v>
      </c>
      <c r="K31" s="16"/>
      <c r="L31" s="17">
        <f t="shared" si="3"/>
        <v>0</v>
      </c>
    </row>
    <row r="32" spans="1:15" x14ac:dyDescent="0.25">
      <c r="A32" s="9" t="s">
        <v>44</v>
      </c>
      <c r="B32" s="15" t="s">
        <v>112</v>
      </c>
      <c r="C32" s="9">
        <v>50</v>
      </c>
      <c r="D32" s="9">
        <v>225</v>
      </c>
      <c r="E32" s="9">
        <v>22.26</v>
      </c>
      <c r="F32" s="9" t="s">
        <v>14</v>
      </c>
      <c r="G32" s="9">
        <v>22.26</v>
      </c>
      <c r="H32" s="9">
        <f t="shared" si="0"/>
        <v>0</v>
      </c>
      <c r="I32" s="10">
        <f t="shared" si="1"/>
        <v>1</v>
      </c>
      <c r="J32" s="17">
        <f t="shared" si="2"/>
        <v>5008.5</v>
      </c>
      <c r="K32" s="16"/>
      <c r="L32" s="17">
        <f t="shared" si="3"/>
        <v>0</v>
      </c>
    </row>
    <row r="33" spans="1:12" x14ac:dyDescent="0.25">
      <c r="A33" s="9" t="s">
        <v>44</v>
      </c>
      <c r="B33" s="15" t="s">
        <v>113</v>
      </c>
      <c r="C33" s="9">
        <v>51</v>
      </c>
      <c r="D33" s="9">
        <v>1500</v>
      </c>
      <c r="E33" s="9">
        <v>2.14</v>
      </c>
      <c r="F33" s="9" t="s">
        <v>14</v>
      </c>
      <c r="G33" s="9">
        <v>2.14</v>
      </c>
      <c r="H33" s="9">
        <f t="shared" si="0"/>
        <v>0</v>
      </c>
      <c r="I33" s="10">
        <f t="shared" si="1"/>
        <v>1</v>
      </c>
      <c r="J33" s="17">
        <f t="shared" si="2"/>
        <v>3210</v>
      </c>
      <c r="K33" s="16"/>
      <c r="L33" s="17">
        <f t="shared" si="3"/>
        <v>0</v>
      </c>
    </row>
    <row r="34" spans="1:12" x14ac:dyDescent="0.25">
      <c r="A34" s="9" t="s">
        <v>44</v>
      </c>
      <c r="B34" s="15" t="s">
        <v>114</v>
      </c>
      <c r="C34" s="9">
        <v>53</v>
      </c>
      <c r="D34" s="9">
        <v>900</v>
      </c>
      <c r="E34" s="9">
        <v>8.15</v>
      </c>
      <c r="F34" s="9" t="s">
        <v>14</v>
      </c>
      <c r="G34" s="9">
        <v>8.15</v>
      </c>
      <c r="H34" s="9">
        <f t="shared" si="0"/>
        <v>0</v>
      </c>
      <c r="I34" s="10">
        <f t="shared" si="1"/>
        <v>1</v>
      </c>
      <c r="J34" s="17">
        <f t="shared" si="2"/>
        <v>7335</v>
      </c>
      <c r="K34" s="16"/>
      <c r="L34" s="17">
        <f t="shared" si="3"/>
        <v>0</v>
      </c>
    </row>
    <row r="35" spans="1:12" x14ac:dyDescent="0.25">
      <c r="A35" s="9" t="s">
        <v>44</v>
      </c>
      <c r="B35" s="15" t="s">
        <v>115</v>
      </c>
      <c r="C35" s="9">
        <v>55</v>
      </c>
      <c r="D35" s="9">
        <v>2000</v>
      </c>
      <c r="E35" s="9">
        <v>3.77</v>
      </c>
      <c r="F35" s="9" t="s">
        <v>14</v>
      </c>
      <c r="G35" s="9">
        <v>3.77</v>
      </c>
      <c r="H35" s="9">
        <f t="shared" si="0"/>
        <v>0</v>
      </c>
      <c r="I35" s="10">
        <f t="shared" si="1"/>
        <v>1</v>
      </c>
      <c r="J35" s="17">
        <f t="shared" si="2"/>
        <v>7540</v>
      </c>
      <c r="K35" s="16"/>
      <c r="L35" s="17">
        <f t="shared" si="3"/>
        <v>0</v>
      </c>
    </row>
    <row r="36" spans="1:12" ht="30" x14ac:dyDescent="0.25">
      <c r="A36" s="9" t="s">
        <v>44</v>
      </c>
      <c r="B36" s="15" t="s">
        <v>116</v>
      </c>
      <c r="C36" s="9">
        <v>58</v>
      </c>
      <c r="D36" s="9">
        <v>225</v>
      </c>
      <c r="E36" s="9">
        <v>30.04</v>
      </c>
      <c r="F36" s="9" t="s">
        <v>14</v>
      </c>
      <c r="G36" s="9">
        <v>30.04</v>
      </c>
      <c r="H36" s="9">
        <f t="shared" si="0"/>
        <v>0</v>
      </c>
      <c r="I36" s="10">
        <f t="shared" si="1"/>
        <v>1</v>
      </c>
      <c r="J36" s="17">
        <f t="shared" si="2"/>
        <v>6759</v>
      </c>
      <c r="K36" s="16"/>
      <c r="L36" s="17">
        <f t="shared" si="3"/>
        <v>0</v>
      </c>
    </row>
    <row r="37" spans="1:12" ht="30" x14ac:dyDescent="0.25">
      <c r="A37" s="9" t="s">
        <v>44</v>
      </c>
      <c r="B37" s="15" t="s">
        <v>117</v>
      </c>
      <c r="C37" s="9">
        <v>61</v>
      </c>
      <c r="D37" s="9">
        <v>2000</v>
      </c>
      <c r="E37" s="9">
        <v>1.67</v>
      </c>
      <c r="F37" s="9" t="s">
        <v>14</v>
      </c>
      <c r="G37" s="9">
        <v>1.67</v>
      </c>
      <c r="H37" s="9">
        <f t="shared" si="0"/>
        <v>0</v>
      </c>
      <c r="I37" s="10">
        <f t="shared" si="1"/>
        <v>1</v>
      </c>
      <c r="J37" s="17">
        <f t="shared" si="2"/>
        <v>3340</v>
      </c>
      <c r="K37" s="16"/>
      <c r="L37" s="17">
        <f t="shared" si="3"/>
        <v>0</v>
      </c>
    </row>
    <row r="38" spans="1:12" ht="30" x14ac:dyDescent="0.25">
      <c r="A38" s="9" t="s">
        <v>44</v>
      </c>
      <c r="B38" s="15" t="s">
        <v>118</v>
      </c>
      <c r="C38" s="9">
        <v>63</v>
      </c>
      <c r="D38" s="9">
        <v>1500</v>
      </c>
      <c r="E38" s="9">
        <v>1.1399999999999999</v>
      </c>
      <c r="F38" s="9" t="s">
        <v>14</v>
      </c>
      <c r="G38" s="9">
        <f>E38</f>
        <v>1.1399999999999999</v>
      </c>
      <c r="H38" s="9">
        <f t="shared" si="0"/>
        <v>0</v>
      </c>
      <c r="I38" s="10">
        <f t="shared" si="1"/>
        <v>1</v>
      </c>
      <c r="J38" s="17">
        <f t="shared" si="2"/>
        <v>1709.9999999999998</v>
      </c>
      <c r="K38" s="16"/>
      <c r="L38" s="17">
        <f t="shared" si="3"/>
        <v>0</v>
      </c>
    </row>
    <row r="39" spans="1:12" x14ac:dyDescent="0.25">
      <c r="A39" s="9" t="s">
        <v>18</v>
      </c>
      <c r="B39" s="15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ht="30" x14ac:dyDescent="0.25">
      <c r="A40" s="9" t="s">
        <v>44</v>
      </c>
      <c r="B40" s="15" t="s">
        <v>120</v>
      </c>
      <c r="C40" s="9">
        <v>69</v>
      </c>
      <c r="D40" s="9">
        <v>7500</v>
      </c>
      <c r="E40" s="9">
        <v>0.83</v>
      </c>
      <c r="F40" s="9" t="s">
        <v>16</v>
      </c>
      <c r="G40" s="9">
        <v>0.83</v>
      </c>
      <c r="H40" s="9">
        <f t="shared" si="0"/>
        <v>0</v>
      </c>
      <c r="I40" s="10">
        <f t="shared" si="1"/>
        <v>1</v>
      </c>
      <c r="J40" s="17">
        <f t="shared" si="2"/>
        <v>6225</v>
      </c>
      <c r="K40" s="16"/>
      <c r="L40" s="17">
        <f t="shared" si="3"/>
        <v>0</v>
      </c>
    </row>
    <row r="41" spans="1:12" ht="30" x14ac:dyDescent="0.25">
      <c r="A41" s="9" t="s">
        <v>44</v>
      </c>
      <c r="B41" s="15" t="s">
        <v>121</v>
      </c>
      <c r="C41" s="9">
        <v>73</v>
      </c>
      <c r="D41" s="9">
        <v>7500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18000</v>
      </c>
      <c r="K41" s="16"/>
      <c r="L41" s="17">
        <f t="shared" si="3"/>
        <v>0</v>
      </c>
    </row>
    <row r="42" spans="1:12" ht="30" x14ac:dyDescent="0.25">
      <c r="A42" s="9" t="s">
        <v>44</v>
      </c>
      <c r="B42" s="15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ht="30" x14ac:dyDescent="0.25">
      <c r="A43" s="9" t="s">
        <v>44</v>
      </c>
      <c r="B43" s="15" t="s">
        <v>123</v>
      </c>
      <c r="C43" s="9">
        <v>80</v>
      </c>
      <c r="D43" s="9">
        <v>7500</v>
      </c>
      <c r="E43" s="9">
        <v>0.2</v>
      </c>
      <c r="F43" s="9" t="s">
        <v>16</v>
      </c>
      <c r="G43" s="9">
        <f>E43</f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ht="30" x14ac:dyDescent="0.25">
      <c r="A44" s="9" t="s">
        <v>44</v>
      </c>
      <c r="B44" s="15" t="s">
        <v>124</v>
      </c>
      <c r="C44" s="9">
        <v>84</v>
      </c>
      <c r="D44" s="9">
        <v>301.392</v>
      </c>
      <c r="E44" s="9">
        <v>56.69</v>
      </c>
      <c r="F44" s="9" t="s">
        <v>10</v>
      </c>
      <c r="G44" s="9">
        <v>56.69</v>
      </c>
      <c r="H44" s="9">
        <f t="shared" si="0"/>
        <v>0</v>
      </c>
      <c r="I44" s="10">
        <f t="shared" si="1"/>
        <v>1</v>
      </c>
      <c r="J44" s="17">
        <f t="shared" si="2"/>
        <v>17085.912479999999</v>
      </c>
      <c r="K44" s="16"/>
      <c r="L44" s="17">
        <f t="shared" si="3"/>
        <v>0</v>
      </c>
    </row>
    <row r="45" spans="1:12" ht="30" x14ac:dyDescent="0.25">
      <c r="A45" s="9" t="s">
        <v>44</v>
      </c>
      <c r="B45" s="15" t="s">
        <v>125</v>
      </c>
      <c r="C45" s="9">
        <v>85</v>
      </c>
      <c r="D45" s="9">
        <v>301.392</v>
      </c>
      <c r="E45" s="9">
        <v>234.32</v>
      </c>
      <c r="F45" s="9" t="s">
        <v>10</v>
      </c>
      <c r="G45" s="9">
        <v>234.32</v>
      </c>
      <c r="H45" s="9">
        <f t="shared" si="0"/>
        <v>0</v>
      </c>
      <c r="I45" s="10">
        <f t="shared" si="1"/>
        <v>1</v>
      </c>
      <c r="J45" s="17">
        <f t="shared" si="2"/>
        <v>70622.173439999999</v>
      </c>
      <c r="K45" s="16"/>
      <c r="L45" s="17">
        <f t="shared" si="3"/>
        <v>0</v>
      </c>
    </row>
    <row r="46" spans="1:12" ht="30" x14ac:dyDescent="0.25">
      <c r="A46" s="9" t="s">
        <v>44</v>
      </c>
      <c r="B46" s="15" t="s">
        <v>126</v>
      </c>
      <c r="C46" s="9">
        <v>86</v>
      </c>
      <c r="D46" s="9">
        <v>301.392</v>
      </c>
      <c r="E46" s="9">
        <v>12.79</v>
      </c>
      <c r="F46" s="9" t="s">
        <v>10</v>
      </c>
      <c r="G46" s="9">
        <v>12.79</v>
      </c>
      <c r="H46" s="9">
        <f t="shared" si="0"/>
        <v>0</v>
      </c>
      <c r="I46" s="10">
        <f t="shared" si="1"/>
        <v>1</v>
      </c>
      <c r="J46" s="17">
        <f t="shared" si="2"/>
        <v>3854.8036799999995</v>
      </c>
      <c r="K46" s="16"/>
      <c r="L46" s="17">
        <f t="shared" si="3"/>
        <v>0</v>
      </c>
    </row>
    <row r="47" spans="1:12" ht="30" x14ac:dyDescent="0.25">
      <c r="A47" s="9" t="s">
        <v>44</v>
      </c>
      <c r="B47" s="15" t="s">
        <v>127</v>
      </c>
      <c r="C47" s="9">
        <v>87</v>
      </c>
      <c r="D47" s="9">
        <v>301.392</v>
      </c>
      <c r="E47" s="9">
        <v>25.02</v>
      </c>
      <c r="F47" s="9" t="s">
        <v>10</v>
      </c>
      <c r="G47" s="9">
        <f>E47</f>
        <v>25.02</v>
      </c>
      <c r="H47" s="9">
        <f t="shared" si="0"/>
        <v>0</v>
      </c>
      <c r="I47" s="10">
        <f t="shared" si="1"/>
        <v>1</v>
      </c>
      <c r="J47" s="17">
        <f t="shared" si="2"/>
        <v>7540.8278399999999</v>
      </c>
      <c r="K47" s="16"/>
      <c r="L47" s="17">
        <f t="shared" si="3"/>
        <v>0</v>
      </c>
    </row>
    <row r="48" spans="1:12" x14ac:dyDescent="0.25">
      <c r="A48" s="9" t="s">
        <v>44</v>
      </c>
      <c r="B48" s="15" t="s">
        <v>128</v>
      </c>
      <c r="C48" s="9">
        <v>88</v>
      </c>
      <c r="D48" s="9">
        <v>2000</v>
      </c>
      <c r="E48" s="9">
        <v>3.23</v>
      </c>
      <c r="F48" s="9" t="s">
        <v>14</v>
      </c>
      <c r="G48" s="9">
        <v>3.23</v>
      </c>
      <c r="H48" s="9">
        <f t="shared" si="0"/>
        <v>0</v>
      </c>
      <c r="I48" s="10">
        <f t="shared" si="1"/>
        <v>1</v>
      </c>
      <c r="J48" s="17">
        <f t="shared" si="2"/>
        <v>6460</v>
      </c>
      <c r="K48" s="16"/>
      <c r="L48" s="17">
        <f t="shared" si="3"/>
        <v>0</v>
      </c>
    </row>
    <row r="49" spans="1:12" ht="30" x14ac:dyDescent="0.25">
      <c r="A49" s="9" t="s">
        <v>44</v>
      </c>
      <c r="B49" s="15" t="s">
        <v>129</v>
      </c>
      <c r="C49" s="9">
        <v>91</v>
      </c>
      <c r="D49" s="9">
        <v>225</v>
      </c>
      <c r="E49" s="9">
        <v>27.63</v>
      </c>
      <c r="F49" s="9" t="s">
        <v>14</v>
      </c>
      <c r="G49" s="9">
        <v>27.63</v>
      </c>
      <c r="H49" s="9">
        <f t="shared" si="0"/>
        <v>0</v>
      </c>
      <c r="I49" s="10">
        <f t="shared" si="1"/>
        <v>1</v>
      </c>
      <c r="J49" s="17">
        <f t="shared" si="2"/>
        <v>6216.75</v>
      </c>
      <c r="K49" s="16"/>
      <c r="L49" s="17">
        <f t="shared" si="3"/>
        <v>0</v>
      </c>
    </row>
    <row r="50" spans="1:12" ht="30" x14ac:dyDescent="0.25">
      <c r="A50" s="9" t="s">
        <v>44</v>
      </c>
      <c r="B50" s="15" t="s">
        <v>130</v>
      </c>
      <c r="C50" s="9">
        <v>92</v>
      </c>
      <c r="D50" s="9">
        <v>2000</v>
      </c>
      <c r="E50" s="9">
        <v>1.67</v>
      </c>
      <c r="F50" s="9" t="s">
        <v>14</v>
      </c>
      <c r="G50" s="9">
        <v>1.67</v>
      </c>
      <c r="H50" s="9">
        <f t="shared" si="0"/>
        <v>0</v>
      </c>
      <c r="I50" s="10">
        <f t="shared" si="1"/>
        <v>1</v>
      </c>
      <c r="J50" s="17">
        <f t="shared" si="2"/>
        <v>3340</v>
      </c>
      <c r="K50" s="16"/>
      <c r="L50" s="17">
        <f t="shared" si="3"/>
        <v>0</v>
      </c>
    </row>
    <row r="51" spans="1:12" ht="30" x14ac:dyDescent="0.25">
      <c r="A51" s="9" t="s">
        <v>44</v>
      </c>
      <c r="B51" s="15" t="s">
        <v>131</v>
      </c>
      <c r="C51" s="9">
        <v>93</v>
      </c>
      <c r="D51" s="9">
        <v>1500</v>
      </c>
      <c r="E51" s="9">
        <v>1.41</v>
      </c>
      <c r="F51" s="9" t="s">
        <v>14</v>
      </c>
      <c r="G51" s="9">
        <f t="shared" ref="G51:G60" si="6">E51</f>
        <v>1.41</v>
      </c>
      <c r="H51" s="9">
        <f t="shared" si="0"/>
        <v>0</v>
      </c>
      <c r="I51" s="10">
        <f t="shared" si="1"/>
        <v>1</v>
      </c>
      <c r="J51" s="17">
        <f t="shared" si="2"/>
        <v>2115</v>
      </c>
      <c r="K51" s="16"/>
      <c r="L51" s="17">
        <f t="shared" si="3"/>
        <v>0</v>
      </c>
    </row>
    <row r="52" spans="1:12" ht="30" x14ac:dyDescent="0.25">
      <c r="A52" s="9" t="s">
        <v>44</v>
      </c>
      <c r="B52" s="15" t="s">
        <v>132</v>
      </c>
      <c r="C52" s="9">
        <v>97</v>
      </c>
      <c r="D52" s="9">
        <v>7500</v>
      </c>
      <c r="E52" s="9">
        <v>0.15</v>
      </c>
      <c r="F52" s="9" t="s">
        <v>16</v>
      </c>
      <c r="G52" s="9">
        <f t="shared" si="6"/>
        <v>0.15</v>
      </c>
      <c r="H52" s="9">
        <f t="shared" si="0"/>
        <v>0</v>
      </c>
      <c r="I52" s="10">
        <f t="shared" si="1"/>
        <v>1</v>
      </c>
      <c r="J52" s="17">
        <f t="shared" si="2"/>
        <v>1125</v>
      </c>
      <c r="K52" s="16"/>
      <c r="L52" s="17">
        <f t="shared" si="3"/>
        <v>0</v>
      </c>
    </row>
    <row r="53" spans="1:12" ht="30" x14ac:dyDescent="0.25">
      <c r="A53" s="9" t="s">
        <v>44</v>
      </c>
      <c r="B53" s="15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f t="shared" si="6"/>
        <v>0.25</v>
      </c>
      <c r="H53" s="9">
        <f t="shared" si="0"/>
        <v>0</v>
      </c>
      <c r="I53" s="10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ht="30" x14ac:dyDescent="0.25">
      <c r="A54" s="9" t="s">
        <v>44</v>
      </c>
      <c r="B54" s="15" t="s">
        <v>134</v>
      </c>
      <c r="C54" s="9">
        <v>103</v>
      </c>
      <c r="D54" s="9">
        <v>7500</v>
      </c>
      <c r="E54" s="9">
        <v>0.01</v>
      </c>
      <c r="F54" s="9" t="s">
        <v>16</v>
      </c>
      <c r="G54" s="9">
        <f t="shared" si="6"/>
        <v>0.01</v>
      </c>
      <c r="H54" s="9">
        <f t="shared" si="0"/>
        <v>0</v>
      </c>
      <c r="I54" s="10">
        <f t="shared" si="1"/>
        <v>1</v>
      </c>
      <c r="J54" s="17">
        <f t="shared" si="2"/>
        <v>75</v>
      </c>
      <c r="K54" s="16"/>
      <c r="L54" s="17">
        <f t="shared" si="3"/>
        <v>0</v>
      </c>
    </row>
    <row r="55" spans="1:12" ht="30" x14ac:dyDescent="0.25">
      <c r="A55" s="9" t="s">
        <v>44</v>
      </c>
      <c r="B55" s="15" t="s">
        <v>135</v>
      </c>
      <c r="C55" s="9">
        <v>106</v>
      </c>
      <c r="D55" s="9">
        <v>301.392</v>
      </c>
      <c r="E55" s="9">
        <v>10.8</v>
      </c>
      <c r="F55" s="9" t="s">
        <v>10</v>
      </c>
      <c r="G55" s="9">
        <f t="shared" si="6"/>
        <v>10.8</v>
      </c>
      <c r="H55" s="9">
        <f t="shared" si="0"/>
        <v>0</v>
      </c>
      <c r="I55" s="10">
        <f t="shared" si="1"/>
        <v>1</v>
      </c>
      <c r="J55" s="17">
        <f t="shared" si="2"/>
        <v>3255.0336000000002</v>
      </c>
      <c r="K55" s="16"/>
      <c r="L55" s="17">
        <f t="shared" si="3"/>
        <v>0</v>
      </c>
    </row>
    <row r="56" spans="1:12" ht="30" x14ac:dyDescent="0.25">
      <c r="A56" s="9" t="s">
        <v>44</v>
      </c>
      <c r="B56" s="15" t="s">
        <v>136</v>
      </c>
      <c r="C56" s="9">
        <v>107</v>
      </c>
      <c r="D56" s="9">
        <v>301.392</v>
      </c>
      <c r="E56" s="9">
        <v>26.85</v>
      </c>
      <c r="F56" s="9" t="s">
        <v>10</v>
      </c>
      <c r="G56" s="9">
        <f t="shared" si="6"/>
        <v>26.85</v>
      </c>
      <c r="H56" s="9">
        <f t="shared" si="0"/>
        <v>0</v>
      </c>
      <c r="I56" s="10">
        <f t="shared" si="1"/>
        <v>1</v>
      </c>
      <c r="J56" s="17">
        <f t="shared" si="2"/>
        <v>8092.3752000000004</v>
      </c>
      <c r="K56" s="16"/>
      <c r="L56" s="17">
        <f t="shared" si="3"/>
        <v>0</v>
      </c>
    </row>
    <row r="57" spans="1:12" ht="30" x14ac:dyDescent="0.25">
      <c r="A57" s="9" t="s">
        <v>44</v>
      </c>
      <c r="B57" s="15" t="s">
        <v>137</v>
      </c>
      <c r="C57" s="9">
        <v>108</v>
      </c>
      <c r="D57" s="9">
        <v>301.392</v>
      </c>
      <c r="E57" s="9">
        <v>1.8149999999999999</v>
      </c>
      <c r="F57" s="9" t="s">
        <v>10</v>
      </c>
      <c r="G57" s="9">
        <f t="shared" si="6"/>
        <v>1.8149999999999999</v>
      </c>
      <c r="H57" s="9">
        <f t="shared" si="0"/>
        <v>0</v>
      </c>
      <c r="I57" s="10">
        <f t="shared" si="1"/>
        <v>1</v>
      </c>
      <c r="J57" s="17">
        <f t="shared" si="2"/>
        <v>547.02647999999999</v>
      </c>
      <c r="K57" s="16"/>
      <c r="L57" s="17">
        <f t="shared" si="3"/>
        <v>0</v>
      </c>
    </row>
    <row r="58" spans="1:12" x14ac:dyDescent="0.25">
      <c r="A58" s="9" t="s">
        <v>44</v>
      </c>
      <c r="B58" s="15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f t="shared" si="6"/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ht="30" x14ac:dyDescent="0.25">
      <c r="A59" s="9" t="s">
        <v>44</v>
      </c>
      <c r="B59" s="15" t="s">
        <v>139</v>
      </c>
      <c r="C59" s="9">
        <v>112</v>
      </c>
      <c r="D59" s="9">
        <v>225</v>
      </c>
      <c r="E59" s="9">
        <v>2.93</v>
      </c>
      <c r="F59" s="9" t="s">
        <v>14</v>
      </c>
      <c r="G59" s="9">
        <f t="shared" si="6"/>
        <v>2.93</v>
      </c>
      <c r="H59" s="9">
        <f t="shared" si="0"/>
        <v>0</v>
      </c>
      <c r="I59" s="10">
        <f t="shared" si="1"/>
        <v>1</v>
      </c>
      <c r="J59" s="17">
        <f t="shared" si="2"/>
        <v>659.25</v>
      </c>
      <c r="K59" s="16"/>
      <c r="L59" s="17">
        <f t="shared" si="3"/>
        <v>0</v>
      </c>
    </row>
    <row r="60" spans="1:12" x14ac:dyDescent="0.25">
      <c r="A60" s="9" t="s">
        <v>44</v>
      </c>
      <c r="B60" s="15" t="s">
        <v>140</v>
      </c>
      <c r="C60" s="9">
        <v>116</v>
      </c>
      <c r="D60" s="9">
        <v>50</v>
      </c>
      <c r="E60" s="9">
        <v>53</v>
      </c>
      <c r="F60" s="9" t="s">
        <v>13</v>
      </c>
      <c r="G60" s="9">
        <f t="shared" si="6"/>
        <v>53</v>
      </c>
      <c r="H60" s="9">
        <f t="shared" si="0"/>
        <v>0</v>
      </c>
      <c r="I60" s="10">
        <f t="shared" si="1"/>
        <v>1</v>
      </c>
      <c r="J60" s="17">
        <f t="shared" si="2"/>
        <v>2650</v>
      </c>
      <c r="K60" s="16"/>
      <c r="L60" s="17">
        <f t="shared" si="3"/>
        <v>0</v>
      </c>
    </row>
    <row r="61" spans="1:12" ht="30" x14ac:dyDescent="0.25">
      <c r="A61" s="9" t="s">
        <v>18</v>
      </c>
      <c r="B61" s="15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44</v>
      </c>
      <c r="B62" s="15" t="s">
        <v>142</v>
      </c>
      <c r="C62" s="9">
        <v>120</v>
      </c>
      <c r="D62" s="9">
        <v>193.75200000000001</v>
      </c>
      <c r="E62" s="9">
        <v>201.77</v>
      </c>
      <c r="F62" s="9" t="s">
        <v>10</v>
      </c>
      <c r="G62" s="9">
        <v>191.68</v>
      </c>
      <c r="H62" s="9">
        <f t="shared" si="0"/>
        <v>10.090000000000003</v>
      </c>
      <c r="I62" s="10">
        <f t="shared" si="1"/>
        <v>0.94999256579273428</v>
      </c>
      <c r="J62" s="17">
        <f t="shared" si="2"/>
        <v>37138.38336</v>
      </c>
      <c r="K62" s="16">
        <v>0.05</v>
      </c>
      <c r="L62" s="17">
        <f t="shared" si="3"/>
        <v>1954.6670520000005</v>
      </c>
    </row>
    <row r="63" spans="1:12" x14ac:dyDescent="0.25">
      <c r="A63" s="9" t="s">
        <v>44</v>
      </c>
      <c r="B63" s="15" t="s">
        <v>143</v>
      </c>
      <c r="C63" s="9">
        <v>124</v>
      </c>
      <c r="D63" s="9">
        <v>193.75200000000001</v>
      </c>
      <c r="E63" s="9">
        <v>216.39</v>
      </c>
      <c r="F63" s="9" t="s">
        <v>10</v>
      </c>
      <c r="G63" s="9">
        <f t="shared" ref="G63:G68" si="7">E63</f>
        <v>216.39</v>
      </c>
      <c r="H63" s="9">
        <f t="shared" si="0"/>
        <v>0</v>
      </c>
      <c r="I63" s="10">
        <f t="shared" si="1"/>
        <v>1</v>
      </c>
      <c r="J63" s="17">
        <f t="shared" si="2"/>
        <v>41925.995280000003</v>
      </c>
      <c r="K63" s="16"/>
      <c r="L63" s="17">
        <f t="shared" si="3"/>
        <v>0</v>
      </c>
    </row>
    <row r="64" spans="1:12" x14ac:dyDescent="0.25">
      <c r="A64" s="9" t="s">
        <v>44</v>
      </c>
      <c r="B64" s="15" t="s">
        <v>144</v>
      </c>
      <c r="C64" s="9">
        <v>129</v>
      </c>
      <c r="D64" s="9">
        <v>193.75200000000001</v>
      </c>
      <c r="E64" s="9">
        <v>62.19</v>
      </c>
      <c r="F64" s="9" t="s">
        <v>10</v>
      </c>
      <c r="G64" s="9">
        <f t="shared" si="7"/>
        <v>62.19</v>
      </c>
      <c r="H64" s="9">
        <f t="shared" si="0"/>
        <v>0</v>
      </c>
      <c r="I64" s="10">
        <f t="shared" si="1"/>
        <v>1</v>
      </c>
      <c r="J64" s="17">
        <f t="shared" si="2"/>
        <v>12049.436879999999</v>
      </c>
      <c r="K64" s="16"/>
      <c r="L64" s="17">
        <f t="shared" si="3"/>
        <v>0</v>
      </c>
    </row>
    <row r="65" spans="1:12" x14ac:dyDescent="0.25">
      <c r="A65" s="9" t="s">
        <v>44</v>
      </c>
      <c r="B65" s="15" t="s">
        <v>145</v>
      </c>
      <c r="C65" s="9">
        <v>133</v>
      </c>
      <c r="D65" s="9">
        <v>65.599999999999994</v>
      </c>
      <c r="E65" s="9">
        <v>49.17</v>
      </c>
      <c r="F65" s="9" t="s">
        <v>19</v>
      </c>
      <c r="G65" s="9">
        <f t="shared" si="7"/>
        <v>49.17</v>
      </c>
      <c r="H65" s="9">
        <f t="shared" si="0"/>
        <v>0</v>
      </c>
      <c r="I65" s="10">
        <f t="shared" si="1"/>
        <v>1</v>
      </c>
      <c r="J65" s="17">
        <f t="shared" si="2"/>
        <v>3225.5519999999997</v>
      </c>
      <c r="K65" s="16"/>
      <c r="L65" s="17">
        <f t="shared" si="3"/>
        <v>0</v>
      </c>
    </row>
    <row r="66" spans="1:12" x14ac:dyDescent="0.25">
      <c r="A66" s="9" t="s">
        <v>44</v>
      </c>
      <c r="B66" s="15" t="s">
        <v>146</v>
      </c>
      <c r="C66" s="9">
        <v>137</v>
      </c>
      <c r="D66" s="9">
        <v>65.599999999999994</v>
      </c>
      <c r="E66" s="9">
        <v>37.67</v>
      </c>
      <c r="F66" s="9" t="s">
        <v>19</v>
      </c>
      <c r="G66" s="9">
        <f t="shared" si="7"/>
        <v>37.67</v>
      </c>
      <c r="H66" s="9">
        <f t="shared" si="0"/>
        <v>0</v>
      </c>
      <c r="I66" s="10">
        <f t="shared" si="1"/>
        <v>1</v>
      </c>
      <c r="J66" s="17">
        <f t="shared" si="2"/>
        <v>2471.152</v>
      </c>
      <c r="K66" s="16"/>
      <c r="L66" s="17">
        <f t="shared" si="3"/>
        <v>0</v>
      </c>
    </row>
    <row r="67" spans="1:12" x14ac:dyDescent="0.25">
      <c r="A67" s="9" t="s">
        <v>44</v>
      </c>
      <c r="B67" s="15" t="s">
        <v>276</v>
      </c>
      <c r="C67" s="9">
        <v>138</v>
      </c>
      <c r="D67" s="9">
        <v>161.46</v>
      </c>
      <c r="E67" s="9">
        <v>1.26</v>
      </c>
      <c r="F67" s="9" t="s">
        <v>10</v>
      </c>
      <c r="G67" s="9">
        <f t="shared" si="7"/>
        <v>1.26</v>
      </c>
      <c r="H67" s="9">
        <f t="shared" si="0"/>
        <v>0</v>
      </c>
      <c r="I67" s="10">
        <f t="shared" si="1"/>
        <v>1</v>
      </c>
      <c r="J67" s="17">
        <f t="shared" si="2"/>
        <v>203.43960000000001</v>
      </c>
      <c r="K67" s="16"/>
      <c r="L67" s="17">
        <f t="shared" si="3"/>
        <v>0</v>
      </c>
    </row>
    <row r="68" spans="1:12" x14ac:dyDescent="0.25">
      <c r="A68" s="9" t="s">
        <v>44</v>
      </c>
      <c r="B68" s="15" t="s">
        <v>147</v>
      </c>
      <c r="C68" s="9">
        <v>140</v>
      </c>
      <c r="D68" s="9">
        <v>10.76</v>
      </c>
      <c r="E68" s="9">
        <v>338.17</v>
      </c>
      <c r="F68" s="9" t="s">
        <v>10</v>
      </c>
      <c r="G68" s="9">
        <f t="shared" si="7"/>
        <v>338.17</v>
      </c>
      <c r="H68" s="9">
        <f t="shared" si="0"/>
        <v>0</v>
      </c>
      <c r="I68" s="10">
        <f t="shared" si="1"/>
        <v>1</v>
      </c>
      <c r="J68" s="17">
        <f t="shared" si="2"/>
        <v>3638.7092000000002</v>
      </c>
      <c r="K68" s="16"/>
      <c r="L68" s="17">
        <f t="shared" si="3"/>
        <v>0</v>
      </c>
    </row>
    <row r="69" spans="1:12" ht="30" x14ac:dyDescent="0.25">
      <c r="A69" s="9" t="s">
        <v>44</v>
      </c>
      <c r="B69" s="15" t="s">
        <v>148</v>
      </c>
      <c r="C69" s="9">
        <v>142</v>
      </c>
      <c r="D69" s="9">
        <v>139.93199999999999</v>
      </c>
      <c r="E69" s="9">
        <v>117.33</v>
      </c>
      <c r="F69" s="9" t="s">
        <v>10</v>
      </c>
      <c r="G69" s="9">
        <f>E69*85%</f>
        <v>99.730499999999992</v>
      </c>
      <c r="H69" s="9">
        <f t="shared" ref="H69:H125" si="8">E69-G69</f>
        <v>17.599500000000006</v>
      </c>
      <c r="I69" s="10">
        <f t="shared" ref="I69:I125" si="9">G69/E69</f>
        <v>0.85</v>
      </c>
      <c r="J69" s="17">
        <f t="shared" ref="J69:J125" si="10">G69*D69</f>
        <v>13955.488325999997</v>
      </c>
      <c r="K69" s="16">
        <v>0.05</v>
      </c>
      <c r="L69" s="17">
        <f t="shared" ref="L69:L125" si="11">D69*E69*K69</f>
        <v>820.91107799999997</v>
      </c>
    </row>
    <row r="70" spans="1:12" ht="30" x14ac:dyDescent="0.25">
      <c r="A70" s="9" t="s">
        <v>44</v>
      </c>
      <c r="B70" s="15" t="s">
        <v>149</v>
      </c>
      <c r="C70" s="9">
        <v>143</v>
      </c>
      <c r="D70" s="9">
        <v>139.93199999999999</v>
      </c>
      <c r="E70" s="9">
        <v>307.83</v>
      </c>
      <c r="F70" s="9" t="s">
        <v>10</v>
      </c>
      <c r="G70" s="9">
        <f>E70*85%</f>
        <v>261.65549999999996</v>
      </c>
      <c r="H70" s="9">
        <f t="shared" si="8"/>
        <v>46.174500000000023</v>
      </c>
      <c r="I70" s="10">
        <f t="shared" si="9"/>
        <v>0.84999999999999987</v>
      </c>
      <c r="J70" s="17">
        <f t="shared" si="10"/>
        <v>36613.97742599999</v>
      </c>
      <c r="K70" s="16">
        <v>0.05</v>
      </c>
      <c r="L70" s="17">
        <f t="shared" si="11"/>
        <v>2153.7633779999996</v>
      </c>
    </row>
    <row r="71" spans="1:12" ht="30" x14ac:dyDescent="0.25">
      <c r="A71" s="9" t="s">
        <v>44</v>
      </c>
      <c r="B71" s="15" t="s">
        <v>150</v>
      </c>
      <c r="C71" s="9">
        <v>147</v>
      </c>
      <c r="D71" s="9">
        <v>193.75200000000001</v>
      </c>
      <c r="E71" s="9">
        <v>347.17</v>
      </c>
      <c r="F71" s="9" t="s">
        <v>10</v>
      </c>
      <c r="G71" s="9">
        <f>E71</f>
        <v>347.17</v>
      </c>
      <c r="H71" s="9">
        <f t="shared" si="8"/>
        <v>0</v>
      </c>
      <c r="I71" s="10">
        <f t="shared" si="9"/>
        <v>1</v>
      </c>
      <c r="J71" s="17">
        <f t="shared" si="10"/>
        <v>67264.881840000002</v>
      </c>
      <c r="K71" s="16"/>
      <c r="L71" s="17">
        <f t="shared" si="11"/>
        <v>0</v>
      </c>
    </row>
    <row r="72" spans="1:12" ht="45" x14ac:dyDescent="0.25">
      <c r="A72" s="9" t="s">
        <v>18</v>
      </c>
      <c r="B72" s="15" t="s">
        <v>151</v>
      </c>
      <c r="C72" s="9">
        <v>150</v>
      </c>
      <c r="D72" s="9">
        <v>16500</v>
      </c>
      <c r="E72" s="9">
        <v>1</v>
      </c>
      <c r="F72" s="9" t="s">
        <v>12</v>
      </c>
      <c r="G72" s="9">
        <v>1</v>
      </c>
      <c r="H72" s="9">
        <f t="shared" si="8"/>
        <v>0</v>
      </c>
      <c r="I72" s="10">
        <f t="shared" si="9"/>
        <v>1</v>
      </c>
      <c r="J72" s="17">
        <f t="shared" si="10"/>
        <v>16500</v>
      </c>
      <c r="K72" s="16"/>
      <c r="L72" s="17">
        <f t="shared" si="11"/>
        <v>0</v>
      </c>
    </row>
    <row r="73" spans="1:12" ht="30" x14ac:dyDescent="0.25">
      <c r="A73" s="9" t="s">
        <v>44</v>
      </c>
      <c r="B73" s="15" t="s">
        <v>152</v>
      </c>
      <c r="C73" s="9">
        <v>151</v>
      </c>
      <c r="D73" s="9">
        <v>139.93199999999999</v>
      </c>
      <c r="E73" s="9">
        <v>129.31</v>
      </c>
      <c r="F73" s="9" t="s">
        <v>10</v>
      </c>
      <c r="G73" s="9">
        <f t="shared" ref="G73:G78" si="12">E73</f>
        <v>129.31</v>
      </c>
      <c r="H73" s="9">
        <f t="shared" si="8"/>
        <v>0</v>
      </c>
      <c r="I73" s="10">
        <f t="shared" si="9"/>
        <v>1</v>
      </c>
      <c r="J73" s="17">
        <f t="shared" si="10"/>
        <v>18094.606919999998</v>
      </c>
      <c r="K73" s="16"/>
      <c r="L73" s="17">
        <f t="shared" si="11"/>
        <v>0</v>
      </c>
    </row>
    <row r="74" spans="1:12" ht="30" x14ac:dyDescent="0.25">
      <c r="A74" s="9" t="s">
        <v>44</v>
      </c>
      <c r="B74" s="15" t="s">
        <v>153</v>
      </c>
      <c r="C74" s="9">
        <v>152</v>
      </c>
      <c r="D74" s="9">
        <v>139.93199999999999</v>
      </c>
      <c r="E74" s="9">
        <v>431.24</v>
      </c>
      <c r="F74" s="9" t="s">
        <v>10</v>
      </c>
      <c r="G74" s="9">
        <f t="shared" si="12"/>
        <v>431.24</v>
      </c>
      <c r="H74" s="9">
        <f t="shared" si="8"/>
        <v>0</v>
      </c>
      <c r="I74" s="10">
        <f t="shared" si="9"/>
        <v>1</v>
      </c>
      <c r="J74" s="17">
        <f t="shared" si="10"/>
        <v>60344.275679999999</v>
      </c>
      <c r="K74" s="16"/>
      <c r="L74" s="17">
        <f t="shared" si="11"/>
        <v>0</v>
      </c>
    </row>
    <row r="75" spans="1:12" ht="30" x14ac:dyDescent="0.25">
      <c r="A75" s="9" t="s">
        <v>44</v>
      </c>
      <c r="B75" s="15" t="s">
        <v>154</v>
      </c>
      <c r="C75" s="9">
        <v>156</v>
      </c>
      <c r="D75" s="9">
        <v>193.75200000000001</v>
      </c>
      <c r="E75" s="9">
        <v>198</v>
      </c>
      <c r="F75" s="9" t="s">
        <v>10</v>
      </c>
      <c r="G75" s="9">
        <f t="shared" si="12"/>
        <v>198</v>
      </c>
      <c r="H75" s="9">
        <f t="shared" si="8"/>
        <v>0</v>
      </c>
      <c r="I75" s="10">
        <f t="shared" si="9"/>
        <v>1</v>
      </c>
      <c r="J75" s="17">
        <f t="shared" si="10"/>
        <v>38362.896000000001</v>
      </c>
      <c r="K75" s="16"/>
      <c r="L75" s="17">
        <f t="shared" si="11"/>
        <v>0</v>
      </c>
    </row>
    <row r="76" spans="1:12" ht="30" x14ac:dyDescent="0.25">
      <c r="A76" s="9" t="s">
        <v>44</v>
      </c>
      <c r="B76" s="15" t="s">
        <v>155</v>
      </c>
      <c r="C76" s="9">
        <v>160</v>
      </c>
      <c r="D76" s="9">
        <v>139.93199999999999</v>
      </c>
      <c r="E76" s="9">
        <v>13.49</v>
      </c>
      <c r="F76" s="9" t="s">
        <v>10</v>
      </c>
      <c r="G76" s="9">
        <f t="shared" si="12"/>
        <v>13.49</v>
      </c>
      <c r="H76" s="9">
        <f t="shared" si="8"/>
        <v>0</v>
      </c>
      <c r="I76" s="10">
        <f t="shared" si="9"/>
        <v>1</v>
      </c>
      <c r="J76" s="17">
        <f t="shared" si="10"/>
        <v>1887.6826799999999</v>
      </c>
      <c r="K76" s="16"/>
      <c r="L76" s="17">
        <f t="shared" si="11"/>
        <v>0</v>
      </c>
    </row>
    <row r="77" spans="1:12" ht="30" x14ac:dyDescent="0.25">
      <c r="A77" s="9" t="s">
        <v>44</v>
      </c>
      <c r="B77" s="15" t="s">
        <v>156</v>
      </c>
      <c r="C77" s="9">
        <v>161</v>
      </c>
      <c r="D77" s="9">
        <v>139.93199999999999</v>
      </c>
      <c r="E77" s="9">
        <v>47.73</v>
      </c>
      <c r="F77" s="9" t="s">
        <v>10</v>
      </c>
      <c r="G77" s="9">
        <f t="shared" si="12"/>
        <v>47.73</v>
      </c>
      <c r="H77" s="9">
        <f t="shared" si="8"/>
        <v>0</v>
      </c>
      <c r="I77" s="10">
        <f t="shared" si="9"/>
        <v>1</v>
      </c>
      <c r="J77" s="17">
        <f t="shared" si="10"/>
        <v>6678.9543599999988</v>
      </c>
      <c r="K77" s="16"/>
      <c r="L77" s="17">
        <f t="shared" si="11"/>
        <v>0</v>
      </c>
    </row>
    <row r="78" spans="1:12" ht="30" x14ac:dyDescent="0.25">
      <c r="A78" s="9" t="s">
        <v>44</v>
      </c>
      <c r="B78" s="15" t="s">
        <v>157</v>
      </c>
      <c r="C78" s="9">
        <v>165</v>
      </c>
      <c r="D78" s="9">
        <v>193.75200000000001</v>
      </c>
      <c r="E78" s="9">
        <v>204.32</v>
      </c>
      <c r="F78" s="9" t="s">
        <v>10</v>
      </c>
      <c r="G78" s="9">
        <f t="shared" si="12"/>
        <v>204.32</v>
      </c>
      <c r="H78" s="9">
        <f t="shared" si="8"/>
        <v>0</v>
      </c>
      <c r="I78" s="10">
        <f t="shared" si="9"/>
        <v>1</v>
      </c>
      <c r="J78" s="17">
        <f t="shared" si="10"/>
        <v>39587.408640000001</v>
      </c>
      <c r="K78" s="16"/>
      <c r="L78" s="17">
        <f t="shared" si="11"/>
        <v>0</v>
      </c>
    </row>
    <row r="79" spans="1:12" ht="30" x14ac:dyDescent="0.25">
      <c r="A79" s="15" t="s">
        <v>20</v>
      </c>
      <c r="B79" s="15" t="s">
        <v>158</v>
      </c>
      <c r="C79" s="15">
        <v>168</v>
      </c>
      <c r="D79" s="15">
        <v>215.28</v>
      </c>
      <c r="E79" s="15">
        <v>300.24</v>
      </c>
      <c r="F79" s="15" t="s">
        <v>10</v>
      </c>
      <c r="G79" s="15">
        <v>0</v>
      </c>
      <c r="H79" s="15">
        <f t="shared" si="8"/>
        <v>300.24</v>
      </c>
      <c r="I79" s="16">
        <f t="shared" si="9"/>
        <v>0</v>
      </c>
      <c r="J79" s="17">
        <f t="shared" si="10"/>
        <v>0</v>
      </c>
      <c r="K79" s="16">
        <v>1</v>
      </c>
      <c r="L79" s="17">
        <f t="shared" si="11"/>
        <v>64635.667200000004</v>
      </c>
    </row>
    <row r="80" spans="1:12" x14ac:dyDescent="0.25">
      <c r="A80" s="15" t="s">
        <v>20</v>
      </c>
      <c r="B80" s="15" t="s">
        <v>159</v>
      </c>
      <c r="C80" s="15">
        <v>170</v>
      </c>
      <c r="D80" s="15">
        <v>215.28</v>
      </c>
      <c r="E80" s="15">
        <v>31.4</v>
      </c>
      <c r="F80" s="15" t="s">
        <v>10</v>
      </c>
      <c r="G80" s="15">
        <v>0</v>
      </c>
      <c r="H80" s="15">
        <f t="shared" si="8"/>
        <v>31.4</v>
      </c>
      <c r="I80" s="16">
        <f t="shared" si="9"/>
        <v>0</v>
      </c>
      <c r="J80" s="17">
        <f t="shared" si="10"/>
        <v>0</v>
      </c>
      <c r="K80" s="16">
        <v>1</v>
      </c>
      <c r="L80" s="17">
        <f t="shared" si="11"/>
        <v>6759.7919999999995</v>
      </c>
    </row>
    <row r="81" spans="1:13" ht="30" x14ac:dyDescent="0.25">
      <c r="A81" s="15" t="s">
        <v>20</v>
      </c>
      <c r="B81" s="15" t="s">
        <v>160</v>
      </c>
      <c r="C81" s="15">
        <v>173</v>
      </c>
      <c r="D81" s="15">
        <v>107.64</v>
      </c>
      <c r="E81" s="15">
        <v>121.59</v>
      </c>
      <c r="F81" s="15" t="s">
        <v>10</v>
      </c>
      <c r="G81" s="15">
        <v>0</v>
      </c>
      <c r="H81" s="15">
        <f t="shared" si="8"/>
        <v>121.59</v>
      </c>
      <c r="I81" s="16">
        <f t="shared" si="9"/>
        <v>0</v>
      </c>
      <c r="J81" s="17">
        <f t="shared" si="10"/>
        <v>0</v>
      </c>
      <c r="K81" s="16">
        <v>1</v>
      </c>
      <c r="L81" s="17">
        <f t="shared" si="11"/>
        <v>13087.947600000001</v>
      </c>
    </row>
    <row r="82" spans="1:13" ht="30" x14ac:dyDescent="0.25">
      <c r="A82" s="15" t="s">
        <v>20</v>
      </c>
      <c r="B82" s="15" t="s">
        <v>161</v>
      </c>
      <c r="C82" s="15">
        <v>174</v>
      </c>
      <c r="D82" s="15">
        <v>215.28</v>
      </c>
      <c r="E82" s="15">
        <v>157.30000000000001</v>
      </c>
      <c r="F82" s="15" t="s">
        <v>10</v>
      </c>
      <c r="G82" s="15">
        <v>0</v>
      </c>
      <c r="H82" s="15">
        <f t="shared" si="8"/>
        <v>157.30000000000001</v>
      </c>
      <c r="I82" s="16">
        <f t="shared" si="9"/>
        <v>0</v>
      </c>
      <c r="J82" s="17">
        <f t="shared" si="10"/>
        <v>0</v>
      </c>
      <c r="K82" s="16">
        <v>1</v>
      </c>
      <c r="L82" s="17">
        <f t="shared" si="11"/>
        <v>33863.544000000002</v>
      </c>
    </row>
    <row r="83" spans="1:13" x14ac:dyDescent="0.25">
      <c r="A83" s="15" t="s">
        <v>20</v>
      </c>
      <c r="B83" s="15" t="s">
        <v>162</v>
      </c>
      <c r="C83" s="15">
        <v>178</v>
      </c>
      <c r="D83" s="15">
        <v>107.64</v>
      </c>
      <c r="E83" s="15">
        <v>121.59</v>
      </c>
      <c r="F83" s="15" t="s">
        <v>10</v>
      </c>
      <c r="G83" s="15">
        <v>0</v>
      </c>
      <c r="H83" s="15">
        <f t="shared" si="8"/>
        <v>121.59</v>
      </c>
      <c r="I83" s="16">
        <f t="shared" si="9"/>
        <v>0</v>
      </c>
      <c r="J83" s="17">
        <f t="shared" si="10"/>
        <v>0</v>
      </c>
      <c r="K83" s="16">
        <v>1</v>
      </c>
      <c r="L83" s="17">
        <f t="shared" si="11"/>
        <v>13087.947600000001</v>
      </c>
    </row>
    <row r="84" spans="1:13" x14ac:dyDescent="0.25">
      <c r="A84" s="15" t="s">
        <v>20</v>
      </c>
      <c r="B84" s="15" t="s">
        <v>163</v>
      </c>
      <c r="C84" s="15">
        <v>180</v>
      </c>
      <c r="D84" s="15">
        <v>200</v>
      </c>
      <c r="E84" s="15">
        <v>19</v>
      </c>
      <c r="F84" s="15" t="s">
        <v>13</v>
      </c>
      <c r="G84" s="15">
        <v>0</v>
      </c>
      <c r="H84" s="15">
        <f t="shared" si="8"/>
        <v>19</v>
      </c>
      <c r="I84" s="16">
        <f t="shared" si="9"/>
        <v>0</v>
      </c>
      <c r="J84" s="17">
        <f t="shared" si="10"/>
        <v>0</v>
      </c>
      <c r="K84" s="16">
        <v>1</v>
      </c>
      <c r="L84" s="17">
        <f t="shared" si="11"/>
        <v>3800</v>
      </c>
    </row>
    <row r="85" spans="1:13" x14ac:dyDescent="0.25">
      <c r="A85" s="15" t="s">
        <v>21</v>
      </c>
      <c r="B85" s="12" t="s">
        <v>164</v>
      </c>
      <c r="C85" s="15">
        <v>181</v>
      </c>
      <c r="D85" s="15">
        <v>215.28</v>
      </c>
      <c r="E85" s="15">
        <v>27.32</v>
      </c>
      <c r="F85" s="15" t="s">
        <v>10</v>
      </c>
      <c r="G85" s="15">
        <v>0</v>
      </c>
      <c r="H85" s="15">
        <f t="shared" si="8"/>
        <v>27.32</v>
      </c>
      <c r="I85" s="16">
        <f t="shared" ref="I85:I96" si="13">(G85/E85)</f>
        <v>0</v>
      </c>
      <c r="J85" s="17">
        <f t="shared" si="10"/>
        <v>0</v>
      </c>
      <c r="K85" s="16">
        <v>1</v>
      </c>
      <c r="L85" s="17">
        <f t="shared" si="11"/>
        <v>5881.4495999999999</v>
      </c>
    </row>
    <row r="86" spans="1:13" x14ac:dyDescent="0.25">
      <c r="A86" s="15" t="s">
        <v>21</v>
      </c>
      <c r="B86" s="12" t="s">
        <v>165</v>
      </c>
      <c r="C86" s="15">
        <v>184</v>
      </c>
      <c r="D86" s="15">
        <v>96.88</v>
      </c>
      <c r="E86" s="15">
        <v>147.16</v>
      </c>
      <c r="F86" s="15" t="s">
        <v>10</v>
      </c>
      <c r="G86" s="15">
        <v>0</v>
      </c>
      <c r="H86" s="15">
        <f t="shared" si="8"/>
        <v>147.16</v>
      </c>
      <c r="I86" s="16">
        <f t="shared" si="13"/>
        <v>0</v>
      </c>
      <c r="J86" s="17">
        <f t="shared" si="10"/>
        <v>0</v>
      </c>
      <c r="K86" s="16">
        <v>1</v>
      </c>
      <c r="L86" s="17">
        <f t="shared" si="11"/>
        <v>14256.860799999999</v>
      </c>
    </row>
    <row r="87" spans="1:13" ht="45" x14ac:dyDescent="0.25">
      <c r="A87" s="15" t="s">
        <v>21</v>
      </c>
      <c r="B87" s="12" t="s">
        <v>166</v>
      </c>
      <c r="C87" s="15">
        <v>187</v>
      </c>
      <c r="D87" s="15">
        <v>48.438000000000002</v>
      </c>
      <c r="E87" s="15">
        <v>312.43</v>
      </c>
      <c r="F87" s="15" t="s">
        <v>10</v>
      </c>
      <c r="G87" s="15">
        <v>0</v>
      </c>
      <c r="H87" s="15">
        <f t="shared" si="8"/>
        <v>312.43</v>
      </c>
      <c r="I87" s="16">
        <f t="shared" si="13"/>
        <v>0</v>
      </c>
      <c r="J87" s="17">
        <f t="shared" si="10"/>
        <v>0</v>
      </c>
      <c r="K87" s="16">
        <v>0.33</v>
      </c>
      <c r="L87" s="17">
        <f t="shared" si="11"/>
        <v>4994.0498322000003</v>
      </c>
    </row>
    <row r="88" spans="1:13" ht="45" x14ac:dyDescent="0.25">
      <c r="A88" s="15" t="s">
        <v>21</v>
      </c>
      <c r="B88" s="12" t="s">
        <v>167</v>
      </c>
      <c r="C88" s="15">
        <v>188</v>
      </c>
      <c r="D88" s="15">
        <v>48.438000000000002</v>
      </c>
      <c r="E88" s="15">
        <v>160.99</v>
      </c>
      <c r="F88" s="15" t="s">
        <v>10</v>
      </c>
      <c r="G88" s="15">
        <v>0</v>
      </c>
      <c r="H88" s="15">
        <f t="shared" si="8"/>
        <v>160.99</v>
      </c>
      <c r="I88" s="16">
        <f t="shared" si="13"/>
        <v>0</v>
      </c>
      <c r="J88" s="17">
        <f t="shared" si="10"/>
        <v>0</v>
      </c>
      <c r="K88" s="16">
        <v>0.33</v>
      </c>
      <c r="L88" s="17">
        <f t="shared" si="11"/>
        <v>2573.3510946000006</v>
      </c>
    </row>
    <row r="89" spans="1:13" ht="45" x14ac:dyDescent="0.25">
      <c r="A89" s="15" t="s">
        <v>21</v>
      </c>
      <c r="B89" s="12" t="s">
        <v>168</v>
      </c>
      <c r="C89" s="15">
        <v>189</v>
      </c>
      <c r="D89" s="15">
        <v>48.438000000000002</v>
      </c>
      <c r="E89" s="15">
        <v>190.72</v>
      </c>
      <c r="F89" s="15" t="s">
        <v>10</v>
      </c>
      <c r="G89" s="15">
        <v>0</v>
      </c>
      <c r="H89" s="15">
        <f t="shared" si="8"/>
        <v>190.72</v>
      </c>
      <c r="I89" s="16">
        <f t="shared" si="13"/>
        <v>0</v>
      </c>
      <c r="J89" s="17">
        <f t="shared" si="10"/>
        <v>0</v>
      </c>
      <c r="K89" s="16">
        <v>0.33</v>
      </c>
      <c r="L89" s="17">
        <f t="shared" si="11"/>
        <v>3048.5714688000007</v>
      </c>
    </row>
    <row r="90" spans="1:13" ht="30" x14ac:dyDescent="0.25">
      <c r="A90" s="15" t="s">
        <v>21</v>
      </c>
      <c r="B90" s="12" t="s">
        <v>169</v>
      </c>
      <c r="C90" s="15">
        <v>191</v>
      </c>
      <c r="D90" s="15">
        <v>16.149999999999999</v>
      </c>
      <c r="E90" s="15">
        <v>148.63999999999999</v>
      </c>
      <c r="F90" s="15" t="s">
        <v>10</v>
      </c>
      <c r="G90" s="15">
        <v>0</v>
      </c>
      <c r="H90" s="15">
        <f t="shared" si="8"/>
        <v>148.63999999999999</v>
      </c>
      <c r="I90" s="16">
        <f t="shared" si="13"/>
        <v>0</v>
      </c>
      <c r="J90" s="17">
        <f t="shared" si="10"/>
        <v>0</v>
      </c>
      <c r="K90" s="16">
        <v>1</v>
      </c>
      <c r="L90" s="17">
        <f t="shared" si="11"/>
        <v>2400.5359999999996</v>
      </c>
      <c r="M90" s="62"/>
    </row>
    <row r="91" spans="1:13" ht="45" x14ac:dyDescent="0.25">
      <c r="A91" s="15" t="s">
        <v>21</v>
      </c>
      <c r="B91" s="12" t="s">
        <v>280</v>
      </c>
      <c r="C91" s="15">
        <v>195</v>
      </c>
      <c r="D91" s="15">
        <f>1.5*6*10.764</f>
        <v>96.875999999999991</v>
      </c>
      <c r="E91" s="15">
        <v>215.48099999999999</v>
      </c>
      <c r="F91" s="15" t="s">
        <v>10</v>
      </c>
      <c r="G91" s="15">
        <v>0</v>
      </c>
      <c r="H91" s="15">
        <f t="shared" si="8"/>
        <v>215.48099999999999</v>
      </c>
      <c r="I91" s="16">
        <f t="shared" si="13"/>
        <v>0</v>
      </c>
      <c r="J91" s="17">
        <f t="shared" si="10"/>
        <v>0</v>
      </c>
      <c r="K91" s="16">
        <v>0.66</v>
      </c>
      <c r="L91" s="17">
        <f t="shared" si="11"/>
        <v>13777.458654959999</v>
      </c>
    </row>
    <row r="92" spans="1:13" ht="30" x14ac:dyDescent="0.25">
      <c r="A92" s="15" t="s">
        <v>21</v>
      </c>
      <c r="B92" s="12" t="s">
        <v>281</v>
      </c>
      <c r="C92" s="15">
        <v>199</v>
      </c>
      <c r="D92" s="15">
        <f t="shared" ref="D92:D96" si="14">1.5*6*10.764</f>
        <v>96.875999999999991</v>
      </c>
      <c r="E92" s="15">
        <v>93.864000000000004</v>
      </c>
      <c r="F92" s="15" t="s">
        <v>10</v>
      </c>
      <c r="G92" s="15">
        <v>0</v>
      </c>
      <c r="H92" s="15">
        <f t="shared" si="8"/>
        <v>93.864000000000004</v>
      </c>
      <c r="I92" s="16">
        <f t="shared" si="13"/>
        <v>0</v>
      </c>
      <c r="J92" s="17">
        <f t="shared" si="10"/>
        <v>0</v>
      </c>
      <c r="K92" s="16">
        <v>0.66</v>
      </c>
      <c r="L92" s="17">
        <f t="shared" si="11"/>
        <v>6001.4914502399997</v>
      </c>
    </row>
    <row r="93" spans="1:13" ht="45" x14ac:dyDescent="0.25">
      <c r="A93" s="15" t="s">
        <v>21</v>
      </c>
      <c r="B93" s="12" t="s">
        <v>282</v>
      </c>
      <c r="C93" s="15">
        <v>202</v>
      </c>
      <c r="D93" s="15">
        <f t="shared" si="14"/>
        <v>96.875999999999991</v>
      </c>
      <c r="E93" s="15">
        <v>301.86799999999999</v>
      </c>
      <c r="F93" s="15" t="s">
        <v>10</v>
      </c>
      <c r="G93" s="15">
        <v>0</v>
      </c>
      <c r="H93" s="15">
        <f t="shared" si="8"/>
        <v>301.86799999999999</v>
      </c>
      <c r="I93" s="16">
        <f t="shared" si="13"/>
        <v>0</v>
      </c>
      <c r="J93" s="17">
        <f t="shared" si="10"/>
        <v>0</v>
      </c>
      <c r="K93" s="16">
        <v>0.66</v>
      </c>
      <c r="L93" s="17">
        <f t="shared" si="11"/>
        <v>19300.884482879999</v>
      </c>
    </row>
    <row r="94" spans="1:13" ht="30" x14ac:dyDescent="0.25">
      <c r="A94" s="15" t="s">
        <v>21</v>
      </c>
      <c r="B94" s="12" t="s">
        <v>283</v>
      </c>
      <c r="C94" s="15">
        <v>206</v>
      </c>
      <c r="D94" s="15">
        <f t="shared" si="14"/>
        <v>96.875999999999991</v>
      </c>
      <c r="E94" s="15">
        <v>103.44799999999999</v>
      </c>
      <c r="F94" s="15" t="s">
        <v>10</v>
      </c>
      <c r="G94" s="15">
        <v>0</v>
      </c>
      <c r="H94" s="15">
        <f t="shared" si="8"/>
        <v>103.44799999999999</v>
      </c>
      <c r="I94" s="16">
        <f t="shared" si="13"/>
        <v>0</v>
      </c>
      <c r="J94" s="17">
        <f t="shared" si="10"/>
        <v>0</v>
      </c>
      <c r="K94" s="16">
        <v>0.66</v>
      </c>
      <c r="L94" s="17">
        <f t="shared" si="11"/>
        <v>6614.274775679999</v>
      </c>
    </row>
    <row r="95" spans="1:13" ht="45" x14ac:dyDescent="0.25">
      <c r="A95" s="15" t="s">
        <v>21</v>
      </c>
      <c r="B95" s="12" t="s">
        <v>519</v>
      </c>
      <c r="C95" s="15">
        <v>209</v>
      </c>
      <c r="D95" s="15">
        <f t="shared" si="14"/>
        <v>96.875999999999991</v>
      </c>
      <c r="E95" s="15">
        <v>33.411000000000001</v>
      </c>
      <c r="F95" s="15" t="s">
        <v>10</v>
      </c>
      <c r="G95" s="15">
        <v>0</v>
      </c>
      <c r="H95" s="15">
        <f t="shared" si="8"/>
        <v>33.411000000000001</v>
      </c>
      <c r="I95" s="16">
        <f t="shared" si="13"/>
        <v>0</v>
      </c>
      <c r="J95" s="17">
        <f t="shared" si="10"/>
        <v>0</v>
      </c>
      <c r="K95" s="16">
        <v>0.66</v>
      </c>
      <c r="L95" s="17">
        <f t="shared" si="11"/>
        <v>2136.23786376</v>
      </c>
    </row>
    <row r="96" spans="1:13" ht="30" x14ac:dyDescent="0.25">
      <c r="A96" s="15" t="s">
        <v>21</v>
      </c>
      <c r="B96" s="12" t="s">
        <v>285</v>
      </c>
      <c r="C96" s="15">
        <v>212</v>
      </c>
      <c r="D96" s="15">
        <f t="shared" si="14"/>
        <v>96.875999999999991</v>
      </c>
      <c r="E96" s="15">
        <v>10.792</v>
      </c>
      <c r="F96" s="15" t="s">
        <v>10</v>
      </c>
      <c r="G96" s="15">
        <v>0</v>
      </c>
      <c r="H96" s="15">
        <f t="shared" si="8"/>
        <v>10.792</v>
      </c>
      <c r="I96" s="16">
        <f t="shared" si="13"/>
        <v>0</v>
      </c>
      <c r="J96" s="17">
        <f t="shared" si="10"/>
        <v>0</v>
      </c>
      <c r="K96" s="16">
        <v>0.66</v>
      </c>
      <c r="L96" s="17">
        <f t="shared" si="11"/>
        <v>690.02062272000001</v>
      </c>
    </row>
    <row r="97" spans="1:12" ht="60" x14ac:dyDescent="0.25">
      <c r="A97" s="9" t="s">
        <v>18</v>
      </c>
      <c r="B97" s="15" t="s">
        <v>196</v>
      </c>
      <c r="C97" s="9">
        <v>246</v>
      </c>
      <c r="D97" s="9">
        <v>18500</v>
      </c>
      <c r="E97" s="9">
        <v>1</v>
      </c>
      <c r="F97" s="9" t="s">
        <v>12</v>
      </c>
      <c r="G97" s="9">
        <v>0</v>
      </c>
      <c r="H97" s="9">
        <f t="shared" si="8"/>
        <v>1</v>
      </c>
      <c r="I97" s="10">
        <f t="shared" si="9"/>
        <v>0</v>
      </c>
      <c r="J97" s="17">
        <f t="shared" si="10"/>
        <v>0</v>
      </c>
      <c r="K97" s="16"/>
      <c r="L97" s="17">
        <f t="shared" si="11"/>
        <v>0</v>
      </c>
    </row>
    <row r="98" spans="1:12" x14ac:dyDescent="0.25">
      <c r="A98" s="9" t="s">
        <v>18</v>
      </c>
      <c r="B98" s="29" t="s">
        <v>273</v>
      </c>
      <c r="C98" s="9">
        <v>247</v>
      </c>
      <c r="D98" s="9">
        <v>600</v>
      </c>
      <c r="E98" s="9">
        <v>1</v>
      </c>
      <c r="F98" s="9" t="s">
        <v>13</v>
      </c>
      <c r="G98" s="9">
        <v>0</v>
      </c>
      <c r="H98" s="9">
        <f t="shared" si="8"/>
        <v>1</v>
      </c>
      <c r="I98" s="10">
        <f t="shared" ref="I98" si="15">(G98/E98)</f>
        <v>0</v>
      </c>
      <c r="J98" s="18">
        <f t="shared" ref="J98" si="16">D98*E98*I98</f>
        <v>0</v>
      </c>
      <c r="K98" s="10">
        <v>1</v>
      </c>
      <c r="L98" s="18">
        <f t="shared" si="11"/>
        <v>600</v>
      </c>
    </row>
    <row r="99" spans="1:12" ht="30" x14ac:dyDescent="0.25">
      <c r="A99" s="9" t="s">
        <v>18</v>
      </c>
      <c r="B99" s="15" t="s">
        <v>197</v>
      </c>
      <c r="C99" s="9">
        <v>248</v>
      </c>
      <c r="D99" s="9">
        <v>2000</v>
      </c>
      <c r="E99" s="9">
        <v>1</v>
      </c>
      <c r="F99" s="9" t="s">
        <v>12</v>
      </c>
      <c r="G99" s="9">
        <v>0</v>
      </c>
      <c r="H99" s="9">
        <f t="shared" si="8"/>
        <v>1</v>
      </c>
      <c r="I99" s="10">
        <f t="shared" si="9"/>
        <v>0</v>
      </c>
      <c r="J99" s="17">
        <f t="shared" si="10"/>
        <v>0</v>
      </c>
      <c r="K99" s="16"/>
      <c r="L99" s="17">
        <f t="shared" si="11"/>
        <v>0</v>
      </c>
    </row>
    <row r="100" spans="1:12" ht="90" x14ac:dyDescent="0.25">
      <c r="A100" s="9" t="s">
        <v>24</v>
      </c>
      <c r="B100" s="12" t="s">
        <v>198</v>
      </c>
      <c r="C100" s="9">
        <v>250</v>
      </c>
      <c r="D100" s="9">
        <v>12000</v>
      </c>
      <c r="E100" s="9">
        <v>1</v>
      </c>
      <c r="F100" s="9" t="s">
        <v>12</v>
      </c>
      <c r="G100" s="9">
        <v>1</v>
      </c>
      <c r="H100" s="9">
        <f t="shared" si="8"/>
        <v>0</v>
      </c>
      <c r="I100" s="10">
        <f t="shared" ref="I100:I108" si="17">(G100/E100)</f>
        <v>1</v>
      </c>
      <c r="J100" s="17">
        <f t="shared" ref="J100:J106" si="18">D100*G100</f>
        <v>12000</v>
      </c>
      <c r="K100" s="16"/>
      <c r="L100" s="17">
        <f t="shared" si="11"/>
        <v>0</v>
      </c>
    </row>
    <row r="101" spans="1:12" ht="90" x14ac:dyDescent="0.25">
      <c r="A101" s="9" t="s">
        <v>24</v>
      </c>
      <c r="B101" s="12" t="s">
        <v>199</v>
      </c>
      <c r="C101" s="9">
        <v>251</v>
      </c>
      <c r="D101" s="9">
        <v>8000</v>
      </c>
      <c r="E101" s="9">
        <v>1</v>
      </c>
      <c r="F101" s="9" t="s">
        <v>12</v>
      </c>
      <c r="G101" s="9">
        <v>0</v>
      </c>
      <c r="H101" s="9">
        <f t="shared" si="8"/>
        <v>1</v>
      </c>
      <c r="I101" s="10">
        <f t="shared" si="17"/>
        <v>0</v>
      </c>
      <c r="J101" s="17">
        <f t="shared" si="18"/>
        <v>0</v>
      </c>
      <c r="K101" s="16">
        <v>1</v>
      </c>
      <c r="L101" s="17">
        <f t="shared" si="11"/>
        <v>8000</v>
      </c>
    </row>
    <row r="102" spans="1:12" ht="30" x14ac:dyDescent="0.25">
      <c r="A102" s="9" t="s">
        <v>24</v>
      </c>
      <c r="B102" s="12" t="s">
        <v>200</v>
      </c>
      <c r="C102" s="9">
        <v>253</v>
      </c>
      <c r="D102" s="9">
        <v>500</v>
      </c>
      <c r="E102" s="9">
        <v>1</v>
      </c>
      <c r="F102" s="9" t="s">
        <v>12</v>
      </c>
      <c r="G102" s="9">
        <v>0</v>
      </c>
      <c r="H102" s="9">
        <f t="shared" si="8"/>
        <v>1</v>
      </c>
      <c r="I102" s="10">
        <f t="shared" si="17"/>
        <v>0</v>
      </c>
      <c r="J102" s="17">
        <f t="shared" si="18"/>
        <v>0</v>
      </c>
      <c r="K102" s="16"/>
      <c r="L102" s="17">
        <f t="shared" si="11"/>
        <v>0</v>
      </c>
    </row>
    <row r="103" spans="1:12" ht="90" x14ac:dyDescent="0.25">
      <c r="A103" s="9" t="s">
        <v>24</v>
      </c>
      <c r="B103" s="12" t="s">
        <v>25</v>
      </c>
      <c r="C103" s="9">
        <v>254</v>
      </c>
      <c r="D103" s="9">
        <v>6000</v>
      </c>
      <c r="E103" s="9">
        <v>1</v>
      </c>
      <c r="F103" s="9" t="s">
        <v>12</v>
      </c>
      <c r="G103" s="9">
        <v>0</v>
      </c>
      <c r="H103" s="9">
        <f t="shared" si="8"/>
        <v>1</v>
      </c>
      <c r="I103" s="10">
        <f t="shared" si="17"/>
        <v>0</v>
      </c>
      <c r="J103" s="17">
        <f t="shared" si="18"/>
        <v>0</v>
      </c>
      <c r="K103" s="16">
        <v>1</v>
      </c>
      <c r="L103" s="17">
        <f t="shared" si="11"/>
        <v>6000</v>
      </c>
    </row>
    <row r="104" spans="1:12" ht="60" x14ac:dyDescent="0.25">
      <c r="A104" s="9" t="s">
        <v>24</v>
      </c>
      <c r="B104" s="12" t="s">
        <v>201</v>
      </c>
      <c r="C104" s="9">
        <v>255</v>
      </c>
      <c r="D104" s="9">
        <v>8000</v>
      </c>
      <c r="E104" s="9">
        <v>1</v>
      </c>
      <c r="F104" s="9" t="s">
        <v>12</v>
      </c>
      <c r="G104" s="9">
        <v>0</v>
      </c>
      <c r="H104" s="9">
        <f t="shared" si="8"/>
        <v>1</v>
      </c>
      <c r="I104" s="10">
        <f t="shared" si="17"/>
        <v>0</v>
      </c>
      <c r="J104" s="17">
        <f t="shared" si="18"/>
        <v>0</v>
      </c>
      <c r="K104" s="16"/>
      <c r="L104" s="17">
        <f t="shared" si="11"/>
        <v>0</v>
      </c>
    </row>
    <row r="105" spans="1:12" ht="45" x14ac:dyDescent="0.25">
      <c r="A105" s="15" t="s">
        <v>24</v>
      </c>
      <c r="B105" s="12" t="s">
        <v>272</v>
      </c>
      <c r="C105" s="15">
        <v>256</v>
      </c>
      <c r="D105" s="15">
        <v>2000</v>
      </c>
      <c r="E105" s="15">
        <v>1</v>
      </c>
      <c r="F105" s="15" t="s">
        <v>12</v>
      </c>
      <c r="G105" s="15">
        <v>0</v>
      </c>
      <c r="H105" s="15">
        <f t="shared" si="8"/>
        <v>1</v>
      </c>
      <c r="I105" s="16">
        <f t="shared" si="17"/>
        <v>0</v>
      </c>
      <c r="J105" s="17">
        <f t="shared" ref="J105" si="19">G105*D105</f>
        <v>0</v>
      </c>
      <c r="K105" s="16">
        <v>1</v>
      </c>
      <c r="L105" s="17">
        <f t="shared" si="11"/>
        <v>2000</v>
      </c>
    </row>
    <row r="106" spans="1:12" x14ac:dyDescent="0.25">
      <c r="A106" s="9" t="s">
        <v>24</v>
      </c>
      <c r="B106" s="12" t="s">
        <v>202</v>
      </c>
      <c r="C106" s="9">
        <v>257</v>
      </c>
      <c r="D106" s="9">
        <v>1800</v>
      </c>
      <c r="E106" s="9">
        <v>1</v>
      </c>
      <c r="F106" s="9" t="s">
        <v>12</v>
      </c>
      <c r="G106" s="9">
        <v>1</v>
      </c>
      <c r="H106" s="9">
        <f t="shared" si="8"/>
        <v>0</v>
      </c>
      <c r="I106" s="10">
        <f t="shared" si="17"/>
        <v>1</v>
      </c>
      <c r="J106" s="17">
        <f t="shared" si="18"/>
        <v>1800</v>
      </c>
      <c r="K106" s="16"/>
      <c r="L106" s="17">
        <f t="shared" si="11"/>
        <v>0</v>
      </c>
    </row>
    <row r="107" spans="1:12" x14ac:dyDescent="0.25">
      <c r="A107" s="9" t="s">
        <v>24</v>
      </c>
      <c r="B107" s="12" t="s">
        <v>203</v>
      </c>
      <c r="C107" s="9">
        <v>258</v>
      </c>
      <c r="D107" s="9">
        <v>2000</v>
      </c>
      <c r="E107" s="9">
        <v>1</v>
      </c>
      <c r="F107" s="9" t="s">
        <v>12</v>
      </c>
      <c r="G107" s="9">
        <v>0</v>
      </c>
      <c r="H107" s="9">
        <f t="shared" si="8"/>
        <v>1</v>
      </c>
      <c r="I107" s="10">
        <f t="shared" si="17"/>
        <v>0</v>
      </c>
      <c r="J107" s="17">
        <f>D107*E107*I107</f>
        <v>0</v>
      </c>
      <c r="K107" s="16"/>
      <c r="L107" s="17">
        <f t="shared" si="11"/>
        <v>0</v>
      </c>
    </row>
    <row r="108" spans="1:12" ht="30" x14ac:dyDescent="0.25">
      <c r="A108" s="9" t="s">
        <v>29</v>
      </c>
      <c r="B108" s="12" t="s">
        <v>210</v>
      </c>
      <c r="C108" s="9">
        <v>272</v>
      </c>
      <c r="D108" s="9">
        <v>18000</v>
      </c>
      <c r="E108" s="9">
        <v>1</v>
      </c>
      <c r="F108" s="9" t="s">
        <v>12</v>
      </c>
      <c r="G108" s="9">
        <v>0</v>
      </c>
      <c r="H108" s="15">
        <f t="shared" si="8"/>
        <v>1</v>
      </c>
      <c r="I108" s="10">
        <f t="shared" si="17"/>
        <v>0</v>
      </c>
      <c r="J108" s="17">
        <f t="shared" ref="J108" si="20">D108*G108</f>
        <v>0</v>
      </c>
      <c r="K108" s="16">
        <v>1</v>
      </c>
      <c r="L108" s="17">
        <f t="shared" si="11"/>
        <v>18000</v>
      </c>
    </row>
    <row r="109" spans="1:12" ht="30" x14ac:dyDescent="0.25">
      <c r="A109" s="15" t="s">
        <v>30</v>
      </c>
      <c r="B109" s="15" t="s">
        <v>214</v>
      </c>
      <c r="C109" s="15">
        <v>277</v>
      </c>
      <c r="D109" s="15">
        <v>34</v>
      </c>
      <c r="E109" s="15">
        <v>76.528999999999996</v>
      </c>
      <c r="F109" s="15" t="s">
        <v>31</v>
      </c>
      <c r="G109" s="15">
        <v>0</v>
      </c>
      <c r="H109" s="15">
        <f t="shared" si="8"/>
        <v>76.528999999999996</v>
      </c>
      <c r="I109" s="16">
        <f t="shared" ref="I109:I112" si="21">G109/E109</f>
        <v>0</v>
      </c>
      <c r="J109" s="17">
        <f t="shared" ref="J109:J112" si="22">G109*D109</f>
        <v>0</v>
      </c>
      <c r="K109" s="16">
        <v>1</v>
      </c>
      <c r="L109" s="17">
        <f t="shared" si="11"/>
        <v>2601.9859999999999</v>
      </c>
    </row>
    <row r="110" spans="1:12" ht="30" x14ac:dyDescent="0.25">
      <c r="A110" s="15" t="s">
        <v>30</v>
      </c>
      <c r="B110" s="15" t="s">
        <v>215</v>
      </c>
      <c r="C110" s="15">
        <v>278</v>
      </c>
      <c r="D110" s="15">
        <v>77</v>
      </c>
      <c r="E110" s="15">
        <v>29.302600000000002</v>
      </c>
      <c r="F110" s="15" t="s">
        <v>31</v>
      </c>
      <c r="G110" s="15">
        <v>0</v>
      </c>
      <c r="H110" s="15">
        <f t="shared" si="8"/>
        <v>29.302600000000002</v>
      </c>
      <c r="I110" s="16">
        <f t="shared" si="21"/>
        <v>0</v>
      </c>
      <c r="J110" s="17">
        <f t="shared" si="22"/>
        <v>0</v>
      </c>
      <c r="K110" s="16">
        <v>1</v>
      </c>
      <c r="L110" s="17">
        <f t="shared" si="11"/>
        <v>2256.3002000000001</v>
      </c>
    </row>
    <row r="111" spans="1:12" ht="30" x14ac:dyDescent="0.25">
      <c r="A111" s="15" t="s">
        <v>30</v>
      </c>
      <c r="B111" s="15" t="s">
        <v>216</v>
      </c>
      <c r="C111" s="15">
        <v>279</v>
      </c>
      <c r="D111" s="15">
        <v>23</v>
      </c>
      <c r="E111" s="15">
        <v>66</v>
      </c>
      <c r="F111" s="15" t="s">
        <v>23</v>
      </c>
      <c r="G111" s="15">
        <v>0</v>
      </c>
      <c r="H111" s="15">
        <f t="shared" si="8"/>
        <v>66</v>
      </c>
      <c r="I111" s="16">
        <f t="shared" si="21"/>
        <v>0</v>
      </c>
      <c r="J111" s="17">
        <f t="shared" si="22"/>
        <v>0</v>
      </c>
      <c r="K111" s="16">
        <v>1</v>
      </c>
      <c r="L111" s="17">
        <f t="shared" si="11"/>
        <v>1518</v>
      </c>
    </row>
    <row r="112" spans="1:12" ht="30" x14ac:dyDescent="0.25">
      <c r="A112" s="15" t="s">
        <v>30</v>
      </c>
      <c r="B112" s="15" t="s">
        <v>217</v>
      </c>
      <c r="C112" s="15">
        <v>280</v>
      </c>
      <c r="D112" s="15">
        <v>151</v>
      </c>
      <c r="E112" s="15">
        <v>17.375499999999999</v>
      </c>
      <c r="F112" s="15" t="s">
        <v>31</v>
      </c>
      <c r="G112" s="15">
        <v>0</v>
      </c>
      <c r="H112" s="15">
        <f t="shared" si="8"/>
        <v>17.375499999999999</v>
      </c>
      <c r="I112" s="16">
        <f t="shared" si="21"/>
        <v>0</v>
      </c>
      <c r="J112" s="17">
        <f t="shared" si="22"/>
        <v>0</v>
      </c>
      <c r="K112" s="16">
        <v>1</v>
      </c>
      <c r="L112" s="17">
        <f t="shared" si="11"/>
        <v>2623.7004999999999</v>
      </c>
    </row>
    <row r="113" spans="1:14" ht="30" x14ac:dyDescent="0.25">
      <c r="A113" s="9" t="s">
        <v>21</v>
      </c>
      <c r="B113" s="15" t="s">
        <v>219</v>
      </c>
      <c r="C113" s="9">
        <v>283</v>
      </c>
      <c r="D113" s="9">
        <v>400</v>
      </c>
      <c r="E113" s="9">
        <v>1</v>
      </c>
      <c r="F113" s="9" t="s">
        <v>12</v>
      </c>
      <c r="G113" s="9">
        <v>0</v>
      </c>
      <c r="H113" s="9">
        <f t="shared" si="8"/>
        <v>1</v>
      </c>
      <c r="I113" s="10">
        <f t="shared" si="9"/>
        <v>0</v>
      </c>
      <c r="J113" s="17">
        <f t="shared" si="10"/>
        <v>0</v>
      </c>
      <c r="K113" s="16"/>
      <c r="L113" s="17">
        <f t="shared" si="11"/>
        <v>0</v>
      </c>
      <c r="N113" s="58"/>
    </row>
    <row r="114" spans="1:14" ht="45" x14ac:dyDescent="0.25">
      <c r="A114" s="9" t="s">
        <v>44</v>
      </c>
      <c r="B114" s="15" t="s">
        <v>220</v>
      </c>
      <c r="C114" s="9">
        <v>296</v>
      </c>
      <c r="D114" s="9">
        <v>310</v>
      </c>
      <c r="E114" s="9">
        <v>736.3</v>
      </c>
      <c r="F114" s="9" t="s">
        <v>23</v>
      </c>
      <c r="G114" s="9">
        <f>E114*97%</f>
        <v>714.2109999999999</v>
      </c>
      <c r="H114" s="9">
        <f t="shared" si="8"/>
        <v>22.089000000000055</v>
      </c>
      <c r="I114" s="10">
        <f t="shared" si="9"/>
        <v>0.97</v>
      </c>
      <c r="J114" s="17">
        <f t="shared" si="10"/>
        <v>221405.40999999997</v>
      </c>
      <c r="K114" s="16">
        <v>0.03</v>
      </c>
      <c r="L114" s="17">
        <f t="shared" si="11"/>
        <v>6847.59</v>
      </c>
    </row>
    <row r="115" spans="1:14" x14ac:dyDescent="0.25">
      <c r="A115" s="9" t="s">
        <v>44</v>
      </c>
      <c r="B115" s="9" t="s">
        <v>234</v>
      </c>
      <c r="C115" s="9">
        <v>298</v>
      </c>
      <c r="D115" s="9">
        <v>270</v>
      </c>
      <c r="E115" s="26">
        <f>33.465*10.764</f>
        <v>360.21726000000001</v>
      </c>
      <c r="F115" s="9" t="s">
        <v>23</v>
      </c>
      <c r="G115" s="26">
        <f>E115</f>
        <v>360.21726000000001</v>
      </c>
      <c r="H115" s="9">
        <f t="shared" si="8"/>
        <v>0</v>
      </c>
      <c r="I115" s="10">
        <f>G115/E115</f>
        <v>1</v>
      </c>
      <c r="J115" s="17">
        <f t="shared" ref="J115" si="23">D115*G115</f>
        <v>97258.660199999998</v>
      </c>
      <c r="K115" s="16"/>
      <c r="L115" s="17">
        <f>D115*E115*K115</f>
        <v>0</v>
      </c>
    </row>
    <row r="116" spans="1:14" ht="90" x14ac:dyDescent="0.25">
      <c r="A116" s="9" t="s">
        <v>44</v>
      </c>
      <c r="B116" s="15" t="s">
        <v>396</v>
      </c>
      <c r="C116" s="9"/>
      <c r="D116" s="9">
        <v>30000</v>
      </c>
      <c r="E116" s="9">
        <v>1</v>
      </c>
      <c r="F116" s="9" t="s">
        <v>12</v>
      </c>
      <c r="G116" s="9">
        <v>1</v>
      </c>
      <c r="H116" s="9">
        <f t="shared" si="8"/>
        <v>0</v>
      </c>
      <c r="I116" s="10">
        <f t="shared" ref="I116" si="24">G116/E116</f>
        <v>1</v>
      </c>
      <c r="J116" s="17">
        <f t="shared" ref="J116" si="25">G116*D116</f>
        <v>30000</v>
      </c>
      <c r="K116" s="16"/>
      <c r="L116" s="17">
        <f t="shared" ref="L116" si="26">D116*E116*K116</f>
        <v>0</v>
      </c>
    </row>
    <row r="117" spans="1:14" ht="30" x14ac:dyDescent="0.25">
      <c r="A117" s="9" t="s">
        <v>36</v>
      </c>
      <c r="B117" s="15" t="s">
        <v>235</v>
      </c>
      <c r="C117" s="9">
        <v>316</v>
      </c>
      <c r="D117" s="9">
        <v>4000</v>
      </c>
      <c r="E117" s="9">
        <v>1</v>
      </c>
      <c r="F117" s="9" t="s">
        <v>12</v>
      </c>
      <c r="G117" s="9">
        <v>1</v>
      </c>
      <c r="H117" s="9">
        <f t="shared" si="8"/>
        <v>0</v>
      </c>
      <c r="I117" s="10">
        <f t="shared" si="9"/>
        <v>1</v>
      </c>
      <c r="J117" s="17">
        <f t="shared" si="10"/>
        <v>4000</v>
      </c>
      <c r="K117" s="16"/>
      <c r="L117" s="17">
        <f t="shared" si="11"/>
        <v>0</v>
      </c>
    </row>
    <row r="118" spans="1:14" ht="30" x14ac:dyDescent="0.25">
      <c r="A118" s="9" t="s">
        <v>18</v>
      </c>
      <c r="B118" s="15" t="s">
        <v>222</v>
      </c>
      <c r="C118" s="9">
        <v>350</v>
      </c>
      <c r="D118" s="9">
        <v>1</v>
      </c>
      <c r="E118" s="9">
        <v>3</v>
      </c>
      <c r="F118" s="9" t="s">
        <v>12</v>
      </c>
      <c r="G118" s="9">
        <v>0</v>
      </c>
      <c r="H118" s="9">
        <f t="shared" si="8"/>
        <v>3</v>
      </c>
      <c r="I118" s="10">
        <f t="shared" si="9"/>
        <v>0</v>
      </c>
      <c r="J118" s="17">
        <f t="shared" si="10"/>
        <v>0</v>
      </c>
      <c r="K118" s="16"/>
      <c r="L118" s="17">
        <f t="shared" si="11"/>
        <v>0</v>
      </c>
    </row>
    <row r="119" spans="1:14" ht="30" x14ac:dyDescent="0.25">
      <c r="A119" s="9" t="s">
        <v>24</v>
      </c>
      <c r="B119" s="12" t="s">
        <v>224</v>
      </c>
      <c r="C119" s="9">
        <v>401</v>
      </c>
      <c r="D119" s="9">
        <v>1000</v>
      </c>
      <c r="E119" s="9">
        <v>1</v>
      </c>
      <c r="F119" s="9" t="s">
        <v>12</v>
      </c>
      <c r="G119" s="9">
        <v>0</v>
      </c>
      <c r="H119" s="9">
        <f t="shared" si="8"/>
        <v>1</v>
      </c>
      <c r="I119" s="10">
        <f t="shared" ref="I119:I123" si="27">(G119/E119)</f>
        <v>0</v>
      </c>
      <c r="J119" s="17">
        <f t="shared" ref="J119:J123" si="28">D119*G119</f>
        <v>0</v>
      </c>
      <c r="K119" s="16"/>
      <c r="L119" s="17">
        <f t="shared" si="11"/>
        <v>0</v>
      </c>
    </row>
    <row r="120" spans="1:14" ht="30" x14ac:dyDescent="0.25">
      <c r="A120" s="9" t="s">
        <v>24</v>
      </c>
      <c r="B120" s="12" t="s">
        <v>225</v>
      </c>
      <c r="C120" s="9">
        <v>402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8"/>
        <v>1</v>
      </c>
      <c r="I120" s="10">
        <f t="shared" si="27"/>
        <v>0</v>
      </c>
      <c r="J120" s="17">
        <f t="shared" si="28"/>
        <v>0</v>
      </c>
      <c r="K120" s="16"/>
      <c r="L120" s="17">
        <f t="shared" si="11"/>
        <v>0</v>
      </c>
    </row>
    <row r="121" spans="1:14" ht="30" x14ac:dyDescent="0.25">
      <c r="A121" s="9" t="s">
        <v>24</v>
      </c>
      <c r="B121" s="12" t="s">
        <v>226</v>
      </c>
      <c r="C121" s="9">
        <v>403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8"/>
        <v>1</v>
      </c>
      <c r="I121" s="10">
        <f t="shared" si="27"/>
        <v>0</v>
      </c>
      <c r="J121" s="17">
        <f t="shared" si="28"/>
        <v>0</v>
      </c>
      <c r="K121" s="16"/>
      <c r="L121" s="17">
        <f t="shared" si="11"/>
        <v>0</v>
      </c>
    </row>
    <row r="122" spans="1:14" ht="45" x14ac:dyDescent="0.25">
      <c r="A122" s="9" t="s">
        <v>24</v>
      </c>
      <c r="B122" s="12" t="s">
        <v>227</v>
      </c>
      <c r="C122" s="9">
        <v>404</v>
      </c>
      <c r="D122" s="9">
        <v>1000</v>
      </c>
      <c r="E122" s="9">
        <v>1</v>
      </c>
      <c r="F122" s="9" t="s">
        <v>12</v>
      </c>
      <c r="G122" s="9">
        <v>0</v>
      </c>
      <c r="H122" s="9">
        <f t="shared" si="8"/>
        <v>1</v>
      </c>
      <c r="I122" s="10">
        <f t="shared" si="27"/>
        <v>0</v>
      </c>
      <c r="J122" s="17">
        <f t="shared" si="28"/>
        <v>0</v>
      </c>
      <c r="K122" s="16"/>
      <c r="L122" s="17">
        <f t="shared" si="11"/>
        <v>0</v>
      </c>
    </row>
    <row r="123" spans="1:14" ht="45" x14ac:dyDescent="0.25">
      <c r="A123" s="9" t="s">
        <v>24</v>
      </c>
      <c r="B123" s="12" t="s">
        <v>228</v>
      </c>
      <c r="C123" s="9">
        <v>405</v>
      </c>
      <c r="D123" s="9">
        <v>3000</v>
      </c>
      <c r="E123" s="9">
        <v>1</v>
      </c>
      <c r="F123" s="9" t="s">
        <v>12</v>
      </c>
      <c r="G123" s="9">
        <v>0.5</v>
      </c>
      <c r="H123" s="9">
        <f t="shared" si="8"/>
        <v>0.5</v>
      </c>
      <c r="I123" s="10">
        <f t="shared" si="27"/>
        <v>0.5</v>
      </c>
      <c r="J123" s="17">
        <f t="shared" si="28"/>
        <v>1500</v>
      </c>
      <c r="K123" s="16"/>
      <c r="L123" s="17">
        <f t="shared" si="11"/>
        <v>0</v>
      </c>
    </row>
    <row r="124" spans="1:14" ht="75" x14ac:dyDescent="0.25">
      <c r="A124" s="9" t="s">
        <v>18</v>
      </c>
      <c r="B124" s="15" t="s">
        <v>256</v>
      </c>
      <c r="C124" s="9">
        <v>413</v>
      </c>
      <c r="D124" s="9">
        <v>2500</v>
      </c>
      <c r="E124" s="9">
        <v>1</v>
      </c>
      <c r="F124" s="9" t="s">
        <v>12</v>
      </c>
      <c r="G124" s="9">
        <v>0</v>
      </c>
      <c r="H124" s="9">
        <f t="shared" si="8"/>
        <v>1</v>
      </c>
      <c r="I124" s="10">
        <f t="shared" si="9"/>
        <v>0</v>
      </c>
      <c r="J124" s="17">
        <f t="shared" si="10"/>
        <v>0</v>
      </c>
      <c r="K124" s="16"/>
      <c r="L124" s="17">
        <f t="shared" si="11"/>
        <v>0</v>
      </c>
    </row>
    <row r="125" spans="1:14" ht="60" x14ac:dyDescent="0.25">
      <c r="A125" s="9" t="s">
        <v>18</v>
      </c>
      <c r="B125" s="15" t="s">
        <v>257</v>
      </c>
      <c r="C125" s="9">
        <v>414</v>
      </c>
      <c r="D125" s="9">
        <v>2500</v>
      </c>
      <c r="E125" s="9">
        <v>1</v>
      </c>
      <c r="F125" s="9" t="s">
        <v>12</v>
      </c>
      <c r="G125" s="9">
        <v>1</v>
      </c>
      <c r="H125" s="9">
        <f t="shared" si="8"/>
        <v>0</v>
      </c>
      <c r="I125" s="10">
        <f t="shared" si="9"/>
        <v>1</v>
      </c>
      <c r="J125" s="17">
        <f t="shared" si="10"/>
        <v>2500</v>
      </c>
      <c r="K125" s="16"/>
      <c r="L125" s="17">
        <f t="shared" si="11"/>
        <v>0</v>
      </c>
    </row>
    <row r="126" spans="1:14" ht="45" x14ac:dyDescent="0.25">
      <c r="A126" s="9" t="s">
        <v>27</v>
      </c>
      <c r="B126" s="15" t="s">
        <v>463</v>
      </c>
      <c r="C126" s="9">
        <v>414</v>
      </c>
      <c r="D126" s="9">
        <v>3000</v>
      </c>
      <c r="E126" s="9">
        <v>1</v>
      </c>
      <c r="F126" s="9" t="s">
        <v>12</v>
      </c>
      <c r="G126" s="9">
        <v>1</v>
      </c>
      <c r="H126" s="9">
        <f t="shared" ref="H126:H131" si="29">E126-G126</f>
        <v>0</v>
      </c>
      <c r="I126" s="10">
        <f t="shared" ref="I126" si="30">G126/E126</f>
        <v>1</v>
      </c>
      <c r="J126" s="17">
        <f t="shared" ref="J126:J131" si="31">G126*D126</f>
        <v>3000</v>
      </c>
      <c r="K126" s="16"/>
      <c r="L126" s="17">
        <f t="shared" ref="L126:L131" si="32">D126*E126*K126</f>
        <v>0</v>
      </c>
    </row>
    <row r="127" spans="1:14" ht="45" x14ac:dyDescent="0.25">
      <c r="A127" s="15" t="s">
        <v>21</v>
      </c>
      <c r="B127" s="12" t="s">
        <v>258</v>
      </c>
      <c r="C127" s="15">
        <v>415</v>
      </c>
      <c r="D127" s="15">
        <v>48.438000000000002</v>
      </c>
      <c r="E127" s="15">
        <v>138.46</v>
      </c>
      <c r="F127" s="15" t="s">
        <v>10</v>
      </c>
      <c r="G127" s="15">
        <v>0</v>
      </c>
      <c r="H127" s="15">
        <f t="shared" si="29"/>
        <v>138.46</v>
      </c>
      <c r="I127" s="16">
        <f t="shared" ref="I127:I131" si="33">(G127/E127)</f>
        <v>0</v>
      </c>
      <c r="J127" s="17">
        <f t="shared" si="31"/>
        <v>0</v>
      </c>
      <c r="K127" s="16">
        <v>1</v>
      </c>
      <c r="L127" s="17">
        <f t="shared" si="32"/>
        <v>6706.725480000001</v>
      </c>
    </row>
    <row r="128" spans="1:14" ht="45" x14ac:dyDescent="0.25">
      <c r="A128" s="15" t="s">
        <v>21</v>
      </c>
      <c r="B128" s="12" t="s">
        <v>259</v>
      </c>
      <c r="C128" s="15">
        <v>416</v>
      </c>
      <c r="D128" s="15">
        <v>16.149999999999999</v>
      </c>
      <c r="E128" s="15">
        <v>138.46</v>
      </c>
      <c r="F128" s="15" t="s">
        <v>10</v>
      </c>
      <c r="G128" s="15">
        <v>0</v>
      </c>
      <c r="H128" s="15">
        <f t="shared" si="29"/>
        <v>138.46</v>
      </c>
      <c r="I128" s="16">
        <f t="shared" si="33"/>
        <v>0</v>
      </c>
      <c r="J128" s="17">
        <f t="shared" si="31"/>
        <v>0</v>
      </c>
      <c r="K128" s="16">
        <v>1</v>
      </c>
      <c r="L128" s="17">
        <f t="shared" si="32"/>
        <v>2236.1289999999999</v>
      </c>
    </row>
    <row r="129" spans="1:12" ht="45" x14ac:dyDescent="0.25">
      <c r="A129" s="15" t="s">
        <v>21</v>
      </c>
      <c r="B129" s="12" t="s">
        <v>260</v>
      </c>
      <c r="C129" s="15">
        <v>417</v>
      </c>
      <c r="D129" s="15">
        <v>26.91</v>
      </c>
      <c r="E129" s="15">
        <v>138.46</v>
      </c>
      <c r="F129" s="15" t="s">
        <v>10</v>
      </c>
      <c r="G129" s="15">
        <v>0</v>
      </c>
      <c r="H129" s="15">
        <f t="shared" si="29"/>
        <v>138.46</v>
      </c>
      <c r="I129" s="16">
        <f t="shared" si="33"/>
        <v>0</v>
      </c>
      <c r="J129" s="17">
        <f t="shared" si="31"/>
        <v>0</v>
      </c>
      <c r="K129" s="16"/>
      <c r="L129" s="17">
        <f t="shared" si="32"/>
        <v>0</v>
      </c>
    </row>
    <row r="130" spans="1:12" ht="30" x14ac:dyDescent="0.25">
      <c r="A130" s="15" t="s">
        <v>21</v>
      </c>
      <c r="B130" s="12" t="s">
        <v>261</v>
      </c>
      <c r="C130" s="15">
        <v>418</v>
      </c>
      <c r="D130" s="15">
        <v>16.149999999999999</v>
      </c>
      <c r="E130" s="15">
        <v>78.411000000000001</v>
      </c>
      <c r="F130" s="15" t="s">
        <v>10</v>
      </c>
      <c r="G130" s="15">
        <v>0</v>
      </c>
      <c r="H130" s="15">
        <f t="shared" si="29"/>
        <v>78.411000000000001</v>
      </c>
      <c r="I130" s="16">
        <f t="shared" si="33"/>
        <v>0</v>
      </c>
      <c r="J130" s="17">
        <f t="shared" si="31"/>
        <v>0</v>
      </c>
      <c r="K130" s="16">
        <v>1</v>
      </c>
      <c r="L130" s="17">
        <f t="shared" si="32"/>
        <v>1266.3376499999999</v>
      </c>
    </row>
    <row r="131" spans="1:12" ht="30" x14ac:dyDescent="0.25">
      <c r="A131" s="15" t="s">
        <v>21</v>
      </c>
      <c r="B131" s="12" t="s">
        <v>262</v>
      </c>
      <c r="C131" s="15">
        <v>419</v>
      </c>
      <c r="D131" s="15">
        <v>32.292000000000002</v>
      </c>
      <c r="E131" s="15">
        <v>78.411000000000001</v>
      </c>
      <c r="F131" s="15" t="s">
        <v>10</v>
      </c>
      <c r="G131" s="15">
        <v>0</v>
      </c>
      <c r="H131" s="15">
        <f t="shared" si="29"/>
        <v>78.411000000000001</v>
      </c>
      <c r="I131" s="16">
        <f t="shared" si="33"/>
        <v>0</v>
      </c>
      <c r="J131" s="17">
        <f t="shared" si="31"/>
        <v>0</v>
      </c>
      <c r="K131" s="16"/>
      <c r="L131" s="17">
        <f t="shared" si="32"/>
        <v>0</v>
      </c>
    </row>
    <row r="132" spans="1:12" x14ac:dyDescent="0.25">
      <c r="J132" s="17">
        <f>SUM(J4:J126)</f>
        <v>1316198.7786320003</v>
      </c>
      <c r="L132" s="17">
        <f>SUM(L4:L126)</f>
        <v>277787.00325384003</v>
      </c>
    </row>
  </sheetData>
  <autoFilter ref="A3:O131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3:O148"/>
  <sheetViews>
    <sheetView topLeftCell="A132" zoomScale="85" zoomScaleNormal="85" workbookViewId="0">
      <selection activeCell="L4" sqref="A4:L147"/>
    </sheetView>
  </sheetViews>
  <sheetFormatPr defaultRowHeight="15" x14ac:dyDescent="0.25"/>
  <cols>
    <col min="1" max="1" width="40" style="11" customWidth="1"/>
    <col min="2" max="2" width="55.85546875" style="11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2.28515625" style="13" bestFit="1" customWidth="1"/>
    <col min="11" max="11" width="16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44</v>
      </c>
      <c r="B4" s="15" t="s">
        <v>85</v>
      </c>
      <c r="C4" s="9">
        <v>1</v>
      </c>
      <c r="D4" s="9">
        <v>54</v>
      </c>
      <c r="E4" s="9">
        <v>152.08000000000001</v>
      </c>
      <c r="F4" s="9" t="s">
        <v>10</v>
      </c>
      <c r="G4" s="9">
        <v>152.08000000000001</v>
      </c>
      <c r="H4" s="9">
        <f>E4-G4</f>
        <v>0</v>
      </c>
      <c r="I4" s="10">
        <f>(G4/E4)</f>
        <v>1</v>
      </c>
      <c r="J4" s="18">
        <f>G4*D4*I4</f>
        <v>8212.3200000000015</v>
      </c>
      <c r="K4" s="10"/>
      <c r="L4" s="18">
        <f>D4*E4*K4</f>
        <v>0</v>
      </c>
      <c r="N4" s="17" t="s">
        <v>17</v>
      </c>
      <c r="O4" s="17">
        <f>SUMIF($A$4:$A$1505,"AAIDHUL MIAH",$L$4:$L$1505)</f>
        <v>0</v>
      </c>
    </row>
    <row r="5" spans="1:15" x14ac:dyDescent="0.25">
      <c r="A5" s="15" t="s">
        <v>44</v>
      </c>
      <c r="B5" s="15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9" si="1">(G5/E5)</f>
        <v>1</v>
      </c>
      <c r="J5" s="18">
        <f t="shared" ref="J5:J69" si="2">G5*D5*I5</f>
        <v>4000</v>
      </c>
      <c r="K5" s="10"/>
      <c r="L5" s="18">
        <f t="shared" ref="L5:L69" si="3">D5*E5*K5</f>
        <v>0</v>
      </c>
      <c r="N5" s="17" t="s">
        <v>36</v>
      </c>
      <c r="O5" s="17">
        <f>SUMIF($A$4:$A$1505,"EBI ABRAHAM",$L$4:$L$1505)</f>
        <v>0</v>
      </c>
    </row>
    <row r="6" spans="1:15" ht="45" x14ac:dyDescent="0.25">
      <c r="A6" s="15" t="s">
        <v>44</v>
      </c>
      <c r="B6" s="15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8">
        <f t="shared" si="2"/>
        <v>1000</v>
      </c>
      <c r="K6" s="10"/>
      <c r="L6" s="18">
        <f t="shared" si="3"/>
        <v>0</v>
      </c>
      <c r="N6" s="17" t="s">
        <v>38</v>
      </c>
      <c r="O6" s="17">
        <f>SUMIF($A$4:$A$1505,"JMJ WATERPROOING ENTERPRISES",$L$4:$L$1505)</f>
        <v>0</v>
      </c>
    </row>
    <row r="7" spans="1:15" x14ac:dyDescent="0.25">
      <c r="A7" s="15" t="s">
        <v>44</v>
      </c>
      <c r="B7" s="15" t="s">
        <v>88</v>
      </c>
      <c r="C7" s="9">
        <v>4</v>
      </c>
      <c r="D7" s="9">
        <v>211.68</v>
      </c>
      <c r="E7" s="9">
        <v>166.4</v>
      </c>
      <c r="F7" s="9" t="s">
        <v>14</v>
      </c>
      <c r="G7" s="9">
        <v>166.4</v>
      </c>
      <c r="H7" s="9">
        <f t="shared" si="0"/>
        <v>0</v>
      </c>
      <c r="I7" s="10">
        <f t="shared" si="1"/>
        <v>1</v>
      </c>
      <c r="J7" s="18">
        <f t="shared" si="2"/>
        <v>35223.552000000003</v>
      </c>
      <c r="K7" s="10"/>
      <c r="L7" s="18">
        <f t="shared" si="3"/>
        <v>0</v>
      </c>
      <c r="N7" s="17" t="s">
        <v>24</v>
      </c>
      <c r="O7" s="17">
        <f>SUMIF($A$4:$A$1505,"KRIUTTIBAS DAS",$L$4:$L$1505)</f>
        <v>0</v>
      </c>
    </row>
    <row r="8" spans="1:15" ht="30" x14ac:dyDescent="0.25">
      <c r="A8" s="15" t="s">
        <v>44</v>
      </c>
      <c r="B8" s="15" t="s">
        <v>89</v>
      </c>
      <c r="C8" s="9">
        <v>5</v>
      </c>
      <c r="D8" s="9">
        <v>22</v>
      </c>
      <c r="E8" s="9">
        <v>83.2</v>
      </c>
      <c r="F8" s="9" t="s">
        <v>10</v>
      </c>
      <c r="G8" s="9">
        <v>83.2</v>
      </c>
      <c r="H8" s="9">
        <f t="shared" si="0"/>
        <v>0</v>
      </c>
      <c r="I8" s="10">
        <f t="shared" si="1"/>
        <v>1</v>
      </c>
      <c r="J8" s="18">
        <f t="shared" si="2"/>
        <v>1830.4</v>
      </c>
      <c r="K8" s="10"/>
      <c r="L8" s="18">
        <f t="shared" si="3"/>
        <v>0</v>
      </c>
      <c r="N8" s="17" t="s">
        <v>471</v>
      </c>
      <c r="O8" s="17">
        <f>SUMIF($A$4:$A$1505,"LEGENDRY LANDSCAPE",$L$4:$L$1505)</f>
        <v>0</v>
      </c>
    </row>
    <row r="9" spans="1:15" x14ac:dyDescent="0.25">
      <c r="A9" s="15" t="s">
        <v>44</v>
      </c>
      <c r="B9" s="15" t="s">
        <v>90</v>
      </c>
      <c r="C9" s="9">
        <v>8</v>
      </c>
      <c r="D9" s="9">
        <v>141.12</v>
      </c>
      <c r="E9" s="9">
        <v>148.93</v>
      </c>
      <c r="F9" s="9" t="s">
        <v>14</v>
      </c>
      <c r="G9" s="9">
        <v>148.93</v>
      </c>
      <c r="H9" s="9">
        <f t="shared" si="0"/>
        <v>0</v>
      </c>
      <c r="I9" s="10">
        <f t="shared" si="1"/>
        <v>1</v>
      </c>
      <c r="J9" s="18">
        <f t="shared" si="2"/>
        <v>21017.001600000003</v>
      </c>
      <c r="K9" s="10"/>
      <c r="L9" s="18">
        <f t="shared" si="3"/>
        <v>0</v>
      </c>
      <c r="N9" s="17" t="s">
        <v>39</v>
      </c>
      <c r="O9" s="17">
        <f>SUMIF($A$4:$A$1505,"MANJUNATHA P",$L$4:$L$1505)</f>
        <v>0</v>
      </c>
    </row>
    <row r="10" spans="1:15" x14ac:dyDescent="0.25">
      <c r="A10" s="15" t="s">
        <v>44</v>
      </c>
      <c r="B10" s="15" t="s">
        <v>91</v>
      </c>
      <c r="C10" s="9">
        <v>11</v>
      </c>
      <c r="D10" s="9">
        <v>211.68</v>
      </c>
      <c r="E10" s="9">
        <v>8.5299999999999994</v>
      </c>
      <c r="F10" s="9" t="s">
        <v>14</v>
      </c>
      <c r="G10" s="9">
        <v>8.5299999999999994</v>
      </c>
      <c r="H10" s="9">
        <f t="shared" si="0"/>
        <v>0</v>
      </c>
      <c r="I10" s="10">
        <f t="shared" si="1"/>
        <v>1</v>
      </c>
      <c r="J10" s="18">
        <f t="shared" si="2"/>
        <v>1805.6304</v>
      </c>
      <c r="K10" s="10"/>
      <c r="L10" s="18">
        <f t="shared" si="3"/>
        <v>0</v>
      </c>
      <c r="N10" s="17" t="s">
        <v>66</v>
      </c>
      <c r="O10" s="17">
        <f>SUMIF($A$4:$A$1505,"NAGARAJ",$L$4:$L$1505)</f>
        <v>0</v>
      </c>
    </row>
    <row r="11" spans="1:15" x14ac:dyDescent="0.25">
      <c r="A11" s="15" t="s">
        <v>44</v>
      </c>
      <c r="B11" s="15" t="s">
        <v>92</v>
      </c>
      <c r="C11" s="9">
        <v>13</v>
      </c>
      <c r="D11" s="9">
        <v>141.12</v>
      </c>
      <c r="E11" s="9">
        <v>71.900000000000006</v>
      </c>
      <c r="F11" s="9" t="s">
        <v>14</v>
      </c>
      <c r="G11" s="9">
        <v>71.900000000000006</v>
      </c>
      <c r="H11" s="9">
        <f t="shared" si="0"/>
        <v>0</v>
      </c>
      <c r="I11" s="10">
        <f t="shared" si="1"/>
        <v>1</v>
      </c>
      <c r="J11" s="18">
        <f t="shared" si="2"/>
        <v>10146.528</v>
      </c>
      <c r="K11" s="10"/>
      <c r="L11" s="18">
        <f t="shared" si="3"/>
        <v>0</v>
      </c>
      <c r="N11" s="17" t="s">
        <v>18</v>
      </c>
      <c r="O11" s="17">
        <f>SUMIF($A$4:$A$1505,"PRAKASH H N",$L$4:$L$1505)</f>
        <v>34124.15</v>
      </c>
    </row>
    <row r="12" spans="1:15" ht="30" x14ac:dyDescent="0.25">
      <c r="A12" s="15" t="s">
        <v>44</v>
      </c>
      <c r="B12" s="15" t="s">
        <v>93</v>
      </c>
      <c r="C12" s="9">
        <v>14</v>
      </c>
      <c r="D12" s="9">
        <v>22</v>
      </c>
      <c r="E12" s="9">
        <v>156.63999999999999</v>
      </c>
      <c r="F12" s="9" t="s">
        <v>10</v>
      </c>
      <c r="G12" s="9">
        <v>156.63999999999999</v>
      </c>
      <c r="H12" s="9">
        <f t="shared" si="0"/>
        <v>0</v>
      </c>
      <c r="I12" s="10">
        <f t="shared" si="1"/>
        <v>1</v>
      </c>
      <c r="J12" s="18">
        <f t="shared" si="2"/>
        <v>3446.08</v>
      </c>
      <c r="K12" s="10"/>
      <c r="L12" s="18">
        <f t="shared" si="3"/>
        <v>0</v>
      </c>
      <c r="N12" s="17" t="s">
        <v>30</v>
      </c>
      <c r="O12" s="17">
        <f>SUMIF($A$4:$A$1505,"RAMAKRUSHNA PRADHAN",$L$4:$L$1505)</f>
        <v>8999.9867000000013</v>
      </c>
    </row>
    <row r="13" spans="1:15" x14ac:dyDescent="0.25">
      <c r="A13" s="15" t="s">
        <v>44</v>
      </c>
      <c r="B13" s="15" t="s">
        <v>94</v>
      </c>
      <c r="C13" s="9">
        <v>16</v>
      </c>
      <c r="D13" s="9">
        <v>141.12</v>
      </c>
      <c r="E13" s="9">
        <v>11.44</v>
      </c>
      <c r="F13" s="9" t="s">
        <v>14</v>
      </c>
      <c r="G13" s="9">
        <v>0</v>
      </c>
      <c r="H13" s="9">
        <f t="shared" si="0"/>
        <v>11.44</v>
      </c>
      <c r="I13" s="10">
        <f t="shared" si="1"/>
        <v>0</v>
      </c>
      <c r="J13" s="18">
        <f t="shared" si="2"/>
        <v>0</v>
      </c>
      <c r="K13" s="10"/>
      <c r="L13" s="18">
        <f t="shared" si="3"/>
        <v>0</v>
      </c>
      <c r="N13" s="17" t="s">
        <v>21</v>
      </c>
      <c r="O13" s="17">
        <f>SUMIF($A$4:$A$1505,"RUPAK NAYAK",$L$4:$L$1505)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ref="I14" si="4">G14/E14</f>
        <v>1</v>
      </c>
      <c r="J14" s="17">
        <f t="shared" ref="J14" si="5">D14*G14</f>
        <v>5500</v>
      </c>
      <c r="K14" s="16"/>
      <c r="L14" s="17">
        <f t="shared" si="3"/>
        <v>0</v>
      </c>
      <c r="N14" s="17" t="s">
        <v>32</v>
      </c>
      <c r="O14" s="17">
        <f>SUMIF($A$4:$A$1505,"SANTOSH KUMAR",$L$4:$L$1505)</f>
        <v>0</v>
      </c>
    </row>
    <row r="15" spans="1:15" x14ac:dyDescent="0.25">
      <c r="A15" s="15" t="s">
        <v>44</v>
      </c>
      <c r="B15" s="15" t="s">
        <v>95</v>
      </c>
      <c r="C15" s="9">
        <v>20</v>
      </c>
      <c r="D15" s="9">
        <v>1000</v>
      </c>
      <c r="E15" s="9">
        <v>5.95</v>
      </c>
      <c r="F15" s="9" t="s">
        <v>14</v>
      </c>
      <c r="G15" s="9">
        <v>5.95</v>
      </c>
      <c r="H15" s="9">
        <f t="shared" si="0"/>
        <v>0</v>
      </c>
      <c r="I15" s="10">
        <f t="shared" si="1"/>
        <v>1</v>
      </c>
      <c r="J15" s="18">
        <f t="shared" si="2"/>
        <v>5950</v>
      </c>
      <c r="K15" s="10"/>
      <c r="L15" s="18">
        <f t="shared" si="3"/>
        <v>0</v>
      </c>
      <c r="N15" s="17" t="s">
        <v>9</v>
      </c>
      <c r="O15" s="17">
        <f>SUMIF($A$4:$A$1505,"SARAT BARMAN",$L$4:$L$1505)</f>
        <v>0</v>
      </c>
    </row>
    <row r="16" spans="1:15" x14ac:dyDescent="0.25">
      <c r="A16" s="15" t="s">
        <v>44</v>
      </c>
      <c r="B16" s="15" t="s">
        <v>96</v>
      </c>
      <c r="C16" s="9">
        <v>21</v>
      </c>
      <c r="D16" s="9">
        <v>1000</v>
      </c>
      <c r="E16" s="9">
        <v>4.3899999999999997</v>
      </c>
      <c r="F16" s="9" t="s">
        <v>14</v>
      </c>
      <c r="G16" s="9">
        <v>4.3899999999999997</v>
      </c>
      <c r="H16" s="9">
        <f t="shared" si="0"/>
        <v>0</v>
      </c>
      <c r="I16" s="10">
        <f t="shared" si="1"/>
        <v>1</v>
      </c>
      <c r="J16" s="18">
        <f t="shared" si="2"/>
        <v>4390</v>
      </c>
      <c r="K16" s="10"/>
      <c r="L16" s="18">
        <f t="shared" si="3"/>
        <v>0</v>
      </c>
      <c r="N16" s="17" t="s">
        <v>27</v>
      </c>
      <c r="O16" s="17">
        <f>SUMIF($A$4:$A$1505,"SAVITA DEVI",$L$4:$L$1505)</f>
        <v>1500</v>
      </c>
    </row>
    <row r="17" spans="1:15" x14ac:dyDescent="0.25">
      <c r="A17" s="15" t="s">
        <v>44</v>
      </c>
      <c r="B17" s="15" t="s">
        <v>97</v>
      </c>
      <c r="C17" s="9">
        <v>22</v>
      </c>
      <c r="D17" s="9">
        <v>1000</v>
      </c>
      <c r="E17" s="9">
        <v>15.66</v>
      </c>
      <c r="F17" s="9" t="s">
        <v>14</v>
      </c>
      <c r="G17" s="9">
        <v>15.66</v>
      </c>
      <c r="H17" s="9">
        <f t="shared" si="0"/>
        <v>0</v>
      </c>
      <c r="I17" s="10">
        <f t="shared" si="1"/>
        <v>1</v>
      </c>
      <c r="J17" s="18">
        <f t="shared" si="2"/>
        <v>15660</v>
      </c>
      <c r="K17" s="10"/>
      <c r="L17" s="18">
        <f t="shared" si="3"/>
        <v>0</v>
      </c>
      <c r="N17" s="17" t="s">
        <v>20</v>
      </c>
      <c r="O17" s="17">
        <f>SUMIF($A$4:$A$1505,"SHOKAT",$L$4:$L$1505)</f>
        <v>0</v>
      </c>
    </row>
    <row r="18" spans="1:15" ht="45" x14ac:dyDescent="0.25">
      <c r="A18" s="15" t="s">
        <v>44</v>
      </c>
      <c r="B18" s="15" t="s">
        <v>98</v>
      </c>
      <c r="C18" s="9">
        <v>23</v>
      </c>
      <c r="D18" s="9">
        <v>7500</v>
      </c>
      <c r="E18" s="9">
        <v>0.8</v>
      </c>
      <c r="F18" s="9" t="s">
        <v>16</v>
      </c>
      <c r="G18" s="9">
        <v>0.8</v>
      </c>
      <c r="H18" s="9">
        <f t="shared" si="0"/>
        <v>0</v>
      </c>
      <c r="I18" s="10">
        <f t="shared" si="1"/>
        <v>1</v>
      </c>
      <c r="J18" s="18">
        <f t="shared" si="2"/>
        <v>6000</v>
      </c>
      <c r="K18" s="10"/>
      <c r="L18" s="18">
        <f t="shared" si="3"/>
        <v>0</v>
      </c>
      <c r="N18" s="17" t="s">
        <v>26</v>
      </c>
      <c r="O18" s="17">
        <f>SUMIF($A$4:$A$1505,"SHREE DM STEEL FURNITURE AND INTERIOR",$L$4:$L$1505)</f>
        <v>0</v>
      </c>
    </row>
    <row r="19" spans="1:15" ht="30" x14ac:dyDescent="0.25">
      <c r="A19" s="15" t="s">
        <v>44</v>
      </c>
      <c r="B19" s="15" t="s">
        <v>99</v>
      </c>
      <c r="C19" s="9">
        <v>24</v>
      </c>
      <c r="D19" s="9">
        <v>7500</v>
      </c>
      <c r="E19" s="9">
        <v>0.8</v>
      </c>
      <c r="F19" s="9" t="s">
        <v>16</v>
      </c>
      <c r="G19" s="9">
        <v>0.8</v>
      </c>
      <c r="H19" s="9">
        <f t="shared" si="0"/>
        <v>0</v>
      </c>
      <c r="I19" s="10">
        <f t="shared" si="1"/>
        <v>1</v>
      </c>
      <c r="J19" s="18">
        <f t="shared" si="2"/>
        <v>6000</v>
      </c>
      <c r="K19" s="10"/>
      <c r="L19" s="18">
        <f t="shared" si="3"/>
        <v>0</v>
      </c>
      <c r="N19" s="17" t="s">
        <v>333</v>
      </c>
      <c r="O19" s="17">
        <f>SUMIF($A$4:$A$1505,"SK ANSAR HOSSIAN",$L$4:$L$1505)</f>
        <v>0</v>
      </c>
    </row>
    <row r="20" spans="1:15" ht="30" x14ac:dyDescent="0.25">
      <c r="A20" s="15" t="s">
        <v>44</v>
      </c>
      <c r="B20" s="15" t="s">
        <v>100</v>
      </c>
      <c r="C20" s="9">
        <v>25</v>
      </c>
      <c r="D20" s="9">
        <v>7500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8">
        <f t="shared" si="2"/>
        <v>7500</v>
      </c>
      <c r="K20" s="10"/>
      <c r="L20" s="18">
        <f t="shared" si="3"/>
        <v>0</v>
      </c>
      <c r="N20" s="17" t="s">
        <v>28</v>
      </c>
      <c r="O20" s="17">
        <f>SUMIF($A$4:$A$1505,"SREE VINAYAKA ELECTRICALS",$L$4:$L$1505)</f>
        <v>0</v>
      </c>
    </row>
    <row r="21" spans="1:15" ht="45" x14ac:dyDescent="0.25">
      <c r="A21" s="15" t="s">
        <v>44</v>
      </c>
      <c r="B21" s="15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8">
        <f t="shared" si="2"/>
        <v>6750</v>
      </c>
      <c r="K21" s="10"/>
      <c r="L21" s="18">
        <f t="shared" si="3"/>
        <v>0</v>
      </c>
      <c r="N21" s="17" t="s">
        <v>58</v>
      </c>
      <c r="O21" s="17">
        <f>SUMIF($A$4:$A$1505,"SRI CHOWDESHWARI WATER SUPPLY",$L$4:$L$1505)</f>
        <v>0</v>
      </c>
    </row>
    <row r="22" spans="1:15" ht="30" x14ac:dyDescent="0.25">
      <c r="A22" s="15" t="s">
        <v>44</v>
      </c>
      <c r="B22" s="15" t="s">
        <v>102</v>
      </c>
      <c r="C22" s="9">
        <v>29</v>
      </c>
      <c r="D22" s="9">
        <v>7500</v>
      </c>
      <c r="E22" s="9">
        <v>3.2</v>
      </c>
      <c r="F22" s="9" t="s">
        <v>16</v>
      </c>
      <c r="G22" s="9">
        <v>3.2</v>
      </c>
      <c r="H22" s="9">
        <f t="shared" si="0"/>
        <v>0</v>
      </c>
      <c r="I22" s="10">
        <f t="shared" si="1"/>
        <v>1</v>
      </c>
      <c r="J22" s="18">
        <f t="shared" si="2"/>
        <v>24000</v>
      </c>
      <c r="K22" s="10"/>
      <c r="L22" s="18">
        <f t="shared" si="3"/>
        <v>0</v>
      </c>
      <c r="N22" s="17" t="s">
        <v>29</v>
      </c>
      <c r="O22" s="17">
        <f>SUMIF($A$4:$A$1505,"SUBHASMITA DAS",$L$4:$L$1505)</f>
        <v>0</v>
      </c>
    </row>
    <row r="23" spans="1:15" ht="30" x14ac:dyDescent="0.25">
      <c r="A23" s="15" t="s">
        <v>44</v>
      </c>
      <c r="B23" s="15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8">
        <f t="shared" si="2"/>
        <v>1350</v>
      </c>
      <c r="K23" s="10"/>
      <c r="L23" s="18">
        <f t="shared" si="3"/>
        <v>0</v>
      </c>
      <c r="N23" s="17" t="s">
        <v>80</v>
      </c>
      <c r="O23" s="17">
        <f>SUMIF($A$4:$A$1505,"UDHABHAI R PARMAR",$L$4:$L$1505)</f>
        <v>0</v>
      </c>
    </row>
    <row r="24" spans="1:15" ht="30" x14ac:dyDescent="0.25">
      <c r="A24" s="15" t="s">
        <v>44</v>
      </c>
      <c r="B24" s="15" t="s">
        <v>104</v>
      </c>
      <c r="C24" s="9">
        <v>35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8">
        <f t="shared" si="2"/>
        <v>1350</v>
      </c>
      <c r="K24" s="10"/>
      <c r="L24" s="18">
        <f t="shared" si="3"/>
        <v>0</v>
      </c>
      <c r="N24" s="17" t="s">
        <v>15</v>
      </c>
      <c r="O24" s="17">
        <f>SUMIF($A$4:$A$1505,"V VENKATANARAYANA",$L$4:$L$1505)</f>
        <v>0</v>
      </c>
    </row>
    <row r="25" spans="1:15" x14ac:dyDescent="0.25">
      <c r="A25" s="15" t="s">
        <v>44</v>
      </c>
      <c r="B25" s="15" t="s">
        <v>105</v>
      </c>
      <c r="C25" s="9">
        <v>41</v>
      </c>
      <c r="D25" s="9">
        <v>301.392</v>
      </c>
      <c r="E25" s="9">
        <v>57.94</v>
      </c>
      <c r="F25" s="9" t="s">
        <v>10</v>
      </c>
      <c r="G25" s="9">
        <v>57.94</v>
      </c>
      <c r="H25" s="9">
        <f t="shared" si="0"/>
        <v>0</v>
      </c>
      <c r="I25" s="10">
        <f t="shared" si="1"/>
        <v>1</v>
      </c>
      <c r="J25" s="18">
        <f t="shared" si="2"/>
        <v>17462.652480000001</v>
      </c>
      <c r="K25" s="10"/>
      <c r="L25" s="18">
        <f t="shared" si="3"/>
        <v>0</v>
      </c>
      <c r="N25" s="17" t="s">
        <v>42</v>
      </c>
      <c r="O25" s="17">
        <f>SUMIF($A$4:$A$1505,"YELLAPPA C",$L$4:$L$1505)</f>
        <v>0</v>
      </c>
    </row>
    <row r="26" spans="1:15" x14ac:dyDescent="0.25">
      <c r="A26" s="15" t="s">
        <v>44</v>
      </c>
      <c r="B26" s="15" t="s">
        <v>106</v>
      </c>
      <c r="C26" s="9">
        <v>42</v>
      </c>
      <c r="D26" s="9">
        <v>301.392</v>
      </c>
      <c r="E26" s="9">
        <v>46.78</v>
      </c>
      <c r="F26" s="9" t="s">
        <v>10</v>
      </c>
      <c r="G26" s="9">
        <v>46.78</v>
      </c>
      <c r="H26" s="9">
        <f t="shared" si="0"/>
        <v>0</v>
      </c>
      <c r="I26" s="10">
        <f t="shared" si="1"/>
        <v>1</v>
      </c>
      <c r="J26" s="18">
        <f t="shared" si="2"/>
        <v>14099.117760000001</v>
      </c>
      <c r="K26" s="10"/>
      <c r="L26" s="18">
        <f t="shared" si="3"/>
        <v>0</v>
      </c>
      <c r="N26" s="17" t="s">
        <v>44</v>
      </c>
      <c r="O26" s="17">
        <f>SUMIF($A$4:$A$1505,"RABIUL MOLLA",$L$4:$L$1505)</f>
        <v>0</v>
      </c>
    </row>
    <row r="27" spans="1:15" ht="15.75" x14ac:dyDescent="0.25">
      <c r="A27" s="15" t="s">
        <v>44</v>
      </c>
      <c r="B27" s="15" t="s">
        <v>107</v>
      </c>
      <c r="C27" s="9">
        <v>43</v>
      </c>
      <c r="D27" s="9">
        <v>301.392</v>
      </c>
      <c r="E27" s="9">
        <v>106.9</v>
      </c>
      <c r="F27" s="9" t="s">
        <v>10</v>
      </c>
      <c r="G27" s="9">
        <v>106.9</v>
      </c>
      <c r="H27" s="9">
        <f t="shared" si="0"/>
        <v>0</v>
      </c>
      <c r="I27" s="10">
        <f t="shared" si="1"/>
        <v>1</v>
      </c>
      <c r="J27" s="18">
        <f t="shared" si="2"/>
        <v>32218.804800000002</v>
      </c>
      <c r="K27" s="10"/>
      <c r="L27" s="18">
        <f t="shared" si="3"/>
        <v>0</v>
      </c>
      <c r="N27" s="51" t="s">
        <v>472</v>
      </c>
      <c r="O27" s="21">
        <f>SUM(O4:O26)</f>
        <v>44624.136700000003</v>
      </c>
    </row>
    <row r="28" spans="1:15" x14ac:dyDescent="0.25">
      <c r="A28" s="15" t="s">
        <v>44</v>
      </c>
      <c r="B28" s="15" t="s">
        <v>108</v>
      </c>
      <c r="C28" s="9">
        <v>44</v>
      </c>
      <c r="D28" s="9">
        <v>301.392</v>
      </c>
      <c r="E28" s="9">
        <v>62.72</v>
      </c>
      <c r="F28" s="9" t="s">
        <v>10</v>
      </c>
      <c r="G28" s="9">
        <v>62.72</v>
      </c>
      <c r="H28" s="9">
        <f t="shared" si="0"/>
        <v>0</v>
      </c>
      <c r="I28" s="10">
        <f t="shared" si="1"/>
        <v>1</v>
      </c>
      <c r="J28" s="18">
        <f t="shared" si="2"/>
        <v>18903.306239999998</v>
      </c>
      <c r="K28" s="10"/>
      <c r="L28" s="18">
        <f t="shared" si="3"/>
        <v>0</v>
      </c>
    </row>
    <row r="29" spans="1:15" x14ac:dyDescent="0.25">
      <c r="A29" s="15" t="s">
        <v>44</v>
      </c>
      <c r="B29" s="15" t="s">
        <v>109</v>
      </c>
      <c r="C29" s="9">
        <v>45</v>
      </c>
      <c r="D29" s="9">
        <v>301.392</v>
      </c>
      <c r="E29" s="9">
        <v>273.14999999999998</v>
      </c>
      <c r="F29" s="9" t="s">
        <v>10</v>
      </c>
      <c r="G29" s="9">
        <v>273.14999999999998</v>
      </c>
      <c r="H29" s="9">
        <f t="shared" si="0"/>
        <v>0</v>
      </c>
      <c r="I29" s="10">
        <f t="shared" si="1"/>
        <v>1</v>
      </c>
      <c r="J29" s="18">
        <f t="shared" si="2"/>
        <v>82325.224799999996</v>
      </c>
      <c r="K29" s="10"/>
      <c r="L29" s="18">
        <f t="shared" si="3"/>
        <v>0</v>
      </c>
    </row>
    <row r="30" spans="1:15" x14ac:dyDescent="0.25">
      <c r="A30" s="15" t="s">
        <v>44</v>
      </c>
      <c r="B30" s="15" t="s">
        <v>110</v>
      </c>
      <c r="C30" s="9">
        <v>46</v>
      </c>
      <c r="D30" s="9">
        <v>301.392</v>
      </c>
      <c r="E30" s="9">
        <v>12.79</v>
      </c>
      <c r="F30" s="9" t="s">
        <v>10</v>
      </c>
      <c r="G30" s="9">
        <v>12.79</v>
      </c>
      <c r="H30" s="9">
        <f t="shared" si="0"/>
        <v>0</v>
      </c>
      <c r="I30" s="10">
        <f t="shared" si="1"/>
        <v>1</v>
      </c>
      <c r="J30" s="18">
        <f t="shared" si="2"/>
        <v>3854.8036799999995</v>
      </c>
      <c r="K30" s="10"/>
      <c r="L30" s="18">
        <f t="shared" si="3"/>
        <v>0</v>
      </c>
    </row>
    <row r="31" spans="1:15" ht="30" x14ac:dyDescent="0.25">
      <c r="A31" s="15" t="s">
        <v>44</v>
      </c>
      <c r="B31" s="15" t="s">
        <v>111</v>
      </c>
      <c r="C31" s="9">
        <v>47</v>
      </c>
      <c r="D31" s="9">
        <v>301.392</v>
      </c>
      <c r="E31" s="9">
        <v>18.53</v>
      </c>
      <c r="F31" s="9" t="s">
        <v>10</v>
      </c>
      <c r="G31" s="9">
        <v>18.53</v>
      </c>
      <c r="H31" s="9">
        <f t="shared" si="0"/>
        <v>0</v>
      </c>
      <c r="I31" s="10">
        <f t="shared" si="1"/>
        <v>1</v>
      </c>
      <c r="J31" s="18">
        <f t="shared" si="2"/>
        <v>5584.7937600000005</v>
      </c>
      <c r="K31" s="10"/>
      <c r="L31" s="18">
        <f t="shared" si="3"/>
        <v>0</v>
      </c>
    </row>
    <row r="32" spans="1:15" x14ac:dyDescent="0.25">
      <c r="A32" s="15" t="s">
        <v>44</v>
      </c>
      <c r="B32" s="15" t="s">
        <v>112</v>
      </c>
      <c r="C32" s="9">
        <v>50</v>
      </c>
      <c r="D32" s="9">
        <v>225</v>
      </c>
      <c r="E32" s="9">
        <v>22.26</v>
      </c>
      <c r="F32" s="9" t="s">
        <v>14</v>
      </c>
      <c r="G32" s="9">
        <v>22.26</v>
      </c>
      <c r="H32" s="9">
        <f t="shared" si="0"/>
        <v>0</v>
      </c>
      <c r="I32" s="10">
        <f t="shared" si="1"/>
        <v>1</v>
      </c>
      <c r="J32" s="18">
        <f t="shared" si="2"/>
        <v>5008.5</v>
      </c>
      <c r="K32" s="10"/>
      <c r="L32" s="18">
        <f t="shared" si="3"/>
        <v>0</v>
      </c>
    </row>
    <row r="33" spans="1:12" x14ac:dyDescent="0.25">
      <c r="A33" s="15" t="s">
        <v>44</v>
      </c>
      <c r="B33" s="15" t="s">
        <v>113</v>
      </c>
      <c r="C33" s="9">
        <v>51</v>
      </c>
      <c r="D33" s="9">
        <v>1500</v>
      </c>
      <c r="E33" s="9">
        <v>2.14</v>
      </c>
      <c r="F33" s="9" t="s">
        <v>14</v>
      </c>
      <c r="G33" s="9">
        <v>2.14</v>
      </c>
      <c r="H33" s="9">
        <f t="shared" si="0"/>
        <v>0</v>
      </c>
      <c r="I33" s="10">
        <f t="shared" si="1"/>
        <v>1</v>
      </c>
      <c r="J33" s="18">
        <f t="shared" si="2"/>
        <v>3210</v>
      </c>
      <c r="K33" s="10"/>
      <c r="L33" s="18">
        <f t="shared" si="3"/>
        <v>0</v>
      </c>
    </row>
    <row r="34" spans="1:12" x14ac:dyDescent="0.25">
      <c r="A34" s="15" t="s">
        <v>44</v>
      </c>
      <c r="B34" s="15" t="s">
        <v>114</v>
      </c>
      <c r="C34" s="9">
        <v>53</v>
      </c>
      <c r="D34" s="9">
        <v>900</v>
      </c>
      <c r="E34" s="9">
        <v>8.15</v>
      </c>
      <c r="F34" s="9" t="s">
        <v>14</v>
      </c>
      <c r="G34" s="9">
        <v>8.15</v>
      </c>
      <c r="H34" s="9">
        <f t="shared" si="0"/>
        <v>0</v>
      </c>
      <c r="I34" s="10">
        <f t="shared" si="1"/>
        <v>1</v>
      </c>
      <c r="J34" s="18">
        <f t="shared" si="2"/>
        <v>7335</v>
      </c>
      <c r="K34" s="10"/>
      <c r="L34" s="18">
        <f t="shared" si="3"/>
        <v>0</v>
      </c>
    </row>
    <row r="35" spans="1:12" x14ac:dyDescent="0.25">
      <c r="A35" s="15" t="s">
        <v>44</v>
      </c>
      <c r="B35" s="15" t="s">
        <v>115</v>
      </c>
      <c r="C35" s="9">
        <v>55</v>
      </c>
      <c r="D35" s="9">
        <v>2000</v>
      </c>
      <c r="E35" s="9">
        <v>3.77</v>
      </c>
      <c r="F35" s="9" t="s">
        <v>14</v>
      </c>
      <c r="G35" s="9">
        <v>3.77</v>
      </c>
      <c r="H35" s="9">
        <f t="shared" si="0"/>
        <v>0</v>
      </c>
      <c r="I35" s="10">
        <f t="shared" si="1"/>
        <v>1</v>
      </c>
      <c r="J35" s="18">
        <f t="shared" si="2"/>
        <v>7540</v>
      </c>
      <c r="K35" s="10"/>
      <c r="L35" s="18">
        <f t="shared" si="3"/>
        <v>0</v>
      </c>
    </row>
    <row r="36" spans="1:12" x14ac:dyDescent="0.25">
      <c r="A36" s="15" t="s">
        <v>44</v>
      </c>
      <c r="B36" s="15" t="s">
        <v>116</v>
      </c>
      <c r="C36" s="9">
        <v>58</v>
      </c>
      <c r="D36" s="9">
        <v>225</v>
      </c>
      <c r="E36" s="9">
        <v>30.04</v>
      </c>
      <c r="F36" s="9" t="s">
        <v>14</v>
      </c>
      <c r="G36" s="9">
        <v>30.04</v>
      </c>
      <c r="H36" s="9">
        <f t="shared" si="0"/>
        <v>0</v>
      </c>
      <c r="I36" s="10">
        <f t="shared" si="1"/>
        <v>1</v>
      </c>
      <c r="J36" s="18">
        <f t="shared" si="2"/>
        <v>6759</v>
      </c>
      <c r="K36" s="10"/>
      <c r="L36" s="18">
        <f t="shared" si="3"/>
        <v>0</v>
      </c>
    </row>
    <row r="37" spans="1:12" x14ac:dyDescent="0.25">
      <c r="A37" s="15" t="s">
        <v>44</v>
      </c>
      <c r="B37" s="15" t="s">
        <v>117</v>
      </c>
      <c r="C37" s="9">
        <v>61</v>
      </c>
      <c r="D37" s="9">
        <v>2000</v>
      </c>
      <c r="E37" s="9">
        <v>1.67</v>
      </c>
      <c r="F37" s="9" t="s">
        <v>14</v>
      </c>
      <c r="G37" s="9">
        <v>1.67</v>
      </c>
      <c r="H37" s="9">
        <f t="shared" si="0"/>
        <v>0</v>
      </c>
      <c r="I37" s="10">
        <f t="shared" si="1"/>
        <v>1</v>
      </c>
      <c r="J37" s="18">
        <f t="shared" si="2"/>
        <v>3340</v>
      </c>
      <c r="K37" s="10"/>
      <c r="L37" s="18">
        <f t="shared" si="3"/>
        <v>0</v>
      </c>
    </row>
    <row r="38" spans="1:12" ht="30" x14ac:dyDescent="0.25">
      <c r="A38" s="15" t="s">
        <v>44</v>
      </c>
      <c r="B38" s="15" t="s">
        <v>118</v>
      </c>
      <c r="C38" s="9">
        <v>63</v>
      </c>
      <c r="D38" s="9">
        <v>1500</v>
      </c>
      <c r="E38" s="9">
        <v>1.1399999999999999</v>
      </c>
      <c r="F38" s="9" t="s">
        <v>14</v>
      </c>
      <c r="G38" s="9">
        <v>1.1399999999999999</v>
      </c>
      <c r="H38" s="9">
        <f t="shared" si="0"/>
        <v>0</v>
      </c>
      <c r="I38" s="10">
        <f t="shared" si="1"/>
        <v>1</v>
      </c>
      <c r="J38" s="18">
        <f t="shared" si="2"/>
        <v>1709.9999999999998</v>
      </c>
      <c r="K38" s="10"/>
      <c r="L38" s="18">
        <f t="shared" si="3"/>
        <v>0</v>
      </c>
    </row>
    <row r="39" spans="1:12" x14ac:dyDescent="0.25">
      <c r="A39" s="15" t="s">
        <v>18</v>
      </c>
      <c r="B39" s="15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8">
        <f t="shared" si="2"/>
        <v>2000</v>
      </c>
      <c r="K39" s="10"/>
      <c r="L39" s="18">
        <f t="shared" si="3"/>
        <v>0</v>
      </c>
    </row>
    <row r="40" spans="1:12" x14ac:dyDescent="0.25">
      <c r="A40" s="15" t="s">
        <v>44</v>
      </c>
      <c r="B40" s="15" t="s">
        <v>120</v>
      </c>
      <c r="C40" s="9">
        <v>69</v>
      </c>
      <c r="D40" s="9">
        <v>7500</v>
      </c>
      <c r="E40" s="9">
        <v>0.83</v>
      </c>
      <c r="F40" s="9" t="s">
        <v>16</v>
      </c>
      <c r="G40" s="9">
        <v>0.83</v>
      </c>
      <c r="H40" s="9">
        <f t="shared" si="0"/>
        <v>0</v>
      </c>
      <c r="I40" s="10">
        <f t="shared" si="1"/>
        <v>1</v>
      </c>
      <c r="J40" s="18">
        <f t="shared" si="2"/>
        <v>6225</v>
      </c>
      <c r="K40" s="10"/>
      <c r="L40" s="18">
        <f t="shared" si="3"/>
        <v>0</v>
      </c>
    </row>
    <row r="41" spans="1:12" ht="30" x14ac:dyDescent="0.25">
      <c r="A41" s="15" t="s">
        <v>44</v>
      </c>
      <c r="B41" s="15" t="s">
        <v>121</v>
      </c>
      <c r="C41" s="9">
        <v>73</v>
      </c>
      <c r="D41" s="9">
        <v>7500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8">
        <f t="shared" si="2"/>
        <v>18000</v>
      </c>
      <c r="K41" s="10"/>
      <c r="L41" s="18">
        <f t="shared" si="3"/>
        <v>0</v>
      </c>
    </row>
    <row r="42" spans="1:12" x14ac:dyDescent="0.25">
      <c r="A42" s="15" t="s">
        <v>44</v>
      </c>
      <c r="B42" s="15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8">
        <f t="shared" si="2"/>
        <v>1350</v>
      </c>
      <c r="K42" s="10"/>
      <c r="L42" s="18">
        <f t="shared" si="3"/>
        <v>0</v>
      </c>
    </row>
    <row r="43" spans="1:12" ht="30" x14ac:dyDescent="0.25">
      <c r="A43" s="15" t="s">
        <v>44</v>
      </c>
      <c r="B43" s="15" t="s">
        <v>123</v>
      </c>
      <c r="C43" s="9">
        <v>80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8">
        <f t="shared" si="2"/>
        <v>1500</v>
      </c>
      <c r="K43" s="10"/>
      <c r="L43" s="18">
        <f t="shared" si="3"/>
        <v>0</v>
      </c>
    </row>
    <row r="44" spans="1:12" x14ac:dyDescent="0.25">
      <c r="A44" s="15" t="s">
        <v>44</v>
      </c>
      <c r="B44" s="15" t="s">
        <v>124</v>
      </c>
      <c r="C44" s="9">
        <v>84</v>
      </c>
      <c r="D44" s="9">
        <v>301.392</v>
      </c>
      <c r="E44" s="9">
        <v>56.69</v>
      </c>
      <c r="F44" s="9" t="s">
        <v>10</v>
      </c>
      <c r="G44" s="9">
        <v>56.69</v>
      </c>
      <c r="H44" s="9">
        <f t="shared" si="0"/>
        <v>0</v>
      </c>
      <c r="I44" s="10">
        <f t="shared" si="1"/>
        <v>1</v>
      </c>
      <c r="J44" s="18">
        <f t="shared" si="2"/>
        <v>17085.912479999999</v>
      </c>
      <c r="K44" s="10"/>
      <c r="L44" s="18">
        <f t="shared" si="3"/>
        <v>0</v>
      </c>
    </row>
    <row r="45" spans="1:12" x14ac:dyDescent="0.25">
      <c r="A45" s="15" t="s">
        <v>44</v>
      </c>
      <c r="B45" s="15" t="s">
        <v>125</v>
      </c>
      <c r="C45" s="9">
        <v>85</v>
      </c>
      <c r="D45" s="9">
        <v>301.392</v>
      </c>
      <c r="E45" s="9">
        <v>234.32</v>
      </c>
      <c r="F45" s="9" t="s">
        <v>10</v>
      </c>
      <c r="G45" s="9">
        <v>234.32</v>
      </c>
      <c r="H45" s="9">
        <f t="shared" si="0"/>
        <v>0</v>
      </c>
      <c r="I45" s="10">
        <f t="shared" si="1"/>
        <v>1</v>
      </c>
      <c r="J45" s="18">
        <f t="shared" si="2"/>
        <v>70622.173439999999</v>
      </c>
      <c r="K45" s="10"/>
      <c r="L45" s="18">
        <f t="shared" si="3"/>
        <v>0</v>
      </c>
    </row>
    <row r="46" spans="1:12" x14ac:dyDescent="0.25">
      <c r="A46" s="15" t="s">
        <v>44</v>
      </c>
      <c r="B46" s="15" t="s">
        <v>126</v>
      </c>
      <c r="C46" s="9">
        <v>86</v>
      </c>
      <c r="D46" s="9">
        <v>301.392</v>
      </c>
      <c r="E46" s="9">
        <v>12.79</v>
      </c>
      <c r="F46" s="9" t="s">
        <v>10</v>
      </c>
      <c r="G46" s="9">
        <v>12.79</v>
      </c>
      <c r="H46" s="9">
        <f t="shared" si="0"/>
        <v>0</v>
      </c>
      <c r="I46" s="10">
        <f t="shared" si="1"/>
        <v>1</v>
      </c>
      <c r="J46" s="18">
        <f t="shared" si="2"/>
        <v>3854.8036799999995</v>
      </c>
      <c r="K46" s="10"/>
      <c r="L46" s="18">
        <f t="shared" si="3"/>
        <v>0</v>
      </c>
    </row>
    <row r="47" spans="1:12" ht="30" x14ac:dyDescent="0.25">
      <c r="A47" s="15" t="s">
        <v>44</v>
      </c>
      <c r="B47" s="15" t="s">
        <v>127</v>
      </c>
      <c r="C47" s="9">
        <v>87</v>
      </c>
      <c r="D47" s="9">
        <v>301.392</v>
      </c>
      <c r="E47" s="9">
        <v>25.02</v>
      </c>
      <c r="F47" s="9" t="s">
        <v>10</v>
      </c>
      <c r="G47" s="9">
        <v>25.02</v>
      </c>
      <c r="H47" s="9">
        <f t="shared" si="0"/>
        <v>0</v>
      </c>
      <c r="I47" s="10">
        <f t="shared" si="1"/>
        <v>1</v>
      </c>
      <c r="J47" s="18">
        <f t="shared" si="2"/>
        <v>7540.8278399999999</v>
      </c>
      <c r="K47" s="10"/>
      <c r="L47" s="18">
        <f t="shared" si="3"/>
        <v>0</v>
      </c>
    </row>
    <row r="48" spans="1:12" x14ac:dyDescent="0.25">
      <c r="A48" s="15" t="s">
        <v>44</v>
      </c>
      <c r="B48" s="15" t="s">
        <v>128</v>
      </c>
      <c r="C48" s="9">
        <v>88</v>
      </c>
      <c r="D48" s="9">
        <v>2000</v>
      </c>
      <c r="E48" s="9">
        <v>3.23</v>
      </c>
      <c r="F48" s="9" t="s">
        <v>14</v>
      </c>
      <c r="G48" s="9">
        <v>3.23</v>
      </c>
      <c r="H48" s="9">
        <f t="shared" si="0"/>
        <v>0</v>
      </c>
      <c r="I48" s="10">
        <f t="shared" si="1"/>
        <v>1</v>
      </c>
      <c r="J48" s="18">
        <f t="shared" si="2"/>
        <v>6460</v>
      </c>
      <c r="K48" s="10"/>
      <c r="L48" s="18">
        <f t="shared" si="3"/>
        <v>0</v>
      </c>
    </row>
    <row r="49" spans="1:12" x14ac:dyDescent="0.25">
      <c r="A49" s="15" t="s">
        <v>44</v>
      </c>
      <c r="B49" s="15" t="s">
        <v>129</v>
      </c>
      <c r="C49" s="9">
        <v>91</v>
      </c>
      <c r="D49" s="9">
        <v>225</v>
      </c>
      <c r="E49" s="9">
        <v>27.63</v>
      </c>
      <c r="F49" s="9" t="s">
        <v>14</v>
      </c>
      <c r="G49" s="9">
        <v>27.63</v>
      </c>
      <c r="H49" s="9">
        <f t="shared" si="0"/>
        <v>0</v>
      </c>
      <c r="I49" s="10">
        <f t="shared" si="1"/>
        <v>1</v>
      </c>
      <c r="J49" s="18">
        <f t="shared" si="2"/>
        <v>6216.75</v>
      </c>
      <c r="K49" s="10"/>
      <c r="L49" s="18">
        <f t="shared" si="3"/>
        <v>0</v>
      </c>
    </row>
    <row r="50" spans="1:12" x14ac:dyDescent="0.25">
      <c r="A50" s="15" t="s">
        <v>44</v>
      </c>
      <c r="B50" s="15" t="s">
        <v>130</v>
      </c>
      <c r="C50" s="9">
        <v>92</v>
      </c>
      <c r="D50" s="9">
        <v>2000</v>
      </c>
      <c r="E50" s="9">
        <v>1.67</v>
      </c>
      <c r="F50" s="9" t="s">
        <v>14</v>
      </c>
      <c r="G50" s="9">
        <v>1.67</v>
      </c>
      <c r="H50" s="9">
        <f t="shared" si="0"/>
        <v>0</v>
      </c>
      <c r="I50" s="10">
        <f t="shared" si="1"/>
        <v>1</v>
      </c>
      <c r="J50" s="18">
        <f t="shared" si="2"/>
        <v>3340</v>
      </c>
      <c r="K50" s="10"/>
      <c r="L50" s="18">
        <f t="shared" si="3"/>
        <v>0</v>
      </c>
    </row>
    <row r="51" spans="1:12" ht="30" x14ac:dyDescent="0.25">
      <c r="A51" s="15" t="s">
        <v>44</v>
      </c>
      <c r="B51" s="15" t="s">
        <v>131</v>
      </c>
      <c r="C51" s="9">
        <v>93</v>
      </c>
      <c r="D51" s="9">
        <v>1500</v>
      </c>
      <c r="E51" s="9">
        <v>1.41</v>
      </c>
      <c r="F51" s="9" t="s">
        <v>14</v>
      </c>
      <c r="G51" s="9">
        <v>1.41</v>
      </c>
      <c r="H51" s="9">
        <f t="shared" si="0"/>
        <v>0</v>
      </c>
      <c r="I51" s="10">
        <f t="shared" si="1"/>
        <v>1</v>
      </c>
      <c r="J51" s="18">
        <f t="shared" si="2"/>
        <v>2115</v>
      </c>
      <c r="K51" s="10"/>
      <c r="L51" s="18">
        <f t="shared" si="3"/>
        <v>0</v>
      </c>
    </row>
    <row r="52" spans="1:12" x14ac:dyDescent="0.25">
      <c r="A52" s="15" t="s">
        <v>44</v>
      </c>
      <c r="B52" s="15" t="s">
        <v>132</v>
      </c>
      <c r="C52" s="9">
        <v>97</v>
      </c>
      <c r="D52" s="9">
        <v>7500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8">
        <f t="shared" si="2"/>
        <v>1125</v>
      </c>
      <c r="K52" s="10"/>
      <c r="L52" s="18">
        <f t="shared" si="3"/>
        <v>0</v>
      </c>
    </row>
    <row r="53" spans="1:12" ht="30" x14ac:dyDescent="0.25">
      <c r="A53" s="15" t="s">
        <v>44</v>
      </c>
      <c r="B53" s="15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8">
        <f t="shared" si="2"/>
        <v>1875</v>
      </c>
      <c r="K53" s="10"/>
      <c r="L53" s="18">
        <f t="shared" si="3"/>
        <v>0</v>
      </c>
    </row>
    <row r="54" spans="1:12" ht="30" x14ac:dyDescent="0.25">
      <c r="A54" s="15" t="s">
        <v>44</v>
      </c>
      <c r="B54" s="15" t="s">
        <v>134</v>
      </c>
      <c r="C54" s="9">
        <v>103</v>
      </c>
      <c r="D54" s="9">
        <v>7500</v>
      </c>
      <c r="E54" s="9">
        <v>0.01</v>
      </c>
      <c r="F54" s="9" t="s">
        <v>16</v>
      </c>
      <c r="G54" s="9">
        <v>0.01</v>
      </c>
      <c r="H54" s="9">
        <f t="shared" si="0"/>
        <v>0</v>
      </c>
      <c r="I54" s="10">
        <f t="shared" si="1"/>
        <v>1</v>
      </c>
      <c r="J54" s="18">
        <f t="shared" si="2"/>
        <v>75</v>
      </c>
      <c r="K54" s="10"/>
      <c r="L54" s="18">
        <f t="shared" si="3"/>
        <v>0</v>
      </c>
    </row>
    <row r="55" spans="1:12" x14ac:dyDescent="0.25">
      <c r="A55" s="15" t="s">
        <v>44</v>
      </c>
      <c r="B55" s="15" t="s">
        <v>135</v>
      </c>
      <c r="C55" s="9">
        <v>106</v>
      </c>
      <c r="D55" s="9">
        <v>301.392</v>
      </c>
      <c r="E55" s="9">
        <v>10.8</v>
      </c>
      <c r="F55" s="9" t="s">
        <v>10</v>
      </c>
      <c r="G55" s="9">
        <v>10.8</v>
      </c>
      <c r="H55" s="9">
        <f t="shared" si="0"/>
        <v>0</v>
      </c>
      <c r="I55" s="10">
        <f t="shared" si="1"/>
        <v>1</v>
      </c>
      <c r="J55" s="18">
        <f t="shared" si="2"/>
        <v>3255.0336000000002</v>
      </c>
      <c r="K55" s="10"/>
      <c r="L55" s="18">
        <f t="shared" si="3"/>
        <v>0</v>
      </c>
    </row>
    <row r="56" spans="1:12" x14ac:dyDescent="0.25">
      <c r="A56" s="15" t="s">
        <v>44</v>
      </c>
      <c r="B56" s="15" t="s">
        <v>136</v>
      </c>
      <c r="C56" s="9">
        <v>107</v>
      </c>
      <c r="D56" s="9">
        <v>301.392</v>
      </c>
      <c r="E56" s="9">
        <v>26.85</v>
      </c>
      <c r="F56" s="9" t="s">
        <v>10</v>
      </c>
      <c r="G56" s="9">
        <v>26.85</v>
      </c>
      <c r="H56" s="9">
        <f t="shared" si="0"/>
        <v>0</v>
      </c>
      <c r="I56" s="10">
        <f t="shared" si="1"/>
        <v>1</v>
      </c>
      <c r="J56" s="18">
        <f t="shared" si="2"/>
        <v>8092.3752000000004</v>
      </c>
      <c r="K56" s="10"/>
      <c r="L56" s="18">
        <f t="shared" si="3"/>
        <v>0</v>
      </c>
    </row>
    <row r="57" spans="1:12" ht="30" x14ac:dyDescent="0.25">
      <c r="A57" s="15" t="s">
        <v>44</v>
      </c>
      <c r="B57" s="15" t="s">
        <v>137</v>
      </c>
      <c r="C57" s="9">
        <v>108</v>
      </c>
      <c r="D57" s="9">
        <v>301.392</v>
      </c>
      <c r="E57" s="9">
        <v>1.8149999999999999</v>
      </c>
      <c r="F57" s="9" t="s">
        <v>10</v>
      </c>
      <c r="G57" s="9">
        <v>1.82</v>
      </c>
      <c r="H57" s="9">
        <f t="shared" si="0"/>
        <v>-5.0000000000001155E-3</v>
      </c>
      <c r="I57" s="10">
        <f t="shared" si="1"/>
        <v>1.0027548209366393</v>
      </c>
      <c r="J57" s="18">
        <f t="shared" si="2"/>
        <v>550.04455140495884</v>
      </c>
      <c r="K57" s="10"/>
      <c r="L57" s="18">
        <f t="shared" si="3"/>
        <v>0</v>
      </c>
    </row>
    <row r="58" spans="1:12" x14ac:dyDescent="0.25">
      <c r="A58" s="15" t="s">
        <v>44</v>
      </c>
      <c r="B58" s="15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8">
        <f t="shared" si="2"/>
        <v>1220</v>
      </c>
      <c r="K58" s="10"/>
      <c r="L58" s="18">
        <f t="shared" si="3"/>
        <v>0</v>
      </c>
    </row>
    <row r="59" spans="1:12" x14ac:dyDescent="0.25">
      <c r="A59" s="15" t="s">
        <v>44</v>
      </c>
      <c r="B59" s="15" t="s">
        <v>139</v>
      </c>
      <c r="C59" s="9">
        <v>112</v>
      </c>
      <c r="D59" s="9">
        <v>225</v>
      </c>
      <c r="E59" s="9">
        <v>2.93</v>
      </c>
      <c r="F59" s="9" t="s">
        <v>14</v>
      </c>
      <c r="G59" s="9">
        <v>2.93</v>
      </c>
      <c r="H59" s="9">
        <f t="shared" si="0"/>
        <v>0</v>
      </c>
      <c r="I59" s="10">
        <f t="shared" si="1"/>
        <v>1</v>
      </c>
      <c r="J59" s="18">
        <f t="shared" si="2"/>
        <v>659.25</v>
      </c>
      <c r="K59" s="10"/>
      <c r="L59" s="18">
        <f t="shared" si="3"/>
        <v>0</v>
      </c>
    </row>
    <row r="60" spans="1:12" x14ac:dyDescent="0.25">
      <c r="A60" s="15" t="s">
        <v>44</v>
      </c>
      <c r="B60" s="15" t="s">
        <v>139</v>
      </c>
      <c r="C60" s="9">
        <v>113</v>
      </c>
      <c r="D60" s="9">
        <v>1500</v>
      </c>
      <c r="E60" s="9">
        <v>0.09</v>
      </c>
      <c r="F60" s="9" t="s">
        <v>14</v>
      </c>
      <c r="G60" s="9">
        <v>0.09</v>
      </c>
      <c r="H60" s="9">
        <f t="shared" si="0"/>
        <v>0</v>
      </c>
      <c r="I60" s="10">
        <f t="shared" si="1"/>
        <v>1</v>
      </c>
      <c r="J60" s="18">
        <f t="shared" si="2"/>
        <v>135</v>
      </c>
      <c r="K60" s="10"/>
      <c r="L60" s="18">
        <f t="shared" si="3"/>
        <v>0</v>
      </c>
    </row>
    <row r="61" spans="1:12" x14ac:dyDescent="0.25">
      <c r="A61" s="15" t="s">
        <v>44</v>
      </c>
      <c r="B61" s="15" t="s">
        <v>140</v>
      </c>
      <c r="C61" s="9">
        <v>116</v>
      </c>
      <c r="D61" s="9">
        <v>50</v>
      </c>
      <c r="E61" s="9">
        <v>53</v>
      </c>
      <c r="F61" s="9" t="s">
        <v>13</v>
      </c>
      <c r="G61" s="9">
        <v>53</v>
      </c>
      <c r="H61" s="9">
        <f t="shared" si="0"/>
        <v>0</v>
      </c>
      <c r="I61" s="10">
        <f t="shared" si="1"/>
        <v>1</v>
      </c>
      <c r="J61" s="18">
        <f t="shared" si="2"/>
        <v>2650</v>
      </c>
      <c r="K61" s="10"/>
      <c r="L61" s="18">
        <f t="shared" si="3"/>
        <v>0</v>
      </c>
    </row>
    <row r="62" spans="1:12" x14ac:dyDescent="0.25">
      <c r="A62" s="15" t="s">
        <v>18</v>
      </c>
      <c r="B62" s="15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8">
        <f t="shared" si="2"/>
        <v>2000</v>
      </c>
      <c r="K62" s="10"/>
      <c r="L62" s="18">
        <f t="shared" si="3"/>
        <v>0</v>
      </c>
    </row>
    <row r="63" spans="1:12" x14ac:dyDescent="0.25">
      <c r="A63" s="15" t="s">
        <v>44</v>
      </c>
      <c r="B63" s="15" t="s">
        <v>142</v>
      </c>
      <c r="C63" s="9">
        <v>120</v>
      </c>
      <c r="D63" s="9">
        <v>193.75200000000001</v>
      </c>
      <c r="E63" s="9">
        <v>201.77</v>
      </c>
      <c r="F63" s="9" t="s">
        <v>10</v>
      </c>
      <c r="G63" s="9">
        <v>201.77</v>
      </c>
      <c r="H63" s="9">
        <f t="shared" si="0"/>
        <v>0</v>
      </c>
      <c r="I63" s="10">
        <f t="shared" si="1"/>
        <v>1</v>
      </c>
      <c r="J63" s="18">
        <f t="shared" si="2"/>
        <v>39093.341040000007</v>
      </c>
      <c r="K63" s="10"/>
      <c r="L63" s="18">
        <f t="shared" si="3"/>
        <v>0</v>
      </c>
    </row>
    <row r="64" spans="1:12" x14ac:dyDescent="0.25">
      <c r="A64" s="15" t="s">
        <v>44</v>
      </c>
      <c r="B64" s="15" t="s">
        <v>143</v>
      </c>
      <c r="C64" s="9">
        <v>124</v>
      </c>
      <c r="D64" s="9">
        <v>193.75200000000001</v>
      </c>
      <c r="E64" s="9">
        <v>216.39</v>
      </c>
      <c r="F64" s="9" t="s">
        <v>10</v>
      </c>
      <c r="G64" s="9">
        <v>216.39</v>
      </c>
      <c r="H64" s="9">
        <f t="shared" si="0"/>
        <v>0</v>
      </c>
      <c r="I64" s="10">
        <f t="shared" si="1"/>
        <v>1</v>
      </c>
      <c r="J64" s="18">
        <f t="shared" si="2"/>
        <v>41925.995280000003</v>
      </c>
      <c r="K64" s="10"/>
      <c r="L64" s="18">
        <f t="shared" si="3"/>
        <v>0</v>
      </c>
    </row>
    <row r="65" spans="1:12" x14ac:dyDescent="0.25">
      <c r="A65" s="15" t="s">
        <v>44</v>
      </c>
      <c r="B65" s="15" t="s">
        <v>144</v>
      </c>
      <c r="C65" s="9">
        <v>129</v>
      </c>
      <c r="D65" s="9">
        <v>193.75200000000001</v>
      </c>
      <c r="E65" s="9">
        <v>62.19</v>
      </c>
      <c r="F65" s="9" t="s">
        <v>10</v>
      </c>
      <c r="G65" s="9">
        <v>62.19</v>
      </c>
      <c r="H65" s="9">
        <f t="shared" si="0"/>
        <v>0</v>
      </c>
      <c r="I65" s="10">
        <f t="shared" si="1"/>
        <v>1</v>
      </c>
      <c r="J65" s="18">
        <f t="shared" si="2"/>
        <v>12049.436879999999</v>
      </c>
      <c r="K65" s="10"/>
      <c r="L65" s="18">
        <f t="shared" si="3"/>
        <v>0</v>
      </c>
    </row>
    <row r="66" spans="1:12" x14ac:dyDescent="0.25">
      <c r="A66" s="15" t="s">
        <v>44</v>
      </c>
      <c r="B66" s="15" t="s">
        <v>145</v>
      </c>
      <c r="C66" s="9">
        <v>133</v>
      </c>
      <c r="D66" s="9">
        <v>65.599999999999994</v>
      </c>
      <c r="E66" s="9">
        <v>49.17</v>
      </c>
      <c r="F66" s="9" t="s">
        <v>19</v>
      </c>
      <c r="G66" s="9">
        <v>46.71</v>
      </c>
      <c r="H66" s="9">
        <f t="shared" si="0"/>
        <v>2.4600000000000009</v>
      </c>
      <c r="I66" s="10">
        <f t="shared" si="1"/>
        <v>0.94996949359365468</v>
      </c>
      <c r="J66" s="18">
        <f t="shared" si="2"/>
        <v>2910.8737230018305</v>
      </c>
      <c r="K66" s="10"/>
      <c r="L66" s="18">
        <f t="shared" si="3"/>
        <v>0</v>
      </c>
    </row>
    <row r="67" spans="1:12" x14ac:dyDescent="0.25">
      <c r="A67" s="15" t="s">
        <v>44</v>
      </c>
      <c r="B67" s="15" t="s">
        <v>146</v>
      </c>
      <c r="C67" s="9">
        <v>137</v>
      </c>
      <c r="D67" s="9">
        <v>65.599999999999994</v>
      </c>
      <c r="E67" s="9">
        <v>37.67</v>
      </c>
      <c r="F67" s="9" t="s">
        <v>19</v>
      </c>
      <c r="G67" s="9">
        <v>35.79</v>
      </c>
      <c r="H67" s="9">
        <f t="shared" si="0"/>
        <v>1.8800000000000026</v>
      </c>
      <c r="I67" s="10">
        <f t="shared" si="1"/>
        <v>0.95009291213166969</v>
      </c>
      <c r="J67" s="18">
        <f t="shared" si="2"/>
        <v>2230.6509413326248</v>
      </c>
      <c r="K67" s="10"/>
      <c r="L67" s="18">
        <f t="shared" si="3"/>
        <v>0</v>
      </c>
    </row>
    <row r="68" spans="1:12" x14ac:dyDescent="0.25">
      <c r="A68" s="15" t="s">
        <v>44</v>
      </c>
      <c r="B68" s="15" t="s">
        <v>276</v>
      </c>
      <c r="C68" s="9">
        <v>138</v>
      </c>
      <c r="D68" s="9">
        <v>161.46</v>
      </c>
      <c r="E68" s="9">
        <v>1.26</v>
      </c>
      <c r="F68" s="9" t="s">
        <v>10</v>
      </c>
      <c r="G68" s="9">
        <v>1.26</v>
      </c>
      <c r="H68" s="9">
        <f t="shared" si="0"/>
        <v>0</v>
      </c>
      <c r="I68" s="10">
        <f t="shared" si="1"/>
        <v>1</v>
      </c>
      <c r="J68" s="18">
        <f t="shared" si="2"/>
        <v>203.43960000000001</v>
      </c>
      <c r="K68" s="10"/>
      <c r="L68" s="18">
        <f t="shared" si="3"/>
        <v>0</v>
      </c>
    </row>
    <row r="69" spans="1:12" x14ac:dyDescent="0.25">
      <c r="A69" s="15" t="s">
        <v>44</v>
      </c>
      <c r="B69" s="15" t="s">
        <v>147</v>
      </c>
      <c r="C69" s="9">
        <v>140</v>
      </c>
      <c r="D69" s="9">
        <v>10.76</v>
      </c>
      <c r="E69" s="9">
        <v>338.17</v>
      </c>
      <c r="F69" s="9" t="s">
        <v>10</v>
      </c>
      <c r="G69" s="9">
        <v>0</v>
      </c>
      <c r="H69" s="9">
        <f t="shared" ref="H69:H138" si="6">E69-G69</f>
        <v>338.17</v>
      </c>
      <c r="I69" s="10">
        <f t="shared" si="1"/>
        <v>0</v>
      </c>
      <c r="J69" s="18">
        <f t="shared" si="2"/>
        <v>0</v>
      </c>
      <c r="K69" s="10"/>
      <c r="L69" s="18">
        <f t="shared" si="3"/>
        <v>0</v>
      </c>
    </row>
    <row r="70" spans="1:12" x14ac:dyDescent="0.25">
      <c r="A70" s="15" t="s">
        <v>44</v>
      </c>
      <c r="B70" s="15" t="s">
        <v>148</v>
      </c>
      <c r="C70" s="9">
        <v>142</v>
      </c>
      <c r="D70" s="9">
        <v>139.93199999999999</v>
      </c>
      <c r="E70" s="9">
        <v>117.33</v>
      </c>
      <c r="F70" s="9" t="s">
        <v>10</v>
      </c>
      <c r="G70" s="9">
        <v>111.46</v>
      </c>
      <c r="H70" s="9">
        <f t="shared" si="6"/>
        <v>5.8700000000000045</v>
      </c>
      <c r="I70" s="10">
        <f t="shared" ref="I70:I140" si="7">(G70/E70)</f>
        <v>0.94997016960709102</v>
      </c>
      <c r="J70" s="18">
        <f t="shared" ref="J70:J140" si="8">G70*D70*I70</f>
        <v>14816.514424709789</v>
      </c>
      <c r="K70" s="10"/>
      <c r="L70" s="18">
        <f t="shared" ref="L70:L140" si="9">D70*E70*K70</f>
        <v>0</v>
      </c>
    </row>
    <row r="71" spans="1:12" ht="30" x14ac:dyDescent="0.25">
      <c r="A71" s="15" t="s">
        <v>44</v>
      </c>
      <c r="B71" s="15" t="s">
        <v>149</v>
      </c>
      <c r="C71" s="9">
        <v>143</v>
      </c>
      <c r="D71" s="9">
        <v>139.93199999999999</v>
      </c>
      <c r="E71" s="9">
        <v>307.83</v>
      </c>
      <c r="F71" s="9" t="s">
        <v>10</v>
      </c>
      <c r="G71" s="9">
        <v>292.44</v>
      </c>
      <c r="H71" s="9">
        <f t="shared" si="6"/>
        <v>15.389999999999986</v>
      </c>
      <c r="I71" s="10">
        <f t="shared" si="7"/>
        <v>0.95000487281941337</v>
      </c>
      <c r="J71" s="18">
        <f t="shared" si="8"/>
        <v>38875.827780122796</v>
      </c>
      <c r="K71" s="10"/>
      <c r="L71" s="18">
        <f t="shared" si="9"/>
        <v>0</v>
      </c>
    </row>
    <row r="72" spans="1:12" x14ac:dyDescent="0.25">
      <c r="A72" s="15" t="s">
        <v>44</v>
      </c>
      <c r="B72" s="15" t="s">
        <v>150</v>
      </c>
      <c r="C72" s="9">
        <v>147</v>
      </c>
      <c r="D72" s="9">
        <v>193.75200000000001</v>
      </c>
      <c r="E72" s="9">
        <v>347.17</v>
      </c>
      <c r="F72" s="9" t="s">
        <v>10</v>
      </c>
      <c r="G72" s="9">
        <v>347.17</v>
      </c>
      <c r="H72" s="9">
        <f t="shared" si="6"/>
        <v>0</v>
      </c>
      <c r="I72" s="10">
        <f t="shared" si="7"/>
        <v>1</v>
      </c>
      <c r="J72" s="18">
        <f t="shared" si="8"/>
        <v>67264.881840000002</v>
      </c>
      <c r="K72" s="10"/>
      <c r="L72" s="18">
        <f t="shared" si="9"/>
        <v>0</v>
      </c>
    </row>
    <row r="73" spans="1:12" ht="30" x14ac:dyDescent="0.25">
      <c r="A73" s="15" t="s">
        <v>18</v>
      </c>
      <c r="B73" s="15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6"/>
        <v>0</v>
      </c>
      <c r="I73" s="10">
        <f t="shared" si="7"/>
        <v>1</v>
      </c>
      <c r="J73" s="18">
        <f t="shared" si="8"/>
        <v>16500</v>
      </c>
      <c r="K73" s="10"/>
      <c r="L73" s="18">
        <f t="shared" si="9"/>
        <v>0</v>
      </c>
    </row>
    <row r="74" spans="1:12" x14ac:dyDescent="0.25">
      <c r="A74" s="15" t="s">
        <v>44</v>
      </c>
      <c r="B74" s="15" t="s">
        <v>152</v>
      </c>
      <c r="C74" s="9">
        <v>151</v>
      </c>
      <c r="D74" s="9">
        <v>139.93199999999999</v>
      </c>
      <c r="E74" s="9">
        <v>129.31</v>
      </c>
      <c r="F74" s="9" t="s">
        <v>10</v>
      </c>
      <c r="G74" s="9">
        <v>122.84</v>
      </c>
      <c r="H74" s="9">
        <f t="shared" si="6"/>
        <v>6.4699999999999989</v>
      </c>
      <c r="I74" s="10">
        <f t="shared" si="7"/>
        <v>0.94996519990719974</v>
      </c>
      <c r="J74" s="18">
        <f t="shared" si="8"/>
        <v>16329.186348613408</v>
      </c>
      <c r="K74" s="10"/>
      <c r="L74" s="18">
        <f t="shared" si="9"/>
        <v>0</v>
      </c>
    </row>
    <row r="75" spans="1:12" ht="30" x14ac:dyDescent="0.25">
      <c r="A75" s="15" t="s">
        <v>44</v>
      </c>
      <c r="B75" s="15" t="s">
        <v>153</v>
      </c>
      <c r="C75" s="9">
        <v>152</v>
      </c>
      <c r="D75" s="9">
        <v>139.93199999999999</v>
      </c>
      <c r="E75" s="9">
        <v>431.24</v>
      </c>
      <c r="F75" s="9" t="s">
        <v>10</v>
      </c>
      <c r="G75" s="9">
        <v>409.68</v>
      </c>
      <c r="H75" s="9">
        <f t="shared" si="6"/>
        <v>21.560000000000002</v>
      </c>
      <c r="I75" s="10">
        <f t="shared" si="7"/>
        <v>0.95000463778870237</v>
      </c>
      <c r="J75" s="18">
        <f t="shared" si="8"/>
        <v>54461.240544097949</v>
      </c>
      <c r="K75" s="10"/>
      <c r="L75" s="18">
        <f t="shared" si="9"/>
        <v>0</v>
      </c>
    </row>
    <row r="76" spans="1:12" x14ac:dyDescent="0.25">
      <c r="A76" s="15" t="s">
        <v>44</v>
      </c>
      <c r="B76" s="15" t="s">
        <v>154</v>
      </c>
      <c r="C76" s="9">
        <v>156</v>
      </c>
      <c r="D76" s="9">
        <v>193.75200000000001</v>
      </c>
      <c r="E76" s="9">
        <v>198</v>
      </c>
      <c r="F76" s="9" t="s">
        <v>10</v>
      </c>
      <c r="G76" s="9">
        <v>198</v>
      </c>
      <c r="H76" s="9">
        <f t="shared" si="6"/>
        <v>0</v>
      </c>
      <c r="I76" s="10">
        <f t="shared" si="7"/>
        <v>1</v>
      </c>
      <c r="J76" s="18">
        <f t="shared" si="8"/>
        <v>38362.896000000001</v>
      </c>
      <c r="K76" s="10"/>
      <c r="L76" s="18">
        <f t="shared" si="9"/>
        <v>0</v>
      </c>
    </row>
    <row r="77" spans="1:12" x14ac:dyDescent="0.25">
      <c r="A77" s="15" t="s">
        <v>44</v>
      </c>
      <c r="B77" s="15" t="s">
        <v>155</v>
      </c>
      <c r="C77" s="9">
        <v>160</v>
      </c>
      <c r="D77" s="9">
        <v>139.93199999999999</v>
      </c>
      <c r="E77" s="9">
        <v>13.49</v>
      </c>
      <c r="F77" s="9" t="s">
        <v>10</v>
      </c>
      <c r="G77" s="9">
        <v>12.82</v>
      </c>
      <c r="H77" s="9">
        <f t="shared" si="6"/>
        <v>0.66999999999999993</v>
      </c>
      <c r="I77" s="10">
        <f t="shared" si="7"/>
        <v>0.95033358042994809</v>
      </c>
      <c r="J77" s="18">
        <f t="shared" si="8"/>
        <v>1704.8302473535953</v>
      </c>
      <c r="K77" s="10"/>
      <c r="L77" s="18">
        <f t="shared" si="9"/>
        <v>0</v>
      </c>
    </row>
    <row r="78" spans="1:12" x14ac:dyDescent="0.25">
      <c r="A78" s="15" t="s">
        <v>44</v>
      </c>
      <c r="B78" s="15" t="s">
        <v>156</v>
      </c>
      <c r="C78" s="9">
        <v>161</v>
      </c>
      <c r="D78" s="9">
        <v>139.93199999999999</v>
      </c>
      <c r="E78" s="9">
        <v>47.73</v>
      </c>
      <c r="F78" s="9" t="s">
        <v>10</v>
      </c>
      <c r="G78" s="9">
        <v>45.34</v>
      </c>
      <c r="H78" s="9">
        <f t="shared" si="6"/>
        <v>2.3899999999999935</v>
      </c>
      <c r="I78" s="10">
        <f t="shared" si="7"/>
        <v>0.94992667085690352</v>
      </c>
      <c r="J78" s="18">
        <f t="shared" si="8"/>
        <v>6026.8257980138287</v>
      </c>
      <c r="K78" s="10"/>
      <c r="L78" s="18">
        <f t="shared" si="9"/>
        <v>0</v>
      </c>
    </row>
    <row r="79" spans="1:12" x14ac:dyDescent="0.25">
      <c r="A79" s="15" t="s">
        <v>44</v>
      </c>
      <c r="B79" s="15" t="s">
        <v>157</v>
      </c>
      <c r="C79" s="9">
        <v>165</v>
      </c>
      <c r="D79" s="9">
        <v>193.75200000000001</v>
      </c>
      <c r="E79" s="9">
        <v>204.32</v>
      </c>
      <c r="F79" s="9" t="s">
        <v>10</v>
      </c>
      <c r="G79" s="9">
        <v>204.32</v>
      </c>
      <c r="H79" s="9">
        <f t="shared" si="6"/>
        <v>0</v>
      </c>
      <c r="I79" s="10">
        <f t="shared" si="7"/>
        <v>1</v>
      </c>
      <c r="J79" s="18">
        <f t="shared" si="8"/>
        <v>39587.408640000001</v>
      </c>
      <c r="K79" s="10"/>
      <c r="L79" s="18">
        <f t="shared" si="9"/>
        <v>0</v>
      </c>
    </row>
    <row r="80" spans="1:12" ht="30" x14ac:dyDescent="0.25">
      <c r="A80" s="15" t="s">
        <v>38</v>
      </c>
      <c r="B80" s="15" t="s">
        <v>158</v>
      </c>
      <c r="C80" s="9">
        <v>168</v>
      </c>
      <c r="D80" s="9">
        <v>215.28</v>
      </c>
      <c r="E80" s="9">
        <v>324.61</v>
      </c>
      <c r="F80" s="9" t="s">
        <v>10</v>
      </c>
      <c r="G80" s="9">
        <v>324.61</v>
      </c>
      <c r="H80" s="9">
        <f t="shared" si="6"/>
        <v>0</v>
      </c>
      <c r="I80" s="10">
        <f t="shared" si="7"/>
        <v>1</v>
      </c>
      <c r="J80" s="18">
        <f t="shared" si="8"/>
        <v>69882.040800000002</v>
      </c>
      <c r="K80" s="10"/>
      <c r="L80" s="18">
        <f t="shared" si="9"/>
        <v>0</v>
      </c>
    </row>
    <row r="81" spans="1:12" x14ac:dyDescent="0.25">
      <c r="A81" s="15" t="s">
        <v>38</v>
      </c>
      <c r="B81" s="15" t="s">
        <v>159</v>
      </c>
      <c r="C81" s="9">
        <v>170</v>
      </c>
      <c r="D81" s="9">
        <v>215.28</v>
      </c>
      <c r="E81" s="9">
        <v>129.1</v>
      </c>
      <c r="F81" s="9" t="s">
        <v>10</v>
      </c>
      <c r="G81" s="9">
        <v>129.1</v>
      </c>
      <c r="H81" s="9">
        <f t="shared" si="6"/>
        <v>0</v>
      </c>
      <c r="I81" s="10">
        <f t="shared" si="7"/>
        <v>1</v>
      </c>
      <c r="J81" s="18">
        <f t="shared" si="8"/>
        <v>27792.647999999997</v>
      </c>
      <c r="K81" s="10"/>
      <c r="L81" s="18">
        <f t="shared" si="9"/>
        <v>0</v>
      </c>
    </row>
    <row r="82" spans="1:12" x14ac:dyDescent="0.25">
      <c r="A82" s="15" t="s">
        <v>38</v>
      </c>
      <c r="B82" s="15" t="s">
        <v>160</v>
      </c>
      <c r="C82" s="9">
        <v>173</v>
      </c>
      <c r="D82" s="9">
        <v>190.52</v>
      </c>
      <c r="E82" s="9">
        <v>60.91</v>
      </c>
      <c r="F82" s="9" t="s">
        <v>10</v>
      </c>
      <c r="G82" s="9">
        <v>60.91</v>
      </c>
      <c r="H82" s="9">
        <f t="shared" si="6"/>
        <v>0</v>
      </c>
      <c r="I82" s="10">
        <f t="shared" si="7"/>
        <v>1</v>
      </c>
      <c r="J82" s="18">
        <f t="shared" si="8"/>
        <v>11604.573200000001</v>
      </c>
      <c r="K82" s="10"/>
      <c r="L82" s="18">
        <f t="shared" si="9"/>
        <v>0</v>
      </c>
    </row>
    <row r="83" spans="1:12" x14ac:dyDescent="0.25">
      <c r="A83" s="15" t="s">
        <v>38</v>
      </c>
      <c r="B83" s="15" t="s">
        <v>161</v>
      </c>
      <c r="C83" s="9">
        <v>174</v>
      </c>
      <c r="D83" s="9">
        <v>254.03</v>
      </c>
      <c r="E83" s="9">
        <v>151.81</v>
      </c>
      <c r="F83" s="9" t="s">
        <v>10</v>
      </c>
      <c r="G83" s="9">
        <v>151.81</v>
      </c>
      <c r="H83" s="9">
        <f t="shared" si="6"/>
        <v>0</v>
      </c>
      <c r="I83" s="10">
        <f t="shared" si="7"/>
        <v>1</v>
      </c>
      <c r="J83" s="18">
        <f t="shared" si="8"/>
        <v>38564.294300000001</v>
      </c>
      <c r="K83" s="10"/>
      <c r="L83" s="18">
        <f t="shared" si="9"/>
        <v>0</v>
      </c>
    </row>
    <row r="84" spans="1:12" x14ac:dyDescent="0.25">
      <c r="A84" s="15" t="s">
        <v>38</v>
      </c>
      <c r="B84" s="15" t="s">
        <v>162</v>
      </c>
      <c r="C84" s="9">
        <v>178</v>
      </c>
      <c r="D84" s="9">
        <v>254.03</v>
      </c>
      <c r="E84" s="9">
        <v>99.5</v>
      </c>
      <c r="F84" s="9" t="s">
        <v>10</v>
      </c>
      <c r="G84" s="9">
        <v>99.5</v>
      </c>
      <c r="H84" s="9">
        <f t="shared" si="6"/>
        <v>0</v>
      </c>
      <c r="I84" s="10">
        <f t="shared" si="7"/>
        <v>1</v>
      </c>
      <c r="J84" s="18">
        <f t="shared" si="8"/>
        <v>25275.985000000001</v>
      </c>
      <c r="K84" s="10"/>
      <c r="L84" s="18">
        <f t="shared" si="9"/>
        <v>0</v>
      </c>
    </row>
    <row r="85" spans="1:12" x14ac:dyDescent="0.25">
      <c r="A85" s="15" t="s">
        <v>38</v>
      </c>
      <c r="B85" s="15" t="s">
        <v>295</v>
      </c>
      <c r="C85" s="9">
        <v>179</v>
      </c>
      <c r="D85" s="9">
        <v>650</v>
      </c>
      <c r="E85" s="9">
        <v>23</v>
      </c>
      <c r="F85" s="9" t="s">
        <v>13</v>
      </c>
      <c r="G85" s="9">
        <v>23</v>
      </c>
      <c r="H85" s="9">
        <f t="shared" si="6"/>
        <v>0</v>
      </c>
      <c r="I85" s="10">
        <f t="shared" si="7"/>
        <v>1</v>
      </c>
      <c r="J85" s="18">
        <f t="shared" si="8"/>
        <v>14950</v>
      </c>
      <c r="K85" s="10"/>
      <c r="L85" s="18">
        <f t="shared" si="9"/>
        <v>0</v>
      </c>
    </row>
    <row r="86" spans="1:12" x14ac:dyDescent="0.25">
      <c r="A86" s="15" t="s">
        <v>38</v>
      </c>
      <c r="B86" s="15" t="s">
        <v>163</v>
      </c>
      <c r="C86" s="9">
        <v>180</v>
      </c>
      <c r="D86" s="9">
        <v>200</v>
      </c>
      <c r="E86" s="9">
        <v>21</v>
      </c>
      <c r="F86" s="9" t="s">
        <v>13</v>
      </c>
      <c r="G86" s="9">
        <v>21</v>
      </c>
      <c r="H86" s="9">
        <f t="shared" si="6"/>
        <v>0</v>
      </c>
      <c r="I86" s="10">
        <f t="shared" si="7"/>
        <v>1</v>
      </c>
      <c r="J86" s="18">
        <f t="shared" si="8"/>
        <v>4200</v>
      </c>
      <c r="K86" s="10"/>
      <c r="L86" s="18">
        <f t="shared" si="9"/>
        <v>0</v>
      </c>
    </row>
    <row r="87" spans="1:12" x14ac:dyDescent="0.25">
      <c r="A87" s="15" t="s">
        <v>21</v>
      </c>
      <c r="B87" s="15" t="s">
        <v>164</v>
      </c>
      <c r="C87" s="9">
        <v>181</v>
      </c>
      <c r="D87" s="9">
        <v>215.28</v>
      </c>
      <c r="E87" s="9">
        <v>27.32</v>
      </c>
      <c r="F87" s="9" t="s">
        <v>10</v>
      </c>
      <c r="G87" s="9">
        <v>25.95</v>
      </c>
      <c r="H87" s="9">
        <f t="shared" si="6"/>
        <v>1.370000000000001</v>
      </c>
      <c r="I87" s="10">
        <f t="shared" si="7"/>
        <v>0.94985358711566614</v>
      </c>
      <c r="J87" s="18">
        <f t="shared" si="8"/>
        <v>5306.3722620790622</v>
      </c>
      <c r="K87" s="10"/>
      <c r="L87" s="18">
        <f t="shared" si="9"/>
        <v>0</v>
      </c>
    </row>
    <row r="88" spans="1:12" x14ac:dyDescent="0.25">
      <c r="A88" s="15" t="s">
        <v>21</v>
      </c>
      <c r="B88" s="15" t="s">
        <v>165</v>
      </c>
      <c r="C88" s="9">
        <v>184</v>
      </c>
      <c r="D88" s="9">
        <v>96.88</v>
      </c>
      <c r="E88" s="9">
        <v>147.16</v>
      </c>
      <c r="F88" s="9" t="s">
        <v>10</v>
      </c>
      <c r="G88" s="9">
        <v>139.80000000000001</v>
      </c>
      <c r="H88" s="9">
        <f t="shared" si="6"/>
        <v>7.3599999999999852</v>
      </c>
      <c r="I88" s="10">
        <f t="shared" si="7"/>
        <v>0.94998640935036704</v>
      </c>
      <c r="J88" s="18">
        <f t="shared" si="8"/>
        <v>12866.448730633327</v>
      </c>
      <c r="K88" s="10"/>
      <c r="L88" s="18">
        <f t="shared" si="9"/>
        <v>0</v>
      </c>
    </row>
    <row r="89" spans="1:12" ht="30" x14ac:dyDescent="0.25">
      <c r="A89" s="15" t="s">
        <v>21</v>
      </c>
      <c r="B89" s="15" t="s">
        <v>166</v>
      </c>
      <c r="C89" s="9">
        <v>187</v>
      </c>
      <c r="D89" s="9">
        <v>48.438000000000002</v>
      </c>
      <c r="E89" s="9">
        <v>312.43</v>
      </c>
      <c r="F89" s="9" t="s">
        <v>10</v>
      </c>
      <c r="G89" s="9">
        <v>296.81</v>
      </c>
      <c r="H89" s="9">
        <f t="shared" si="6"/>
        <v>15.620000000000005</v>
      </c>
      <c r="I89" s="10">
        <f t="shared" si="7"/>
        <v>0.95000480107544083</v>
      </c>
      <c r="J89" s="18">
        <f t="shared" si="8"/>
        <v>13658.10766549883</v>
      </c>
      <c r="K89" s="10"/>
      <c r="L89" s="18">
        <f t="shared" si="9"/>
        <v>0</v>
      </c>
    </row>
    <row r="90" spans="1:12" ht="30" x14ac:dyDescent="0.25">
      <c r="A90" s="15" t="s">
        <v>21</v>
      </c>
      <c r="B90" s="15" t="s">
        <v>167</v>
      </c>
      <c r="C90" s="9">
        <v>188</v>
      </c>
      <c r="D90" s="9">
        <v>48.438000000000002</v>
      </c>
      <c r="E90" s="9">
        <v>160.99</v>
      </c>
      <c r="F90" s="9" t="s">
        <v>10</v>
      </c>
      <c r="G90" s="9">
        <v>152.94</v>
      </c>
      <c r="H90" s="9">
        <f t="shared" si="6"/>
        <v>8.0500000000000114</v>
      </c>
      <c r="I90" s="10">
        <f t="shared" si="7"/>
        <v>0.94999689421703204</v>
      </c>
      <c r="J90" s="18">
        <f t="shared" si="8"/>
        <v>7037.679326025218</v>
      </c>
      <c r="K90" s="10"/>
      <c r="L90" s="18">
        <f t="shared" si="9"/>
        <v>0</v>
      </c>
    </row>
    <row r="91" spans="1:12" ht="30" x14ac:dyDescent="0.25">
      <c r="A91" s="15" t="s">
        <v>21</v>
      </c>
      <c r="B91" s="15" t="s">
        <v>168</v>
      </c>
      <c r="C91" s="9">
        <v>189</v>
      </c>
      <c r="D91" s="9">
        <v>48.438000000000002</v>
      </c>
      <c r="E91" s="9">
        <v>190.72</v>
      </c>
      <c r="F91" s="9" t="s">
        <v>10</v>
      </c>
      <c r="G91" s="9">
        <v>181.18</v>
      </c>
      <c r="H91" s="9">
        <f t="shared" si="6"/>
        <v>9.539999999999992</v>
      </c>
      <c r="I91" s="10">
        <f t="shared" si="7"/>
        <v>0.94997902684563762</v>
      </c>
      <c r="J91" s="18">
        <f t="shared" si="8"/>
        <v>8337.0129376635923</v>
      </c>
      <c r="K91" s="10"/>
      <c r="L91" s="18">
        <f t="shared" si="9"/>
        <v>0</v>
      </c>
    </row>
    <row r="92" spans="1:12" ht="30" x14ac:dyDescent="0.25">
      <c r="A92" s="15" t="s">
        <v>21</v>
      </c>
      <c r="B92" s="15" t="s">
        <v>169</v>
      </c>
      <c r="C92" s="9">
        <v>191</v>
      </c>
      <c r="D92" s="9">
        <v>16.149999999999999</v>
      </c>
      <c r="E92" s="9">
        <v>148.63999999999999</v>
      </c>
      <c r="F92" s="9" t="s">
        <v>10</v>
      </c>
      <c r="G92" s="9">
        <v>141.21</v>
      </c>
      <c r="H92" s="9">
        <f t="shared" si="6"/>
        <v>7.4299999999999784</v>
      </c>
      <c r="I92" s="10">
        <f t="shared" si="7"/>
        <v>0.95001345532831016</v>
      </c>
      <c r="J92" s="18">
        <f t="shared" si="8"/>
        <v>2166.5451104346071</v>
      </c>
      <c r="K92" s="10"/>
      <c r="L92" s="18">
        <f t="shared" si="9"/>
        <v>0</v>
      </c>
    </row>
    <row r="93" spans="1:12" ht="30" x14ac:dyDescent="0.25">
      <c r="A93" s="15" t="s">
        <v>21</v>
      </c>
      <c r="B93" s="15" t="s">
        <v>280</v>
      </c>
      <c r="C93" s="9">
        <v>195</v>
      </c>
      <c r="D93" s="9">
        <v>91.494</v>
      </c>
      <c r="E93" s="9">
        <v>307.83</v>
      </c>
      <c r="F93" s="9" t="s">
        <v>10</v>
      </c>
      <c r="G93" s="9">
        <v>292.44</v>
      </c>
      <c r="H93" s="9">
        <f t="shared" si="6"/>
        <v>15.389999999999986</v>
      </c>
      <c r="I93" s="10">
        <f t="shared" si="7"/>
        <v>0.95000487281941337</v>
      </c>
      <c r="J93" s="18">
        <f t="shared" si="8"/>
        <v>25418.810471618752</v>
      </c>
      <c r="K93" s="10"/>
      <c r="L93" s="18">
        <f t="shared" si="9"/>
        <v>0</v>
      </c>
    </row>
    <row r="94" spans="1:12" ht="30" x14ac:dyDescent="0.25">
      <c r="A94" s="15" t="s">
        <v>21</v>
      </c>
      <c r="B94" s="15" t="s">
        <v>281</v>
      </c>
      <c r="C94" s="9">
        <v>199</v>
      </c>
      <c r="D94" s="9">
        <v>91.494</v>
      </c>
      <c r="E94" s="9">
        <v>117.33</v>
      </c>
      <c r="F94" s="9" t="s">
        <v>10</v>
      </c>
      <c r="G94" s="9">
        <v>111.46</v>
      </c>
      <c r="H94" s="9">
        <f t="shared" si="6"/>
        <v>5.8700000000000045</v>
      </c>
      <c r="I94" s="10">
        <f t="shared" si="7"/>
        <v>0.94997016960709102</v>
      </c>
      <c r="J94" s="18">
        <f t="shared" si="8"/>
        <v>9687.720970002556</v>
      </c>
      <c r="K94" s="10"/>
      <c r="L94" s="18">
        <f t="shared" si="9"/>
        <v>0</v>
      </c>
    </row>
    <row r="95" spans="1:12" ht="30" x14ac:dyDescent="0.25">
      <c r="A95" s="15" t="s">
        <v>21</v>
      </c>
      <c r="B95" s="15" t="s">
        <v>282</v>
      </c>
      <c r="C95" s="9">
        <v>202</v>
      </c>
      <c r="D95" s="9">
        <v>91.494</v>
      </c>
      <c r="E95" s="9">
        <v>431.24</v>
      </c>
      <c r="F95" s="9" t="s">
        <v>10</v>
      </c>
      <c r="G95" s="9">
        <v>409.68</v>
      </c>
      <c r="H95" s="9">
        <f t="shared" si="6"/>
        <v>21.560000000000002</v>
      </c>
      <c r="I95" s="10">
        <f t="shared" si="7"/>
        <v>0.95000463778870237</v>
      </c>
      <c r="J95" s="18">
        <f t="shared" si="8"/>
        <v>35609.272663448661</v>
      </c>
      <c r="K95" s="10"/>
      <c r="L95" s="18">
        <f t="shared" si="9"/>
        <v>0</v>
      </c>
    </row>
    <row r="96" spans="1:12" ht="30" x14ac:dyDescent="0.25">
      <c r="A96" s="15" t="s">
        <v>21</v>
      </c>
      <c r="B96" s="15" t="s">
        <v>283</v>
      </c>
      <c r="C96" s="9">
        <v>206</v>
      </c>
      <c r="D96" s="9">
        <v>91.494</v>
      </c>
      <c r="E96" s="9">
        <v>129.31</v>
      </c>
      <c r="F96" s="9" t="s">
        <v>10</v>
      </c>
      <c r="G96" s="9">
        <v>122.84</v>
      </c>
      <c r="H96" s="9">
        <f t="shared" si="6"/>
        <v>6.4699999999999989</v>
      </c>
      <c r="I96" s="10">
        <f t="shared" si="7"/>
        <v>0.94996519990719974</v>
      </c>
      <c r="J96" s="18">
        <f t="shared" si="8"/>
        <v>10676.775689478</v>
      </c>
      <c r="K96" s="10"/>
      <c r="L96" s="18">
        <f t="shared" si="9"/>
        <v>0</v>
      </c>
    </row>
    <row r="97" spans="1:12" ht="30" x14ac:dyDescent="0.25">
      <c r="A97" s="15" t="s">
        <v>21</v>
      </c>
      <c r="B97" s="15" t="s">
        <v>284</v>
      </c>
      <c r="C97" s="9">
        <v>209</v>
      </c>
      <c r="D97" s="9">
        <v>91.494</v>
      </c>
      <c r="E97" s="9">
        <v>47.73</v>
      </c>
      <c r="F97" s="9" t="s">
        <v>10</v>
      </c>
      <c r="G97" s="9">
        <v>45.34</v>
      </c>
      <c r="H97" s="9">
        <f t="shared" si="6"/>
        <v>2.3899999999999935</v>
      </c>
      <c r="I97" s="10">
        <f t="shared" si="7"/>
        <v>0.94992667085690352</v>
      </c>
      <c r="J97" s="18">
        <f t="shared" si="8"/>
        <v>3940.6168679321195</v>
      </c>
      <c r="K97" s="10"/>
      <c r="L97" s="18">
        <f t="shared" si="9"/>
        <v>0</v>
      </c>
    </row>
    <row r="98" spans="1:12" ht="30" x14ac:dyDescent="0.25">
      <c r="A98" s="15" t="s">
        <v>21</v>
      </c>
      <c r="B98" s="15" t="s">
        <v>285</v>
      </c>
      <c r="C98" s="9">
        <v>212</v>
      </c>
      <c r="D98" s="9">
        <v>91.494</v>
      </c>
      <c r="E98" s="9">
        <v>13.49</v>
      </c>
      <c r="F98" s="9" t="s">
        <v>10</v>
      </c>
      <c r="G98" s="9">
        <v>12.82</v>
      </c>
      <c r="H98" s="9">
        <f t="shared" si="6"/>
        <v>0.66999999999999993</v>
      </c>
      <c r="I98" s="10">
        <f t="shared" si="7"/>
        <v>0.95033358042994809</v>
      </c>
      <c r="J98" s="18">
        <f t="shared" si="8"/>
        <v>1114.6967001927353</v>
      </c>
      <c r="K98" s="10"/>
      <c r="L98" s="18">
        <f t="shared" si="9"/>
        <v>0</v>
      </c>
    </row>
    <row r="99" spans="1:12" ht="45" x14ac:dyDescent="0.25">
      <c r="A99" s="15" t="s">
        <v>18</v>
      </c>
      <c r="B99" s="15" t="s">
        <v>196</v>
      </c>
      <c r="C99" s="9">
        <v>246</v>
      </c>
      <c r="D99" s="9">
        <v>18500</v>
      </c>
      <c r="E99" s="9">
        <v>1</v>
      </c>
      <c r="F99" s="9" t="s">
        <v>12</v>
      </c>
      <c r="G99" s="9">
        <v>0</v>
      </c>
      <c r="H99" s="9">
        <f t="shared" si="6"/>
        <v>1</v>
      </c>
      <c r="I99" s="10">
        <f t="shared" si="7"/>
        <v>0</v>
      </c>
      <c r="J99" s="18">
        <f t="shared" si="8"/>
        <v>0</v>
      </c>
      <c r="K99" s="10">
        <v>1</v>
      </c>
      <c r="L99" s="18">
        <f t="shared" si="9"/>
        <v>18500</v>
      </c>
    </row>
    <row r="100" spans="1:12" x14ac:dyDescent="0.25">
      <c r="A100" s="9" t="s">
        <v>18</v>
      </c>
      <c r="B100" s="29" t="s">
        <v>273</v>
      </c>
      <c r="C100" s="9">
        <v>247</v>
      </c>
      <c r="D100" s="9">
        <v>600</v>
      </c>
      <c r="E100" s="9">
        <v>3</v>
      </c>
      <c r="F100" s="9" t="s">
        <v>13</v>
      </c>
      <c r="G100" s="9">
        <f>E100</f>
        <v>3</v>
      </c>
      <c r="H100" s="9">
        <f t="shared" si="6"/>
        <v>0</v>
      </c>
      <c r="I100" s="10">
        <f t="shared" ref="I100" si="10">G100/E100</f>
        <v>1</v>
      </c>
      <c r="J100" s="17">
        <f t="shared" ref="J100" si="11">D100*G100</f>
        <v>1800</v>
      </c>
      <c r="K100" s="16"/>
      <c r="L100" s="17">
        <f t="shared" si="9"/>
        <v>0</v>
      </c>
    </row>
    <row r="101" spans="1:12" x14ac:dyDescent="0.25">
      <c r="A101" s="15" t="s">
        <v>18</v>
      </c>
      <c r="B101" s="15" t="s">
        <v>197</v>
      </c>
      <c r="C101" s="9">
        <v>248</v>
      </c>
      <c r="D101" s="9">
        <v>2000</v>
      </c>
      <c r="E101" s="9">
        <v>1</v>
      </c>
      <c r="F101" s="9" t="s">
        <v>12</v>
      </c>
      <c r="G101" s="9">
        <v>0</v>
      </c>
      <c r="H101" s="9">
        <f t="shared" si="6"/>
        <v>1</v>
      </c>
      <c r="I101" s="10">
        <f t="shared" si="7"/>
        <v>0</v>
      </c>
      <c r="J101" s="18">
        <f t="shared" si="8"/>
        <v>0</v>
      </c>
      <c r="K101" s="10"/>
      <c r="L101" s="18">
        <f t="shared" si="9"/>
        <v>0</v>
      </c>
    </row>
    <row r="102" spans="1:12" ht="60" x14ac:dyDescent="0.25">
      <c r="A102" s="15" t="s">
        <v>24</v>
      </c>
      <c r="B102" s="15" t="s">
        <v>198</v>
      </c>
      <c r="C102" s="9">
        <v>250</v>
      </c>
      <c r="D102" s="9">
        <v>15000</v>
      </c>
      <c r="E102" s="9">
        <v>1</v>
      </c>
      <c r="F102" s="9" t="s">
        <v>12</v>
      </c>
      <c r="G102" s="9">
        <v>1</v>
      </c>
      <c r="H102" s="9">
        <f t="shared" si="6"/>
        <v>0</v>
      </c>
      <c r="I102" s="10">
        <f t="shared" si="7"/>
        <v>1</v>
      </c>
      <c r="J102" s="18">
        <f t="shared" si="8"/>
        <v>15000</v>
      </c>
      <c r="K102" s="10"/>
      <c r="L102" s="18">
        <f t="shared" si="9"/>
        <v>0</v>
      </c>
    </row>
    <row r="103" spans="1:12" ht="60" x14ac:dyDescent="0.25">
      <c r="A103" s="15" t="s">
        <v>24</v>
      </c>
      <c r="B103" s="15" t="s">
        <v>199</v>
      </c>
      <c r="C103" s="9">
        <v>251</v>
      </c>
      <c r="D103" s="9">
        <v>10000</v>
      </c>
      <c r="E103" s="9">
        <v>1</v>
      </c>
      <c r="F103" s="9" t="s">
        <v>12</v>
      </c>
      <c r="G103" s="9">
        <v>1</v>
      </c>
      <c r="H103" s="9">
        <f t="shared" si="6"/>
        <v>0</v>
      </c>
      <c r="I103" s="10">
        <f t="shared" si="7"/>
        <v>1</v>
      </c>
      <c r="J103" s="18">
        <f t="shared" si="8"/>
        <v>10000</v>
      </c>
      <c r="K103" s="10"/>
      <c r="L103" s="18">
        <f t="shared" si="9"/>
        <v>0</v>
      </c>
    </row>
    <row r="104" spans="1:12" x14ac:dyDescent="0.25">
      <c r="A104" s="15" t="s">
        <v>24</v>
      </c>
      <c r="B104" s="15" t="s">
        <v>200</v>
      </c>
      <c r="C104" s="9">
        <v>253</v>
      </c>
      <c r="D104" s="9">
        <v>500</v>
      </c>
      <c r="E104" s="9">
        <v>1</v>
      </c>
      <c r="F104" s="9" t="s">
        <v>12</v>
      </c>
      <c r="G104" s="9">
        <v>1</v>
      </c>
      <c r="H104" s="9">
        <f t="shared" si="6"/>
        <v>0</v>
      </c>
      <c r="I104" s="10">
        <f t="shared" si="7"/>
        <v>1</v>
      </c>
      <c r="J104" s="18">
        <f t="shared" si="8"/>
        <v>500</v>
      </c>
      <c r="K104" s="10"/>
      <c r="L104" s="18">
        <f t="shared" si="9"/>
        <v>0</v>
      </c>
    </row>
    <row r="105" spans="1:12" ht="60" x14ac:dyDescent="0.25">
      <c r="A105" s="15" t="s">
        <v>24</v>
      </c>
      <c r="B105" s="15" t="s">
        <v>25</v>
      </c>
      <c r="C105" s="9">
        <v>254</v>
      </c>
      <c r="D105" s="9">
        <v>7000</v>
      </c>
      <c r="E105" s="9">
        <v>1</v>
      </c>
      <c r="F105" s="9" t="s">
        <v>12</v>
      </c>
      <c r="G105" s="9">
        <v>1</v>
      </c>
      <c r="H105" s="9">
        <f t="shared" si="6"/>
        <v>0</v>
      </c>
      <c r="I105" s="10">
        <f t="shared" si="7"/>
        <v>1</v>
      </c>
      <c r="J105" s="18">
        <f t="shared" si="8"/>
        <v>7000</v>
      </c>
      <c r="K105" s="10"/>
      <c r="L105" s="18">
        <f t="shared" si="9"/>
        <v>0</v>
      </c>
    </row>
    <row r="106" spans="1:12" ht="30" x14ac:dyDescent="0.25">
      <c r="A106" s="15" t="s">
        <v>24</v>
      </c>
      <c r="B106" s="15" t="s">
        <v>201</v>
      </c>
      <c r="C106" s="9">
        <v>255</v>
      </c>
      <c r="D106" s="9">
        <v>10000</v>
      </c>
      <c r="E106" s="9">
        <v>1</v>
      </c>
      <c r="F106" s="9" t="s">
        <v>12</v>
      </c>
      <c r="G106" s="9">
        <v>0</v>
      </c>
      <c r="H106" s="9">
        <f t="shared" si="6"/>
        <v>1</v>
      </c>
      <c r="I106" s="10">
        <f t="shared" si="7"/>
        <v>0</v>
      </c>
      <c r="J106" s="18">
        <f t="shared" si="8"/>
        <v>0</v>
      </c>
      <c r="K106" s="10"/>
      <c r="L106" s="18">
        <f t="shared" si="9"/>
        <v>0</v>
      </c>
    </row>
    <row r="107" spans="1:12" ht="30" x14ac:dyDescent="0.25">
      <c r="A107" s="15" t="s">
        <v>24</v>
      </c>
      <c r="B107" s="15" t="s">
        <v>272</v>
      </c>
      <c r="C107" s="9">
        <v>256</v>
      </c>
      <c r="D107" s="9">
        <v>2500</v>
      </c>
      <c r="E107" s="9">
        <v>1</v>
      </c>
      <c r="F107" s="9" t="s">
        <v>12</v>
      </c>
      <c r="G107" s="9">
        <v>1</v>
      </c>
      <c r="H107" s="9">
        <f t="shared" si="6"/>
        <v>0</v>
      </c>
      <c r="I107" s="10">
        <f t="shared" si="7"/>
        <v>1</v>
      </c>
      <c r="J107" s="18">
        <f t="shared" si="8"/>
        <v>2500</v>
      </c>
      <c r="K107" s="10"/>
      <c r="L107" s="18">
        <f t="shared" si="9"/>
        <v>0</v>
      </c>
    </row>
    <row r="108" spans="1:12" x14ac:dyDescent="0.25">
      <c r="A108" s="15" t="s">
        <v>24</v>
      </c>
      <c r="B108" s="15" t="s">
        <v>202</v>
      </c>
      <c r="C108" s="9">
        <v>257</v>
      </c>
      <c r="D108" s="9">
        <v>1800</v>
      </c>
      <c r="E108" s="9">
        <v>1</v>
      </c>
      <c r="F108" s="9" t="s">
        <v>12</v>
      </c>
      <c r="G108" s="9">
        <v>1</v>
      </c>
      <c r="H108" s="9">
        <f t="shared" si="6"/>
        <v>0</v>
      </c>
      <c r="I108" s="10">
        <f t="shared" si="7"/>
        <v>1</v>
      </c>
      <c r="J108" s="18">
        <f t="shared" si="8"/>
        <v>1800</v>
      </c>
      <c r="K108" s="10"/>
      <c r="L108" s="18">
        <f t="shared" si="9"/>
        <v>0</v>
      </c>
    </row>
    <row r="109" spans="1:12" x14ac:dyDescent="0.25">
      <c r="A109" s="15" t="s">
        <v>24</v>
      </c>
      <c r="B109" s="15" t="s">
        <v>203</v>
      </c>
      <c r="C109" s="9">
        <v>258</v>
      </c>
      <c r="D109" s="9">
        <v>2000</v>
      </c>
      <c r="E109" s="9">
        <v>1</v>
      </c>
      <c r="F109" s="9" t="s">
        <v>12</v>
      </c>
      <c r="G109" s="9">
        <v>0</v>
      </c>
      <c r="H109" s="9">
        <f t="shared" si="6"/>
        <v>1</v>
      </c>
      <c r="I109" s="10">
        <f t="shared" si="7"/>
        <v>0</v>
      </c>
      <c r="J109" s="18">
        <f t="shared" si="8"/>
        <v>0</v>
      </c>
      <c r="K109" s="10"/>
      <c r="L109" s="18">
        <f t="shared" si="9"/>
        <v>0</v>
      </c>
    </row>
    <row r="110" spans="1:12" x14ac:dyDescent="0.25">
      <c r="A110" s="9" t="s">
        <v>27</v>
      </c>
      <c r="B110" s="12" t="s">
        <v>207</v>
      </c>
      <c r="C110" s="9">
        <v>264</v>
      </c>
      <c r="D110" s="9">
        <v>1500</v>
      </c>
      <c r="E110" s="9">
        <v>1</v>
      </c>
      <c r="F110" s="9" t="s">
        <v>12</v>
      </c>
      <c r="G110" s="9">
        <v>0</v>
      </c>
      <c r="H110" s="9">
        <f t="shared" si="6"/>
        <v>1</v>
      </c>
      <c r="I110" s="10">
        <f t="shared" si="7"/>
        <v>0</v>
      </c>
      <c r="J110" s="17">
        <f t="shared" ref="J110" si="12">D110*G110</f>
        <v>0</v>
      </c>
      <c r="K110" s="16">
        <v>1</v>
      </c>
      <c r="L110" s="17">
        <f t="shared" si="9"/>
        <v>1500</v>
      </c>
    </row>
    <row r="111" spans="1:12" ht="30" x14ac:dyDescent="0.25">
      <c r="A111" s="15" t="s">
        <v>29</v>
      </c>
      <c r="B111" s="15" t="s">
        <v>210</v>
      </c>
      <c r="C111" s="9">
        <v>272</v>
      </c>
      <c r="D111" s="9">
        <v>18000</v>
      </c>
      <c r="E111" s="9">
        <v>1</v>
      </c>
      <c r="F111" s="9" t="s">
        <v>12</v>
      </c>
      <c r="G111" s="9">
        <v>1</v>
      </c>
      <c r="H111" s="9">
        <f t="shared" si="6"/>
        <v>0</v>
      </c>
      <c r="I111" s="10">
        <f t="shared" si="7"/>
        <v>1</v>
      </c>
      <c r="J111" s="18">
        <f t="shared" si="8"/>
        <v>18000</v>
      </c>
      <c r="K111" s="10"/>
      <c r="L111" s="18">
        <f t="shared" si="9"/>
        <v>0</v>
      </c>
    </row>
    <row r="112" spans="1:12" x14ac:dyDescent="0.25">
      <c r="A112" s="15" t="s">
        <v>30</v>
      </c>
      <c r="B112" s="15" t="s">
        <v>214</v>
      </c>
      <c r="C112" s="15">
        <v>277</v>
      </c>
      <c r="D112" s="15">
        <v>34</v>
      </c>
      <c r="E112" s="15">
        <v>76.528999999999996</v>
      </c>
      <c r="F112" s="15" t="s">
        <v>31</v>
      </c>
      <c r="G112" s="15">
        <v>0</v>
      </c>
      <c r="H112" s="15">
        <f t="shared" si="6"/>
        <v>76.528999999999996</v>
      </c>
      <c r="I112" s="16">
        <f t="shared" ref="I112:I115" si="13">G112/E112</f>
        <v>0</v>
      </c>
      <c r="J112" s="17">
        <f t="shared" ref="J112:J115" si="14">G112*D112</f>
        <v>0</v>
      </c>
      <c r="K112" s="16">
        <v>1</v>
      </c>
      <c r="L112" s="17">
        <f t="shared" si="9"/>
        <v>2601.9859999999999</v>
      </c>
    </row>
    <row r="113" spans="1:12" ht="30" x14ac:dyDescent="0.25">
      <c r="A113" s="15" t="s">
        <v>30</v>
      </c>
      <c r="B113" s="15" t="s">
        <v>215</v>
      </c>
      <c r="C113" s="15">
        <v>278</v>
      </c>
      <c r="D113" s="15">
        <v>77</v>
      </c>
      <c r="E113" s="15">
        <v>29.302600000000002</v>
      </c>
      <c r="F113" s="15" t="s">
        <v>31</v>
      </c>
      <c r="G113" s="15">
        <v>0</v>
      </c>
      <c r="H113" s="15">
        <f t="shared" si="6"/>
        <v>29.302600000000002</v>
      </c>
      <c r="I113" s="16">
        <f t="shared" si="13"/>
        <v>0</v>
      </c>
      <c r="J113" s="17">
        <f t="shared" si="14"/>
        <v>0</v>
      </c>
      <c r="K113" s="16">
        <v>1</v>
      </c>
      <c r="L113" s="17">
        <f t="shared" si="9"/>
        <v>2256.3002000000001</v>
      </c>
    </row>
    <row r="114" spans="1:12" ht="30" x14ac:dyDescent="0.25">
      <c r="A114" s="15" t="s">
        <v>30</v>
      </c>
      <c r="B114" s="15" t="s">
        <v>216</v>
      </c>
      <c r="C114" s="15">
        <v>279</v>
      </c>
      <c r="D114" s="15">
        <v>23</v>
      </c>
      <c r="E114" s="15">
        <v>66</v>
      </c>
      <c r="F114" s="15" t="s">
        <v>23</v>
      </c>
      <c r="G114" s="15">
        <v>0</v>
      </c>
      <c r="H114" s="15">
        <f t="shared" si="6"/>
        <v>66</v>
      </c>
      <c r="I114" s="16">
        <f t="shared" si="13"/>
        <v>0</v>
      </c>
      <c r="J114" s="17">
        <f t="shared" si="14"/>
        <v>0</v>
      </c>
      <c r="K114" s="16">
        <v>1</v>
      </c>
      <c r="L114" s="17">
        <f t="shared" si="9"/>
        <v>1518</v>
      </c>
    </row>
    <row r="115" spans="1:12" x14ac:dyDescent="0.25">
      <c r="A115" s="15" t="s">
        <v>30</v>
      </c>
      <c r="B115" s="15" t="s">
        <v>217</v>
      </c>
      <c r="C115" s="15">
        <v>280</v>
      </c>
      <c r="D115" s="15">
        <v>151</v>
      </c>
      <c r="E115" s="15">
        <v>17.375499999999999</v>
      </c>
      <c r="F115" s="15" t="s">
        <v>31</v>
      </c>
      <c r="G115" s="15">
        <v>0</v>
      </c>
      <c r="H115" s="15">
        <f t="shared" si="6"/>
        <v>17.375499999999999</v>
      </c>
      <c r="I115" s="16">
        <f t="shared" si="13"/>
        <v>0</v>
      </c>
      <c r="J115" s="17">
        <f t="shared" si="14"/>
        <v>0</v>
      </c>
      <c r="K115" s="16">
        <v>1</v>
      </c>
      <c r="L115" s="17">
        <f t="shared" si="9"/>
        <v>2623.7004999999999</v>
      </c>
    </row>
    <row r="116" spans="1:12" ht="30" x14ac:dyDescent="0.25">
      <c r="A116" s="15" t="s">
        <v>21</v>
      </c>
      <c r="B116" s="15" t="s">
        <v>219</v>
      </c>
      <c r="C116" s="9">
        <v>283</v>
      </c>
      <c r="D116" s="9">
        <v>400</v>
      </c>
      <c r="E116" s="9">
        <v>1</v>
      </c>
      <c r="F116" s="9" t="s">
        <v>12</v>
      </c>
      <c r="G116" s="9">
        <v>0</v>
      </c>
      <c r="H116" s="9">
        <f t="shared" si="6"/>
        <v>1</v>
      </c>
      <c r="I116" s="10">
        <f t="shared" si="7"/>
        <v>0</v>
      </c>
      <c r="J116" s="18">
        <f t="shared" si="8"/>
        <v>0</v>
      </c>
      <c r="K116" s="10"/>
      <c r="L116" s="18">
        <f t="shared" si="9"/>
        <v>0</v>
      </c>
    </row>
    <row r="117" spans="1:12" x14ac:dyDescent="0.25">
      <c r="A117" s="15" t="s">
        <v>32</v>
      </c>
      <c r="B117" s="15" t="s">
        <v>465</v>
      </c>
      <c r="C117" s="9">
        <v>291</v>
      </c>
      <c r="D117" s="9">
        <v>78</v>
      </c>
      <c r="E117" s="9">
        <f>(0.669+0.672+1.767+1.156+1.904+1.157+0.759+0.769+0.55+0.715+2.05+0.548+1.158+0.755+1.153+1.139+0.771+0.744)*3.281</f>
        <v>60.488516000000004</v>
      </c>
      <c r="F117" s="9" t="s">
        <v>31</v>
      </c>
      <c r="G117" s="9">
        <f>E117</f>
        <v>60.488516000000004</v>
      </c>
      <c r="H117" s="9">
        <f t="shared" si="6"/>
        <v>0</v>
      </c>
      <c r="I117" s="10">
        <f t="shared" si="7"/>
        <v>1</v>
      </c>
      <c r="J117" s="18">
        <f t="shared" si="8"/>
        <v>4718.1042480000006</v>
      </c>
      <c r="K117" s="10"/>
      <c r="L117" s="18">
        <f t="shared" si="9"/>
        <v>0</v>
      </c>
    </row>
    <row r="118" spans="1:12" ht="30" x14ac:dyDescent="0.25">
      <c r="A118" s="15" t="s">
        <v>44</v>
      </c>
      <c r="B118" s="15" t="s">
        <v>220</v>
      </c>
      <c r="C118" s="9">
        <v>296</v>
      </c>
      <c r="D118" s="9">
        <v>310</v>
      </c>
      <c r="E118" s="9">
        <v>736.3</v>
      </c>
      <c r="F118" s="9" t="s">
        <v>23</v>
      </c>
      <c r="G118" s="9">
        <v>714.21</v>
      </c>
      <c r="H118" s="9">
        <f t="shared" si="6"/>
        <v>22.089999999999918</v>
      </c>
      <c r="I118" s="10">
        <f t="shared" si="7"/>
        <v>0.96999864185793849</v>
      </c>
      <c r="J118" s="18">
        <f t="shared" si="8"/>
        <v>214762.64630042107</v>
      </c>
      <c r="K118" s="10"/>
      <c r="L118" s="18">
        <f t="shared" si="9"/>
        <v>0</v>
      </c>
    </row>
    <row r="119" spans="1:12" x14ac:dyDescent="0.25">
      <c r="A119" s="15" t="s">
        <v>33</v>
      </c>
      <c r="B119" s="15" t="s">
        <v>221</v>
      </c>
      <c r="C119" s="9">
        <v>299</v>
      </c>
      <c r="D119" s="9">
        <v>18200</v>
      </c>
      <c r="E119" s="9">
        <v>1</v>
      </c>
      <c r="F119" s="9" t="s">
        <v>12</v>
      </c>
      <c r="G119" s="9">
        <v>1</v>
      </c>
      <c r="H119" s="9">
        <f t="shared" si="6"/>
        <v>0</v>
      </c>
      <c r="I119" s="10">
        <f t="shared" si="7"/>
        <v>1</v>
      </c>
      <c r="J119" s="18">
        <f t="shared" si="8"/>
        <v>18200</v>
      </c>
      <c r="K119" s="10"/>
      <c r="L119" s="18">
        <f t="shared" si="9"/>
        <v>0</v>
      </c>
    </row>
    <row r="120" spans="1:12" ht="30" x14ac:dyDescent="0.25">
      <c r="A120" s="15" t="s">
        <v>36</v>
      </c>
      <c r="B120" s="15" t="s">
        <v>235</v>
      </c>
      <c r="C120" s="9">
        <v>316</v>
      </c>
      <c r="D120" s="9">
        <v>4000</v>
      </c>
      <c r="E120" s="9">
        <v>1</v>
      </c>
      <c r="F120" s="9" t="s">
        <v>12</v>
      </c>
      <c r="G120" s="9">
        <v>1</v>
      </c>
      <c r="H120" s="9">
        <f t="shared" si="6"/>
        <v>0</v>
      </c>
      <c r="I120" s="10">
        <f t="shared" si="7"/>
        <v>1</v>
      </c>
      <c r="J120" s="18">
        <f t="shared" si="8"/>
        <v>4000</v>
      </c>
      <c r="K120" s="10"/>
      <c r="L120" s="18">
        <f t="shared" si="9"/>
        <v>0</v>
      </c>
    </row>
    <row r="121" spans="1:12" x14ac:dyDescent="0.25">
      <c r="A121" s="15" t="s">
        <v>34</v>
      </c>
      <c r="B121" s="15" t="s">
        <v>243</v>
      </c>
      <c r="C121" s="9">
        <v>319</v>
      </c>
      <c r="D121" s="9">
        <v>8500</v>
      </c>
      <c r="E121" s="9">
        <v>0.66700000000000004</v>
      </c>
      <c r="F121" s="9" t="s">
        <v>16</v>
      </c>
      <c r="G121" s="9">
        <v>0.08</v>
      </c>
      <c r="H121" s="9">
        <f t="shared" si="6"/>
        <v>0.58700000000000008</v>
      </c>
      <c r="I121" s="10">
        <f t="shared" si="7"/>
        <v>0.1199400299850075</v>
      </c>
      <c r="J121" s="18">
        <f t="shared" si="8"/>
        <v>81.559220389805091</v>
      </c>
      <c r="K121" s="10"/>
      <c r="L121" s="18">
        <f t="shared" si="9"/>
        <v>0</v>
      </c>
    </row>
    <row r="122" spans="1:12" x14ac:dyDescent="0.25">
      <c r="A122" s="15" t="s">
        <v>34</v>
      </c>
      <c r="B122" s="15" t="s">
        <v>244</v>
      </c>
      <c r="C122" s="9">
        <v>320</v>
      </c>
      <c r="D122" s="9">
        <v>424</v>
      </c>
      <c r="E122" s="9">
        <v>12.337</v>
      </c>
      <c r="F122" s="9" t="s">
        <v>14</v>
      </c>
      <c r="G122" s="9">
        <v>3.18</v>
      </c>
      <c r="H122" s="9">
        <f t="shared" si="6"/>
        <v>9.157</v>
      </c>
      <c r="I122" s="10">
        <f t="shared" si="7"/>
        <v>0.25776120612790793</v>
      </c>
      <c r="J122" s="18">
        <f t="shared" si="8"/>
        <v>347.54458944638088</v>
      </c>
      <c r="K122" s="10"/>
      <c r="L122" s="18">
        <f t="shared" si="9"/>
        <v>0</v>
      </c>
    </row>
    <row r="123" spans="1:12" x14ac:dyDescent="0.25">
      <c r="A123" s="15" t="s">
        <v>34</v>
      </c>
      <c r="B123" s="15" t="s">
        <v>245</v>
      </c>
      <c r="C123" s="9">
        <v>321</v>
      </c>
      <c r="D123" s="9">
        <v>1000</v>
      </c>
      <c r="E123" s="9">
        <v>1</v>
      </c>
      <c r="F123" s="9" t="s">
        <v>14</v>
      </c>
      <c r="G123" s="9">
        <v>0.53</v>
      </c>
      <c r="H123" s="9">
        <f t="shared" si="6"/>
        <v>0.47</v>
      </c>
      <c r="I123" s="10">
        <f t="shared" si="7"/>
        <v>0.53</v>
      </c>
      <c r="J123" s="18">
        <f t="shared" si="8"/>
        <v>280.90000000000003</v>
      </c>
      <c r="K123" s="10"/>
      <c r="L123" s="18">
        <f t="shared" si="9"/>
        <v>0</v>
      </c>
    </row>
    <row r="124" spans="1:12" x14ac:dyDescent="0.25">
      <c r="A124" s="15" t="s">
        <v>34</v>
      </c>
      <c r="B124" s="15" t="s">
        <v>246</v>
      </c>
      <c r="C124" s="9">
        <v>322</v>
      </c>
      <c r="D124" s="9">
        <v>2000</v>
      </c>
      <c r="E124" s="9">
        <v>1.6</v>
      </c>
      <c r="F124" s="9" t="s">
        <v>14</v>
      </c>
      <c r="G124" s="9">
        <v>1.59</v>
      </c>
      <c r="H124" s="9">
        <f t="shared" si="6"/>
        <v>1.0000000000000009E-2</v>
      </c>
      <c r="I124" s="10">
        <f t="shared" si="7"/>
        <v>0.99375000000000002</v>
      </c>
      <c r="J124" s="18">
        <f t="shared" si="8"/>
        <v>3160.125</v>
      </c>
      <c r="K124" s="10"/>
      <c r="L124" s="18">
        <f t="shared" si="9"/>
        <v>0</v>
      </c>
    </row>
    <row r="125" spans="1:12" x14ac:dyDescent="0.25">
      <c r="A125" s="15" t="s">
        <v>34</v>
      </c>
      <c r="B125" s="15" t="s">
        <v>247</v>
      </c>
      <c r="C125" s="9">
        <v>323</v>
      </c>
      <c r="D125" s="9">
        <v>258.33999999999997</v>
      </c>
      <c r="E125" s="9">
        <v>40.99</v>
      </c>
      <c r="F125" s="9" t="s">
        <v>10</v>
      </c>
      <c r="G125" s="9">
        <v>40.99</v>
      </c>
      <c r="H125" s="9">
        <f t="shared" si="6"/>
        <v>0</v>
      </c>
      <c r="I125" s="10">
        <f t="shared" si="7"/>
        <v>1</v>
      </c>
      <c r="J125" s="18">
        <f t="shared" si="8"/>
        <v>10589.356599999999</v>
      </c>
      <c r="K125" s="10"/>
      <c r="L125" s="18">
        <f t="shared" si="9"/>
        <v>0</v>
      </c>
    </row>
    <row r="126" spans="1:12" x14ac:dyDescent="0.25">
      <c r="A126" s="15" t="s">
        <v>34</v>
      </c>
      <c r="B126" s="15" t="s">
        <v>248</v>
      </c>
      <c r="C126" s="9">
        <v>324</v>
      </c>
      <c r="D126" s="9">
        <v>172.22</v>
      </c>
      <c r="E126" s="9">
        <v>40.99</v>
      </c>
      <c r="F126" s="9" t="s">
        <v>10</v>
      </c>
      <c r="G126" s="9">
        <v>38.94</v>
      </c>
      <c r="H126" s="9">
        <f t="shared" si="6"/>
        <v>2.0500000000000043</v>
      </c>
      <c r="I126" s="10">
        <f t="shared" si="7"/>
        <v>0.949987801902903</v>
      </c>
      <c r="J126" s="18">
        <f t="shared" si="8"/>
        <v>6370.8526565503771</v>
      </c>
      <c r="K126" s="10"/>
      <c r="L126" s="18">
        <f t="shared" si="9"/>
        <v>0</v>
      </c>
    </row>
    <row r="127" spans="1:12" x14ac:dyDescent="0.25">
      <c r="A127" s="15" t="s">
        <v>34</v>
      </c>
      <c r="B127" s="15" t="s">
        <v>249</v>
      </c>
      <c r="C127" s="9">
        <v>325</v>
      </c>
      <c r="D127" s="9">
        <v>194</v>
      </c>
      <c r="E127" s="9">
        <v>96.45</v>
      </c>
      <c r="F127" s="9" t="s">
        <v>10</v>
      </c>
      <c r="G127" s="9">
        <v>91.63</v>
      </c>
      <c r="H127" s="9">
        <f t="shared" si="6"/>
        <v>4.8200000000000074</v>
      </c>
      <c r="I127" s="10">
        <f t="shared" si="7"/>
        <v>0.95002592016588894</v>
      </c>
      <c r="J127" s="18">
        <f t="shared" si="8"/>
        <v>16887.869762571278</v>
      </c>
      <c r="K127" s="10"/>
      <c r="L127" s="18">
        <f t="shared" si="9"/>
        <v>0</v>
      </c>
    </row>
    <row r="128" spans="1:12" x14ac:dyDescent="0.25">
      <c r="A128" s="15" t="s">
        <v>34</v>
      </c>
      <c r="B128" s="15" t="s">
        <v>250</v>
      </c>
      <c r="C128" s="9">
        <v>326</v>
      </c>
      <c r="D128" s="9">
        <v>283</v>
      </c>
      <c r="E128" s="9">
        <v>5.7839999999999998</v>
      </c>
      <c r="F128" s="9" t="s">
        <v>14</v>
      </c>
      <c r="G128" s="9">
        <v>5.78</v>
      </c>
      <c r="H128" s="9">
        <f t="shared" si="6"/>
        <v>3.9999999999995595E-3</v>
      </c>
      <c r="I128" s="10">
        <f t="shared" si="7"/>
        <v>0.99930843706777328</v>
      </c>
      <c r="J128" s="18">
        <f t="shared" si="8"/>
        <v>1634.6087828492396</v>
      </c>
      <c r="K128" s="10"/>
      <c r="L128" s="18">
        <f t="shared" si="9"/>
        <v>0</v>
      </c>
    </row>
    <row r="129" spans="1:12" x14ac:dyDescent="0.25">
      <c r="A129" s="15" t="s">
        <v>34</v>
      </c>
      <c r="B129" s="15" t="s">
        <v>246</v>
      </c>
      <c r="C129" s="9">
        <v>327</v>
      </c>
      <c r="D129" s="9">
        <v>2000</v>
      </c>
      <c r="E129" s="9">
        <v>4.7640000000000002</v>
      </c>
      <c r="F129" s="9" t="s">
        <v>14</v>
      </c>
      <c r="G129" s="9">
        <v>4.76</v>
      </c>
      <c r="H129" s="9">
        <f t="shared" si="6"/>
        <v>4.0000000000004476E-3</v>
      </c>
      <c r="I129" s="10">
        <f t="shared" si="7"/>
        <v>0.99916036943744746</v>
      </c>
      <c r="J129" s="18">
        <f t="shared" si="8"/>
        <v>9512.0067170445</v>
      </c>
      <c r="K129" s="10"/>
      <c r="L129" s="18">
        <f t="shared" si="9"/>
        <v>0</v>
      </c>
    </row>
    <row r="130" spans="1:12" ht="30" x14ac:dyDescent="0.25">
      <c r="A130" s="15" t="s">
        <v>34</v>
      </c>
      <c r="B130" s="15" t="s">
        <v>251</v>
      </c>
      <c r="C130" s="9">
        <v>328</v>
      </c>
      <c r="D130" s="9">
        <v>302</v>
      </c>
      <c r="E130" s="9">
        <v>106.23399999999999</v>
      </c>
      <c r="F130" s="9" t="s">
        <v>10</v>
      </c>
      <c r="G130" s="9">
        <v>106.23</v>
      </c>
      <c r="H130" s="9">
        <f t="shared" si="6"/>
        <v>3.9999999999906777E-3</v>
      </c>
      <c r="I130" s="10">
        <f t="shared" si="7"/>
        <v>0.99996234727111855</v>
      </c>
      <c r="J130" s="18">
        <f t="shared" si="8"/>
        <v>32080.2520454845</v>
      </c>
      <c r="K130" s="10"/>
      <c r="L130" s="18">
        <f t="shared" si="9"/>
        <v>0</v>
      </c>
    </row>
    <row r="131" spans="1:12" x14ac:dyDescent="0.25">
      <c r="A131" s="15" t="s">
        <v>18</v>
      </c>
      <c r="B131" s="15" t="s">
        <v>222</v>
      </c>
      <c r="C131" s="9">
        <v>350</v>
      </c>
      <c r="D131" s="9">
        <v>1</v>
      </c>
      <c r="E131" s="9">
        <v>3</v>
      </c>
      <c r="F131" s="9" t="s">
        <v>12</v>
      </c>
      <c r="G131" s="9">
        <v>0</v>
      </c>
      <c r="H131" s="9">
        <f t="shared" si="6"/>
        <v>3</v>
      </c>
      <c r="I131" s="10">
        <f t="shared" si="7"/>
        <v>0</v>
      </c>
      <c r="J131" s="18">
        <f t="shared" si="8"/>
        <v>0</v>
      </c>
      <c r="K131" s="10"/>
      <c r="L131" s="18">
        <f t="shared" si="9"/>
        <v>0</v>
      </c>
    </row>
    <row r="132" spans="1:12" ht="30" x14ac:dyDescent="0.25">
      <c r="A132" s="15" t="s">
        <v>24</v>
      </c>
      <c r="B132" s="15" t="s">
        <v>224</v>
      </c>
      <c r="C132" s="9">
        <v>401</v>
      </c>
      <c r="D132" s="9">
        <v>1000</v>
      </c>
      <c r="E132" s="9">
        <v>1</v>
      </c>
      <c r="F132" s="9" t="s">
        <v>12</v>
      </c>
      <c r="G132" s="9">
        <v>1</v>
      </c>
      <c r="H132" s="9">
        <f t="shared" si="6"/>
        <v>0</v>
      </c>
      <c r="I132" s="10">
        <f t="shared" si="7"/>
        <v>1</v>
      </c>
      <c r="J132" s="18">
        <f t="shared" si="8"/>
        <v>1000</v>
      </c>
      <c r="K132" s="10"/>
      <c r="L132" s="18">
        <f t="shared" si="9"/>
        <v>0</v>
      </c>
    </row>
    <row r="133" spans="1:12" ht="30" x14ac:dyDescent="0.25">
      <c r="A133" s="15" t="s">
        <v>24</v>
      </c>
      <c r="B133" s="15" t="s">
        <v>225</v>
      </c>
      <c r="C133" s="9">
        <v>402</v>
      </c>
      <c r="D133" s="9">
        <v>2000</v>
      </c>
      <c r="E133" s="9">
        <v>1</v>
      </c>
      <c r="F133" s="9" t="s">
        <v>12</v>
      </c>
      <c r="G133" s="9">
        <v>1</v>
      </c>
      <c r="H133" s="9">
        <f t="shared" si="6"/>
        <v>0</v>
      </c>
      <c r="I133" s="10">
        <f t="shared" si="7"/>
        <v>1</v>
      </c>
      <c r="J133" s="18">
        <f t="shared" si="8"/>
        <v>2000</v>
      </c>
      <c r="K133" s="10"/>
      <c r="L133" s="18">
        <f t="shared" si="9"/>
        <v>0</v>
      </c>
    </row>
    <row r="134" spans="1:12" x14ac:dyDescent="0.25">
      <c r="A134" s="15" t="s">
        <v>24</v>
      </c>
      <c r="B134" s="15" t="s">
        <v>226</v>
      </c>
      <c r="C134" s="9">
        <v>403</v>
      </c>
      <c r="D134" s="9">
        <v>2000</v>
      </c>
      <c r="E134" s="9">
        <v>1</v>
      </c>
      <c r="F134" s="9" t="s">
        <v>12</v>
      </c>
      <c r="G134" s="9">
        <v>0</v>
      </c>
      <c r="H134" s="9">
        <f t="shared" si="6"/>
        <v>1</v>
      </c>
      <c r="I134" s="10">
        <f t="shared" si="7"/>
        <v>0</v>
      </c>
      <c r="J134" s="18">
        <f t="shared" si="8"/>
        <v>0</v>
      </c>
      <c r="K134" s="10"/>
      <c r="L134" s="18">
        <f t="shared" si="9"/>
        <v>0</v>
      </c>
    </row>
    <row r="135" spans="1:12" ht="30" x14ac:dyDescent="0.25">
      <c r="A135" s="15" t="s">
        <v>24</v>
      </c>
      <c r="B135" s="15" t="s">
        <v>227</v>
      </c>
      <c r="C135" s="9">
        <v>404</v>
      </c>
      <c r="D135" s="9">
        <v>1000</v>
      </c>
      <c r="E135" s="9">
        <v>1</v>
      </c>
      <c r="F135" s="9" t="s">
        <v>12</v>
      </c>
      <c r="G135" s="9">
        <v>0</v>
      </c>
      <c r="H135" s="9">
        <f t="shared" si="6"/>
        <v>1</v>
      </c>
      <c r="I135" s="10">
        <f t="shared" si="7"/>
        <v>0</v>
      </c>
      <c r="J135" s="18">
        <f t="shared" si="8"/>
        <v>0</v>
      </c>
      <c r="K135" s="10"/>
      <c r="L135" s="18">
        <f t="shared" si="9"/>
        <v>0</v>
      </c>
    </row>
    <row r="136" spans="1:12" ht="30" x14ac:dyDescent="0.25">
      <c r="A136" s="15" t="s">
        <v>24</v>
      </c>
      <c r="B136" s="15" t="s">
        <v>228</v>
      </c>
      <c r="C136" s="9">
        <v>405</v>
      </c>
      <c r="D136" s="9">
        <v>3000</v>
      </c>
      <c r="E136" s="9">
        <v>1</v>
      </c>
      <c r="F136" s="9" t="s">
        <v>12</v>
      </c>
      <c r="G136" s="9">
        <v>0.5</v>
      </c>
      <c r="H136" s="9">
        <f t="shared" si="6"/>
        <v>0.5</v>
      </c>
      <c r="I136" s="10">
        <f t="shared" si="7"/>
        <v>0.5</v>
      </c>
      <c r="J136" s="18">
        <f t="shared" si="8"/>
        <v>750</v>
      </c>
      <c r="K136" s="10"/>
      <c r="L136" s="18">
        <f t="shared" si="9"/>
        <v>0</v>
      </c>
    </row>
    <row r="137" spans="1:12" ht="30" x14ac:dyDescent="0.25">
      <c r="A137" s="15" t="s">
        <v>18</v>
      </c>
      <c r="B137" s="15" t="s">
        <v>229</v>
      </c>
      <c r="C137" s="9">
        <v>406</v>
      </c>
      <c r="D137" s="9">
        <v>31248.3</v>
      </c>
      <c r="E137" s="9">
        <v>1</v>
      </c>
      <c r="F137" s="9" t="s">
        <v>12</v>
      </c>
      <c r="G137" s="9">
        <v>0.5</v>
      </c>
      <c r="H137" s="9">
        <f t="shared" si="6"/>
        <v>0.5</v>
      </c>
      <c r="I137" s="10">
        <f t="shared" si="7"/>
        <v>0.5</v>
      </c>
      <c r="J137" s="18">
        <f t="shared" si="8"/>
        <v>7812.0749999999998</v>
      </c>
      <c r="K137" s="10">
        <v>0.5</v>
      </c>
      <c r="L137" s="18">
        <f t="shared" si="9"/>
        <v>15624.15</v>
      </c>
    </row>
    <row r="138" spans="1:12" x14ac:dyDescent="0.25">
      <c r="A138" s="15" t="s">
        <v>24</v>
      </c>
      <c r="B138" s="15" t="s">
        <v>230</v>
      </c>
      <c r="C138" s="9">
        <v>407</v>
      </c>
      <c r="D138" s="9">
        <v>1000</v>
      </c>
      <c r="E138" s="9">
        <v>1</v>
      </c>
      <c r="F138" s="9" t="s">
        <v>13</v>
      </c>
      <c r="G138" s="9">
        <v>1</v>
      </c>
      <c r="H138" s="9">
        <f t="shared" si="6"/>
        <v>0</v>
      </c>
      <c r="I138" s="10">
        <f t="shared" si="7"/>
        <v>1</v>
      </c>
      <c r="J138" s="18">
        <f t="shared" si="8"/>
        <v>1000</v>
      </c>
      <c r="K138" s="10"/>
      <c r="L138" s="18">
        <f t="shared" si="9"/>
        <v>0</v>
      </c>
    </row>
    <row r="139" spans="1:12" x14ac:dyDescent="0.25">
      <c r="A139" s="15" t="s">
        <v>24</v>
      </c>
      <c r="B139" s="15" t="s">
        <v>236</v>
      </c>
      <c r="C139" s="9">
        <v>408</v>
      </c>
      <c r="D139" s="9">
        <v>1000</v>
      </c>
      <c r="E139" s="9">
        <v>1</v>
      </c>
      <c r="F139" s="9" t="s">
        <v>13</v>
      </c>
      <c r="G139" s="9">
        <v>1</v>
      </c>
      <c r="H139" s="9">
        <f t="shared" ref="H139:H147" si="15">E139-G139</f>
        <v>0</v>
      </c>
      <c r="I139" s="10">
        <f t="shared" si="7"/>
        <v>1</v>
      </c>
      <c r="J139" s="18">
        <f t="shared" si="8"/>
        <v>1000</v>
      </c>
      <c r="K139" s="10"/>
      <c r="L139" s="18">
        <f t="shared" si="9"/>
        <v>0</v>
      </c>
    </row>
    <row r="140" spans="1:12" ht="45" x14ac:dyDescent="0.25">
      <c r="A140" s="15" t="s">
        <v>18</v>
      </c>
      <c r="B140" s="15" t="s">
        <v>256</v>
      </c>
      <c r="C140" s="9">
        <v>413</v>
      </c>
      <c r="D140" s="9">
        <v>2500</v>
      </c>
      <c r="E140" s="9">
        <v>1</v>
      </c>
      <c r="F140" s="9" t="s">
        <v>12</v>
      </c>
      <c r="G140" s="9">
        <v>0</v>
      </c>
      <c r="H140" s="9">
        <f t="shared" si="15"/>
        <v>1</v>
      </c>
      <c r="I140" s="10">
        <f t="shared" si="7"/>
        <v>0</v>
      </c>
      <c r="J140" s="18">
        <f t="shared" si="8"/>
        <v>0</v>
      </c>
      <c r="K140" s="10"/>
      <c r="L140" s="18">
        <f t="shared" si="9"/>
        <v>0</v>
      </c>
    </row>
    <row r="141" spans="1:12" ht="45" x14ac:dyDescent="0.25">
      <c r="A141" s="15" t="s">
        <v>18</v>
      </c>
      <c r="B141" s="15" t="s">
        <v>257</v>
      </c>
      <c r="C141" s="9">
        <v>414</v>
      </c>
      <c r="D141" s="9">
        <v>2500</v>
      </c>
      <c r="E141" s="9">
        <v>1</v>
      </c>
      <c r="F141" s="9" t="s">
        <v>12</v>
      </c>
      <c r="G141" s="9">
        <v>0</v>
      </c>
      <c r="H141" s="9">
        <f t="shared" si="15"/>
        <v>1</v>
      </c>
      <c r="I141" s="10">
        <f t="shared" ref="I141:I147" si="16">(G141/E141)</f>
        <v>0</v>
      </c>
      <c r="J141" s="18">
        <f t="shared" ref="J141:J146" si="17">G141*D141*I141</f>
        <v>0</v>
      </c>
      <c r="K141" s="10"/>
      <c r="L141" s="18">
        <f t="shared" ref="L141:L146" si="18">D141*E141*K141</f>
        <v>0</v>
      </c>
    </row>
    <row r="142" spans="1:12" x14ac:dyDescent="0.25">
      <c r="A142" s="15" t="s">
        <v>24</v>
      </c>
      <c r="B142" s="15" t="s">
        <v>264</v>
      </c>
      <c r="C142" s="9">
        <v>421</v>
      </c>
      <c r="D142" s="9">
        <v>1500</v>
      </c>
      <c r="E142" s="9">
        <v>1</v>
      </c>
      <c r="F142" s="9" t="s">
        <v>13</v>
      </c>
      <c r="G142" s="9">
        <v>1</v>
      </c>
      <c r="H142" s="9">
        <f t="shared" si="15"/>
        <v>0</v>
      </c>
      <c r="I142" s="10">
        <f t="shared" si="16"/>
        <v>1</v>
      </c>
      <c r="J142" s="18">
        <f t="shared" si="17"/>
        <v>1500</v>
      </c>
      <c r="K142" s="10"/>
      <c r="L142" s="18">
        <f t="shared" si="18"/>
        <v>0</v>
      </c>
    </row>
    <row r="143" spans="1:12" x14ac:dyDescent="0.25">
      <c r="A143" s="15" t="s">
        <v>24</v>
      </c>
      <c r="B143" s="15" t="s">
        <v>265</v>
      </c>
      <c r="C143" s="9">
        <v>422</v>
      </c>
      <c r="D143" s="9">
        <v>500</v>
      </c>
      <c r="E143" s="9">
        <v>5</v>
      </c>
      <c r="F143" s="9" t="s">
        <v>13</v>
      </c>
      <c r="G143" s="9">
        <v>5</v>
      </c>
      <c r="H143" s="9">
        <f t="shared" si="15"/>
        <v>0</v>
      </c>
      <c r="I143" s="10">
        <f t="shared" si="16"/>
        <v>1</v>
      </c>
      <c r="J143" s="18">
        <f t="shared" si="17"/>
        <v>2500</v>
      </c>
      <c r="K143" s="10"/>
      <c r="L143" s="18">
        <f t="shared" si="18"/>
        <v>0</v>
      </c>
    </row>
    <row r="144" spans="1:12" x14ac:dyDescent="0.25">
      <c r="A144" s="15" t="s">
        <v>24</v>
      </c>
      <c r="B144" s="15" t="s">
        <v>266</v>
      </c>
      <c r="C144" s="9">
        <v>423</v>
      </c>
      <c r="D144" s="9">
        <v>600</v>
      </c>
      <c r="E144" s="9">
        <v>7</v>
      </c>
      <c r="F144" s="9" t="s">
        <v>13</v>
      </c>
      <c r="G144" s="9">
        <v>7</v>
      </c>
      <c r="H144" s="9">
        <f t="shared" si="15"/>
        <v>0</v>
      </c>
      <c r="I144" s="10">
        <f t="shared" si="16"/>
        <v>1</v>
      </c>
      <c r="J144" s="18">
        <f t="shared" si="17"/>
        <v>4200</v>
      </c>
      <c r="K144" s="10"/>
      <c r="L144" s="18">
        <f t="shared" si="18"/>
        <v>0</v>
      </c>
    </row>
    <row r="145" spans="1:12" x14ac:dyDescent="0.25">
      <c r="A145" s="15" t="s">
        <v>24</v>
      </c>
      <c r="B145" s="15" t="s">
        <v>296</v>
      </c>
      <c r="C145" s="9">
        <v>430</v>
      </c>
      <c r="D145" s="9">
        <v>700</v>
      </c>
      <c r="E145" s="9">
        <v>3</v>
      </c>
      <c r="F145" s="9" t="s">
        <v>13</v>
      </c>
      <c r="G145" s="9">
        <v>3</v>
      </c>
      <c r="H145" s="9">
        <f t="shared" si="15"/>
        <v>0</v>
      </c>
      <c r="I145" s="10">
        <f t="shared" si="16"/>
        <v>1</v>
      </c>
      <c r="J145" s="18">
        <f t="shared" si="17"/>
        <v>2100</v>
      </c>
      <c r="K145" s="10"/>
      <c r="L145" s="18">
        <f t="shared" si="18"/>
        <v>0</v>
      </c>
    </row>
    <row r="146" spans="1:12" x14ac:dyDescent="0.25">
      <c r="A146" s="15" t="s">
        <v>24</v>
      </c>
      <c r="B146" s="15" t="s">
        <v>297</v>
      </c>
      <c r="C146" s="9">
        <v>431</v>
      </c>
      <c r="D146" s="9">
        <v>1000</v>
      </c>
      <c r="E146" s="9">
        <v>1</v>
      </c>
      <c r="F146" s="9" t="s">
        <v>13</v>
      </c>
      <c r="G146" s="9">
        <v>1</v>
      </c>
      <c r="H146" s="9">
        <f t="shared" si="15"/>
        <v>0</v>
      </c>
      <c r="I146" s="10">
        <f t="shared" si="16"/>
        <v>1</v>
      </c>
      <c r="J146" s="18">
        <f t="shared" si="17"/>
        <v>1000</v>
      </c>
      <c r="K146" s="10"/>
      <c r="L146" s="18">
        <f t="shared" si="18"/>
        <v>0</v>
      </c>
    </row>
    <row r="147" spans="1:12" x14ac:dyDescent="0.25">
      <c r="A147" s="15" t="s">
        <v>32</v>
      </c>
      <c r="B147" s="15" t="s">
        <v>241</v>
      </c>
      <c r="C147" s="9">
        <v>547</v>
      </c>
      <c r="D147" s="9">
        <v>78</v>
      </c>
      <c r="E147" s="9">
        <f>20.855*3.281</f>
        <v>68.425255000000007</v>
      </c>
      <c r="F147" s="9" t="s">
        <v>31</v>
      </c>
      <c r="G147" s="9">
        <f>E147</f>
        <v>68.425255000000007</v>
      </c>
      <c r="H147" s="9">
        <f t="shared" si="15"/>
        <v>0</v>
      </c>
      <c r="I147" s="10">
        <f t="shared" si="16"/>
        <v>1</v>
      </c>
      <c r="J147" s="18">
        <f t="shared" ref="J147" si="19">G147*D147*I147</f>
        <v>5337.1698900000001</v>
      </c>
      <c r="K147" s="10"/>
      <c r="L147" s="18">
        <f t="shared" ref="L147" si="20">D147*E147*K147</f>
        <v>0</v>
      </c>
    </row>
    <row r="148" spans="1:12" x14ac:dyDescent="0.25">
      <c r="J148" s="18">
        <f>SUM(J4:J147)</f>
        <v>1678287.9069064155</v>
      </c>
      <c r="L148" s="18">
        <f>SUM(L4:L147)</f>
        <v>44624.136700000003</v>
      </c>
    </row>
  </sheetData>
  <autoFilter ref="A3:O148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3:O168"/>
  <sheetViews>
    <sheetView topLeftCell="G1" workbookViewId="0">
      <selection activeCell="L171" sqref="L171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style="13" customWidth="1"/>
    <col min="5" max="5" width="21.7109375" style="6" customWidth="1"/>
    <col min="6" max="6" width="12.85546875" style="13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4.7109375" style="13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323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G4-E4</f>
        <v>0</v>
      </c>
      <c r="I4" s="10">
        <f>(G4/E4)</f>
        <v>1</v>
      </c>
      <c r="J4" s="18">
        <f>D4*E4*I4</f>
        <v>8160.4800000000005</v>
      </c>
      <c r="K4" s="10"/>
      <c r="L4" s="18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(G5/E5)</f>
        <v>1</v>
      </c>
      <c r="J5" s="18">
        <f t="shared" ref="J5:J68" si="2">D5*E5*I5</f>
        <v>4000</v>
      </c>
      <c r="K5" s="10"/>
      <c r="L5" s="18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8">
        <f t="shared" si="2"/>
        <v>1000</v>
      </c>
      <c r="K6" s="10"/>
      <c r="L6" s="18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8">
        <f t="shared" si="2"/>
        <v>34958.952000000005</v>
      </c>
      <c r="K7" s="10"/>
      <c r="L7" s="18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8">
        <f t="shared" si="2"/>
        <v>1816.54</v>
      </c>
      <c r="K8" s="10"/>
      <c r="L8" s="18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48</v>
      </c>
      <c r="B9" s="9" t="s">
        <v>298</v>
      </c>
      <c r="C9" s="9">
        <v>7</v>
      </c>
      <c r="D9" s="9">
        <v>43</v>
      </c>
      <c r="E9" s="9">
        <v>79.680000000000007</v>
      </c>
      <c r="F9" s="9" t="s">
        <v>10</v>
      </c>
      <c r="G9" s="9">
        <v>79.680000000000007</v>
      </c>
      <c r="H9" s="9">
        <f t="shared" si="0"/>
        <v>0</v>
      </c>
      <c r="I9" s="10">
        <f t="shared" si="1"/>
        <v>1</v>
      </c>
      <c r="J9" s="18">
        <f t="shared" si="2"/>
        <v>3426.2400000000002</v>
      </c>
      <c r="K9" s="10"/>
      <c r="L9" s="18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9" t="s">
        <v>90</v>
      </c>
      <c r="C10" s="9">
        <v>8</v>
      </c>
      <c r="D10" s="9">
        <v>141.12</v>
      </c>
      <c r="E10" s="9">
        <v>135.32</v>
      </c>
      <c r="F10" s="9" t="s">
        <v>14</v>
      </c>
      <c r="G10" s="9">
        <v>135.32</v>
      </c>
      <c r="H10" s="9">
        <f t="shared" si="0"/>
        <v>0</v>
      </c>
      <c r="I10" s="10">
        <f t="shared" si="1"/>
        <v>1</v>
      </c>
      <c r="J10" s="18">
        <f t="shared" si="2"/>
        <v>19096.358400000001</v>
      </c>
      <c r="K10" s="10"/>
      <c r="L10" s="18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8">
        <f t="shared" si="2"/>
        <v>2500</v>
      </c>
      <c r="K11" s="10"/>
      <c r="L11" s="18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9" t="s">
        <v>91</v>
      </c>
      <c r="C12" s="9">
        <v>11</v>
      </c>
      <c r="D12" s="9">
        <v>211.68</v>
      </c>
      <c r="E12" s="9">
        <v>9.14</v>
      </c>
      <c r="F12" s="9" t="s">
        <v>14</v>
      </c>
      <c r="G12" s="9">
        <v>9.14</v>
      </c>
      <c r="H12" s="9">
        <f t="shared" si="0"/>
        <v>0</v>
      </c>
      <c r="I12" s="10">
        <f t="shared" si="1"/>
        <v>1</v>
      </c>
      <c r="J12" s="18">
        <f t="shared" si="2"/>
        <v>1934.7552000000003</v>
      </c>
      <c r="K12" s="10"/>
      <c r="L12" s="18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48</v>
      </c>
      <c r="B13" s="9" t="s">
        <v>300</v>
      </c>
      <c r="C13" s="9">
        <v>12</v>
      </c>
      <c r="D13" s="9">
        <v>43</v>
      </c>
      <c r="E13" s="9">
        <v>56.04</v>
      </c>
      <c r="F13" s="9" t="s">
        <v>10</v>
      </c>
      <c r="G13" s="9">
        <v>56.04</v>
      </c>
      <c r="H13" s="9">
        <f t="shared" si="0"/>
        <v>0</v>
      </c>
      <c r="I13" s="10">
        <f t="shared" si="1"/>
        <v>1</v>
      </c>
      <c r="J13" s="18">
        <f t="shared" si="2"/>
        <v>2409.7199999999998</v>
      </c>
      <c r="K13" s="10"/>
      <c r="L13" s="18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39</v>
      </c>
      <c r="B14" s="9" t="s">
        <v>92</v>
      </c>
      <c r="C14" s="9">
        <v>13</v>
      </c>
      <c r="D14" s="9">
        <v>141.12</v>
      </c>
      <c r="E14" s="9">
        <v>62.8</v>
      </c>
      <c r="F14" s="9" t="s">
        <v>14</v>
      </c>
      <c r="G14" s="9">
        <v>62.8</v>
      </c>
      <c r="H14" s="9">
        <f t="shared" si="0"/>
        <v>0</v>
      </c>
      <c r="I14" s="10">
        <f t="shared" si="1"/>
        <v>1</v>
      </c>
      <c r="J14" s="18">
        <f t="shared" si="2"/>
        <v>8862.3359999999993</v>
      </c>
      <c r="K14" s="10"/>
      <c r="L14" s="18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9" t="s">
        <v>270</v>
      </c>
      <c r="C15" s="9">
        <v>15</v>
      </c>
      <c r="D15" s="9">
        <v>43</v>
      </c>
      <c r="E15" s="9">
        <v>151.12</v>
      </c>
      <c r="F15" s="9" t="s">
        <v>10</v>
      </c>
      <c r="G15" s="9">
        <v>151.12</v>
      </c>
      <c r="H15" s="9">
        <f t="shared" si="0"/>
        <v>0</v>
      </c>
      <c r="I15" s="10">
        <f t="shared" si="1"/>
        <v>1</v>
      </c>
      <c r="J15" s="18">
        <f t="shared" si="2"/>
        <v>6498.16</v>
      </c>
      <c r="K15" s="10"/>
      <c r="L15" s="18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39</v>
      </c>
      <c r="B16" s="9" t="s">
        <v>94</v>
      </c>
      <c r="C16" s="9">
        <v>16</v>
      </c>
      <c r="D16" s="9">
        <v>141.12</v>
      </c>
      <c r="E16" s="9">
        <v>15.63</v>
      </c>
      <c r="F16" s="9" t="s">
        <v>14</v>
      </c>
      <c r="G16" s="9">
        <v>15.63</v>
      </c>
      <c r="H16" s="9">
        <f t="shared" si="0"/>
        <v>0</v>
      </c>
      <c r="I16" s="10">
        <f t="shared" si="1"/>
        <v>1</v>
      </c>
      <c r="J16" s="18">
        <f t="shared" si="2"/>
        <v>2205.7056000000002</v>
      </c>
      <c r="K16" s="10"/>
      <c r="L16" s="18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48</v>
      </c>
      <c r="B17" s="9" t="s">
        <v>95</v>
      </c>
      <c r="C17" s="9">
        <v>20</v>
      </c>
      <c r="D17" s="9">
        <v>1000</v>
      </c>
      <c r="E17" s="9">
        <v>5.6769999999999996</v>
      </c>
      <c r="F17" s="9" t="s">
        <v>14</v>
      </c>
      <c r="G17" s="9">
        <v>5.68</v>
      </c>
      <c r="H17" s="9">
        <f t="shared" si="0"/>
        <v>3.0000000000001137E-3</v>
      </c>
      <c r="I17" s="10">
        <f t="shared" si="1"/>
        <v>1.0005284481240091</v>
      </c>
      <c r="J17" s="18">
        <f t="shared" si="2"/>
        <v>5680</v>
      </c>
      <c r="K17" s="10"/>
      <c r="L17" s="18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9" t="s">
        <v>96</v>
      </c>
      <c r="C18" s="9">
        <v>21</v>
      </c>
      <c r="D18" s="9">
        <v>1000</v>
      </c>
      <c r="E18" s="9">
        <v>4.5679999999999996</v>
      </c>
      <c r="F18" s="9" t="s">
        <v>14</v>
      </c>
      <c r="G18" s="9">
        <v>4.57</v>
      </c>
      <c r="H18" s="9">
        <f t="shared" si="0"/>
        <v>2.0000000000006679E-3</v>
      </c>
      <c r="I18" s="10">
        <f t="shared" si="1"/>
        <v>1.0004378283712787</v>
      </c>
      <c r="J18" s="18">
        <f t="shared" si="2"/>
        <v>4570.0000000000009</v>
      </c>
      <c r="K18" s="10"/>
      <c r="L18" s="18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48</v>
      </c>
      <c r="B19" s="9" t="s">
        <v>97</v>
      </c>
      <c r="C19" s="9">
        <v>22</v>
      </c>
      <c r="D19" s="9">
        <v>1000</v>
      </c>
      <c r="E19" s="9">
        <v>15.112</v>
      </c>
      <c r="F19" s="9" t="s">
        <v>14</v>
      </c>
      <c r="G19" s="9">
        <v>15.11</v>
      </c>
      <c r="H19" s="9">
        <f t="shared" si="0"/>
        <v>-2.0000000000006679E-3</v>
      </c>
      <c r="I19" s="10">
        <f t="shared" si="1"/>
        <v>0.99986765484383267</v>
      </c>
      <c r="J19" s="18">
        <f t="shared" si="2"/>
        <v>15110</v>
      </c>
      <c r="K19" s="10"/>
      <c r="L19" s="18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49</v>
      </c>
      <c r="B20" s="9" t="s">
        <v>98</v>
      </c>
      <c r="C20" s="9">
        <v>23</v>
      </c>
      <c r="D20" s="9">
        <v>6800</v>
      </c>
      <c r="E20" s="9">
        <v>0.65</v>
      </c>
      <c r="F20" s="9" t="s">
        <v>16</v>
      </c>
      <c r="G20" s="9">
        <v>0.65</v>
      </c>
      <c r="H20" s="9">
        <f t="shared" si="0"/>
        <v>0</v>
      </c>
      <c r="I20" s="10">
        <f t="shared" si="1"/>
        <v>1</v>
      </c>
      <c r="J20" s="18">
        <f t="shared" si="2"/>
        <v>4420</v>
      </c>
      <c r="K20" s="10"/>
      <c r="L20" s="18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49</v>
      </c>
      <c r="B21" s="9" t="s">
        <v>99</v>
      </c>
      <c r="C21" s="9">
        <v>24</v>
      </c>
      <c r="D21" s="9">
        <v>6800</v>
      </c>
      <c r="E21" s="9">
        <v>0.75</v>
      </c>
      <c r="F21" s="9" t="s">
        <v>16</v>
      </c>
      <c r="G21" s="9">
        <v>0.75</v>
      </c>
      <c r="H21" s="9">
        <f t="shared" si="0"/>
        <v>0</v>
      </c>
      <c r="I21" s="10">
        <f t="shared" si="1"/>
        <v>1</v>
      </c>
      <c r="J21" s="18">
        <f t="shared" si="2"/>
        <v>5100</v>
      </c>
      <c r="K21" s="10"/>
      <c r="L21" s="18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49</v>
      </c>
      <c r="B22" s="9" t="s">
        <v>100</v>
      </c>
      <c r="C22" s="9">
        <v>25</v>
      </c>
      <c r="D22" s="9">
        <v>6800</v>
      </c>
      <c r="E22" s="9">
        <v>1</v>
      </c>
      <c r="F22" s="9" t="s">
        <v>16</v>
      </c>
      <c r="G22" s="9">
        <v>1</v>
      </c>
      <c r="H22" s="9">
        <f t="shared" si="0"/>
        <v>0</v>
      </c>
      <c r="I22" s="10">
        <f t="shared" si="1"/>
        <v>1</v>
      </c>
      <c r="J22" s="18">
        <f t="shared" si="2"/>
        <v>6800</v>
      </c>
      <c r="K22" s="10"/>
      <c r="L22" s="18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49</v>
      </c>
      <c r="B23" s="9" t="s">
        <v>101</v>
      </c>
      <c r="C23" s="9">
        <v>26</v>
      </c>
      <c r="D23" s="9">
        <v>6800</v>
      </c>
      <c r="E23" s="9">
        <v>0.9</v>
      </c>
      <c r="F23" s="9" t="s">
        <v>16</v>
      </c>
      <c r="G23" s="9">
        <v>0.9</v>
      </c>
      <c r="H23" s="9">
        <f t="shared" si="0"/>
        <v>0</v>
      </c>
      <c r="I23" s="10">
        <f t="shared" si="1"/>
        <v>1</v>
      </c>
      <c r="J23" s="18">
        <f t="shared" si="2"/>
        <v>6120</v>
      </c>
      <c r="K23" s="10"/>
      <c r="L23" s="18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49</v>
      </c>
      <c r="B24" s="9" t="s">
        <v>102</v>
      </c>
      <c r="C24" s="9">
        <v>29</v>
      </c>
      <c r="D24" s="9">
        <v>6800</v>
      </c>
      <c r="E24" s="9">
        <v>1.1299999999999999</v>
      </c>
      <c r="F24" s="9" t="s">
        <v>16</v>
      </c>
      <c r="G24" s="9">
        <v>1.1299999999999999</v>
      </c>
      <c r="H24" s="9">
        <f t="shared" si="0"/>
        <v>0</v>
      </c>
      <c r="I24" s="10">
        <f t="shared" si="1"/>
        <v>1</v>
      </c>
      <c r="J24" s="18">
        <f t="shared" si="2"/>
        <v>7683.9999999999991</v>
      </c>
      <c r="K24" s="10"/>
      <c r="L24" s="18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9" t="s">
        <v>102</v>
      </c>
      <c r="C25" s="9">
        <v>29</v>
      </c>
      <c r="D25" s="9">
        <v>7500</v>
      </c>
      <c r="E25" s="9">
        <v>1.67</v>
      </c>
      <c r="F25" s="9" t="s">
        <v>16</v>
      </c>
      <c r="G25" s="9">
        <v>1.67</v>
      </c>
      <c r="H25" s="9">
        <f t="shared" si="0"/>
        <v>0</v>
      </c>
      <c r="I25" s="10">
        <f t="shared" si="1"/>
        <v>1</v>
      </c>
      <c r="J25" s="18">
        <f t="shared" si="2"/>
        <v>12525</v>
      </c>
      <c r="K25" s="10"/>
      <c r="L25" s="18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8">
        <f t="shared" si="2"/>
        <v>1350</v>
      </c>
      <c r="K26" s="10"/>
      <c r="L26" s="18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9</v>
      </c>
      <c r="B27" s="9" t="s">
        <v>104</v>
      </c>
      <c r="C27" s="9">
        <v>35</v>
      </c>
      <c r="D27" s="9">
        <v>7500</v>
      </c>
      <c r="E27" s="9">
        <v>0.18</v>
      </c>
      <c r="F27" s="9" t="s">
        <v>16</v>
      </c>
      <c r="G27" s="9">
        <v>0.18</v>
      </c>
      <c r="H27" s="9">
        <f t="shared" si="0"/>
        <v>0</v>
      </c>
      <c r="I27" s="10">
        <f t="shared" si="1"/>
        <v>1</v>
      </c>
      <c r="J27" s="18">
        <f t="shared" si="2"/>
        <v>1350</v>
      </c>
      <c r="K27" s="10"/>
      <c r="L27" s="18">
        <f t="shared" si="3"/>
        <v>0</v>
      </c>
      <c r="N27" s="51" t="s">
        <v>472</v>
      </c>
      <c r="O27" s="21">
        <f>SUM(O4:O26)</f>
        <v>0</v>
      </c>
    </row>
    <row r="28" spans="1:15" x14ac:dyDescent="0.25">
      <c r="A28" s="9" t="s">
        <v>42</v>
      </c>
      <c r="B28" s="9" t="s">
        <v>105</v>
      </c>
      <c r="C28" s="9">
        <v>41</v>
      </c>
      <c r="D28" s="9">
        <v>301.392</v>
      </c>
      <c r="E28" s="9">
        <v>50.12</v>
      </c>
      <c r="F28" s="9" t="s">
        <v>10</v>
      </c>
      <c r="G28" s="9">
        <v>50.12</v>
      </c>
      <c r="H28" s="9">
        <f t="shared" si="0"/>
        <v>0</v>
      </c>
      <c r="I28" s="10">
        <f t="shared" si="1"/>
        <v>1</v>
      </c>
      <c r="J28" s="18">
        <f t="shared" si="2"/>
        <v>15105.767039999999</v>
      </c>
      <c r="K28" s="10"/>
      <c r="L28" s="18">
        <f t="shared" si="3"/>
        <v>0</v>
      </c>
    </row>
    <row r="29" spans="1:15" x14ac:dyDescent="0.25">
      <c r="A29" s="9" t="s">
        <v>42</v>
      </c>
      <c r="B29" s="9" t="s">
        <v>106</v>
      </c>
      <c r="C29" s="9">
        <v>42</v>
      </c>
      <c r="D29" s="9">
        <v>301.392</v>
      </c>
      <c r="E29" s="9">
        <v>31.67</v>
      </c>
      <c r="F29" s="9" t="s">
        <v>10</v>
      </c>
      <c r="G29" s="9">
        <v>31.67</v>
      </c>
      <c r="H29" s="9">
        <f t="shared" si="0"/>
        <v>0</v>
      </c>
      <c r="I29" s="10">
        <f t="shared" si="1"/>
        <v>1</v>
      </c>
      <c r="J29" s="18">
        <f t="shared" si="2"/>
        <v>9545.0846400000009</v>
      </c>
      <c r="K29" s="10"/>
      <c r="L29" s="18">
        <f t="shared" si="3"/>
        <v>0</v>
      </c>
    </row>
    <row r="30" spans="1:15" x14ac:dyDescent="0.25">
      <c r="A30" s="9" t="s">
        <v>42</v>
      </c>
      <c r="B30" s="9" t="s">
        <v>107</v>
      </c>
      <c r="C30" s="9">
        <v>43</v>
      </c>
      <c r="D30" s="9">
        <v>301.392</v>
      </c>
      <c r="E30" s="9">
        <v>105.11</v>
      </c>
      <c r="F30" s="9" t="s">
        <v>10</v>
      </c>
      <c r="G30" s="9">
        <v>105.11</v>
      </c>
      <c r="H30" s="9">
        <f t="shared" si="0"/>
        <v>0</v>
      </c>
      <c r="I30" s="10">
        <f t="shared" si="1"/>
        <v>1</v>
      </c>
      <c r="J30" s="18">
        <f t="shared" si="2"/>
        <v>31679.313119999999</v>
      </c>
      <c r="K30" s="10"/>
      <c r="L30" s="18">
        <f t="shared" si="3"/>
        <v>0</v>
      </c>
    </row>
    <row r="31" spans="1:15" x14ac:dyDescent="0.25">
      <c r="A31" s="9" t="s">
        <v>42</v>
      </c>
      <c r="B31" s="9" t="s">
        <v>108</v>
      </c>
      <c r="C31" s="9">
        <v>44</v>
      </c>
      <c r="D31" s="9">
        <v>301.392</v>
      </c>
      <c r="E31" s="9">
        <v>59.91</v>
      </c>
      <c r="F31" s="9" t="s">
        <v>10</v>
      </c>
      <c r="G31" s="9">
        <v>59.91</v>
      </c>
      <c r="H31" s="9">
        <f t="shared" si="0"/>
        <v>0</v>
      </c>
      <c r="I31" s="10">
        <f t="shared" si="1"/>
        <v>1</v>
      </c>
      <c r="J31" s="18">
        <f t="shared" si="2"/>
        <v>18056.39472</v>
      </c>
      <c r="K31" s="10"/>
      <c r="L31" s="18">
        <f t="shared" si="3"/>
        <v>0</v>
      </c>
    </row>
    <row r="32" spans="1:15" x14ac:dyDescent="0.25">
      <c r="A32" s="9" t="s">
        <v>42</v>
      </c>
      <c r="B32" s="9" t="s">
        <v>109</v>
      </c>
      <c r="C32" s="9">
        <v>45</v>
      </c>
      <c r="D32" s="9">
        <v>301.392</v>
      </c>
      <c r="E32" s="9">
        <v>261.41000000000003</v>
      </c>
      <c r="F32" s="9" t="s">
        <v>10</v>
      </c>
      <c r="G32" s="9">
        <v>261.41000000000003</v>
      </c>
      <c r="H32" s="9">
        <f t="shared" si="0"/>
        <v>0</v>
      </c>
      <c r="I32" s="10">
        <f t="shared" si="1"/>
        <v>1</v>
      </c>
      <c r="J32" s="18">
        <f t="shared" si="2"/>
        <v>78786.882720000009</v>
      </c>
      <c r="K32" s="10"/>
      <c r="L32" s="18">
        <f t="shared" si="3"/>
        <v>0</v>
      </c>
    </row>
    <row r="33" spans="1:12" x14ac:dyDescent="0.25">
      <c r="A33" s="9" t="s">
        <v>42</v>
      </c>
      <c r="B33" s="9" t="s">
        <v>110</v>
      </c>
      <c r="C33" s="9">
        <v>46</v>
      </c>
      <c r="D33" s="9">
        <v>301.392</v>
      </c>
      <c r="E33" s="9">
        <v>14.58</v>
      </c>
      <c r="F33" s="9" t="s">
        <v>10</v>
      </c>
      <c r="G33" s="9">
        <v>14.58</v>
      </c>
      <c r="H33" s="9">
        <f t="shared" si="0"/>
        <v>0</v>
      </c>
      <c r="I33" s="10">
        <f t="shared" si="1"/>
        <v>1</v>
      </c>
      <c r="J33" s="18">
        <f t="shared" si="2"/>
        <v>4394.2953600000001</v>
      </c>
      <c r="K33" s="10"/>
      <c r="L33" s="18">
        <f t="shared" si="3"/>
        <v>0</v>
      </c>
    </row>
    <row r="34" spans="1:12" x14ac:dyDescent="0.25">
      <c r="A34" s="9" t="s">
        <v>42</v>
      </c>
      <c r="B34" s="9" t="s">
        <v>111</v>
      </c>
      <c r="C34" s="9">
        <v>47</v>
      </c>
      <c r="D34" s="9">
        <v>301.392</v>
      </c>
      <c r="E34" s="9">
        <v>18.25</v>
      </c>
      <c r="F34" s="9" t="s">
        <v>10</v>
      </c>
      <c r="G34" s="9">
        <v>9.0500000000000007</v>
      </c>
      <c r="H34" s="9">
        <f t="shared" si="0"/>
        <v>-9.1999999999999993</v>
      </c>
      <c r="I34" s="10">
        <f t="shared" si="1"/>
        <v>0.49589041095890413</v>
      </c>
      <c r="J34" s="18">
        <f t="shared" si="2"/>
        <v>2727.5976000000001</v>
      </c>
      <c r="K34" s="10"/>
      <c r="L34" s="18">
        <f t="shared" si="3"/>
        <v>0</v>
      </c>
    </row>
    <row r="35" spans="1:12" x14ac:dyDescent="0.25">
      <c r="A35" s="9" t="s">
        <v>48</v>
      </c>
      <c r="B35" s="9" t="s">
        <v>112</v>
      </c>
      <c r="C35" s="9">
        <v>50</v>
      </c>
      <c r="D35" s="9">
        <v>225</v>
      </c>
      <c r="E35" s="9">
        <v>23.29</v>
      </c>
      <c r="F35" s="9" t="s">
        <v>14</v>
      </c>
      <c r="G35" s="9">
        <v>23.29</v>
      </c>
      <c r="H35" s="9">
        <f t="shared" si="0"/>
        <v>0</v>
      </c>
      <c r="I35" s="10">
        <f t="shared" si="1"/>
        <v>1</v>
      </c>
      <c r="J35" s="18">
        <f t="shared" si="2"/>
        <v>5240.25</v>
      </c>
      <c r="K35" s="10"/>
      <c r="L35" s="18">
        <f t="shared" si="3"/>
        <v>0</v>
      </c>
    </row>
    <row r="36" spans="1:12" x14ac:dyDescent="0.25">
      <c r="A36" s="9" t="s">
        <v>48</v>
      </c>
      <c r="B36" s="9" t="s">
        <v>113</v>
      </c>
      <c r="C36" s="9">
        <v>51</v>
      </c>
      <c r="D36" s="9">
        <v>1500</v>
      </c>
      <c r="E36" s="9">
        <v>2.62</v>
      </c>
      <c r="F36" s="9" t="s">
        <v>14</v>
      </c>
      <c r="G36" s="9">
        <v>2.62</v>
      </c>
      <c r="H36" s="9">
        <f t="shared" si="0"/>
        <v>0</v>
      </c>
      <c r="I36" s="10">
        <f t="shared" si="1"/>
        <v>1</v>
      </c>
      <c r="J36" s="18">
        <f t="shared" si="2"/>
        <v>3930</v>
      </c>
      <c r="K36" s="10"/>
      <c r="L36" s="18">
        <f t="shared" si="3"/>
        <v>0</v>
      </c>
    </row>
    <row r="37" spans="1:12" x14ac:dyDescent="0.25">
      <c r="A37" s="9" t="s">
        <v>48</v>
      </c>
      <c r="B37" s="9" t="s">
        <v>114</v>
      </c>
      <c r="C37" s="9">
        <v>53</v>
      </c>
      <c r="D37" s="9">
        <v>900</v>
      </c>
      <c r="E37" s="9">
        <v>7.41</v>
      </c>
      <c r="F37" s="9" t="s">
        <v>14</v>
      </c>
      <c r="G37" s="9">
        <v>7.41</v>
      </c>
      <c r="H37" s="9">
        <f t="shared" si="0"/>
        <v>0</v>
      </c>
      <c r="I37" s="10">
        <f t="shared" si="1"/>
        <v>1</v>
      </c>
      <c r="J37" s="18">
        <f t="shared" si="2"/>
        <v>6669</v>
      </c>
      <c r="K37" s="10"/>
      <c r="L37" s="18">
        <f t="shared" si="3"/>
        <v>0</v>
      </c>
    </row>
    <row r="38" spans="1:12" x14ac:dyDescent="0.25">
      <c r="A38" s="9" t="s">
        <v>21</v>
      </c>
      <c r="B38" s="9" t="s">
        <v>114</v>
      </c>
      <c r="C38" s="9">
        <v>54</v>
      </c>
      <c r="D38" s="9">
        <v>2000</v>
      </c>
      <c r="E38" s="9">
        <v>6.0490000000000004</v>
      </c>
      <c r="F38" s="9" t="s">
        <v>14</v>
      </c>
      <c r="G38" s="9">
        <v>6.05</v>
      </c>
      <c r="H38" s="9">
        <f t="shared" si="0"/>
        <v>9.9999999999944578E-4</v>
      </c>
      <c r="I38" s="10">
        <f t="shared" si="1"/>
        <v>1.000165316581253</v>
      </c>
      <c r="J38" s="18">
        <f t="shared" si="2"/>
        <v>12099.999999999998</v>
      </c>
      <c r="K38" s="10"/>
      <c r="L38" s="18">
        <f t="shared" si="3"/>
        <v>0</v>
      </c>
    </row>
    <row r="39" spans="1:12" x14ac:dyDescent="0.25">
      <c r="A39" s="9" t="s">
        <v>48</v>
      </c>
      <c r="B39" s="9" t="s">
        <v>115</v>
      </c>
      <c r="C39" s="9">
        <v>55</v>
      </c>
      <c r="D39" s="9">
        <v>2000</v>
      </c>
      <c r="E39" s="9">
        <v>3.51</v>
      </c>
      <c r="F39" s="9" t="s">
        <v>14</v>
      </c>
      <c r="G39" s="9">
        <v>3.51</v>
      </c>
      <c r="H39" s="9">
        <f t="shared" si="0"/>
        <v>0</v>
      </c>
      <c r="I39" s="10">
        <f t="shared" si="1"/>
        <v>1</v>
      </c>
      <c r="J39" s="18">
        <f t="shared" si="2"/>
        <v>7020</v>
      </c>
      <c r="K39" s="10"/>
      <c r="L39" s="18">
        <f t="shared" si="3"/>
        <v>0</v>
      </c>
    </row>
    <row r="40" spans="1:12" x14ac:dyDescent="0.25">
      <c r="A40" s="9" t="s">
        <v>48</v>
      </c>
      <c r="B40" s="9" t="s">
        <v>116</v>
      </c>
      <c r="C40" s="9">
        <v>58</v>
      </c>
      <c r="D40" s="9">
        <v>225</v>
      </c>
      <c r="E40" s="9">
        <v>30.015999999999998</v>
      </c>
      <c r="F40" s="9" t="s">
        <v>14</v>
      </c>
      <c r="G40" s="9">
        <v>30.02</v>
      </c>
      <c r="H40" s="9">
        <f t="shared" si="0"/>
        <v>4.0000000000013358E-3</v>
      </c>
      <c r="I40" s="10">
        <f t="shared" si="1"/>
        <v>1.000133262260128</v>
      </c>
      <c r="J40" s="18">
        <f t="shared" si="2"/>
        <v>6754.5</v>
      </c>
      <c r="K40" s="10"/>
      <c r="L40" s="18">
        <f t="shared" si="3"/>
        <v>0</v>
      </c>
    </row>
    <row r="41" spans="1:12" x14ac:dyDescent="0.25">
      <c r="A41" s="9" t="s">
        <v>48</v>
      </c>
      <c r="B41" s="9" t="s">
        <v>117</v>
      </c>
      <c r="C41" s="9">
        <v>61</v>
      </c>
      <c r="D41" s="9">
        <v>2000</v>
      </c>
      <c r="E41" s="9">
        <v>1.7729999999999999</v>
      </c>
      <c r="F41" s="9" t="s">
        <v>14</v>
      </c>
      <c r="G41" s="9">
        <v>1.77</v>
      </c>
      <c r="H41" s="9">
        <f t="shared" si="0"/>
        <v>-2.9999999999998916E-3</v>
      </c>
      <c r="I41" s="10">
        <f t="shared" si="1"/>
        <v>0.99830795262267347</v>
      </c>
      <c r="J41" s="18">
        <f t="shared" si="2"/>
        <v>3540</v>
      </c>
      <c r="K41" s="10"/>
      <c r="L41" s="18">
        <f t="shared" si="3"/>
        <v>0</v>
      </c>
    </row>
    <row r="42" spans="1:12" x14ac:dyDescent="0.25">
      <c r="A42" s="9" t="s">
        <v>50</v>
      </c>
      <c r="B42" s="9" t="s">
        <v>118</v>
      </c>
      <c r="C42" s="9">
        <v>63</v>
      </c>
      <c r="D42" s="9">
        <v>3000</v>
      </c>
      <c r="E42" s="9">
        <v>0.8</v>
      </c>
      <c r="F42" s="9" t="s">
        <v>14</v>
      </c>
      <c r="G42" s="9">
        <v>0.8</v>
      </c>
      <c r="H42" s="9">
        <f t="shared" si="0"/>
        <v>0</v>
      </c>
      <c r="I42" s="10">
        <f t="shared" si="1"/>
        <v>1</v>
      </c>
      <c r="J42" s="18">
        <f t="shared" si="2"/>
        <v>2400</v>
      </c>
      <c r="K42" s="10"/>
      <c r="L42" s="18">
        <f t="shared" si="3"/>
        <v>0</v>
      </c>
    </row>
    <row r="43" spans="1:12" x14ac:dyDescent="0.25">
      <c r="A43" s="9" t="s">
        <v>51</v>
      </c>
      <c r="B43" s="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8">
        <f t="shared" si="2"/>
        <v>2000</v>
      </c>
      <c r="K43" s="10"/>
      <c r="L43" s="18">
        <f t="shared" si="3"/>
        <v>0</v>
      </c>
    </row>
    <row r="44" spans="1:12" x14ac:dyDescent="0.25">
      <c r="A44" s="9" t="s">
        <v>9</v>
      </c>
      <c r="B44" s="9" t="s">
        <v>120</v>
      </c>
      <c r="C44" s="9">
        <v>69</v>
      </c>
      <c r="D44" s="9">
        <v>7500</v>
      </c>
      <c r="E44" s="9">
        <v>1</v>
      </c>
      <c r="F44" s="9" t="s">
        <v>16</v>
      </c>
      <c r="G44" s="9">
        <v>1</v>
      </c>
      <c r="H44" s="9">
        <f t="shared" si="0"/>
        <v>0</v>
      </c>
      <c r="I44" s="10">
        <f t="shared" si="1"/>
        <v>1</v>
      </c>
      <c r="J44" s="18">
        <f t="shared" si="2"/>
        <v>7500</v>
      </c>
      <c r="K44" s="10"/>
      <c r="L44" s="18">
        <f t="shared" si="3"/>
        <v>0</v>
      </c>
    </row>
    <row r="45" spans="1:12" x14ac:dyDescent="0.25">
      <c r="A45" s="9" t="s">
        <v>9</v>
      </c>
      <c r="B45" s="9" t="s">
        <v>121</v>
      </c>
      <c r="C45" s="9">
        <v>73</v>
      </c>
      <c r="D45" s="9">
        <v>7500</v>
      </c>
      <c r="E45" s="9">
        <v>2.4</v>
      </c>
      <c r="F45" s="9" t="s">
        <v>16</v>
      </c>
      <c r="G45" s="9">
        <v>2.4</v>
      </c>
      <c r="H45" s="9">
        <f t="shared" si="0"/>
        <v>0</v>
      </c>
      <c r="I45" s="10">
        <f t="shared" si="1"/>
        <v>1</v>
      </c>
      <c r="J45" s="18">
        <f t="shared" si="2"/>
        <v>18000</v>
      </c>
      <c r="K45" s="10"/>
      <c r="L45" s="18">
        <f t="shared" si="3"/>
        <v>0</v>
      </c>
    </row>
    <row r="46" spans="1:12" x14ac:dyDescent="0.25">
      <c r="A46" s="9" t="s">
        <v>9</v>
      </c>
      <c r="B46" s="9" t="s">
        <v>122</v>
      </c>
      <c r="C46" s="9">
        <v>77</v>
      </c>
      <c r="D46" s="9">
        <v>7500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8">
        <f t="shared" si="2"/>
        <v>1350</v>
      </c>
      <c r="K46" s="10"/>
      <c r="L46" s="18">
        <f t="shared" si="3"/>
        <v>0</v>
      </c>
    </row>
    <row r="47" spans="1:12" x14ac:dyDescent="0.25">
      <c r="A47" s="9" t="s">
        <v>9</v>
      </c>
      <c r="B47" s="9" t="s">
        <v>123</v>
      </c>
      <c r="C47" s="9">
        <v>80</v>
      </c>
      <c r="D47" s="9">
        <v>7500</v>
      </c>
      <c r="E47" s="9">
        <v>0.2</v>
      </c>
      <c r="F47" s="9" t="s">
        <v>16</v>
      </c>
      <c r="G47" s="9">
        <v>0.2</v>
      </c>
      <c r="H47" s="9">
        <f t="shared" si="0"/>
        <v>0</v>
      </c>
      <c r="I47" s="10">
        <f t="shared" si="1"/>
        <v>1</v>
      </c>
      <c r="J47" s="18">
        <f t="shared" si="2"/>
        <v>1500</v>
      </c>
      <c r="K47" s="10"/>
      <c r="L47" s="18">
        <f t="shared" si="3"/>
        <v>0</v>
      </c>
    </row>
    <row r="48" spans="1:12" x14ac:dyDescent="0.25">
      <c r="A48" s="9" t="s">
        <v>42</v>
      </c>
      <c r="B48" s="9" t="s">
        <v>124</v>
      </c>
      <c r="C48" s="9">
        <v>84</v>
      </c>
      <c r="D48" s="9">
        <v>301.392</v>
      </c>
      <c r="E48" s="9">
        <v>61.4</v>
      </c>
      <c r="F48" s="9" t="s">
        <v>10</v>
      </c>
      <c r="G48" s="9">
        <v>61.4</v>
      </c>
      <c r="H48" s="9">
        <f t="shared" si="0"/>
        <v>0</v>
      </c>
      <c r="I48" s="10">
        <f t="shared" si="1"/>
        <v>1</v>
      </c>
      <c r="J48" s="18">
        <f t="shared" si="2"/>
        <v>18505.468799999999</v>
      </c>
      <c r="K48" s="10"/>
      <c r="L48" s="18">
        <f t="shared" si="3"/>
        <v>0</v>
      </c>
    </row>
    <row r="49" spans="1:12" x14ac:dyDescent="0.25">
      <c r="A49" s="9" t="s">
        <v>42</v>
      </c>
      <c r="B49" s="9" t="s">
        <v>125</v>
      </c>
      <c r="C49" s="9">
        <v>85</v>
      </c>
      <c r="D49" s="9">
        <v>301.392</v>
      </c>
      <c r="E49" s="9">
        <v>243.08</v>
      </c>
      <c r="F49" s="9" t="s">
        <v>10</v>
      </c>
      <c r="G49" s="9">
        <v>243.08</v>
      </c>
      <c r="H49" s="9">
        <f t="shared" si="0"/>
        <v>0</v>
      </c>
      <c r="I49" s="10">
        <f t="shared" si="1"/>
        <v>1</v>
      </c>
      <c r="J49" s="18">
        <f t="shared" si="2"/>
        <v>73262.367360000004</v>
      </c>
      <c r="K49" s="10"/>
      <c r="L49" s="18">
        <f t="shared" si="3"/>
        <v>0</v>
      </c>
    </row>
    <row r="50" spans="1:12" x14ac:dyDescent="0.25">
      <c r="A50" s="9" t="s">
        <v>42</v>
      </c>
      <c r="B50" s="9" t="s">
        <v>126</v>
      </c>
      <c r="C50" s="9">
        <v>86</v>
      </c>
      <c r="D50" s="9">
        <v>301.392</v>
      </c>
      <c r="E50" s="9">
        <v>14.58</v>
      </c>
      <c r="F50" s="9" t="s">
        <v>10</v>
      </c>
      <c r="G50" s="9">
        <v>14.58</v>
      </c>
      <c r="H50" s="9">
        <f t="shared" si="0"/>
        <v>0</v>
      </c>
      <c r="I50" s="10">
        <f t="shared" si="1"/>
        <v>1</v>
      </c>
      <c r="J50" s="18">
        <f t="shared" si="2"/>
        <v>4394.2953600000001</v>
      </c>
      <c r="K50" s="10"/>
      <c r="L50" s="18">
        <f t="shared" si="3"/>
        <v>0</v>
      </c>
    </row>
    <row r="51" spans="1:12" x14ac:dyDescent="0.25">
      <c r="A51" s="9" t="s">
        <v>42</v>
      </c>
      <c r="B51" s="9" t="s">
        <v>127</v>
      </c>
      <c r="C51" s="9">
        <v>87</v>
      </c>
      <c r="D51" s="9">
        <v>301.392</v>
      </c>
      <c r="E51" s="9">
        <v>20.55</v>
      </c>
      <c r="F51" s="9" t="s">
        <v>10</v>
      </c>
      <c r="G51" s="9">
        <v>19.91</v>
      </c>
      <c r="H51" s="9">
        <f t="shared" si="0"/>
        <v>-0.64000000000000057</v>
      </c>
      <c r="I51" s="10">
        <f t="shared" si="1"/>
        <v>0.96885644768856449</v>
      </c>
      <c r="J51" s="18">
        <f t="shared" si="2"/>
        <v>6000.7147199999999</v>
      </c>
      <c r="K51" s="10"/>
      <c r="L51" s="18">
        <f t="shared" si="3"/>
        <v>0</v>
      </c>
    </row>
    <row r="52" spans="1:12" x14ac:dyDescent="0.25">
      <c r="A52" s="9" t="s">
        <v>48</v>
      </c>
      <c r="B52" s="9" t="s">
        <v>128</v>
      </c>
      <c r="C52" s="9">
        <v>88</v>
      </c>
      <c r="D52" s="9">
        <v>2000</v>
      </c>
      <c r="E52" s="9">
        <v>3.5939999999999999</v>
      </c>
      <c r="F52" s="9" t="s">
        <v>14</v>
      </c>
      <c r="G52" s="9">
        <v>3.59</v>
      </c>
      <c r="H52" s="9">
        <f t="shared" si="0"/>
        <v>-4.0000000000000036E-3</v>
      </c>
      <c r="I52" s="10">
        <f t="shared" si="1"/>
        <v>0.99888703394546463</v>
      </c>
      <c r="J52" s="18">
        <f t="shared" si="2"/>
        <v>7180</v>
      </c>
      <c r="K52" s="10"/>
      <c r="L52" s="18">
        <f t="shared" si="3"/>
        <v>0</v>
      </c>
    </row>
    <row r="53" spans="1:12" x14ac:dyDescent="0.25">
      <c r="A53" s="9" t="s">
        <v>48</v>
      </c>
      <c r="B53" s="9" t="s">
        <v>129</v>
      </c>
      <c r="C53" s="9">
        <v>91</v>
      </c>
      <c r="D53" s="9">
        <v>225</v>
      </c>
      <c r="E53" s="9">
        <v>27.111000000000001</v>
      </c>
      <c r="F53" s="9" t="s">
        <v>14</v>
      </c>
      <c r="G53" s="9">
        <v>27.11</v>
      </c>
      <c r="H53" s="9">
        <f t="shared" si="0"/>
        <v>-1.0000000000012221E-3</v>
      </c>
      <c r="I53" s="10">
        <f t="shared" si="1"/>
        <v>0.99996311460292864</v>
      </c>
      <c r="J53" s="18">
        <f t="shared" si="2"/>
        <v>6099.75</v>
      </c>
      <c r="K53" s="10"/>
      <c r="L53" s="18">
        <f t="shared" si="3"/>
        <v>0</v>
      </c>
    </row>
    <row r="54" spans="1:12" x14ac:dyDescent="0.25">
      <c r="A54" s="9" t="s">
        <v>48</v>
      </c>
      <c r="B54" s="9" t="s">
        <v>130</v>
      </c>
      <c r="C54" s="9">
        <v>92</v>
      </c>
      <c r="D54" s="9">
        <v>2000</v>
      </c>
      <c r="E54" s="9">
        <v>1.7729999999999999</v>
      </c>
      <c r="F54" s="9" t="s">
        <v>14</v>
      </c>
      <c r="G54" s="9">
        <v>1.77</v>
      </c>
      <c r="H54" s="9">
        <f t="shared" si="0"/>
        <v>-2.9999999999998916E-3</v>
      </c>
      <c r="I54" s="10">
        <f t="shared" si="1"/>
        <v>0.99830795262267347</v>
      </c>
      <c r="J54" s="18">
        <f t="shared" si="2"/>
        <v>3540</v>
      </c>
      <c r="K54" s="10"/>
      <c r="L54" s="18">
        <f t="shared" si="3"/>
        <v>0</v>
      </c>
    </row>
    <row r="55" spans="1:12" x14ac:dyDescent="0.25">
      <c r="A55" s="9" t="s">
        <v>50</v>
      </c>
      <c r="B55" s="9" t="s">
        <v>131</v>
      </c>
      <c r="C55" s="9">
        <v>93</v>
      </c>
      <c r="D55" s="9">
        <v>3000</v>
      </c>
      <c r="E55" s="9">
        <v>0.99</v>
      </c>
      <c r="F55" s="9" t="s">
        <v>14</v>
      </c>
      <c r="G55" s="9">
        <v>0.99</v>
      </c>
      <c r="H55" s="9">
        <f t="shared" si="0"/>
        <v>0</v>
      </c>
      <c r="I55" s="10">
        <f t="shared" si="1"/>
        <v>1</v>
      </c>
      <c r="J55" s="18">
        <f t="shared" si="2"/>
        <v>2970</v>
      </c>
      <c r="K55" s="10"/>
      <c r="L55" s="18">
        <f t="shared" si="3"/>
        <v>0</v>
      </c>
    </row>
    <row r="56" spans="1:12" x14ac:dyDescent="0.25">
      <c r="A56" s="9" t="s">
        <v>9</v>
      </c>
      <c r="B56" s="9" t="s">
        <v>132</v>
      </c>
      <c r="C56" s="9">
        <v>97</v>
      </c>
      <c r="D56" s="9">
        <v>7500</v>
      </c>
      <c r="E56" s="9">
        <v>0.15</v>
      </c>
      <c r="F56" s="9" t="s">
        <v>16</v>
      </c>
      <c r="G56" s="9">
        <v>0.15</v>
      </c>
      <c r="H56" s="9">
        <f t="shared" si="0"/>
        <v>0</v>
      </c>
      <c r="I56" s="10">
        <f t="shared" si="1"/>
        <v>1</v>
      </c>
      <c r="J56" s="18">
        <f t="shared" si="2"/>
        <v>1125</v>
      </c>
      <c r="K56" s="10"/>
      <c r="L56" s="18">
        <f t="shared" si="3"/>
        <v>0</v>
      </c>
    </row>
    <row r="57" spans="1:12" x14ac:dyDescent="0.25">
      <c r="A57" s="9" t="s">
        <v>9</v>
      </c>
      <c r="B57" s="9" t="s">
        <v>133</v>
      </c>
      <c r="C57" s="9">
        <v>100</v>
      </c>
      <c r="D57" s="9">
        <v>7500</v>
      </c>
      <c r="E57" s="9">
        <v>0.25</v>
      </c>
      <c r="F57" s="9" t="s">
        <v>16</v>
      </c>
      <c r="G57" s="9">
        <v>0.25</v>
      </c>
      <c r="H57" s="9">
        <f t="shared" si="0"/>
        <v>0</v>
      </c>
      <c r="I57" s="10">
        <f t="shared" si="1"/>
        <v>1</v>
      </c>
      <c r="J57" s="18">
        <f t="shared" si="2"/>
        <v>1875</v>
      </c>
      <c r="K57" s="10"/>
      <c r="L57" s="18">
        <f t="shared" si="3"/>
        <v>0</v>
      </c>
    </row>
    <row r="58" spans="1:12" x14ac:dyDescent="0.25">
      <c r="A58" s="9" t="s">
        <v>9</v>
      </c>
      <c r="B58" s="9" t="s">
        <v>134</v>
      </c>
      <c r="C58" s="9">
        <v>103</v>
      </c>
      <c r="D58" s="9">
        <v>7500</v>
      </c>
      <c r="E58" s="9">
        <v>0.04</v>
      </c>
      <c r="F58" s="9" t="s">
        <v>16</v>
      </c>
      <c r="G58" s="9">
        <v>0.04</v>
      </c>
      <c r="H58" s="9">
        <f t="shared" si="0"/>
        <v>0</v>
      </c>
      <c r="I58" s="10">
        <f t="shared" si="1"/>
        <v>1</v>
      </c>
      <c r="J58" s="18">
        <f t="shared" si="2"/>
        <v>300</v>
      </c>
      <c r="K58" s="10"/>
      <c r="L58" s="18">
        <f t="shared" si="3"/>
        <v>0</v>
      </c>
    </row>
    <row r="59" spans="1:12" x14ac:dyDescent="0.25">
      <c r="A59" s="9" t="s">
        <v>42</v>
      </c>
      <c r="B59" s="9" t="s">
        <v>135</v>
      </c>
      <c r="C59" s="9">
        <v>106</v>
      </c>
      <c r="D59" s="9">
        <v>301.392</v>
      </c>
      <c r="E59" s="9">
        <v>8.1</v>
      </c>
      <c r="F59" s="9" t="s">
        <v>10</v>
      </c>
      <c r="G59" s="9">
        <v>8.1</v>
      </c>
      <c r="H59" s="9">
        <f t="shared" si="0"/>
        <v>0</v>
      </c>
      <c r="I59" s="10">
        <f t="shared" si="1"/>
        <v>1</v>
      </c>
      <c r="J59" s="18">
        <f t="shared" si="2"/>
        <v>2441.2752</v>
      </c>
      <c r="K59" s="10"/>
      <c r="L59" s="18">
        <f t="shared" si="3"/>
        <v>0</v>
      </c>
    </row>
    <row r="60" spans="1:12" x14ac:dyDescent="0.25">
      <c r="A60" s="9" t="s">
        <v>42</v>
      </c>
      <c r="B60" s="9" t="s">
        <v>136</v>
      </c>
      <c r="C60" s="9">
        <v>107</v>
      </c>
      <c r="D60" s="9">
        <v>301.392</v>
      </c>
      <c r="E60" s="9">
        <v>29.38</v>
      </c>
      <c r="F60" s="9" t="s">
        <v>10</v>
      </c>
      <c r="G60" s="9">
        <v>29.38</v>
      </c>
      <c r="H60" s="9">
        <f t="shared" si="0"/>
        <v>0</v>
      </c>
      <c r="I60" s="10">
        <f t="shared" si="1"/>
        <v>1</v>
      </c>
      <c r="J60" s="18">
        <f t="shared" si="2"/>
        <v>8854.89696</v>
      </c>
      <c r="K60" s="10"/>
      <c r="L60" s="18">
        <f t="shared" si="3"/>
        <v>0</v>
      </c>
    </row>
    <row r="61" spans="1:12" x14ac:dyDescent="0.25">
      <c r="A61" s="9" t="s">
        <v>42</v>
      </c>
      <c r="B61" s="9" t="s">
        <v>137</v>
      </c>
      <c r="C61" s="9">
        <v>108</v>
      </c>
      <c r="D61" s="9">
        <v>301.392</v>
      </c>
      <c r="E61" s="9">
        <v>3.81</v>
      </c>
      <c r="F61" s="9" t="s">
        <v>10</v>
      </c>
      <c r="G61" s="9">
        <v>0</v>
      </c>
      <c r="H61" s="9">
        <f t="shared" si="0"/>
        <v>-3.81</v>
      </c>
      <c r="I61" s="10">
        <f t="shared" si="1"/>
        <v>0</v>
      </c>
      <c r="J61" s="18">
        <f t="shared" si="2"/>
        <v>0</v>
      </c>
      <c r="K61" s="10"/>
      <c r="L61" s="18">
        <f t="shared" si="3"/>
        <v>0</v>
      </c>
    </row>
    <row r="62" spans="1:12" x14ac:dyDescent="0.25">
      <c r="A62" s="9" t="s">
        <v>48</v>
      </c>
      <c r="B62" s="9" t="s">
        <v>138</v>
      </c>
      <c r="C62" s="9">
        <v>109</v>
      </c>
      <c r="D62" s="9">
        <v>2000</v>
      </c>
      <c r="E62" s="9">
        <v>0.61</v>
      </c>
      <c r="F62" s="9" t="s">
        <v>14</v>
      </c>
      <c r="G62" s="9">
        <v>0.61</v>
      </c>
      <c r="H62" s="9">
        <f t="shared" si="0"/>
        <v>0</v>
      </c>
      <c r="I62" s="10">
        <f t="shared" si="1"/>
        <v>1</v>
      </c>
      <c r="J62" s="18">
        <f t="shared" si="2"/>
        <v>1220</v>
      </c>
      <c r="K62" s="10"/>
      <c r="L62" s="18">
        <f t="shared" si="3"/>
        <v>0</v>
      </c>
    </row>
    <row r="63" spans="1:12" x14ac:dyDescent="0.25">
      <c r="A63" s="9" t="s">
        <v>48</v>
      </c>
      <c r="B63" s="9" t="s">
        <v>139</v>
      </c>
      <c r="C63" s="9">
        <v>112</v>
      </c>
      <c r="D63" s="9">
        <v>225</v>
      </c>
      <c r="E63" s="9">
        <v>2.8319999999999999</v>
      </c>
      <c r="F63" s="9" t="s">
        <v>14</v>
      </c>
      <c r="G63" s="9">
        <v>2.83</v>
      </c>
      <c r="H63" s="9">
        <f t="shared" si="0"/>
        <v>-1.9999999999997797E-3</v>
      </c>
      <c r="I63" s="10">
        <f t="shared" si="1"/>
        <v>0.99929378531073454</v>
      </c>
      <c r="J63" s="18">
        <f t="shared" si="2"/>
        <v>636.75</v>
      </c>
      <c r="K63" s="10"/>
      <c r="L63" s="18">
        <f t="shared" si="3"/>
        <v>0</v>
      </c>
    </row>
    <row r="64" spans="1:12" x14ac:dyDescent="0.25">
      <c r="A64" s="9" t="s">
        <v>48</v>
      </c>
      <c r="B64" s="9" t="s">
        <v>139</v>
      </c>
      <c r="C64" s="9">
        <v>113</v>
      </c>
      <c r="D64" s="9">
        <v>1500</v>
      </c>
      <c r="E64" s="9">
        <v>0.22</v>
      </c>
      <c r="F64" s="9" t="s">
        <v>14</v>
      </c>
      <c r="G64" s="9">
        <v>0.22</v>
      </c>
      <c r="H64" s="9">
        <f t="shared" si="0"/>
        <v>0</v>
      </c>
      <c r="I64" s="10">
        <f t="shared" si="1"/>
        <v>1</v>
      </c>
      <c r="J64" s="18">
        <f t="shared" si="2"/>
        <v>330</v>
      </c>
      <c r="K64" s="10"/>
      <c r="L64" s="18">
        <f t="shared" si="3"/>
        <v>0</v>
      </c>
    </row>
    <row r="65" spans="1:12" x14ac:dyDescent="0.25">
      <c r="A65" s="9" t="s">
        <v>48</v>
      </c>
      <c r="B65" s="9" t="s">
        <v>140</v>
      </c>
      <c r="C65" s="9">
        <v>116</v>
      </c>
      <c r="D65" s="9">
        <v>50</v>
      </c>
      <c r="E65" s="9">
        <v>52</v>
      </c>
      <c r="F65" s="9" t="s">
        <v>13</v>
      </c>
      <c r="G65" s="9">
        <v>52</v>
      </c>
      <c r="H65" s="9">
        <f t="shared" si="0"/>
        <v>0</v>
      </c>
      <c r="I65" s="10">
        <f t="shared" si="1"/>
        <v>1</v>
      </c>
      <c r="J65" s="18">
        <f t="shared" si="2"/>
        <v>2600</v>
      </c>
      <c r="K65" s="10"/>
      <c r="L65" s="18">
        <f t="shared" si="3"/>
        <v>0</v>
      </c>
    </row>
    <row r="66" spans="1:12" x14ac:dyDescent="0.25">
      <c r="A66" s="9" t="s">
        <v>51</v>
      </c>
      <c r="B66" s="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9">
        <v>1</v>
      </c>
      <c r="H66" s="9">
        <f t="shared" si="0"/>
        <v>0</v>
      </c>
      <c r="I66" s="10">
        <f t="shared" si="1"/>
        <v>1</v>
      </c>
      <c r="J66" s="18">
        <f t="shared" si="2"/>
        <v>2000</v>
      </c>
      <c r="K66" s="10"/>
      <c r="L66" s="18">
        <f t="shared" si="3"/>
        <v>0</v>
      </c>
    </row>
    <row r="67" spans="1:12" x14ac:dyDescent="0.25">
      <c r="A67" s="9" t="s">
        <v>50</v>
      </c>
      <c r="B67" s="9" t="s">
        <v>142</v>
      </c>
      <c r="C67" s="9">
        <v>120</v>
      </c>
      <c r="D67" s="9">
        <v>193.75200000000001</v>
      </c>
      <c r="E67" s="9">
        <v>191.86</v>
      </c>
      <c r="F67" s="9" t="s">
        <v>10</v>
      </c>
      <c r="G67" s="9">
        <v>191.86</v>
      </c>
      <c r="H67" s="9">
        <f t="shared" si="0"/>
        <v>0</v>
      </c>
      <c r="I67" s="10">
        <f t="shared" si="1"/>
        <v>1</v>
      </c>
      <c r="J67" s="18">
        <f t="shared" si="2"/>
        <v>37173.258720000005</v>
      </c>
      <c r="K67" s="10"/>
      <c r="L67" s="18">
        <f t="shared" si="3"/>
        <v>0</v>
      </c>
    </row>
    <row r="68" spans="1:12" x14ac:dyDescent="0.25">
      <c r="A68" s="9" t="s">
        <v>50</v>
      </c>
      <c r="B68" s="9" t="s">
        <v>143</v>
      </c>
      <c r="C68" s="9">
        <v>124</v>
      </c>
      <c r="D68" s="9">
        <v>193.75200000000001</v>
      </c>
      <c r="E68" s="9">
        <v>203.55</v>
      </c>
      <c r="F68" s="9" t="s">
        <v>10</v>
      </c>
      <c r="G68" s="9">
        <v>203.55</v>
      </c>
      <c r="H68" s="9">
        <f t="shared" si="0"/>
        <v>0</v>
      </c>
      <c r="I68" s="10">
        <f t="shared" si="1"/>
        <v>1</v>
      </c>
      <c r="J68" s="18">
        <f t="shared" si="2"/>
        <v>39438.219600000004</v>
      </c>
      <c r="K68" s="10"/>
      <c r="L68" s="18">
        <f t="shared" si="3"/>
        <v>0</v>
      </c>
    </row>
    <row r="69" spans="1:12" x14ac:dyDescent="0.25">
      <c r="A69" s="9" t="s">
        <v>50</v>
      </c>
      <c r="B69" s="9" t="s">
        <v>144</v>
      </c>
      <c r="C69" s="9">
        <v>129</v>
      </c>
      <c r="D69" s="9">
        <v>193.75200000000001</v>
      </c>
      <c r="E69" s="9">
        <v>87.26</v>
      </c>
      <c r="F69" s="9" t="s">
        <v>10</v>
      </c>
      <c r="G69" s="9">
        <v>87.26</v>
      </c>
      <c r="H69" s="9">
        <f t="shared" ref="H69:H132" si="4">G69-E69</f>
        <v>0</v>
      </c>
      <c r="I69" s="10">
        <f t="shared" ref="I69:I132" si="5">(G69/E69)</f>
        <v>1</v>
      </c>
      <c r="J69" s="18">
        <f t="shared" ref="J69:J132" si="6">D69*E69*I69</f>
        <v>16906.79952</v>
      </c>
      <c r="K69" s="10"/>
      <c r="L69" s="18">
        <f t="shared" ref="L69:L132" si="7">D69*E69*K69</f>
        <v>0</v>
      </c>
    </row>
    <row r="70" spans="1:12" x14ac:dyDescent="0.25">
      <c r="A70" s="9" t="s">
        <v>50</v>
      </c>
      <c r="B70" s="9" t="s">
        <v>145</v>
      </c>
      <c r="C70" s="9">
        <v>133</v>
      </c>
      <c r="D70" s="9">
        <v>65.599999999999994</v>
      </c>
      <c r="E70" s="9">
        <v>47.7</v>
      </c>
      <c r="F70" s="9" t="s">
        <v>19</v>
      </c>
      <c r="G70" s="9">
        <v>47.7</v>
      </c>
      <c r="H70" s="9">
        <f t="shared" si="4"/>
        <v>0</v>
      </c>
      <c r="I70" s="10">
        <f t="shared" si="5"/>
        <v>1</v>
      </c>
      <c r="J70" s="18">
        <f t="shared" si="6"/>
        <v>3129.12</v>
      </c>
      <c r="K70" s="10"/>
      <c r="L70" s="18">
        <f t="shared" si="7"/>
        <v>0</v>
      </c>
    </row>
    <row r="71" spans="1:12" x14ac:dyDescent="0.25">
      <c r="A71" s="9" t="s">
        <v>50</v>
      </c>
      <c r="B71" s="9" t="s">
        <v>146</v>
      </c>
      <c r="C71" s="9">
        <v>137</v>
      </c>
      <c r="D71" s="9">
        <v>65.599999999999994</v>
      </c>
      <c r="E71" s="9">
        <v>64.23</v>
      </c>
      <c r="F71" s="9" t="s">
        <v>19</v>
      </c>
      <c r="G71" s="9">
        <v>64.23</v>
      </c>
      <c r="H71" s="9">
        <f t="shared" si="4"/>
        <v>0</v>
      </c>
      <c r="I71" s="10">
        <f t="shared" si="5"/>
        <v>1</v>
      </c>
      <c r="J71" s="18">
        <f t="shared" si="6"/>
        <v>4213.4880000000003</v>
      </c>
      <c r="K71" s="10"/>
      <c r="L71" s="18">
        <f t="shared" si="7"/>
        <v>0</v>
      </c>
    </row>
    <row r="72" spans="1:12" x14ac:dyDescent="0.25">
      <c r="A72" s="9" t="s">
        <v>50</v>
      </c>
      <c r="B72" s="9" t="s">
        <v>276</v>
      </c>
      <c r="C72" s="9">
        <v>138</v>
      </c>
      <c r="D72" s="9">
        <v>193.75200000000001</v>
      </c>
      <c r="E72" s="9">
        <v>19.509</v>
      </c>
      <c r="F72" s="9" t="s">
        <v>10</v>
      </c>
      <c r="G72" s="9">
        <v>19.510000000000002</v>
      </c>
      <c r="H72" s="9">
        <f t="shared" si="4"/>
        <v>1.0000000000012221E-3</v>
      </c>
      <c r="I72" s="10">
        <f t="shared" si="5"/>
        <v>1.0000512583935619</v>
      </c>
      <c r="J72" s="18">
        <f t="shared" si="6"/>
        <v>3780.1015199999997</v>
      </c>
      <c r="K72" s="10"/>
      <c r="L72" s="18">
        <f t="shared" si="7"/>
        <v>0</v>
      </c>
    </row>
    <row r="73" spans="1:12" x14ac:dyDescent="0.25">
      <c r="A73" s="9" t="s">
        <v>50</v>
      </c>
      <c r="B73" s="9" t="s">
        <v>310</v>
      </c>
      <c r="C73" s="9">
        <v>139</v>
      </c>
      <c r="D73" s="9">
        <v>35</v>
      </c>
      <c r="E73" s="9">
        <v>419</v>
      </c>
      <c r="F73" s="9" t="s">
        <v>10</v>
      </c>
      <c r="G73" s="9">
        <v>419</v>
      </c>
      <c r="H73" s="9">
        <f t="shared" si="4"/>
        <v>0</v>
      </c>
      <c r="I73" s="10">
        <f t="shared" si="5"/>
        <v>1</v>
      </c>
      <c r="J73" s="18">
        <f t="shared" si="6"/>
        <v>14665</v>
      </c>
      <c r="K73" s="10"/>
      <c r="L73" s="18">
        <f t="shared" si="7"/>
        <v>0</v>
      </c>
    </row>
    <row r="74" spans="1:12" x14ac:dyDescent="0.25">
      <c r="A74" s="9" t="s">
        <v>50</v>
      </c>
      <c r="B74" s="9" t="s">
        <v>147</v>
      </c>
      <c r="C74" s="9">
        <v>140</v>
      </c>
      <c r="D74" s="9">
        <v>8.0730000000000004</v>
      </c>
      <c r="E74" s="9">
        <v>485</v>
      </c>
      <c r="F74" s="9" t="s">
        <v>10</v>
      </c>
      <c r="G74" s="9">
        <v>485</v>
      </c>
      <c r="H74" s="9">
        <f t="shared" si="4"/>
        <v>0</v>
      </c>
      <c r="I74" s="10">
        <f t="shared" si="5"/>
        <v>1</v>
      </c>
      <c r="J74" s="18">
        <f t="shared" si="6"/>
        <v>3915.4050000000002</v>
      </c>
      <c r="K74" s="10"/>
      <c r="L74" s="18">
        <f t="shared" si="7"/>
        <v>0</v>
      </c>
    </row>
    <row r="75" spans="1:12" x14ac:dyDescent="0.25">
      <c r="A75" s="9" t="s">
        <v>50</v>
      </c>
      <c r="B75" s="9" t="s">
        <v>148</v>
      </c>
      <c r="C75" s="9">
        <v>142</v>
      </c>
      <c r="D75" s="9">
        <v>139.93199999999999</v>
      </c>
      <c r="E75" s="9">
        <v>119.78</v>
      </c>
      <c r="F75" s="9" t="s">
        <v>10</v>
      </c>
      <c r="G75" s="9">
        <v>119.78</v>
      </c>
      <c r="H75" s="9">
        <f t="shared" si="4"/>
        <v>0</v>
      </c>
      <c r="I75" s="10">
        <f t="shared" si="5"/>
        <v>1</v>
      </c>
      <c r="J75" s="18">
        <f t="shared" si="6"/>
        <v>16761.054959999998</v>
      </c>
      <c r="K75" s="10"/>
      <c r="L75" s="18">
        <f t="shared" si="7"/>
        <v>0</v>
      </c>
    </row>
    <row r="76" spans="1:12" x14ac:dyDescent="0.25">
      <c r="A76" s="9" t="s">
        <v>50</v>
      </c>
      <c r="B76" s="9" t="s">
        <v>149</v>
      </c>
      <c r="C76" s="9">
        <v>143</v>
      </c>
      <c r="D76" s="9">
        <v>139.93199999999999</v>
      </c>
      <c r="E76" s="9">
        <v>267.58</v>
      </c>
      <c r="F76" s="9" t="s">
        <v>10</v>
      </c>
      <c r="G76" s="9">
        <v>267.58</v>
      </c>
      <c r="H76" s="9">
        <f t="shared" si="4"/>
        <v>0</v>
      </c>
      <c r="I76" s="10">
        <f t="shared" si="5"/>
        <v>1</v>
      </c>
      <c r="J76" s="18">
        <f t="shared" si="6"/>
        <v>37443.004559999994</v>
      </c>
      <c r="K76" s="10"/>
      <c r="L76" s="18">
        <f t="shared" si="7"/>
        <v>0</v>
      </c>
    </row>
    <row r="77" spans="1:12" x14ac:dyDescent="0.25">
      <c r="A77" s="9" t="s">
        <v>50</v>
      </c>
      <c r="B77" s="9" t="s">
        <v>150</v>
      </c>
      <c r="C77" s="9">
        <v>147</v>
      </c>
      <c r="D77" s="9">
        <v>193.75200000000001</v>
      </c>
      <c r="E77" s="9">
        <v>309.89</v>
      </c>
      <c r="F77" s="9" t="s">
        <v>10</v>
      </c>
      <c r="G77" s="9">
        <v>309.89</v>
      </c>
      <c r="H77" s="9">
        <f t="shared" si="4"/>
        <v>0</v>
      </c>
      <c r="I77" s="10">
        <f t="shared" si="5"/>
        <v>1</v>
      </c>
      <c r="J77" s="18">
        <f t="shared" si="6"/>
        <v>60041.807280000001</v>
      </c>
      <c r="K77" s="10"/>
      <c r="L77" s="18">
        <f t="shared" si="7"/>
        <v>0</v>
      </c>
    </row>
    <row r="78" spans="1:12" x14ac:dyDescent="0.25">
      <c r="A78" s="9" t="s">
        <v>18</v>
      </c>
      <c r="B78" s="9" t="s">
        <v>151</v>
      </c>
      <c r="C78" s="9">
        <v>150</v>
      </c>
      <c r="D78" s="9">
        <v>15000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8">
        <f t="shared" si="6"/>
        <v>15000</v>
      </c>
      <c r="K78" s="10"/>
      <c r="L78" s="18">
        <f t="shared" si="7"/>
        <v>0</v>
      </c>
    </row>
    <row r="79" spans="1:12" x14ac:dyDescent="0.25">
      <c r="A79" s="9" t="s">
        <v>50</v>
      </c>
      <c r="B79" s="9" t="s">
        <v>152</v>
      </c>
      <c r="C79" s="9">
        <v>151</v>
      </c>
      <c r="D79" s="9">
        <v>139.93199999999999</v>
      </c>
      <c r="E79" s="9">
        <v>118.32</v>
      </c>
      <c r="F79" s="9" t="s">
        <v>10</v>
      </c>
      <c r="G79" s="9">
        <v>118.32</v>
      </c>
      <c r="H79" s="9">
        <f t="shared" si="4"/>
        <v>0</v>
      </c>
      <c r="I79" s="10">
        <f t="shared" si="5"/>
        <v>1</v>
      </c>
      <c r="J79" s="18">
        <f t="shared" si="6"/>
        <v>16556.754239999998</v>
      </c>
      <c r="K79" s="10"/>
      <c r="L79" s="18">
        <f t="shared" si="7"/>
        <v>0</v>
      </c>
    </row>
    <row r="80" spans="1:12" x14ac:dyDescent="0.25">
      <c r="A80" s="9" t="s">
        <v>50</v>
      </c>
      <c r="B80" s="9" t="s">
        <v>153</v>
      </c>
      <c r="C80" s="9">
        <v>152</v>
      </c>
      <c r="D80" s="9">
        <v>139.93199999999999</v>
      </c>
      <c r="E80" s="9">
        <v>366.35</v>
      </c>
      <c r="F80" s="9" t="s">
        <v>10</v>
      </c>
      <c r="G80" s="9">
        <v>366.35</v>
      </c>
      <c r="H80" s="9">
        <f t="shared" si="4"/>
        <v>0</v>
      </c>
      <c r="I80" s="10">
        <f t="shared" si="5"/>
        <v>1</v>
      </c>
      <c r="J80" s="18">
        <f t="shared" si="6"/>
        <v>51264.088199999998</v>
      </c>
      <c r="K80" s="10"/>
      <c r="L80" s="18">
        <f t="shared" si="7"/>
        <v>0</v>
      </c>
    </row>
    <row r="81" spans="1:12" x14ac:dyDescent="0.25">
      <c r="A81" s="9" t="s">
        <v>50</v>
      </c>
      <c r="B81" s="9" t="s">
        <v>154</v>
      </c>
      <c r="C81" s="9">
        <v>156</v>
      </c>
      <c r="D81" s="9">
        <v>193.75200000000001</v>
      </c>
      <c r="E81" s="9">
        <v>209.11</v>
      </c>
      <c r="F81" s="9" t="s">
        <v>10</v>
      </c>
      <c r="G81" s="9">
        <v>209.11</v>
      </c>
      <c r="H81" s="9">
        <f t="shared" si="4"/>
        <v>0</v>
      </c>
      <c r="I81" s="10">
        <f t="shared" si="5"/>
        <v>1</v>
      </c>
      <c r="J81" s="18">
        <f t="shared" si="6"/>
        <v>40515.480720000007</v>
      </c>
      <c r="K81" s="10"/>
      <c r="L81" s="18">
        <f t="shared" si="7"/>
        <v>0</v>
      </c>
    </row>
    <row r="82" spans="1:12" x14ac:dyDescent="0.25">
      <c r="A82" s="9" t="s">
        <v>50</v>
      </c>
      <c r="B82" s="9" t="s">
        <v>155</v>
      </c>
      <c r="C82" s="9">
        <v>160</v>
      </c>
      <c r="D82" s="9">
        <v>139.93199999999999</v>
      </c>
      <c r="E82" s="9">
        <v>14.1</v>
      </c>
      <c r="F82" s="9" t="s">
        <v>10</v>
      </c>
      <c r="G82" s="9">
        <v>14.1</v>
      </c>
      <c r="H82" s="9">
        <f t="shared" si="4"/>
        <v>0</v>
      </c>
      <c r="I82" s="10">
        <f t="shared" si="5"/>
        <v>1</v>
      </c>
      <c r="J82" s="18">
        <f t="shared" si="6"/>
        <v>1973.0411999999999</v>
      </c>
      <c r="K82" s="10"/>
      <c r="L82" s="18">
        <f t="shared" si="7"/>
        <v>0</v>
      </c>
    </row>
    <row r="83" spans="1:12" x14ac:dyDescent="0.25">
      <c r="A83" s="9" t="s">
        <v>50</v>
      </c>
      <c r="B83" s="9" t="s">
        <v>156</v>
      </c>
      <c r="C83" s="9">
        <v>161</v>
      </c>
      <c r="D83" s="9">
        <v>139.93199999999999</v>
      </c>
      <c r="E83" s="9">
        <v>37.29</v>
      </c>
      <c r="F83" s="9" t="s">
        <v>10</v>
      </c>
      <c r="G83" s="9">
        <v>37.29</v>
      </c>
      <c r="H83" s="9">
        <f t="shared" si="4"/>
        <v>0</v>
      </c>
      <c r="I83" s="10">
        <f t="shared" si="5"/>
        <v>1</v>
      </c>
      <c r="J83" s="18">
        <f t="shared" si="6"/>
        <v>5218.0642799999996</v>
      </c>
      <c r="K83" s="10"/>
      <c r="L83" s="18">
        <f t="shared" si="7"/>
        <v>0</v>
      </c>
    </row>
    <row r="84" spans="1:12" x14ac:dyDescent="0.25">
      <c r="A84" s="9" t="s">
        <v>50</v>
      </c>
      <c r="B84" s="9" t="s">
        <v>157</v>
      </c>
      <c r="C84" s="9">
        <v>165</v>
      </c>
      <c r="D84" s="9">
        <v>193.75200000000001</v>
      </c>
      <c r="E84" s="9">
        <v>180.56</v>
      </c>
      <c r="F84" s="9" t="s">
        <v>10</v>
      </c>
      <c r="G84" s="9">
        <v>180.56</v>
      </c>
      <c r="H84" s="9">
        <f t="shared" si="4"/>
        <v>0</v>
      </c>
      <c r="I84" s="10">
        <f t="shared" si="5"/>
        <v>1</v>
      </c>
      <c r="J84" s="18">
        <f t="shared" si="6"/>
        <v>34983.861120000001</v>
      </c>
      <c r="K84" s="10"/>
      <c r="L84" s="18">
        <f t="shared" si="7"/>
        <v>0</v>
      </c>
    </row>
    <row r="85" spans="1:12" x14ac:dyDescent="0.25">
      <c r="A85" s="9" t="s">
        <v>20</v>
      </c>
      <c r="B85" s="9" t="s">
        <v>158</v>
      </c>
      <c r="C85" s="9">
        <v>168</v>
      </c>
      <c r="D85" s="9">
        <v>215.28</v>
      </c>
      <c r="E85" s="9">
        <v>233.92699999999999</v>
      </c>
      <c r="F85" s="9" t="s">
        <v>10</v>
      </c>
      <c r="G85" s="9">
        <v>233.93</v>
      </c>
      <c r="H85" s="9">
        <f t="shared" si="4"/>
        <v>3.0000000000143245E-3</v>
      </c>
      <c r="I85" s="10">
        <f t="shared" si="5"/>
        <v>1.0000128245136304</v>
      </c>
      <c r="J85" s="18">
        <f t="shared" si="6"/>
        <v>50360.450400000002</v>
      </c>
      <c r="K85" s="10"/>
      <c r="L85" s="18">
        <f t="shared" si="7"/>
        <v>0</v>
      </c>
    </row>
    <row r="86" spans="1:12" x14ac:dyDescent="0.25">
      <c r="A86" s="9" t="s">
        <v>20</v>
      </c>
      <c r="B86" s="9" t="s">
        <v>159</v>
      </c>
      <c r="C86" s="9">
        <v>170</v>
      </c>
      <c r="D86" s="9">
        <v>215.28</v>
      </c>
      <c r="E86" s="9">
        <v>58.170999999999999</v>
      </c>
      <c r="F86" s="9" t="s">
        <v>10</v>
      </c>
      <c r="G86" s="9">
        <v>58.17</v>
      </c>
      <c r="H86" s="9">
        <f t="shared" si="4"/>
        <v>-9.9999999999766942E-4</v>
      </c>
      <c r="I86" s="10">
        <f t="shared" si="5"/>
        <v>0.99998280930360495</v>
      </c>
      <c r="J86" s="18">
        <f t="shared" si="6"/>
        <v>12522.837600000001</v>
      </c>
      <c r="K86" s="10"/>
      <c r="L86" s="18">
        <f t="shared" si="7"/>
        <v>0</v>
      </c>
    </row>
    <row r="87" spans="1:12" x14ac:dyDescent="0.25">
      <c r="A87" s="9" t="s">
        <v>20</v>
      </c>
      <c r="B87" s="9" t="s">
        <v>160</v>
      </c>
      <c r="C87" s="9">
        <v>173</v>
      </c>
      <c r="D87" s="9">
        <v>107.64</v>
      </c>
      <c r="E87" s="9">
        <v>62.539000000000001</v>
      </c>
      <c r="F87" s="9" t="s">
        <v>10</v>
      </c>
      <c r="G87" s="9">
        <v>62.54</v>
      </c>
      <c r="H87" s="9">
        <f t="shared" si="4"/>
        <v>9.9999999999766942E-4</v>
      </c>
      <c r="I87" s="10">
        <f t="shared" si="5"/>
        <v>1.0000159900222261</v>
      </c>
      <c r="J87" s="18">
        <f t="shared" si="6"/>
        <v>6731.8055999999997</v>
      </c>
      <c r="K87" s="10"/>
      <c r="L87" s="18">
        <f t="shared" si="7"/>
        <v>0</v>
      </c>
    </row>
    <row r="88" spans="1:12" x14ac:dyDescent="0.25">
      <c r="A88" s="9" t="s">
        <v>20</v>
      </c>
      <c r="B88" s="9" t="s">
        <v>161</v>
      </c>
      <c r="C88" s="9">
        <v>174</v>
      </c>
      <c r="D88" s="9">
        <v>215.28</v>
      </c>
      <c r="E88" s="9">
        <v>151.65299999999999</v>
      </c>
      <c r="F88" s="9" t="s">
        <v>10</v>
      </c>
      <c r="G88" s="9">
        <v>151.65</v>
      </c>
      <c r="H88" s="9">
        <f t="shared" si="4"/>
        <v>-2.9999999999859028E-3</v>
      </c>
      <c r="I88" s="10">
        <f t="shared" si="5"/>
        <v>0.99998021799766579</v>
      </c>
      <c r="J88" s="18">
        <f t="shared" si="6"/>
        <v>32647.212</v>
      </c>
      <c r="K88" s="10"/>
      <c r="L88" s="18">
        <f t="shared" si="7"/>
        <v>0</v>
      </c>
    </row>
    <row r="89" spans="1:12" x14ac:dyDescent="0.25">
      <c r="A89" s="9" t="s">
        <v>20</v>
      </c>
      <c r="B89" s="9" t="s">
        <v>162</v>
      </c>
      <c r="C89" s="9">
        <v>178</v>
      </c>
      <c r="D89" s="9">
        <v>107.64</v>
      </c>
      <c r="E89" s="9">
        <v>62.539000000000001</v>
      </c>
      <c r="F89" s="9" t="s">
        <v>10</v>
      </c>
      <c r="G89" s="9">
        <v>62.54</v>
      </c>
      <c r="H89" s="9">
        <f t="shared" si="4"/>
        <v>9.9999999999766942E-4</v>
      </c>
      <c r="I89" s="10">
        <f t="shared" si="5"/>
        <v>1.0000159900222261</v>
      </c>
      <c r="J89" s="18">
        <f t="shared" si="6"/>
        <v>6731.8055999999997</v>
      </c>
      <c r="K89" s="10"/>
      <c r="L89" s="18">
        <f t="shared" si="7"/>
        <v>0</v>
      </c>
    </row>
    <row r="90" spans="1:12" x14ac:dyDescent="0.25">
      <c r="A90" s="9" t="s">
        <v>20</v>
      </c>
      <c r="B90" s="9" t="s">
        <v>163</v>
      </c>
      <c r="C90" s="9">
        <v>180</v>
      </c>
      <c r="D90" s="9">
        <v>200</v>
      </c>
      <c r="E90" s="9">
        <v>17</v>
      </c>
      <c r="F90" s="9" t="s">
        <v>13</v>
      </c>
      <c r="G90" s="9">
        <v>17</v>
      </c>
      <c r="H90" s="9">
        <f t="shared" si="4"/>
        <v>0</v>
      </c>
      <c r="I90" s="10">
        <f t="shared" si="5"/>
        <v>1</v>
      </c>
      <c r="J90" s="18">
        <f t="shared" si="6"/>
        <v>3400</v>
      </c>
      <c r="K90" s="10"/>
      <c r="L90" s="18">
        <f t="shared" si="7"/>
        <v>0</v>
      </c>
    </row>
    <row r="91" spans="1:12" x14ac:dyDescent="0.25">
      <c r="A91" s="9" t="s">
        <v>21</v>
      </c>
      <c r="B91" s="9" t="s">
        <v>164</v>
      </c>
      <c r="C91" s="9">
        <v>181</v>
      </c>
      <c r="D91" s="9">
        <v>215.28</v>
      </c>
      <c r="E91" s="9">
        <v>27.32</v>
      </c>
      <c r="F91" s="9" t="s">
        <v>10</v>
      </c>
      <c r="G91" s="9">
        <v>27.32</v>
      </c>
      <c r="H91" s="9">
        <f t="shared" si="4"/>
        <v>0</v>
      </c>
      <c r="I91" s="10">
        <f t="shared" si="5"/>
        <v>1</v>
      </c>
      <c r="J91" s="18">
        <f t="shared" si="6"/>
        <v>5881.4495999999999</v>
      </c>
      <c r="K91" s="10"/>
      <c r="L91" s="18">
        <f t="shared" si="7"/>
        <v>0</v>
      </c>
    </row>
    <row r="92" spans="1:12" x14ac:dyDescent="0.25">
      <c r="A92" s="9" t="s">
        <v>21</v>
      </c>
      <c r="B92" s="9" t="s">
        <v>165</v>
      </c>
      <c r="C92" s="9">
        <v>184</v>
      </c>
      <c r="D92" s="9">
        <v>96.88</v>
      </c>
      <c r="E92" s="9">
        <v>147.16</v>
      </c>
      <c r="F92" s="9" t="s">
        <v>10</v>
      </c>
      <c r="G92" s="9">
        <v>147.16</v>
      </c>
      <c r="H92" s="9">
        <f t="shared" si="4"/>
        <v>0</v>
      </c>
      <c r="I92" s="10">
        <f t="shared" si="5"/>
        <v>1</v>
      </c>
      <c r="J92" s="18">
        <f t="shared" si="6"/>
        <v>14256.860799999999</v>
      </c>
      <c r="K92" s="10"/>
      <c r="L92" s="18">
        <f t="shared" si="7"/>
        <v>0</v>
      </c>
    </row>
    <row r="93" spans="1:12" x14ac:dyDescent="0.25">
      <c r="A93" s="9" t="s">
        <v>21</v>
      </c>
      <c r="B93" s="9" t="s">
        <v>166</v>
      </c>
      <c r="C93" s="9">
        <v>187</v>
      </c>
      <c r="D93" s="9">
        <v>48.438000000000002</v>
      </c>
      <c r="E93" s="9">
        <v>312.43</v>
      </c>
      <c r="F93" s="9" t="s">
        <v>10</v>
      </c>
      <c r="G93" s="9">
        <v>312.43</v>
      </c>
      <c r="H93" s="9">
        <f t="shared" si="4"/>
        <v>0</v>
      </c>
      <c r="I93" s="10">
        <f t="shared" si="5"/>
        <v>1</v>
      </c>
      <c r="J93" s="18">
        <f t="shared" si="6"/>
        <v>15133.484340000001</v>
      </c>
      <c r="K93" s="10"/>
      <c r="L93" s="18">
        <f t="shared" si="7"/>
        <v>0</v>
      </c>
    </row>
    <row r="94" spans="1:12" x14ac:dyDescent="0.25">
      <c r="A94" s="9" t="s">
        <v>21</v>
      </c>
      <c r="B94" s="9" t="s">
        <v>167</v>
      </c>
      <c r="C94" s="9">
        <v>188</v>
      </c>
      <c r="D94" s="9">
        <v>48.438000000000002</v>
      </c>
      <c r="E94" s="9">
        <v>160.99</v>
      </c>
      <c r="F94" s="9" t="s">
        <v>10</v>
      </c>
      <c r="G94" s="9">
        <v>160.99</v>
      </c>
      <c r="H94" s="9">
        <f t="shared" si="4"/>
        <v>0</v>
      </c>
      <c r="I94" s="10">
        <f t="shared" si="5"/>
        <v>1</v>
      </c>
      <c r="J94" s="18">
        <f t="shared" si="6"/>
        <v>7798.0336200000011</v>
      </c>
      <c r="K94" s="10"/>
      <c r="L94" s="18">
        <f t="shared" si="7"/>
        <v>0</v>
      </c>
    </row>
    <row r="95" spans="1:12" x14ac:dyDescent="0.25">
      <c r="A95" s="9" t="s">
        <v>21</v>
      </c>
      <c r="B95" s="9" t="s">
        <v>168</v>
      </c>
      <c r="C95" s="9">
        <v>189</v>
      </c>
      <c r="D95" s="9">
        <v>48.438000000000002</v>
      </c>
      <c r="E95" s="9">
        <v>190.72</v>
      </c>
      <c r="F95" s="9" t="s">
        <v>10</v>
      </c>
      <c r="G95" s="9">
        <v>190.72</v>
      </c>
      <c r="H95" s="9">
        <f t="shared" si="4"/>
        <v>0</v>
      </c>
      <c r="I95" s="10">
        <f t="shared" si="5"/>
        <v>1</v>
      </c>
      <c r="J95" s="18">
        <f t="shared" si="6"/>
        <v>9238.0953600000012</v>
      </c>
      <c r="K95" s="10"/>
      <c r="L95" s="18">
        <f t="shared" si="7"/>
        <v>0</v>
      </c>
    </row>
    <row r="96" spans="1:12" x14ac:dyDescent="0.25">
      <c r="A96" s="9" t="s">
        <v>21</v>
      </c>
      <c r="B96" s="9" t="s">
        <v>169</v>
      </c>
      <c r="C96" s="9">
        <v>191</v>
      </c>
      <c r="D96" s="9">
        <v>16.149999999999999</v>
      </c>
      <c r="E96" s="9">
        <v>148.63999999999999</v>
      </c>
      <c r="F96" s="9" t="s">
        <v>10</v>
      </c>
      <c r="G96" s="9">
        <v>148.63999999999999</v>
      </c>
      <c r="H96" s="9">
        <f t="shared" si="4"/>
        <v>0</v>
      </c>
      <c r="I96" s="10">
        <f t="shared" si="5"/>
        <v>1</v>
      </c>
      <c r="J96" s="18">
        <f t="shared" si="6"/>
        <v>2400.5359999999996</v>
      </c>
      <c r="K96" s="10"/>
      <c r="L96" s="18">
        <f t="shared" si="7"/>
        <v>0</v>
      </c>
    </row>
    <row r="97" spans="1:12" x14ac:dyDescent="0.25">
      <c r="A97" s="9" t="s">
        <v>21</v>
      </c>
      <c r="B97" s="9" t="s">
        <v>170</v>
      </c>
      <c r="C97" s="9">
        <v>192</v>
      </c>
      <c r="D97" s="9">
        <v>48.438000000000002</v>
      </c>
      <c r="E97" s="9">
        <v>758.48</v>
      </c>
      <c r="F97" s="9" t="s">
        <v>10</v>
      </c>
      <c r="G97" s="9">
        <v>758.48</v>
      </c>
      <c r="H97" s="9">
        <f t="shared" si="4"/>
        <v>0</v>
      </c>
      <c r="I97" s="10">
        <f t="shared" si="5"/>
        <v>1</v>
      </c>
      <c r="J97" s="18">
        <f t="shared" si="6"/>
        <v>36739.254240000002</v>
      </c>
      <c r="K97" s="10"/>
      <c r="L97" s="18">
        <f t="shared" si="7"/>
        <v>0</v>
      </c>
    </row>
    <row r="98" spans="1:12" x14ac:dyDescent="0.25">
      <c r="A98" s="9" t="s">
        <v>21</v>
      </c>
      <c r="B98" s="9" t="s">
        <v>171</v>
      </c>
      <c r="C98" s="9">
        <v>193</v>
      </c>
      <c r="D98" s="9">
        <v>16.149999999999999</v>
      </c>
      <c r="E98" s="9">
        <v>758.48</v>
      </c>
      <c r="F98" s="9" t="s">
        <v>10</v>
      </c>
      <c r="G98" s="9">
        <v>758.48</v>
      </c>
      <c r="H98" s="9">
        <f t="shared" si="4"/>
        <v>0</v>
      </c>
      <c r="I98" s="10">
        <f t="shared" si="5"/>
        <v>1</v>
      </c>
      <c r="J98" s="18">
        <f t="shared" si="6"/>
        <v>12249.451999999999</v>
      </c>
      <c r="K98" s="10"/>
      <c r="L98" s="18">
        <f t="shared" si="7"/>
        <v>0</v>
      </c>
    </row>
    <row r="99" spans="1:12" x14ac:dyDescent="0.25">
      <c r="A99" s="9" t="s">
        <v>21</v>
      </c>
      <c r="B99" s="9" t="s">
        <v>172</v>
      </c>
      <c r="C99" s="9">
        <v>194</v>
      </c>
      <c r="D99" s="9">
        <v>26.91</v>
      </c>
      <c r="E99" s="9">
        <v>758.48</v>
      </c>
      <c r="F99" s="9" t="s">
        <v>10</v>
      </c>
      <c r="G99" s="9">
        <v>758.48</v>
      </c>
      <c r="H99" s="9">
        <f t="shared" si="4"/>
        <v>0</v>
      </c>
      <c r="I99" s="10">
        <f t="shared" si="5"/>
        <v>1</v>
      </c>
      <c r="J99" s="18">
        <f t="shared" si="6"/>
        <v>20410.696800000002</v>
      </c>
      <c r="K99" s="10"/>
      <c r="L99" s="18">
        <f t="shared" si="7"/>
        <v>0</v>
      </c>
    </row>
    <row r="100" spans="1:12" x14ac:dyDescent="0.25">
      <c r="A100" s="9" t="s">
        <v>22</v>
      </c>
      <c r="B100" s="9" t="s">
        <v>173</v>
      </c>
      <c r="C100" s="9">
        <v>215</v>
      </c>
      <c r="D100" s="9">
        <v>301.392</v>
      </c>
      <c r="E100" s="9">
        <v>20.6</v>
      </c>
      <c r="F100" s="9" t="s">
        <v>10</v>
      </c>
      <c r="G100" s="9">
        <v>20.6</v>
      </c>
      <c r="H100" s="9">
        <f t="shared" si="4"/>
        <v>0</v>
      </c>
      <c r="I100" s="10">
        <f t="shared" si="5"/>
        <v>1</v>
      </c>
      <c r="J100" s="18">
        <f t="shared" si="6"/>
        <v>6208.6752000000006</v>
      </c>
      <c r="K100" s="10"/>
      <c r="L100" s="18">
        <f t="shared" si="7"/>
        <v>0</v>
      </c>
    </row>
    <row r="101" spans="1:12" x14ac:dyDescent="0.25">
      <c r="A101" s="9" t="s">
        <v>22</v>
      </c>
      <c r="B101" s="9" t="s">
        <v>232</v>
      </c>
      <c r="C101" s="9">
        <v>217</v>
      </c>
      <c r="D101" s="9">
        <v>450</v>
      </c>
      <c r="E101" s="9">
        <v>5</v>
      </c>
      <c r="F101" s="9" t="s">
        <v>13</v>
      </c>
      <c r="G101" s="9">
        <v>5</v>
      </c>
      <c r="H101" s="9">
        <f t="shared" si="4"/>
        <v>0</v>
      </c>
      <c r="I101" s="10">
        <f t="shared" si="5"/>
        <v>1</v>
      </c>
      <c r="J101" s="18">
        <f t="shared" si="6"/>
        <v>2250</v>
      </c>
      <c r="K101" s="10"/>
      <c r="L101" s="18">
        <f t="shared" si="7"/>
        <v>0</v>
      </c>
    </row>
    <row r="102" spans="1:12" x14ac:dyDescent="0.25">
      <c r="A102" s="9" t="s">
        <v>22</v>
      </c>
      <c r="B102" s="9" t="s">
        <v>174</v>
      </c>
      <c r="C102" s="9">
        <v>218</v>
      </c>
      <c r="D102" s="9">
        <v>350</v>
      </c>
      <c r="E102" s="9">
        <v>21</v>
      </c>
      <c r="F102" s="9" t="s">
        <v>13</v>
      </c>
      <c r="G102" s="9">
        <v>21</v>
      </c>
      <c r="H102" s="9">
        <f t="shared" si="4"/>
        <v>0</v>
      </c>
      <c r="I102" s="10">
        <f t="shared" si="5"/>
        <v>1</v>
      </c>
      <c r="J102" s="18">
        <f t="shared" si="6"/>
        <v>7350</v>
      </c>
      <c r="K102" s="10"/>
      <c r="L102" s="18">
        <f t="shared" si="7"/>
        <v>0</v>
      </c>
    </row>
    <row r="103" spans="1:12" x14ac:dyDescent="0.25">
      <c r="A103" s="9" t="s">
        <v>22</v>
      </c>
      <c r="B103" s="9" t="s">
        <v>175</v>
      </c>
      <c r="C103" s="9">
        <v>219</v>
      </c>
      <c r="D103" s="9">
        <v>82</v>
      </c>
      <c r="E103" s="9">
        <v>49.35</v>
      </c>
      <c r="F103" s="9" t="s">
        <v>19</v>
      </c>
      <c r="G103" s="9">
        <v>49.35</v>
      </c>
      <c r="H103" s="9">
        <f t="shared" si="4"/>
        <v>0</v>
      </c>
      <c r="I103" s="10">
        <f t="shared" si="5"/>
        <v>1</v>
      </c>
      <c r="J103" s="18">
        <f t="shared" si="6"/>
        <v>4046.7000000000003</v>
      </c>
      <c r="K103" s="10"/>
      <c r="L103" s="18">
        <f t="shared" si="7"/>
        <v>0</v>
      </c>
    </row>
    <row r="104" spans="1:12" x14ac:dyDescent="0.25">
      <c r="A104" s="9" t="s">
        <v>22</v>
      </c>
      <c r="B104" s="9" t="s">
        <v>176</v>
      </c>
      <c r="C104" s="9">
        <v>220</v>
      </c>
      <c r="D104" s="9">
        <v>32.799999999999997</v>
      </c>
      <c r="E104" s="9">
        <v>120</v>
      </c>
      <c r="F104" s="9" t="s">
        <v>19</v>
      </c>
      <c r="G104" s="9">
        <v>120</v>
      </c>
      <c r="H104" s="9">
        <f t="shared" si="4"/>
        <v>0</v>
      </c>
      <c r="I104" s="10">
        <f t="shared" si="5"/>
        <v>1</v>
      </c>
      <c r="J104" s="18">
        <f t="shared" si="6"/>
        <v>3935.9999999999995</v>
      </c>
      <c r="K104" s="10"/>
      <c r="L104" s="18">
        <f t="shared" si="7"/>
        <v>0</v>
      </c>
    </row>
    <row r="105" spans="1:12" x14ac:dyDescent="0.25">
      <c r="A105" s="9" t="s">
        <v>22</v>
      </c>
      <c r="B105" s="9" t="s">
        <v>177</v>
      </c>
      <c r="C105" s="9">
        <v>221</v>
      </c>
      <c r="D105" s="9">
        <v>131.19999999999999</v>
      </c>
      <c r="E105" s="9">
        <v>24.6</v>
      </c>
      <c r="F105" s="9" t="s">
        <v>19</v>
      </c>
      <c r="G105" s="9">
        <v>24.6</v>
      </c>
      <c r="H105" s="9">
        <f t="shared" si="4"/>
        <v>0</v>
      </c>
      <c r="I105" s="10">
        <f t="shared" si="5"/>
        <v>1</v>
      </c>
      <c r="J105" s="18">
        <f t="shared" si="6"/>
        <v>3227.52</v>
      </c>
      <c r="K105" s="10"/>
      <c r="L105" s="18">
        <f t="shared" si="7"/>
        <v>0</v>
      </c>
    </row>
    <row r="106" spans="1:12" x14ac:dyDescent="0.25">
      <c r="A106" s="9" t="s">
        <v>22</v>
      </c>
      <c r="B106" s="9" t="s">
        <v>178</v>
      </c>
      <c r="C106" s="9">
        <v>222</v>
      </c>
      <c r="D106" s="9">
        <v>1000</v>
      </c>
      <c r="E106" s="9">
        <v>5</v>
      </c>
      <c r="F106" s="9" t="s">
        <v>13</v>
      </c>
      <c r="G106" s="9">
        <v>5</v>
      </c>
      <c r="H106" s="9">
        <f t="shared" si="4"/>
        <v>0</v>
      </c>
      <c r="I106" s="10">
        <f t="shared" si="5"/>
        <v>1</v>
      </c>
      <c r="J106" s="18">
        <f t="shared" si="6"/>
        <v>5000</v>
      </c>
      <c r="K106" s="10"/>
      <c r="L106" s="18">
        <f t="shared" si="7"/>
        <v>0</v>
      </c>
    </row>
    <row r="107" spans="1:12" x14ac:dyDescent="0.25">
      <c r="A107" s="9" t="s">
        <v>22</v>
      </c>
      <c r="B107" s="9" t="s">
        <v>179</v>
      </c>
      <c r="C107" s="9">
        <v>224</v>
      </c>
      <c r="D107" s="9">
        <v>183</v>
      </c>
      <c r="E107" s="9">
        <v>94.02</v>
      </c>
      <c r="F107" s="9" t="s">
        <v>10</v>
      </c>
      <c r="G107" s="9">
        <v>94.02</v>
      </c>
      <c r="H107" s="9">
        <f t="shared" si="4"/>
        <v>0</v>
      </c>
      <c r="I107" s="10">
        <f t="shared" si="5"/>
        <v>1</v>
      </c>
      <c r="J107" s="18">
        <f t="shared" si="6"/>
        <v>17205.66</v>
      </c>
      <c r="K107" s="10"/>
      <c r="L107" s="18">
        <f t="shared" si="7"/>
        <v>0</v>
      </c>
    </row>
    <row r="108" spans="1:12" x14ac:dyDescent="0.25">
      <c r="A108" s="9" t="s">
        <v>22</v>
      </c>
      <c r="B108" s="9" t="s">
        <v>180</v>
      </c>
      <c r="C108" s="9">
        <v>225</v>
      </c>
      <c r="D108" s="9">
        <v>49.2</v>
      </c>
      <c r="E108" s="9">
        <v>72.13</v>
      </c>
      <c r="F108" s="9" t="s">
        <v>19</v>
      </c>
      <c r="G108" s="9">
        <v>72.13</v>
      </c>
      <c r="H108" s="9">
        <f t="shared" si="4"/>
        <v>0</v>
      </c>
      <c r="I108" s="10">
        <f t="shared" si="5"/>
        <v>1</v>
      </c>
      <c r="J108" s="18">
        <f t="shared" si="6"/>
        <v>3548.7959999999998</v>
      </c>
      <c r="K108" s="10"/>
      <c r="L108" s="18">
        <f t="shared" si="7"/>
        <v>0</v>
      </c>
    </row>
    <row r="109" spans="1:12" x14ac:dyDescent="0.25">
      <c r="A109" s="9" t="s">
        <v>22</v>
      </c>
      <c r="B109" s="9" t="s">
        <v>181</v>
      </c>
      <c r="C109" s="9">
        <v>226</v>
      </c>
      <c r="D109" s="9">
        <v>183</v>
      </c>
      <c r="E109" s="9">
        <v>101.36</v>
      </c>
      <c r="F109" s="9" t="s">
        <v>10</v>
      </c>
      <c r="G109" s="9">
        <v>101.36</v>
      </c>
      <c r="H109" s="9">
        <f t="shared" si="4"/>
        <v>0</v>
      </c>
      <c r="I109" s="10">
        <f t="shared" si="5"/>
        <v>1</v>
      </c>
      <c r="J109" s="18">
        <f t="shared" si="6"/>
        <v>18548.88</v>
      </c>
      <c r="K109" s="10"/>
      <c r="L109" s="18">
        <f t="shared" si="7"/>
        <v>0</v>
      </c>
    </row>
    <row r="110" spans="1:12" x14ac:dyDescent="0.25">
      <c r="A110" s="9" t="s">
        <v>22</v>
      </c>
      <c r="B110" s="9" t="s">
        <v>182</v>
      </c>
      <c r="C110" s="9">
        <v>227</v>
      </c>
      <c r="D110" s="9">
        <v>49.2</v>
      </c>
      <c r="E110" s="9">
        <v>83.36</v>
      </c>
      <c r="F110" s="9" t="s">
        <v>19</v>
      </c>
      <c r="G110" s="9">
        <v>83.36</v>
      </c>
      <c r="H110" s="9">
        <f t="shared" si="4"/>
        <v>0</v>
      </c>
      <c r="I110" s="10">
        <f t="shared" si="5"/>
        <v>1</v>
      </c>
      <c r="J110" s="18">
        <f t="shared" si="6"/>
        <v>4101.3119999999999</v>
      </c>
      <c r="K110" s="10"/>
      <c r="L110" s="18">
        <f t="shared" si="7"/>
        <v>0</v>
      </c>
    </row>
    <row r="111" spans="1:12" x14ac:dyDescent="0.25">
      <c r="A111" s="9" t="s">
        <v>22</v>
      </c>
      <c r="B111" s="9" t="s">
        <v>183</v>
      </c>
      <c r="C111" s="9">
        <v>228</v>
      </c>
      <c r="D111" s="9">
        <v>183</v>
      </c>
      <c r="E111" s="9">
        <v>4.42</v>
      </c>
      <c r="F111" s="9" t="s">
        <v>10</v>
      </c>
      <c r="G111" s="9">
        <v>4.42</v>
      </c>
      <c r="H111" s="9">
        <f t="shared" si="4"/>
        <v>0</v>
      </c>
      <c r="I111" s="10">
        <f t="shared" si="5"/>
        <v>1</v>
      </c>
      <c r="J111" s="18">
        <f t="shared" si="6"/>
        <v>808.86</v>
      </c>
      <c r="K111" s="10"/>
      <c r="L111" s="18">
        <f t="shared" si="7"/>
        <v>0</v>
      </c>
    </row>
    <row r="112" spans="1:12" x14ac:dyDescent="0.25">
      <c r="A112" s="9" t="s">
        <v>22</v>
      </c>
      <c r="B112" s="9" t="s">
        <v>184</v>
      </c>
      <c r="C112" s="9">
        <v>229</v>
      </c>
      <c r="D112" s="9">
        <v>49.2</v>
      </c>
      <c r="E112" s="9">
        <v>6.3</v>
      </c>
      <c r="F112" s="9" t="s">
        <v>19</v>
      </c>
      <c r="G112" s="9">
        <v>6.3</v>
      </c>
      <c r="H112" s="9">
        <f t="shared" si="4"/>
        <v>0</v>
      </c>
      <c r="I112" s="10">
        <f t="shared" si="5"/>
        <v>1</v>
      </c>
      <c r="J112" s="18">
        <f t="shared" si="6"/>
        <v>309.96000000000004</v>
      </c>
      <c r="K112" s="10"/>
      <c r="L112" s="18">
        <f t="shared" si="7"/>
        <v>0</v>
      </c>
    </row>
    <row r="113" spans="1:12" x14ac:dyDescent="0.25">
      <c r="A113" s="9" t="s">
        <v>22</v>
      </c>
      <c r="B113" s="9" t="s">
        <v>185</v>
      </c>
      <c r="C113" s="9">
        <v>230</v>
      </c>
      <c r="D113" s="9">
        <v>183</v>
      </c>
      <c r="E113" s="9">
        <v>3.91</v>
      </c>
      <c r="F113" s="9" t="s">
        <v>10</v>
      </c>
      <c r="G113" s="9">
        <v>3.91</v>
      </c>
      <c r="H113" s="9">
        <f t="shared" si="4"/>
        <v>0</v>
      </c>
      <c r="I113" s="10">
        <f t="shared" si="5"/>
        <v>1</v>
      </c>
      <c r="J113" s="18">
        <f t="shared" si="6"/>
        <v>715.53</v>
      </c>
      <c r="K113" s="10"/>
      <c r="L113" s="18">
        <f t="shared" si="7"/>
        <v>0</v>
      </c>
    </row>
    <row r="114" spans="1:12" x14ac:dyDescent="0.25">
      <c r="A114" s="9" t="s">
        <v>22</v>
      </c>
      <c r="B114" s="9" t="s">
        <v>186</v>
      </c>
      <c r="C114" s="9">
        <v>231</v>
      </c>
      <c r="D114" s="9">
        <v>49.2</v>
      </c>
      <c r="E114" s="9">
        <v>7.45</v>
      </c>
      <c r="F114" s="9" t="s">
        <v>19</v>
      </c>
      <c r="G114" s="9">
        <v>7.45</v>
      </c>
      <c r="H114" s="9">
        <f t="shared" si="4"/>
        <v>0</v>
      </c>
      <c r="I114" s="10">
        <f t="shared" si="5"/>
        <v>1</v>
      </c>
      <c r="J114" s="18">
        <f t="shared" si="6"/>
        <v>366.54</v>
      </c>
      <c r="K114" s="10"/>
      <c r="L114" s="18">
        <f t="shared" si="7"/>
        <v>0</v>
      </c>
    </row>
    <row r="115" spans="1:12" x14ac:dyDescent="0.25">
      <c r="A115" s="9" t="s">
        <v>22</v>
      </c>
      <c r="B115" s="9" t="s">
        <v>187</v>
      </c>
      <c r="C115" s="9">
        <v>232</v>
      </c>
      <c r="D115" s="9">
        <v>183</v>
      </c>
      <c r="E115" s="9">
        <v>31.61</v>
      </c>
      <c r="F115" s="9" t="s">
        <v>10</v>
      </c>
      <c r="G115" s="9">
        <v>31.61</v>
      </c>
      <c r="H115" s="9">
        <f t="shared" si="4"/>
        <v>0</v>
      </c>
      <c r="I115" s="10">
        <f t="shared" si="5"/>
        <v>1</v>
      </c>
      <c r="J115" s="18">
        <f t="shared" si="6"/>
        <v>5784.63</v>
      </c>
      <c r="K115" s="10"/>
      <c r="L115" s="18">
        <f t="shared" si="7"/>
        <v>0</v>
      </c>
    </row>
    <row r="116" spans="1:12" x14ac:dyDescent="0.25">
      <c r="A116" s="9" t="s">
        <v>22</v>
      </c>
      <c r="B116" s="9" t="s">
        <v>188</v>
      </c>
      <c r="C116" s="9">
        <v>233</v>
      </c>
      <c r="D116" s="9">
        <v>49.2</v>
      </c>
      <c r="E116" s="9">
        <v>38.049999999999997</v>
      </c>
      <c r="F116" s="9" t="s">
        <v>19</v>
      </c>
      <c r="G116" s="9">
        <v>38.049999999999997</v>
      </c>
      <c r="H116" s="9">
        <f t="shared" si="4"/>
        <v>0</v>
      </c>
      <c r="I116" s="10">
        <f t="shared" si="5"/>
        <v>1</v>
      </c>
      <c r="J116" s="18">
        <f t="shared" si="6"/>
        <v>1872.06</v>
      </c>
      <c r="K116" s="10"/>
      <c r="L116" s="18">
        <f t="shared" si="7"/>
        <v>0</v>
      </c>
    </row>
    <row r="117" spans="1:12" x14ac:dyDescent="0.25">
      <c r="A117" s="9" t="s">
        <v>22</v>
      </c>
      <c r="B117" s="9" t="s">
        <v>189</v>
      </c>
      <c r="C117" s="9">
        <v>234</v>
      </c>
      <c r="D117" s="9">
        <v>183</v>
      </c>
      <c r="E117" s="9">
        <v>25.24</v>
      </c>
      <c r="F117" s="9" t="s">
        <v>10</v>
      </c>
      <c r="G117" s="9">
        <v>25.24</v>
      </c>
      <c r="H117" s="9">
        <f t="shared" si="4"/>
        <v>0</v>
      </c>
      <c r="I117" s="10">
        <f t="shared" si="5"/>
        <v>1</v>
      </c>
      <c r="J117" s="18">
        <f t="shared" si="6"/>
        <v>4618.92</v>
      </c>
      <c r="K117" s="10"/>
      <c r="L117" s="18">
        <f t="shared" si="7"/>
        <v>0</v>
      </c>
    </row>
    <row r="118" spans="1:12" x14ac:dyDescent="0.25">
      <c r="A118" s="9" t="s">
        <v>22</v>
      </c>
      <c r="B118" s="9" t="s">
        <v>190</v>
      </c>
      <c r="C118" s="9">
        <v>235</v>
      </c>
      <c r="D118" s="9">
        <v>2.5</v>
      </c>
      <c r="E118" s="9">
        <v>2180</v>
      </c>
      <c r="F118" s="9" t="s">
        <v>23</v>
      </c>
      <c r="G118" s="9">
        <v>2180</v>
      </c>
      <c r="H118" s="9">
        <f t="shared" si="4"/>
        <v>0</v>
      </c>
      <c r="I118" s="10">
        <f t="shared" si="5"/>
        <v>1</v>
      </c>
      <c r="J118" s="18">
        <f t="shared" si="6"/>
        <v>5450</v>
      </c>
      <c r="K118" s="10"/>
      <c r="L118" s="18">
        <f t="shared" si="7"/>
        <v>0</v>
      </c>
    </row>
    <row r="119" spans="1:12" x14ac:dyDescent="0.25">
      <c r="A119" s="9" t="s">
        <v>22</v>
      </c>
      <c r="B119" s="9" t="s">
        <v>191</v>
      </c>
      <c r="C119" s="9">
        <v>237</v>
      </c>
      <c r="D119" s="9">
        <v>183</v>
      </c>
      <c r="E119" s="9">
        <v>6.26</v>
      </c>
      <c r="F119" s="9" t="s">
        <v>10</v>
      </c>
      <c r="G119" s="9">
        <v>6.26</v>
      </c>
      <c r="H119" s="9">
        <f t="shared" si="4"/>
        <v>0</v>
      </c>
      <c r="I119" s="10">
        <f t="shared" si="5"/>
        <v>1</v>
      </c>
      <c r="J119" s="18">
        <f t="shared" si="6"/>
        <v>1145.58</v>
      </c>
      <c r="K119" s="10"/>
      <c r="L119" s="18">
        <f t="shared" si="7"/>
        <v>0</v>
      </c>
    </row>
    <row r="120" spans="1:12" x14ac:dyDescent="0.25">
      <c r="A120" s="9" t="s">
        <v>22</v>
      </c>
      <c r="B120" s="9" t="s">
        <v>192</v>
      </c>
      <c r="C120" s="9">
        <v>238</v>
      </c>
      <c r="D120" s="9">
        <v>183</v>
      </c>
      <c r="E120" s="9">
        <v>31.39</v>
      </c>
      <c r="F120" s="9" t="s">
        <v>10</v>
      </c>
      <c r="G120" s="9">
        <v>31.39</v>
      </c>
      <c r="H120" s="9">
        <f t="shared" si="4"/>
        <v>0</v>
      </c>
      <c r="I120" s="10">
        <f t="shared" si="5"/>
        <v>1</v>
      </c>
      <c r="J120" s="18">
        <f t="shared" si="6"/>
        <v>5744.37</v>
      </c>
      <c r="K120" s="10"/>
      <c r="L120" s="18">
        <f t="shared" si="7"/>
        <v>0</v>
      </c>
    </row>
    <row r="121" spans="1:12" x14ac:dyDescent="0.25">
      <c r="A121" s="9" t="s">
        <v>22</v>
      </c>
      <c r="B121" s="9" t="s">
        <v>193</v>
      </c>
      <c r="C121" s="9">
        <v>239</v>
      </c>
      <c r="D121" s="9">
        <v>183</v>
      </c>
      <c r="E121" s="9">
        <v>14.87</v>
      </c>
      <c r="F121" s="9" t="s">
        <v>10</v>
      </c>
      <c r="G121" s="9">
        <v>14.87</v>
      </c>
      <c r="H121" s="9">
        <f t="shared" si="4"/>
        <v>0</v>
      </c>
      <c r="I121" s="10">
        <f t="shared" si="5"/>
        <v>1</v>
      </c>
      <c r="J121" s="18">
        <f t="shared" si="6"/>
        <v>2721.21</v>
      </c>
      <c r="K121" s="10"/>
      <c r="L121" s="18">
        <f t="shared" si="7"/>
        <v>0</v>
      </c>
    </row>
    <row r="122" spans="1:12" x14ac:dyDescent="0.25">
      <c r="A122" s="9" t="s">
        <v>22</v>
      </c>
      <c r="B122" s="9" t="s">
        <v>194</v>
      </c>
      <c r="C122" s="9">
        <v>240</v>
      </c>
      <c r="D122" s="9">
        <v>183</v>
      </c>
      <c r="E122" s="9">
        <v>45.07</v>
      </c>
      <c r="F122" s="9" t="s">
        <v>10</v>
      </c>
      <c r="G122" s="9">
        <v>45.07</v>
      </c>
      <c r="H122" s="9">
        <f t="shared" si="4"/>
        <v>0</v>
      </c>
      <c r="I122" s="10">
        <f t="shared" si="5"/>
        <v>1</v>
      </c>
      <c r="J122" s="18">
        <f t="shared" si="6"/>
        <v>8247.81</v>
      </c>
      <c r="K122" s="10"/>
      <c r="L122" s="18">
        <f t="shared" si="7"/>
        <v>0</v>
      </c>
    </row>
    <row r="123" spans="1:12" x14ac:dyDescent="0.25">
      <c r="A123" s="9" t="s">
        <v>21</v>
      </c>
      <c r="B123" s="9" t="s">
        <v>195</v>
      </c>
      <c r="C123" s="9">
        <v>243</v>
      </c>
      <c r="D123" s="9">
        <v>64.58</v>
      </c>
      <c r="E123" s="9">
        <v>244.11</v>
      </c>
      <c r="F123" s="9" t="s">
        <v>10</v>
      </c>
      <c r="G123" s="9">
        <v>244.11</v>
      </c>
      <c r="H123" s="9">
        <f t="shared" si="4"/>
        <v>0</v>
      </c>
      <c r="I123" s="10">
        <f t="shared" si="5"/>
        <v>1</v>
      </c>
      <c r="J123" s="18">
        <f t="shared" si="6"/>
        <v>15764.623800000001</v>
      </c>
      <c r="K123" s="10"/>
      <c r="L123" s="18">
        <f t="shared" si="7"/>
        <v>0</v>
      </c>
    </row>
    <row r="124" spans="1:12" x14ac:dyDescent="0.25">
      <c r="A124" s="9" t="s">
        <v>18</v>
      </c>
      <c r="B124" s="9" t="s">
        <v>196</v>
      </c>
      <c r="C124" s="9">
        <v>246</v>
      </c>
      <c r="D124" s="9">
        <v>17500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8">
        <f t="shared" si="6"/>
        <v>17500</v>
      </c>
      <c r="K124" s="10"/>
      <c r="L124" s="18">
        <f t="shared" si="7"/>
        <v>0</v>
      </c>
    </row>
    <row r="125" spans="1:12" x14ac:dyDescent="0.25">
      <c r="A125" s="9" t="s">
        <v>18</v>
      </c>
      <c r="B125" s="9" t="s">
        <v>273</v>
      </c>
      <c r="C125" s="9">
        <v>247</v>
      </c>
      <c r="D125" s="9">
        <v>600</v>
      </c>
      <c r="E125" s="9">
        <v>1</v>
      </c>
      <c r="F125" s="9" t="s">
        <v>13</v>
      </c>
      <c r="G125" s="9">
        <v>1</v>
      </c>
      <c r="H125" s="9">
        <f t="shared" si="4"/>
        <v>0</v>
      </c>
      <c r="I125" s="10">
        <f t="shared" si="5"/>
        <v>1</v>
      </c>
      <c r="J125" s="18">
        <f t="shared" si="6"/>
        <v>600</v>
      </c>
      <c r="K125" s="10"/>
      <c r="L125" s="18">
        <f t="shared" si="7"/>
        <v>0</v>
      </c>
    </row>
    <row r="126" spans="1:12" x14ac:dyDescent="0.25">
      <c r="A126" s="9" t="s">
        <v>18</v>
      </c>
      <c r="B126" s="9" t="s">
        <v>197</v>
      </c>
      <c r="C126" s="9">
        <v>248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-1</v>
      </c>
      <c r="I126" s="10">
        <f t="shared" si="5"/>
        <v>0</v>
      </c>
      <c r="J126" s="18">
        <f t="shared" si="6"/>
        <v>0</v>
      </c>
      <c r="K126" s="10"/>
      <c r="L126" s="18">
        <f t="shared" si="7"/>
        <v>0</v>
      </c>
    </row>
    <row r="127" spans="1:12" x14ac:dyDescent="0.25">
      <c r="A127" s="9" t="s">
        <v>24</v>
      </c>
      <c r="B127" s="9" t="s">
        <v>198</v>
      </c>
      <c r="C127" s="9">
        <v>250</v>
      </c>
      <c r="D127" s="9">
        <v>15000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8">
        <f t="shared" si="6"/>
        <v>15000</v>
      </c>
      <c r="K127" s="10"/>
      <c r="L127" s="18">
        <f t="shared" si="7"/>
        <v>0</v>
      </c>
    </row>
    <row r="128" spans="1:12" x14ac:dyDescent="0.25">
      <c r="A128" s="9" t="s">
        <v>24</v>
      </c>
      <c r="B128" s="9" t="s">
        <v>199</v>
      </c>
      <c r="C128" s="9">
        <v>251</v>
      </c>
      <c r="D128" s="9">
        <v>10000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8">
        <f t="shared" si="6"/>
        <v>10000</v>
      </c>
      <c r="K128" s="10"/>
      <c r="L128" s="18">
        <f t="shared" si="7"/>
        <v>0</v>
      </c>
    </row>
    <row r="129" spans="1:12" x14ac:dyDescent="0.25">
      <c r="A129" s="9" t="s">
        <v>24</v>
      </c>
      <c r="B129" s="9" t="s">
        <v>200</v>
      </c>
      <c r="C129" s="9">
        <v>253</v>
      </c>
      <c r="D129" s="9">
        <v>1000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8">
        <f t="shared" si="6"/>
        <v>1000</v>
      </c>
      <c r="K129" s="10"/>
      <c r="L129" s="18">
        <f t="shared" si="7"/>
        <v>0</v>
      </c>
    </row>
    <row r="130" spans="1:12" x14ac:dyDescent="0.25">
      <c r="A130" s="9" t="s">
        <v>24</v>
      </c>
      <c r="B130" s="9" t="s">
        <v>25</v>
      </c>
      <c r="C130" s="9">
        <v>254</v>
      </c>
      <c r="D130" s="9">
        <v>7000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8">
        <f t="shared" si="6"/>
        <v>7000</v>
      </c>
      <c r="K130" s="10"/>
      <c r="L130" s="18">
        <f t="shared" si="7"/>
        <v>0</v>
      </c>
    </row>
    <row r="131" spans="1:12" x14ac:dyDescent="0.25">
      <c r="A131" s="9" t="s">
        <v>24</v>
      </c>
      <c r="B131" s="9" t="s">
        <v>201</v>
      </c>
      <c r="C131" s="9">
        <v>255</v>
      </c>
      <c r="D131" s="9">
        <v>10000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8">
        <f t="shared" si="6"/>
        <v>10000</v>
      </c>
      <c r="K131" s="10"/>
      <c r="L131" s="18">
        <f t="shared" si="7"/>
        <v>0</v>
      </c>
    </row>
    <row r="132" spans="1:12" x14ac:dyDescent="0.25">
      <c r="A132" s="9" t="s">
        <v>24</v>
      </c>
      <c r="B132" s="9" t="s">
        <v>202</v>
      </c>
      <c r="C132" s="9">
        <v>257</v>
      </c>
      <c r="D132" s="9">
        <v>1800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8">
        <f t="shared" si="6"/>
        <v>1800</v>
      </c>
      <c r="K132" s="10"/>
      <c r="L132" s="18">
        <f t="shared" si="7"/>
        <v>0</v>
      </c>
    </row>
    <row r="133" spans="1:12" x14ac:dyDescent="0.25">
      <c r="A133" s="9" t="s">
        <v>24</v>
      </c>
      <c r="B133" s="9" t="s">
        <v>203</v>
      </c>
      <c r="C133" s="9">
        <v>258</v>
      </c>
      <c r="D133" s="9">
        <v>3000</v>
      </c>
      <c r="E133" s="9">
        <v>1</v>
      </c>
      <c r="F133" s="9" t="s">
        <v>12</v>
      </c>
      <c r="G133" s="9">
        <v>0</v>
      </c>
      <c r="H133" s="9">
        <f t="shared" ref="H133:H168" si="8">G133-E133</f>
        <v>-1</v>
      </c>
      <c r="I133" s="10">
        <f t="shared" ref="I133:I168" si="9">(G133/E133)</f>
        <v>0</v>
      </c>
      <c r="J133" s="18">
        <f t="shared" ref="J133:J168" si="10">D133*E133*I133</f>
        <v>0</v>
      </c>
      <c r="K133" s="10"/>
      <c r="L133" s="18">
        <f t="shared" ref="L133:L168" si="11">D133*E133*K133</f>
        <v>0</v>
      </c>
    </row>
    <row r="134" spans="1:12" x14ac:dyDescent="0.25">
      <c r="A134" s="9" t="s">
        <v>26</v>
      </c>
      <c r="B134" s="9" t="s">
        <v>204</v>
      </c>
      <c r="C134" s="9">
        <v>260</v>
      </c>
      <c r="D134" s="9">
        <v>5535</v>
      </c>
      <c r="E134" s="9">
        <v>36.89</v>
      </c>
      <c r="F134" s="9" t="s">
        <v>19</v>
      </c>
      <c r="G134" s="9">
        <v>36.89</v>
      </c>
      <c r="H134" s="9">
        <f t="shared" si="8"/>
        <v>0</v>
      </c>
      <c r="I134" s="10">
        <f t="shared" si="9"/>
        <v>1</v>
      </c>
      <c r="J134" s="18">
        <f t="shared" si="10"/>
        <v>204186.15</v>
      </c>
      <c r="K134" s="10"/>
      <c r="L134" s="18">
        <f t="shared" si="11"/>
        <v>0</v>
      </c>
    </row>
    <row r="135" spans="1:12" x14ac:dyDescent="0.25">
      <c r="A135" s="9" t="s">
        <v>46</v>
      </c>
      <c r="B135" s="9" t="s">
        <v>204</v>
      </c>
      <c r="C135" s="9">
        <v>260</v>
      </c>
      <c r="D135" s="9">
        <v>176662</v>
      </c>
      <c r="E135" s="9">
        <v>1</v>
      </c>
      <c r="F135" s="9" t="s">
        <v>12</v>
      </c>
      <c r="G135" s="9">
        <v>0</v>
      </c>
      <c r="H135" s="9">
        <f t="shared" si="8"/>
        <v>-1</v>
      </c>
      <c r="I135" s="10">
        <f t="shared" si="9"/>
        <v>0</v>
      </c>
      <c r="J135" s="18">
        <f t="shared" si="10"/>
        <v>0</v>
      </c>
      <c r="K135" s="10"/>
      <c r="L135" s="18">
        <f t="shared" si="11"/>
        <v>0</v>
      </c>
    </row>
    <row r="136" spans="1:12" x14ac:dyDescent="0.25">
      <c r="A136" s="9" t="s">
        <v>27</v>
      </c>
      <c r="B136" s="9" t="s">
        <v>205</v>
      </c>
      <c r="C136" s="9">
        <v>262</v>
      </c>
      <c r="D136" s="9">
        <v>450</v>
      </c>
      <c r="E136" s="9">
        <v>5</v>
      </c>
      <c r="F136" s="9" t="s">
        <v>13</v>
      </c>
      <c r="G136" s="9">
        <v>5</v>
      </c>
      <c r="H136" s="9">
        <f t="shared" si="8"/>
        <v>0</v>
      </c>
      <c r="I136" s="10">
        <f t="shared" si="9"/>
        <v>1</v>
      </c>
      <c r="J136" s="18">
        <f t="shared" si="10"/>
        <v>2250</v>
      </c>
      <c r="K136" s="10"/>
      <c r="L136" s="18">
        <f t="shared" si="11"/>
        <v>0</v>
      </c>
    </row>
    <row r="137" spans="1:12" x14ac:dyDescent="0.25">
      <c r="A137" s="9" t="s">
        <v>28</v>
      </c>
      <c r="B137" s="9" t="s">
        <v>206</v>
      </c>
      <c r="C137" s="9">
        <v>263</v>
      </c>
      <c r="D137" s="9">
        <v>18958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8">
        <f t="shared" si="10"/>
        <v>18958</v>
      </c>
      <c r="K137" s="10"/>
      <c r="L137" s="18">
        <f t="shared" si="11"/>
        <v>0</v>
      </c>
    </row>
    <row r="138" spans="1:12" x14ac:dyDescent="0.25">
      <c r="A138" s="9" t="s">
        <v>27</v>
      </c>
      <c r="B138" s="9" t="s">
        <v>207</v>
      </c>
      <c r="C138" s="9">
        <v>264</v>
      </c>
      <c r="D138" s="9">
        <v>1500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8">
        <f t="shared" si="10"/>
        <v>1500</v>
      </c>
      <c r="K138" s="10"/>
      <c r="L138" s="18">
        <f t="shared" si="11"/>
        <v>0</v>
      </c>
    </row>
    <row r="139" spans="1:12" x14ac:dyDescent="0.25">
      <c r="A139" s="9" t="s">
        <v>27</v>
      </c>
      <c r="B139" s="9" t="s">
        <v>208</v>
      </c>
      <c r="C139" s="9">
        <v>265</v>
      </c>
      <c r="D139" s="9">
        <v>450</v>
      </c>
      <c r="E139" s="9">
        <v>12.5</v>
      </c>
      <c r="F139" s="9" t="s">
        <v>23</v>
      </c>
      <c r="G139" s="9">
        <v>12.5</v>
      </c>
      <c r="H139" s="9">
        <f t="shared" si="8"/>
        <v>0</v>
      </c>
      <c r="I139" s="10">
        <f t="shared" si="9"/>
        <v>1</v>
      </c>
      <c r="J139" s="18">
        <f t="shared" si="10"/>
        <v>5625</v>
      </c>
      <c r="K139" s="10"/>
      <c r="L139" s="18">
        <f t="shared" si="11"/>
        <v>0</v>
      </c>
    </row>
    <row r="140" spans="1:12" x14ac:dyDescent="0.25">
      <c r="A140" s="9" t="s">
        <v>27</v>
      </c>
      <c r="B140" s="9" t="s">
        <v>209</v>
      </c>
      <c r="C140" s="9">
        <v>270</v>
      </c>
      <c r="D140" s="9">
        <v>250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8">
        <f t="shared" si="10"/>
        <v>250</v>
      </c>
      <c r="K140" s="10"/>
      <c r="L140" s="18">
        <f t="shared" si="11"/>
        <v>0</v>
      </c>
    </row>
    <row r="141" spans="1:12" x14ac:dyDescent="0.25">
      <c r="A141" s="9" t="s">
        <v>17</v>
      </c>
      <c r="B141" s="9" t="s">
        <v>311</v>
      </c>
      <c r="C141" s="9">
        <v>271</v>
      </c>
      <c r="D141" s="9">
        <v>1500</v>
      </c>
      <c r="E141" s="9">
        <v>36</v>
      </c>
      <c r="F141" s="9" t="s">
        <v>13</v>
      </c>
      <c r="G141" s="9">
        <v>30.6</v>
      </c>
      <c r="H141" s="9">
        <f t="shared" si="8"/>
        <v>-5.3999999999999986</v>
      </c>
      <c r="I141" s="10">
        <f t="shared" si="9"/>
        <v>0.85000000000000009</v>
      </c>
      <c r="J141" s="18">
        <f t="shared" si="10"/>
        <v>45900.000000000007</v>
      </c>
      <c r="K141" s="10"/>
      <c r="L141" s="18">
        <f t="shared" si="11"/>
        <v>0</v>
      </c>
    </row>
    <row r="142" spans="1:12" x14ac:dyDescent="0.25">
      <c r="A142" s="9" t="s">
        <v>29</v>
      </c>
      <c r="B142" s="9" t="s">
        <v>210</v>
      </c>
      <c r="C142" s="9">
        <v>272</v>
      </c>
      <c r="D142" s="9">
        <v>18000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8">
        <f t="shared" si="10"/>
        <v>18000</v>
      </c>
      <c r="K142" s="10"/>
      <c r="L142" s="18">
        <f t="shared" si="11"/>
        <v>0</v>
      </c>
    </row>
    <row r="143" spans="1:12" x14ac:dyDescent="0.25">
      <c r="A143" s="9" t="s">
        <v>24</v>
      </c>
      <c r="B143" s="9" t="s">
        <v>233</v>
      </c>
      <c r="C143" s="9">
        <v>273</v>
      </c>
      <c r="D143" s="9">
        <v>1500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8">
        <f t="shared" si="10"/>
        <v>1500</v>
      </c>
      <c r="K143" s="10"/>
      <c r="L143" s="18">
        <f t="shared" si="11"/>
        <v>0</v>
      </c>
    </row>
    <row r="144" spans="1:12" x14ac:dyDescent="0.25">
      <c r="A144" s="9" t="s">
        <v>17</v>
      </c>
      <c r="B144" s="9" t="s">
        <v>211</v>
      </c>
      <c r="C144" s="9">
        <v>274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8">
        <f t="shared" si="10"/>
        <v>350</v>
      </c>
      <c r="K144" s="10"/>
      <c r="L144" s="18">
        <f t="shared" si="11"/>
        <v>0</v>
      </c>
    </row>
    <row r="145" spans="1:12" x14ac:dyDescent="0.25">
      <c r="A145" s="9" t="s">
        <v>17</v>
      </c>
      <c r="B145" s="9" t="s">
        <v>212</v>
      </c>
      <c r="C145" s="9">
        <v>275</v>
      </c>
      <c r="D145" s="9">
        <v>350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8">
        <f t="shared" si="10"/>
        <v>350</v>
      </c>
      <c r="K145" s="10"/>
      <c r="L145" s="18">
        <f t="shared" si="11"/>
        <v>0</v>
      </c>
    </row>
    <row r="146" spans="1:12" x14ac:dyDescent="0.25">
      <c r="A146" s="9" t="s">
        <v>50</v>
      </c>
      <c r="B146" s="9" t="s">
        <v>213</v>
      </c>
      <c r="C146" s="9">
        <v>276</v>
      </c>
      <c r="D146" s="9">
        <v>750</v>
      </c>
      <c r="E146" s="9">
        <v>2</v>
      </c>
      <c r="F146" s="9" t="s">
        <v>13</v>
      </c>
      <c r="G146" s="9">
        <v>2</v>
      </c>
      <c r="H146" s="9">
        <f t="shared" si="8"/>
        <v>0</v>
      </c>
      <c r="I146" s="10">
        <f t="shared" si="9"/>
        <v>1</v>
      </c>
      <c r="J146" s="18">
        <f t="shared" si="10"/>
        <v>1500</v>
      </c>
      <c r="K146" s="10"/>
      <c r="L146" s="18">
        <f t="shared" si="11"/>
        <v>0</v>
      </c>
    </row>
    <row r="147" spans="1:12" x14ac:dyDescent="0.25">
      <c r="A147" s="9" t="s">
        <v>30</v>
      </c>
      <c r="B147" s="9" t="s">
        <v>214</v>
      </c>
      <c r="C147" s="9">
        <v>277</v>
      </c>
      <c r="D147" s="9">
        <v>34</v>
      </c>
      <c r="E147" s="9">
        <v>76.528999999999996</v>
      </c>
      <c r="F147" s="9" t="s">
        <v>31</v>
      </c>
      <c r="G147" s="9">
        <v>76.53</v>
      </c>
      <c r="H147" s="9">
        <f t="shared" si="8"/>
        <v>1.0000000000047748E-3</v>
      </c>
      <c r="I147" s="10">
        <f t="shared" si="9"/>
        <v>1.0000130669419436</v>
      </c>
      <c r="J147" s="18">
        <f t="shared" si="10"/>
        <v>2602.02</v>
      </c>
      <c r="K147" s="10"/>
      <c r="L147" s="18">
        <f t="shared" si="11"/>
        <v>0</v>
      </c>
    </row>
    <row r="148" spans="1:12" x14ac:dyDescent="0.25">
      <c r="A148" s="9" t="s">
        <v>30</v>
      </c>
      <c r="B148" s="9" t="s">
        <v>215</v>
      </c>
      <c r="C148" s="9">
        <v>278</v>
      </c>
      <c r="D148" s="9">
        <v>77</v>
      </c>
      <c r="E148" s="9">
        <v>29.302600000000002</v>
      </c>
      <c r="F148" s="9" t="s">
        <v>31</v>
      </c>
      <c r="G148" s="9">
        <v>29.3</v>
      </c>
      <c r="H148" s="9">
        <f t="shared" si="8"/>
        <v>-2.6000000000010459E-3</v>
      </c>
      <c r="I148" s="10">
        <f t="shared" si="9"/>
        <v>0.99991127067222696</v>
      </c>
      <c r="J148" s="18">
        <f t="shared" si="10"/>
        <v>2256.1</v>
      </c>
      <c r="K148" s="10"/>
      <c r="L148" s="18">
        <f t="shared" si="11"/>
        <v>0</v>
      </c>
    </row>
    <row r="149" spans="1:12" x14ac:dyDescent="0.25">
      <c r="A149" s="9" t="s">
        <v>30</v>
      </c>
      <c r="B149" s="9" t="s">
        <v>216</v>
      </c>
      <c r="C149" s="9">
        <v>279</v>
      </c>
      <c r="D149" s="9">
        <v>23</v>
      </c>
      <c r="E149" s="9">
        <v>66</v>
      </c>
      <c r="F149" s="9" t="s">
        <v>23</v>
      </c>
      <c r="G149" s="9">
        <v>66</v>
      </c>
      <c r="H149" s="9">
        <f t="shared" si="8"/>
        <v>0</v>
      </c>
      <c r="I149" s="10">
        <f t="shared" si="9"/>
        <v>1</v>
      </c>
      <c r="J149" s="18">
        <f t="shared" si="10"/>
        <v>1518</v>
      </c>
      <c r="K149" s="10"/>
      <c r="L149" s="18">
        <f t="shared" si="11"/>
        <v>0</v>
      </c>
    </row>
    <row r="150" spans="1:12" x14ac:dyDescent="0.25">
      <c r="A150" s="9" t="s">
        <v>30</v>
      </c>
      <c r="B150" s="9" t="s">
        <v>217</v>
      </c>
      <c r="C150" s="9">
        <v>280</v>
      </c>
      <c r="D150" s="9">
        <v>151</v>
      </c>
      <c r="E150" s="9">
        <v>17.375499999999999</v>
      </c>
      <c r="F150" s="9" t="s">
        <v>31</v>
      </c>
      <c r="G150" s="9">
        <v>17.38</v>
      </c>
      <c r="H150" s="9">
        <f t="shared" si="8"/>
        <v>4.5000000000001705E-3</v>
      </c>
      <c r="I150" s="10">
        <f t="shared" si="9"/>
        <v>1.0002589853529396</v>
      </c>
      <c r="J150" s="18">
        <f t="shared" si="10"/>
        <v>2624.38</v>
      </c>
      <c r="K150" s="10"/>
      <c r="L150" s="18">
        <f t="shared" si="11"/>
        <v>0</v>
      </c>
    </row>
    <row r="151" spans="1:12" x14ac:dyDescent="0.25">
      <c r="A151" s="9" t="s">
        <v>22</v>
      </c>
      <c r="B151" s="9" t="s">
        <v>218</v>
      </c>
      <c r="C151" s="9">
        <v>282</v>
      </c>
      <c r="D151" s="9">
        <v>350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8">
        <f t="shared" si="10"/>
        <v>350</v>
      </c>
      <c r="K151" s="10"/>
      <c r="L151" s="18">
        <f t="shared" si="11"/>
        <v>0</v>
      </c>
    </row>
    <row r="152" spans="1:12" x14ac:dyDescent="0.25">
      <c r="A152" s="9" t="s">
        <v>21</v>
      </c>
      <c r="B152" s="9" t="s">
        <v>219</v>
      </c>
      <c r="C152" s="9">
        <v>283</v>
      </c>
      <c r="D152" s="9">
        <v>400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8">
        <f t="shared" si="10"/>
        <v>400</v>
      </c>
      <c r="K152" s="10"/>
      <c r="L152" s="18">
        <f t="shared" si="11"/>
        <v>0</v>
      </c>
    </row>
    <row r="153" spans="1:12" x14ac:dyDescent="0.25">
      <c r="A153" s="9" t="s">
        <v>52</v>
      </c>
      <c r="B153" s="9" t="s">
        <v>312</v>
      </c>
      <c r="C153" s="9">
        <v>285</v>
      </c>
      <c r="D153" s="9">
        <v>190</v>
      </c>
      <c r="E153" s="9">
        <v>495</v>
      </c>
      <c r="F153" s="9" t="s">
        <v>13</v>
      </c>
      <c r="G153" s="9">
        <v>0</v>
      </c>
      <c r="H153" s="9">
        <f t="shared" si="8"/>
        <v>-495</v>
      </c>
      <c r="I153" s="10">
        <f t="shared" si="9"/>
        <v>0</v>
      </c>
      <c r="J153" s="18">
        <f t="shared" si="10"/>
        <v>0</v>
      </c>
      <c r="K153" s="10"/>
      <c r="L153" s="18">
        <f t="shared" si="11"/>
        <v>0</v>
      </c>
    </row>
    <row r="154" spans="1:12" x14ac:dyDescent="0.25">
      <c r="A154" s="9" t="s">
        <v>34</v>
      </c>
      <c r="B154" s="9" t="s">
        <v>313</v>
      </c>
      <c r="C154" s="9">
        <v>287</v>
      </c>
      <c r="D154" s="9">
        <v>800</v>
      </c>
      <c r="E154" s="9">
        <v>1</v>
      </c>
      <c r="F154" s="9" t="s">
        <v>13</v>
      </c>
      <c r="G154" s="9">
        <v>1</v>
      </c>
      <c r="H154" s="9">
        <f t="shared" si="8"/>
        <v>0</v>
      </c>
      <c r="I154" s="10">
        <f t="shared" si="9"/>
        <v>1</v>
      </c>
      <c r="J154" s="18">
        <f t="shared" si="10"/>
        <v>800</v>
      </c>
      <c r="K154" s="10"/>
      <c r="L154" s="18">
        <f t="shared" si="11"/>
        <v>0</v>
      </c>
    </row>
    <row r="155" spans="1:12" x14ac:dyDescent="0.25">
      <c r="A155" s="9" t="s">
        <v>48</v>
      </c>
      <c r="B155" s="9" t="s">
        <v>314</v>
      </c>
      <c r="C155" s="9">
        <v>306</v>
      </c>
      <c r="D155" s="9">
        <v>208525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8">
        <f t="shared" si="10"/>
        <v>208525</v>
      </c>
      <c r="K155" s="10"/>
      <c r="L155" s="18">
        <f t="shared" si="11"/>
        <v>0</v>
      </c>
    </row>
    <row r="156" spans="1:12" x14ac:dyDescent="0.25">
      <c r="A156" s="9" t="s">
        <v>20</v>
      </c>
      <c r="B156" s="9" t="s">
        <v>315</v>
      </c>
      <c r="C156" s="9">
        <v>311</v>
      </c>
      <c r="D156" s="9">
        <v>253321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8">
        <f t="shared" si="10"/>
        <v>253321</v>
      </c>
      <c r="K156" s="10"/>
      <c r="L156" s="18">
        <f t="shared" si="11"/>
        <v>0</v>
      </c>
    </row>
    <row r="157" spans="1:12" x14ac:dyDescent="0.25">
      <c r="A157" s="9" t="s">
        <v>53</v>
      </c>
      <c r="B157" s="9" t="s">
        <v>316</v>
      </c>
      <c r="C157" s="9">
        <v>314</v>
      </c>
      <c r="D157" s="9">
        <v>1320585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8">
        <f t="shared" si="10"/>
        <v>1320585</v>
      </c>
      <c r="K157" s="10"/>
      <c r="L157" s="18">
        <f t="shared" si="11"/>
        <v>0</v>
      </c>
    </row>
    <row r="158" spans="1:12" x14ac:dyDescent="0.25">
      <c r="A158" s="9" t="s">
        <v>54</v>
      </c>
      <c r="B158" s="9" t="s">
        <v>317</v>
      </c>
      <c r="C158" s="9">
        <v>342</v>
      </c>
      <c r="D158" s="9">
        <v>36136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8">
        <f t="shared" si="10"/>
        <v>36136</v>
      </c>
      <c r="K158" s="10"/>
      <c r="L158" s="18">
        <f t="shared" si="11"/>
        <v>0</v>
      </c>
    </row>
    <row r="159" spans="1:12" x14ac:dyDescent="0.25">
      <c r="A159" s="9" t="s">
        <v>27</v>
      </c>
      <c r="B159" s="9" t="s">
        <v>288</v>
      </c>
      <c r="C159" s="9">
        <v>346</v>
      </c>
      <c r="D159" s="9">
        <v>50000</v>
      </c>
      <c r="E159" s="9">
        <v>1</v>
      </c>
      <c r="F159" s="9" t="s">
        <v>12</v>
      </c>
      <c r="G159" s="9">
        <v>0</v>
      </c>
      <c r="H159" s="9">
        <f t="shared" si="8"/>
        <v>-1</v>
      </c>
      <c r="I159" s="10">
        <f t="shared" si="9"/>
        <v>0</v>
      </c>
      <c r="J159" s="18">
        <f t="shared" si="10"/>
        <v>0</v>
      </c>
      <c r="K159" s="10"/>
      <c r="L159" s="18">
        <f t="shared" si="11"/>
        <v>0</v>
      </c>
    </row>
    <row r="160" spans="1:12" x14ac:dyDescent="0.25">
      <c r="A160" s="9" t="s">
        <v>18</v>
      </c>
      <c r="B160" s="9" t="s">
        <v>222</v>
      </c>
      <c r="C160" s="9">
        <v>350</v>
      </c>
      <c r="D160" s="9">
        <v>1</v>
      </c>
      <c r="E160" s="9">
        <v>3</v>
      </c>
      <c r="F160" s="9" t="s">
        <v>12</v>
      </c>
      <c r="G160" s="9">
        <v>0</v>
      </c>
      <c r="H160" s="9">
        <f t="shared" si="8"/>
        <v>-3</v>
      </c>
      <c r="I160" s="10">
        <f t="shared" si="9"/>
        <v>0</v>
      </c>
      <c r="J160" s="18">
        <f t="shared" si="10"/>
        <v>0</v>
      </c>
      <c r="K160" s="10"/>
      <c r="L160" s="18">
        <f t="shared" si="11"/>
        <v>0</v>
      </c>
    </row>
    <row r="161" spans="1:12" x14ac:dyDescent="0.25">
      <c r="A161" s="9" t="s">
        <v>21</v>
      </c>
      <c r="B161" s="9" t="s">
        <v>318</v>
      </c>
      <c r="C161" s="9">
        <v>376</v>
      </c>
      <c r="D161" s="9">
        <v>16.146000000000001</v>
      </c>
      <c r="E161" s="9">
        <v>216.8</v>
      </c>
      <c r="F161" s="9" t="s">
        <v>10</v>
      </c>
      <c r="G161" s="9">
        <v>216.8</v>
      </c>
      <c r="H161" s="9">
        <f t="shared" si="8"/>
        <v>0</v>
      </c>
      <c r="I161" s="10">
        <f t="shared" si="9"/>
        <v>1</v>
      </c>
      <c r="J161" s="18">
        <f t="shared" si="10"/>
        <v>3500.4528000000005</v>
      </c>
      <c r="K161" s="10"/>
      <c r="L161" s="18">
        <f t="shared" si="11"/>
        <v>0</v>
      </c>
    </row>
    <row r="162" spans="1:12" x14ac:dyDescent="0.25">
      <c r="A162" s="9" t="s">
        <v>21</v>
      </c>
      <c r="B162" s="9" t="s">
        <v>319</v>
      </c>
      <c r="C162" s="9">
        <v>377</v>
      </c>
      <c r="D162" s="9">
        <v>16.146000000000001</v>
      </c>
      <c r="E162" s="9">
        <v>84.355999999999995</v>
      </c>
      <c r="F162" s="9" t="s">
        <v>10</v>
      </c>
      <c r="G162" s="9">
        <v>84.36</v>
      </c>
      <c r="H162" s="9">
        <f t="shared" si="8"/>
        <v>4.0000000000048885E-3</v>
      </c>
      <c r="I162" s="10">
        <f t="shared" si="9"/>
        <v>1.0000474180852579</v>
      </c>
      <c r="J162" s="18">
        <f t="shared" si="10"/>
        <v>1362.0765600000002</v>
      </c>
      <c r="K162" s="10"/>
      <c r="L162" s="18">
        <f t="shared" si="11"/>
        <v>0</v>
      </c>
    </row>
    <row r="163" spans="1:12" x14ac:dyDescent="0.25">
      <c r="A163" s="9" t="s">
        <v>21</v>
      </c>
      <c r="B163" s="9" t="s">
        <v>320</v>
      </c>
      <c r="C163" s="9">
        <v>378</v>
      </c>
      <c r="D163" s="9">
        <v>16.146000000000001</v>
      </c>
      <c r="E163" s="9">
        <v>163.11099999999999</v>
      </c>
      <c r="F163" s="9" t="s">
        <v>10</v>
      </c>
      <c r="G163" s="9">
        <v>163.11000000000001</v>
      </c>
      <c r="H163" s="9">
        <f t="shared" si="8"/>
        <v>-9.9999999997635314E-4</v>
      </c>
      <c r="I163" s="10">
        <f t="shared" si="9"/>
        <v>0.99999386920563316</v>
      </c>
      <c r="J163" s="18">
        <f t="shared" si="10"/>
        <v>2633.5740600000004</v>
      </c>
      <c r="K163" s="10"/>
      <c r="L163" s="18">
        <f t="shared" si="11"/>
        <v>0</v>
      </c>
    </row>
    <row r="164" spans="1:12" x14ac:dyDescent="0.25">
      <c r="A164" s="9" t="s">
        <v>18</v>
      </c>
      <c r="B164" s="9" t="s">
        <v>229</v>
      </c>
      <c r="C164" s="9">
        <v>406</v>
      </c>
      <c r="D164" s="9">
        <v>5831.4</v>
      </c>
      <c r="E164" s="9">
        <v>1</v>
      </c>
      <c r="F164" s="9" t="s">
        <v>12</v>
      </c>
      <c r="G164" s="9">
        <v>1</v>
      </c>
      <c r="H164" s="9">
        <f t="shared" si="8"/>
        <v>0</v>
      </c>
      <c r="I164" s="10">
        <f t="shared" si="9"/>
        <v>1</v>
      </c>
      <c r="J164" s="18">
        <f t="shared" si="10"/>
        <v>5831.4</v>
      </c>
      <c r="K164" s="10"/>
      <c r="L164" s="18">
        <f t="shared" si="11"/>
        <v>0</v>
      </c>
    </row>
    <row r="165" spans="1:12" x14ac:dyDescent="0.25">
      <c r="A165" s="9" t="s">
        <v>24</v>
      </c>
      <c r="B165" s="9" t="s">
        <v>230</v>
      </c>
      <c r="C165" s="9">
        <v>407</v>
      </c>
      <c r="D165" s="9">
        <v>1000</v>
      </c>
      <c r="E165" s="9">
        <v>1</v>
      </c>
      <c r="F165" s="9" t="s">
        <v>13</v>
      </c>
      <c r="G165" s="9">
        <v>0.5</v>
      </c>
      <c r="H165" s="9">
        <f t="shared" si="8"/>
        <v>-0.5</v>
      </c>
      <c r="I165" s="10">
        <f t="shared" si="9"/>
        <v>0.5</v>
      </c>
      <c r="J165" s="18">
        <f t="shared" si="10"/>
        <v>500</v>
      </c>
      <c r="K165" s="10"/>
      <c r="L165" s="18">
        <f t="shared" si="11"/>
        <v>0</v>
      </c>
    </row>
    <row r="166" spans="1:12" x14ac:dyDescent="0.25">
      <c r="A166" s="9" t="s">
        <v>24</v>
      </c>
      <c r="B166" s="9" t="s">
        <v>266</v>
      </c>
      <c r="C166" s="9">
        <v>423</v>
      </c>
      <c r="D166" s="9">
        <v>600</v>
      </c>
      <c r="E166" s="9">
        <v>1</v>
      </c>
      <c r="F166" s="9" t="s">
        <v>13</v>
      </c>
      <c r="G166" s="9">
        <v>0.5</v>
      </c>
      <c r="H166" s="9">
        <f t="shared" si="8"/>
        <v>-0.5</v>
      </c>
      <c r="I166" s="10">
        <f t="shared" si="9"/>
        <v>0.5</v>
      </c>
      <c r="J166" s="18">
        <f t="shared" si="10"/>
        <v>300</v>
      </c>
      <c r="K166" s="10"/>
      <c r="L166" s="18">
        <f t="shared" si="11"/>
        <v>0</v>
      </c>
    </row>
    <row r="167" spans="1:12" x14ac:dyDescent="0.25">
      <c r="A167" s="9" t="s">
        <v>24</v>
      </c>
      <c r="B167" s="9" t="s">
        <v>321</v>
      </c>
      <c r="C167" s="9">
        <v>432</v>
      </c>
      <c r="D167" s="9">
        <v>750</v>
      </c>
      <c r="E167" s="9">
        <v>1</v>
      </c>
      <c r="F167" s="9" t="s">
        <v>13</v>
      </c>
      <c r="G167" s="9">
        <v>0.5</v>
      </c>
      <c r="H167" s="9">
        <f t="shared" si="8"/>
        <v>-0.5</v>
      </c>
      <c r="I167" s="10">
        <f t="shared" si="9"/>
        <v>0.5</v>
      </c>
      <c r="J167" s="18">
        <f t="shared" si="10"/>
        <v>375</v>
      </c>
      <c r="K167" s="10"/>
      <c r="L167" s="18">
        <f t="shared" si="11"/>
        <v>0</v>
      </c>
    </row>
    <row r="168" spans="1:12" x14ac:dyDescent="0.25">
      <c r="A168" s="9" t="s">
        <v>24</v>
      </c>
      <c r="B168" s="9" t="s">
        <v>322</v>
      </c>
      <c r="C168" s="9">
        <v>433</v>
      </c>
      <c r="D168" s="9">
        <v>700</v>
      </c>
      <c r="E168" s="9">
        <v>1</v>
      </c>
      <c r="F168" s="9" t="s">
        <v>13</v>
      </c>
      <c r="G168" s="9">
        <v>0.5</v>
      </c>
      <c r="H168" s="9">
        <f t="shared" si="8"/>
        <v>-0.5</v>
      </c>
      <c r="I168" s="10">
        <f t="shared" si="9"/>
        <v>0.5</v>
      </c>
      <c r="J168" s="18">
        <f t="shared" si="10"/>
        <v>350</v>
      </c>
      <c r="K168" s="10"/>
      <c r="L168" s="18">
        <f t="shared" si="11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3:O172"/>
  <sheetViews>
    <sheetView topLeftCell="A147" zoomScale="85" zoomScaleNormal="85" workbookViewId="0">
      <pane xSplit="2" topLeftCell="C1" activePane="topRight" state="frozen"/>
      <selection pane="topRight" activeCell="L4" sqref="A4:L171"/>
    </sheetView>
  </sheetViews>
  <sheetFormatPr defaultRowHeight="15" x14ac:dyDescent="0.25"/>
  <cols>
    <col min="1" max="1" width="41.5703125" customWidth="1"/>
    <col min="2" max="2" width="51.8554687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4566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7500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4875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7500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5625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7500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7500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6750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7500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21000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15000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ht="15.7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51" t="s">
        <v>472</v>
      </c>
      <c r="O27" s="21">
        <f>SUM(O4:O26)</f>
        <v>19566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7500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7500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7500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18000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7500</v>
      </c>
      <c r="E55" s="9">
        <v>0.04</v>
      </c>
      <c r="F55" s="9" t="s">
        <v>16</v>
      </c>
      <c r="G55" s="9">
        <v>0</v>
      </c>
      <c r="H55" s="9">
        <f t="shared" si="0"/>
        <v>0.04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34" si="4">E69-G69</f>
        <v>0</v>
      </c>
      <c r="I69" s="10">
        <f t="shared" ref="I69:I138" si="5">G69/E69</f>
        <v>1</v>
      </c>
      <c r="J69" s="17">
        <f t="shared" ref="J69:J138" si="6">D69*G69</f>
        <v>3962.5851999999995</v>
      </c>
      <c r="K69" s="16"/>
      <c r="L69" s="17">
        <f t="shared" ref="L69:L138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si="5"/>
        <v>1</v>
      </c>
      <c r="J70" s="17">
        <f t="shared" si="6"/>
        <v>16761.054959999998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4"/>
        <v>0</v>
      </c>
      <c r="I72" s="10">
        <f t="shared" si="5"/>
        <v>1</v>
      </c>
      <c r="J72" s="17">
        <f t="shared" si="6"/>
        <v>60041.807280000001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4"/>
        <v>0</v>
      </c>
      <c r="I76" s="10">
        <f t="shared" si="5"/>
        <v>1</v>
      </c>
      <c r="J76" s="17">
        <f t="shared" si="6"/>
        <v>40515.480720000007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4"/>
        <v>0</v>
      </c>
      <c r="I79" s="10">
        <f t="shared" si="5"/>
        <v>1</v>
      </c>
      <c r="J79" s="17">
        <f t="shared" si="6"/>
        <v>34983.861120000001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264.27800000000002</v>
      </c>
      <c r="F80" s="9" t="s">
        <v>10</v>
      </c>
      <c r="G80" s="9">
        <v>264.27999999999997</v>
      </c>
      <c r="H80" s="9">
        <f t="shared" si="4"/>
        <v>-1.9999999999527063E-3</v>
      </c>
      <c r="I80" s="10">
        <f t="shared" si="5"/>
        <v>1.000007567788465</v>
      </c>
      <c r="J80" s="17">
        <f t="shared" si="6"/>
        <v>56894.198399999994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20.155200000000001</v>
      </c>
      <c r="F81" s="9" t="s">
        <v>10</v>
      </c>
      <c r="G81" s="9">
        <v>20.16</v>
      </c>
      <c r="H81" s="9">
        <f t="shared" si="4"/>
        <v>-4.7999999999994714E-3</v>
      </c>
      <c r="I81" s="10">
        <f t="shared" si="5"/>
        <v>1.0002381519409382</v>
      </c>
      <c r="J81" s="17">
        <f t="shared" si="6"/>
        <v>4340.0447999999997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90.11</v>
      </c>
      <c r="F82" s="9" t="s">
        <v>10</v>
      </c>
      <c r="G82" s="9">
        <v>90.11</v>
      </c>
      <c r="H82" s="9">
        <f t="shared" si="4"/>
        <v>0</v>
      </c>
      <c r="I82" s="10">
        <f t="shared" si="5"/>
        <v>1</v>
      </c>
      <c r="J82" s="17">
        <f t="shared" si="6"/>
        <v>9699.4403999999995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161.03800000000001</v>
      </c>
      <c r="F83" s="9" t="s">
        <v>10</v>
      </c>
      <c r="G83" s="9">
        <v>161.04</v>
      </c>
      <c r="H83" s="9">
        <f t="shared" si="4"/>
        <v>-1.999999999981128E-3</v>
      </c>
      <c r="I83" s="10">
        <f t="shared" si="5"/>
        <v>1.0000124194289546</v>
      </c>
      <c r="J83" s="17">
        <f t="shared" si="6"/>
        <v>34668.691200000001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251.149</v>
      </c>
      <c r="F84" s="9" t="s">
        <v>10</v>
      </c>
      <c r="G84" s="9">
        <v>251.15</v>
      </c>
      <c r="H84" s="9">
        <f t="shared" si="4"/>
        <v>-1.0000000000047748E-3</v>
      </c>
      <c r="I84" s="10">
        <f t="shared" si="5"/>
        <v>1.0000039817001063</v>
      </c>
      <c r="J84" s="17">
        <f t="shared" si="6"/>
        <v>27033.786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4"/>
        <v>0</v>
      </c>
      <c r="I85" s="10">
        <f t="shared" si="5"/>
        <v>1</v>
      </c>
      <c r="J85" s="17">
        <f t="shared" si="6"/>
        <v>3400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36739.254240000002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12249.451999999999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v>758.48</v>
      </c>
      <c r="H94" s="9">
        <f t="shared" si="4"/>
        <v>0</v>
      </c>
      <c r="I94" s="10">
        <f t="shared" si="5"/>
        <v>1</v>
      </c>
      <c r="J94" s="17">
        <f t="shared" si="6"/>
        <v>20410.696800000002</v>
      </c>
      <c r="K94" s="16"/>
      <c r="L94" s="17">
        <f t="shared" si="7"/>
        <v>0</v>
      </c>
    </row>
    <row r="95" spans="1:12" x14ac:dyDescent="0.25">
      <c r="A95" s="9" t="s">
        <v>32</v>
      </c>
      <c r="B95" s="29" t="s">
        <v>173</v>
      </c>
      <c r="C95" s="9">
        <v>215</v>
      </c>
      <c r="D95" s="9">
        <v>301.392</v>
      </c>
      <c r="E95" s="9">
        <v>21.617000000000001</v>
      </c>
      <c r="F95" s="9" t="s">
        <v>10</v>
      </c>
      <c r="G95" s="9">
        <v>21.62</v>
      </c>
      <c r="H95" s="9">
        <f t="shared" si="4"/>
        <v>-3.0000000000001137E-3</v>
      </c>
      <c r="I95" s="10">
        <f t="shared" si="5"/>
        <v>1.0001387796641532</v>
      </c>
      <c r="J95" s="17">
        <f t="shared" si="6"/>
        <v>6516.0950400000002</v>
      </c>
      <c r="K95" s="16"/>
      <c r="L95" s="17">
        <f t="shared" si="7"/>
        <v>0</v>
      </c>
    </row>
    <row r="96" spans="1:12" x14ac:dyDescent="0.25">
      <c r="A96" s="9" t="s">
        <v>32</v>
      </c>
      <c r="B96" s="29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450</v>
      </c>
      <c r="K96" s="16"/>
      <c r="L96" s="17">
        <f t="shared" si="7"/>
        <v>0</v>
      </c>
    </row>
    <row r="97" spans="1:12" x14ac:dyDescent="0.25">
      <c r="A97" s="9" t="s">
        <v>32</v>
      </c>
      <c r="B97" s="29" t="s">
        <v>174</v>
      </c>
      <c r="C97" s="9">
        <v>218</v>
      </c>
      <c r="D97" s="9">
        <v>350</v>
      </c>
      <c r="E97" s="9">
        <v>23</v>
      </c>
      <c r="F97" s="9" t="s">
        <v>13</v>
      </c>
      <c r="G97" s="9">
        <v>13</v>
      </c>
      <c r="H97" s="9">
        <f t="shared" si="4"/>
        <v>10</v>
      </c>
      <c r="I97" s="10">
        <f t="shared" si="5"/>
        <v>0.56521739130434778</v>
      </c>
      <c r="J97" s="17">
        <f t="shared" si="6"/>
        <v>4550</v>
      </c>
      <c r="K97" s="16"/>
      <c r="L97" s="17">
        <f t="shared" si="7"/>
        <v>0</v>
      </c>
    </row>
    <row r="98" spans="1:12" x14ac:dyDescent="0.25">
      <c r="A98" s="9" t="s">
        <v>32</v>
      </c>
      <c r="B98" s="29" t="s">
        <v>175</v>
      </c>
      <c r="C98" s="9">
        <v>219</v>
      </c>
      <c r="D98" s="9">
        <v>82</v>
      </c>
      <c r="E98" s="9">
        <v>41.844999999999999</v>
      </c>
      <c r="F98" s="9" t="s">
        <v>19</v>
      </c>
      <c r="G98" s="9">
        <v>41.85</v>
      </c>
      <c r="H98" s="9">
        <f t="shared" si="4"/>
        <v>-5.000000000002558E-3</v>
      </c>
      <c r="I98" s="10">
        <f t="shared" si="5"/>
        <v>1.0001194885888398</v>
      </c>
      <c r="J98" s="17">
        <f t="shared" si="6"/>
        <v>3431.7000000000003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176</v>
      </c>
      <c r="C99" s="9">
        <v>220</v>
      </c>
      <c r="D99" s="9">
        <v>32.799999999999997</v>
      </c>
      <c r="E99" s="9">
        <v>125.535</v>
      </c>
      <c r="F99" s="9" t="s">
        <v>19</v>
      </c>
      <c r="G99" s="9">
        <v>0</v>
      </c>
      <c r="H99" s="9">
        <f t="shared" si="4"/>
        <v>125.535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177</v>
      </c>
      <c r="C100" s="9">
        <v>221</v>
      </c>
      <c r="D100" s="9">
        <v>131.19999999999999</v>
      </c>
      <c r="E100" s="9">
        <v>21.196000000000002</v>
      </c>
      <c r="F100" s="9" t="s">
        <v>19</v>
      </c>
      <c r="G100" s="9">
        <v>21.2</v>
      </c>
      <c r="H100" s="9">
        <f t="shared" si="4"/>
        <v>-3.9999999999977831E-3</v>
      </c>
      <c r="I100" s="10">
        <f t="shared" si="5"/>
        <v>1.0001887148518587</v>
      </c>
      <c r="J100" s="17">
        <f t="shared" si="6"/>
        <v>2781.4399999999996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179</v>
      </c>
      <c r="C102" s="9">
        <v>224</v>
      </c>
      <c r="D102" s="9">
        <v>183</v>
      </c>
      <c r="E102" s="9">
        <v>94.225999999999999</v>
      </c>
      <c r="F102" s="9" t="s">
        <v>10</v>
      </c>
      <c r="G102" s="9">
        <v>94.23</v>
      </c>
      <c r="H102" s="9">
        <f t="shared" si="4"/>
        <v>-4.0000000000048885E-3</v>
      </c>
      <c r="I102" s="10">
        <f t="shared" si="5"/>
        <v>1.0000424511281387</v>
      </c>
      <c r="J102" s="17">
        <f t="shared" si="6"/>
        <v>17244.09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180</v>
      </c>
      <c r="C103" s="9">
        <v>225</v>
      </c>
      <c r="D103" s="9">
        <v>49.2</v>
      </c>
      <c r="E103" s="9">
        <v>77.397000000000006</v>
      </c>
      <c r="F103" s="9" t="s">
        <v>19</v>
      </c>
      <c r="G103" s="9">
        <v>77.400000000000006</v>
      </c>
      <c r="H103" s="9">
        <f t="shared" si="4"/>
        <v>-3.0000000000001137E-3</v>
      </c>
      <c r="I103" s="10">
        <f t="shared" si="5"/>
        <v>1.0000387611922943</v>
      </c>
      <c r="J103" s="17">
        <f t="shared" si="6"/>
        <v>3808.0800000000004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181</v>
      </c>
      <c r="C104" s="9">
        <v>226</v>
      </c>
      <c r="D104" s="9">
        <v>183</v>
      </c>
      <c r="E104" s="9">
        <v>99.138000000000005</v>
      </c>
      <c r="F104" s="9" t="s">
        <v>10</v>
      </c>
      <c r="G104" s="9">
        <v>99.14</v>
      </c>
      <c r="H104" s="9">
        <f t="shared" si="4"/>
        <v>-1.9999999999953388E-3</v>
      </c>
      <c r="I104" s="10">
        <f t="shared" si="5"/>
        <v>1.0000201738990093</v>
      </c>
      <c r="J104" s="17">
        <f t="shared" si="6"/>
        <v>18142.62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182</v>
      </c>
      <c r="C105" s="9">
        <v>227</v>
      </c>
      <c r="D105" s="9">
        <v>49.2</v>
      </c>
      <c r="E105" s="9">
        <v>85.543000000000006</v>
      </c>
      <c r="F105" s="9" t="s">
        <v>19</v>
      </c>
      <c r="G105" s="9">
        <v>85.54</v>
      </c>
      <c r="H105" s="9">
        <f t="shared" si="4"/>
        <v>3.0000000000001137E-3</v>
      </c>
      <c r="I105" s="10">
        <f t="shared" si="5"/>
        <v>0.99996492991828667</v>
      </c>
      <c r="J105" s="17">
        <f t="shared" si="6"/>
        <v>4208.5680000000002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183</v>
      </c>
      <c r="C106" s="9">
        <v>228</v>
      </c>
      <c r="D106" s="9">
        <v>183</v>
      </c>
      <c r="E106" s="9">
        <v>7.3319999999999999</v>
      </c>
      <c r="F106" s="9" t="s">
        <v>10</v>
      </c>
      <c r="G106" s="9">
        <v>7.33</v>
      </c>
      <c r="H106" s="9">
        <f t="shared" si="4"/>
        <v>1.9999999999997797E-3</v>
      </c>
      <c r="I106" s="10">
        <f t="shared" si="5"/>
        <v>0.99972722313147844</v>
      </c>
      <c r="J106" s="17">
        <f t="shared" si="6"/>
        <v>1341.39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184</v>
      </c>
      <c r="C107" s="9">
        <v>229</v>
      </c>
      <c r="D107" s="9">
        <v>49.2</v>
      </c>
      <c r="E107" s="9">
        <v>6.7</v>
      </c>
      <c r="F107" s="9" t="s">
        <v>19</v>
      </c>
      <c r="G107" s="9">
        <v>6.7</v>
      </c>
      <c r="H107" s="9">
        <f t="shared" si="4"/>
        <v>0</v>
      </c>
      <c r="I107" s="10">
        <f t="shared" si="5"/>
        <v>1</v>
      </c>
      <c r="J107" s="17">
        <f t="shared" si="6"/>
        <v>329.64000000000004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185</v>
      </c>
      <c r="C108" s="9">
        <v>230</v>
      </c>
      <c r="D108" s="9">
        <v>183</v>
      </c>
      <c r="E108" s="9">
        <v>9.3000000000000007</v>
      </c>
      <c r="F108" s="9" t="s">
        <v>10</v>
      </c>
      <c r="G108" s="9">
        <v>9.3000000000000007</v>
      </c>
      <c r="H108" s="9">
        <f t="shared" si="4"/>
        <v>0</v>
      </c>
      <c r="I108" s="10">
        <f t="shared" si="5"/>
        <v>1</v>
      </c>
      <c r="J108" s="17">
        <f t="shared" si="6"/>
        <v>1701.9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186</v>
      </c>
      <c r="C109" s="9">
        <v>231</v>
      </c>
      <c r="D109" s="9">
        <v>49.2</v>
      </c>
      <c r="E109" s="9">
        <v>17.533999999999999</v>
      </c>
      <c r="F109" s="9" t="s">
        <v>19</v>
      </c>
      <c r="G109" s="9">
        <v>17.53</v>
      </c>
      <c r="H109" s="9">
        <f t="shared" si="4"/>
        <v>3.9999999999977831E-3</v>
      </c>
      <c r="I109" s="10">
        <f t="shared" si="5"/>
        <v>0.99977187179194715</v>
      </c>
      <c r="J109" s="17">
        <f t="shared" si="6"/>
        <v>862.47600000000011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187</v>
      </c>
      <c r="C110" s="9">
        <v>232</v>
      </c>
      <c r="D110" s="9">
        <v>183</v>
      </c>
      <c r="E110" s="9">
        <v>33.570999999999998</v>
      </c>
      <c r="F110" s="9" t="s">
        <v>10</v>
      </c>
      <c r="G110" s="9">
        <v>33.57</v>
      </c>
      <c r="H110" s="9">
        <f t="shared" si="4"/>
        <v>9.9999999999766942E-4</v>
      </c>
      <c r="I110" s="10">
        <f t="shared" si="5"/>
        <v>0.99997021238569006</v>
      </c>
      <c r="J110" s="17">
        <f t="shared" si="6"/>
        <v>6143.31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188</v>
      </c>
      <c r="C111" s="9">
        <v>233</v>
      </c>
      <c r="D111" s="9">
        <v>49.2</v>
      </c>
      <c r="E111" s="9">
        <v>46.396999999999998</v>
      </c>
      <c r="F111" s="9" t="s">
        <v>19</v>
      </c>
      <c r="G111" s="9">
        <v>46.4</v>
      </c>
      <c r="H111" s="9">
        <f t="shared" si="4"/>
        <v>-3.0000000000001137E-3</v>
      </c>
      <c r="I111" s="10">
        <f t="shared" si="5"/>
        <v>1.0000646593529754</v>
      </c>
      <c r="J111" s="17">
        <f t="shared" si="6"/>
        <v>2282.88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189</v>
      </c>
      <c r="C112" s="9">
        <v>234</v>
      </c>
      <c r="D112" s="9">
        <v>183</v>
      </c>
      <c r="E112" s="9">
        <v>31.021000000000001</v>
      </c>
      <c r="F112" s="9" t="s">
        <v>10</v>
      </c>
      <c r="G112" s="9">
        <v>31.02</v>
      </c>
      <c r="H112" s="9">
        <f t="shared" si="4"/>
        <v>1.0000000000012221E-3</v>
      </c>
      <c r="I112" s="10">
        <f t="shared" si="5"/>
        <v>0.99996776377292795</v>
      </c>
      <c r="J112" s="17">
        <f t="shared" si="6"/>
        <v>5676.66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190</v>
      </c>
      <c r="C113" s="9">
        <v>235</v>
      </c>
      <c r="D113" s="9">
        <v>2.5</v>
      </c>
      <c r="E113" s="9">
        <v>2493.0819999999999</v>
      </c>
      <c r="F113" s="9" t="s">
        <v>23</v>
      </c>
      <c r="G113" s="9">
        <v>2493.08</v>
      </c>
      <c r="H113" s="9">
        <f t="shared" si="4"/>
        <v>1.9999999999527063E-3</v>
      </c>
      <c r="I113" s="10">
        <f t="shared" si="5"/>
        <v>0.99999919778009705</v>
      </c>
      <c r="J113" s="17">
        <f t="shared" si="6"/>
        <v>6232.7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191</v>
      </c>
      <c r="C114" s="9">
        <v>237</v>
      </c>
      <c r="D114" s="9">
        <v>183</v>
      </c>
      <c r="E114" s="9">
        <v>6.2640000000000002</v>
      </c>
      <c r="F114" s="9" t="s">
        <v>10</v>
      </c>
      <c r="G114" s="9">
        <v>6.26</v>
      </c>
      <c r="H114" s="9">
        <f t="shared" si="4"/>
        <v>4.0000000000004476E-3</v>
      </c>
      <c r="I114" s="10">
        <f t="shared" si="5"/>
        <v>0.99936143039591308</v>
      </c>
      <c r="J114" s="17">
        <f t="shared" si="6"/>
        <v>1145.58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192</v>
      </c>
      <c r="C115" s="9">
        <v>238</v>
      </c>
      <c r="D115" s="9">
        <v>183</v>
      </c>
      <c r="E115" s="9">
        <v>30.524799999999999</v>
      </c>
      <c r="F115" s="9" t="s">
        <v>10</v>
      </c>
      <c r="G115" s="9">
        <v>30.52</v>
      </c>
      <c r="H115" s="9">
        <f t="shared" si="4"/>
        <v>4.7999999999994714E-3</v>
      </c>
      <c r="I115" s="10">
        <f t="shared" si="5"/>
        <v>0.99984275081245411</v>
      </c>
      <c r="J115" s="17">
        <f t="shared" si="6"/>
        <v>5585.16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193</v>
      </c>
      <c r="C116" s="9">
        <v>239</v>
      </c>
      <c r="D116" s="9">
        <v>183</v>
      </c>
      <c r="E116" s="9">
        <v>14.872999999999999</v>
      </c>
      <c r="F116" s="9" t="s">
        <v>10</v>
      </c>
      <c r="G116" s="9">
        <v>14.87</v>
      </c>
      <c r="H116" s="9">
        <f t="shared" si="4"/>
        <v>3.0000000000001137E-3</v>
      </c>
      <c r="I116" s="10">
        <f t="shared" si="5"/>
        <v>0.99979829220735561</v>
      </c>
      <c r="J116" s="17">
        <f t="shared" si="6"/>
        <v>2721.21</v>
      </c>
      <c r="K116" s="16"/>
      <c r="L116" s="17">
        <f t="shared" si="7"/>
        <v>0</v>
      </c>
    </row>
    <row r="117" spans="1:12" x14ac:dyDescent="0.25">
      <c r="A117" s="9" t="s">
        <v>32</v>
      </c>
      <c r="B117" s="29" t="s">
        <v>194</v>
      </c>
      <c r="C117" s="9">
        <v>240</v>
      </c>
      <c r="D117" s="9">
        <v>183</v>
      </c>
      <c r="E117" s="9">
        <v>60.149000000000001</v>
      </c>
      <c r="F117" s="9" t="s">
        <v>10</v>
      </c>
      <c r="G117" s="9">
        <v>60.15</v>
      </c>
      <c r="H117" s="9">
        <f t="shared" si="4"/>
        <v>-9.9999999999766942E-4</v>
      </c>
      <c r="I117" s="10">
        <f t="shared" si="5"/>
        <v>1.0000166253803056</v>
      </c>
      <c r="J117" s="17">
        <f t="shared" si="6"/>
        <v>11007.449999999999</v>
      </c>
      <c r="K117" s="47"/>
      <c r="L117" s="17">
        <f t="shared" si="7"/>
        <v>0</v>
      </c>
    </row>
    <row r="118" spans="1:12" ht="30" x14ac:dyDescent="0.25">
      <c r="A118" s="45" t="s">
        <v>21</v>
      </c>
      <c r="B118" s="46" t="s">
        <v>413</v>
      </c>
      <c r="C118" s="45">
        <v>243</v>
      </c>
      <c r="D118" s="45">
        <v>64.58</v>
      </c>
      <c r="E118" s="45">
        <v>388.5</v>
      </c>
      <c r="F118" s="45" t="s">
        <v>10</v>
      </c>
      <c r="G118" s="45">
        <f>E118</f>
        <v>388.5</v>
      </c>
      <c r="H118" s="9">
        <f t="shared" si="4"/>
        <v>0</v>
      </c>
      <c r="I118" s="39">
        <f t="shared" ref="I118" si="8">(G118/E118)</f>
        <v>1</v>
      </c>
      <c r="J118" s="40">
        <f t="shared" si="6"/>
        <v>25089.329999999998</v>
      </c>
      <c r="K118" s="47"/>
      <c r="L118" s="40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18500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18500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3</v>
      </c>
      <c r="F121" s="9" t="s">
        <v>13</v>
      </c>
      <c r="G121" s="9">
        <v>3</v>
      </c>
      <c r="H121" s="9">
        <f t="shared" si="4"/>
        <v>0</v>
      </c>
      <c r="I121" s="10">
        <f t="shared" ref="I121" si="9">(G121/E121)</f>
        <v>1</v>
      </c>
      <c r="J121" s="18">
        <f t="shared" ref="J121" si="10">D121*E121*I121</f>
        <v>1800</v>
      </c>
      <c r="K121" s="10"/>
      <c r="L121" s="18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8000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8000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3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35.323999999999998</v>
      </c>
      <c r="F129" s="9" t="s">
        <v>19</v>
      </c>
      <c r="G129" s="9">
        <v>35.32</v>
      </c>
      <c r="H129" s="9">
        <f t="shared" si="4"/>
        <v>3.9999999999977831E-3</v>
      </c>
      <c r="I129" s="10">
        <f t="shared" si="5"/>
        <v>0.99988676254104869</v>
      </c>
      <c r="J129" s="17">
        <f>D129*E129*I129</f>
        <v>195496.2</v>
      </c>
      <c r="K129" s="16"/>
      <c r="L129" s="17">
        <f t="shared" si="7"/>
        <v>0</v>
      </c>
      <c r="M129" s="11"/>
    </row>
    <row r="130" spans="1:13" x14ac:dyDescent="0.25">
      <c r="A130" s="15" t="s">
        <v>27</v>
      </c>
      <c r="B130" s="15" t="s">
        <v>205</v>
      </c>
      <c r="C130" s="15">
        <v>262</v>
      </c>
      <c r="D130" s="15">
        <v>450</v>
      </c>
      <c r="E130" s="15">
        <v>6</v>
      </c>
      <c r="F130" s="15" t="s">
        <v>13</v>
      </c>
      <c r="G130" s="15">
        <v>6</v>
      </c>
      <c r="H130" s="9">
        <f t="shared" si="4"/>
        <v>0</v>
      </c>
      <c r="I130" s="16">
        <f t="shared" ref="I130" si="11">(G130/E130)</f>
        <v>1</v>
      </c>
      <c r="J130" s="17">
        <f t="shared" ref="J130" si="12">G130*D130</f>
        <v>2700</v>
      </c>
      <c r="K130" s="16"/>
      <c r="L130" s="17">
        <f t="shared" si="7"/>
        <v>0</v>
      </c>
    </row>
    <row r="131" spans="1:13" x14ac:dyDescent="0.25">
      <c r="A131" s="9" t="s">
        <v>28</v>
      </c>
      <c r="B131" s="29" t="s">
        <v>206</v>
      </c>
      <c r="C131" s="9">
        <v>263</v>
      </c>
      <c r="D131" s="9">
        <v>18938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18938</v>
      </c>
      <c r="K131" s="16"/>
      <c r="L131" s="17">
        <f t="shared" si="7"/>
        <v>0</v>
      </c>
    </row>
    <row r="132" spans="1:13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3" x14ac:dyDescent="0.25">
      <c r="A133" s="15" t="s">
        <v>27</v>
      </c>
      <c r="B133" s="12" t="s">
        <v>208</v>
      </c>
      <c r="C133" s="15">
        <v>265</v>
      </c>
      <c r="D133" s="15">
        <v>450</v>
      </c>
      <c r="E133" s="15">
        <v>12.5</v>
      </c>
      <c r="F133" s="15" t="s">
        <v>23</v>
      </c>
      <c r="G133" s="15">
        <f>E133</f>
        <v>12.5</v>
      </c>
      <c r="H133" s="15">
        <f t="shared" si="4"/>
        <v>0</v>
      </c>
      <c r="I133" s="16">
        <f t="shared" si="5"/>
        <v>1</v>
      </c>
      <c r="J133" s="17">
        <f t="shared" ref="J133" si="13">G133*D133</f>
        <v>5625</v>
      </c>
      <c r="K133" s="16"/>
      <c r="L133" s="17">
        <f t="shared" si="7"/>
        <v>0</v>
      </c>
    </row>
    <row r="134" spans="1:13" x14ac:dyDescent="0.25">
      <c r="A134" s="9" t="s">
        <v>29</v>
      </c>
      <c r="B134" s="29" t="s">
        <v>210</v>
      </c>
      <c r="C134" s="9">
        <v>272</v>
      </c>
      <c r="D134" s="9">
        <v>18000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18000</v>
      </c>
      <c r="K134" s="16"/>
      <c r="L134" s="17">
        <f t="shared" si="7"/>
        <v>0</v>
      </c>
    </row>
    <row r="135" spans="1:13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ref="H135:H170" si="14">E135-G135</f>
        <v>0</v>
      </c>
      <c r="I135" s="10">
        <f t="shared" si="5"/>
        <v>1</v>
      </c>
      <c r="J135" s="17">
        <f t="shared" si="6"/>
        <v>1500</v>
      </c>
      <c r="K135" s="16"/>
      <c r="L135" s="17">
        <f t="shared" si="7"/>
        <v>0</v>
      </c>
    </row>
    <row r="136" spans="1:13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3</v>
      </c>
      <c r="F136" s="9" t="s">
        <v>12</v>
      </c>
      <c r="G136" s="9">
        <v>3</v>
      </c>
      <c r="H136" s="9">
        <f t="shared" si="14"/>
        <v>0</v>
      </c>
      <c r="I136" s="10">
        <f t="shared" ref="I136:I137" si="15">(G136/E136)</f>
        <v>1</v>
      </c>
      <c r="J136" s="18">
        <f t="shared" ref="J136:J137" si="16">D136*E136*I136</f>
        <v>1050</v>
      </c>
      <c r="K136" s="10"/>
      <c r="L136" s="18">
        <f t="shared" si="7"/>
        <v>0</v>
      </c>
    </row>
    <row r="137" spans="1:13" x14ac:dyDescent="0.25">
      <c r="A137" s="9" t="s">
        <v>17</v>
      </c>
      <c r="B137" s="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14"/>
        <v>1</v>
      </c>
      <c r="I137" s="10">
        <f t="shared" si="15"/>
        <v>0</v>
      </c>
      <c r="J137" s="18">
        <f t="shared" si="16"/>
        <v>0</v>
      </c>
      <c r="K137" s="10"/>
      <c r="L137" s="18">
        <f t="shared" si="7"/>
        <v>0</v>
      </c>
    </row>
    <row r="138" spans="1:13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14"/>
        <v>-1.0000000000047748E-3</v>
      </c>
      <c r="I138" s="10">
        <f t="shared" si="5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3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14"/>
        <v>2.6000000000010459E-3</v>
      </c>
      <c r="I139" s="10">
        <f t="shared" ref="I139:I170" si="17">G139/E139</f>
        <v>0.99991127067222696</v>
      </c>
      <c r="J139" s="17">
        <f t="shared" ref="J139:J153" si="18">D139*G139</f>
        <v>2256.1</v>
      </c>
      <c r="K139" s="16"/>
      <c r="L139" s="17">
        <f t="shared" ref="L139:L153" si="19">D139*E139*K139</f>
        <v>0</v>
      </c>
    </row>
    <row r="140" spans="1:13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14"/>
        <v>0</v>
      </c>
      <c r="I140" s="10">
        <f t="shared" si="17"/>
        <v>1</v>
      </c>
      <c r="J140" s="17">
        <f t="shared" si="18"/>
        <v>1518</v>
      </c>
      <c r="K140" s="16"/>
      <c r="L140" s="17">
        <f t="shared" si="19"/>
        <v>0</v>
      </c>
    </row>
    <row r="141" spans="1:13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14"/>
        <v>-4.5000000000001705E-3</v>
      </c>
      <c r="I141" s="10">
        <f t="shared" si="17"/>
        <v>1.0002589853529396</v>
      </c>
      <c r="J141" s="17">
        <f t="shared" si="18"/>
        <v>2624.3799999999997</v>
      </c>
      <c r="K141" s="16"/>
      <c r="L141" s="17">
        <f t="shared" si="19"/>
        <v>0</v>
      </c>
    </row>
    <row r="142" spans="1:13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4"/>
        <v>1</v>
      </c>
      <c r="I142" s="10">
        <f t="shared" si="17"/>
        <v>0</v>
      </c>
      <c r="J142" s="17">
        <f t="shared" si="18"/>
        <v>0</v>
      </c>
      <c r="K142" s="16"/>
      <c r="L142" s="17">
        <f t="shared" si="19"/>
        <v>0</v>
      </c>
    </row>
    <row r="143" spans="1:13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4"/>
        <v>0</v>
      </c>
      <c r="I143" s="10">
        <f t="shared" si="17"/>
        <v>1</v>
      </c>
      <c r="J143" s="17">
        <f t="shared" si="18"/>
        <v>400</v>
      </c>
      <c r="K143" s="16"/>
      <c r="L143" s="17">
        <f t="shared" si="19"/>
        <v>0</v>
      </c>
    </row>
    <row r="144" spans="1:13" x14ac:dyDescent="0.25">
      <c r="A144" s="9" t="s">
        <v>42</v>
      </c>
      <c r="B144" s="29" t="s">
        <v>220</v>
      </c>
      <c r="C144" s="9">
        <v>296</v>
      </c>
      <c r="D144" s="9">
        <v>290</v>
      </c>
      <c r="E144" s="9">
        <v>549.75</v>
      </c>
      <c r="F144" s="9" t="s">
        <v>23</v>
      </c>
      <c r="G144" s="9">
        <v>549.75</v>
      </c>
      <c r="H144" s="9">
        <f t="shared" si="14"/>
        <v>0</v>
      </c>
      <c r="I144" s="10">
        <f t="shared" si="17"/>
        <v>1</v>
      </c>
      <c r="J144" s="17">
        <f t="shared" si="18"/>
        <v>159427.5</v>
      </c>
      <c r="K144" s="16"/>
      <c r="L144" s="17">
        <f t="shared" si="19"/>
        <v>0</v>
      </c>
    </row>
    <row r="145" spans="1:12" x14ac:dyDescent="0.25">
      <c r="A145" s="9" t="s">
        <v>36</v>
      </c>
      <c r="B145" s="29" t="s">
        <v>235</v>
      </c>
      <c r="C145" s="9">
        <v>316</v>
      </c>
      <c r="D145" s="9">
        <v>4000</v>
      </c>
      <c r="E145" s="9">
        <v>1</v>
      </c>
      <c r="F145" s="9" t="s">
        <v>12</v>
      </c>
      <c r="G145" s="9">
        <v>1</v>
      </c>
      <c r="H145" s="9">
        <f t="shared" si="14"/>
        <v>0</v>
      </c>
      <c r="I145" s="10">
        <f t="shared" si="17"/>
        <v>1</v>
      </c>
      <c r="J145" s="17">
        <f t="shared" si="18"/>
        <v>4000</v>
      </c>
      <c r="K145" s="16"/>
      <c r="L145" s="17">
        <f t="shared" si="19"/>
        <v>0</v>
      </c>
    </row>
    <row r="146" spans="1:12" x14ac:dyDescent="0.25">
      <c r="A146" s="9" t="s">
        <v>34</v>
      </c>
      <c r="B146" s="29" t="s">
        <v>243</v>
      </c>
      <c r="C146" s="9">
        <v>319</v>
      </c>
      <c r="D146" s="9">
        <v>7500</v>
      </c>
      <c r="E146" s="9">
        <v>0.752</v>
      </c>
      <c r="F146" s="9" t="s">
        <v>16</v>
      </c>
      <c r="G146" s="9">
        <v>0.75</v>
      </c>
      <c r="H146" s="9">
        <f t="shared" si="14"/>
        <v>2.0000000000000018E-3</v>
      </c>
      <c r="I146" s="10">
        <f t="shared" si="17"/>
        <v>0.99734042553191493</v>
      </c>
      <c r="J146" s="17">
        <f t="shared" si="18"/>
        <v>5625</v>
      </c>
      <c r="K146" s="16"/>
      <c r="L146" s="17">
        <f t="shared" si="19"/>
        <v>0</v>
      </c>
    </row>
    <row r="147" spans="1:12" x14ac:dyDescent="0.25">
      <c r="A147" s="9" t="s">
        <v>34</v>
      </c>
      <c r="B147" s="29" t="s">
        <v>244</v>
      </c>
      <c r="C147" s="9">
        <v>320</v>
      </c>
      <c r="D147" s="9">
        <v>424</v>
      </c>
      <c r="E147" s="9">
        <v>11.81</v>
      </c>
      <c r="F147" s="9" t="s">
        <v>14</v>
      </c>
      <c r="G147" s="9">
        <v>11.81</v>
      </c>
      <c r="H147" s="9">
        <f t="shared" si="14"/>
        <v>0</v>
      </c>
      <c r="I147" s="10">
        <f t="shared" si="17"/>
        <v>1</v>
      </c>
      <c r="J147" s="17">
        <f t="shared" si="18"/>
        <v>5007.4400000000005</v>
      </c>
      <c r="K147" s="16"/>
      <c r="L147" s="17">
        <f t="shared" si="19"/>
        <v>0</v>
      </c>
    </row>
    <row r="148" spans="1:12" x14ac:dyDescent="0.25">
      <c r="A148" s="9" t="s">
        <v>34</v>
      </c>
      <c r="B148" s="29" t="s">
        <v>245</v>
      </c>
      <c r="C148" s="9">
        <v>321</v>
      </c>
      <c r="D148" s="9">
        <v>1000</v>
      </c>
      <c r="E148" s="9">
        <v>1</v>
      </c>
      <c r="F148" s="9" t="s">
        <v>14</v>
      </c>
      <c r="G148" s="9">
        <v>1</v>
      </c>
      <c r="H148" s="9">
        <f t="shared" si="14"/>
        <v>0</v>
      </c>
      <c r="I148" s="10">
        <f t="shared" si="17"/>
        <v>1</v>
      </c>
      <c r="J148" s="17">
        <f t="shared" si="18"/>
        <v>1000</v>
      </c>
      <c r="K148" s="16"/>
      <c r="L148" s="17">
        <f t="shared" si="19"/>
        <v>0</v>
      </c>
    </row>
    <row r="149" spans="1:12" x14ac:dyDescent="0.25">
      <c r="A149" s="9" t="s">
        <v>34</v>
      </c>
      <c r="B149" s="29" t="s">
        <v>246</v>
      </c>
      <c r="C149" s="9">
        <v>322</v>
      </c>
      <c r="D149" s="9">
        <v>225</v>
      </c>
      <c r="E149" s="9">
        <v>3.2789999999999999</v>
      </c>
      <c r="F149" s="9" t="s">
        <v>14</v>
      </c>
      <c r="G149" s="9">
        <v>3.28</v>
      </c>
      <c r="H149" s="9">
        <f t="shared" si="14"/>
        <v>-9.9999999999988987E-4</v>
      </c>
      <c r="I149" s="10">
        <f t="shared" si="17"/>
        <v>1.0003049710277523</v>
      </c>
      <c r="J149" s="17">
        <f t="shared" si="18"/>
        <v>738</v>
      </c>
      <c r="K149" s="16"/>
      <c r="L149" s="17">
        <f t="shared" si="19"/>
        <v>0</v>
      </c>
    </row>
    <row r="150" spans="1:12" x14ac:dyDescent="0.25">
      <c r="A150" s="9" t="s">
        <v>34</v>
      </c>
      <c r="B150" s="29" t="s">
        <v>247</v>
      </c>
      <c r="C150" s="9">
        <v>323</v>
      </c>
      <c r="D150" s="9">
        <v>194</v>
      </c>
      <c r="E150" s="9">
        <v>21.812999999999999</v>
      </c>
      <c r="F150" s="9" t="s">
        <v>10</v>
      </c>
      <c r="G150" s="9">
        <v>21.81</v>
      </c>
      <c r="H150" s="9">
        <f t="shared" si="14"/>
        <v>3.0000000000001137E-3</v>
      </c>
      <c r="I150" s="10">
        <f t="shared" si="17"/>
        <v>0.99986246733599227</v>
      </c>
      <c r="J150" s="17">
        <f t="shared" si="18"/>
        <v>4231.1399999999994</v>
      </c>
      <c r="K150" s="16"/>
      <c r="L150" s="17">
        <f t="shared" si="19"/>
        <v>0</v>
      </c>
    </row>
    <row r="151" spans="1:12" x14ac:dyDescent="0.25">
      <c r="A151" s="9" t="s">
        <v>34</v>
      </c>
      <c r="B151" s="29" t="s">
        <v>248</v>
      </c>
      <c r="C151" s="9">
        <v>324</v>
      </c>
      <c r="D151" s="9">
        <v>162</v>
      </c>
      <c r="E151" s="9">
        <v>44.957000000000001</v>
      </c>
      <c r="F151" s="9" t="s">
        <v>10</v>
      </c>
      <c r="G151" s="9">
        <v>38.21</v>
      </c>
      <c r="H151" s="9">
        <f t="shared" si="14"/>
        <v>6.7469999999999999</v>
      </c>
      <c r="I151" s="10">
        <f t="shared" si="17"/>
        <v>0.84992326000400387</v>
      </c>
      <c r="J151" s="17">
        <f t="shared" si="18"/>
        <v>6190.02</v>
      </c>
      <c r="K151" s="16"/>
      <c r="L151" s="17">
        <f t="shared" si="19"/>
        <v>0</v>
      </c>
    </row>
    <row r="152" spans="1:12" x14ac:dyDescent="0.25">
      <c r="A152" s="9" t="s">
        <v>34</v>
      </c>
      <c r="B152" s="29" t="s">
        <v>249</v>
      </c>
      <c r="C152" s="9">
        <v>325</v>
      </c>
      <c r="D152" s="9">
        <v>194</v>
      </c>
      <c r="E152" s="9">
        <v>36.179000000000002</v>
      </c>
      <c r="F152" s="9" t="s">
        <v>10</v>
      </c>
      <c r="G152" s="9">
        <v>30.75</v>
      </c>
      <c r="H152" s="9">
        <f t="shared" si="14"/>
        <v>5.429000000000002</v>
      </c>
      <c r="I152" s="10">
        <f t="shared" si="17"/>
        <v>0.84994057326073136</v>
      </c>
      <c r="J152" s="17">
        <f t="shared" si="18"/>
        <v>5965.5</v>
      </c>
      <c r="K152" s="16"/>
      <c r="L152" s="17">
        <f t="shared" si="19"/>
        <v>0</v>
      </c>
    </row>
    <row r="153" spans="1:12" x14ac:dyDescent="0.25">
      <c r="A153" s="9" t="s">
        <v>34</v>
      </c>
      <c r="B153" s="29" t="s">
        <v>250</v>
      </c>
      <c r="C153" s="9">
        <v>326</v>
      </c>
      <c r="D153" s="9">
        <v>283</v>
      </c>
      <c r="E153" s="9">
        <v>5.18</v>
      </c>
      <c r="F153" s="9" t="s">
        <v>14</v>
      </c>
      <c r="G153" s="9">
        <v>5.18</v>
      </c>
      <c r="H153" s="9">
        <f t="shared" si="14"/>
        <v>0</v>
      </c>
      <c r="I153" s="10">
        <f t="shared" si="17"/>
        <v>1</v>
      </c>
      <c r="J153" s="17">
        <f t="shared" si="18"/>
        <v>1465.9399999999998</v>
      </c>
      <c r="K153" s="16"/>
      <c r="L153" s="17">
        <f t="shared" si="19"/>
        <v>0</v>
      </c>
    </row>
    <row r="154" spans="1:12" x14ac:dyDescent="0.25">
      <c r="A154" s="9" t="s">
        <v>34</v>
      </c>
      <c r="B154" s="29" t="s">
        <v>246</v>
      </c>
      <c r="C154" s="9">
        <v>327</v>
      </c>
      <c r="D154" s="9">
        <v>2000</v>
      </c>
      <c r="E154" s="9">
        <v>3.08</v>
      </c>
      <c r="F154" s="9" t="s">
        <v>14</v>
      </c>
      <c r="G154" s="9">
        <v>3.08</v>
      </c>
      <c r="H154" s="9">
        <f t="shared" si="14"/>
        <v>0</v>
      </c>
      <c r="I154" s="10">
        <f t="shared" si="17"/>
        <v>1</v>
      </c>
      <c r="J154" s="17">
        <f t="shared" ref="J154" si="20">D154*G154</f>
        <v>6160</v>
      </c>
      <c r="K154" s="16"/>
      <c r="L154" s="17">
        <f t="shared" ref="L154" si="21">D154*E154*K154</f>
        <v>0</v>
      </c>
    </row>
    <row r="155" spans="1:12" x14ac:dyDescent="0.25">
      <c r="A155" s="9" t="s">
        <v>34</v>
      </c>
      <c r="B155" s="29" t="s">
        <v>251</v>
      </c>
      <c r="C155" s="9">
        <v>328</v>
      </c>
      <c r="D155" s="9">
        <v>302</v>
      </c>
      <c r="E155" s="9">
        <v>67.207999999999998</v>
      </c>
      <c r="F155" s="9" t="s">
        <v>10</v>
      </c>
      <c r="G155" s="9">
        <v>67.209999999999994</v>
      </c>
      <c r="H155" s="9">
        <f t="shared" si="14"/>
        <v>-1.9999999999953388E-3</v>
      </c>
      <c r="I155" s="10">
        <f t="shared" si="17"/>
        <v>1.0000297583620996</v>
      </c>
      <c r="J155" s="17">
        <f t="shared" ref="J155:J170" si="22">D155*G155</f>
        <v>20297.419999999998</v>
      </c>
      <c r="K155" s="16"/>
      <c r="L155" s="17">
        <f t="shared" ref="L155:L170" si="23">D155*E155*K155</f>
        <v>0</v>
      </c>
    </row>
    <row r="156" spans="1:12" x14ac:dyDescent="0.25">
      <c r="A156" s="9" t="s">
        <v>20</v>
      </c>
      <c r="B156" s="29" t="s">
        <v>252</v>
      </c>
      <c r="C156" s="9">
        <v>329</v>
      </c>
      <c r="D156" s="9">
        <v>215.28</v>
      </c>
      <c r="E156" s="9">
        <v>12.622999999999999</v>
      </c>
      <c r="F156" s="9" t="s">
        <v>10</v>
      </c>
      <c r="G156" s="9">
        <v>12.62</v>
      </c>
      <c r="H156" s="9">
        <f t="shared" si="14"/>
        <v>3.0000000000001137E-3</v>
      </c>
      <c r="I156" s="10">
        <f t="shared" si="17"/>
        <v>0.99976233858829122</v>
      </c>
      <c r="J156" s="17">
        <f t="shared" si="22"/>
        <v>2716.8335999999999</v>
      </c>
      <c r="K156" s="16"/>
      <c r="L156" s="17">
        <f t="shared" si="23"/>
        <v>0</v>
      </c>
    </row>
    <row r="157" spans="1:12" x14ac:dyDescent="0.25">
      <c r="A157" s="9" t="s">
        <v>20</v>
      </c>
      <c r="B157" s="29" t="s">
        <v>253</v>
      </c>
      <c r="C157" s="9">
        <v>330</v>
      </c>
      <c r="D157" s="9">
        <v>215.28</v>
      </c>
      <c r="E157" s="9">
        <v>1.5940000000000001</v>
      </c>
      <c r="F157" s="9" t="s">
        <v>12</v>
      </c>
      <c r="G157" s="9">
        <v>1.59</v>
      </c>
      <c r="H157" s="9">
        <f t="shared" si="14"/>
        <v>4.0000000000000036E-3</v>
      </c>
      <c r="I157" s="10">
        <f t="shared" si="17"/>
        <v>0.9974905897114178</v>
      </c>
      <c r="J157" s="17">
        <f t="shared" si="22"/>
        <v>342.29520000000002</v>
      </c>
      <c r="K157" s="16"/>
      <c r="L157" s="17">
        <f t="shared" si="23"/>
        <v>0</v>
      </c>
    </row>
    <row r="158" spans="1:12" x14ac:dyDescent="0.25">
      <c r="A158" s="9" t="s">
        <v>20</v>
      </c>
      <c r="B158" s="29" t="s">
        <v>254</v>
      </c>
      <c r="C158" s="9">
        <v>331</v>
      </c>
      <c r="D158" s="9">
        <v>215.28</v>
      </c>
      <c r="E158" s="9">
        <v>1.7090000000000001</v>
      </c>
      <c r="F158" s="9" t="s">
        <v>10</v>
      </c>
      <c r="G158" s="9">
        <v>1.71</v>
      </c>
      <c r="H158" s="9">
        <f t="shared" si="14"/>
        <v>-9.9999999999988987E-4</v>
      </c>
      <c r="I158" s="10">
        <f t="shared" si="17"/>
        <v>1.0005851375073143</v>
      </c>
      <c r="J158" s="17">
        <f t="shared" si="22"/>
        <v>368.12880000000001</v>
      </c>
      <c r="K158" s="16"/>
      <c r="L158" s="17">
        <f t="shared" si="23"/>
        <v>0</v>
      </c>
    </row>
    <row r="159" spans="1:12" x14ac:dyDescent="0.25">
      <c r="A159" s="9" t="s">
        <v>20</v>
      </c>
      <c r="B159" s="29" t="s">
        <v>255</v>
      </c>
      <c r="C159" s="9">
        <v>332</v>
      </c>
      <c r="D159" s="9">
        <v>200</v>
      </c>
      <c r="E159" s="9">
        <v>2</v>
      </c>
      <c r="F159" s="9" t="s">
        <v>13</v>
      </c>
      <c r="G159" s="9">
        <v>2</v>
      </c>
      <c r="H159" s="9">
        <f t="shared" si="14"/>
        <v>0</v>
      </c>
      <c r="I159" s="10">
        <f t="shared" si="17"/>
        <v>1</v>
      </c>
      <c r="J159" s="17">
        <f t="shared" si="22"/>
        <v>400</v>
      </c>
      <c r="K159" s="16"/>
      <c r="L159" s="17">
        <f t="shared" si="23"/>
        <v>0</v>
      </c>
    </row>
    <row r="160" spans="1:12" x14ac:dyDescent="0.25">
      <c r="A160" s="9" t="s">
        <v>18</v>
      </c>
      <c r="B160" s="29" t="s">
        <v>222</v>
      </c>
      <c r="C160" s="9">
        <v>350</v>
      </c>
      <c r="D160" s="9">
        <v>1</v>
      </c>
      <c r="E160" s="9">
        <v>3</v>
      </c>
      <c r="F160" s="9" t="s">
        <v>12</v>
      </c>
      <c r="G160" s="9">
        <v>0</v>
      </c>
      <c r="H160" s="9">
        <f t="shared" si="14"/>
        <v>3</v>
      </c>
      <c r="I160" s="10">
        <f t="shared" si="17"/>
        <v>0</v>
      </c>
      <c r="J160" s="17">
        <f t="shared" si="22"/>
        <v>0</v>
      </c>
      <c r="K160" s="16"/>
      <c r="L160" s="17">
        <f t="shared" si="23"/>
        <v>0</v>
      </c>
    </row>
    <row r="161" spans="1:12" x14ac:dyDescent="0.25">
      <c r="A161" s="9" t="s">
        <v>24</v>
      </c>
      <c r="B161" s="29" t="s">
        <v>224</v>
      </c>
      <c r="C161" s="9">
        <v>401</v>
      </c>
      <c r="D161" s="9">
        <v>1000</v>
      </c>
      <c r="E161" s="9">
        <v>1</v>
      </c>
      <c r="F161" s="9" t="s">
        <v>12</v>
      </c>
      <c r="G161" s="9">
        <v>1</v>
      </c>
      <c r="H161" s="9">
        <f t="shared" si="14"/>
        <v>0</v>
      </c>
      <c r="I161" s="10">
        <f t="shared" si="17"/>
        <v>1</v>
      </c>
      <c r="J161" s="17">
        <f t="shared" si="22"/>
        <v>1000</v>
      </c>
      <c r="K161" s="16"/>
      <c r="L161" s="17">
        <f t="shared" si="23"/>
        <v>0</v>
      </c>
    </row>
    <row r="162" spans="1:12" x14ac:dyDescent="0.25">
      <c r="A162" s="9" t="s">
        <v>24</v>
      </c>
      <c r="B162" s="29" t="s">
        <v>225</v>
      </c>
      <c r="C162" s="9">
        <v>402</v>
      </c>
      <c r="D162" s="9">
        <v>2000</v>
      </c>
      <c r="E162" s="9">
        <v>1</v>
      </c>
      <c r="F162" s="9" t="s">
        <v>12</v>
      </c>
      <c r="G162" s="9">
        <v>1</v>
      </c>
      <c r="H162" s="9">
        <f t="shared" si="14"/>
        <v>0</v>
      </c>
      <c r="I162" s="10">
        <f t="shared" si="17"/>
        <v>1</v>
      </c>
      <c r="J162" s="17">
        <f t="shared" si="22"/>
        <v>2000</v>
      </c>
      <c r="K162" s="16"/>
      <c r="L162" s="17">
        <f t="shared" si="23"/>
        <v>0</v>
      </c>
    </row>
    <row r="163" spans="1:12" x14ac:dyDescent="0.25">
      <c r="A163" s="9" t="s">
        <v>24</v>
      </c>
      <c r="B163" s="29" t="s">
        <v>226</v>
      </c>
      <c r="C163" s="9">
        <v>403</v>
      </c>
      <c r="D163" s="9">
        <v>2000</v>
      </c>
      <c r="E163" s="9">
        <v>1</v>
      </c>
      <c r="F163" s="9" t="s">
        <v>12</v>
      </c>
      <c r="G163" s="9">
        <v>1</v>
      </c>
      <c r="H163" s="9">
        <f t="shared" si="14"/>
        <v>0</v>
      </c>
      <c r="I163" s="10">
        <f t="shared" si="17"/>
        <v>1</v>
      </c>
      <c r="J163" s="17">
        <f t="shared" si="22"/>
        <v>2000</v>
      </c>
      <c r="K163" s="16"/>
      <c r="L163" s="17">
        <f t="shared" si="23"/>
        <v>0</v>
      </c>
    </row>
    <row r="164" spans="1:12" x14ac:dyDescent="0.25">
      <c r="A164" s="9" t="s">
        <v>24</v>
      </c>
      <c r="B164" s="29" t="s">
        <v>227</v>
      </c>
      <c r="C164" s="9">
        <v>404</v>
      </c>
      <c r="D164" s="9">
        <v>1000</v>
      </c>
      <c r="E164" s="9">
        <v>1</v>
      </c>
      <c r="F164" s="9" t="s">
        <v>12</v>
      </c>
      <c r="G164" s="9">
        <v>0</v>
      </c>
      <c r="H164" s="9">
        <f t="shared" si="14"/>
        <v>1</v>
      </c>
      <c r="I164" s="10">
        <f t="shared" si="17"/>
        <v>0</v>
      </c>
      <c r="J164" s="17">
        <f t="shared" si="22"/>
        <v>0</v>
      </c>
      <c r="K164" s="16"/>
      <c r="L164" s="17">
        <f t="shared" si="23"/>
        <v>0</v>
      </c>
    </row>
    <row r="165" spans="1:12" x14ac:dyDescent="0.25">
      <c r="A165" s="9" t="s">
        <v>24</v>
      </c>
      <c r="B165" s="29" t="s">
        <v>228</v>
      </c>
      <c r="C165" s="9">
        <v>405</v>
      </c>
      <c r="D165" s="9">
        <v>3000</v>
      </c>
      <c r="E165" s="9">
        <v>1</v>
      </c>
      <c r="F165" s="9" t="s">
        <v>12</v>
      </c>
      <c r="G165" s="9">
        <v>1</v>
      </c>
      <c r="H165" s="9">
        <f t="shared" si="14"/>
        <v>0</v>
      </c>
      <c r="I165" s="10">
        <f t="shared" si="17"/>
        <v>1</v>
      </c>
      <c r="J165" s="17">
        <f t="shared" si="22"/>
        <v>3000</v>
      </c>
      <c r="K165" s="16"/>
      <c r="L165" s="17">
        <f t="shared" si="23"/>
        <v>0</v>
      </c>
    </row>
    <row r="166" spans="1:12" x14ac:dyDescent="0.25">
      <c r="A166" s="9" t="s">
        <v>18</v>
      </c>
      <c r="B166" s="29" t="s">
        <v>229</v>
      </c>
      <c r="C166" s="9">
        <v>406</v>
      </c>
      <c r="D166" s="9">
        <v>9132</v>
      </c>
      <c r="E166" s="9">
        <v>1</v>
      </c>
      <c r="F166" s="9" t="s">
        <v>12</v>
      </c>
      <c r="G166" s="9">
        <v>0.5</v>
      </c>
      <c r="H166" s="9">
        <f t="shared" si="14"/>
        <v>0.5</v>
      </c>
      <c r="I166" s="10">
        <f t="shared" si="17"/>
        <v>0.5</v>
      </c>
      <c r="J166" s="17">
        <f t="shared" si="22"/>
        <v>4566</v>
      </c>
      <c r="K166" s="16">
        <v>0.5</v>
      </c>
      <c r="L166" s="17">
        <f t="shared" si="23"/>
        <v>4566</v>
      </c>
    </row>
    <row r="167" spans="1:12" x14ac:dyDescent="0.25">
      <c r="A167" s="9" t="s">
        <v>24</v>
      </c>
      <c r="B167" s="29" t="s">
        <v>236</v>
      </c>
      <c r="C167" s="9">
        <v>408</v>
      </c>
      <c r="D167" s="9">
        <v>1000</v>
      </c>
      <c r="E167" s="9">
        <v>1</v>
      </c>
      <c r="F167" s="9" t="s">
        <v>13</v>
      </c>
      <c r="G167" s="9">
        <v>0.5</v>
      </c>
      <c r="H167" s="9">
        <f t="shared" si="14"/>
        <v>0.5</v>
      </c>
      <c r="I167" s="10">
        <f t="shared" si="17"/>
        <v>0.5</v>
      </c>
      <c r="J167" s="17">
        <f t="shared" si="22"/>
        <v>500</v>
      </c>
      <c r="K167" s="16"/>
      <c r="L167" s="17">
        <f t="shared" si="23"/>
        <v>0</v>
      </c>
    </row>
    <row r="168" spans="1:12" x14ac:dyDescent="0.25">
      <c r="A168" s="9" t="s">
        <v>24</v>
      </c>
      <c r="B168" s="29" t="s">
        <v>324</v>
      </c>
      <c r="C168" s="9">
        <v>434</v>
      </c>
      <c r="D168" s="9">
        <v>600</v>
      </c>
      <c r="E168" s="9">
        <v>1</v>
      </c>
      <c r="F168" s="9" t="s">
        <v>13</v>
      </c>
      <c r="G168" s="9">
        <v>0.5</v>
      </c>
      <c r="H168" s="9">
        <f t="shared" si="14"/>
        <v>0.5</v>
      </c>
      <c r="I168" s="10">
        <f t="shared" si="17"/>
        <v>0.5</v>
      </c>
      <c r="J168" s="17">
        <f t="shared" si="22"/>
        <v>300</v>
      </c>
      <c r="K168" s="16"/>
      <c r="L168" s="17">
        <f t="shared" si="23"/>
        <v>0</v>
      </c>
    </row>
    <row r="169" spans="1:12" x14ac:dyDescent="0.25">
      <c r="A169" s="9" t="s">
        <v>18</v>
      </c>
      <c r="B169" s="29" t="s">
        <v>493</v>
      </c>
      <c r="C169" s="9">
        <v>435</v>
      </c>
      <c r="D169" s="9">
        <v>6500</v>
      </c>
      <c r="E169" s="9">
        <v>1</v>
      </c>
      <c r="F169" s="9" t="s">
        <v>12</v>
      </c>
      <c r="G169" s="9">
        <v>1</v>
      </c>
      <c r="H169" s="9">
        <f t="shared" si="14"/>
        <v>0</v>
      </c>
      <c r="I169" s="10">
        <f t="shared" si="17"/>
        <v>1</v>
      </c>
      <c r="J169" s="17">
        <f t="shared" si="22"/>
        <v>6500</v>
      </c>
      <c r="K169" s="16"/>
      <c r="L169" s="17">
        <f t="shared" si="23"/>
        <v>0</v>
      </c>
    </row>
    <row r="170" spans="1:12" x14ac:dyDescent="0.25">
      <c r="A170" s="9" t="s">
        <v>32</v>
      </c>
      <c r="B170" s="29" t="s">
        <v>325</v>
      </c>
      <c r="C170" s="9">
        <v>550</v>
      </c>
      <c r="D170" s="9">
        <v>78</v>
      </c>
      <c r="E170" s="9">
        <v>21.94</v>
      </c>
      <c r="F170" s="9" t="s">
        <v>31</v>
      </c>
      <c r="G170" s="9">
        <v>21.94</v>
      </c>
      <c r="H170" s="9">
        <f t="shared" si="14"/>
        <v>0</v>
      </c>
      <c r="I170" s="10">
        <f t="shared" si="17"/>
        <v>1</v>
      </c>
      <c r="J170" s="17">
        <f t="shared" si="22"/>
        <v>1711.3200000000002</v>
      </c>
      <c r="K170" s="16"/>
      <c r="L170" s="17">
        <f t="shared" si="23"/>
        <v>0</v>
      </c>
    </row>
    <row r="171" spans="1:12" x14ac:dyDescent="0.25">
      <c r="A171" s="9" t="s">
        <v>42</v>
      </c>
      <c r="B171" s="29" t="s">
        <v>531</v>
      </c>
      <c r="C171" s="9"/>
      <c r="D171" s="9">
        <v>15000</v>
      </c>
      <c r="E171" s="9">
        <v>1</v>
      </c>
      <c r="F171" s="9" t="s">
        <v>12</v>
      </c>
      <c r="G171" s="9">
        <v>0</v>
      </c>
      <c r="H171" s="9">
        <f t="shared" ref="H171" si="24">E171-G171</f>
        <v>1</v>
      </c>
      <c r="I171" s="10">
        <f t="shared" ref="I171" si="25">G171/E171</f>
        <v>0</v>
      </c>
      <c r="J171" s="17">
        <f t="shared" ref="J171" si="26">D171*G171</f>
        <v>0</v>
      </c>
      <c r="K171" s="16">
        <v>1</v>
      </c>
      <c r="L171" s="17">
        <f t="shared" ref="L171" si="27">D171*E171*K171</f>
        <v>15000</v>
      </c>
    </row>
    <row r="172" spans="1:12" ht="15.75" x14ac:dyDescent="0.25">
      <c r="J172" s="21">
        <f>SUM(J4:J170)</f>
        <v>1874861.8337999992</v>
      </c>
      <c r="K172" s="16"/>
      <c r="L172" s="21">
        <f>SUM(L4:L170)</f>
        <v>4566</v>
      </c>
    </row>
  </sheetData>
  <autoFilter ref="A3:O172" xr:uid="{00000000-0009-0000-0000-000012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3:O152"/>
  <sheetViews>
    <sheetView topLeftCell="A127" zoomScale="85" zoomScaleNormal="85" workbookViewId="0">
      <selection activeCell="L4" sqref="A4:L151"/>
    </sheetView>
  </sheetViews>
  <sheetFormatPr defaultRowHeight="15" x14ac:dyDescent="0.25"/>
  <cols>
    <col min="1" max="1" width="31.28515625" customWidth="1"/>
    <col min="2" max="2" width="52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4.8554687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2000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15.63</v>
      </c>
      <c r="H13" s="9">
        <f t="shared" si="0"/>
        <v>0</v>
      </c>
      <c r="I13" s="10">
        <f t="shared" si="1"/>
        <v>1</v>
      </c>
      <c r="J13" s="17">
        <f t="shared" si="2"/>
        <v>2205.7056000000002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51" t="s">
        <v>472</v>
      </c>
      <c r="O27" s="21">
        <f>SUM(O4:O26)</f>
        <v>2000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280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36" si="6">D69*G69</f>
        <v>3962.5851999999995</v>
      </c>
      <c r="K69" s="16"/>
      <c r="L69" s="17">
        <f t="shared" ref="L69:L136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si="5"/>
        <v>1</v>
      </c>
      <c r="J70" s="17">
        <f t="shared" si="6"/>
        <v>16761.054959999998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4"/>
        <v>0</v>
      </c>
      <c r="I72" s="10">
        <f t="shared" si="5"/>
        <v>1</v>
      </c>
      <c r="J72" s="17">
        <f t="shared" si="6"/>
        <v>60041.807280000001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14500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14500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4"/>
        <v>0</v>
      </c>
      <c r="I76" s="10">
        <f t="shared" si="5"/>
        <v>1</v>
      </c>
      <c r="J76" s="17">
        <f t="shared" si="6"/>
        <v>40515.480720000007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4"/>
        <v>0</v>
      </c>
      <c r="I79" s="10">
        <f t="shared" si="5"/>
        <v>1</v>
      </c>
      <c r="J79" s="17">
        <f t="shared" si="6"/>
        <v>34983.861120000001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233.92699999999999</v>
      </c>
      <c r="F80" s="9" t="s">
        <v>10</v>
      </c>
      <c r="G80" s="9">
        <v>233.93</v>
      </c>
      <c r="H80" s="9">
        <f t="shared" si="4"/>
        <v>-3.0000000000143245E-3</v>
      </c>
      <c r="I80" s="10">
        <f t="shared" si="5"/>
        <v>1.0000128245136304</v>
      </c>
      <c r="J80" s="17">
        <f t="shared" si="6"/>
        <v>50360.450400000002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58.170999999999999</v>
      </c>
      <c r="F81" s="9" t="s">
        <v>10</v>
      </c>
      <c r="G81" s="9">
        <v>58.17</v>
      </c>
      <c r="H81" s="9">
        <f t="shared" si="4"/>
        <v>9.9999999999766942E-4</v>
      </c>
      <c r="I81" s="10">
        <f t="shared" si="5"/>
        <v>0.99998280930360495</v>
      </c>
      <c r="J81" s="17">
        <f t="shared" si="6"/>
        <v>12522.837600000001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62.539000000000001</v>
      </c>
      <c r="F82" s="9" t="s">
        <v>10</v>
      </c>
      <c r="G82" s="9">
        <v>62.54</v>
      </c>
      <c r="H82" s="9">
        <f t="shared" si="4"/>
        <v>-9.9999999999766942E-4</v>
      </c>
      <c r="I82" s="10">
        <f t="shared" si="5"/>
        <v>1.0000159900222261</v>
      </c>
      <c r="J82" s="17">
        <f t="shared" si="6"/>
        <v>6731.8055999999997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151.65299999999999</v>
      </c>
      <c r="F83" s="9" t="s">
        <v>10</v>
      </c>
      <c r="G83" s="9">
        <v>151.65</v>
      </c>
      <c r="H83" s="9">
        <f t="shared" si="4"/>
        <v>2.9999999999859028E-3</v>
      </c>
      <c r="I83" s="10">
        <f t="shared" si="5"/>
        <v>0.99998021799766579</v>
      </c>
      <c r="J83" s="17">
        <f t="shared" si="6"/>
        <v>32647.212000000003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62.539000000000001</v>
      </c>
      <c r="F84" s="9" t="s">
        <v>10</v>
      </c>
      <c r="G84" s="9">
        <v>62.54</v>
      </c>
      <c r="H84" s="9">
        <f t="shared" si="4"/>
        <v>-9.9999999999766942E-4</v>
      </c>
      <c r="I84" s="10">
        <f t="shared" si="5"/>
        <v>1.0000159900222261</v>
      </c>
      <c r="J84" s="17">
        <f t="shared" si="6"/>
        <v>6731.8055999999997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4"/>
        <v>0</v>
      </c>
      <c r="I85" s="10">
        <f t="shared" si="5"/>
        <v>1</v>
      </c>
      <c r="J85" s="17">
        <f t="shared" si="6"/>
        <v>3400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36739.254240000002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12249.451999999999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v>758.48</v>
      </c>
      <c r="H94" s="9">
        <f t="shared" si="4"/>
        <v>0</v>
      </c>
      <c r="I94" s="10">
        <f t="shared" si="5"/>
        <v>1</v>
      </c>
      <c r="J94" s="17">
        <f t="shared" si="6"/>
        <v>20410.696800000002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173</v>
      </c>
      <c r="C95" s="9">
        <v>215</v>
      </c>
      <c r="D95" s="9">
        <v>301.392</v>
      </c>
      <c r="E95" s="9">
        <v>20.6</v>
      </c>
      <c r="F95" s="9" t="s">
        <v>10</v>
      </c>
      <c r="G95" s="9">
        <v>20.6</v>
      </c>
      <c r="H95" s="9">
        <f t="shared" si="4"/>
        <v>0</v>
      </c>
      <c r="I95" s="10">
        <f t="shared" si="5"/>
        <v>1</v>
      </c>
      <c r="J95" s="17">
        <f t="shared" si="6"/>
        <v>6208.6752000000006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232</v>
      </c>
      <c r="C96" s="9">
        <v>217</v>
      </c>
      <c r="D96" s="9">
        <v>450</v>
      </c>
      <c r="E96" s="9">
        <v>5</v>
      </c>
      <c r="F96" s="9" t="s">
        <v>13</v>
      </c>
      <c r="G96" s="9">
        <v>2</v>
      </c>
      <c r="H96" s="9">
        <f t="shared" si="4"/>
        <v>3</v>
      </c>
      <c r="I96" s="10">
        <f t="shared" si="5"/>
        <v>0.4</v>
      </c>
      <c r="J96" s="17">
        <f t="shared" si="6"/>
        <v>900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174</v>
      </c>
      <c r="C97" s="9">
        <v>218</v>
      </c>
      <c r="D97" s="9">
        <v>350</v>
      </c>
      <c r="E97" s="9">
        <v>21</v>
      </c>
      <c r="F97" s="9" t="s">
        <v>13</v>
      </c>
      <c r="G97" s="9">
        <v>21</v>
      </c>
      <c r="H97" s="9">
        <f t="shared" si="4"/>
        <v>0</v>
      </c>
      <c r="I97" s="10">
        <f t="shared" si="5"/>
        <v>1</v>
      </c>
      <c r="J97" s="17">
        <f t="shared" si="6"/>
        <v>7350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175</v>
      </c>
      <c r="C98" s="9">
        <v>219</v>
      </c>
      <c r="D98" s="9">
        <v>82</v>
      </c>
      <c r="E98" s="9">
        <v>49.35</v>
      </c>
      <c r="F98" s="9" t="s">
        <v>19</v>
      </c>
      <c r="G98" s="9">
        <v>49.35</v>
      </c>
      <c r="H98" s="9">
        <f t="shared" si="4"/>
        <v>0</v>
      </c>
      <c r="I98" s="10">
        <f t="shared" si="5"/>
        <v>1</v>
      </c>
      <c r="J98" s="17">
        <f t="shared" si="6"/>
        <v>4046.7000000000003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176</v>
      </c>
      <c r="C99" s="9">
        <v>220</v>
      </c>
      <c r="D99" s="9">
        <v>32.799999999999997</v>
      </c>
      <c r="E99" s="9">
        <v>120</v>
      </c>
      <c r="F99" s="9" t="s">
        <v>19</v>
      </c>
      <c r="G99" s="9">
        <v>120</v>
      </c>
      <c r="H99" s="9">
        <f t="shared" si="4"/>
        <v>0</v>
      </c>
      <c r="I99" s="10">
        <f t="shared" si="5"/>
        <v>1</v>
      </c>
      <c r="J99" s="17">
        <f t="shared" si="6"/>
        <v>3935.9999999999995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177</v>
      </c>
      <c r="C100" s="9">
        <v>221</v>
      </c>
      <c r="D100" s="9">
        <v>131.19999999999999</v>
      </c>
      <c r="E100" s="9">
        <v>24.6</v>
      </c>
      <c r="F100" s="9" t="s">
        <v>19</v>
      </c>
      <c r="G100" s="9">
        <v>24.6</v>
      </c>
      <c r="H100" s="9">
        <f t="shared" si="4"/>
        <v>0</v>
      </c>
      <c r="I100" s="10">
        <f t="shared" si="5"/>
        <v>1</v>
      </c>
      <c r="J100" s="17">
        <f t="shared" si="6"/>
        <v>3227.52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179</v>
      </c>
      <c r="C102" s="9">
        <v>224</v>
      </c>
      <c r="D102" s="9">
        <v>183</v>
      </c>
      <c r="E102" s="9">
        <v>94.02</v>
      </c>
      <c r="F102" s="9" t="s">
        <v>10</v>
      </c>
      <c r="G102" s="9">
        <v>94.02</v>
      </c>
      <c r="H102" s="9">
        <f t="shared" si="4"/>
        <v>0</v>
      </c>
      <c r="I102" s="10">
        <f t="shared" si="5"/>
        <v>1</v>
      </c>
      <c r="J102" s="17">
        <f t="shared" si="6"/>
        <v>17205.66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180</v>
      </c>
      <c r="C103" s="9">
        <v>225</v>
      </c>
      <c r="D103" s="9">
        <v>49.2</v>
      </c>
      <c r="E103" s="9">
        <v>72.13</v>
      </c>
      <c r="F103" s="9" t="s">
        <v>19</v>
      </c>
      <c r="G103" s="9">
        <v>72.13</v>
      </c>
      <c r="H103" s="9">
        <f t="shared" si="4"/>
        <v>0</v>
      </c>
      <c r="I103" s="10">
        <f t="shared" si="5"/>
        <v>1</v>
      </c>
      <c r="J103" s="17">
        <f t="shared" si="6"/>
        <v>3548.7959999999998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181</v>
      </c>
      <c r="C104" s="9">
        <v>226</v>
      </c>
      <c r="D104" s="9">
        <v>183</v>
      </c>
      <c r="E104" s="9">
        <v>101.36</v>
      </c>
      <c r="F104" s="9" t="s">
        <v>10</v>
      </c>
      <c r="G104" s="9">
        <v>101.36</v>
      </c>
      <c r="H104" s="9">
        <f t="shared" si="4"/>
        <v>0</v>
      </c>
      <c r="I104" s="10">
        <f t="shared" si="5"/>
        <v>1</v>
      </c>
      <c r="J104" s="17">
        <f t="shared" si="6"/>
        <v>18548.88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182</v>
      </c>
      <c r="C105" s="9">
        <v>227</v>
      </c>
      <c r="D105" s="9">
        <v>49.2</v>
      </c>
      <c r="E105" s="9">
        <v>83.36</v>
      </c>
      <c r="F105" s="9" t="s">
        <v>19</v>
      </c>
      <c r="G105" s="9">
        <v>83.36</v>
      </c>
      <c r="H105" s="9">
        <f t="shared" si="4"/>
        <v>0</v>
      </c>
      <c r="I105" s="10">
        <f t="shared" si="5"/>
        <v>1</v>
      </c>
      <c r="J105" s="17">
        <f t="shared" si="6"/>
        <v>4101.3119999999999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183</v>
      </c>
      <c r="C106" s="9">
        <v>228</v>
      </c>
      <c r="D106" s="9">
        <v>183</v>
      </c>
      <c r="E106" s="9">
        <v>4.42</v>
      </c>
      <c r="F106" s="9" t="s">
        <v>10</v>
      </c>
      <c r="G106" s="9">
        <v>4.42</v>
      </c>
      <c r="H106" s="9">
        <f t="shared" si="4"/>
        <v>0</v>
      </c>
      <c r="I106" s="10">
        <f t="shared" si="5"/>
        <v>1</v>
      </c>
      <c r="J106" s="17">
        <f t="shared" si="6"/>
        <v>808.86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184</v>
      </c>
      <c r="C107" s="9">
        <v>229</v>
      </c>
      <c r="D107" s="9">
        <v>49.2</v>
      </c>
      <c r="E107" s="9">
        <v>6.3</v>
      </c>
      <c r="F107" s="9" t="s">
        <v>19</v>
      </c>
      <c r="G107" s="9">
        <v>6.3</v>
      </c>
      <c r="H107" s="9">
        <f t="shared" si="4"/>
        <v>0</v>
      </c>
      <c r="I107" s="10">
        <f t="shared" si="5"/>
        <v>1</v>
      </c>
      <c r="J107" s="17">
        <f t="shared" si="6"/>
        <v>309.96000000000004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185</v>
      </c>
      <c r="C108" s="9">
        <v>230</v>
      </c>
      <c r="D108" s="9">
        <v>183</v>
      </c>
      <c r="E108" s="9">
        <v>3.91</v>
      </c>
      <c r="F108" s="9" t="s">
        <v>10</v>
      </c>
      <c r="G108" s="9">
        <v>3.91</v>
      </c>
      <c r="H108" s="9">
        <f t="shared" si="4"/>
        <v>0</v>
      </c>
      <c r="I108" s="10">
        <f t="shared" si="5"/>
        <v>1</v>
      </c>
      <c r="J108" s="17">
        <f t="shared" si="6"/>
        <v>715.53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186</v>
      </c>
      <c r="C109" s="9">
        <v>231</v>
      </c>
      <c r="D109" s="9">
        <v>49.2</v>
      </c>
      <c r="E109" s="9">
        <v>7.45</v>
      </c>
      <c r="F109" s="9" t="s">
        <v>19</v>
      </c>
      <c r="G109" s="9">
        <v>7.45</v>
      </c>
      <c r="H109" s="9">
        <f t="shared" si="4"/>
        <v>0</v>
      </c>
      <c r="I109" s="10">
        <f t="shared" si="5"/>
        <v>1</v>
      </c>
      <c r="J109" s="17">
        <f t="shared" si="6"/>
        <v>366.54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187</v>
      </c>
      <c r="C110" s="9">
        <v>232</v>
      </c>
      <c r="D110" s="9">
        <v>183</v>
      </c>
      <c r="E110" s="9">
        <v>31.61</v>
      </c>
      <c r="F110" s="9" t="s">
        <v>10</v>
      </c>
      <c r="G110" s="9">
        <v>31.61</v>
      </c>
      <c r="H110" s="9">
        <f t="shared" si="4"/>
        <v>0</v>
      </c>
      <c r="I110" s="10">
        <f t="shared" si="5"/>
        <v>1</v>
      </c>
      <c r="J110" s="17">
        <f t="shared" si="6"/>
        <v>5784.63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188</v>
      </c>
      <c r="C111" s="9">
        <v>233</v>
      </c>
      <c r="D111" s="9">
        <v>49.2</v>
      </c>
      <c r="E111" s="9">
        <v>38.049999999999997</v>
      </c>
      <c r="F111" s="9" t="s">
        <v>19</v>
      </c>
      <c r="G111" s="9">
        <v>38.049999999999997</v>
      </c>
      <c r="H111" s="9">
        <f t="shared" si="4"/>
        <v>0</v>
      </c>
      <c r="I111" s="10">
        <f t="shared" si="5"/>
        <v>1</v>
      </c>
      <c r="J111" s="17">
        <f t="shared" si="6"/>
        <v>1872.06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189</v>
      </c>
      <c r="C112" s="9">
        <v>234</v>
      </c>
      <c r="D112" s="9">
        <v>183</v>
      </c>
      <c r="E112" s="9">
        <v>31.896000000000001</v>
      </c>
      <c r="F112" s="9" t="s">
        <v>10</v>
      </c>
      <c r="G112" s="9">
        <v>31.9</v>
      </c>
      <c r="H112" s="9">
        <f t="shared" si="4"/>
        <v>-3.9999999999977831E-3</v>
      </c>
      <c r="I112" s="10">
        <f t="shared" si="5"/>
        <v>1.0001254075746175</v>
      </c>
      <c r="J112" s="17">
        <f t="shared" si="6"/>
        <v>5837.7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190</v>
      </c>
      <c r="C113" s="9">
        <v>235</v>
      </c>
      <c r="D113" s="9">
        <v>2.5</v>
      </c>
      <c r="E113" s="9">
        <v>2180</v>
      </c>
      <c r="F113" s="9" t="s">
        <v>23</v>
      </c>
      <c r="G113" s="9">
        <v>2180</v>
      </c>
      <c r="H113" s="9">
        <f t="shared" si="4"/>
        <v>0</v>
      </c>
      <c r="I113" s="10">
        <f t="shared" si="5"/>
        <v>1</v>
      </c>
      <c r="J113" s="17">
        <f t="shared" si="6"/>
        <v>5450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191</v>
      </c>
      <c r="C114" s="9">
        <v>237</v>
      </c>
      <c r="D114" s="9">
        <v>183</v>
      </c>
      <c r="E114" s="9">
        <v>6.26</v>
      </c>
      <c r="F114" s="9" t="s">
        <v>10</v>
      </c>
      <c r="G114" s="9">
        <v>6.26</v>
      </c>
      <c r="H114" s="9">
        <f t="shared" si="4"/>
        <v>0</v>
      </c>
      <c r="I114" s="10">
        <f t="shared" si="5"/>
        <v>1</v>
      </c>
      <c r="J114" s="17">
        <f t="shared" si="6"/>
        <v>1145.58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192</v>
      </c>
      <c r="C115" s="9">
        <v>238</v>
      </c>
      <c r="D115" s="9">
        <v>183</v>
      </c>
      <c r="E115" s="9">
        <v>31.39</v>
      </c>
      <c r="F115" s="9" t="s">
        <v>10</v>
      </c>
      <c r="G115" s="9">
        <v>31.39</v>
      </c>
      <c r="H115" s="9">
        <f t="shared" si="4"/>
        <v>0</v>
      </c>
      <c r="I115" s="10">
        <f t="shared" si="5"/>
        <v>1</v>
      </c>
      <c r="J115" s="17">
        <f t="shared" si="6"/>
        <v>5744.37</v>
      </c>
      <c r="K115" s="16"/>
      <c r="L115" s="17">
        <f t="shared" si="7"/>
        <v>0</v>
      </c>
    </row>
    <row r="116" spans="1:12" x14ac:dyDescent="0.25">
      <c r="A116" s="9" t="s">
        <v>59</v>
      </c>
      <c r="B116" s="29" t="s">
        <v>193</v>
      </c>
      <c r="C116" s="9">
        <v>239</v>
      </c>
      <c r="D116" s="9">
        <v>183</v>
      </c>
      <c r="E116" s="9">
        <v>14.87</v>
      </c>
      <c r="F116" s="9" t="s">
        <v>10</v>
      </c>
      <c r="G116" s="9">
        <v>14.87</v>
      </c>
      <c r="H116" s="9">
        <f t="shared" si="4"/>
        <v>0</v>
      </c>
      <c r="I116" s="10">
        <f t="shared" si="5"/>
        <v>1</v>
      </c>
      <c r="J116" s="17">
        <f t="shared" si="6"/>
        <v>2721.21</v>
      </c>
      <c r="K116" s="16"/>
      <c r="L116" s="17">
        <f t="shared" si="7"/>
        <v>0</v>
      </c>
    </row>
    <row r="117" spans="1:12" x14ac:dyDescent="0.25">
      <c r="A117" s="9" t="s">
        <v>59</v>
      </c>
      <c r="B117" s="29" t="s">
        <v>194</v>
      </c>
      <c r="C117" s="9">
        <v>240</v>
      </c>
      <c r="D117" s="9">
        <v>183</v>
      </c>
      <c r="E117" s="9">
        <v>45.07</v>
      </c>
      <c r="F117" s="9" t="s">
        <v>10</v>
      </c>
      <c r="G117" s="9">
        <v>45.07</v>
      </c>
      <c r="H117" s="9">
        <f t="shared" si="4"/>
        <v>0</v>
      </c>
      <c r="I117" s="10">
        <f t="shared" si="5"/>
        <v>1</v>
      </c>
      <c r="J117" s="17">
        <f t="shared" si="6"/>
        <v>8247.81</v>
      </c>
      <c r="K117" s="47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250.51900000000001</v>
      </c>
      <c r="F118" s="9" t="s">
        <v>10</v>
      </c>
      <c r="G118" s="9">
        <v>250.52</v>
      </c>
      <c r="H118" s="9">
        <f t="shared" si="4"/>
        <v>-1.0000000000047748E-3</v>
      </c>
      <c r="I118" s="10">
        <f t="shared" si="5"/>
        <v>1.0000039917132033</v>
      </c>
      <c r="J118" s="17">
        <f t="shared" si="6"/>
        <v>16178.5816</v>
      </c>
      <c r="K118" s="47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17500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ref="I120" si="8">(G120/E120)</f>
        <v>1</v>
      </c>
      <c r="J120" s="18">
        <f t="shared" ref="J120" si="9">D120*E120*I120</f>
        <v>600</v>
      </c>
      <c r="K120" s="10"/>
      <c r="L120" s="18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8000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8000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6"/>
        <v>0</v>
      </c>
      <c r="K128" s="16">
        <v>1</v>
      </c>
      <c r="L128" s="17">
        <f t="shared" si="7"/>
        <v>2000</v>
      </c>
    </row>
    <row r="129" spans="1:13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56</v>
      </c>
      <c r="F129" s="9" t="s">
        <v>19</v>
      </c>
      <c r="G129" s="9">
        <v>56</v>
      </c>
      <c r="H129" s="9">
        <f t="shared" si="4"/>
        <v>0</v>
      </c>
      <c r="I129" s="10">
        <f t="shared" si="5"/>
        <v>1</v>
      </c>
      <c r="J129" s="17">
        <f t="shared" si="6"/>
        <v>309960</v>
      </c>
      <c r="K129" s="16"/>
      <c r="L129" s="17">
        <f t="shared" si="7"/>
        <v>0</v>
      </c>
      <c r="M129" s="11"/>
    </row>
    <row r="130" spans="1:13" x14ac:dyDescent="0.25">
      <c r="A130" s="9" t="s">
        <v>28</v>
      </c>
      <c r="B130" s="29" t="s">
        <v>206</v>
      </c>
      <c r="C130" s="9">
        <v>263</v>
      </c>
      <c r="D130" s="9">
        <v>18938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18938</v>
      </c>
      <c r="K130" s="16"/>
      <c r="L130" s="17">
        <f t="shared" si="7"/>
        <v>0</v>
      </c>
    </row>
    <row r="131" spans="1:13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3" x14ac:dyDescent="0.25">
      <c r="A132" s="9" t="s">
        <v>29</v>
      </c>
      <c r="B132" s="29" t="s">
        <v>210</v>
      </c>
      <c r="C132" s="9">
        <v>272</v>
      </c>
      <c r="D132" s="9">
        <v>18000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18000</v>
      </c>
      <c r="K132" s="16"/>
      <c r="L132" s="17">
        <f t="shared" si="7"/>
        <v>0</v>
      </c>
    </row>
    <row r="133" spans="1:13" x14ac:dyDescent="0.25">
      <c r="A133" s="9" t="s">
        <v>24</v>
      </c>
      <c r="B133" s="29" t="s">
        <v>233</v>
      </c>
      <c r="C133" s="9">
        <v>273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1500</v>
      </c>
      <c r="K133" s="16"/>
      <c r="L133" s="17">
        <f t="shared" si="7"/>
        <v>0</v>
      </c>
    </row>
    <row r="134" spans="1:13" x14ac:dyDescent="0.25">
      <c r="A134" s="9" t="s">
        <v>17</v>
      </c>
      <c r="B134" s="9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1</v>
      </c>
      <c r="H134" s="9">
        <f t="shared" ref="H134:H135" si="10">E134-G134</f>
        <v>0</v>
      </c>
      <c r="I134" s="10">
        <f t="shared" ref="I134:I135" si="11">(G134/E134)</f>
        <v>1</v>
      </c>
      <c r="J134" s="18">
        <f t="shared" ref="J134:J135" si="12">D134*E134*I134</f>
        <v>350</v>
      </c>
      <c r="K134" s="10"/>
      <c r="L134" s="18">
        <f t="shared" si="7"/>
        <v>0</v>
      </c>
    </row>
    <row r="135" spans="1:13" x14ac:dyDescent="0.25">
      <c r="A135" s="9" t="s">
        <v>17</v>
      </c>
      <c r="B135" s="9" t="s">
        <v>212</v>
      </c>
      <c r="C135" s="9">
        <v>275</v>
      </c>
      <c r="D135" s="9">
        <v>350</v>
      </c>
      <c r="E135" s="9">
        <v>1</v>
      </c>
      <c r="F135" s="9" t="s">
        <v>12</v>
      </c>
      <c r="G135" s="9">
        <v>0</v>
      </c>
      <c r="H135" s="9">
        <f t="shared" si="10"/>
        <v>1</v>
      </c>
      <c r="I135" s="10">
        <f t="shared" si="11"/>
        <v>0</v>
      </c>
      <c r="J135" s="18">
        <f t="shared" si="12"/>
        <v>0</v>
      </c>
      <c r="K135" s="10"/>
      <c r="L135" s="18">
        <f t="shared" si="7"/>
        <v>0</v>
      </c>
    </row>
    <row r="136" spans="1:13" x14ac:dyDescent="0.25">
      <c r="A136" s="9" t="s">
        <v>30</v>
      </c>
      <c r="B136" s="29" t="s">
        <v>214</v>
      </c>
      <c r="C136" s="9">
        <v>277</v>
      </c>
      <c r="D136" s="9">
        <v>34</v>
      </c>
      <c r="E136" s="9">
        <v>76.528999999999996</v>
      </c>
      <c r="F136" s="9" t="s">
        <v>31</v>
      </c>
      <c r="G136" s="9">
        <v>76.53</v>
      </c>
      <c r="H136" s="9">
        <f t="shared" ref="H136:H151" si="13">E136-G136</f>
        <v>-1.0000000000047748E-3</v>
      </c>
      <c r="I136" s="10">
        <f t="shared" ref="I136:I151" si="14">G136/E136</f>
        <v>1.0000130669419436</v>
      </c>
      <c r="J136" s="17">
        <f t="shared" si="6"/>
        <v>2602.02</v>
      </c>
      <c r="K136" s="16"/>
      <c r="L136" s="17">
        <f t="shared" si="7"/>
        <v>0</v>
      </c>
    </row>
    <row r="137" spans="1:13" x14ac:dyDescent="0.25">
      <c r="A137" s="9" t="s">
        <v>30</v>
      </c>
      <c r="B137" s="29" t="s">
        <v>215</v>
      </c>
      <c r="C137" s="9">
        <v>278</v>
      </c>
      <c r="D137" s="9">
        <v>77</v>
      </c>
      <c r="E137" s="9">
        <v>29.302600000000002</v>
      </c>
      <c r="F137" s="9" t="s">
        <v>31</v>
      </c>
      <c r="G137" s="9">
        <v>29.3</v>
      </c>
      <c r="H137" s="9">
        <f t="shared" si="13"/>
        <v>2.6000000000010459E-3</v>
      </c>
      <c r="I137" s="10">
        <f t="shared" si="14"/>
        <v>0.99991127067222696</v>
      </c>
      <c r="J137" s="17">
        <f t="shared" ref="J137:J151" si="15">D137*G137</f>
        <v>2256.1</v>
      </c>
      <c r="K137" s="16"/>
      <c r="L137" s="17">
        <f t="shared" ref="L137:L151" si="16">D137*E137*K137</f>
        <v>0</v>
      </c>
    </row>
    <row r="138" spans="1:13" x14ac:dyDescent="0.25">
      <c r="A138" s="9" t="s">
        <v>30</v>
      </c>
      <c r="B138" s="29" t="s">
        <v>216</v>
      </c>
      <c r="C138" s="9">
        <v>279</v>
      </c>
      <c r="D138" s="9">
        <v>23</v>
      </c>
      <c r="E138" s="9">
        <v>66</v>
      </c>
      <c r="F138" s="9" t="s">
        <v>23</v>
      </c>
      <c r="G138" s="9">
        <v>66</v>
      </c>
      <c r="H138" s="9">
        <f t="shared" si="13"/>
        <v>0</v>
      </c>
      <c r="I138" s="10">
        <f t="shared" si="14"/>
        <v>1</v>
      </c>
      <c r="J138" s="17">
        <f t="shared" si="15"/>
        <v>1518</v>
      </c>
      <c r="K138" s="16"/>
      <c r="L138" s="17">
        <f t="shared" si="16"/>
        <v>0</v>
      </c>
    </row>
    <row r="139" spans="1:13" x14ac:dyDescent="0.25">
      <c r="A139" s="9" t="s">
        <v>30</v>
      </c>
      <c r="B139" s="29" t="s">
        <v>217</v>
      </c>
      <c r="C139" s="9">
        <v>280</v>
      </c>
      <c r="D139" s="9">
        <v>151</v>
      </c>
      <c r="E139" s="9">
        <v>17.375499999999999</v>
      </c>
      <c r="F139" s="9" t="s">
        <v>31</v>
      </c>
      <c r="G139" s="9">
        <v>17.38</v>
      </c>
      <c r="H139" s="9">
        <f t="shared" si="13"/>
        <v>-4.5000000000001705E-3</v>
      </c>
      <c r="I139" s="10">
        <f t="shared" si="14"/>
        <v>1.0002589853529396</v>
      </c>
      <c r="J139" s="17">
        <f t="shared" si="15"/>
        <v>2624.3799999999997</v>
      </c>
      <c r="K139" s="16"/>
      <c r="L139" s="17">
        <f t="shared" si="16"/>
        <v>0</v>
      </c>
    </row>
    <row r="140" spans="1:13" x14ac:dyDescent="0.25">
      <c r="A140" s="9" t="s">
        <v>22</v>
      </c>
      <c r="B140" s="29" t="s">
        <v>218</v>
      </c>
      <c r="C140" s="9">
        <v>282</v>
      </c>
      <c r="D140" s="9">
        <v>350</v>
      </c>
      <c r="E140" s="9">
        <v>1</v>
      </c>
      <c r="F140" s="9" t="s">
        <v>12</v>
      </c>
      <c r="G140" s="9">
        <v>0</v>
      </c>
      <c r="H140" s="9">
        <f t="shared" si="13"/>
        <v>1</v>
      </c>
      <c r="I140" s="10">
        <f t="shared" si="14"/>
        <v>0</v>
      </c>
      <c r="J140" s="17">
        <f t="shared" si="15"/>
        <v>0</v>
      </c>
      <c r="K140" s="16"/>
      <c r="L140" s="17">
        <f t="shared" si="16"/>
        <v>0</v>
      </c>
    </row>
    <row r="141" spans="1:13" x14ac:dyDescent="0.25">
      <c r="A141" s="9" t="s">
        <v>32</v>
      </c>
      <c r="B141" s="29" t="s">
        <v>218</v>
      </c>
      <c r="C141" s="9">
        <v>282</v>
      </c>
      <c r="D141" s="9">
        <v>300</v>
      </c>
      <c r="E141" s="9">
        <v>1</v>
      </c>
      <c r="F141" s="9" t="s">
        <v>12</v>
      </c>
      <c r="G141" s="9">
        <v>1</v>
      </c>
      <c r="H141" s="9">
        <f t="shared" si="13"/>
        <v>0</v>
      </c>
      <c r="I141" s="10">
        <f t="shared" si="14"/>
        <v>1</v>
      </c>
      <c r="J141" s="17">
        <f t="shared" si="15"/>
        <v>300</v>
      </c>
      <c r="K141" s="16"/>
      <c r="L141" s="17">
        <f t="shared" si="16"/>
        <v>0</v>
      </c>
    </row>
    <row r="142" spans="1:13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13"/>
        <v>0</v>
      </c>
      <c r="I142" s="10">
        <f t="shared" si="14"/>
        <v>1</v>
      </c>
      <c r="J142" s="17">
        <f t="shared" si="15"/>
        <v>400</v>
      </c>
      <c r="K142" s="16"/>
      <c r="L142" s="17">
        <f t="shared" si="16"/>
        <v>0</v>
      </c>
    </row>
    <row r="143" spans="1:13" x14ac:dyDescent="0.25">
      <c r="A143" s="9" t="s">
        <v>42</v>
      </c>
      <c r="B143" s="29" t="s">
        <v>220</v>
      </c>
      <c r="C143" s="9">
        <v>304</v>
      </c>
      <c r="D143" s="9">
        <v>290</v>
      </c>
      <c r="E143" s="9">
        <v>568.16999999999996</v>
      </c>
      <c r="F143" s="9" t="s">
        <v>10</v>
      </c>
      <c r="G143" s="9">
        <v>568.16999999999996</v>
      </c>
      <c r="H143" s="9">
        <f t="shared" si="13"/>
        <v>0</v>
      </c>
      <c r="I143" s="10">
        <f t="shared" si="14"/>
        <v>1</v>
      </c>
      <c r="J143" s="17">
        <f t="shared" si="15"/>
        <v>164769.29999999999</v>
      </c>
      <c r="K143" s="16"/>
      <c r="L143" s="17">
        <f t="shared" si="16"/>
        <v>0</v>
      </c>
    </row>
    <row r="144" spans="1:13" x14ac:dyDescent="0.25">
      <c r="A144" s="9" t="s">
        <v>36</v>
      </c>
      <c r="B144" s="29" t="s">
        <v>235</v>
      </c>
      <c r="C144" s="9">
        <v>316</v>
      </c>
      <c r="D144" s="9">
        <v>4000</v>
      </c>
      <c r="E144" s="9">
        <v>1</v>
      </c>
      <c r="F144" s="9" t="s">
        <v>12</v>
      </c>
      <c r="G144" s="9">
        <v>1</v>
      </c>
      <c r="H144" s="9">
        <f t="shared" si="13"/>
        <v>0</v>
      </c>
      <c r="I144" s="10">
        <f t="shared" si="14"/>
        <v>1</v>
      </c>
      <c r="J144" s="17">
        <f t="shared" si="15"/>
        <v>4000</v>
      </c>
      <c r="K144" s="16"/>
      <c r="L144" s="17">
        <f t="shared" si="16"/>
        <v>0</v>
      </c>
    </row>
    <row r="145" spans="1:12" x14ac:dyDescent="0.25">
      <c r="A145" s="9" t="s">
        <v>42</v>
      </c>
      <c r="B145" s="29" t="s">
        <v>386</v>
      </c>
      <c r="C145" s="9">
        <v>334</v>
      </c>
      <c r="D145" s="9">
        <v>20000</v>
      </c>
      <c r="E145" s="9">
        <v>1</v>
      </c>
      <c r="F145" s="9" t="s">
        <v>12</v>
      </c>
      <c r="G145" s="9">
        <v>1</v>
      </c>
      <c r="H145" s="9">
        <f t="shared" si="13"/>
        <v>0</v>
      </c>
      <c r="I145" s="10">
        <f t="shared" si="14"/>
        <v>1</v>
      </c>
      <c r="J145" s="17">
        <f t="shared" si="15"/>
        <v>20000</v>
      </c>
      <c r="K145" s="16"/>
      <c r="L145" s="17">
        <f t="shared" si="16"/>
        <v>0</v>
      </c>
    </row>
    <row r="146" spans="1:12" x14ac:dyDescent="0.25">
      <c r="A146" s="9" t="s">
        <v>42</v>
      </c>
      <c r="B146" s="29" t="s">
        <v>387</v>
      </c>
      <c r="C146" s="9">
        <v>338</v>
      </c>
      <c r="D146" s="9">
        <v>20000</v>
      </c>
      <c r="E146" s="9">
        <v>1</v>
      </c>
      <c r="F146" s="9" t="s">
        <v>13</v>
      </c>
      <c r="G146" s="9">
        <v>1</v>
      </c>
      <c r="H146" s="9">
        <f t="shared" si="13"/>
        <v>0</v>
      </c>
      <c r="I146" s="10">
        <f t="shared" si="14"/>
        <v>1</v>
      </c>
      <c r="J146" s="17">
        <f t="shared" si="15"/>
        <v>20000</v>
      </c>
      <c r="K146" s="16"/>
      <c r="L146" s="17">
        <f t="shared" si="16"/>
        <v>0</v>
      </c>
    </row>
    <row r="147" spans="1:12" x14ac:dyDescent="0.25">
      <c r="A147" s="9" t="s">
        <v>18</v>
      </c>
      <c r="B147" s="29" t="s">
        <v>388</v>
      </c>
      <c r="C147" s="9">
        <v>347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13"/>
        <v>3</v>
      </c>
      <c r="I147" s="10">
        <f t="shared" si="14"/>
        <v>0</v>
      </c>
      <c r="J147" s="17">
        <f t="shared" si="15"/>
        <v>0</v>
      </c>
      <c r="K147" s="16"/>
      <c r="L147" s="17">
        <f t="shared" si="16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3</v>
      </c>
      <c r="F148" s="9" t="s">
        <v>12</v>
      </c>
      <c r="G148" s="9">
        <v>0</v>
      </c>
      <c r="H148" s="9">
        <f t="shared" si="13"/>
        <v>3</v>
      </c>
      <c r="I148" s="10">
        <f t="shared" si="14"/>
        <v>0</v>
      </c>
      <c r="J148" s="17">
        <f t="shared" si="15"/>
        <v>0</v>
      </c>
      <c r="K148" s="16"/>
      <c r="L148" s="17">
        <f t="shared" si="16"/>
        <v>0</v>
      </c>
    </row>
    <row r="149" spans="1:12" x14ac:dyDescent="0.25">
      <c r="A149" s="9" t="s">
        <v>24</v>
      </c>
      <c r="B149" s="29" t="s">
        <v>289</v>
      </c>
      <c r="C149" s="9">
        <v>352</v>
      </c>
      <c r="D149" s="9">
        <v>1</v>
      </c>
      <c r="E149" s="9">
        <v>3</v>
      </c>
      <c r="F149" s="9" t="s">
        <v>12</v>
      </c>
      <c r="G149" s="9">
        <v>0</v>
      </c>
      <c r="H149" s="9">
        <f t="shared" si="13"/>
        <v>3</v>
      </c>
      <c r="I149" s="10">
        <f t="shared" si="14"/>
        <v>0</v>
      </c>
      <c r="J149" s="17">
        <f t="shared" si="15"/>
        <v>0</v>
      </c>
      <c r="K149" s="16"/>
      <c r="L149" s="17">
        <f t="shared" si="16"/>
        <v>0</v>
      </c>
    </row>
    <row r="150" spans="1:12" x14ac:dyDescent="0.25">
      <c r="A150" s="9" t="s">
        <v>29</v>
      </c>
      <c r="B150" s="29" t="s">
        <v>275</v>
      </c>
      <c r="C150" s="9">
        <v>549</v>
      </c>
      <c r="D150" s="9">
        <v>800</v>
      </c>
      <c r="E150" s="9">
        <v>1</v>
      </c>
      <c r="F150" s="9" t="s">
        <v>12</v>
      </c>
      <c r="G150" s="9">
        <v>1</v>
      </c>
      <c r="H150" s="9">
        <f t="shared" si="13"/>
        <v>0</v>
      </c>
      <c r="I150" s="10">
        <f t="shared" si="14"/>
        <v>1</v>
      </c>
      <c r="J150" s="17">
        <f t="shared" si="15"/>
        <v>800</v>
      </c>
      <c r="K150" s="16"/>
      <c r="L150" s="17">
        <f t="shared" si="16"/>
        <v>0</v>
      </c>
    </row>
    <row r="151" spans="1:12" x14ac:dyDescent="0.25">
      <c r="A151" s="9" t="s">
        <v>32</v>
      </c>
      <c r="B151" s="29" t="s">
        <v>325</v>
      </c>
      <c r="C151" s="9">
        <v>550</v>
      </c>
      <c r="D151" s="9">
        <v>78</v>
      </c>
      <c r="E151" s="9">
        <v>29.17</v>
      </c>
      <c r="F151" s="9" t="s">
        <v>31</v>
      </c>
      <c r="G151" s="9">
        <v>29.17</v>
      </c>
      <c r="H151" s="9">
        <f t="shared" si="13"/>
        <v>0</v>
      </c>
      <c r="I151" s="10">
        <f t="shared" si="14"/>
        <v>1</v>
      </c>
      <c r="J151" s="17">
        <f t="shared" si="15"/>
        <v>2275.2600000000002</v>
      </c>
      <c r="K151" s="16"/>
      <c r="L151" s="17">
        <f t="shared" si="16"/>
        <v>0</v>
      </c>
    </row>
    <row r="152" spans="1:12" x14ac:dyDescent="0.25">
      <c r="J152" s="17">
        <f>SUM(J4:J151)</f>
        <v>1910760.4079599997</v>
      </c>
      <c r="L152" s="17">
        <f>SUM(L4:L151)</f>
        <v>2000</v>
      </c>
    </row>
  </sheetData>
  <autoFilter ref="A3:O152" xr:uid="{00000000-0009-0000-0000-000013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3:O178"/>
  <sheetViews>
    <sheetView topLeftCell="A4" zoomScale="85" zoomScaleNormal="85" workbookViewId="0">
      <pane xSplit="2" topLeftCell="I1" activePane="topRight" state="frozen"/>
      <selection activeCell="A67" sqref="A67"/>
      <selection pane="topRight" activeCell="D88" sqref="D88"/>
    </sheetView>
  </sheetViews>
  <sheetFormatPr defaultRowHeight="15" x14ac:dyDescent="0.25"/>
  <cols>
    <col min="1" max="1" width="29" customWidth="1"/>
    <col min="2" max="2" width="56.285156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15.63</v>
      </c>
      <c r="F14" s="9" t="s">
        <v>14</v>
      </c>
      <c r="G14" s="9">
        <v>0</v>
      </c>
      <c r="H14" s="9">
        <f t="shared" si="0"/>
        <v>15.63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5.6769999999999996</v>
      </c>
      <c r="F17" s="9" t="s">
        <v>14</v>
      </c>
      <c r="G17" s="9">
        <v>5.68</v>
      </c>
      <c r="H17" s="9">
        <f t="shared" si="0"/>
        <v>-3.0000000000001137E-3</v>
      </c>
      <c r="I17" s="10">
        <f t="shared" si="1"/>
        <v>1.0005284481240091</v>
      </c>
      <c r="J17" s="17">
        <f t="shared" si="2"/>
        <v>5680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4.5679999999999996</v>
      </c>
      <c r="F18" s="9" t="s">
        <v>14</v>
      </c>
      <c r="G18" s="9">
        <v>4.57</v>
      </c>
      <c r="H18" s="9">
        <f t="shared" si="0"/>
        <v>-2.0000000000006679E-3</v>
      </c>
      <c r="I18" s="10">
        <f t="shared" si="1"/>
        <v>1.0004378283712787</v>
      </c>
      <c r="J18" s="17">
        <f t="shared" si="2"/>
        <v>4570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15.112</v>
      </c>
      <c r="F19" s="9" t="s">
        <v>14</v>
      </c>
      <c r="G19" s="9">
        <v>15.11</v>
      </c>
      <c r="H19" s="9">
        <f t="shared" si="0"/>
        <v>2.0000000000006679E-3</v>
      </c>
      <c r="I19" s="10">
        <f t="shared" si="1"/>
        <v>0.99986765484383267</v>
      </c>
      <c r="J19" s="17">
        <f t="shared" si="2"/>
        <v>15110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0.65</v>
      </c>
      <c r="F20" s="9" t="s">
        <v>16</v>
      </c>
      <c r="G20" s="9">
        <v>0.65</v>
      </c>
      <c r="H20" s="9">
        <f t="shared" si="0"/>
        <v>0</v>
      </c>
      <c r="I20" s="10">
        <f t="shared" si="1"/>
        <v>1</v>
      </c>
      <c r="J20" s="17">
        <f t="shared" si="2"/>
        <v>4550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0.75</v>
      </c>
      <c r="F21" s="9" t="s">
        <v>16</v>
      </c>
      <c r="G21" s="9">
        <v>0.75</v>
      </c>
      <c r="H21" s="9">
        <f t="shared" si="0"/>
        <v>0</v>
      </c>
      <c r="I21" s="10">
        <f t="shared" si="1"/>
        <v>1</v>
      </c>
      <c r="J21" s="17">
        <f t="shared" si="2"/>
        <v>5250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1</v>
      </c>
      <c r="F22" s="9" t="s">
        <v>16</v>
      </c>
      <c r="G22" s="9">
        <v>1</v>
      </c>
      <c r="H22" s="9">
        <f t="shared" si="0"/>
        <v>0</v>
      </c>
      <c r="I22" s="10">
        <f t="shared" si="1"/>
        <v>1</v>
      </c>
      <c r="J22" s="17">
        <f t="shared" si="2"/>
        <v>7000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0.9</v>
      </c>
      <c r="F23" s="9" t="s">
        <v>16</v>
      </c>
      <c r="G23" s="9">
        <v>0.9</v>
      </c>
      <c r="H23" s="9">
        <f t="shared" si="0"/>
        <v>0</v>
      </c>
      <c r="I23" s="10">
        <f t="shared" si="1"/>
        <v>1</v>
      </c>
      <c r="J23" s="17">
        <f t="shared" si="2"/>
        <v>6300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2.8</v>
      </c>
      <c r="F24" s="9" t="s">
        <v>16</v>
      </c>
      <c r="G24" s="9">
        <v>2.8</v>
      </c>
      <c r="H24" s="9">
        <f t="shared" si="0"/>
        <v>0</v>
      </c>
      <c r="I24" s="10">
        <f t="shared" si="1"/>
        <v>1</v>
      </c>
      <c r="J24" s="17">
        <f t="shared" si="2"/>
        <v>19600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1260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50.12</v>
      </c>
      <c r="F27" s="9" t="s">
        <v>10</v>
      </c>
      <c r="G27" s="9">
        <v>50.12</v>
      </c>
      <c r="H27" s="9">
        <f t="shared" si="0"/>
        <v>0</v>
      </c>
      <c r="I27" s="10">
        <f t="shared" si="1"/>
        <v>1</v>
      </c>
      <c r="J27" s="17">
        <f t="shared" si="2"/>
        <v>15105.767039999999</v>
      </c>
      <c r="K27" s="16"/>
      <c r="L27" s="17">
        <f t="shared" si="3"/>
        <v>0</v>
      </c>
      <c r="N27" s="51" t="s">
        <v>472</v>
      </c>
      <c r="O27" s="21">
        <f>SUM(O4:O26)</f>
        <v>0</v>
      </c>
    </row>
    <row r="28" spans="1:1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31.67</v>
      </c>
      <c r="F28" s="9" t="s">
        <v>10</v>
      </c>
      <c r="G28" s="9">
        <v>31.67</v>
      </c>
      <c r="H28" s="9">
        <f t="shared" si="0"/>
        <v>0</v>
      </c>
      <c r="I28" s="10">
        <f t="shared" si="1"/>
        <v>1</v>
      </c>
      <c r="J28" s="17">
        <f t="shared" si="2"/>
        <v>9545.0846400000009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105.11</v>
      </c>
      <c r="F29" s="9" t="s">
        <v>10</v>
      </c>
      <c r="G29" s="9">
        <v>105.11</v>
      </c>
      <c r="H29" s="9">
        <f t="shared" si="0"/>
        <v>0</v>
      </c>
      <c r="I29" s="10">
        <f t="shared" si="1"/>
        <v>1</v>
      </c>
      <c r="J29" s="17">
        <f t="shared" si="2"/>
        <v>31679.313119999999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59.91</v>
      </c>
      <c r="F30" s="9" t="s">
        <v>10</v>
      </c>
      <c r="G30" s="9">
        <v>59.91</v>
      </c>
      <c r="H30" s="9">
        <f t="shared" si="0"/>
        <v>0</v>
      </c>
      <c r="I30" s="10">
        <f t="shared" si="1"/>
        <v>1</v>
      </c>
      <c r="J30" s="17">
        <f t="shared" si="2"/>
        <v>18056.39472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261.41000000000003</v>
      </c>
      <c r="F31" s="9" t="s">
        <v>10</v>
      </c>
      <c r="G31" s="9">
        <v>261.41000000000003</v>
      </c>
      <c r="H31" s="9">
        <f t="shared" si="0"/>
        <v>0</v>
      </c>
      <c r="I31" s="10">
        <f t="shared" si="1"/>
        <v>1</v>
      </c>
      <c r="J31" s="17">
        <f t="shared" si="2"/>
        <v>78786.882720000009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14.58</v>
      </c>
      <c r="F32" s="9" t="s">
        <v>10</v>
      </c>
      <c r="G32" s="9">
        <v>14.58</v>
      </c>
      <c r="H32" s="9">
        <f t="shared" si="0"/>
        <v>0</v>
      </c>
      <c r="I32" s="10">
        <f t="shared" si="1"/>
        <v>1</v>
      </c>
      <c r="J32" s="17">
        <f t="shared" si="2"/>
        <v>4394.2953600000001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18.25</v>
      </c>
      <c r="F33" s="9" t="s">
        <v>10</v>
      </c>
      <c r="G33" s="9">
        <v>18.25</v>
      </c>
      <c r="H33" s="9">
        <f t="shared" si="0"/>
        <v>0</v>
      </c>
      <c r="I33" s="10">
        <f t="shared" si="1"/>
        <v>1</v>
      </c>
      <c r="J33" s="17">
        <f t="shared" si="2"/>
        <v>5500.4039999999995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23.29</v>
      </c>
      <c r="F34" s="9" t="s">
        <v>14</v>
      </c>
      <c r="G34" s="9">
        <v>23.29</v>
      </c>
      <c r="H34" s="9">
        <f t="shared" si="0"/>
        <v>0</v>
      </c>
      <c r="I34" s="10">
        <f t="shared" si="1"/>
        <v>1</v>
      </c>
      <c r="J34" s="17">
        <f t="shared" si="2"/>
        <v>5240.25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2.62</v>
      </c>
      <c r="F35" s="9" t="s">
        <v>14</v>
      </c>
      <c r="G35" s="9">
        <v>2.62</v>
      </c>
      <c r="H35" s="9">
        <f t="shared" si="0"/>
        <v>0</v>
      </c>
      <c r="I35" s="10">
        <f t="shared" si="1"/>
        <v>1</v>
      </c>
      <c r="J35" s="17">
        <f t="shared" si="2"/>
        <v>3930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7.41</v>
      </c>
      <c r="F36" s="9" t="s">
        <v>14</v>
      </c>
      <c r="G36" s="9">
        <v>7.41</v>
      </c>
      <c r="H36" s="9">
        <f t="shared" si="0"/>
        <v>0</v>
      </c>
      <c r="I36" s="10">
        <f t="shared" si="1"/>
        <v>1</v>
      </c>
      <c r="J36" s="17">
        <f t="shared" si="2"/>
        <v>6669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3.51</v>
      </c>
      <c r="F37" s="9" t="s">
        <v>14</v>
      </c>
      <c r="G37" s="9">
        <v>3.51</v>
      </c>
      <c r="H37" s="9">
        <f t="shared" si="0"/>
        <v>0</v>
      </c>
      <c r="I37" s="10">
        <f t="shared" si="1"/>
        <v>1</v>
      </c>
      <c r="J37" s="17">
        <f t="shared" si="2"/>
        <v>7020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30.015999999999998</v>
      </c>
      <c r="F38" s="9" t="s">
        <v>14</v>
      </c>
      <c r="G38" s="9">
        <v>30.02</v>
      </c>
      <c r="H38" s="9">
        <f t="shared" si="0"/>
        <v>-4.0000000000013358E-3</v>
      </c>
      <c r="I38" s="10">
        <f t="shared" si="1"/>
        <v>1.000133262260128</v>
      </c>
      <c r="J38" s="17">
        <f t="shared" si="2"/>
        <v>6754.5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1.7729999999999999</v>
      </c>
      <c r="F39" s="9" t="s">
        <v>14</v>
      </c>
      <c r="G39" s="9">
        <v>1.77</v>
      </c>
      <c r="H39" s="9">
        <f t="shared" si="0"/>
        <v>2.9999999999998916E-3</v>
      </c>
      <c r="I39" s="10">
        <f t="shared" si="1"/>
        <v>0.99830795262267347</v>
      </c>
      <c r="J39" s="17">
        <f t="shared" si="2"/>
        <v>3540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0.8</v>
      </c>
      <c r="F40" s="9" t="s">
        <v>14</v>
      </c>
      <c r="G40" s="9">
        <v>0.8</v>
      </c>
      <c r="H40" s="9">
        <f t="shared" si="0"/>
        <v>0</v>
      </c>
      <c r="I40" s="10">
        <f t="shared" si="1"/>
        <v>1</v>
      </c>
      <c r="J40" s="17">
        <f t="shared" si="2"/>
        <v>1200</v>
      </c>
      <c r="K40" s="16"/>
      <c r="L40" s="17">
        <f t="shared" si="3"/>
        <v>0</v>
      </c>
    </row>
    <row r="41" spans="1:12" x14ac:dyDescent="0.25">
      <c r="A41" s="9" t="s">
        <v>43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1</v>
      </c>
      <c r="F42" s="9" t="s">
        <v>16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7000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2.4</v>
      </c>
      <c r="F43" s="9" t="s">
        <v>16</v>
      </c>
      <c r="G43" s="9">
        <v>2.4</v>
      </c>
      <c r="H43" s="9">
        <f t="shared" si="0"/>
        <v>0</v>
      </c>
      <c r="I43" s="10">
        <f t="shared" si="1"/>
        <v>1</v>
      </c>
      <c r="J43" s="17">
        <f t="shared" si="2"/>
        <v>16800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1260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0.2</v>
      </c>
      <c r="F45" s="9" t="s">
        <v>16</v>
      </c>
      <c r="G45" s="9">
        <v>0.2</v>
      </c>
      <c r="H45" s="9">
        <f t="shared" si="0"/>
        <v>0</v>
      </c>
      <c r="I45" s="10">
        <f t="shared" si="1"/>
        <v>1</v>
      </c>
      <c r="J45" s="17">
        <f t="shared" si="2"/>
        <v>1400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61.4</v>
      </c>
      <c r="F46" s="9" t="s">
        <v>10</v>
      </c>
      <c r="G46" s="9">
        <v>61.4</v>
      </c>
      <c r="H46" s="9">
        <f t="shared" si="0"/>
        <v>0</v>
      </c>
      <c r="I46" s="10">
        <f t="shared" si="1"/>
        <v>1</v>
      </c>
      <c r="J46" s="17">
        <f t="shared" si="2"/>
        <v>18505.468799999999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243.08</v>
      </c>
      <c r="F47" s="9" t="s">
        <v>10</v>
      </c>
      <c r="G47" s="9">
        <v>243.08</v>
      </c>
      <c r="H47" s="9">
        <f t="shared" si="0"/>
        <v>0</v>
      </c>
      <c r="I47" s="10">
        <f t="shared" si="1"/>
        <v>1</v>
      </c>
      <c r="J47" s="17">
        <f t="shared" si="2"/>
        <v>73262.367360000004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14.58</v>
      </c>
      <c r="F48" s="9" t="s">
        <v>10</v>
      </c>
      <c r="G48" s="9">
        <v>14.58</v>
      </c>
      <c r="H48" s="9">
        <f t="shared" si="0"/>
        <v>0</v>
      </c>
      <c r="I48" s="10">
        <f t="shared" si="1"/>
        <v>1</v>
      </c>
      <c r="J48" s="17">
        <f t="shared" si="2"/>
        <v>4394.2953600000001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20.55</v>
      </c>
      <c r="F49" s="9" t="s">
        <v>10</v>
      </c>
      <c r="G49" s="9">
        <v>20.55</v>
      </c>
      <c r="H49" s="9">
        <f t="shared" si="0"/>
        <v>0</v>
      </c>
      <c r="I49" s="10">
        <f t="shared" si="1"/>
        <v>1</v>
      </c>
      <c r="J49" s="17">
        <f t="shared" si="2"/>
        <v>6193.6055999999999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3.5939999999999999</v>
      </c>
      <c r="F50" s="9" t="s">
        <v>14</v>
      </c>
      <c r="G50" s="9">
        <v>3.59</v>
      </c>
      <c r="H50" s="9">
        <f t="shared" si="0"/>
        <v>4.0000000000000036E-3</v>
      </c>
      <c r="I50" s="10">
        <f t="shared" si="1"/>
        <v>0.99888703394546463</v>
      </c>
      <c r="J50" s="17">
        <f t="shared" si="2"/>
        <v>7180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27.111000000000001</v>
      </c>
      <c r="F51" s="9" t="s">
        <v>14</v>
      </c>
      <c r="G51" s="9">
        <v>27.11</v>
      </c>
      <c r="H51" s="9">
        <f t="shared" si="0"/>
        <v>1.0000000000012221E-3</v>
      </c>
      <c r="I51" s="10">
        <f t="shared" si="1"/>
        <v>0.99996311460292864</v>
      </c>
      <c r="J51" s="17">
        <f t="shared" si="2"/>
        <v>6099.75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1.7729999999999999</v>
      </c>
      <c r="F52" s="9" t="s">
        <v>14</v>
      </c>
      <c r="G52" s="9">
        <v>1.77</v>
      </c>
      <c r="H52" s="9">
        <f t="shared" si="0"/>
        <v>2.9999999999998916E-3</v>
      </c>
      <c r="I52" s="10">
        <f t="shared" si="1"/>
        <v>0.99830795262267347</v>
      </c>
      <c r="J52" s="17">
        <f t="shared" si="2"/>
        <v>3540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1.284</v>
      </c>
      <c r="F53" s="9" t="s">
        <v>14</v>
      </c>
      <c r="G53" s="9">
        <v>1.28</v>
      </c>
      <c r="H53" s="9">
        <f t="shared" si="0"/>
        <v>4.0000000000000036E-3</v>
      </c>
      <c r="I53" s="10">
        <f t="shared" si="1"/>
        <v>0.99688473520249221</v>
      </c>
      <c r="J53" s="17">
        <f t="shared" si="2"/>
        <v>1920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0.15</v>
      </c>
      <c r="F54" s="9" t="s">
        <v>16</v>
      </c>
      <c r="G54" s="9">
        <v>0.15</v>
      </c>
      <c r="H54" s="9">
        <f t="shared" si="0"/>
        <v>0</v>
      </c>
      <c r="I54" s="10">
        <f t="shared" si="1"/>
        <v>1</v>
      </c>
      <c r="J54" s="17">
        <f t="shared" si="2"/>
        <v>1050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0.25</v>
      </c>
      <c r="F55" s="9" t="s">
        <v>16</v>
      </c>
      <c r="G55" s="9">
        <v>0.25</v>
      </c>
      <c r="H55" s="9">
        <f t="shared" si="0"/>
        <v>0</v>
      </c>
      <c r="I55" s="10">
        <f t="shared" si="1"/>
        <v>1</v>
      </c>
      <c r="J55" s="17">
        <f t="shared" si="2"/>
        <v>1750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0.04</v>
      </c>
      <c r="F56" s="9" t="s">
        <v>16</v>
      </c>
      <c r="G56" s="9">
        <v>0.04</v>
      </c>
      <c r="H56" s="9">
        <f t="shared" si="0"/>
        <v>0</v>
      </c>
      <c r="I56" s="10">
        <f t="shared" si="1"/>
        <v>1</v>
      </c>
      <c r="J56" s="17">
        <f t="shared" si="2"/>
        <v>280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0"/>
        <v>0</v>
      </c>
      <c r="I57" s="10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29.38</v>
      </c>
      <c r="F58" s="9" t="s">
        <v>10</v>
      </c>
      <c r="G58" s="9">
        <v>29.38</v>
      </c>
      <c r="H58" s="9">
        <f t="shared" si="0"/>
        <v>0</v>
      </c>
      <c r="I58" s="10">
        <f t="shared" si="1"/>
        <v>1</v>
      </c>
      <c r="J58" s="17">
        <f t="shared" si="2"/>
        <v>8854.89696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3.81</v>
      </c>
      <c r="F59" s="9" t="s">
        <v>10</v>
      </c>
      <c r="G59" s="9">
        <v>3.81</v>
      </c>
      <c r="H59" s="9">
        <f t="shared" si="0"/>
        <v>0</v>
      </c>
      <c r="I59" s="10">
        <f t="shared" si="1"/>
        <v>1</v>
      </c>
      <c r="J59" s="17">
        <f t="shared" si="2"/>
        <v>1148.3035199999999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2.8319999999999999</v>
      </c>
      <c r="F61" s="9" t="s">
        <v>14</v>
      </c>
      <c r="G61" s="9">
        <v>2.83</v>
      </c>
      <c r="H61" s="9">
        <f t="shared" si="0"/>
        <v>1.9999999999997797E-3</v>
      </c>
      <c r="I61" s="10">
        <f t="shared" si="1"/>
        <v>0.99929378531073454</v>
      </c>
      <c r="J61" s="17">
        <f t="shared" si="2"/>
        <v>636.75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0.22</v>
      </c>
      <c r="F62" s="9" t="s">
        <v>14</v>
      </c>
      <c r="G62" s="9">
        <v>0.22</v>
      </c>
      <c r="H62" s="9">
        <f t="shared" si="0"/>
        <v>0</v>
      </c>
      <c r="I62" s="10">
        <f t="shared" si="1"/>
        <v>1</v>
      </c>
      <c r="J62" s="17">
        <f t="shared" si="2"/>
        <v>330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52</v>
      </c>
      <c r="F63" s="9" t="s">
        <v>13</v>
      </c>
      <c r="G63" s="9">
        <v>52</v>
      </c>
      <c r="H63" s="9">
        <f t="shared" si="0"/>
        <v>0</v>
      </c>
      <c r="I63" s="10">
        <f t="shared" si="1"/>
        <v>1</v>
      </c>
      <c r="J63" s="17">
        <f t="shared" si="2"/>
        <v>2600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191.86</v>
      </c>
      <c r="F65" s="9" t="s">
        <v>10</v>
      </c>
      <c r="G65" s="9">
        <v>191.86</v>
      </c>
      <c r="H65" s="9">
        <f t="shared" si="0"/>
        <v>0</v>
      </c>
      <c r="I65" s="10">
        <f t="shared" si="1"/>
        <v>1</v>
      </c>
      <c r="J65" s="17">
        <f t="shared" si="2"/>
        <v>37173.258720000005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203.55</v>
      </c>
      <c r="F66" s="9" t="s">
        <v>10</v>
      </c>
      <c r="G66" s="9">
        <v>203.55</v>
      </c>
      <c r="H66" s="9">
        <f t="shared" si="0"/>
        <v>0</v>
      </c>
      <c r="I66" s="10">
        <f t="shared" si="1"/>
        <v>1</v>
      </c>
      <c r="J66" s="17">
        <f t="shared" si="2"/>
        <v>39438.219600000004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87.26</v>
      </c>
      <c r="F67" s="9" t="s">
        <v>10</v>
      </c>
      <c r="G67" s="9">
        <v>87.26</v>
      </c>
      <c r="H67" s="9">
        <f t="shared" si="0"/>
        <v>0</v>
      </c>
      <c r="I67" s="10">
        <f t="shared" si="1"/>
        <v>1</v>
      </c>
      <c r="J67" s="17">
        <f t="shared" si="2"/>
        <v>16906.79952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47.7</v>
      </c>
      <c r="F68" s="9" t="s">
        <v>19</v>
      </c>
      <c r="G68" s="9">
        <v>47.7</v>
      </c>
      <c r="H68" s="9">
        <f t="shared" si="0"/>
        <v>0</v>
      </c>
      <c r="I68" s="10">
        <f t="shared" si="1"/>
        <v>1</v>
      </c>
      <c r="J68" s="17">
        <f t="shared" si="2"/>
        <v>3129.12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64.23</v>
      </c>
      <c r="F69" s="9" t="s">
        <v>19</v>
      </c>
      <c r="G69" s="9">
        <v>64.23</v>
      </c>
      <c r="H69" s="9">
        <f t="shared" ref="H69:H134" si="4">E69-G69</f>
        <v>0</v>
      </c>
      <c r="I69" s="10">
        <f t="shared" ref="I69:I134" si="5">G69/E69</f>
        <v>1</v>
      </c>
      <c r="J69" s="17">
        <f t="shared" ref="J69:J134" si="6">D69*G69</f>
        <v>4213.4880000000003</v>
      </c>
      <c r="K69" s="16"/>
      <c r="L69" s="17">
        <f t="shared" ref="L69:L134" si="7">D69*E69*K69</f>
        <v>0</v>
      </c>
    </row>
    <row r="70" spans="1:12" x14ac:dyDescent="0.25">
      <c r="A70" s="9" t="s">
        <v>42</v>
      </c>
      <c r="B70" s="29" t="s">
        <v>147</v>
      </c>
      <c r="C70" s="9">
        <v>140</v>
      </c>
      <c r="D70" s="9">
        <v>10.76</v>
      </c>
      <c r="E70" s="9">
        <v>368.27</v>
      </c>
      <c r="F70" s="9" t="s">
        <v>10</v>
      </c>
      <c r="G70" s="9">
        <v>368.27</v>
      </c>
      <c r="H70" s="9">
        <f t="shared" si="4"/>
        <v>0</v>
      </c>
      <c r="I70" s="10">
        <f t="shared" si="5"/>
        <v>1</v>
      </c>
      <c r="J70" s="17">
        <f t="shared" si="6"/>
        <v>3962.5851999999995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148</v>
      </c>
      <c r="C71" s="9">
        <v>142</v>
      </c>
      <c r="D71" s="9">
        <v>139.93199999999999</v>
      </c>
      <c r="E71" s="9">
        <v>119.78</v>
      </c>
      <c r="F71" s="9" t="s">
        <v>10</v>
      </c>
      <c r="G71" s="9">
        <v>119.78</v>
      </c>
      <c r="H71" s="9">
        <f t="shared" si="4"/>
        <v>0</v>
      </c>
      <c r="I71" s="10">
        <f t="shared" si="5"/>
        <v>1</v>
      </c>
      <c r="J71" s="17">
        <f t="shared" si="6"/>
        <v>16761.054959999998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149</v>
      </c>
      <c r="C72" s="9">
        <v>143</v>
      </c>
      <c r="D72" s="9">
        <v>139.93199999999999</v>
      </c>
      <c r="E72" s="9">
        <v>267.58</v>
      </c>
      <c r="F72" s="9" t="s">
        <v>10</v>
      </c>
      <c r="G72" s="9">
        <v>267.58</v>
      </c>
      <c r="H72" s="9">
        <f t="shared" si="4"/>
        <v>0</v>
      </c>
      <c r="I72" s="10">
        <f t="shared" si="5"/>
        <v>1</v>
      </c>
      <c r="J72" s="17">
        <f t="shared" si="6"/>
        <v>37443.004559999994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150</v>
      </c>
      <c r="C73" s="9">
        <v>147</v>
      </c>
      <c r="D73" s="9">
        <v>193.75200000000001</v>
      </c>
      <c r="E73" s="9">
        <v>309.89</v>
      </c>
      <c r="F73" s="9" t="s">
        <v>10</v>
      </c>
      <c r="G73" s="9">
        <v>309.89</v>
      </c>
      <c r="H73" s="9">
        <f t="shared" si="4"/>
        <v>0</v>
      </c>
      <c r="I73" s="10">
        <f t="shared" si="5"/>
        <v>1</v>
      </c>
      <c r="J73" s="17">
        <f t="shared" si="6"/>
        <v>60041.807280000001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14000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14000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152</v>
      </c>
      <c r="C75" s="9">
        <v>151</v>
      </c>
      <c r="D75" s="9">
        <v>139.93199999999999</v>
      </c>
      <c r="E75" s="9">
        <v>118.32</v>
      </c>
      <c r="F75" s="9" t="s">
        <v>10</v>
      </c>
      <c r="G75" s="9">
        <v>118.32</v>
      </c>
      <c r="H75" s="9">
        <f t="shared" si="4"/>
        <v>0</v>
      </c>
      <c r="I75" s="10">
        <f t="shared" si="5"/>
        <v>1</v>
      </c>
      <c r="J75" s="17">
        <f t="shared" si="6"/>
        <v>16556.754239999998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153</v>
      </c>
      <c r="C76" s="9">
        <v>152</v>
      </c>
      <c r="D76" s="9">
        <v>139.93199999999999</v>
      </c>
      <c r="E76" s="9">
        <v>366.35</v>
      </c>
      <c r="F76" s="9" t="s">
        <v>10</v>
      </c>
      <c r="G76" s="9">
        <v>366.35</v>
      </c>
      <c r="H76" s="9">
        <f t="shared" si="4"/>
        <v>0</v>
      </c>
      <c r="I76" s="10">
        <f t="shared" si="5"/>
        <v>1</v>
      </c>
      <c r="J76" s="17">
        <f t="shared" si="6"/>
        <v>51264.088199999998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154</v>
      </c>
      <c r="C77" s="9">
        <v>156</v>
      </c>
      <c r="D77" s="9">
        <v>193.75200000000001</v>
      </c>
      <c r="E77" s="9">
        <v>209.11</v>
      </c>
      <c r="F77" s="9" t="s">
        <v>10</v>
      </c>
      <c r="G77" s="9">
        <v>209.11</v>
      </c>
      <c r="H77" s="9">
        <f t="shared" si="4"/>
        <v>0</v>
      </c>
      <c r="I77" s="10">
        <f t="shared" si="5"/>
        <v>1</v>
      </c>
      <c r="J77" s="17">
        <f t="shared" si="6"/>
        <v>40515.480720000007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155</v>
      </c>
      <c r="C78" s="9">
        <v>160</v>
      </c>
      <c r="D78" s="9">
        <v>139.93199999999999</v>
      </c>
      <c r="E78" s="9">
        <v>14.1</v>
      </c>
      <c r="F78" s="9" t="s">
        <v>10</v>
      </c>
      <c r="G78" s="9">
        <v>14.1</v>
      </c>
      <c r="H78" s="9">
        <f t="shared" si="4"/>
        <v>0</v>
      </c>
      <c r="I78" s="10">
        <f t="shared" si="5"/>
        <v>1</v>
      </c>
      <c r="J78" s="17">
        <f t="shared" si="6"/>
        <v>1973.0411999999999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156</v>
      </c>
      <c r="C79" s="9">
        <v>161</v>
      </c>
      <c r="D79" s="9">
        <v>139.93199999999999</v>
      </c>
      <c r="E79" s="9">
        <v>37.29</v>
      </c>
      <c r="F79" s="9" t="s">
        <v>10</v>
      </c>
      <c r="G79" s="9">
        <v>37.29</v>
      </c>
      <c r="H79" s="9">
        <f t="shared" si="4"/>
        <v>0</v>
      </c>
      <c r="I79" s="10">
        <f t="shared" si="5"/>
        <v>1</v>
      </c>
      <c r="J79" s="17">
        <f t="shared" si="6"/>
        <v>5218.0642799999996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157</v>
      </c>
      <c r="C80" s="9">
        <v>165</v>
      </c>
      <c r="D80" s="9">
        <v>193.75200000000001</v>
      </c>
      <c r="E80" s="9">
        <v>180.56</v>
      </c>
      <c r="F80" s="9" t="s">
        <v>10</v>
      </c>
      <c r="G80" s="9">
        <v>180.56</v>
      </c>
      <c r="H80" s="9">
        <f t="shared" si="4"/>
        <v>0</v>
      </c>
      <c r="I80" s="10">
        <f t="shared" si="5"/>
        <v>1</v>
      </c>
      <c r="J80" s="17">
        <f t="shared" si="6"/>
        <v>34983.861120000001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247.98699999999999</v>
      </c>
      <c r="F81" s="9" t="s">
        <v>10</v>
      </c>
      <c r="G81" s="9">
        <v>247.99</v>
      </c>
      <c r="H81" s="9">
        <f t="shared" si="4"/>
        <v>-3.0000000000143245E-3</v>
      </c>
      <c r="I81" s="10">
        <f t="shared" si="5"/>
        <v>1.000012097408332</v>
      </c>
      <c r="J81" s="17">
        <f t="shared" si="6"/>
        <v>53387.287199999999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75.89</v>
      </c>
      <c r="F82" s="9" t="s">
        <v>10</v>
      </c>
      <c r="G82" s="9">
        <v>75.89</v>
      </c>
      <c r="H82" s="9">
        <f t="shared" si="4"/>
        <v>0</v>
      </c>
      <c r="I82" s="10">
        <f t="shared" si="5"/>
        <v>1</v>
      </c>
      <c r="J82" s="17">
        <f t="shared" si="6"/>
        <v>16337.599200000001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f t="shared" si="4"/>
        <v>-2.0000000000024443E-3</v>
      </c>
      <c r="I83" s="10">
        <f t="shared" si="5"/>
        <v>1.0000570971793994</v>
      </c>
      <c r="J83" s="17">
        <f t="shared" si="6"/>
        <v>3770.6292000000003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f t="shared" si="4"/>
        <v>4.0000000000048885E-3</v>
      </c>
      <c r="I84" s="10">
        <f t="shared" si="5"/>
        <v>0.99994970704352848</v>
      </c>
      <c r="J84" s="17">
        <f t="shared" si="6"/>
        <v>17121.218400000002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f t="shared" si="4"/>
        <v>-2.0000000000024443E-3</v>
      </c>
      <c r="I85" s="10">
        <f t="shared" si="5"/>
        <v>1.0000570971793994</v>
      </c>
      <c r="J85" s="17">
        <f t="shared" si="6"/>
        <v>3770.6292000000003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24</v>
      </c>
      <c r="F86" s="9" t="s">
        <v>13</v>
      </c>
      <c r="G86" s="9">
        <v>24</v>
      </c>
      <c r="H86" s="9">
        <f t="shared" si="4"/>
        <v>0</v>
      </c>
      <c r="I86" s="10">
        <f t="shared" si="5"/>
        <v>1</v>
      </c>
      <c r="J86" s="17">
        <f t="shared" si="6"/>
        <v>4800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27.312000000000001</v>
      </c>
      <c r="F87" s="9" t="s">
        <v>10</v>
      </c>
      <c r="G87" s="9">
        <v>27.31</v>
      </c>
      <c r="H87" s="9">
        <f t="shared" si="4"/>
        <v>2.0000000000024443E-3</v>
      </c>
      <c r="I87" s="10">
        <f t="shared" si="5"/>
        <v>0.99992677211482128</v>
      </c>
      <c r="J87" s="17">
        <f t="shared" si="6"/>
        <v>5879.2968000000001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97.73</v>
      </c>
      <c r="F88" s="9" t="s">
        <v>10</v>
      </c>
      <c r="G88" s="9">
        <v>97.73</v>
      </c>
      <c r="H88" s="9">
        <f t="shared" si="4"/>
        <v>0</v>
      </c>
      <c r="I88" s="10">
        <f t="shared" si="5"/>
        <v>1</v>
      </c>
      <c r="J88" s="17">
        <f t="shared" si="6"/>
        <v>9468.0823999999993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620.15</v>
      </c>
      <c r="F89" s="9" t="s">
        <v>10</v>
      </c>
      <c r="G89" s="9">
        <v>620.15</v>
      </c>
      <c r="H89" s="9">
        <f t="shared" si="4"/>
        <v>0</v>
      </c>
      <c r="I89" s="10">
        <f t="shared" si="5"/>
        <v>1</v>
      </c>
      <c r="J89" s="17">
        <f t="shared" si="6"/>
        <v>10015.422499999999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620.15</v>
      </c>
      <c r="F90" s="9" t="s">
        <v>10</v>
      </c>
      <c r="G90" s="9">
        <v>620.15</v>
      </c>
      <c r="H90" s="9">
        <f t="shared" si="4"/>
        <v>0</v>
      </c>
      <c r="I90" s="10">
        <f t="shared" si="5"/>
        <v>1</v>
      </c>
      <c r="J90" s="17">
        <f t="shared" si="6"/>
        <v>20025.8838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148.80000000000001</v>
      </c>
      <c r="F91" s="9" t="s">
        <v>10</v>
      </c>
      <c r="G91" s="9">
        <v>148.80000000000001</v>
      </c>
      <c r="H91" s="9">
        <f t="shared" si="4"/>
        <v>0</v>
      </c>
      <c r="I91" s="10">
        <f t="shared" si="5"/>
        <v>1</v>
      </c>
      <c r="J91" s="17">
        <f t="shared" si="6"/>
        <v>2403.12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1046.93</v>
      </c>
      <c r="F92" s="9" t="s">
        <v>10</v>
      </c>
      <c r="G92" s="9">
        <v>1046.93</v>
      </c>
      <c r="H92" s="9">
        <f t="shared" si="4"/>
        <v>0</v>
      </c>
      <c r="I92" s="10">
        <f t="shared" si="5"/>
        <v>1</v>
      </c>
      <c r="J92" s="17">
        <f t="shared" si="6"/>
        <v>50711.195340000006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1046.93</v>
      </c>
      <c r="F93" s="9" t="s">
        <v>10</v>
      </c>
      <c r="G93" s="9">
        <v>1046.93</v>
      </c>
      <c r="H93" s="9">
        <f t="shared" si="4"/>
        <v>0</v>
      </c>
      <c r="I93" s="10">
        <f t="shared" si="5"/>
        <v>1</v>
      </c>
      <c r="J93" s="17">
        <f t="shared" si="6"/>
        <v>16907.9195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1046.93</v>
      </c>
      <c r="F94" s="9" t="s">
        <v>10</v>
      </c>
      <c r="G94" s="9">
        <v>1046.93</v>
      </c>
      <c r="H94" s="9">
        <f t="shared" si="4"/>
        <v>0</v>
      </c>
      <c r="I94" s="10">
        <f t="shared" si="5"/>
        <v>1</v>
      </c>
      <c r="J94" s="17">
        <f t="shared" si="6"/>
        <v>28172.886300000002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173</v>
      </c>
      <c r="C95" s="9">
        <v>215</v>
      </c>
      <c r="D95" s="9">
        <v>301.392</v>
      </c>
      <c r="E95" s="9">
        <v>21.617000000000001</v>
      </c>
      <c r="F95" s="9" t="s">
        <v>10</v>
      </c>
      <c r="G95" s="9">
        <v>21.62</v>
      </c>
      <c r="H95" s="9">
        <f t="shared" si="4"/>
        <v>-3.0000000000001137E-3</v>
      </c>
      <c r="I95" s="10">
        <f t="shared" si="5"/>
        <v>1.0001387796641532</v>
      </c>
      <c r="J95" s="17">
        <f t="shared" si="6"/>
        <v>6516.0950400000002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232</v>
      </c>
      <c r="C96" s="9">
        <v>217</v>
      </c>
      <c r="D96" s="9">
        <v>350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350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174</v>
      </c>
      <c r="C97" s="9">
        <v>218</v>
      </c>
      <c r="D97" s="9">
        <v>350</v>
      </c>
      <c r="E97" s="9">
        <v>25</v>
      </c>
      <c r="F97" s="9" t="s">
        <v>13</v>
      </c>
      <c r="G97" s="9">
        <v>23</v>
      </c>
      <c r="H97" s="9">
        <f t="shared" si="4"/>
        <v>2</v>
      </c>
      <c r="I97" s="10">
        <f t="shared" si="5"/>
        <v>0.92</v>
      </c>
      <c r="J97" s="17">
        <f t="shared" si="6"/>
        <v>8050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175</v>
      </c>
      <c r="C98" s="9">
        <v>219</v>
      </c>
      <c r="D98" s="9">
        <v>82</v>
      </c>
      <c r="E98" s="9">
        <v>41.844999999999999</v>
      </c>
      <c r="F98" s="9" t="s">
        <v>19</v>
      </c>
      <c r="G98" s="9">
        <v>41.85</v>
      </c>
      <c r="H98" s="9">
        <f t="shared" si="4"/>
        <v>-5.000000000002558E-3</v>
      </c>
      <c r="I98" s="10">
        <f t="shared" si="5"/>
        <v>1.0001194885888398</v>
      </c>
      <c r="J98" s="17">
        <f t="shared" si="6"/>
        <v>3431.7000000000003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176</v>
      </c>
      <c r="C99" s="9">
        <v>220</v>
      </c>
      <c r="D99" s="9">
        <v>32.799999999999997</v>
      </c>
      <c r="E99" s="9">
        <v>125.535</v>
      </c>
      <c r="F99" s="9" t="s">
        <v>19</v>
      </c>
      <c r="G99" s="9">
        <v>125.54</v>
      </c>
      <c r="H99" s="9">
        <f t="shared" si="4"/>
        <v>-5.0000000000096634E-3</v>
      </c>
      <c r="I99" s="10">
        <f t="shared" si="5"/>
        <v>1.0000398295296133</v>
      </c>
      <c r="J99" s="17">
        <f t="shared" si="6"/>
        <v>4117.7119999999995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177</v>
      </c>
      <c r="C100" s="9">
        <v>221</v>
      </c>
      <c r="D100" s="9">
        <v>131.19999999999999</v>
      </c>
      <c r="E100" s="9">
        <v>21.196000000000002</v>
      </c>
      <c r="F100" s="9" t="s">
        <v>19</v>
      </c>
      <c r="G100" s="9">
        <v>21.2</v>
      </c>
      <c r="H100" s="9">
        <f t="shared" si="4"/>
        <v>-3.9999999999977831E-3</v>
      </c>
      <c r="I100" s="10">
        <f t="shared" si="5"/>
        <v>1.0001887148518587</v>
      </c>
      <c r="J100" s="17">
        <f t="shared" si="6"/>
        <v>2781.4399999999996</v>
      </c>
      <c r="K100" s="16"/>
      <c r="L100" s="17">
        <f t="shared" si="7"/>
        <v>0</v>
      </c>
    </row>
    <row r="101" spans="1:12" x14ac:dyDescent="0.25">
      <c r="A101" s="15" t="s">
        <v>333</v>
      </c>
      <c r="B101" s="12" t="s">
        <v>178</v>
      </c>
      <c r="C101" s="9">
        <v>222</v>
      </c>
      <c r="D101" s="9">
        <v>1000</v>
      </c>
      <c r="E101" s="9">
        <v>1</v>
      </c>
      <c r="F101" s="9" t="s">
        <v>13</v>
      </c>
      <c r="G101" s="9">
        <v>1</v>
      </c>
      <c r="H101" s="9">
        <f t="shared" ref="H101" si="8">G101-E101</f>
        <v>0</v>
      </c>
      <c r="I101" s="10">
        <f t="shared" ref="I101" si="9">(G101/E101)</f>
        <v>1</v>
      </c>
      <c r="J101" s="17">
        <f t="shared" si="6"/>
        <v>1000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179</v>
      </c>
      <c r="C102" s="9">
        <v>224</v>
      </c>
      <c r="D102" s="9">
        <v>269</v>
      </c>
      <c r="E102" s="9">
        <v>109.67</v>
      </c>
      <c r="F102" s="9" t="s">
        <v>10</v>
      </c>
      <c r="G102" s="9">
        <v>109.67</v>
      </c>
      <c r="H102" s="9">
        <f t="shared" si="4"/>
        <v>0</v>
      </c>
      <c r="I102" s="10">
        <f t="shared" si="5"/>
        <v>1</v>
      </c>
      <c r="J102" s="17">
        <f t="shared" si="6"/>
        <v>29501.23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180</v>
      </c>
      <c r="C103" s="9">
        <v>225</v>
      </c>
      <c r="D103" s="9">
        <v>49.2</v>
      </c>
      <c r="E103" s="9">
        <v>82.53</v>
      </c>
      <c r="F103" s="9" t="s">
        <v>19</v>
      </c>
      <c r="G103" s="9">
        <v>82.53</v>
      </c>
      <c r="H103" s="9">
        <f t="shared" si="4"/>
        <v>0</v>
      </c>
      <c r="I103" s="10">
        <f t="shared" si="5"/>
        <v>1</v>
      </c>
      <c r="J103" s="17">
        <f t="shared" si="6"/>
        <v>4060.4760000000001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181</v>
      </c>
      <c r="C104" s="9">
        <v>226</v>
      </c>
      <c r="D104" s="9">
        <v>269</v>
      </c>
      <c r="E104" s="9">
        <v>97.489000000000004</v>
      </c>
      <c r="F104" s="9" t="s">
        <v>10</v>
      </c>
      <c r="G104" s="9">
        <v>97.49</v>
      </c>
      <c r="H104" s="9">
        <f t="shared" si="4"/>
        <v>-9.9999999999056399E-4</v>
      </c>
      <c r="I104" s="10">
        <f t="shared" si="5"/>
        <v>1.0000102575675203</v>
      </c>
      <c r="J104" s="17">
        <f t="shared" si="6"/>
        <v>26224.809999999998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182</v>
      </c>
      <c r="C105" s="9">
        <v>227</v>
      </c>
      <c r="D105" s="9">
        <v>49.2</v>
      </c>
      <c r="E105" s="9">
        <v>102.69</v>
      </c>
      <c r="F105" s="9" t="s">
        <v>19</v>
      </c>
      <c r="G105" s="9">
        <v>102.69</v>
      </c>
      <c r="H105" s="9">
        <f t="shared" si="4"/>
        <v>0</v>
      </c>
      <c r="I105" s="10">
        <f t="shared" si="5"/>
        <v>1</v>
      </c>
      <c r="J105" s="17">
        <f t="shared" si="6"/>
        <v>5052.348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183</v>
      </c>
      <c r="C106" s="9">
        <v>228</v>
      </c>
      <c r="D106" s="9">
        <v>269</v>
      </c>
      <c r="E106" s="9">
        <v>38.270000000000003</v>
      </c>
      <c r="F106" s="9" t="s">
        <v>10</v>
      </c>
      <c r="G106" s="9">
        <v>38.270000000000003</v>
      </c>
      <c r="H106" s="9">
        <f t="shared" si="4"/>
        <v>0</v>
      </c>
      <c r="I106" s="10">
        <f t="shared" si="5"/>
        <v>1</v>
      </c>
      <c r="J106" s="17">
        <f t="shared" si="6"/>
        <v>10294.630000000001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184</v>
      </c>
      <c r="C107" s="9">
        <v>229</v>
      </c>
      <c r="D107" s="9">
        <v>49.2</v>
      </c>
      <c r="E107" s="9">
        <v>8.73</v>
      </c>
      <c r="F107" s="9" t="s">
        <v>19</v>
      </c>
      <c r="G107" s="9">
        <v>8.73</v>
      </c>
      <c r="H107" s="9">
        <f t="shared" si="4"/>
        <v>0</v>
      </c>
      <c r="I107" s="10">
        <f t="shared" si="5"/>
        <v>1</v>
      </c>
      <c r="J107" s="17">
        <f t="shared" si="6"/>
        <v>429.51600000000002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185</v>
      </c>
      <c r="C108" s="9">
        <v>230</v>
      </c>
      <c r="D108" s="9">
        <v>183</v>
      </c>
      <c r="E108" s="9">
        <v>3.6070000000000002</v>
      </c>
      <c r="F108" s="9" t="s">
        <v>10</v>
      </c>
      <c r="G108" s="9">
        <v>3.61</v>
      </c>
      <c r="H108" s="9">
        <f t="shared" si="4"/>
        <v>-2.9999999999996696E-3</v>
      </c>
      <c r="I108" s="10">
        <f t="shared" si="5"/>
        <v>1.0008317161075686</v>
      </c>
      <c r="J108" s="17">
        <f t="shared" si="6"/>
        <v>660.63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186</v>
      </c>
      <c r="C109" s="9">
        <v>231</v>
      </c>
      <c r="D109" s="9">
        <v>49.2</v>
      </c>
      <c r="E109" s="9">
        <v>8.19</v>
      </c>
      <c r="F109" s="9" t="s">
        <v>19</v>
      </c>
      <c r="G109" s="9">
        <v>8.19</v>
      </c>
      <c r="H109" s="9">
        <f t="shared" si="4"/>
        <v>0</v>
      </c>
      <c r="I109" s="10">
        <f t="shared" si="5"/>
        <v>1</v>
      </c>
      <c r="J109" s="17">
        <f t="shared" si="6"/>
        <v>402.94799999999998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187</v>
      </c>
      <c r="C110" s="9">
        <v>232</v>
      </c>
      <c r="D110" s="9">
        <v>183</v>
      </c>
      <c r="E110" s="9">
        <v>18.998000000000001</v>
      </c>
      <c r="F110" s="9" t="s">
        <v>10</v>
      </c>
      <c r="G110" s="9">
        <v>19</v>
      </c>
      <c r="H110" s="9">
        <f t="shared" si="4"/>
        <v>-1.9999999999988916E-3</v>
      </c>
      <c r="I110" s="10">
        <f t="shared" si="5"/>
        <v>1.0001052742393937</v>
      </c>
      <c r="J110" s="17">
        <f t="shared" si="6"/>
        <v>3477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188</v>
      </c>
      <c r="C111" s="9">
        <v>233</v>
      </c>
      <c r="D111" s="9">
        <v>49.2</v>
      </c>
      <c r="E111" s="9">
        <v>25.32</v>
      </c>
      <c r="F111" s="9" t="s">
        <v>19</v>
      </c>
      <c r="G111" s="9">
        <v>25.32</v>
      </c>
      <c r="H111" s="9">
        <f t="shared" si="4"/>
        <v>0</v>
      </c>
      <c r="I111" s="10">
        <f t="shared" si="5"/>
        <v>1</v>
      </c>
      <c r="J111" s="17">
        <f t="shared" si="6"/>
        <v>1245.7440000000001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189</v>
      </c>
      <c r="C112" s="9">
        <v>234</v>
      </c>
      <c r="D112" s="9">
        <v>183</v>
      </c>
      <c r="E112" s="9">
        <v>23.866</v>
      </c>
      <c r="F112" s="9" t="s">
        <v>10</v>
      </c>
      <c r="G112" s="9">
        <v>23.87</v>
      </c>
      <c r="H112" s="9">
        <f t="shared" si="4"/>
        <v>-4.0000000000013358E-3</v>
      </c>
      <c r="I112" s="10">
        <f t="shared" si="5"/>
        <v>1.0001676024469959</v>
      </c>
      <c r="J112" s="17">
        <f t="shared" si="6"/>
        <v>4368.21</v>
      </c>
      <c r="K112" s="16"/>
      <c r="L112" s="17">
        <f t="shared" si="7"/>
        <v>0</v>
      </c>
    </row>
    <row r="113" spans="1:13" x14ac:dyDescent="0.25">
      <c r="A113" s="9" t="s">
        <v>59</v>
      </c>
      <c r="B113" s="29" t="s">
        <v>190</v>
      </c>
      <c r="C113" s="9">
        <v>235</v>
      </c>
      <c r="D113" s="9">
        <v>2.5</v>
      </c>
      <c r="E113" s="9">
        <v>2815</v>
      </c>
      <c r="F113" s="9" t="s">
        <v>23</v>
      </c>
      <c r="G113" s="9">
        <v>2815</v>
      </c>
      <c r="H113" s="9">
        <f t="shared" si="4"/>
        <v>0</v>
      </c>
      <c r="I113" s="10">
        <f t="shared" si="5"/>
        <v>1</v>
      </c>
      <c r="J113" s="17">
        <f t="shared" si="6"/>
        <v>7037.5</v>
      </c>
      <c r="K113" s="16"/>
      <c r="L113" s="17">
        <f t="shared" si="7"/>
        <v>0</v>
      </c>
    </row>
    <row r="114" spans="1:13" x14ac:dyDescent="0.25">
      <c r="A114" s="9" t="s">
        <v>59</v>
      </c>
      <c r="B114" s="29" t="s">
        <v>191</v>
      </c>
      <c r="C114" s="9">
        <v>237</v>
      </c>
      <c r="D114" s="9">
        <v>183</v>
      </c>
      <c r="E114" s="9">
        <v>5.5010000000000003</v>
      </c>
      <c r="F114" s="9" t="s">
        <v>10</v>
      </c>
      <c r="G114" s="9">
        <v>5.5</v>
      </c>
      <c r="H114" s="9">
        <f t="shared" si="4"/>
        <v>1.000000000000334E-3</v>
      </c>
      <c r="I114" s="10">
        <f t="shared" si="5"/>
        <v>0.99981821487002354</v>
      </c>
      <c r="J114" s="17">
        <f t="shared" si="6"/>
        <v>1006.5</v>
      </c>
      <c r="K114" s="16"/>
      <c r="L114" s="17">
        <f t="shared" si="7"/>
        <v>0</v>
      </c>
    </row>
    <row r="115" spans="1:13" x14ac:dyDescent="0.25">
      <c r="A115" s="9" t="s">
        <v>59</v>
      </c>
      <c r="B115" s="29" t="s">
        <v>192</v>
      </c>
      <c r="C115" s="9">
        <v>238</v>
      </c>
      <c r="D115" s="9">
        <v>183</v>
      </c>
      <c r="E115" s="9">
        <v>33.957999999999998</v>
      </c>
      <c r="F115" s="9" t="s">
        <v>10</v>
      </c>
      <c r="G115" s="9">
        <v>33.96</v>
      </c>
      <c r="H115" s="9">
        <f t="shared" si="4"/>
        <v>-2.0000000000024443E-3</v>
      </c>
      <c r="I115" s="10">
        <f t="shared" si="5"/>
        <v>1.0000588962836445</v>
      </c>
      <c r="J115" s="17">
        <f t="shared" si="6"/>
        <v>6214.68</v>
      </c>
      <c r="K115" s="16"/>
      <c r="L115" s="17">
        <f t="shared" si="7"/>
        <v>0</v>
      </c>
    </row>
    <row r="116" spans="1:13" x14ac:dyDescent="0.25">
      <c r="A116" s="9" t="s">
        <v>59</v>
      </c>
      <c r="B116" s="29" t="s">
        <v>193</v>
      </c>
      <c r="C116" s="9">
        <v>239</v>
      </c>
      <c r="D116" s="9">
        <v>183</v>
      </c>
      <c r="E116" s="9">
        <v>16.86</v>
      </c>
      <c r="F116" s="9" t="s">
        <v>10</v>
      </c>
      <c r="G116" s="9">
        <v>13.77</v>
      </c>
      <c r="H116" s="9">
        <f t="shared" si="4"/>
        <v>3.09</v>
      </c>
      <c r="I116" s="10">
        <f t="shared" si="5"/>
        <v>0.81672597864768681</v>
      </c>
      <c r="J116" s="17">
        <f t="shared" si="6"/>
        <v>2519.91</v>
      </c>
      <c r="K116" s="16"/>
      <c r="L116" s="17">
        <f t="shared" si="7"/>
        <v>0</v>
      </c>
    </row>
    <row r="117" spans="1:13" x14ac:dyDescent="0.25">
      <c r="A117" s="9" t="s">
        <v>59</v>
      </c>
      <c r="B117" s="29" t="s">
        <v>194</v>
      </c>
      <c r="C117" s="9">
        <v>240</v>
      </c>
      <c r="D117" s="9">
        <v>183</v>
      </c>
      <c r="E117" s="9">
        <v>89.954999999999998</v>
      </c>
      <c r="F117" s="9" t="s">
        <v>10</v>
      </c>
      <c r="G117" s="9">
        <v>64.41</v>
      </c>
      <c r="H117" s="9">
        <f t="shared" si="4"/>
        <v>25.545000000000002</v>
      </c>
      <c r="I117" s="10">
        <f t="shared" si="5"/>
        <v>0.71602467900616973</v>
      </c>
      <c r="J117" s="17">
        <f t="shared" si="6"/>
        <v>11787.029999999999</v>
      </c>
      <c r="K117" s="16"/>
      <c r="L117" s="17">
        <f t="shared" si="7"/>
        <v>0</v>
      </c>
    </row>
    <row r="118" spans="1:13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244.11</v>
      </c>
      <c r="F118" s="9" t="s">
        <v>10</v>
      </c>
      <c r="G118" s="9">
        <v>244.11</v>
      </c>
      <c r="H118" s="9">
        <f t="shared" si="4"/>
        <v>0</v>
      </c>
      <c r="I118" s="10">
        <f t="shared" si="5"/>
        <v>1</v>
      </c>
      <c r="J118" s="17">
        <f t="shared" si="6"/>
        <v>15764.623800000001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17500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3</v>
      </c>
      <c r="F120" s="9" t="s">
        <v>13</v>
      </c>
      <c r="G120" s="9">
        <v>2</v>
      </c>
      <c r="H120" s="9">
        <f t="shared" si="4"/>
        <v>1</v>
      </c>
      <c r="I120" s="10">
        <v>1</v>
      </c>
      <c r="J120" s="17">
        <f t="shared" si="6"/>
        <v>1200</v>
      </c>
      <c r="K120" s="16"/>
      <c r="L120" s="17">
        <f t="shared" si="7"/>
        <v>0</v>
      </c>
    </row>
    <row r="121" spans="1:13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198</v>
      </c>
      <c r="C122" s="9">
        <v>250</v>
      </c>
      <c r="D122" s="9">
        <v>15000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15000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199</v>
      </c>
      <c r="C123" s="9">
        <v>251</v>
      </c>
      <c r="D123" s="9">
        <v>10000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10000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200</v>
      </c>
      <c r="C124" s="9">
        <v>253</v>
      </c>
      <c r="D124" s="9">
        <v>1000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25</v>
      </c>
      <c r="C125" s="9">
        <v>254</v>
      </c>
      <c r="D125" s="9">
        <v>5000</v>
      </c>
      <c r="E125" s="9">
        <v>1</v>
      </c>
      <c r="F125" s="9" t="s">
        <v>12</v>
      </c>
      <c r="G125" s="9">
        <v>0</v>
      </c>
      <c r="H125" s="9">
        <f t="shared" si="4"/>
        <v>1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201</v>
      </c>
      <c r="C126" s="9">
        <v>255</v>
      </c>
      <c r="D126" s="9">
        <v>10000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10000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>D127*E127*I127</f>
        <v>1800</v>
      </c>
      <c r="K127" s="16"/>
      <c r="L127" s="17">
        <f t="shared" si="7"/>
        <v>0</v>
      </c>
      <c r="M127" s="11"/>
    </row>
    <row r="128" spans="1:13" x14ac:dyDescent="0.25">
      <c r="A128" s="9" t="s">
        <v>24</v>
      </c>
      <c r="B128" s="29" t="s">
        <v>203</v>
      </c>
      <c r="C128" s="9">
        <v>258</v>
      </c>
      <c r="D128" s="9">
        <v>5000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5000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56.08</v>
      </c>
      <c r="F129" s="9" t="s">
        <v>19</v>
      </c>
      <c r="G129" s="9">
        <f>E129</f>
        <v>56.08</v>
      </c>
      <c r="H129" s="9">
        <f t="shared" si="4"/>
        <v>0</v>
      </c>
      <c r="I129" s="10">
        <f t="shared" si="5"/>
        <v>1</v>
      </c>
      <c r="J129" s="17">
        <f t="shared" si="6"/>
        <v>310402.8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18938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18938</v>
      </c>
      <c r="K130" s="16"/>
      <c r="L130" s="17">
        <f t="shared" si="7"/>
        <v>0</v>
      </c>
    </row>
    <row r="131" spans="1:12" x14ac:dyDescent="0.25">
      <c r="A131" s="15" t="s">
        <v>27</v>
      </c>
      <c r="B131" s="15" t="s">
        <v>205</v>
      </c>
      <c r="C131" s="15">
        <v>262</v>
      </c>
      <c r="D131" s="15">
        <v>450</v>
      </c>
      <c r="E131" s="15">
        <v>1</v>
      </c>
      <c r="F131" s="15" t="s">
        <v>13</v>
      </c>
      <c r="G131" s="15">
        <v>1</v>
      </c>
      <c r="H131" s="9">
        <f t="shared" si="4"/>
        <v>0</v>
      </c>
      <c r="I131" s="16">
        <f t="shared" ref="I131" si="10">(G131/E131)</f>
        <v>1</v>
      </c>
      <c r="J131" s="17">
        <f t="shared" ref="J131" si="11">G131*D131</f>
        <v>450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250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18000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18000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0</v>
      </c>
      <c r="H135" s="9">
        <f t="shared" ref="H135:H177" si="12">E135-G135</f>
        <v>1</v>
      </c>
      <c r="I135" s="10">
        <f t="shared" ref="I135:I177" si="13">G135/E135</f>
        <v>0</v>
      </c>
      <c r="J135" s="17">
        <f t="shared" ref="J135:J146" si="14">D135*G135</f>
        <v>0</v>
      </c>
      <c r="K135" s="16"/>
      <c r="L135" s="17">
        <f t="shared" ref="L135:L146" si="15">D135*E135*K135</f>
        <v>0</v>
      </c>
    </row>
    <row r="136" spans="1:12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3</v>
      </c>
      <c r="F136" s="9" t="s">
        <v>12</v>
      </c>
      <c r="G136" s="9">
        <v>3</v>
      </c>
      <c r="H136" s="9">
        <f t="shared" si="12"/>
        <v>0</v>
      </c>
      <c r="I136" s="10">
        <f t="shared" ref="I136:I137" si="16">(G136/E136)</f>
        <v>1</v>
      </c>
      <c r="J136" s="18">
        <f t="shared" ref="J136:J137" si="17">D136*E136*I136</f>
        <v>1050</v>
      </c>
      <c r="K136" s="10"/>
      <c r="L136" s="18">
        <f t="shared" si="15"/>
        <v>0</v>
      </c>
    </row>
    <row r="137" spans="1:12" x14ac:dyDescent="0.25">
      <c r="A137" s="9" t="s">
        <v>17</v>
      </c>
      <c r="B137" s="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6"/>
        <v>1</v>
      </c>
      <c r="J137" s="18">
        <f t="shared" si="17"/>
        <v>350</v>
      </c>
      <c r="K137" s="10"/>
      <c r="L137" s="18">
        <f t="shared" si="15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100</v>
      </c>
      <c r="F138" s="9" t="s">
        <v>31</v>
      </c>
      <c r="G138" s="9">
        <v>100</v>
      </c>
      <c r="H138" s="9">
        <f t="shared" si="12"/>
        <v>0</v>
      </c>
      <c r="I138" s="10">
        <f t="shared" si="13"/>
        <v>1</v>
      </c>
      <c r="J138" s="17">
        <f t="shared" si="14"/>
        <v>3400</v>
      </c>
      <c r="K138" s="16"/>
      <c r="L138" s="17">
        <f t="shared" si="15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27</v>
      </c>
      <c r="F139" s="9" t="s">
        <v>31</v>
      </c>
      <c r="G139" s="9">
        <v>27</v>
      </c>
      <c r="H139" s="9">
        <f t="shared" si="12"/>
        <v>0</v>
      </c>
      <c r="I139" s="10">
        <f t="shared" si="13"/>
        <v>1</v>
      </c>
      <c r="J139" s="17">
        <f t="shared" si="14"/>
        <v>2079</v>
      </c>
      <c r="K139" s="16"/>
      <c r="L139" s="17">
        <f t="shared" si="15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249</v>
      </c>
      <c r="F140" s="9" t="s">
        <v>23</v>
      </c>
      <c r="G140" s="9">
        <v>249</v>
      </c>
      <c r="H140" s="9">
        <f t="shared" si="12"/>
        <v>0</v>
      </c>
      <c r="I140" s="10">
        <f t="shared" si="13"/>
        <v>1</v>
      </c>
      <c r="J140" s="17">
        <f t="shared" si="14"/>
        <v>5727</v>
      </c>
      <c r="K140" s="16"/>
      <c r="L140" s="17">
        <f t="shared" si="15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15</v>
      </c>
      <c r="F141" s="9" t="s">
        <v>31</v>
      </c>
      <c r="G141" s="9">
        <v>15</v>
      </c>
      <c r="H141" s="9">
        <f t="shared" si="12"/>
        <v>0</v>
      </c>
      <c r="I141" s="10">
        <f t="shared" si="13"/>
        <v>1</v>
      </c>
      <c r="J141" s="17">
        <f t="shared" si="14"/>
        <v>2265</v>
      </c>
      <c r="K141" s="16"/>
      <c r="L141" s="17">
        <f t="shared" si="15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4"/>
        <v>0</v>
      </c>
      <c r="K142" s="16"/>
      <c r="L142" s="17">
        <f t="shared" si="15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x14ac:dyDescent="0.25">
      <c r="A144" s="9" t="s">
        <v>59</v>
      </c>
      <c r="B144" s="29" t="s">
        <v>274</v>
      </c>
      <c r="C144" s="9">
        <v>289</v>
      </c>
      <c r="D144" s="9">
        <v>75</v>
      </c>
      <c r="E144" s="9">
        <v>186</v>
      </c>
      <c r="F144" s="9" t="s">
        <v>31</v>
      </c>
      <c r="G144" s="9">
        <v>186</v>
      </c>
      <c r="H144" s="9">
        <f t="shared" si="12"/>
        <v>0</v>
      </c>
      <c r="I144" s="10">
        <f t="shared" si="13"/>
        <v>1</v>
      </c>
      <c r="J144" s="17">
        <f t="shared" si="14"/>
        <v>13950</v>
      </c>
      <c r="K144" s="16"/>
      <c r="L144" s="17">
        <f t="shared" si="15"/>
        <v>0</v>
      </c>
    </row>
    <row r="145" spans="1:12" x14ac:dyDescent="0.25">
      <c r="A145" s="9" t="s">
        <v>59</v>
      </c>
      <c r="B145" s="29" t="s">
        <v>385</v>
      </c>
      <c r="C145" s="9">
        <v>291</v>
      </c>
      <c r="D145" s="9">
        <v>78</v>
      </c>
      <c r="E145" s="9">
        <v>120</v>
      </c>
      <c r="F145" s="9" t="s">
        <v>31</v>
      </c>
      <c r="G145" s="9">
        <v>120</v>
      </c>
      <c r="H145" s="9">
        <f t="shared" si="12"/>
        <v>0</v>
      </c>
      <c r="I145" s="10">
        <f t="shared" si="13"/>
        <v>1</v>
      </c>
      <c r="J145" s="17">
        <f t="shared" si="14"/>
        <v>9360</v>
      </c>
      <c r="K145" s="16"/>
      <c r="L145" s="17">
        <f t="shared" si="15"/>
        <v>0</v>
      </c>
    </row>
    <row r="146" spans="1:12" x14ac:dyDescent="0.25">
      <c r="A146" s="9" t="s">
        <v>42</v>
      </c>
      <c r="B146" s="29" t="s">
        <v>220</v>
      </c>
      <c r="C146" s="9">
        <v>293</v>
      </c>
      <c r="D146" s="9">
        <v>421</v>
      </c>
      <c r="E146" s="9">
        <v>627</v>
      </c>
      <c r="F146" s="9" t="s">
        <v>23</v>
      </c>
      <c r="G146" s="9">
        <v>627</v>
      </c>
      <c r="H146" s="9">
        <f t="shared" si="12"/>
        <v>0</v>
      </c>
      <c r="I146" s="10">
        <f t="shared" si="13"/>
        <v>1</v>
      </c>
      <c r="J146" s="17">
        <f t="shared" si="14"/>
        <v>263967</v>
      </c>
      <c r="K146" s="16"/>
      <c r="L146" s="17">
        <f t="shared" si="15"/>
        <v>0</v>
      </c>
    </row>
    <row r="147" spans="1:12" x14ac:dyDescent="0.25">
      <c r="A147" s="9" t="s">
        <v>36</v>
      </c>
      <c r="B147" s="29" t="s">
        <v>235</v>
      </c>
      <c r="C147" s="9">
        <v>316</v>
      </c>
      <c r="D147" s="9">
        <v>4000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ref="J147" si="18">D147*G147</f>
        <v>4000</v>
      </c>
      <c r="K147" s="16"/>
      <c r="L147" s="17">
        <f t="shared" ref="L147" si="19">D147*E147*K147</f>
        <v>0</v>
      </c>
    </row>
    <row r="148" spans="1:12" x14ac:dyDescent="0.25">
      <c r="A148" s="9" t="s">
        <v>34</v>
      </c>
      <c r="B148" s="29" t="s">
        <v>243</v>
      </c>
      <c r="C148" s="9">
        <v>319</v>
      </c>
      <c r="D148" s="9">
        <v>7500</v>
      </c>
      <c r="E148" s="9">
        <v>0.98499999999999999</v>
      </c>
      <c r="F148" s="9" t="s">
        <v>16</v>
      </c>
      <c r="G148" s="9">
        <v>0.99</v>
      </c>
      <c r="H148" s="9">
        <f t="shared" si="12"/>
        <v>-5.0000000000000044E-3</v>
      </c>
      <c r="I148" s="10">
        <f t="shared" si="13"/>
        <v>1.0050761421319796</v>
      </c>
      <c r="J148" s="17">
        <f t="shared" ref="J148:J177" si="20">D148*G148</f>
        <v>7425</v>
      </c>
      <c r="K148" s="16"/>
      <c r="L148" s="17">
        <f t="shared" ref="L148:L177" si="21">D148*E148*K148</f>
        <v>0</v>
      </c>
    </row>
    <row r="149" spans="1:12" x14ac:dyDescent="0.25">
      <c r="A149" s="9" t="s">
        <v>34</v>
      </c>
      <c r="B149" s="29" t="s">
        <v>244</v>
      </c>
      <c r="C149" s="9">
        <v>320</v>
      </c>
      <c r="D149" s="9">
        <v>424</v>
      </c>
      <c r="E149" s="9">
        <v>11.81</v>
      </c>
      <c r="F149" s="9" t="s">
        <v>14</v>
      </c>
      <c r="G149" s="9">
        <v>11.81</v>
      </c>
      <c r="H149" s="9">
        <f t="shared" si="12"/>
        <v>0</v>
      </c>
      <c r="I149" s="10">
        <f t="shared" si="13"/>
        <v>1</v>
      </c>
      <c r="J149" s="17">
        <f t="shared" si="20"/>
        <v>5007.4400000000005</v>
      </c>
      <c r="K149" s="16"/>
      <c r="L149" s="17">
        <f t="shared" si="21"/>
        <v>0</v>
      </c>
    </row>
    <row r="150" spans="1:12" x14ac:dyDescent="0.25">
      <c r="A150" s="9" t="s">
        <v>34</v>
      </c>
      <c r="B150" s="29" t="s">
        <v>245</v>
      </c>
      <c r="C150" s="9">
        <v>321</v>
      </c>
      <c r="D150" s="9">
        <v>1000</v>
      </c>
      <c r="E150" s="9">
        <v>1</v>
      </c>
      <c r="F150" s="9" t="s">
        <v>14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si="20"/>
        <v>1000</v>
      </c>
      <c r="K150" s="16"/>
      <c r="L150" s="17">
        <f t="shared" si="21"/>
        <v>0</v>
      </c>
    </row>
    <row r="151" spans="1:12" x14ac:dyDescent="0.25">
      <c r="A151" s="9" t="s">
        <v>34</v>
      </c>
      <c r="B151" s="29" t="s">
        <v>246</v>
      </c>
      <c r="C151" s="9">
        <v>322</v>
      </c>
      <c r="D151" s="9">
        <v>225</v>
      </c>
      <c r="E151" s="9">
        <v>3.2789999999999999</v>
      </c>
      <c r="F151" s="9" t="s">
        <v>14</v>
      </c>
      <c r="G151" s="9">
        <v>3.27</v>
      </c>
      <c r="H151" s="9">
        <f t="shared" si="12"/>
        <v>8.999999999999897E-3</v>
      </c>
      <c r="I151" s="10">
        <f t="shared" si="13"/>
        <v>0.99725526075022874</v>
      </c>
      <c r="J151" s="17">
        <f t="shared" si="20"/>
        <v>735.75</v>
      </c>
      <c r="K151" s="16"/>
      <c r="L151" s="17">
        <f t="shared" si="21"/>
        <v>0</v>
      </c>
    </row>
    <row r="152" spans="1:12" x14ac:dyDescent="0.25">
      <c r="A152" s="9" t="s">
        <v>34</v>
      </c>
      <c r="B152" s="29" t="s">
        <v>247</v>
      </c>
      <c r="C152" s="9">
        <v>323</v>
      </c>
      <c r="D152" s="9">
        <v>194</v>
      </c>
      <c r="E152" s="9">
        <v>43.319000000000003</v>
      </c>
      <c r="F152" s="9" t="s">
        <v>10</v>
      </c>
      <c r="G152" s="9">
        <v>43.32</v>
      </c>
      <c r="H152" s="9">
        <f t="shared" si="12"/>
        <v>-9.9999999999766942E-4</v>
      </c>
      <c r="I152" s="10">
        <f t="shared" si="13"/>
        <v>1.0000230845587386</v>
      </c>
      <c r="J152" s="17">
        <f t="shared" si="20"/>
        <v>8404.08</v>
      </c>
      <c r="K152" s="16"/>
      <c r="L152" s="17">
        <f t="shared" si="21"/>
        <v>0</v>
      </c>
    </row>
    <row r="153" spans="1:12" x14ac:dyDescent="0.25">
      <c r="A153" s="9" t="s">
        <v>34</v>
      </c>
      <c r="B153" s="29" t="s">
        <v>248</v>
      </c>
      <c r="C153" s="9">
        <v>324</v>
      </c>
      <c r="D153" s="9">
        <v>162</v>
      </c>
      <c r="E153" s="9">
        <v>76</v>
      </c>
      <c r="F153" s="9" t="s">
        <v>10</v>
      </c>
      <c r="G153" s="9">
        <v>76</v>
      </c>
      <c r="H153" s="9">
        <f t="shared" si="12"/>
        <v>0</v>
      </c>
      <c r="I153" s="10">
        <f t="shared" si="13"/>
        <v>1</v>
      </c>
      <c r="J153" s="17">
        <f t="shared" si="20"/>
        <v>12312</v>
      </c>
      <c r="K153" s="16"/>
      <c r="L153" s="17">
        <f t="shared" si="21"/>
        <v>0</v>
      </c>
    </row>
    <row r="154" spans="1:12" x14ac:dyDescent="0.25">
      <c r="A154" s="9" t="s">
        <v>34</v>
      </c>
      <c r="B154" s="29" t="s">
        <v>249</v>
      </c>
      <c r="C154" s="9">
        <v>325</v>
      </c>
      <c r="D154" s="9">
        <v>194</v>
      </c>
      <c r="E154" s="9">
        <v>84.182000000000002</v>
      </c>
      <c r="F154" s="9" t="s">
        <v>10</v>
      </c>
      <c r="G154" s="9">
        <v>84.18</v>
      </c>
      <c r="H154" s="9">
        <f t="shared" si="12"/>
        <v>1.9999999999953388E-3</v>
      </c>
      <c r="I154" s="10">
        <f t="shared" si="13"/>
        <v>0.99997624195196133</v>
      </c>
      <c r="J154" s="17">
        <f t="shared" si="20"/>
        <v>16330.920000000002</v>
      </c>
      <c r="K154" s="16"/>
      <c r="L154" s="17">
        <f t="shared" si="21"/>
        <v>0</v>
      </c>
    </row>
    <row r="155" spans="1:12" x14ac:dyDescent="0.25">
      <c r="A155" s="9" t="s">
        <v>34</v>
      </c>
      <c r="B155" s="29" t="s">
        <v>250</v>
      </c>
      <c r="C155" s="9">
        <v>326</v>
      </c>
      <c r="D155" s="9">
        <v>283</v>
      </c>
      <c r="E155" s="9">
        <v>5.18</v>
      </c>
      <c r="F155" s="9" t="s">
        <v>14</v>
      </c>
      <c r="G155" s="9">
        <v>5.18</v>
      </c>
      <c r="H155" s="9">
        <f t="shared" si="12"/>
        <v>0</v>
      </c>
      <c r="I155" s="10">
        <f t="shared" si="13"/>
        <v>1</v>
      </c>
      <c r="J155" s="17">
        <f t="shared" si="20"/>
        <v>1465.9399999999998</v>
      </c>
      <c r="K155" s="16"/>
      <c r="L155" s="17">
        <f t="shared" si="21"/>
        <v>0</v>
      </c>
    </row>
    <row r="156" spans="1:12" x14ac:dyDescent="0.25">
      <c r="A156" s="9" t="s">
        <v>34</v>
      </c>
      <c r="B156" s="29" t="s">
        <v>246</v>
      </c>
      <c r="C156" s="9">
        <v>327</v>
      </c>
      <c r="D156" s="9">
        <v>2000</v>
      </c>
      <c r="E156" s="9">
        <v>4.6879999999999997</v>
      </c>
      <c r="F156" s="9" t="s">
        <v>14</v>
      </c>
      <c r="G156" s="9">
        <v>4.6900000000000004</v>
      </c>
      <c r="H156" s="9">
        <f t="shared" si="12"/>
        <v>-2.0000000000006679E-3</v>
      </c>
      <c r="I156" s="10">
        <f t="shared" si="13"/>
        <v>1.0004266211604096</v>
      </c>
      <c r="J156" s="17">
        <f t="shared" si="20"/>
        <v>9380</v>
      </c>
      <c r="K156" s="16"/>
      <c r="L156" s="17">
        <f t="shared" si="21"/>
        <v>0</v>
      </c>
    </row>
    <row r="157" spans="1:12" x14ac:dyDescent="0.25">
      <c r="A157" s="9" t="s">
        <v>34</v>
      </c>
      <c r="B157" s="29" t="s">
        <v>251</v>
      </c>
      <c r="C157" s="9">
        <v>328</v>
      </c>
      <c r="D157" s="9">
        <v>302</v>
      </c>
      <c r="E157" s="9">
        <v>98</v>
      </c>
      <c r="F157" s="9" t="s">
        <v>10</v>
      </c>
      <c r="G157" s="9">
        <v>98</v>
      </c>
      <c r="H157" s="9">
        <f t="shared" si="12"/>
        <v>0</v>
      </c>
      <c r="I157" s="10">
        <f t="shared" si="13"/>
        <v>1</v>
      </c>
      <c r="J157" s="17">
        <f t="shared" si="20"/>
        <v>29596</v>
      </c>
      <c r="K157" s="16"/>
      <c r="L157" s="17">
        <f t="shared" si="21"/>
        <v>0</v>
      </c>
    </row>
    <row r="158" spans="1:12" x14ac:dyDescent="0.25">
      <c r="A158" s="9" t="s">
        <v>34</v>
      </c>
      <c r="B158" s="29" t="s">
        <v>386</v>
      </c>
      <c r="C158" s="9">
        <v>334</v>
      </c>
      <c r="D158" s="9">
        <v>20000</v>
      </c>
      <c r="E158" s="9">
        <v>1</v>
      </c>
      <c r="F158" s="9" t="s">
        <v>12</v>
      </c>
      <c r="G158" s="9">
        <v>1</v>
      </c>
      <c r="H158" s="9">
        <f t="shared" si="12"/>
        <v>0</v>
      </c>
      <c r="I158" s="10">
        <f t="shared" si="13"/>
        <v>1</v>
      </c>
      <c r="J158" s="17">
        <f t="shared" si="20"/>
        <v>20000</v>
      </c>
      <c r="K158" s="16"/>
      <c r="L158" s="17">
        <f t="shared" si="21"/>
        <v>0</v>
      </c>
    </row>
    <row r="159" spans="1:12" x14ac:dyDescent="0.25">
      <c r="A159" s="9" t="s">
        <v>34</v>
      </c>
      <c r="B159" s="29" t="s">
        <v>387</v>
      </c>
      <c r="C159" s="9">
        <v>338</v>
      </c>
      <c r="D159" s="9">
        <v>20000</v>
      </c>
      <c r="E159" s="9">
        <v>1</v>
      </c>
      <c r="F159" s="9" t="s">
        <v>13</v>
      </c>
      <c r="G159" s="9">
        <v>1</v>
      </c>
      <c r="H159" s="9">
        <f t="shared" si="12"/>
        <v>0</v>
      </c>
      <c r="I159" s="10">
        <f t="shared" si="13"/>
        <v>1</v>
      </c>
      <c r="J159" s="17">
        <f t="shared" si="20"/>
        <v>20000</v>
      </c>
      <c r="K159" s="16"/>
      <c r="L159" s="17">
        <f t="shared" si="21"/>
        <v>0</v>
      </c>
    </row>
    <row r="160" spans="1:12" x14ac:dyDescent="0.25">
      <c r="A160" s="9" t="s">
        <v>18</v>
      </c>
      <c r="B160" s="29" t="s">
        <v>388</v>
      </c>
      <c r="C160" s="9">
        <v>348</v>
      </c>
      <c r="D160" s="9">
        <v>1</v>
      </c>
      <c r="E160" s="9">
        <v>3</v>
      </c>
      <c r="F160" s="9" t="s">
        <v>12</v>
      </c>
      <c r="G160" s="9">
        <v>0</v>
      </c>
      <c r="H160" s="9">
        <f t="shared" si="12"/>
        <v>3</v>
      </c>
      <c r="I160" s="10">
        <f t="shared" si="13"/>
        <v>0</v>
      </c>
      <c r="J160" s="17">
        <f t="shared" si="20"/>
        <v>0</v>
      </c>
      <c r="K160" s="16"/>
      <c r="L160" s="17">
        <f t="shared" si="21"/>
        <v>0</v>
      </c>
    </row>
    <row r="161" spans="1:12" x14ac:dyDescent="0.25">
      <c r="A161" s="9" t="s">
        <v>60</v>
      </c>
      <c r="B161" s="29" t="s">
        <v>328</v>
      </c>
      <c r="C161" s="9">
        <v>351</v>
      </c>
      <c r="D161" s="9">
        <v>1</v>
      </c>
      <c r="E161" s="9">
        <v>1</v>
      </c>
      <c r="F161" s="9" t="s">
        <v>12</v>
      </c>
      <c r="G161" s="9">
        <v>0</v>
      </c>
      <c r="H161" s="9">
        <f t="shared" si="12"/>
        <v>1</v>
      </c>
      <c r="I161" s="10">
        <f t="shared" si="13"/>
        <v>0</v>
      </c>
      <c r="J161" s="17">
        <f t="shared" si="20"/>
        <v>0</v>
      </c>
      <c r="K161" s="16"/>
      <c r="L161" s="17">
        <f t="shared" si="21"/>
        <v>0</v>
      </c>
    </row>
    <row r="162" spans="1:12" x14ac:dyDescent="0.25">
      <c r="A162" s="9" t="s">
        <v>24</v>
      </c>
      <c r="B162" s="29" t="s">
        <v>289</v>
      </c>
      <c r="C162" s="9">
        <v>352</v>
      </c>
      <c r="D162" s="9">
        <v>1</v>
      </c>
      <c r="E162" s="9">
        <v>1</v>
      </c>
      <c r="F162" s="9" t="s">
        <v>12</v>
      </c>
      <c r="G162" s="9">
        <v>0</v>
      </c>
      <c r="H162" s="9">
        <f t="shared" si="12"/>
        <v>1</v>
      </c>
      <c r="I162" s="10">
        <f t="shared" si="13"/>
        <v>0</v>
      </c>
      <c r="J162" s="17">
        <f t="shared" si="20"/>
        <v>0</v>
      </c>
      <c r="K162" s="16"/>
      <c r="L162" s="17">
        <f t="shared" si="21"/>
        <v>0</v>
      </c>
    </row>
    <row r="163" spans="1:12" x14ac:dyDescent="0.25">
      <c r="A163" s="9" t="s">
        <v>59</v>
      </c>
      <c r="B163" s="29" t="s">
        <v>389</v>
      </c>
      <c r="C163" s="9">
        <v>356</v>
      </c>
      <c r="D163" s="9">
        <v>183</v>
      </c>
      <c r="E163" s="9">
        <v>9.94</v>
      </c>
      <c r="F163" s="9" t="s">
        <v>10</v>
      </c>
      <c r="G163" s="9">
        <v>9.94</v>
      </c>
      <c r="H163" s="9">
        <f t="shared" si="12"/>
        <v>0</v>
      </c>
      <c r="I163" s="10">
        <f t="shared" si="13"/>
        <v>1</v>
      </c>
      <c r="J163" s="17">
        <f t="shared" si="20"/>
        <v>1819.02</v>
      </c>
      <c r="K163" s="16"/>
      <c r="L163" s="17">
        <f t="shared" si="21"/>
        <v>0</v>
      </c>
    </row>
    <row r="164" spans="1:12" x14ac:dyDescent="0.25">
      <c r="A164" s="9" t="s">
        <v>24</v>
      </c>
      <c r="B164" s="29" t="s">
        <v>224</v>
      </c>
      <c r="C164" s="9">
        <v>401</v>
      </c>
      <c r="D164" s="9">
        <v>1000</v>
      </c>
      <c r="E164" s="9">
        <v>1</v>
      </c>
      <c r="F164" s="9" t="s">
        <v>12</v>
      </c>
      <c r="G164" s="9">
        <v>0</v>
      </c>
      <c r="H164" s="9">
        <f t="shared" si="12"/>
        <v>1</v>
      </c>
      <c r="I164" s="10">
        <f t="shared" si="13"/>
        <v>0</v>
      </c>
      <c r="J164" s="17">
        <f t="shared" si="20"/>
        <v>0</v>
      </c>
      <c r="K164" s="16"/>
      <c r="L164" s="17">
        <f t="shared" si="21"/>
        <v>0</v>
      </c>
    </row>
    <row r="165" spans="1:12" x14ac:dyDescent="0.25">
      <c r="A165" s="9" t="s">
        <v>24</v>
      </c>
      <c r="B165" s="29" t="s">
        <v>225</v>
      </c>
      <c r="C165" s="9">
        <v>402</v>
      </c>
      <c r="D165" s="9">
        <v>2000</v>
      </c>
      <c r="E165" s="9">
        <v>1</v>
      </c>
      <c r="F165" s="9" t="s">
        <v>12</v>
      </c>
      <c r="G165" s="9">
        <v>1</v>
      </c>
      <c r="H165" s="9">
        <f t="shared" si="12"/>
        <v>0</v>
      </c>
      <c r="I165" s="10">
        <f t="shared" si="13"/>
        <v>1</v>
      </c>
      <c r="J165" s="17">
        <f t="shared" si="20"/>
        <v>2000</v>
      </c>
      <c r="K165" s="16"/>
      <c r="L165" s="17">
        <f t="shared" si="21"/>
        <v>0</v>
      </c>
    </row>
    <row r="166" spans="1:12" x14ac:dyDescent="0.25">
      <c r="A166" s="9" t="s">
        <v>24</v>
      </c>
      <c r="B166" s="29" t="s">
        <v>226</v>
      </c>
      <c r="C166" s="9">
        <v>403</v>
      </c>
      <c r="D166" s="9">
        <v>2000</v>
      </c>
      <c r="E166" s="9">
        <v>1</v>
      </c>
      <c r="F166" s="9" t="s">
        <v>12</v>
      </c>
      <c r="G166" s="9">
        <v>1</v>
      </c>
      <c r="H166" s="9">
        <f t="shared" si="12"/>
        <v>0</v>
      </c>
      <c r="I166" s="10">
        <f t="shared" si="13"/>
        <v>1</v>
      </c>
      <c r="J166" s="17">
        <f t="shared" si="20"/>
        <v>2000</v>
      </c>
      <c r="K166" s="16"/>
      <c r="L166" s="17">
        <f t="shared" si="21"/>
        <v>0</v>
      </c>
    </row>
    <row r="167" spans="1:12" x14ac:dyDescent="0.25">
      <c r="A167" s="9" t="s">
        <v>24</v>
      </c>
      <c r="B167" s="29" t="s">
        <v>227</v>
      </c>
      <c r="C167" s="9">
        <v>404</v>
      </c>
      <c r="D167" s="9">
        <v>1000</v>
      </c>
      <c r="E167" s="9">
        <v>1</v>
      </c>
      <c r="F167" s="9" t="s">
        <v>12</v>
      </c>
      <c r="G167" s="9">
        <v>1</v>
      </c>
      <c r="H167" s="9">
        <f t="shared" si="12"/>
        <v>0</v>
      </c>
      <c r="I167" s="10">
        <f t="shared" si="13"/>
        <v>1</v>
      </c>
      <c r="J167" s="17">
        <f t="shared" si="20"/>
        <v>1000</v>
      </c>
      <c r="K167" s="16"/>
      <c r="L167" s="17">
        <f t="shared" si="21"/>
        <v>0</v>
      </c>
    </row>
    <row r="168" spans="1:12" x14ac:dyDescent="0.25">
      <c r="A168" s="9" t="s">
        <v>24</v>
      </c>
      <c r="B168" s="29" t="s">
        <v>228</v>
      </c>
      <c r="C168" s="9">
        <v>405</v>
      </c>
      <c r="D168" s="9">
        <v>3000</v>
      </c>
      <c r="E168" s="9">
        <v>1</v>
      </c>
      <c r="F168" s="9" t="s">
        <v>12</v>
      </c>
      <c r="G168" s="9">
        <v>1</v>
      </c>
      <c r="H168" s="9">
        <f t="shared" si="12"/>
        <v>0</v>
      </c>
      <c r="I168" s="10">
        <f t="shared" si="13"/>
        <v>1</v>
      </c>
      <c r="J168" s="17">
        <f t="shared" si="20"/>
        <v>3000</v>
      </c>
      <c r="K168" s="16"/>
      <c r="L168" s="17">
        <f t="shared" si="21"/>
        <v>0</v>
      </c>
    </row>
    <row r="169" spans="1:12" x14ac:dyDescent="0.25">
      <c r="A169" s="9" t="s">
        <v>18</v>
      </c>
      <c r="B169" s="29" t="s">
        <v>229</v>
      </c>
      <c r="C169" s="9">
        <v>406</v>
      </c>
      <c r="D169" s="9">
        <v>12110.7</v>
      </c>
      <c r="E169" s="9">
        <v>1</v>
      </c>
      <c r="F169" s="9" t="s">
        <v>12</v>
      </c>
      <c r="G169" s="9">
        <v>1</v>
      </c>
      <c r="H169" s="9">
        <f t="shared" si="12"/>
        <v>0</v>
      </c>
      <c r="I169" s="10">
        <f t="shared" si="13"/>
        <v>1</v>
      </c>
      <c r="J169" s="17">
        <f t="shared" si="20"/>
        <v>12110.7</v>
      </c>
      <c r="K169" s="16"/>
      <c r="L169" s="17">
        <f t="shared" si="21"/>
        <v>0</v>
      </c>
    </row>
    <row r="170" spans="1:12" x14ac:dyDescent="0.25">
      <c r="A170" s="9" t="s">
        <v>18</v>
      </c>
      <c r="B170" s="29" t="s">
        <v>256</v>
      </c>
      <c r="C170" s="9">
        <v>413</v>
      </c>
      <c r="D170" s="9">
        <v>2500</v>
      </c>
      <c r="E170" s="9">
        <v>2</v>
      </c>
      <c r="F170" s="9" t="s">
        <v>12</v>
      </c>
      <c r="G170" s="9">
        <v>2</v>
      </c>
      <c r="H170" s="9">
        <f t="shared" si="12"/>
        <v>0</v>
      </c>
      <c r="I170" s="10">
        <f t="shared" si="13"/>
        <v>1</v>
      </c>
      <c r="J170" s="17">
        <f t="shared" si="20"/>
        <v>5000</v>
      </c>
      <c r="K170" s="16"/>
      <c r="L170" s="17">
        <f t="shared" si="21"/>
        <v>0</v>
      </c>
    </row>
    <row r="171" spans="1:12" x14ac:dyDescent="0.25">
      <c r="A171" s="9" t="s">
        <v>18</v>
      </c>
      <c r="B171" s="29" t="s">
        <v>257</v>
      </c>
      <c r="C171" s="9">
        <v>414</v>
      </c>
      <c r="D171" s="9">
        <v>2500</v>
      </c>
      <c r="E171" s="9">
        <v>2</v>
      </c>
      <c r="F171" s="9" t="s">
        <v>12</v>
      </c>
      <c r="G171" s="9">
        <v>2</v>
      </c>
      <c r="H171" s="9">
        <f t="shared" si="12"/>
        <v>0</v>
      </c>
      <c r="I171" s="10">
        <f t="shared" si="13"/>
        <v>1</v>
      </c>
      <c r="J171" s="17">
        <f t="shared" si="20"/>
        <v>5000</v>
      </c>
      <c r="K171" s="16"/>
      <c r="L171" s="17">
        <f t="shared" si="21"/>
        <v>0</v>
      </c>
    </row>
    <row r="172" spans="1:12" x14ac:dyDescent="0.25">
      <c r="A172" s="9" t="s">
        <v>18</v>
      </c>
      <c r="B172" s="29" t="s">
        <v>390</v>
      </c>
      <c r="C172" s="9">
        <v>435</v>
      </c>
      <c r="D172" s="9">
        <v>6500</v>
      </c>
      <c r="E172" s="9">
        <v>1</v>
      </c>
      <c r="F172" s="9" t="s">
        <v>12</v>
      </c>
      <c r="G172" s="9">
        <v>1</v>
      </c>
      <c r="H172" s="9">
        <f t="shared" si="12"/>
        <v>0</v>
      </c>
      <c r="I172" s="10">
        <f t="shared" si="13"/>
        <v>1</v>
      </c>
      <c r="J172" s="17">
        <f t="shared" si="20"/>
        <v>6500</v>
      </c>
      <c r="K172" s="16"/>
      <c r="L172" s="17">
        <f t="shared" si="21"/>
        <v>0</v>
      </c>
    </row>
    <row r="173" spans="1:12" x14ac:dyDescent="0.25">
      <c r="A173" s="9" t="s">
        <v>59</v>
      </c>
      <c r="B173" s="29" t="s">
        <v>339</v>
      </c>
      <c r="C173" s="9">
        <v>436</v>
      </c>
      <c r="D173" s="9">
        <v>1212.415</v>
      </c>
      <c r="E173" s="9">
        <v>4.5599999999999996</v>
      </c>
      <c r="F173" s="9" t="s">
        <v>10</v>
      </c>
      <c r="G173" s="9">
        <v>4.5599999999999996</v>
      </c>
      <c r="H173" s="9">
        <f t="shared" si="12"/>
        <v>0</v>
      </c>
      <c r="I173" s="10">
        <f t="shared" si="13"/>
        <v>1</v>
      </c>
      <c r="J173" s="17">
        <f t="shared" si="20"/>
        <v>5528.6123999999991</v>
      </c>
      <c r="K173" s="16"/>
      <c r="L173" s="17">
        <f t="shared" si="21"/>
        <v>0</v>
      </c>
    </row>
    <row r="174" spans="1:12" x14ac:dyDescent="0.25">
      <c r="A174" s="9" t="s">
        <v>59</v>
      </c>
      <c r="B174" s="29" t="s">
        <v>391</v>
      </c>
      <c r="C174" s="9">
        <v>437</v>
      </c>
      <c r="D174" s="9">
        <v>334.84100000000001</v>
      </c>
      <c r="E174" s="9">
        <v>2.5110000000000001</v>
      </c>
      <c r="F174" s="9" t="s">
        <v>10</v>
      </c>
      <c r="G174" s="9">
        <v>2.5099999999999998</v>
      </c>
      <c r="H174" s="9">
        <f t="shared" si="12"/>
        <v>1.000000000000334E-3</v>
      </c>
      <c r="I174" s="10">
        <f t="shared" si="13"/>
        <v>0.99960175228992421</v>
      </c>
      <c r="J174" s="17">
        <f t="shared" si="20"/>
        <v>840.45090999999991</v>
      </c>
      <c r="K174" s="16"/>
      <c r="L174" s="17">
        <f t="shared" si="21"/>
        <v>0</v>
      </c>
    </row>
    <row r="175" spans="1:12" x14ac:dyDescent="0.25">
      <c r="A175" s="9" t="s">
        <v>20</v>
      </c>
      <c r="B175" s="29" t="s">
        <v>355</v>
      </c>
      <c r="C175" s="9">
        <v>438</v>
      </c>
      <c r="D175" s="9">
        <v>215.28</v>
      </c>
      <c r="E175" s="9">
        <v>4.5350000000000001</v>
      </c>
      <c r="F175" s="9" t="s">
        <v>10</v>
      </c>
      <c r="G175" s="9">
        <v>4.54</v>
      </c>
      <c r="H175" s="9">
        <f t="shared" si="12"/>
        <v>-4.9999999999998934E-3</v>
      </c>
      <c r="I175" s="10">
        <f t="shared" si="13"/>
        <v>1.0011025358324146</v>
      </c>
      <c r="J175" s="17">
        <f t="shared" si="20"/>
        <v>977.37120000000004</v>
      </c>
      <c r="K175" s="16"/>
      <c r="L175" s="17">
        <f t="shared" si="21"/>
        <v>0</v>
      </c>
    </row>
    <row r="176" spans="1:12" x14ac:dyDescent="0.25">
      <c r="A176" s="9" t="s">
        <v>20</v>
      </c>
      <c r="B176" s="29" t="s">
        <v>356</v>
      </c>
      <c r="C176" s="9">
        <v>439</v>
      </c>
      <c r="D176" s="9">
        <v>430.56</v>
      </c>
      <c r="E176" s="9">
        <v>25.651</v>
      </c>
      <c r="F176" s="9" t="s">
        <v>10</v>
      </c>
      <c r="G176" s="9">
        <v>25.65</v>
      </c>
      <c r="H176" s="9">
        <f t="shared" si="12"/>
        <v>1.0000000000012221E-3</v>
      </c>
      <c r="I176" s="10">
        <f t="shared" si="13"/>
        <v>0.99996101516510072</v>
      </c>
      <c r="J176" s="17">
        <f t="shared" si="20"/>
        <v>11043.864</v>
      </c>
      <c r="K176" s="16"/>
      <c r="L176" s="17">
        <f t="shared" si="21"/>
        <v>0</v>
      </c>
    </row>
    <row r="177" spans="1:12" x14ac:dyDescent="0.25">
      <c r="A177" s="9" t="s">
        <v>20</v>
      </c>
      <c r="B177" s="29" t="s">
        <v>392</v>
      </c>
      <c r="C177" s="9">
        <v>440</v>
      </c>
      <c r="D177" s="9">
        <v>215.28</v>
      </c>
      <c r="E177" s="9">
        <v>88.134</v>
      </c>
      <c r="F177" s="9" t="s">
        <v>10</v>
      </c>
      <c r="G177" s="9">
        <v>88.13</v>
      </c>
      <c r="H177" s="9">
        <f t="shared" si="12"/>
        <v>4.0000000000048885E-3</v>
      </c>
      <c r="I177" s="10">
        <f t="shared" si="13"/>
        <v>0.99995461456418633</v>
      </c>
      <c r="J177" s="17">
        <f t="shared" si="20"/>
        <v>18972.626399999997</v>
      </c>
      <c r="K177" s="16"/>
      <c r="L177" s="17">
        <f t="shared" si="21"/>
        <v>0</v>
      </c>
    </row>
    <row r="178" spans="1:12" x14ac:dyDescent="0.25">
      <c r="J178" s="17">
        <f>SUM(J4:J177)</f>
        <v>2247305.9311899999</v>
      </c>
      <c r="L178" s="17">
        <f>SUM(L4:L177)</f>
        <v>0</v>
      </c>
    </row>
  </sheetData>
  <autoFilter ref="A3:O178" xr:uid="{00000000-0009-0000-0000-000014000000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3:O174"/>
  <sheetViews>
    <sheetView topLeftCell="F11" workbookViewId="0">
      <selection activeCell="I95" sqref="I95"/>
    </sheetView>
  </sheetViews>
  <sheetFormatPr defaultRowHeight="15" x14ac:dyDescent="0.25"/>
  <cols>
    <col min="1" max="1" width="36" customWidth="1"/>
    <col min="2" max="2" width="5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2.285156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15.63</v>
      </c>
      <c r="F14" s="9" t="s">
        <v>14</v>
      </c>
      <c r="G14" s="9">
        <v>0</v>
      </c>
      <c r="H14" s="9">
        <f t="shared" si="0"/>
        <v>15.63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105.11</v>
      </c>
      <c r="H27" s="9">
        <f t="shared" si="0"/>
        <v>0</v>
      </c>
      <c r="I27" s="10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51" t="s">
        <v>472</v>
      </c>
      <c r="O27" s="21">
        <f>SUM(O4:O26)</f>
        <v>0</v>
      </c>
    </row>
    <row r="28" spans="1:1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18.25</v>
      </c>
      <c r="H31" s="9">
        <f t="shared" si="0"/>
        <v>0</v>
      </c>
      <c r="I31" s="10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7.41</v>
      </c>
      <c r="H34" s="9">
        <f t="shared" si="0"/>
        <v>0</v>
      </c>
      <c r="I34" s="10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0.8</v>
      </c>
      <c r="H38" s="9">
        <f t="shared" si="0"/>
        <v>0</v>
      </c>
      <c r="I38" s="10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16800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20.55</v>
      </c>
      <c r="H47" s="9">
        <f t="shared" si="0"/>
        <v>0</v>
      </c>
      <c r="I47" s="10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1.28</v>
      </c>
      <c r="H51" s="9">
        <f t="shared" si="0"/>
        <v>4.0000000000000036E-3</v>
      </c>
      <c r="I51" s="10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0.04</v>
      </c>
      <c r="F54" s="9" t="s">
        <v>16</v>
      </c>
      <c r="G54" s="9">
        <v>0.04</v>
      </c>
      <c r="H54" s="9">
        <f t="shared" si="0"/>
        <v>0</v>
      </c>
      <c r="I54" s="10">
        <f t="shared" si="1"/>
        <v>1</v>
      </c>
      <c r="J54" s="17">
        <f t="shared" si="2"/>
        <v>280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3.81</v>
      </c>
      <c r="H57" s="9">
        <f t="shared" si="0"/>
        <v>0</v>
      </c>
      <c r="I57" s="10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43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47.7</v>
      </c>
      <c r="H66" s="9">
        <f t="shared" si="0"/>
        <v>0</v>
      </c>
      <c r="I66" s="10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64.23</v>
      </c>
      <c r="H67" s="9">
        <f t="shared" si="0"/>
        <v>0</v>
      </c>
      <c r="I67" s="10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147</v>
      </c>
      <c r="C68" s="9">
        <v>140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148</v>
      </c>
      <c r="C69" s="9">
        <v>142</v>
      </c>
      <c r="D69" s="9">
        <v>139.93199999999999</v>
      </c>
      <c r="E69" s="9">
        <v>119.78</v>
      </c>
      <c r="F69" s="9" t="s">
        <v>10</v>
      </c>
      <c r="G69" s="9">
        <v>119.78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3" si="6">D69*G69</f>
        <v>16761.054959999998</v>
      </c>
      <c r="K69" s="16"/>
      <c r="L69" s="17">
        <f t="shared" ref="L69:L133" si="7">D69*E69*K69</f>
        <v>0</v>
      </c>
    </row>
    <row r="70" spans="1:12" x14ac:dyDescent="0.25">
      <c r="A70" s="9" t="s">
        <v>42</v>
      </c>
      <c r="B70" s="29" t="s">
        <v>149</v>
      </c>
      <c r="C70" s="9">
        <v>143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150</v>
      </c>
      <c r="C71" s="9">
        <v>147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15000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15000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152</v>
      </c>
      <c r="C73" s="9">
        <v>151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153</v>
      </c>
      <c r="C74" s="9">
        <v>152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154</v>
      </c>
      <c r="C75" s="9">
        <v>156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155</v>
      </c>
      <c r="C76" s="9">
        <v>160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156</v>
      </c>
      <c r="C77" s="9">
        <v>161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157</v>
      </c>
      <c r="C78" s="9">
        <v>165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20</v>
      </c>
      <c r="B79" s="29" t="s">
        <v>158</v>
      </c>
      <c r="C79" s="9">
        <v>168</v>
      </c>
      <c r="D79" s="9">
        <v>254.03</v>
      </c>
      <c r="E79" s="9">
        <v>196</v>
      </c>
      <c r="F79" s="9" t="s">
        <v>10</v>
      </c>
      <c r="G79" s="9">
        <v>196</v>
      </c>
      <c r="H79" s="9">
        <f t="shared" si="4"/>
        <v>0</v>
      </c>
      <c r="I79" s="10">
        <f t="shared" si="5"/>
        <v>1</v>
      </c>
      <c r="J79" s="17">
        <f t="shared" si="6"/>
        <v>49789.88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159</v>
      </c>
      <c r="C80" s="9">
        <v>170</v>
      </c>
      <c r="D80" s="9">
        <v>254.03</v>
      </c>
      <c r="E80" s="9">
        <v>15.794</v>
      </c>
      <c r="F80" s="9" t="s">
        <v>10</v>
      </c>
      <c r="G80" s="9">
        <v>15.79</v>
      </c>
      <c r="H80" s="9">
        <f t="shared" si="4"/>
        <v>4.0000000000013358E-3</v>
      </c>
      <c r="I80" s="10">
        <f t="shared" si="5"/>
        <v>0.99974673926807645</v>
      </c>
      <c r="J80" s="17">
        <f t="shared" si="6"/>
        <v>4011.1336999999999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160</v>
      </c>
      <c r="C81" s="9">
        <v>173</v>
      </c>
      <c r="D81" s="9">
        <v>190.52</v>
      </c>
      <c r="E81" s="9">
        <v>13.32</v>
      </c>
      <c r="F81" s="9" t="s">
        <v>10</v>
      </c>
      <c r="G81" s="9">
        <v>13.32</v>
      </c>
      <c r="H81" s="9">
        <f t="shared" si="4"/>
        <v>0</v>
      </c>
      <c r="I81" s="10">
        <f t="shared" si="5"/>
        <v>1</v>
      </c>
      <c r="J81" s="17">
        <f t="shared" si="6"/>
        <v>2537.7264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161</v>
      </c>
      <c r="C82" s="9">
        <v>174</v>
      </c>
      <c r="D82" s="9">
        <v>254.03</v>
      </c>
      <c r="E82" s="9">
        <v>168.75</v>
      </c>
      <c r="F82" s="9" t="s">
        <v>10</v>
      </c>
      <c r="G82" s="9">
        <v>168.75</v>
      </c>
      <c r="H82" s="9">
        <f t="shared" si="4"/>
        <v>0</v>
      </c>
      <c r="I82" s="10">
        <f t="shared" si="5"/>
        <v>1</v>
      </c>
      <c r="J82" s="17">
        <f t="shared" si="6"/>
        <v>42867.5625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162</v>
      </c>
      <c r="C83" s="9">
        <v>178</v>
      </c>
      <c r="D83" s="9">
        <v>254.03</v>
      </c>
      <c r="E83" s="9">
        <v>68.47</v>
      </c>
      <c r="F83" s="9" t="s">
        <v>10</v>
      </c>
      <c r="G83" s="9">
        <v>68.47</v>
      </c>
      <c r="H83" s="9">
        <f t="shared" si="4"/>
        <v>0</v>
      </c>
      <c r="I83" s="10">
        <f t="shared" si="5"/>
        <v>1</v>
      </c>
      <c r="J83" s="17">
        <f t="shared" si="6"/>
        <v>17393.434099999999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13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6"/>
        <v>3800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27.312000000000001</v>
      </c>
      <c r="F85" s="9" t="s">
        <v>10</v>
      </c>
      <c r="G85" s="9">
        <v>27.31</v>
      </c>
      <c r="H85" s="9">
        <f t="shared" si="4"/>
        <v>2.0000000000024443E-3</v>
      </c>
      <c r="I85" s="10">
        <f t="shared" si="5"/>
        <v>0.99992677211482128</v>
      </c>
      <c r="J85" s="17">
        <f t="shared" si="6"/>
        <v>5879.2968000000001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97.73</v>
      </c>
      <c r="F86" s="9" t="s">
        <v>10</v>
      </c>
      <c r="G86" s="9">
        <v>97.73</v>
      </c>
      <c r="H86" s="9">
        <f t="shared" si="4"/>
        <v>0</v>
      </c>
      <c r="I86" s="10">
        <f t="shared" si="5"/>
        <v>1</v>
      </c>
      <c r="J86" s="17">
        <f t="shared" si="6"/>
        <v>9468.0823999999993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620.15</v>
      </c>
      <c r="F87" s="9" t="s">
        <v>10</v>
      </c>
      <c r="G87" s="9">
        <v>620.15</v>
      </c>
      <c r="H87" s="9">
        <f t="shared" si="4"/>
        <v>0</v>
      </c>
      <c r="I87" s="10">
        <f t="shared" si="5"/>
        <v>1</v>
      </c>
      <c r="J87" s="17">
        <f t="shared" si="6"/>
        <v>10015.422499999999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620.15</v>
      </c>
      <c r="F88" s="9" t="s">
        <v>10</v>
      </c>
      <c r="G88" s="9">
        <v>620.15</v>
      </c>
      <c r="H88" s="9">
        <f t="shared" si="4"/>
        <v>0</v>
      </c>
      <c r="I88" s="10">
        <f t="shared" si="5"/>
        <v>1</v>
      </c>
      <c r="J88" s="17">
        <f t="shared" si="6"/>
        <v>20025.8838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148.80000000000001</v>
      </c>
      <c r="F89" s="9" t="s">
        <v>10</v>
      </c>
      <c r="G89" s="9">
        <v>148.80000000000001</v>
      </c>
      <c r="H89" s="9">
        <f t="shared" si="4"/>
        <v>0</v>
      </c>
      <c r="I89" s="10">
        <f t="shared" si="5"/>
        <v>1</v>
      </c>
      <c r="J89" s="17">
        <f t="shared" si="6"/>
        <v>2403.12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1046.93</v>
      </c>
      <c r="F90" s="9" t="s">
        <v>10</v>
      </c>
      <c r="G90" s="9">
        <v>1046.93</v>
      </c>
      <c r="H90" s="9">
        <f t="shared" si="4"/>
        <v>0</v>
      </c>
      <c r="I90" s="10">
        <f t="shared" si="5"/>
        <v>1</v>
      </c>
      <c r="J90" s="17">
        <f t="shared" si="6"/>
        <v>50711.195340000006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1046.93</v>
      </c>
      <c r="F91" s="9" t="s">
        <v>10</v>
      </c>
      <c r="G91" s="9">
        <v>1046.93</v>
      </c>
      <c r="H91" s="9">
        <f t="shared" si="4"/>
        <v>0</v>
      </c>
      <c r="I91" s="10">
        <f t="shared" si="5"/>
        <v>1</v>
      </c>
      <c r="J91" s="17">
        <f t="shared" si="6"/>
        <v>16907.9195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1046.93</v>
      </c>
      <c r="F92" s="9" t="s">
        <v>10</v>
      </c>
      <c r="G92" s="9">
        <v>1046.93</v>
      </c>
      <c r="H92" s="9">
        <f t="shared" si="4"/>
        <v>0</v>
      </c>
      <c r="I92" s="10">
        <f t="shared" si="5"/>
        <v>1</v>
      </c>
      <c r="J92" s="17">
        <f t="shared" si="6"/>
        <v>28172.886300000002</v>
      </c>
      <c r="K92" s="16"/>
      <c r="L92" s="17">
        <f t="shared" si="7"/>
        <v>0</v>
      </c>
    </row>
    <row r="93" spans="1:12" x14ac:dyDescent="0.25">
      <c r="A93" s="9" t="s">
        <v>22</v>
      </c>
      <c r="B93" s="29" t="s">
        <v>173</v>
      </c>
      <c r="C93" s="9">
        <v>215</v>
      </c>
      <c r="D93" s="9">
        <v>301.392</v>
      </c>
      <c r="E93" s="9">
        <v>21.617000000000001</v>
      </c>
      <c r="F93" s="9" t="s">
        <v>10</v>
      </c>
      <c r="G93" s="9">
        <v>21.62</v>
      </c>
      <c r="H93" s="9">
        <f t="shared" si="4"/>
        <v>-3.0000000000001137E-3</v>
      </c>
      <c r="I93" s="10">
        <f t="shared" si="5"/>
        <v>1.0001387796641532</v>
      </c>
      <c r="J93" s="17">
        <f t="shared" si="6"/>
        <v>6516.0950400000002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232</v>
      </c>
      <c r="C94" s="9">
        <v>217</v>
      </c>
      <c r="D94" s="9">
        <v>350</v>
      </c>
      <c r="E94" s="9">
        <v>1</v>
      </c>
      <c r="F94" s="9" t="s">
        <v>13</v>
      </c>
      <c r="G94" s="9">
        <v>1</v>
      </c>
      <c r="H94" s="9">
        <f t="shared" si="4"/>
        <v>0</v>
      </c>
      <c r="I94" s="10">
        <f t="shared" si="5"/>
        <v>1</v>
      </c>
      <c r="J94" s="17">
        <f t="shared" si="6"/>
        <v>350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174</v>
      </c>
      <c r="C95" s="9">
        <v>218</v>
      </c>
      <c r="D95" s="9">
        <v>350</v>
      </c>
      <c r="E95" s="9">
        <v>23</v>
      </c>
      <c r="F95" s="9" t="s">
        <v>13</v>
      </c>
      <c r="G95" s="9">
        <v>20</v>
      </c>
      <c r="H95" s="9">
        <f t="shared" si="4"/>
        <v>3</v>
      </c>
      <c r="I95" s="10">
        <f t="shared" si="5"/>
        <v>0.86956521739130432</v>
      </c>
      <c r="J95" s="17">
        <f t="shared" si="6"/>
        <v>7000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175</v>
      </c>
      <c r="C96" s="9">
        <v>219</v>
      </c>
      <c r="D96" s="9">
        <v>82</v>
      </c>
      <c r="E96" s="9">
        <v>41.844999999999999</v>
      </c>
      <c r="F96" s="9" t="s">
        <v>19</v>
      </c>
      <c r="G96" s="9">
        <v>41.85</v>
      </c>
      <c r="H96" s="9">
        <f t="shared" si="4"/>
        <v>-5.000000000002558E-3</v>
      </c>
      <c r="I96" s="10">
        <f t="shared" si="5"/>
        <v>1.0001194885888398</v>
      </c>
      <c r="J96" s="17">
        <f t="shared" si="6"/>
        <v>3431.7000000000003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176</v>
      </c>
      <c r="C97" s="9">
        <v>220</v>
      </c>
      <c r="D97" s="9">
        <v>32.799999999999997</v>
      </c>
      <c r="E97" s="9">
        <v>125.535</v>
      </c>
      <c r="F97" s="9" t="s">
        <v>19</v>
      </c>
      <c r="G97" s="9">
        <v>125.54</v>
      </c>
      <c r="H97" s="9">
        <f t="shared" si="4"/>
        <v>-5.0000000000096634E-3</v>
      </c>
      <c r="I97" s="10">
        <f t="shared" si="5"/>
        <v>1.0000398295296133</v>
      </c>
      <c r="J97" s="17">
        <f t="shared" si="6"/>
        <v>4117.7119999999995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177</v>
      </c>
      <c r="C98" s="9">
        <v>221</v>
      </c>
      <c r="D98" s="9">
        <v>131.19999999999999</v>
      </c>
      <c r="E98" s="9">
        <v>21.196000000000002</v>
      </c>
      <c r="F98" s="9" t="s">
        <v>19</v>
      </c>
      <c r="G98" s="9">
        <v>21.2</v>
      </c>
      <c r="H98" s="9">
        <f t="shared" si="4"/>
        <v>-3.9999999999977831E-3</v>
      </c>
      <c r="I98" s="10">
        <f t="shared" si="5"/>
        <v>1.0001887148518587</v>
      </c>
      <c r="J98" s="17">
        <f t="shared" si="6"/>
        <v>2781.4399999999996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178</v>
      </c>
      <c r="C99" s="9">
        <v>222</v>
      </c>
      <c r="D99" s="9">
        <v>1000</v>
      </c>
      <c r="E99" s="9">
        <v>7</v>
      </c>
      <c r="F99" s="9" t="s">
        <v>13</v>
      </c>
      <c r="G99" s="9">
        <v>7</v>
      </c>
      <c r="H99" s="9">
        <f t="shared" si="4"/>
        <v>0</v>
      </c>
      <c r="I99" s="10">
        <f t="shared" si="5"/>
        <v>1</v>
      </c>
      <c r="J99" s="17">
        <f t="shared" si="6"/>
        <v>7000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179</v>
      </c>
      <c r="C100" s="9">
        <v>224</v>
      </c>
      <c r="D100" s="9">
        <v>183</v>
      </c>
      <c r="E100" s="9">
        <v>109.67</v>
      </c>
      <c r="F100" s="9" t="s">
        <v>10</v>
      </c>
      <c r="G100" s="9">
        <v>109.67</v>
      </c>
      <c r="H100" s="9">
        <f t="shared" si="4"/>
        <v>0</v>
      </c>
      <c r="I100" s="10">
        <f t="shared" si="5"/>
        <v>1</v>
      </c>
      <c r="J100" s="17">
        <f t="shared" si="6"/>
        <v>20069.61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180</v>
      </c>
      <c r="C101" s="9">
        <v>225</v>
      </c>
      <c r="D101" s="9">
        <v>49.2</v>
      </c>
      <c r="E101" s="9">
        <v>82.53</v>
      </c>
      <c r="F101" s="9" t="s">
        <v>19</v>
      </c>
      <c r="G101" s="9">
        <v>82.53</v>
      </c>
      <c r="H101" s="9">
        <f t="shared" si="4"/>
        <v>0</v>
      </c>
      <c r="I101" s="10">
        <f t="shared" si="5"/>
        <v>1</v>
      </c>
      <c r="J101" s="17">
        <f t="shared" si="6"/>
        <v>4060.4760000000001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181</v>
      </c>
      <c r="C102" s="9">
        <v>226</v>
      </c>
      <c r="D102" s="9">
        <v>183</v>
      </c>
      <c r="E102" s="9">
        <v>97.489000000000004</v>
      </c>
      <c r="F102" s="9" t="s">
        <v>10</v>
      </c>
      <c r="G102" s="9">
        <v>97.49</v>
      </c>
      <c r="H102" s="9">
        <f t="shared" si="4"/>
        <v>-9.9999999999056399E-4</v>
      </c>
      <c r="I102" s="10">
        <f t="shared" si="5"/>
        <v>1.0000102575675203</v>
      </c>
      <c r="J102" s="17">
        <f t="shared" si="6"/>
        <v>17840.669999999998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182</v>
      </c>
      <c r="C103" s="9">
        <v>227</v>
      </c>
      <c r="D103" s="9">
        <v>49.2</v>
      </c>
      <c r="E103" s="9">
        <v>102.69</v>
      </c>
      <c r="F103" s="9" t="s">
        <v>19</v>
      </c>
      <c r="G103" s="9">
        <v>102.69</v>
      </c>
      <c r="H103" s="9">
        <f t="shared" si="4"/>
        <v>0</v>
      </c>
      <c r="I103" s="10">
        <f t="shared" si="5"/>
        <v>1</v>
      </c>
      <c r="J103" s="17">
        <f t="shared" si="6"/>
        <v>5052.348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183</v>
      </c>
      <c r="C104" s="9">
        <v>228</v>
      </c>
      <c r="D104" s="9">
        <v>183</v>
      </c>
      <c r="E104" s="9">
        <v>13.096</v>
      </c>
      <c r="F104" s="9" t="s">
        <v>10</v>
      </c>
      <c r="G104" s="9">
        <v>13.1</v>
      </c>
      <c r="H104" s="9">
        <f t="shared" si="4"/>
        <v>-3.9999999999995595E-3</v>
      </c>
      <c r="I104" s="10">
        <f t="shared" si="5"/>
        <v>1.0003054367745876</v>
      </c>
      <c r="J104" s="17">
        <f t="shared" si="6"/>
        <v>2397.2999999999997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184</v>
      </c>
      <c r="C105" s="9">
        <v>229</v>
      </c>
      <c r="D105" s="9">
        <v>49.2</v>
      </c>
      <c r="E105" s="9">
        <v>8.73</v>
      </c>
      <c r="F105" s="9" t="s">
        <v>19</v>
      </c>
      <c r="G105" s="9">
        <v>8.73</v>
      </c>
      <c r="H105" s="9">
        <f t="shared" si="4"/>
        <v>0</v>
      </c>
      <c r="I105" s="10">
        <f t="shared" si="5"/>
        <v>1</v>
      </c>
      <c r="J105" s="17">
        <f t="shared" si="6"/>
        <v>429.51600000000002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185</v>
      </c>
      <c r="C106" s="9">
        <v>230</v>
      </c>
      <c r="D106" s="9">
        <v>183</v>
      </c>
      <c r="E106" s="9">
        <v>3.6070000000000002</v>
      </c>
      <c r="F106" s="9" t="s">
        <v>10</v>
      </c>
      <c r="G106" s="9">
        <v>3.61</v>
      </c>
      <c r="H106" s="9">
        <f t="shared" si="4"/>
        <v>-2.9999999999996696E-3</v>
      </c>
      <c r="I106" s="10">
        <f t="shared" si="5"/>
        <v>1.0008317161075686</v>
      </c>
      <c r="J106" s="17">
        <f t="shared" si="6"/>
        <v>660.63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186</v>
      </c>
      <c r="C107" s="9">
        <v>231</v>
      </c>
      <c r="D107" s="9">
        <v>49.2</v>
      </c>
      <c r="E107" s="9">
        <v>7.43</v>
      </c>
      <c r="F107" s="9" t="s">
        <v>19</v>
      </c>
      <c r="G107" s="9">
        <v>7.43</v>
      </c>
      <c r="H107" s="9">
        <f t="shared" si="4"/>
        <v>0</v>
      </c>
      <c r="I107" s="10">
        <f t="shared" si="5"/>
        <v>1</v>
      </c>
      <c r="J107" s="17">
        <f t="shared" si="6"/>
        <v>365.55599999999998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187</v>
      </c>
      <c r="C108" s="9">
        <v>232</v>
      </c>
      <c r="D108" s="9">
        <v>183</v>
      </c>
      <c r="E108" s="9">
        <v>18.998000000000001</v>
      </c>
      <c r="F108" s="9" t="s">
        <v>10</v>
      </c>
      <c r="G108" s="9">
        <v>19</v>
      </c>
      <c r="H108" s="9">
        <f t="shared" si="4"/>
        <v>-1.9999999999988916E-3</v>
      </c>
      <c r="I108" s="10">
        <f t="shared" si="5"/>
        <v>1.0001052742393937</v>
      </c>
      <c r="J108" s="17">
        <f t="shared" si="6"/>
        <v>3477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188</v>
      </c>
      <c r="C109" s="9">
        <v>233</v>
      </c>
      <c r="D109" s="9">
        <v>49.2</v>
      </c>
      <c r="E109" s="9">
        <v>25.32</v>
      </c>
      <c r="F109" s="9" t="s">
        <v>19</v>
      </c>
      <c r="G109" s="9">
        <v>25.32</v>
      </c>
      <c r="H109" s="9">
        <f t="shared" si="4"/>
        <v>0</v>
      </c>
      <c r="I109" s="10">
        <f t="shared" si="5"/>
        <v>1</v>
      </c>
      <c r="J109" s="17">
        <f t="shared" si="6"/>
        <v>1245.7440000000001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189</v>
      </c>
      <c r="C110" s="9">
        <v>234</v>
      </c>
      <c r="D110" s="9">
        <v>183</v>
      </c>
      <c r="E110" s="9">
        <v>23.866</v>
      </c>
      <c r="F110" s="9" t="s">
        <v>10</v>
      </c>
      <c r="G110" s="9">
        <v>23.87</v>
      </c>
      <c r="H110" s="9">
        <f t="shared" si="4"/>
        <v>-4.0000000000013358E-3</v>
      </c>
      <c r="I110" s="10">
        <f t="shared" si="5"/>
        <v>1.0001676024469959</v>
      </c>
      <c r="J110" s="17">
        <f t="shared" si="6"/>
        <v>4368.21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190</v>
      </c>
      <c r="C111" s="9">
        <v>235</v>
      </c>
      <c r="D111" s="9">
        <v>2.5</v>
      </c>
      <c r="E111" s="9">
        <v>2815</v>
      </c>
      <c r="F111" s="9" t="s">
        <v>23</v>
      </c>
      <c r="G111" s="9">
        <v>2815</v>
      </c>
      <c r="H111" s="9">
        <f t="shared" si="4"/>
        <v>0</v>
      </c>
      <c r="I111" s="10">
        <f t="shared" si="5"/>
        <v>1</v>
      </c>
      <c r="J111" s="17">
        <f t="shared" si="6"/>
        <v>7037.5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191</v>
      </c>
      <c r="C112" s="9">
        <v>237</v>
      </c>
      <c r="D112" s="9">
        <v>183</v>
      </c>
      <c r="E112" s="9">
        <v>5.5010000000000003</v>
      </c>
      <c r="F112" s="9" t="s">
        <v>10</v>
      </c>
      <c r="G112" s="9">
        <v>5.5</v>
      </c>
      <c r="H112" s="9">
        <f t="shared" si="4"/>
        <v>1.000000000000334E-3</v>
      </c>
      <c r="I112" s="10">
        <f t="shared" si="5"/>
        <v>0.99981821487002354</v>
      </c>
      <c r="J112" s="17">
        <f t="shared" si="6"/>
        <v>1006.5</v>
      </c>
      <c r="K112" s="16"/>
      <c r="L112" s="17">
        <f t="shared" si="7"/>
        <v>0</v>
      </c>
    </row>
    <row r="113" spans="1:13" x14ac:dyDescent="0.25">
      <c r="A113" s="9" t="s">
        <v>22</v>
      </c>
      <c r="B113" s="29" t="s">
        <v>192</v>
      </c>
      <c r="C113" s="9">
        <v>238</v>
      </c>
      <c r="D113" s="9">
        <v>183</v>
      </c>
      <c r="E113" s="9">
        <v>32.71</v>
      </c>
      <c r="F113" s="9" t="s">
        <v>10</v>
      </c>
      <c r="G113" s="9">
        <v>32.71</v>
      </c>
      <c r="H113" s="9">
        <f t="shared" si="4"/>
        <v>0</v>
      </c>
      <c r="I113" s="10">
        <f t="shared" si="5"/>
        <v>1</v>
      </c>
      <c r="J113" s="17">
        <f t="shared" si="6"/>
        <v>5985.93</v>
      </c>
      <c r="K113" s="16"/>
      <c r="L113" s="17">
        <f t="shared" si="7"/>
        <v>0</v>
      </c>
    </row>
    <row r="114" spans="1:13" x14ac:dyDescent="0.25">
      <c r="A114" s="9" t="s">
        <v>22</v>
      </c>
      <c r="B114" s="29" t="s">
        <v>193</v>
      </c>
      <c r="C114" s="9">
        <v>239</v>
      </c>
      <c r="D114" s="9">
        <v>183</v>
      </c>
      <c r="E114" s="9">
        <v>13.766</v>
      </c>
      <c r="F114" s="9" t="s">
        <v>10</v>
      </c>
      <c r="G114" s="9">
        <v>13.77</v>
      </c>
      <c r="H114" s="9">
        <f t="shared" si="4"/>
        <v>-3.9999999999995595E-3</v>
      </c>
      <c r="I114" s="10">
        <f t="shared" si="5"/>
        <v>1.0002905709719598</v>
      </c>
      <c r="J114" s="17">
        <f t="shared" si="6"/>
        <v>2519.91</v>
      </c>
      <c r="K114" s="16"/>
      <c r="L114" s="17">
        <f t="shared" si="7"/>
        <v>0</v>
      </c>
    </row>
    <row r="115" spans="1:13" x14ac:dyDescent="0.25">
      <c r="A115" s="9" t="s">
        <v>22</v>
      </c>
      <c r="B115" s="29" t="s">
        <v>194</v>
      </c>
      <c r="C115" s="9">
        <v>240</v>
      </c>
      <c r="D115" s="9">
        <v>183</v>
      </c>
      <c r="E115" s="9">
        <v>64.411000000000001</v>
      </c>
      <c r="F115" s="9" t="s">
        <v>10</v>
      </c>
      <c r="G115" s="9">
        <v>64.41</v>
      </c>
      <c r="H115" s="9">
        <f t="shared" si="4"/>
        <v>1.0000000000047748E-3</v>
      </c>
      <c r="I115" s="10">
        <f t="shared" si="5"/>
        <v>0.99998447470152607</v>
      </c>
      <c r="J115" s="17">
        <f t="shared" si="6"/>
        <v>11787.029999999999</v>
      </c>
      <c r="K115" s="16"/>
      <c r="L115" s="17">
        <f t="shared" si="7"/>
        <v>0</v>
      </c>
    </row>
    <row r="116" spans="1:13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244.11</v>
      </c>
      <c r="F116" s="9" t="s">
        <v>10</v>
      </c>
      <c r="G116" s="9">
        <v>244.11</v>
      </c>
      <c r="H116" s="9">
        <f t="shared" si="4"/>
        <v>0</v>
      </c>
      <c r="I116" s="10">
        <f t="shared" si="5"/>
        <v>1</v>
      </c>
      <c r="J116" s="17">
        <f t="shared" si="6"/>
        <v>15764.623800000001</v>
      </c>
      <c r="K116" s="16"/>
      <c r="L116" s="17">
        <f t="shared" si="7"/>
        <v>0</v>
      </c>
    </row>
    <row r="117" spans="1:13" x14ac:dyDescent="0.25">
      <c r="A117" s="9" t="s">
        <v>45</v>
      </c>
      <c r="B117" s="29" t="s">
        <v>195</v>
      </c>
      <c r="C117" s="9">
        <v>245</v>
      </c>
      <c r="D117" s="9">
        <v>26.91</v>
      </c>
      <c r="E117" s="9">
        <v>375</v>
      </c>
      <c r="F117" s="9" t="s">
        <v>10</v>
      </c>
      <c r="G117" s="9">
        <v>375</v>
      </c>
      <c r="H117" s="9">
        <f t="shared" si="4"/>
        <v>0</v>
      </c>
      <c r="I117" s="10">
        <f t="shared" si="5"/>
        <v>1</v>
      </c>
      <c r="J117" s="17">
        <f t="shared" si="6"/>
        <v>10091.25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196</v>
      </c>
      <c r="C118" s="9">
        <v>246</v>
      </c>
      <c r="D118" s="9">
        <v>17500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17500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3</v>
      </c>
      <c r="F119" s="9" t="s">
        <v>13</v>
      </c>
      <c r="G119" s="9">
        <v>3</v>
      </c>
      <c r="H119" s="9">
        <f t="shared" si="4"/>
        <v>0</v>
      </c>
      <c r="I119" s="10">
        <f t="shared" si="5"/>
        <v>1</v>
      </c>
      <c r="J119" s="17">
        <f t="shared" si="6"/>
        <v>1800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15000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10000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2</v>
      </c>
      <c r="F123" s="9" t="s">
        <v>12</v>
      </c>
      <c r="G123" s="9">
        <v>2</v>
      </c>
      <c r="H123" s="9">
        <f t="shared" si="4"/>
        <v>0</v>
      </c>
      <c r="I123" s="10">
        <f t="shared" si="5"/>
        <v>1</v>
      </c>
      <c r="J123" s="17">
        <f t="shared" si="6"/>
        <v>1000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25</v>
      </c>
      <c r="C124" s="9">
        <v>254</v>
      </c>
      <c r="D124" s="9">
        <v>7000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7000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10000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203</v>
      </c>
      <c r="C127" s="9">
        <v>258</v>
      </c>
      <c r="D127" s="9">
        <v>4000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>D127*E127*I127</f>
        <v>4000</v>
      </c>
      <c r="K127" s="16"/>
      <c r="L127" s="17">
        <f t="shared" si="7"/>
        <v>0</v>
      </c>
      <c r="M127" s="11"/>
    </row>
    <row r="128" spans="1:13" x14ac:dyDescent="0.25">
      <c r="A128" s="9" t="s">
        <v>26</v>
      </c>
      <c r="B128" s="29" t="s">
        <v>204</v>
      </c>
      <c r="C128" s="9">
        <v>260</v>
      </c>
      <c r="D128" s="9">
        <v>1355</v>
      </c>
      <c r="E128" s="9">
        <v>19.690000000000001</v>
      </c>
      <c r="F128" s="9" t="s">
        <v>19</v>
      </c>
      <c r="G128" s="9">
        <v>19.690000000000001</v>
      </c>
      <c r="H128" s="9">
        <f t="shared" si="4"/>
        <v>0</v>
      </c>
      <c r="I128" s="10">
        <f t="shared" si="5"/>
        <v>1</v>
      </c>
      <c r="J128" s="17">
        <f t="shared" si="6"/>
        <v>26679.95</v>
      </c>
      <c r="K128" s="16"/>
      <c r="L128" s="17">
        <f t="shared" si="7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4</v>
      </c>
      <c r="F129" s="9" t="s">
        <v>13</v>
      </c>
      <c r="G129" s="9">
        <v>4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18958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18958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46</v>
      </c>
      <c r="B132" s="29" t="s">
        <v>439</v>
      </c>
      <c r="C132" s="9">
        <v>266</v>
      </c>
      <c r="D132" s="9">
        <v>5535</v>
      </c>
      <c r="E132" s="9">
        <v>15.74</v>
      </c>
      <c r="F132" s="9" t="s">
        <v>19</v>
      </c>
      <c r="G132" s="9">
        <v>15.74</v>
      </c>
      <c r="H132" s="9">
        <f t="shared" si="4"/>
        <v>0</v>
      </c>
      <c r="I132" s="10">
        <f t="shared" si="5"/>
        <v>1</v>
      </c>
      <c r="J132" s="17">
        <f t="shared" si="6"/>
        <v>87120.9</v>
      </c>
      <c r="K132" s="16"/>
      <c r="L132" s="17">
        <f t="shared" si="7"/>
        <v>0</v>
      </c>
    </row>
    <row r="133" spans="1:12" x14ac:dyDescent="0.25">
      <c r="A133" s="9" t="s">
        <v>46</v>
      </c>
      <c r="B133" s="29" t="s">
        <v>440</v>
      </c>
      <c r="C133" s="9">
        <v>267</v>
      </c>
      <c r="D133" s="9">
        <v>2438</v>
      </c>
      <c r="E133" s="9">
        <v>19.690000000000001</v>
      </c>
      <c r="F133" s="9" t="s">
        <v>19</v>
      </c>
      <c r="G133" s="9">
        <v>19.690000000000001</v>
      </c>
      <c r="H133" s="9">
        <f t="shared" ref="H133:H173" si="8">E133-G133</f>
        <v>0</v>
      </c>
      <c r="I133" s="10">
        <f t="shared" ref="I133:I173" si="9">G133/E133</f>
        <v>1</v>
      </c>
      <c r="J133" s="17">
        <f t="shared" si="6"/>
        <v>48004.22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209</v>
      </c>
      <c r="C134" s="9">
        <v>270</v>
      </c>
      <c r="D134" s="9">
        <v>250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ref="J134:J173" si="10">D134*G134</f>
        <v>250</v>
      </c>
      <c r="K134" s="16"/>
      <c r="L134" s="17">
        <f t="shared" ref="L134:L173" si="11">D134*E134*K134</f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8">
        <f t="shared" ref="J135:J136" si="12">D135*E135*I135</f>
        <v>12000</v>
      </c>
      <c r="K135" s="10"/>
      <c r="L135" s="18">
        <f t="shared" si="11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8">
        <f t="shared" si="12"/>
        <v>1500</v>
      </c>
      <c r="K136" s="10"/>
      <c r="L136" s="18">
        <f t="shared" si="11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10"/>
        <v>0</v>
      </c>
      <c r="K137" s="16"/>
      <c r="L137" s="17">
        <f t="shared" si="11"/>
        <v>0</v>
      </c>
    </row>
    <row r="138" spans="1:12" x14ac:dyDescent="0.25">
      <c r="A138" s="9" t="s">
        <v>17</v>
      </c>
      <c r="B138" s="2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0"/>
        <v>350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76.528999999999996</v>
      </c>
      <c r="F139" s="9" t="s">
        <v>31</v>
      </c>
      <c r="G139" s="9">
        <v>76.53</v>
      </c>
      <c r="H139" s="9">
        <f t="shared" si="8"/>
        <v>-1.0000000000047748E-3</v>
      </c>
      <c r="I139" s="10">
        <f t="shared" si="9"/>
        <v>1.0000130669419436</v>
      </c>
      <c r="J139" s="17">
        <f t="shared" si="10"/>
        <v>2602.02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29.302600000000002</v>
      </c>
      <c r="F140" s="9" t="s">
        <v>31</v>
      </c>
      <c r="G140" s="9">
        <v>29.3</v>
      </c>
      <c r="H140" s="9">
        <f t="shared" si="8"/>
        <v>2.6000000000010459E-3</v>
      </c>
      <c r="I140" s="10">
        <f t="shared" si="9"/>
        <v>0.99991127067222696</v>
      </c>
      <c r="J140" s="17">
        <f t="shared" si="10"/>
        <v>2256.1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66</v>
      </c>
      <c r="F141" s="9" t="s">
        <v>23</v>
      </c>
      <c r="G141" s="9">
        <v>66</v>
      </c>
      <c r="H141" s="9">
        <f t="shared" si="8"/>
        <v>0</v>
      </c>
      <c r="I141" s="10">
        <f t="shared" si="9"/>
        <v>1</v>
      </c>
      <c r="J141" s="17">
        <f t="shared" si="10"/>
        <v>1518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17.375499999999999</v>
      </c>
      <c r="F142" s="9" t="s">
        <v>31</v>
      </c>
      <c r="G142" s="9">
        <v>17.38</v>
      </c>
      <c r="H142" s="9">
        <f t="shared" si="8"/>
        <v>-4.5000000000001705E-3</v>
      </c>
      <c r="I142" s="10">
        <f t="shared" si="9"/>
        <v>1.0002589853529396</v>
      </c>
      <c r="J142" s="17">
        <f t="shared" si="10"/>
        <v>2624.3799999999997</v>
      </c>
      <c r="K142" s="16"/>
      <c r="L142" s="17">
        <f t="shared" si="11"/>
        <v>0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350</v>
      </c>
      <c r="K143" s="16"/>
      <c r="L143" s="17">
        <f t="shared" si="11"/>
        <v>0</v>
      </c>
    </row>
    <row r="144" spans="1:12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400</v>
      </c>
      <c r="K144" s="16"/>
      <c r="L144" s="17">
        <f t="shared" si="11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800</v>
      </c>
      <c r="K145" s="16"/>
      <c r="L145" s="17">
        <f t="shared" si="11"/>
        <v>0</v>
      </c>
    </row>
    <row r="146" spans="1:12" x14ac:dyDescent="0.25">
      <c r="A146" s="9" t="s">
        <v>42</v>
      </c>
      <c r="B146" s="29" t="s">
        <v>220</v>
      </c>
      <c r="C146" s="9">
        <v>293</v>
      </c>
      <c r="D146" s="9">
        <v>1008</v>
      </c>
      <c r="E146" s="9">
        <v>121</v>
      </c>
      <c r="F146" s="9" t="s">
        <v>23</v>
      </c>
      <c r="G146" s="9">
        <v>121</v>
      </c>
      <c r="H146" s="9">
        <f t="shared" si="8"/>
        <v>0</v>
      </c>
      <c r="I146" s="10">
        <f t="shared" si="9"/>
        <v>1</v>
      </c>
      <c r="J146" s="17">
        <f t="shared" si="10"/>
        <v>121968</v>
      </c>
      <c r="K146" s="16"/>
      <c r="L146" s="17">
        <f t="shared" si="11"/>
        <v>0</v>
      </c>
    </row>
    <row r="147" spans="1:12" x14ac:dyDescent="0.25">
      <c r="A147" s="9" t="s">
        <v>61</v>
      </c>
      <c r="B147" s="29" t="s">
        <v>441</v>
      </c>
      <c r="C147" s="9">
        <v>305</v>
      </c>
      <c r="D147" s="9">
        <v>14000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14000</v>
      </c>
      <c r="K147" s="16"/>
      <c r="L147" s="17">
        <f t="shared" si="11"/>
        <v>0</v>
      </c>
    </row>
    <row r="148" spans="1:12" x14ac:dyDescent="0.25">
      <c r="A148" s="9" t="s">
        <v>34</v>
      </c>
      <c r="B148" s="29" t="s">
        <v>442</v>
      </c>
      <c r="C148" s="9">
        <v>318</v>
      </c>
      <c r="D148" s="9">
        <v>193.75</v>
      </c>
      <c r="E148" s="9">
        <v>36.81</v>
      </c>
      <c r="F148" s="9" t="s">
        <v>10</v>
      </c>
      <c r="G148" s="9">
        <v>36.81</v>
      </c>
      <c r="H148" s="9">
        <f t="shared" si="8"/>
        <v>0</v>
      </c>
      <c r="I148" s="10">
        <f t="shared" si="9"/>
        <v>1</v>
      </c>
      <c r="J148" s="17">
        <f t="shared" si="10"/>
        <v>7131.9375</v>
      </c>
      <c r="K148" s="16"/>
      <c r="L148" s="17">
        <f t="shared" si="11"/>
        <v>0</v>
      </c>
    </row>
    <row r="149" spans="1:12" x14ac:dyDescent="0.25">
      <c r="A149" s="9" t="s">
        <v>34</v>
      </c>
      <c r="B149" s="29" t="s">
        <v>243</v>
      </c>
      <c r="C149" s="9">
        <v>319</v>
      </c>
      <c r="D149" s="9">
        <v>8500</v>
      </c>
      <c r="E149" s="9">
        <v>8.1500000000000003E-2</v>
      </c>
      <c r="F149" s="9" t="s">
        <v>16</v>
      </c>
      <c r="G149" s="9">
        <v>0.08</v>
      </c>
      <c r="H149" s="9">
        <f t="shared" si="8"/>
        <v>1.5000000000000013E-3</v>
      </c>
      <c r="I149" s="10">
        <f t="shared" si="9"/>
        <v>0.98159509202453987</v>
      </c>
      <c r="J149" s="17">
        <f t="shared" si="10"/>
        <v>680</v>
      </c>
      <c r="K149" s="16"/>
      <c r="L149" s="17">
        <f t="shared" si="11"/>
        <v>0</v>
      </c>
    </row>
    <row r="150" spans="1:12" x14ac:dyDescent="0.25">
      <c r="A150" s="9" t="s">
        <v>34</v>
      </c>
      <c r="B150" s="29" t="s">
        <v>244</v>
      </c>
      <c r="C150" s="9">
        <v>320</v>
      </c>
      <c r="D150" s="9">
        <v>424</v>
      </c>
      <c r="E150" s="9">
        <v>3.1819999999999999</v>
      </c>
      <c r="F150" s="9" t="s">
        <v>14</v>
      </c>
      <c r="G150" s="9">
        <v>3.18</v>
      </c>
      <c r="H150" s="9">
        <f t="shared" si="8"/>
        <v>1.9999999999997797E-3</v>
      </c>
      <c r="I150" s="10">
        <f t="shared" si="9"/>
        <v>0.99937146448774361</v>
      </c>
      <c r="J150" s="17">
        <f t="shared" si="10"/>
        <v>1348.3200000000002</v>
      </c>
      <c r="K150" s="16"/>
      <c r="L150" s="17">
        <f t="shared" si="11"/>
        <v>0</v>
      </c>
    </row>
    <row r="151" spans="1:12" x14ac:dyDescent="0.25">
      <c r="A151" s="9" t="s">
        <v>34</v>
      </c>
      <c r="B151" s="29" t="s">
        <v>245</v>
      </c>
      <c r="C151" s="9">
        <v>321</v>
      </c>
      <c r="D151" s="9">
        <v>1000</v>
      </c>
      <c r="E151" s="9">
        <v>0.53400000000000003</v>
      </c>
      <c r="F151" s="9" t="s">
        <v>14</v>
      </c>
      <c r="G151" s="9">
        <v>0.53</v>
      </c>
      <c r="H151" s="9">
        <f t="shared" si="8"/>
        <v>4.0000000000000036E-3</v>
      </c>
      <c r="I151" s="10">
        <f t="shared" si="9"/>
        <v>0.99250936329588013</v>
      </c>
      <c r="J151" s="17">
        <f t="shared" si="10"/>
        <v>530</v>
      </c>
      <c r="K151" s="16"/>
      <c r="L151" s="17">
        <f t="shared" si="11"/>
        <v>0</v>
      </c>
    </row>
    <row r="152" spans="1:12" x14ac:dyDescent="0.25">
      <c r="A152" s="9" t="s">
        <v>34</v>
      </c>
      <c r="B152" s="29" t="s">
        <v>246</v>
      </c>
      <c r="C152" s="9">
        <v>322</v>
      </c>
      <c r="D152" s="9">
        <v>2000</v>
      </c>
      <c r="E152" s="9">
        <v>1.591</v>
      </c>
      <c r="F152" s="9" t="s">
        <v>14</v>
      </c>
      <c r="G152" s="9">
        <v>1.59</v>
      </c>
      <c r="H152" s="9">
        <f t="shared" si="8"/>
        <v>9.9999999999988987E-4</v>
      </c>
      <c r="I152" s="10">
        <f t="shared" si="9"/>
        <v>0.99937146448774361</v>
      </c>
      <c r="J152" s="17">
        <f t="shared" si="10"/>
        <v>3180</v>
      </c>
      <c r="K152" s="16"/>
      <c r="L152" s="17">
        <f t="shared" si="11"/>
        <v>0</v>
      </c>
    </row>
    <row r="153" spans="1:12" x14ac:dyDescent="0.25">
      <c r="A153" s="9" t="s">
        <v>34</v>
      </c>
      <c r="B153" s="29" t="s">
        <v>247</v>
      </c>
      <c r="C153" s="9">
        <v>323</v>
      </c>
      <c r="D153" s="9">
        <v>258.33999999999997</v>
      </c>
      <c r="E153" s="9">
        <v>40.99</v>
      </c>
      <c r="F153" s="9" t="s">
        <v>10</v>
      </c>
      <c r="G153" s="9">
        <v>40.99</v>
      </c>
      <c r="H153" s="9">
        <f t="shared" si="8"/>
        <v>0</v>
      </c>
      <c r="I153" s="10">
        <f t="shared" si="9"/>
        <v>1</v>
      </c>
      <c r="J153" s="17">
        <f t="shared" si="10"/>
        <v>10589.356599999999</v>
      </c>
      <c r="K153" s="16"/>
      <c r="L153" s="17">
        <f t="shared" si="11"/>
        <v>0</v>
      </c>
    </row>
    <row r="154" spans="1:12" x14ac:dyDescent="0.25">
      <c r="A154" s="9" t="s">
        <v>34</v>
      </c>
      <c r="B154" s="29" t="s">
        <v>248</v>
      </c>
      <c r="C154" s="9">
        <v>324</v>
      </c>
      <c r="D154" s="9">
        <v>172.22</v>
      </c>
      <c r="E154" s="9">
        <v>40.99</v>
      </c>
      <c r="F154" s="9" t="s">
        <v>10</v>
      </c>
      <c r="G154" s="9">
        <v>40.99</v>
      </c>
      <c r="H154" s="9">
        <f t="shared" si="8"/>
        <v>0</v>
      </c>
      <c r="I154" s="10">
        <f t="shared" si="9"/>
        <v>1</v>
      </c>
      <c r="J154" s="17">
        <f t="shared" si="10"/>
        <v>7059.2978000000003</v>
      </c>
      <c r="K154" s="16"/>
      <c r="L154" s="17">
        <f t="shared" si="11"/>
        <v>0</v>
      </c>
    </row>
    <row r="155" spans="1:12" x14ac:dyDescent="0.25">
      <c r="A155" s="9" t="s">
        <v>34</v>
      </c>
      <c r="B155" s="29" t="s">
        <v>249</v>
      </c>
      <c r="C155" s="9">
        <v>325</v>
      </c>
      <c r="D155" s="9">
        <v>269.10000000000002</v>
      </c>
      <c r="E155" s="9">
        <v>49.832999999999998</v>
      </c>
      <c r="F155" s="9" t="s">
        <v>10</v>
      </c>
      <c r="G155" s="9">
        <v>49.83</v>
      </c>
      <c r="H155" s="9">
        <f t="shared" si="8"/>
        <v>3.0000000000001137E-3</v>
      </c>
      <c r="I155" s="10">
        <f t="shared" si="9"/>
        <v>0.99993979892842089</v>
      </c>
      <c r="J155" s="17">
        <f t="shared" si="10"/>
        <v>13409.253000000001</v>
      </c>
      <c r="K155" s="16"/>
      <c r="L155" s="17">
        <f t="shared" si="11"/>
        <v>0</v>
      </c>
    </row>
    <row r="156" spans="1:12" x14ac:dyDescent="0.25">
      <c r="A156" s="9" t="s">
        <v>34</v>
      </c>
      <c r="B156" s="29" t="s">
        <v>386</v>
      </c>
      <c r="C156" s="9">
        <v>334</v>
      </c>
      <c r="D156" s="9">
        <v>20000</v>
      </c>
      <c r="E156" s="9">
        <v>2</v>
      </c>
      <c r="F156" s="9" t="s">
        <v>12</v>
      </c>
      <c r="G156" s="9">
        <v>2</v>
      </c>
      <c r="H156" s="9">
        <f t="shared" si="8"/>
        <v>0</v>
      </c>
      <c r="I156" s="10">
        <f t="shared" si="9"/>
        <v>1</v>
      </c>
      <c r="J156" s="17">
        <f t="shared" si="10"/>
        <v>40000</v>
      </c>
      <c r="K156" s="16"/>
      <c r="L156" s="17">
        <f t="shared" si="11"/>
        <v>0</v>
      </c>
    </row>
    <row r="157" spans="1:12" x14ac:dyDescent="0.25">
      <c r="A157" s="9" t="s">
        <v>18</v>
      </c>
      <c r="B157" s="29" t="s">
        <v>222</v>
      </c>
      <c r="C157" s="9">
        <v>350</v>
      </c>
      <c r="D157" s="9">
        <v>1</v>
      </c>
      <c r="E157" s="9">
        <v>3</v>
      </c>
      <c r="F157" s="9" t="s">
        <v>12</v>
      </c>
      <c r="G157" s="9">
        <v>0</v>
      </c>
      <c r="H157" s="9">
        <f t="shared" si="8"/>
        <v>3</v>
      </c>
      <c r="I157" s="10">
        <f t="shared" si="9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289</v>
      </c>
      <c r="C158" s="9">
        <v>352</v>
      </c>
      <c r="D158" s="9">
        <v>1</v>
      </c>
      <c r="E158" s="9">
        <v>1</v>
      </c>
      <c r="F158" s="9" t="s">
        <v>12</v>
      </c>
      <c r="G158" s="9">
        <v>0</v>
      </c>
      <c r="H158" s="9">
        <f t="shared" si="8"/>
        <v>1</v>
      </c>
      <c r="I158" s="10">
        <f t="shared" si="9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24</v>
      </c>
      <c r="B159" s="29" t="s">
        <v>224</v>
      </c>
      <c r="C159" s="9">
        <v>401</v>
      </c>
      <c r="D159" s="9">
        <v>1000</v>
      </c>
      <c r="E159" s="9">
        <v>1</v>
      </c>
      <c r="F159" s="9" t="s">
        <v>12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0"/>
        <v>1000</v>
      </c>
      <c r="K159" s="16"/>
      <c r="L159" s="17">
        <f t="shared" si="11"/>
        <v>0</v>
      </c>
    </row>
    <row r="160" spans="1:12" x14ac:dyDescent="0.25">
      <c r="A160" s="9" t="s">
        <v>24</v>
      </c>
      <c r="B160" s="29" t="s">
        <v>225</v>
      </c>
      <c r="C160" s="9">
        <v>402</v>
      </c>
      <c r="D160" s="9">
        <v>2000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0"/>
        <v>2000</v>
      </c>
      <c r="K160" s="16"/>
      <c r="L160" s="17">
        <f t="shared" si="11"/>
        <v>0</v>
      </c>
    </row>
    <row r="161" spans="1:12" x14ac:dyDescent="0.25">
      <c r="A161" s="9" t="s">
        <v>24</v>
      </c>
      <c r="B161" s="29" t="s">
        <v>226</v>
      </c>
      <c r="C161" s="9">
        <v>403</v>
      </c>
      <c r="D161" s="9">
        <v>2000</v>
      </c>
      <c r="E161" s="9">
        <v>1</v>
      </c>
      <c r="F161" s="9" t="s">
        <v>12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0"/>
        <v>2000</v>
      </c>
      <c r="K161" s="16"/>
      <c r="L161" s="17">
        <f t="shared" si="11"/>
        <v>0</v>
      </c>
    </row>
    <row r="162" spans="1:12" x14ac:dyDescent="0.25">
      <c r="A162" s="9" t="s">
        <v>24</v>
      </c>
      <c r="B162" s="29" t="s">
        <v>228</v>
      </c>
      <c r="C162" s="9">
        <v>405</v>
      </c>
      <c r="D162" s="9">
        <v>3000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0"/>
        <v>3000</v>
      </c>
      <c r="K162" s="16"/>
      <c r="L162" s="17">
        <f t="shared" si="11"/>
        <v>0</v>
      </c>
    </row>
    <row r="163" spans="1:12" x14ac:dyDescent="0.25">
      <c r="A163" s="9" t="s">
        <v>18</v>
      </c>
      <c r="B163" s="29" t="s">
        <v>256</v>
      </c>
      <c r="C163" s="9">
        <v>413</v>
      </c>
      <c r="D163" s="9">
        <v>2500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0"/>
        <v>2500</v>
      </c>
      <c r="K163" s="16"/>
      <c r="L163" s="17">
        <f t="shared" si="11"/>
        <v>0</v>
      </c>
    </row>
    <row r="164" spans="1:12" x14ac:dyDescent="0.25">
      <c r="A164" s="9" t="s">
        <v>18</v>
      </c>
      <c r="B164" s="29" t="s">
        <v>257</v>
      </c>
      <c r="C164" s="9">
        <v>414</v>
      </c>
      <c r="D164" s="9">
        <v>2500</v>
      </c>
      <c r="E164" s="9">
        <v>1</v>
      </c>
      <c r="F164" s="9" t="s">
        <v>12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0"/>
        <v>2500</v>
      </c>
      <c r="K164" s="16"/>
      <c r="L164" s="17">
        <f t="shared" si="11"/>
        <v>0</v>
      </c>
    </row>
    <row r="165" spans="1:12" x14ac:dyDescent="0.25">
      <c r="A165" s="9" t="s">
        <v>21</v>
      </c>
      <c r="B165" s="29" t="s">
        <v>293</v>
      </c>
      <c r="C165" s="9">
        <v>427</v>
      </c>
      <c r="D165" s="9">
        <v>64.58</v>
      </c>
      <c r="E165" s="9">
        <v>11.523</v>
      </c>
      <c r="F165" s="9" t="s">
        <v>10</v>
      </c>
      <c r="G165" s="9">
        <v>11.52</v>
      </c>
      <c r="H165" s="9">
        <f t="shared" si="8"/>
        <v>3.0000000000001137E-3</v>
      </c>
      <c r="I165" s="10">
        <f t="shared" si="9"/>
        <v>0.99973965113251761</v>
      </c>
      <c r="J165" s="17">
        <f t="shared" si="10"/>
        <v>743.96159999999998</v>
      </c>
      <c r="K165" s="16"/>
      <c r="L165" s="17">
        <f t="shared" si="11"/>
        <v>0</v>
      </c>
    </row>
    <row r="166" spans="1:12" x14ac:dyDescent="0.25">
      <c r="A166" s="9" t="s">
        <v>18</v>
      </c>
      <c r="B166" s="29" t="s">
        <v>390</v>
      </c>
      <c r="C166" s="9">
        <v>435</v>
      </c>
      <c r="D166" s="9">
        <v>5000</v>
      </c>
      <c r="E166" s="9">
        <v>1</v>
      </c>
      <c r="F166" s="9" t="s">
        <v>12</v>
      </c>
      <c r="G166" s="9">
        <v>1</v>
      </c>
      <c r="H166" s="9">
        <f t="shared" si="8"/>
        <v>0</v>
      </c>
      <c r="I166" s="10">
        <f t="shared" si="9"/>
        <v>1</v>
      </c>
      <c r="J166" s="17">
        <f t="shared" si="10"/>
        <v>5000</v>
      </c>
      <c r="K166" s="16"/>
      <c r="L166" s="17">
        <f t="shared" si="11"/>
        <v>0</v>
      </c>
    </row>
    <row r="167" spans="1:12" x14ac:dyDescent="0.25">
      <c r="A167" s="9" t="s">
        <v>22</v>
      </c>
      <c r="B167" s="29" t="s">
        <v>339</v>
      </c>
      <c r="C167" s="9">
        <v>436</v>
      </c>
      <c r="D167" s="9">
        <v>1185.21</v>
      </c>
      <c r="E167" s="9">
        <v>2.91</v>
      </c>
      <c r="F167" s="9" t="s">
        <v>10</v>
      </c>
      <c r="G167" s="9">
        <v>0</v>
      </c>
      <c r="H167" s="9">
        <f t="shared" si="8"/>
        <v>2.91</v>
      </c>
      <c r="I167" s="10">
        <f t="shared" si="9"/>
        <v>0</v>
      </c>
      <c r="J167" s="17">
        <f t="shared" si="10"/>
        <v>0</v>
      </c>
      <c r="K167" s="16"/>
      <c r="L167" s="17">
        <f t="shared" si="11"/>
        <v>0</v>
      </c>
    </row>
    <row r="168" spans="1:12" x14ac:dyDescent="0.25">
      <c r="A168" s="9" t="s">
        <v>27</v>
      </c>
      <c r="B168" s="29" t="s">
        <v>443</v>
      </c>
      <c r="C168" s="9">
        <v>441</v>
      </c>
      <c r="D168" s="9">
        <v>46500</v>
      </c>
      <c r="E168" s="9">
        <v>1</v>
      </c>
      <c r="F168" s="9" t="s">
        <v>12</v>
      </c>
      <c r="G168" s="9">
        <v>1</v>
      </c>
      <c r="H168" s="9">
        <f t="shared" si="8"/>
        <v>0</v>
      </c>
      <c r="I168" s="10">
        <f t="shared" si="9"/>
        <v>1</v>
      </c>
      <c r="J168" s="17">
        <f t="shared" si="10"/>
        <v>46500</v>
      </c>
      <c r="K168" s="16"/>
      <c r="L168" s="17">
        <f t="shared" si="11"/>
        <v>0</v>
      </c>
    </row>
    <row r="169" spans="1:12" x14ac:dyDescent="0.25">
      <c r="A169" s="9" t="s">
        <v>22</v>
      </c>
      <c r="B169" s="29" t="s">
        <v>340</v>
      </c>
      <c r="C169" s="9">
        <v>442</v>
      </c>
      <c r="D169" s="9">
        <v>251.26</v>
      </c>
      <c r="E169" s="9">
        <v>13.096</v>
      </c>
      <c r="F169" s="9" t="s">
        <v>10</v>
      </c>
      <c r="G169" s="9">
        <v>0</v>
      </c>
      <c r="H169" s="9">
        <f t="shared" si="8"/>
        <v>13.096</v>
      </c>
      <c r="I169" s="10">
        <f t="shared" si="9"/>
        <v>0</v>
      </c>
      <c r="J169" s="17">
        <f t="shared" si="10"/>
        <v>0</v>
      </c>
      <c r="K169" s="16"/>
      <c r="L169" s="17">
        <f t="shared" si="11"/>
        <v>0</v>
      </c>
    </row>
    <row r="170" spans="1:12" x14ac:dyDescent="0.25">
      <c r="A170" s="9" t="s">
        <v>63</v>
      </c>
      <c r="B170" s="29" t="s">
        <v>444</v>
      </c>
      <c r="C170" s="9">
        <v>443</v>
      </c>
      <c r="D170" s="9">
        <v>270</v>
      </c>
      <c r="E170" s="9">
        <v>175</v>
      </c>
      <c r="F170" s="9" t="s">
        <v>23</v>
      </c>
      <c r="G170" s="9">
        <v>175</v>
      </c>
      <c r="H170" s="9">
        <f t="shared" si="8"/>
        <v>0</v>
      </c>
      <c r="I170" s="10">
        <f t="shared" si="9"/>
        <v>1</v>
      </c>
      <c r="J170" s="17">
        <f t="shared" si="10"/>
        <v>47250</v>
      </c>
      <c r="K170" s="16"/>
      <c r="L170" s="17">
        <f t="shared" si="11"/>
        <v>0</v>
      </c>
    </row>
    <row r="171" spans="1:12" x14ac:dyDescent="0.25">
      <c r="A171" s="9" t="s">
        <v>34</v>
      </c>
      <c r="B171" s="29" t="s">
        <v>445</v>
      </c>
      <c r="C171" s="9">
        <v>444</v>
      </c>
      <c r="D171" s="9">
        <v>290</v>
      </c>
      <c r="E171" s="9">
        <v>49</v>
      </c>
      <c r="F171" s="9" t="s">
        <v>23</v>
      </c>
      <c r="G171" s="9">
        <v>49</v>
      </c>
      <c r="H171" s="9">
        <f t="shared" si="8"/>
        <v>0</v>
      </c>
      <c r="I171" s="10">
        <f t="shared" si="9"/>
        <v>1</v>
      </c>
      <c r="J171" s="17">
        <f t="shared" si="10"/>
        <v>14210</v>
      </c>
      <c r="K171" s="16"/>
      <c r="L171" s="17">
        <f t="shared" si="11"/>
        <v>0</v>
      </c>
    </row>
    <row r="172" spans="1:12" x14ac:dyDescent="0.25">
      <c r="A172" s="9" t="s">
        <v>34</v>
      </c>
      <c r="B172" s="29" t="s">
        <v>446</v>
      </c>
      <c r="C172" s="9">
        <v>445</v>
      </c>
      <c r="D172" s="9">
        <v>190</v>
      </c>
      <c r="E172" s="9">
        <v>96</v>
      </c>
      <c r="F172" s="9" t="s">
        <v>23</v>
      </c>
      <c r="G172" s="9">
        <v>96</v>
      </c>
      <c r="H172" s="9">
        <f t="shared" si="8"/>
        <v>0</v>
      </c>
      <c r="I172" s="10">
        <f t="shared" si="9"/>
        <v>1</v>
      </c>
      <c r="J172" s="17">
        <f t="shared" si="10"/>
        <v>18240</v>
      </c>
      <c r="K172" s="16"/>
      <c r="L172" s="17">
        <f t="shared" si="11"/>
        <v>0</v>
      </c>
    </row>
    <row r="173" spans="1:12" x14ac:dyDescent="0.25">
      <c r="A173" s="9" t="s">
        <v>27</v>
      </c>
      <c r="B173" s="29" t="s">
        <v>447</v>
      </c>
      <c r="C173" s="9">
        <v>446</v>
      </c>
      <c r="D173" s="9">
        <v>22000</v>
      </c>
      <c r="E173" s="9">
        <v>1</v>
      </c>
      <c r="F173" s="9" t="s">
        <v>12</v>
      </c>
      <c r="G173" s="9">
        <v>1</v>
      </c>
      <c r="H173" s="9">
        <f t="shared" si="8"/>
        <v>0</v>
      </c>
      <c r="I173" s="10">
        <f t="shared" si="9"/>
        <v>1</v>
      </c>
      <c r="J173" s="17">
        <f t="shared" si="10"/>
        <v>22000</v>
      </c>
      <c r="K173" s="16"/>
      <c r="L173" s="17">
        <f t="shared" si="11"/>
        <v>0</v>
      </c>
    </row>
    <row r="174" spans="1:12" x14ac:dyDescent="0.25">
      <c r="L174" s="13">
        <f>SUM(L4:L173)</f>
        <v>0</v>
      </c>
    </row>
  </sheetData>
  <autoFilter ref="A3:O174" xr:uid="{00000000-0009-0000-0000-000015000000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3:O165"/>
  <sheetViews>
    <sheetView topLeftCell="E25" workbookViewId="0">
      <selection activeCell="K8" sqref="K8"/>
    </sheetView>
  </sheetViews>
  <sheetFormatPr defaultRowHeight="15" x14ac:dyDescent="0.25"/>
  <cols>
    <col min="1" max="1" width="39.28515625" customWidth="1"/>
    <col min="2" max="2" width="70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15.63</v>
      </c>
      <c r="F14" s="9" t="s">
        <v>14</v>
      </c>
      <c r="G14" s="9">
        <v>15.63</v>
      </c>
      <c r="H14" s="9">
        <f t="shared" si="0"/>
        <v>0</v>
      </c>
      <c r="I14" s="10">
        <f t="shared" si="1"/>
        <v>1</v>
      </c>
      <c r="J14" s="17">
        <f t="shared" si="2"/>
        <v>2205.7056000000002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105.11</v>
      </c>
      <c r="H27" s="9">
        <f t="shared" si="0"/>
        <v>0</v>
      </c>
      <c r="I27" s="10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51" t="s">
        <v>472</v>
      </c>
      <c r="O27" s="21">
        <f>SUM(O4:O26)</f>
        <v>0</v>
      </c>
    </row>
    <row r="28" spans="1:1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18.25</v>
      </c>
      <c r="H31" s="9">
        <f t="shared" si="0"/>
        <v>0</v>
      </c>
      <c r="I31" s="10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7.41</v>
      </c>
      <c r="H34" s="9">
        <f t="shared" si="0"/>
        <v>0</v>
      </c>
      <c r="I34" s="10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0.8</v>
      </c>
      <c r="H38" s="9">
        <f t="shared" si="0"/>
        <v>0</v>
      </c>
      <c r="I38" s="10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16800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20.55</v>
      </c>
      <c r="H47" s="9">
        <f t="shared" si="0"/>
        <v>0</v>
      </c>
      <c r="I47" s="10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1.28</v>
      </c>
      <c r="H51" s="9">
        <f t="shared" si="0"/>
        <v>4.0000000000000036E-3</v>
      </c>
      <c r="I51" s="10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0.04</v>
      </c>
      <c r="F54" s="9" t="s">
        <v>16</v>
      </c>
      <c r="G54" s="9">
        <v>0.04</v>
      </c>
      <c r="H54" s="9">
        <f t="shared" si="0"/>
        <v>0</v>
      </c>
      <c r="I54" s="10">
        <f t="shared" si="1"/>
        <v>1</v>
      </c>
      <c r="J54" s="17">
        <f t="shared" si="2"/>
        <v>280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3.81</v>
      </c>
      <c r="H57" s="9">
        <f t="shared" si="0"/>
        <v>0</v>
      </c>
      <c r="I57" s="10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47.7</v>
      </c>
      <c r="H66" s="9">
        <f t="shared" si="0"/>
        <v>0</v>
      </c>
      <c r="I66" s="10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64.23</v>
      </c>
      <c r="H67" s="9">
        <f t="shared" si="0"/>
        <v>0</v>
      </c>
      <c r="I67" s="10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147</v>
      </c>
      <c r="C68" s="9">
        <v>140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148</v>
      </c>
      <c r="C69" s="9">
        <v>142</v>
      </c>
      <c r="D69" s="9">
        <v>139.93199999999999</v>
      </c>
      <c r="E69" s="9">
        <v>119.78</v>
      </c>
      <c r="F69" s="9" t="s">
        <v>10</v>
      </c>
      <c r="G69" s="9">
        <v>119.78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16761.054959999998</v>
      </c>
      <c r="K69" s="16"/>
      <c r="L69" s="17">
        <f t="shared" ref="L69:L132" si="7">D69*E69*K69</f>
        <v>0</v>
      </c>
    </row>
    <row r="70" spans="1:12" x14ac:dyDescent="0.25">
      <c r="A70" s="9" t="s">
        <v>42</v>
      </c>
      <c r="B70" s="29" t="s">
        <v>149</v>
      </c>
      <c r="C70" s="9">
        <v>143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150</v>
      </c>
      <c r="C71" s="9">
        <v>147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15000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15000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152</v>
      </c>
      <c r="C73" s="9">
        <v>151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153</v>
      </c>
      <c r="C74" s="9">
        <v>152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154</v>
      </c>
      <c r="C75" s="9">
        <v>156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155</v>
      </c>
      <c r="C76" s="9">
        <v>160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156</v>
      </c>
      <c r="C77" s="9">
        <v>161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157</v>
      </c>
      <c r="C78" s="9">
        <v>165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20</v>
      </c>
      <c r="B79" s="29" t="s">
        <v>158</v>
      </c>
      <c r="C79" s="9">
        <v>168</v>
      </c>
      <c r="D79" s="9">
        <v>215.28</v>
      </c>
      <c r="E79" s="9">
        <v>250.75299999999999</v>
      </c>
      <c r="F79" s="9" t="s">
        <v>10</v>
      </c>
      <c r="G79" s="9">
        <v>250.75</v>
      </c>
      <c r="H79" s="9">
        <f t="shared" si="4"/>
        <v>2.9999999999859028E-3</v>
      </c>
      <c r="I79" s="10">
        <f t="shared" si="5"/>
        <v>0.99998803603546127</v>
      </c>
      <c r="J79" s="17">
        <f t="shared" si="6"/>
        <v>53981.46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159</v>
      </c>
      <c r="C80" s="9">
        <v>170</v>
      </c>
      <c r="D80" s="9">
        <v>215.28</v>
      </c>
      <c r="E80" s="9">
        <v>74.694999999999993</v>
      </c>
      <c r="F80" s="9" t="s">
        <v>10</v>
      </c>
      <c r="G80" s="9">
        <v>74.7</v>
      </c>
      <c r="H80" s="9">
        <f t="shared" si="4"/>
        <v>-5.0000000000096634E-3</v>
      </c>
      <c r="I80" s="10">
        <f t="shared" si="5"/>
        <v>1.0000669388847983</v>
      </c>
      <c r="J80" s="17">
        <f t="shared" si="6"/>
        <v>16081.416000000001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160</v>
      </c>
      <c r="C81" s="9">
        <v>173</v>
      </c>
      <c r="D81" s="9">
        <v>107.64</v>
      </c>
      <c r="E81" s="9">
        <v>48.652000000000001</v>
      </c>
      <c r="F81" s="9" t="s">
        <v>10</v>
      </c>
      <c r="G81" s="9">
        <v>48.65</v>
      </c>
      <c r="H81" s="9">
        <f t="shared" si="4"/>
        <v>2.0000000000024443E-3</v>
      </c>
      <c r="I81" s="10">
        <f t="shared" si="5"/>
        <v>0.99995889172079255</v>
      </c>
      <c r="J81" s="17">
        <f t="shared" si="6"/>
        <v>5236.6859999999997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161</v>
      </c>
      <c r="C82" s="9">
        <v>174</v>
      </c>
      <c r="D82" s="9">
        <v>215.28</v>
      </c>
      <c r="E82" s="9">
        <v>162.77199999999999</v>
      </c>
      <c r="F82" s="9" t="s">
        <v>10</v>
      </c>
      <c r="G82" s="9">
        <v>162.77000000000001</v>
      </c>
      <c r="H82" s="9">
        <f t="shared" si="4"/>
        <v>1.999999999981128E-3</v>
      </c>
      <c r="I82" s="10">
        <f t="shared" si="5"/>
        <v>0.99998771287445032</v>
      </c>
      <c r="J82" s="17">
        <f t="shared" si="6"/>
        <v>35041.125599999999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162</v>
      </c>
      <c r="C83" s="9">
        <v>178</v>
      </c>
      <c r="D83" s="9">
        <v>107.64</v>
      </c>
      <c r="E83" s="9">
        <v>48.652000000000001</v>
      </c>
      <c r="F83" s="9" t="s">
        <v>10</v>
      </c>
      <c r="G83" s="9">
        <v>48.65</v>
      </c>
      <c r="H83" s="9">
        <f t="shared" si="4"/>
        <v>2.0000000000024443E-3</v>
      </c>
      <c r="I83" s="10">
        <f t="shared" si="5"/>
        <v>0.99995889172079255</v>
      </c>
      <c r="J83" s="17">
        <f t="shared" si="6"/>
        <v>5236.6859999999997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163</v>
      </c>
      <c r="C84" s="9">
        <v>180</v>
      </c>
      <c r="D84" s="9">
        <v>200</v>
      </c>
      <c r="E84" s="9">
        <v>21</v>
      </c>
      <c r="F84" s="9" t="s">
        <v>13</v>
      </c>
      <c r="G84" s="9">
        <v>21</v>
      </c>
      <c r="H84" s="9">
        <f t="shared" si="4"/>
        <v>0</v>
      </c>
      <c r="I84" s="10">
        <f t="shared" si="5"/>
        <v>1</v>
      </c>
      <c r="J84" s="17">
        <f t="shared" si="6"/>
        <v>4200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181</v>
      </c>
      <c r="D85" s="9">
        <v>215.28</v>
      </c>
      <c r="E85" s="9">
        <v>27.32</v>
      </c>
      <c r="F85" s="9" t="s">
        <v>10</v>
      </c>
      <c r="G85" s="9">
        <v>27.32</v>
      </c>
      <c r="H85" s="9">
        <f t="shared" si="4"/>
        <v>0</v>
      </c>
      <c r="I85" s="10">
        <f t="shared" si="5"/>
        <v>1</v>
      </c>
      <c r="J85" s="17">
        <f t="shared" si="6"/>
        <v>5881.4495999999999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184</v>
      </c>
      <c r="D86" s="9">
        <v>96.88</v>
      </c>
      <c r="E86" s="9">
        <v>147.16</v>
      </c>
      <c r="F86" s="9" t="s">
        <v>10</v>
      </c>
      <c r="G86" s="9">
        <v>147.16</v>
      </c>
      <c r="H86" s="9">
        <f t="shared" si="4"/>
        <v>0</v>
      </c>
      <c r="I86" s="10">
        <f t="shared" si="5"/>
        <v>1</v>
      </c>
      <c r="J86" s="17">
        <f t="shared" si="6"/>
        <v>14256.860799999999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166</v>
      </c>
      <c r="C87" s="9">
        <v>187</v>
      </c>
      <c r="D87" s="9">
        <v>48.438000000000002</v>
      </c>
      <c r="E87" s="9">
        <v>312.43</v>
      </c>
      <c r="F87" s="9" t="s">
        <v>10</v>
      </c>
      <c r="G87" s="9">
        <v>312.43</v>
      </c>
      <c r="H87" s="9">
        <f t="shared" si="4"/>
        <v>0</v>
      </c>
      <c r="I87" s="10">
        <f t="shared" si="5"/>
        <v>1</v>
      </c>
      <c r="J87" s="17">
        <f t="shared" si="6"/>
        <v>15133.484340000001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167</v>
      </c>
      <c r="C88" s="9">
        <v>188</v>
      </c>
      <c r="D88" s="9">
        <v>48.438000000000002</v>
      </c>
      <c r="E88" s="9">
        <v>160.99</v>
      </c>
      <c r="F88" s="9" t="s">
        <v>10</v>
      </c>
      <c r="G88" s="9">
        <v>160.99</v>
      </c>
      <c r="H88" s="9">
        <f t="shared" si="4"/>
        <v>0</v>
      </c>
      <c r="I88" s="10">
        <f t="shared" si="5"/>
        <v>1</v>
      </c>
      <c r="J88" s="17">
        <f t="shared" si="6"/>
        <v>7798.0336200000011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168</v>
      </c>
      <c r="C89" s="9">
        <v>189</v>
      </c>
      <c r="D89" s="9">
        <v>48.438000000000002</v>
      </c>
      <c r="E89" s="9">
        <v>190.72</v>
      </c>
      <c r="F89" s="9" t="s">
        <v>10</v>
      </c>
      <c r="G89" s="9">
        <v>190.72</v>
      </c>
      <c r="H89" s="9">
        <f t="shared" si="4"/>
        <v>0</v>
      </c>
      <c r="I89" s="10">
        <f t="shared" si="5"/>
        <v>1</v>
      </c>
      <c r="J89" s="17">
        <f t="shared" si="6"/>
        <v>9238.0953600000012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148.63999999999999</v>
      </c>
      <c r="F90" s="9" t="s">
        <v>10</v>
      </c>
      <c r="G90" s="9">
        <v>148.63999999999999</v>
      </c>
      <c r="H90" s="9">
        <f t="shared" si="4"/>
        <v>0</v>
      </c>
      <c r="I90" s="10">
        <f t="shared" si="5"/>
        <v>1</v>
      </c>
      <c r="J90" s="17">
        <f t="shared" si="6"/>
        <v>2400.5359999999996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758.48</v>
      </c>
      <c r="F91" s="9" t="s">
        <v>10</v>
      </c>
      <c r="G91" s="9">
        <v>758.48</v>
      </c>
      <c r="H91" s="9">
        <f t="shared" si="4"/>
        <v>0</v>
      </c>
      <c r="I91" s="10">
        <f t="shared" si="5"/>
        <v>1</v>
      </c>
      <c r="J91" s="17">
        <f t="shared" si="6"/>
        <v>36739.254240000002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12249.451999999999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20410.696800000002</v>
      </c>
      <c r="K93" s="16"/>
      <c r="L93" s="17">
        <f t="shared" si="7"/>
        <v>0</v>
      </c>
    </row>
    <row r="94" spans="1:12" x14ac:dyDescent="0.25">
      <c r="A94" s="9" t="s">
        <v>59</v>
      </c>
      <c r="B94" s="29" t="s">
        <v>178</v>
      </c>
      <c r="C94" s="9">
        <v>222</v>
      </c>
      <c r="D94" s="9">
        <v>1000</v>
      </c>
      <c r="E94" s="9">
        <v>6</v>
      </c>
      <c r="F94" s="9" t="s">
        <v>13</v>
      </c>
      <c r="G94" s="9">
        <v>6</v>
      </c>
      <c r="H94" s="9">
        <f t="shared" si="4"/>
        <v>0</v>
      </c>
      <c r="I94" s="10">
        <f t="shared" si="5"/>
        <v>1</v>
      </c>
      <c r="J94" s="17">
        <f t="shared" si="6"/>
        <v>6000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179</v>
      </c>
      <c r="C95" s="9">
        <v>224</v>
      </c>
      <c r="D95" s="9">
        <v>183</v>
      </c>
      <c r="E95" s="9">
        <v>94.67</v>
      </c>
      <c r="F95" s="9" t="s">
        <v>10</v>
      </c>
      <c r="G95" s="9">
        <v>94.67</v>
      </c>
      <c r="H95" s="9">
        <f t="shared" si="4"/>
        <v>0</v>
      </c>
      <c r="I95" s="10">
        <f t="shared" si="5"/>
        <v>1</v>
      </c>
      <c r="J95" s="17">
        <f t="shared" si="6"/>
        <v>17324.61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180</v>
      </c>
      <c r="C96" s="9">
        <v>225</v>
      </c>
      <c r="D96" s="9">
        <v>49.2</v>
      </c>
      <c r="E96" s="9">
        <v>82.53</v>
      </c>
      <c r="F96" s="9" t="s">
        <v>19</v>
      </c>
      <c r="G96" s="9">
        <v>82.53</v>
      </c>
      <c r="H96" s="9">
        <f t="shared" si="4"/>
        <v>0</v>
      </c>
      <c r="I96" s="10">
        <f t="shared" si="5"/>
        <v>1</v>
      </c>
      <c r="J96" s="17">
        <f t="shared" si="6"/>
        <v>4060.4760000000001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181</v>
      </c>
      <c r="C97" s="9">
        <v>226</v>
      </c>
      <c r="D97" s="9">
        <v>183</v>
      </c>
      <c r="E97" s="9">
        <v>109.49</v>
      </c>
      <c r="F97" s="9" t="s">
        <v>10</v>
      </c>
      <c r="G97" s="9">
        <v>109.48</v>
      </c>
      <c r="H97" s="9">
        <f t="shared" si="4"/>
        <v>9.9999999999909051E-3</v>
      </c>
      <c r="I97" s="10">
        <f t="shared" si="5"/>
        <v>0.99990866745821549</v>
      </c>
      <c r="J97" s="17">
        <f t="shared" si="6"/>
        <v>20034.84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182</v>
      </c>
      <c r="C98" s="9">
        <v>227</v>
      </c>
      <c r="D98" s="9">
        <v>49.2</v>
      </c>
      <c r="E98" s="9">
        <v>102.69</v>
      </c>
      <c r="F98" s="9" t="s">
        <v>19</v>
      </c>
      <c r="G98" s="9">
        <v>102.69</v>
      </c>
      <c r="H98" s="9">
        <f t="shared" si="4"/>
        <v>0</v>
      </c>
      <c r="I98" s="10">
        <f t="shared" si="5"/>
        <v>1</v>
      </c>
      <c r="J98" s="17">
        <f t="shared" si="6"/>
        <v>5052.348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183</v>
      </c>
      <c r="C99" s="9">
        <v>228</v>
      </c>
      <c r="D99" s="9">
        <v>183</v>
      </c>
      <c r="E99" s="9">
        <v>4.42</v>
      </c>
      <c r="F99" s="9" t="s">
        <v>10</v>
      </c>
      <c r="G99" s="9">
        <v>4.42</v>
      </c>
      <c r="H99" s="9">
        <f t="shared" si="4"/>
        <v>0</v>
      </c>
      <c r="I99" s="10">
        <f t="shared" si="5"/>
        <v>1</v>
      </c>
      <c r="J99" s="17">
        <f t="shared" si="6"/>
        <v>808.86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184</v>
      </c>
      <c r="C100" s="9">
        <v>229</v>
      </c>
      <c r="D100" s="9">
        <v>49.2</v>
      </c>
      <c r="E100" s="9">
        <v>8.73</v>
      </c>
      <c r="F100" s="9" t="s">
        <v>19</v>
      </c>
      <c r="G100" s="9">
        <v>8.73</v>
      </c>
      <c r="H100" s="9">
        <f t="shared" si="4"/>
        <v>0</v>
      </c>
      <c r="I100" s="10">
        <f t="shared" si="5"/>
        <v>1</v>
      </c>
      <c r="J100" s="17">
        <f t="shared" si="6"/>
        <v>429.51600000000002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185</v>
      </c>
      <c r="C101" s="9">
        <v>230</v>
      </c>
      <c r="D101" s="9">
        <v>183</v>
      </c>
      <c r="E101" s="9">
        <v>3.91</v>
      </c>
      <c r="F101" s="9" t="s">
        <v>10</v>
      </c>
      <c r="G101" s="9">
        <v>3.91</v>
      </c>
      <c r="H101" s="9">
        <f t="shared" si="4"/>
        <v>0</v>
      </c>
      <c r="I101" s="10">
        <f t="shared" si="5"/>
        <v>1</v>
      </c>
      <c r="J101" s="17">
        <f t="shared" si="6"/>
        <v>715.53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186</v>
      </c>
      <c r="C102" s="9">
        <v>231</v>
      </c>
      <c r="D102" s="9">
        <v>49.2</v>
      </c>
      <c r="E102" s="9">
        <v>8.19</v>
      </c>
      <c r="F102" s="9" t="s">
        <v>19</v>
      </c>
      <c r="G102" s="9">
        <v>8.19</v>
      </c>
      <c r="H102" s="9">
        <f t="shared" si="4"/>
        <v>0</v>
      </c>
      <c r="I102" s="10">
        <f t="shared" si="5"/>
        <v>1</v>
      </c>
      <c r="J102" s="17">
        <f t="shared" si="6"/>
        <v>402.94799999999998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187</v>
      </c>
      <c r="C103" s="9">
        <v>232</v>
      </c>
      <c r="D103" s="9">
        <v>183</v>
      </c>
      <c r="E103" s="9">
        <v>31.62</v>
      </c>
      <c r="F103" s="9" t="s">
        <v>10</v>
      </c>
      <c r="G103" s="9">
        <v>31.62</v>
      </c>
      <c r="H103" s="9">
        <f t="shared" si="4"/>
        <v>0</v>
      </c>
      <c r="I103" s="10">
        <f t="shared" si="5"/>
        <v>1</v>
      </c>
      <c r="J103" s="17">
        <f t="shared" si="6"/>
        <v>5786.46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188</v>
      </c>
      <c r="C104" s="9">
        <v>233</v>
      </c>
      <c r="D104" s="9">
        <v>49.2</v>
      </c>
      <c r="E104" s="9">
        <v>41.35</v>
      </c>
      <c r="F104" s="9" t="s">
        <v>19</v>
      </c>
      <c r="G104" s="9">
        <v>41.35</v>
      </c>
      <c r="H104" s="9">
        <f t="shared" si="4"/>
        <v>0</v>
      </c>
      <c r="I104" s="10">
        <f t="shared" si="5"/>
        <v>1</v>
      </c>
      <c r="J104" s="17">
        <f t="shared" si="6"/>
        <v>2034.4200000000003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189</v>
      </c>
      <c r="C105" s="9">
        <v>234</v>
      </c>
      <c r="D105" s="9">
        <v>183</v>
      </c>
      <c r="E105" s="9">
        <v>27.26</v>
      </c>
      <c r="F105" s="9" t="s">
        <v>10</v>
      </c>
      <c r="G105" s="9">
        <v>27.26</v>
      </c>
      <c r="H105" s="9">
        <f t="shared" si="4"/>
        <v>0</v>
      </c>
      <c r="I105" s="10">
        <f t="shared" si="5"/>
        <v>1</v>
      </c>
      <c r="J105" s="17">
        <f t="shared" si="6"/>
        <v>4988.58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190</v>
      </c>
      <c r="C106" s="9">
        <v>235</v>
      </c>
      <c r="D106" s="9">
        <v>2.5</v>
      </c>
      <c r="E106" s="9">
        <v>2815</v>
      </c>
      <c r="F106" s="9" t="s">
        <v>23</v>
      </c>
      <c r="G106" s="9">
        <v>2815</v>
      </c>
      <c r="H106" s="9">
        <f t="shared" si="4"/>
        <v>0</v>
      </c>
      <c r="I106" s="10">
        <f t="shared" si="5"/>
        <v>1</v>
      </c>
      <c r="J106" s="17">
        <f t="shared" si="6"/>
        <v>7037.5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191</v>
      </c>
      <c r="C107" s="9">
        <v>237</v>
      </c>
      <c r="D107" s="9">
        <v>183</v>
      </c>
      <c r="E107" s="9">
        <v>7.7050000000000001</v>
      </c>
      <c r="F107" s="9" t="s">
        <v>10</v>
      </c>
      <c r="G107" s="9">
        <v>7.71</v>
      </c>
      <c r="H107" s="9">
        <f t="shared" si="4"/>
        <v>-4.9999999999998934E-3</v>
      </c>
      <c r="I107" s="10">
        <f t="shared" si="5"/>
        <v>1.00064892926671</v>
      </c>
      <c r="J107" s="17">
        <f t="shared" si="6"/>
        <v>1410.93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192</v>
      </c>
      <c r="C108" s="9">
        <v>238</v>
      </c>
      <c r="D108" s="9">
        <v>183</v>
      </c>
      <c r="E108" s="9">
        <v>45.637999999999998</v>
      </c>
      <c r="F108" s="9" t="s">
        <v>10</v>
      </c>
      <c r="G108" s="9">
        <v>45.64</v>
      </c>
      <c r="H108" s="9">
        <f t="shared" si="4"/>
        <v>-2.0000000000024443E-3</v>
      </c>
      <c r="I108" s="10">
        <f t="shared" si="5"/>
        <v>1.0000438231298481</v>
      </c>
      <c r="J108" s="17">
        <f t="shared" si="6"/>
        <v>8352.1200000000008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193</v>
      </c>
      <c r="C109" s="9">
        <v>239</v>
      </c>
      <c r="D109" s="9">
        <v>183</v>
      </c>
      <c r="E109" s="9">
        <v>14.25</v>
      </c>
      <c r="F109" s="9" t="s">
        <v>10</v>
      </c>
      <c r="G109" s="9">
        <v>14.25</v>
      </c>
      <c r="H109" s="9">
        <f t="shared" si="4"/>
        <v>0</v>
      </c>
      <c r="I109" s="10">
        <f t="shared" si="5"/>
        <v>1</v>
      </c>
      <c r="J109" s="17">
        <f t="shared" si="6"/>
        <v>2607.75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194</v>
      </c>
      <c r="C110" s="9">
        <v>240</v>
      </c>
      <c r="D110" s="9">
        <v>183</v>
      </c>
      <c r="E110" s="9">
        <v>80.518000000000001</v>
      </c>
      <c r="F110" s="9" t="s">
        <v>10</v>
      </c>
      <c r="G110" s="9">
        <v>80.52</v>
      </c>
      <c r="H110" s="9">
        <f t="shared" si="4"/>
        <v>-1.9999999999953388E-3</v>
      </c>
      <c r="I110" s="10">
        <f t="shared" si="5"/>
        <v>1.0000248391663975</v>
      </c>
      <c r="J110" s="17">
        <f t="shared" si="6"/>
        <v>14735.16</v>
      </c>
      <c r="K110" s="16"/>
      <c r="L110" s="17">
        <f t="shared" si="7"/>
        <v>0</v>
      </c>
    </row>
    <row r="111" spans="1:12" x14ac:dyDescent="0.25">
      <c r="A111" s="9" t="s">
        <v>21</v>
      </c>
      <c r="B111" s="29" t="s">
        <v>195</v>
      </c>
      <c r="C111" s="9">
        <v>243</v>
      </c>
      <c r="D111" s="9">
        <v>64.58</v>
      </c>
      <c r="E111" s="9">
        <v>244.11</v>
      </c>
      <c r="F111" s="9" t="s">
        <v>10</v>
      </c>
      <c r="G111" s="9">
        <v>244.11</v>
      </c>
      <c r="H111" s="9">
        <f t="shared" si="4"/>
        <v>0</v>
      </c>
      <c r="I111" s="10">
        <f t="shared" si="5"/>
        <v>1</v>
      </c>
      <c r="J111" s="17">
        <f t="shared" si="6"/>
        <v>15764.623800000001</v>
      </c>
      <c r="K111" s="16"/>
      <c r="L111" s="17">
        <f t="shared" si="7"/>
        <v>0</v>
      </c>
    </row>
    <row r="112" spans="1:12" x14ac:dyDescent="0.25">
      <c r="A112" s="9" t="s">
        <v>18</v>
      </c>
      <c r="B112" s="29" t="s">
        <v>196</v>
      </c>
      <c r="C112" s="9">
        <v>246</v>
      </c>
      <c r="D112" s="9">
        <v>17500</v>
      </c>
      <c r="E112" s="9">
        <v>1</v>
      </c>
      <c r="F112" s="9" t="s">
        <v>12</v>
      </c>
      <c r="G112" s="9">
        <v>1</v>
      </c>
      <c r="H112" s="9">
        <f t="shared" si="4"/>
        <v>0</v>
      </c>
      <c r="I112" s="10">
        <f t="shared" si="5"/>
        <v>1</v>
      </c>
      <c r="J112" s="17">
        <f t="shared" si="6"/>
        <v>17500</v>
      </c>
      <c r="K112" s="16"/>
      <c r="L112" s="17">
        <f t="shared" si="7"/>
        <v>0</v>
      </c>
    </row>
    <row r="113" spans="1:13" x14ac:dyDescent="0.25">
      <c r="A113" s="9" t="s">
        <v>18</v>
      </c>
      <c r="B113" s="29" t="s">
        <v>273</v>
      </c>
      <c r="C113" s="9">
        <v>247</v>
      </c>
      <c r="D113" s="9">
        <v>600</v>
      </c>
      <c r="E113" s="9">
        <v>1</v>
      </c>
      <c r="F113" s="9" t="s">
        <v>13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600</v>
      </c>
      <c r="K113" s="16"/>
      <c r="L113" s="17">
        <f t="shared" si="7"/>
        <v>0</v>
      </c>
    </row>
    <row r="114" spans="1:13" x14ac:dyDescent="0.25">
      <c r="A114" s="9" t="s">
        <v>18</v>
      </c>
      <c r="B114" s="29" t="s">
        <v>197</v>
      </c>
      <c r="C114" s="9">
        <v>248</v>
      </c>
      <c r="D114" s="9">
        <v>2000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2000</v>
      </c>
      <c r="K114" s="16"/>
      <c r="L114" s="17">
        <f t="shared" si="7"/>
        <v>0</v>
      </c>
    </row>
    <row r="115" spans="1:13" x14ac:dyDescent="0.25">
      <c r="A115" s="9" t="s">
        <v>24</v>
      </c>
      <c r="B115" s="29" t="s">
        <v>198</v>
      </c>
      <c r="C115" s="9">
        <v>250</v>
      </c>
      <c r="D115" s="9">
        <v>12000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12000</v>
      </c>
      <c r="K115" s="16"/>
      <c r="L115" s="17">
        <f t="shared" si="7"/>
        <v>0</v>
      </c>
    </row>
    <row r="116" spans="1:13" x14ac:dyDescent="0.25">
      <c r="A116" s="9" t="s">
        <v>24</v>
      </c>
      <c r="B116" s="29" t="s">
        <v>199</v>
      </c>
      <c r="C116" s="9">
        <v>251</v>
      </c>
      <c r="D116" s="9">
        <v>8000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8000</v>
      </c>
      <c r="K116" s="16"/>
      <c r="L116" s="17">
        <f t="shared" si="7"/>
        <v>0</v>
      </c>
    </row>
    <row r="117" spans="1:13" x14ac:dyDescent="0.25">
      <c r="A117" s="9" t="s">
        <v>24</v>
      </c>
      <c r="B117" s="29" t="s">
        <v>200</v>
      </c>
      <c r="C117" s="9">
        <v>253</v>
      </c>
      <c r="D117" s="9">
        <v>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500</v>
      </c>
      <c r="K117" s="16"/>
      <c r="L117" s="17">
        <f t="shared" si="7"/>
        <v>0</v>
      </c>
    </row>
    <row r="118" spans="1:13" x14ac:dyDescent="0.25">
      <c r="A118" s="9" t="s">
        <v>24</v>
      </c>
      <c r="B118" s="29" t="s">
        <v>25</v>
      </c>
      <c r="C118" s="9">
        <v>254</v>
      </c>
      <c r="D118" s="9">
        <v>6000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6000</v>
      </c>
      <c r="K118" s="16"/>
      <c r="L118" s="17">
        <f t="shared" si="7"/>
        <v>0</v>
      </c>
    </row>
    <row r="119" spans="1:13" x14ac:dyDescent="0.25">
      <c r="A119" s="9" t="s">
        <v>24</v>
      </c>
      <c r="B119" s="29" t="s">
        <v>201</v>
      </c>
      <c r="C119" s="9">
        <v>255</v>
      </c>
      <c r="D119" s="9">
        <v>8000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8000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202</v>
      </c>
      <c r="C120" s="9">
        <v>257</v>
      </c>
      <c r="D120" s="9">
        <v>1800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1800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203</v>
      </c>
      <c r="C121" s="9">
        <v>258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3" x14ac:dyDescent="0.25">
      <c r="A122" s="9" t="s">
        <v>26</v>
      </c>
      <c r="B122" s="29" t="s">
        <v>204</v>
      </c>
      <c r="C122" s="9">
        <v>260</v>
      </c>
      <c r="D122" s="9">
        <v>5535</v>
      </c>
      <c r="E122" s="9">
        <v>36.97</v>
      </c>
      <c r="F122" s="9" t="s">
        <v>19</v>
      </c>
      <c r="G122" s="9">
        <v>35.97</v>
      </c>
      <c r="H122" s="9">
        <f t="shared" si="4"/>
        <v>1</v>
      </c>
      <c r="I122" s="10">
        <f t="shared" si="5"/>
        <v>0.97295104138490673</v>
      </c>
      <c r="J122" s="17">
        <f t="shared" si="6"/>
        <v>199093.94999999998</v>
      </c>
      <c r="K122" s="16"/>
      <c r="L122" s="17">
        <f t="shared" si="7"/>
        <v>0</v>
      </c>
    </row>
    <row r="123" spans="1:13" x14ac:dyDescent="0.25">
      <c r="A123" s="9" t="s">
        <v>27</v>
      </c>
      <c r="B123" s="29" t="s">
        <v>205</v>
      </c>
      <c r="C123" s="9">
        <v>262</v>
      </c>
      <c r="D123" s="9">
        <v>450</v>
      </c>
      <c r="E123" s="9">
        <v>5</v>
      </c>
      <c r="F123" s="9" t="s">
        <v>13</v>
      </c>
      <c r="G123" s="9">
        <v>5</v>
      </c>
      <c r="H123" s="9">
        <f t="shared" si="4"/>
        <v>0</v>
      </c>
      <c r="I123" s="10">
        <f t="shared" si="5"/>
        <v>1</v>
      </c>
      <c r="J123" s="17">
        <f t="shared" si="6"/>
        <v>2250</v>
      </c>
      <c r="K123" s="16"/>
      <c r="L123" s="17">
        <f t="shared" si="7"/>
        <v>0</v>
      </c>
    </row>
    <row r="124" spans="1:13" x14ac:dyDescent="0.25">
      <c r="A124" s="9" t="s">
        <v>28</v>
      </c>
      <c r="B124" s="29" t="s">
        <v>206</v>
      </c>
      <c r="C124" s="9">
        <v>263</v>
      </c>
      <c r="D124" s="9">
        <v>18958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18958</v>
      </c>
      <c r="K124" s="16"/>
      <c r="L124" s="17">
        <f t="shared" si="7"/>
        <v>0</v>
      </c>
    </row>
    <row r="125" spans="1:13" x14ac:dyDescent="0.25">
      <c r="A125" s="9" t="s">
        <v>27</v>
      </c>
      <c r="B125" s="29" t="s">
        <v>207</v>
      </c>
      <c r="C125" s="9">
        <v>264</v>
      </c>
      <c r="D125" s="9">
        <v>1500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1500</v>
      </c>
      <c r="K125" s="16"/>
      <c r="L125" s="17">
        <f t="shared" si="7"/>
        <v>0</v>
      </c>
    </row>
    <row r="126" spans="1:13" x14ac:dyDescent="0.25">
      <c r="A126" s="9" t="s">
        <v>27</v>
      </c>
      <c r="B126" s="29" t="s">
        <v>209</v>
      </c>
      <c r="C126" s="9">
        <v>270</v>
      </c>
      <c r="D126" s="9">
        <v>250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>D126*E126*I126</f>
        <v>250</v>
      </c>
      <c r="K126" s="16"/>
      <c r="L126" s="17">
        <f t="shared" si="7"/>
        <v>0</v>
      </c>
      <c r="M126" s="11"/>
    </row>
    <row r="127" spans="1:13" x14ac:dyDescent="0.25">
      <c r="A127" s="9" t="s">
        <v>29</v>
      </c>
      <c r="B127" s="29" t="s">
        <v>210</v>
      </c>
      <c r="C127" s="9">
        <v>272</v>
      </c>
      <c r="D127" s="9">
        <v>12000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12000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233</v>
      </c>
      <c r="C128" s="9">
        <v>273</v>
      </c>
      <c r="D128" s="9">
        <v>1500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1500</v>
      </c>
      <c r="K128" s="16"/>
      <c r="L128" s="17">
        <f t="shared" si="7"/>
        <v>0</v>
      </c>
    </row>
    <row r="129" spans="1:12" x14ac:dyDescent="0.25">
      <c r="A129" s="9" t="s">
        <v>17</v>
      </c>
      <c r="B129" s="29" t="s">
        <v>211</v>
      </c>
      <c r="C129" s="9">
        <v>274</v>
      </c>
      <c r="D129" s="9">
        <v>225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225</v>
      </c>
      <c r="K129" s="16"/>
      <c r="L129" s="17">
        <f t="shared" si="7"/>
        <v>0</v>
      </c>
    </row>
    <row r="130" spans="1:12" x14ac:dyDescent="0.25">
      <c r="A130" s="9" t="s">
        <v>17</v>
      </c>
      <c r="B130" s="29" t="s">
        <v>212</v>
      </c>
      <c r="C130" s="9">
        <v>275</v>
      </c>
      <c r="D130" s="9">
        <v>350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350</v>
      </c>
      <c r="K130" s="16"/>
      <c r="L130" s="17">
        <f t="shared" si="7"/>
        <v>0</v>
      </c>
    </row>
    <row r="131" spans="1:12" x14ac:dyDescent="0.25">
      <c r="A131" s="9" t="s">
        <v>30</v>
      </c>
      <c r="B131" s="29" t="s">
        <v>214</v>
      </c>
      <c r="C131" s="9">
        <v>277</v>
      </c>
      <c r="D131" s="9">
        <v>34</v>
      </c>
      <c r="E131" s="9">
        <v>76.528999999999996</v>
      </c>
      <c r="F131" s="9" t="s">
        <v>31</v>
      </c>
      <c r="G131" s="9">
        <v>76.53</v>
      </c>
      <c r="H131" s="9">
        <f t="shared" si="4"/>
        <v>-1.0000000000047748E-3</v>
      </c>
      <c r="I131" s="10">
        <f t="shared" si="5"/>
        <v>1.0000130669419436</v>
      </c>
      <c r="J131" s="17">
        <f t="shared" si="6"/>
        <v>2602.02</v>
      </c>
      <c r="K131" s="16"/>
      <c r="L131" s="17">
        <f t="shared" si="7"/>
        <v>0</v>
      </c>
    </row>
    <row r="132" spans="1:12" x14ac:dyDescent="0.25">
      <c r="A132" s="9" t="s">
        <v>30</v>
      </c>
      <c r="B132" s="29" t="s">
        <v>215</v>
      </c>
      <c r="C132" s="9">
        <v>278</v>
      </c>
      <c r="D132" s="9">
        <v>77</v>
      </c>
      <c r="E132" s="9">
        <v>29.302600000000002</v>
      </c>
      <c r="F132" s="9" t="s">
        <v>31</v>
      </c>
      <c r="G132" s="9">
        <v>29.3</v>
      </c>
      <c r="H132" s="9">
        <f t="shared" si="4"/>
        <v>2.6000000000010459E-3</v>
      </c>
      <c r="I132" s="10">
        <f t="shared" si="5"/>
        <v>0.99991127067222696</v>
      </c>
      <c r="J132" s="17">
        <f t="shared" si="6"/>
        <v>2256.1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216</v>
      </c>
      <c r="C133" s="9">
        <v>279</v>
      </c>
      <c r="D133" s="9">
        <v>23</v>
      </c>
      <c r="E133" s="9">
        <v>66</v>
      </c>
      <c r="F133" s="9" t="s">
        <v>23</v>
      </c>
      <c r="G133" s="9">
        <v>66</v>
      </c>
      <c r="H133" s="9">
        <f t="shared" ref="H133:H164" si="8">E133-G133</f>
        <v>0</v>
      </c>
      <c r="I133" s="10">
        <f t="shared" ref="I133:I164" si="9">G133/E133</f>
        <v>1</v>
      </c>
      <c r="J133" s="17">
        <f t="shared" ref="J133:J153" si="10">D133*G133</f>
        <v>1518</v>
      </c>
      <c r="K133" s="16"/>
      <c r="L133" s="17">
        <f t="shared" ref="L133:L153" si="11">D133*E133*K133</f>
        <v>0</v>
      </c>
    </row>
    <row r="134" spans="1:12" x14ac:dyDescent="0.25">
      <c r="A134" s="9" t="s">
        <v>30</v>
      </c>
      <c r="B134" s="29" t="s">
        <v>217</v>
      </c>
      <c r="C134" s="9">
        <v>280</v>
      </c>
      <c r="D134" s="9">
        <v>151</v>
      </c>
      <c r="E134" s="9">
        <v>17.375499999999999</v>
      </c>
      <c r="F134" s="9" t="s">
        <v>31</v>
      </c>
      <c r="G134" s="9">
        <v>17.38</v>
      </c>
      <c r="H134" s="9">
        <f t="shared" si="8"/>
        <v>-4.5000000000001705E-3</v>
      </c>
      <c r="I134" s="10">
        <f t="shared" si="9"/>
        <v>1.0002589853529396</v>
      </c>
      <c r="J134" s="17">
        <f t="shared" si="10"/>
        <v>2624.3799999999997</v>
      </c>
      <c r="K134" s="16"/>
      <c r="L134" s="17">
        <f t="shared" si="11"/>
        <v>0</v>
      </c>
    </row>
    <row r="135" spans="1:12" x14ac:dyDescent="0.25">
      <c r="A135" s="9" t="s">
        <v>55</v>
      </c>
      <c r="B135" s="29" t="s">
        <v>414</v>
      </c>
      <c r="C135" s="9">
        <v>281</v>
      </c>
      <c r="D135" s="9">
        <v>8.8260000000000005</v>
      </c>
      <c r="E135" s="9">
        <v>831</v>
      </c>
      <c r="F135" s="9" t="s">
        <v>64</v>
      </c>
      <c r="G135" s="9">
        <v>831</v>
      </c>
      <c r="H135" s="9">
        <f t="shared" si="8"/>
        <v>0</v>
      </c>
      <c r="I135" s="10">
        <f t="shared" si="9"/>
        <v>1</v>
      </c>
      <c r="J135" s="17">
        <f t="shared" si="10"/>
        <v>7334.4060000000009</v>
      </c>
      <c r="K135" s="16"/>
      <c r="L135" s="17">
        <f t="shared" si="11"/>
        <v>0</v>
      </c>
    </row>
    <row r="136" spans="1:12" x14ac:dyDescent="0.25">
      <c r="A136" s="9" t="s">
        <v>22</v>
      </c>
      <c r="B136" s="29" t="s">
        <v>218</v>
      </c>
      <c r="C136" s="9">
        <v>282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0"/>
        <v>350</v>
      </c>
      <c r="K136" s="16"/>
      <c r="L136" s="17">
        <f t="shared" si="11"/>
        <v>0</v>
      </c>
    </row>
    <row r="137" spans="1:12" x14ac:dyDescent="0.25">
      <c r="A137" s="9" t="s">
        <v>21</v>
      </c>
      <c r="B137" s="29" t="s">
        <v>219</v>
      </c>
      <c r="C137" s="9">
        <v>283</v>
      </c>
      <c r="D137" s="9">
        <v>400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400</v>
      </c>
      <c r="K137" s="16"/>
      <c r="L137" s="17">
        <f t="shared" si="11"/>
        <v>0</v>
      </c>
    </row>
    <row r="138" spans="1:12" x14ac:dyDescent="0.25">
      <c r="A138" s="9" t="s">
        <v>55</v>
      </c>
      <c r="B138" s="29" t="s">
        <v>415</v>
      </c>
      <c r="C138" s="9">
        <v>284</v>
      </c>
      <c r="D138" s="9">
        <v>23.75</v>
      </c>
      <c r="E138" s="9">
        <v>554</v>
      </c>
      <c r="F138" s="9" t="s">
        <v>23</v>
      </c>
      <c r="G138" s="9">
        <v>554</v>
      </c>
      <c r="H138" s="9">
        <f t="shared" si="8"/>
        <v>0</v>
      </c>
      <c r="I138" s="10">
        <f t="shared" si="9"/>
        <v>1</v>
      </c>
      <c r="J138" s="17">
        <f t="shared" si="10"/>
        <v>13157.5</v>
      </c>
      <c r="K138" s="16"/>
      <c r="L138" s="17">
        <f t="shared" si="11"/>
        <v>0</v>
      </c>
    </row>
    <row r="139" spans="1:12" x14ac:dyDescent="0.25">
      <c r="A139" s="9" t="s">
        <v>34</v>
      </c>
      <c r="B139" s="29" t="s">
        <v>313</v>
      </c>
      <c r="C139" s="9">
        <v>287</v>
      </c>
      <c r="D139" s="9">
        <v>800</v>
      </c>
      <c r="E139" s="9">
        <v>1</v>
      </c>
      <c r="F139" s="9" t="s">
        <v>13</v>
      </c>
      <c r="G139" s="9">
        <v>1</v>
      </c>
      <c r="H139" s="9">
        <f t="shared" si="8"/>
        <v>0</v>
      </c>
      <c r="I139" s="10">
        <f t="shared" si="9"/>
        <v>1</v>
      </c>
      <c r="J139" s="17">
        <f t="shared" si="10"/>
        <v>800</v>
      </c>
      <c r="K139" s="16"/>
      <c r="L139" s="17">
        <f t="shared" si="11"/>
        <v>0</v>
      </c>
    </row>
    <row r="140" spans="1:12" x14ac:dyDescent="0.25">
      <c r="A140" s="9" t="s">
        <v>42</v>
      </c>
      <c r="B140" s="29" t="s">
        <v>220</v>
      </c>
      <c r="C140" s="9">
        <v>293</v>
      </c>
      <c r="D140" s="9">
        <v>498</v>
      </c>
      <c r="E140" s="9">
        <v>404</v>
      </c>
      <c r="F140" s="9" t="s">
        <v>23</v>
      </c>
      <c r="G140" s="9">
        <v>404</v>
      </c>
      <c r="H140" s="9">
        <f t="shared" si="8"/>
        <v>0</v>
      </c>
      <c r="I140" s="10">
        <f t="shared" si="9"/>
        <v>1</v>
      </c>
      <c r="J140" s="17">
        <f t="shared" si="10"/>
        <v>201192</v>
      </c>
      <c r="K140" s="16"/>
      <c r="L140" s="17">
        <f t="shared" si="11"/>
        <v>0</v>
      </c>
    </row>
    <row r="141" spans="1:12" x14ac:dyDescent="0.25">
      <c r="A141" s="9" t="s">
        <v>26</v>
      </c>
      <c r="B141" s="29" t="s">
        <v>287</v>
      </c>
      <c r="C141" s="9">
        <v>336</v>
      </c>
      <c r="D141" s="9">
        <v>49000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49000</v>
      </c>
      <c r="K141" s="16"/>
      <c r="L141" s="17">
        <f t="shared" si="11"/>
        <v>0</v>
      </c>
    </row>
    <row r="142" spans="1:12" x14ac:dyDescent="0.25">
      <c r="A142" s="9" t="s">
        <v>27</v>
      </c>
      <c r="B142" s="29" t="s">
        <v>288</v>
      </c>
      <c r="C142" s="9">
        <v>337</v>
      </c>
      <c r="D142" s="9">
        <v>35000</v>
      </c>
      <c r="E142" s="9">
        <v>1.42</v>
      </c>
      <c r="F142" s="9" t="s">
        <v>16</v>
      </c>
      <c r="G142" s="9">
        <v>0</v>
      </c>
      <c r="H142" s="9">
        <f t="shared" si="8"/>
        <v>1.42</v>
      </c>
      <c r="I142" s="10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27</v>
      </c>
      <c r="B143" s="29" t="s">
        <v>288</v>
      </c>
      <c r="C143" s="9">
        <v>346</v>
      </c>
      <c r="D143" s="9">
        <v>52500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52500</v>
      </c>
      <c r="K143" s="16"/>
      <c r="L143" s="17">
        <f t="shared" si="11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8"/>
        <v>3</v>
      </c>
      <c r="I144" s="10">
        <f t="shared" si="9"/>
        <v>0</v>
      </c>
      <c r="J144" s="17">
        <f t="shared" si="10"/>
        <v>0</v>
      </c>
      <c r="K144" s="16"/>
      <c r="L144" s="17">
        <f t="shared" si="11"/>
        <v>0</v>
      </c>
    </row>
    <row r="145" spans="1:12" x14ac:dyDescent="0.25">
      <c r="A145" s="9" t="s">
        <v>24</v>
      </c>
      <c r="B145" s="29" t="s">
        <v>289</v>
      </c>
      <c r="C145" s="9">
        <v>352</v>
      </c>
      <c r="D145" s="9">
        <v>1</v>
      </c>
      <c r="E145" s="9">
        <v>1</v>
      </c>
      <c r="F145" s="9" t="s">
        <v>12</v>
      </c>
      <c r="G145" s="9">
        <v>0</v>
      </c>
      <c r="H145" s="9">
        <f t="shared" si="8"/>
        <v>1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224</v>
      </c>
      <c r="C146" s="9">
        <v>401</v>
      </c>
      <c r="D146" s="9">
        <v>1000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1000</v>
      </c>
      <c r="K146" s="16"/>
      <c r="L146" s="17">
        <f t="shared" si="11"/>
        <v>0</v>
      </c>
    </row>
    <row r="147" spans="1:12" x14ac:dyDescent="0.25">
      <c r="A147" s="9" t="s">
        <v>24</v>
      </c>
      <c r="B147" s="29" t="s">
        <v>225</v>
      </c>
      <c r="C147" s="9">
        <v>402</v>
      </c>
      <c r="D147" s="9">
        <v>2000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2000</v>
      </c>
      <c r="K147" s="16"/>
      <c r="L147" s="17">
        <f t="shared" si="11"/>
        <v>0</v>
      </c>
    </row>
    <row r="148" spans="1:12" x14ac:dyDescent="0.25">
      <c r="A148" s="9" t="s">
        <v>24</v>
      </c>
      <c r="B148" s="29" t="s">
        <v>226</v>
      </c>
      <c r="C148" s="9">
        <v>403</v>
      </c>
      <c r="D148" s="9">
        <v>2000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0"/>
        <v>2000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227</v>
      </c>
      <c r="C149" s="9">
        <v>404</v>
      </c>
      <c r="D149" s="9">
        <v>1000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228</v>
      </c>
      <c r="C150" s="9">
        <v>405</v>
      </c>
      <c r="D150" s="9">
        <v>3000</v>
      </c>
      <c r="E150" s="9">
        <v>1</v>
      </c>
      <c r="F150" s="9" t="s">
        <v>12</v>
      </c>
      <c r="G150" s="9">
        <v>1</v>
      </c>
      <c r="H150" s="9">
        <f t="shared" si="8"/>
        <v>0</v>
      </c>
      <c r="I150" s="10">
        <f t="shared" si="9"/>
        <v>1</v>
      </c>
      <c r="J150" s="17">
        <f t="shared" si="10"/>
        <v>3000</v>
      </c>
      <c r="K150" s="16"/>
      <c r="L150" s="17">
        <f t="shared" si="11"/>
        <v>0</v>
      </c>
    </row>
    <row r="151" spans="1:12" x14ac:dyDescent="0.25">
      <c r="A151" s="9" t="s">
        <v>24</v>
      </c>
      <c r="B151" s="29" t="s">
        <v>230</v>
      </c>
      <c r="C151" s="9">
        <v>407</v>
      </c>
      <c r="D151" s="9">
        <v>1000</v>
      </c>
      <c r="E151" s="9">
        <v>1</v>
      </c>
      <c r="F151" s="9" t="s">
        <v>13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0"/>
        <v>1000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236</v>
      </c>
      <c r="C152" s="9">
        <v>408</v>
      </c>
      <c r="D152" s="9">
        <v>1000</v>
      </c>
      <c r="E152" s="9">
        <v>2</v>
      </c>
      <c r="F152" s="9" t="s">
        <v>13</v>
      </c>
      <c r="G152" s="9">
        <v>2</v>
      </c>
      <c r="H152" s="9">
        <f t="shared" si="8"/>
        <v>0</v>
      </c>
      <c r="I152" s="10">
        <f t="shared" si="9"/>
        <v>1</v>
      </c>
      <c r="J152" s="17">
        <f t="shared" si="10"/>
        <v>2000</v>
      </c>
      <c r="K152" s="16"/>
      <c r="L152" s="17">
        <f t="shared" si="11"/>
        <v>0</v>
      </c>
    </row>
    <row r="153" spans="1:12" x14ac:dyDescent="0.25">
      <c r="A153" s="9" t="s">
        <v>18</v>
      </c>
      <c r="B153" s="29" t="s">
        <v>256</v>
      </c>
      <c r="C153" s="9">
        <v>413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2500</v>
      </c>
      <c r="K153" s="16"/>
      <c r="L153" s="17">
        <f t="shared" si="11"/>
        <v>0</v>
      </c>
    </row>
    <row r="154" spans="1:12" x14ac:dyDescent="0.25">
      <c r="A154" s="9" t="s">
        <v>18</v>
      </c>
      <c r="B154" s="29" t="s">
        <v>257</v>
      </c>
      <c r="C154" s="9">
        <v>414</v>
      </c>
      <c r="D154" s="9">
        <v>2500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ref="J154" si="12">D154*G154</f>
        <v>2500</v>
      </c>
      <c r="K154" s="16"/>
      <c r="L154" s="17">
        <f t="shared" ref="L154" si="13">D154*E154*K154</f>
        <v>0</v>
      </c>
    </row>
    <row r="155" spans="1:12" x14ac:dyDescent="0.25">
      <c r="A155" s="9" t="s">
        <v>21</v>
      </c>
      <c r="B155" s="29" t="s">
        <v>258</v>
      </c>
      <c r="C155" s="9">
        <v>415</v>
      </c>
      <c r="D155" s="9">
        <v>48.438000000000002</v>
      </c>
      <c r="E155" s="9">
        <v>73.543999999999997</v>
      </c>
      <c r="F155" s="9" t="s">
        <v>10</v>
      </c>
      <c r="G155" s="9">
        <v>0</v>
      </c>
      <c r="H155" s="9">
        <f t="shared" si="8"/>
        <v>73.543999999999997</v>
      </c>
      <c r="I155" s="10">
        <f t="shared" si="9"/>
        <v>0</v>
      </c>
      <c r="J155" s="17">
        <f t="shared" ref="J155:J164" si="14">D155*G155</f>
        <v>0</v>
      </c>
      <c r="K155" s="16"/>
      <c r="L155" s="17">
        <f t="shared" ref="L155:L164" si="15">D155*E155*K155</f>
        <v>0</v>
      </c>
    </row>
    <row r="156" spans="1:12" x14ac:dyDescent="0.25">
      <c r="A156" s="9" t="s">
        <v>21</v>
      </c>
      <c r="B156" s="29" t="s">
        <v>259</v>
      </c>
      <c r="C156" s="9">
        <v>416</v>
      </c>
      <c r="D156" s="9">
        <v>16.149999999999999</v>
      </c>
      <c r="E156" s="9">
        <v>73.543999999999997</v>
      </c>
      <c r="F156" s="9" t="s">
        <v>10</v>
      </c>
      <c r="G156" s="9">
        <v>0</v>
      </c>
      <c r="H156" s="9">
        <f t="shared" si="8"/>
        <v>73.543999999999997</v>
      </c>
      <c r="I156" s="10">
        <f t="shared" si="9"/>
        <v>0</v>
      </c>
      <c r="J156" s="17">
        <f t="shared" si="14"/>
        <v>0</v>
      </c>
      <c r="K156" s="16"/>
      <c r="L156" s="17">
        <f t="shared" si="15"/>
        <v>0</v>
      </c>
    </row>
    <row r="157" spans="1:12" x14ac:dyDescent="0.25">
      <c r="A157" s="9" t="s">
        <v>21</v>
      </c>
      <c r="B157" s="29" t="s">
        <v>260</v>
      </c>
      <c r="C157" s="9">
        <v>417</v>
      </c>
      <c r="D157" s="9">
        <v>26.91</v>
      </c>
      <c r="E157" s="9">
        <v>73.543999999999997</v>
      </c>
      <c r="F157" s="9" t="s">
        <v>10</v>
      </c>
      <c r="G157" s="9">
        <v>0</v>
      </c>
      <c r="H157" s="9">
        <f t="shared" si="8"/>
        <v>73.543999999999997</v>
      </c>
      <c r="I157" s="10">
        <f t="shared" si="9"/>
        <v>0</v>
      </c>
      <c r="J157" s="17">
        <f t="shared" si="14"/>
        <v>0</v>
      </c>
      <c r="K157" s="16"/>
      <c r="L157" s="17">
        <f t="shared" si="15"/>
        <v>0</v>
      </c>
    </row>
    <row r="158" spans="1:12" x14ac:dyDescent="0.25">
      <c r="A158" s="9" t="s">
        <v>21</v>
      </c>
      <c r="B158" s="29" t="s">
        <v>261</v>
      </c>
      <c r="C158" s="9">
        <v>418</v>
      </c>
      <c r="D158" s="9">
        <v>16.149999999999999</v>
      </c>
      <c r="E158" s="9">
        <v>39.277000000000001</v>
      </c>
      <c r="F158" s="9" t="s">
        <v>10</v>
      </c>
      <c r="G158" s="9">
        <v>0</v>
      </c>
      <c r="H158" s="9">
        <f t="shared" si="8"/>
        <v>39.277000000000001</v>
      </c>
      <c r="I158" s="10">
        <f t="shared" si="9"/>
        <v>0</v>
      </c>
      <c r="J158" s="17">
        <f t="shared" si="14"/>
        <v>0</v>
      </c>
      <c r="K158" s="16"/>
      <c r="L158" s="17">
        <f t="shared" si="15"/>
        <v>0</v>
      </c>
    </row>
    <row r="159" spans="1:12" x14ac:dyDescent="0.25">
      <c r="A159" s="9" t="s">
        <v>21</v>
      </c>
      <c r="B159" s="29" t="s">
        <v>262</v>
      </c>
      <c r="C159" s="9">
        <v>419</v>
      </c>
      <c r="D159" s="9">
        <v>32.292000000000002</v>
      </c>
      <c r="E159" s="9">
        <v>39.277000000000001</v>
      </c>
      <c r="F159" s="9" t="s">
        <v>10</v>
      </c>
      <c r="G159" s="9">
        <v>0</v>
      </c>
      <c r="H159" s="9">
        <f t="shared" si="8"/>
        <v>39.277000000000001</v>
      </c>
      <c r="I159" s="10">
        <f t="shared" si="9"/>
        <v>0</v>
      </c>
      <c r="J159" s="17">
        <f t="shared" si="14"/>
        <v>0</v>
      </c>
      <c r="K159" s="16"/>
      <c r="L159" s="17">
        <f t="shared" si="15"/>
        <v>0</v>
      </c>
    </row>
    <row r="160" spans="1:12" x14ac:dyDescent="0.25">
      <c r="A160" s="9" t="s">
        <v>21</v>
      </c>
      <c r="B160" s="29" t="s">
        <v>290</v>
      </c>
      <c r="C160" s="9">
        <v>424</v>
      </c>
      <c r="D160" s="9">
        <v>30000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4"/>
        <v>30000</v>
      </c>
      <c r="K160" s="16"/>
      <c r="L160" s="17">
        <f t="shared" si="15"/>
        <v>0</v>
      </c>
    </row>
    <row r="161" spans="1:12" x14ac:dyDescent="0.25">
      <c r="A161" s="9" t="s">
        <v>24</v>
      </c>
      <c r="B161" s="29" t="s">
        <v>321</v>
      </c>
      <c r="C161" s="9">
        <v>432</v>
      </c>
      <c r="D161" s="9">
        <v>750</v>
      </c>
      <c r="E161" s="9">
        <v>1</v>
      </c>
      <c r="F161" s="9" t="s">
        <v>13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4"/>
        <v>750</v>
      </c>
      <c r="K161" s="16"/>
      <c r="L161" s="17">
        <f t="shared" si="15"/>
        <v>0</v>
      </c>
    </row>
    <row r="162" spans="1:12" x14ac:dyDescent="0.25">
      <c r="A162" s="9" t="s">
        <v>59</v>
      </c>
      <c r="B162" s="29" t="s">
        <v>339</v>
      </c>
      <c r="C162" s="9">
        <v>436</v>
      </c>
      <c r="D162" s="9">
        <v>1276.511</v>
      </c>
      <c r="E162" s="9">
        <v>4.24</v>
      </c>
      <c r="F162" s="9" t="s">
        <v>10</v>
      </c>
      <c r="G162" s="9">
        <v>0</v>
      </c>
      <c r="H162" s="9">
        <f t="shared" si="8"/>
        <v>4.24</v>
      </c>
      <c r="I162" s="10">
        <f t="shared" si="9"/>
        <v>0</v>
      </c>
      <c r="J162" s="17">
        <f t="shared" si="14"/>
        <v>0</v>
      </c>
      <c r="K162" s="16"/>
      <c r="L162" s="17">
        <f t="shared" si="15"/>
        <v>0</v>
      </c>
    </row>
    <row r="163" spans="1:12" x14ac:dyDescent="0.25">
      <c r="A163" s="9" t="s">
        <v>18</v>
      </c>
      <c r="B163" s="29" t="s">
        <v>229</v>
      </c>
      <c r="C163" s="9">
        <v>447</v>
      </c>
      <c r="D163" s="9">
        <v>7500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4"/>
        <v>7500</v>
      </c>
      <c r="K163" s="16"/>
      <c r="L163" s="17">
        <f t="shared" si="15"/>
        <v>0</v>
      </c>
    </row>
    <row r="164" spans="1:12" x14ac:dyDescent="0.25">
      <c r="A164" s="9" t="s">
        <v>24</v>
      </c>
      <c r="B164" s="29" t="s">
        <v>416</v>
      </c>
      <c r="C164" s="9">
        <v>448</v>
      </c>
      <c r="D164" s="9">
        <v>750</v>
      </c>
      <c r="E164" s="9">
        <v>1</v>
      </c>
      <c r="F164" s="9" t="s">
        <v>13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4"/>
        <v>750</v>
      </c>
      <c r="K164" s="16"/>
      <c r="L164" s="17">
        <f t="shared" si="15"/>
        <v>0</v>
      </c>
    </row>
    <row r="165" spans="1:12" x14ac:dyDescent="0.25">
      <c r="L165" s="13">
        <f>SUM(L4:L164)</f>
        <v>0</v>
      </c>
    </row>
  </sheetData>
  <autoFilter ref="A3:O165" xr:uid="{00000000-0009-0000-0000-000016000000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3:O166"/>
  <sheetViews>
    <sheetView zoomScale="85" zoomScaleNormal="85" workbookViewId="0">
      <pane xSplit="2" topLeftCell="C1" activePane="topRight" state="frozen"/>
      <selection pane="topRight" activeCell="L4" sqref="A4:L165"/>
    </sheetView>
  </sheetViews>
  <sheetFormatPr defaultRowHeight="15" x14ac:dyDescent="0.25"/>
  <cols>
    <col min="1" max="1" width="31.85546875" customWidth="1"/>
    <col min="2" max="2" width="62.8554687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SUMIF($A$4:$A$1505,"AAIDHUL MIAH",$L$4:$L$1505)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SUMIF($A$4:$A$1505,"EBI ABRAHAM",$L$4:$L$1505)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SUMIF($A$4:$A$1505,"JMJ WATERPROOING ENTERPRISES",$L$4:$L$1505)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SUMIF($A$4:$A$1505,"KRIUTTIBAS DAS",$L$4:$L$1505)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SUMIF($A$4:$A$1505,"LEGENDRY LANDSCAPE",$L$4:$L$1505)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SUMIF($A$4:$A$1505,"MANJUNATHA P",$L$4:$L$1505)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SUMIF($A$4:$A$1505,"NAGARAJ",$L$4:$L$1505)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SUMIF($A$4:$A$1505,"PRAKASH H N",$L$4:$L$1505)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SUMIF($A$4:$A$1505,"RAMAKRUSHNA PRADHAN",$L$4:$L$1505)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SUMIF($A$4:$A$1505,"RUPAK NAYAK",$L$4:$L$1505)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SUMIF($A$4:$A$1505,"SANTOSH KUMAR",$L$4:$L$1505)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SUMIF($A$4:$A$1505,"SARAT BARMAN",$L$4:$L$1505)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SUMIF($A$4:$A$1505,"SAVITA DEVI",$L$4:$L$1505)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SUMIF($A$4:$A$1505,"SHOKAT",$L$4:$L$1505)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SUMIF($A$4:$A$1505,"SHREE DM STEEL FURNITURE AND INTERIOR",$L$4:$L$1505)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SUMIF($A$4:$A$1505,"SK ANSAR HOSSIAN",$L$4:$L$1505)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SUMIF($A$4:$A$1505,"SREE VINAYAKA ELECTRICALS",$L$4:$L$1505)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SUMIF($A$4:$A$1505,"SRI CHOWDESHWARI WATER SUPPLY",$L$4:$L$1505)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SUMIF($A$4:$A$1505,"SUBHASMITA DAS",$L$4:$L$1505)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SUMIF($A$4:$A$1505,"UDHABHAI R PARMAR",$L$4:$L$1505)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SUMIF($A$4:$A$1505,"V VENKATANARAYANA",$L$4:$L$1505)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SUMIF($A$4:$A$1505,"YELLAPPA C",$L$4:$L$1505)</f>
        <v>15000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SUMIF($A$4:$A$1505,"RABIUL MOLLA",$L$4:$L$1505)</f>
        <v>0</v>
      </c>
    </row>
    <row r="27" spans="1:15" ht="15.7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51" t="s">
        <v>472</v>
      </c>
      <c r="O27" s="21">
        <f>SUM(O4:O26)</f>
        <v>15000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280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43" si="4">E69-G69</f>
        <v>0</v>
      </c>
      <c r="I69" s="10">
        <f t="shared" ref="I69:I143" si="5">G69/E69</f>
        <v>1</v>
      </c>
      <c r="J69" s="17">
        <f t="shared" ref="J69:J143" si="6">D69*G69</f>
        <v>3962.5851999999995</v>
      </c>
      <c r="K69" s="16"/>
      <c r="L69" s="17">
        <f t="shared" ref="L69:L143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si="5"/>
        <v>1</v>
      </c>
      <c r="J70" s="17">
        <f t="shared" si="6"/>
        <v>16761.054959999998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4"/>
        <v>0</v>
      </c>
      <c r="I72" s="10">
        <f t="shared" si="5"/>
        <v>1</v>
      </c>
      <c r="J72" s="17">
        <f t="shared" si="6"/>
        <v>60041.807280000001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4"/>
        <v>0</v>
      </c>
      <c r="I76" s="10">
        <f t="shared" si="5"/>
        <v>1</v>
      </c>
      <c r="J76" s="17">
        <f t="shared" si="6"/>
        <v>40515.480720000007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4"/>
        <v>0</v>
      </c>
      <c r="I79" s="10">
        <f t="shared" si="5"/>
        <v>1</v>
      </c>
      <c r="J79" s="17">
        <f t="shared" si="6"/>
        <v>34983.861120000001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245.81</v>
      </c>
      <c r="F80" s="9" t="s">
        <v>10</v>
      </c>
      <c r="G80" s="9">
        <v>245.81</v>
      </c>
      <c r="H80" s="9">
        <f t="shared" si="4"/>
        <v>0</v>
      </c>
      <c r="I80" s="10">
        <f t="shared" si="5"/>
        <v>1</v>
      </c>
      <c r="J80" s="17">
        <f t="shared" si="6"/>
        <v>52917.976800000004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77.8</v>
      </c>
      <c r="F81" s="9" t="s">
        <v>10</v>
      </c>
      <c r="G81" s="9">
        <v>77.8</v>
      </c>
      <c r="H81" s="9">
        <f t="shared" si="4"/>
        <v>0</v>
      </c>
      <c r="I81" s="10">
        <f t="shared" si="5"/>
        <v>1</v>
      </c>
      <c r="J81" s="17">
        <f t="shared" si="6"/>
        <v>16748.784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63.63</v>
      </c>
      <c r="F82" s="9" t="s">
        <v>10</v>
      </c>
      <c r="G82" s="9">
        <v>63.63</v>
      </c>
      <c r="H82" s="9">
        <f t="shared" si="4"/>
        <v>0</v>
      </c>
      <c r="I82" s="10">
        <f t="shared" si="5"/>
        <v>1</v>
      </c>
      <c r="J82" s="17">
        <f t="shared" si="6"/>
        <v>6849.1332000000002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153.88</v>
      </c>
      <c r="F83" s="9" t="s">
        <v>10</v>
      </c>
      <c r="G83" s="9">
        <v>153.88</v>
      </c>
      <c r="H83" s="9">
        <f t="shared" si="4"/>
        <v>0</v>
      </c>
      <c r="I83" s="10">
        <f t="shared" si="5"/>
        <v>1</v>
      </c>
      <c r="J83" s="17">
        <f t="shared" si="6"/>
        <v>33127.286399999997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63.63</v>
      </c>
      <c r="F84" s="9" t="s">
        <v>10</v>
      </c>
      <c r="G84" s="9">
        <v>63.63</v>
      </c>
      <c r="H84" s="9">
        <f t="shared" si="4"/>
        <v>0</v>
      </c>
      <c r="I84" s="10">
        <f t="shared" si="5"/>
        <v>1</v>
      </c>
      <c r="J84" s="17">
        <f t="shared" si="6"/>
        <v>6849.1332000000002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20</v>
      </c>
      <c r="F85" s="9" t="s">
        <v>13</v>
      </c>
      <c r="G85" s="9">
        <v>20</v>
      </c>
      <c r="H85" s="9">
        <f t="shared" si="4"/>
        <v>0</v>
      </c>
      <c r="I85" s="10">
        <f t="shared" si="5"/>
        <v>1</v>
      </c>
      <c r="J85" s="17">
        <f t="shared" si="6"/>
        <v>4000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f>E88</f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f>E89</f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f>E90</f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36739.254240000002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12249.451999999999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f>E94</f>
        <v>758.48</v>
      </c>
      <c r="H94" s="9">
        <f t="shared" si="4"/>
        <v>0</v>
      </c>
      <c r="I94" s="10">
        <f t="shared" si="5"/>
        <v>1</v>
      </c>
      <c r="J94" s="17">
        <f t="shared" si="6"/>
        <v>20410.696800000002</v>
      </c>
      <c r="K94" s="16"/>
      <c r="L94" s="17">
        <f t="shared" si="7"/>
        <v>0</v>
      </c>
    </row>
    <row r="95" spans="1:12" x14ac:dyDescent="0.25">
      <c r="A95" s="9" t="s">
        <v>333</v>
      </c>
      <c r="B95" s="29" t="s">
        <v>173</v>
      </c>
      <c r="C95" s="9">
        <v>215</v>
      </c>
      <c r="D95" s="9">
        <v>301.392</v>
      </c>
      <c r="E95" s="9">
        <v>26.866</v>
      </c>
      <c r="F95" s="9" t="s">
        <v>10</v>
      </c>
      <c r="G95" s="9">
        <f>E95</f>
        <v>26.866</v>
      </c>
      <c r="H95" s="9">
        <f t="shared" si="4"/>
        <v>0</v>
      </c>
      <c r="I95" s="10">
        <f t="shared" si="5"/>
        <v>1</v>
      </c>
      <c r="J95" s="17">
        <f t="shared" si="6"/>
        <v>8097.1974719999998</v>
      </c>
      <c r="K95" s="16"/>
      <c r="L95" s="17">
        <f t="shared" si="7"/>
        <v>0</v>
      </c>
    </row>
    <row r="96" spans="1:12" x14ac:dyDescent="0.25">
      <c r="A96" s="9" t="s">
        <v>333</v>
      </c>
      <c r="B96" s="29" t="s">
        <v>232</v>
      </c>
      <c r="C96" s="9">
        <v>216</v>
      </c>
      <c r="D96" s="9">
        <v>350</v>
      </c>
      <c r="E96" s="9">
        <v>2</v>
      </c>
      <c r="F96" s="9" t="s">
        <v>13</v>
      </c>
      <c r="G96" s="9">
        <v>2</v>
      </c>
      <c r="H96" s="9">
        <f t="shared" si="4"/>
        <v>0</v>
      </c>
      <c r="I96" s="10">
        <f t="shared" si="5"/>
        <v>1</v>
      </c>
      <c r="J96" s="17">
        <f t="shared" si="6"/>
        <v>700</v>
      </c>
      <c r="K96" s="16"/>
      <c r="L96" s="17">
        <f t="shared" si="7"/>
        <v>0</v>
      </c>
    </row>
    <row r="97" spans="1:12" x14ac:dyDescent="0.25">
      <c r="A97" s="9" t="s">
        <v>333</v>
      </c>
      <c r="B97" s="29" t="s">
        <v>174</v>
      </c>
      <c r="C97" s="9">
        <v>218</v>
      </c>
      <c r="D97" s="9">
        <v>350</v>
      </c>
      <c r="E97" s="9">
        <v>23</v>
      </c>
      <c r="F97" s="9" t="s">
        <v>13</v>
      </c>
      <c r="G97" s="9">
        <v>19</v>
      </c>
      <c r="H97" s="9">
        <f t="shared" si="4"/>
        <v>4</v>
      </c>
      <c r="I97" s="10">
        <f t="shared" si="5"/>
        <v>0.82608695652173914</v>
      </c>
      <c r="J97" s="17">
        <f t="shared" si="6"/>
        <v>6650</v>
      </c>
      <c r="K97" s="16"/>
      <c r="L97" s="17">
        <f t="shared" si="7"/>
        <v>0</v>
      </c>
    </row>
    <row r="98" spans="1:12" x14ac:dyDescent="0.25">
      <c r="A98" s="9" t="s">
        <v>333</v>
      </c>
      <c r="B98" s="29" t="s">
        <v>175</v>
      </c>
      <c r="C98" s="9">
        <v>219</v>
      </c>
      <c r="D98" s="9">
        <v>82</v>
      </c>
      <c r="E98" s="9">
        <v>44.743000000000002</v>
      </c>
      <c r="F98" s="9" t="s">
        <v>19</v>
      </c>
      <c r="G98" s="9">
        <f t="shared" ref="G98:G112" si="8">E98</f>
        <v>44.743000000000002</v>
      </c>
      <c r="H98" s="9">
        <f t="shared" si="4"/>
        <v>0</v>
      </c>
      <c r="I98" s="10">
        <f t="shared" si="5"/>
        <v>1</v>
      </c>
      <c r="J98" s="17">
        <f t="shared" si="6"/>
        <v>3668.9260000000004</v>
      </c>
      <c r="K98" s="16"/>
      <c r="L98" s="17">
        <f t="shared" si="7"/>
        <v>0</v>
      </c>
    </row>
    <row r="99" spans="1:12" x14ac:dyDescent="0.25">
      <c r="A99" s="9" t="s">
        <v>333</v>
      </c>
      <c r="B99" s="29" t="s">
        <v>176</v>
      </c>
      <c r="C99" s="9">
        <v>220</v>
      </c>
      <c r="D99" s="9">
        <v>32.799999999999997</v>
      </c>
      <c r="E99" s="9">
        <v>134.22999999999999</v>
      </c>
      <c r="F99" s="9" t="s">
        <v>19</v>
      </c>
      <c r="G99" s="9">
        <f t="shared" si="8"/>
        <v>134.22999999999999</v>
      </c>
      <c r="H99" s="9">
        <f t="shared" si="4"/>
        <v>0</v>
      </c>
      <c r="I99" s="10">
        <f t="shared" si="5"/>
        <v>1</v>
      </c>
      <c r="J99" s="17">
        <f t="shared" si="6"/>
        <v>4402.7439999999997</v>
      </c>
      <c r="K99" s="16"/>
      <c r="L99" s="17">
        <f t="shared" si="7"/>
        <v>0</v>
      </c>
    </row>
    <row r="100" spans="1:12" x14ac:dyDescent="0.25">
      <c r="A100" s="9" t="s">
        <v>333</v>
      </c>
      <c r="B100" s="29" t="s">
        <v>177</v>
      </c>
      <c r="C100" s="9">
        <v>221</v>
      </c>
      <c r="D100" s="9">
        <v>131.19999999999999</v>
      </c>
      <c r="E100" s="9">
        <v>33.186</v>
      </c>
      <c r="F100" s="9" t="s">
        <v>19</v>
      </c>
      <c r="G100" s="9">
        <f t="shared" si="8"/>
        <v>33.186</v>
      </c>
      <c r="H100" s="9">
        <f t="shared" si="4"/>
        <v>0</v>
      </c>
      <c r="I100" s="10">
        <f t="shared" si="5"/>
        <v>1</v>
      </c>
      <c r="J100" s="17">
        <f t="shared" si="6"/>
        <v>4354.0031999999992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f t="shared" si="8"/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333</v>
      </c>
      <c r="B102" s="29" t="s">
        <v>179</v>
      </c>
      <c r="C102" s="9">
        <v>224</v>
      </c>
      <c r="D102" s="9">
        <v>183</v>
      </c>
      <c r="E102" s="9">
        <v>106.54</v>
      </c>
      <c r="F102" s="9" t="s">
        <v>10</v>
      </c>
      <c r="G102" s="9">
        <f t="shared" si="8"/>
        <v>106.54</v>
      </c>
      <c r="H102" s="9">
        <f t="shared" si="4"/>
        <v>0</v>
      </c>
      <c r="I102" s="10">
        <f t="shared" si="5"/>
        <v>1</v>
      </c>
      <c r="J102" s="17">
        <f t="shared" si="6"/>
        <v>19496.82</v>
      </c>
      <c r="K102" s="16"/>
      <c r="L102" s="17">
        <f t="shared" si="7"/>
        <v>0</v>
      </c>
    </row>
    <row r="103" spans="1:12" x14ac:dyDescent="0.25">
      <c r="A103" s="9" t="s">
        <v>333</v>
      </c>
      <c r="B103" s="29" t="s">
        <v>180</v>
      </c>
      <c r="C103" s="9">
        <v>225</v>
      </c>
      <c r="D103" s="9">
        <v>49.2</v>
      </c>
      <c r="E103" s="9">
        <v>95.43</v>
      </c>
      <c r="F103" s="9" t="s">
        <v>19</v>
      </c>
      <c r="G103" s="9">
        <f t="shared" si="8"/>
        <v>95.43</v>
      </c>
      <c r="H103" s="9">
        <f t="shared" si="4"/>
        <v>0</v>
      </c>
      <c r="I103" s="10">
        <f t="shared" si="5"/>
        <v>1</v>
      </c>
      <c r="J103" s="17">
        <f t="shared" si="6"/>
        <v>4695.1560000000009</v>
      </c>
      <c r="K103" s="16"/>
      <c r="L103" s="17">
        <f t="shared" si="7"/>
        <v>0</v>
      </c>
    </row>
    <row r="104" spans="1:12" x14ac:dyDescent="0.25">
      <c r="A104" s="9" t="s">
        <v>333</v>
      </c>
      <c r="B104" s="29" t="s">
        <v>181</v>
      </c>
      <c r="C104" s="9">
        <v>226</v>
      </c>
      <c r="D104" s="9">
        <v>183</v>
      </c>
      <c r="E104" s="9">
        <v>110.61</v>
      </c>
      <c r="F104" s="9" t="s">
        <v>10</v>
      </c>
      <c r="G104" s="9">
        <f t="shared" si="8"/>
        <v>110.61</v>
      </c>
      <c r="H104" s="9">
        <f t="shared" si="4"/>
        <v>0</v>
      </c>
      <c r="I104" s="10">
        <f t="shared" si="5"/>
        <v>1</v>
      </c>
      <c r="J104" s="17">
        <f t="shared" si="6"/>
        <v>20241.63</v>
      </c>
      <c r="K104" s="16"/>
      <c r="L104" s="17">
        <f t="shared" si="7"/>
        <v>0</v>
      </c>
    </row>
    <row r="105" spans="1:12" x14ac:dyDescent="0.25">
      <c r="A105" s="9" t="s">
        <v>333</v>
      </c>
      <c r="B105" s="29" t="s">
        <v>182</v>
      </c>
      <c r="C105" s="9">
        <v>227</v>
      </c>
      <c r="D105" s="9">
        <v>49.2</v>
      </c>
      <c r="E105" s="9">
        <v>101.69</v>
      </c>
      <c r="F105" s="9" t="s">
        <v>19</v>
      </c>
      <c r="G105" s="9">
        <f t="shared" si="8"/>
        <v>101.69</v>
      </c>
      <c r="H105" s="9">
        <f t="shared" si="4"/>
        <v>0</v>
      </c>
      <c r="I105" s="10">
        <f t="shared" si="5"/>
        <v>1</v>
      </c>
      <c r="J105" s="17">
        <f t="shared" si="6"/>
        <v>5003.1480000000001</v>
      </c>
      <c r="K105" s="16"/>
      <c r="L105" s="17">
        <f t="shared" si="7"/>
        <v>0</v>
      </c>
    </row>
    <row r="106" spans="1:12" x14ac:dyDescent="0.25">
      <c r="A106" s="9" t="s">
        <v>333</v>
      </c>
      <c r="B106" s="29" t="s">
        <v>183</v>
      </c>
      <c r="C106" s="9">
        <v>228</v>
      </c>
      <c r="D106" s="9">
        <v>183</v>
      </c>
      <c r="E106" s="9">
        <v>3.698</v>
      </c>
      <c r="F106" s="9" t="s">
        <v>10</v>
      </c>
      <c r="G106" s="9">
        <f t="shared" si="8"/>
        <v>3.698</v>
      </c>
      <c r="H106" s="9">
        <f t="shared" si="4"/>
        <v>0</v>
      </c>
      <c r="I106" s="10">
        <f t="shared" si="5"/>
        <v>1</v>
      </c>
      <c r="J106" s="17">
        <f t="shared" si="6"/>
        <v>676.73400000000004</v>
      </c>
      <c r="K106" s="16"/>
      <c r="L106" s="17">
        <f t="shared" si="7"/>
        <v>0</v>
      </c>
    </row>
    <row r="107" spans="1:12" x14ac:dyDescent="0.25">
      <c r="A107" s="9" t="s">
        <v>333</v>
      </c>
      <c r="B107" s="2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f t="shared" si="8"/>
        <v>5.86</v>
      </c>
      <c r="H107" s="9">
        <f t="shared" si="4"/>
        <v>0</v>
      </c>
      <c r="I107" s="10">
        <f t="shared" si="5"/>
        <v>1</v>
      </c>
      <c r="J107" s="17">
        <f t="shared" si="6"/>
        <v>288.31200000000001</v>
      </c>
      <c r="K107" s="16"/>
      <c r="L107" s="17">
        <f t="shared" si="7"/>
        <v>0</v>
      </c>
    </row>
    <row r="108" spans="1:12" x14ac:dyDescent="0.25">
      <c r="A108" s="9" t="s">
        <v>333</v>
      </c>
      <c r="B108" s="29" t="s">
        <v>185</v>
      </c>
      <c r="C108" s="9">
        <v>230</v>
      </c>
      <c r="D108" s="9">
        <v>183</v>
      </c>
      <c r="E108" s="9">
        <v>5.13</v>
      </c>
      <c r="F108" s="9" t="s">
        <v>10</v>
      </c>
      <c r="G108" s="9">
        <f t="shared" si="8"/>
        <v>5.13</v>
      </c>
      <c r="H108" s="9">
        <f t="shared" si="4"/>
        <v>0</v>
      </c>
      <c r="I108" s="10">
        <f t="shared" si="5"/>
        <v>1</v>
      </c>
      <c r="J108" s="17">
        <f t="shared" si="6"/>
        <v>938.79</v>
      </c>
      <c r="K108" s="16"/>
      <c r="L108" s="17">
        <f t="shared" si="7"/>
        <v>0</v>
      </c>
    </row>
    <row r="109" spans="1:12" x14ac:dyDescent="0.25">
      <c r="A109" s="9" t="s">
        <v>333</v>
      </c>
      <c r="B109" s="29" t="s">
        <v>186</v>
      </c>
      <c r="C109" s="9">
        <v>231</v>
      </c>
      <c r="D109" s="9">
        <v>49.2</v>
      </c>
      <c r="E109" s="9">
        <v>9.83</v>
      </c>
      <c r="F109" s="9" t="s">
        <v>19</v>
      </c>
      <c r="G109" s="9">
        <f t="shared" si="8"/>
        <v>9.83</v>
      </c>
      <c r="H109" s="9">
        <f t="shared" si="4"/>
        <v>0</v>
      </c>
      <c r="I109" s="10">
        <f t="shared" si="5"/>
        <v>1</v>
      </c>
      <c r="J109" s="17">
        <f t="shared" si="6"/>
        <v>483.63600000000002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187</v>
      </c>
      <c r="C110" s="9">
        <v>232</v>
      </c>
      <c r="D110" s="9">
        <v>183</v>
      </c>
      <c r="E110" s="9">
        <v>28.012</v>
      </c>
      <c r="F110" s="9" t="s">
        <v>10</v>
      </c>
      <c r="G110" s="9">
        <f t="shared" si="8"/>
        <v>28.012</v>
      </c>
      <c r="H110" s="9">
        <f t="shared" si="4"/>
        <v>0</v>
      </c>
      <c r="I110" s="10">
        <f t="shared" si="5"/>
        <v>1</v>
      </c>
      <c r="J110" s="17">
        <f t="shared" si="6"/>
        <v>5126.1959999999999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188</v>
      </c>
      <c r="C111" s="9">
        <v>233</v>
      </c>
      <c r="D111" s="9">
        <v>49.2</v>
      </c>
      <c r="E111" s="9">
        <v>31.800999999999998</v>
      </c>
      <c r="F111" s="9" t="s">
        <v>19</v>
      </c>
      <c r="G111" s="9">
        <f t="shared" si="8"/>
        <v>31.800999999999998</v>
      </c>
      <c r="H111" s="9">
        <f t="shared" si="4"/>
        <v>0</v>
      </c>
      <c r="I111" s="10">
        <f t="shared" si="5"/>
        <v>1</v>
      </c>
      <c r="J111" s="17">
        <f t="shared" si="6"/>
        <v>1564.6092000000001</v>
      </c>
      <c r="K111" s="16"/>
      <c r="L111" s="17">
        <f t="shared" si="7"/>
        <v>0</v>
      </c>
    </row>
    <row r="112" spans="1:12" x14ac:dyDescent="0.25">
      <c r="A112" s="9" t="s">
        <v>333</v>
      </c>
      <c r="B112" s="29" t="s">
        <v>189</v>
      </c>
      <c r="C112" s="9">
        <v>234</v>
      </c>
      <c r="D112" s="9">
        <v>183</v>
      </c>
      <c r="E112" s="9">
        <v>38.520000000000003</v>
      </c>
      <c r="F112" s="9" t="s">
        <v>10</v>
      </c>
      <c r="G112" s="9">
        <f t="shared" si="8"/>
        <v>38.520000000000003</v>
      </c>
      <c r="H112" s="9">
        <f t="shared" si="4"/>
        <v>0</v>
      </c>
      <c r="I112" s="10">
        <f t="shared" si="5"/>
        <v>1</v>
      </c>
      <c r="J112" s="17">
        <f t="shared" si="6"/>
        <v>7049.1600000000008</v>
      </c>
      <c r="K112" s="16"/>
      <c r="L112" s="17">
        <f t="shared" si="7"/>
        <v>0</v>
      </c>
    </row>
    <row r="113" spans="1:13" x14ac:dyDescent="0.25">
      <c r="A113" s="9" t="s">
        <v>333</v>
      </c>
      <c r="B113" s="29" t="s">
        <v>190</v>
      </c>
      <c r="C113" s="9">
        <v>235</v>
      </c>
      <c r="D113" s="9">
        <v>2.5</v>
      </c>
      <c r="E113" s="9">
        <v>2836</v>
      </c>
      <c r="F113" s="9" t="s">
        <v>23</v>
      </c>
      <c r="G113" s="9">
        <v>2836</v>
      </c>
      <c r="H113" s="9">
        <f t="shared" si="4"/>
        <v>0</v>
      </c>
      <c r="I113" s="10">
        <f t="shared" si="5"/>
        <v>1</v>
      </c>
      <c r="J113" s="17">
        <f t="shared" si="6"/>
        <v>7090</v>
      </c>
      <c r="K113" s="16"/>
      <c r="L113" s="17">
        <f t="shared" si="7"/>
        <v>0</v>
      </c>
    </row>
    <row r="114" spans="1:13" x14ac:dyDescent="0.25">
      <c r="A114" s="9" t="s">
        <v>333</v>
      </c>
      <c r="B114" s="29" t="s">
        <v>191</v>
      </c>
      <c r="C114" s="9">
        <v>237</v>
      </c>
      <c r="D114" s="9">
        <v>183</v>
      </c>
      <c r="E114" s="9">
        <v>8.66</v>
      </c>
      <c r="F114" s="9" t="s">
        <v>10</v>
      </c>
      <c r="G114" s="9">
        <f>E114</f>
        <v>8.66</v>
      </c>
      <c r="H114" s="9">
        <f t="shared" si="4"/>
        <v>0</v>
      </c>
      <c r="I114" s="10">
        <f t="shared" si="5"/>
        <v>1</v>
      </c>
      <c r="J114" s="17">
        <f t="shared" si="6"/>
        <v>1584.78</v>
      </c>
      <c r="K114" s="16"/>
      <c r="L114" s="17">
        <f t="shared" si="7"/>
        <v>0</v>
      </c>
    </row>
    <row r="115" spans="1:13" x14ac:dyDescent="0.25">
      <c r="A115" s="9" t="s">
        <v>333</v>
      </c>
      <c r="B115" s="29" t="s">
        <v>192</v>
      </c>
      <c r="C115" s="9">
        <v>238</v>
      </c>
      <c r="D115" s="9">
        <v>183</v>
      </c>
      <c r="E115" s="9">
        <v>36.69</v>
      </c>
      <c r="F115" s="9" t="s">
        <v>10</v>
      </c>
      <c r="G115" s="9">
        <f>E115</f>
        <v>36.69</v>
      </c>
      <c r="H115" s="9">
        <f t="shared" si="4"/>
        <v>0</v>
      </c>
      <c r="I115" s="10">
        <f t="shared" si="5"/>
        <v>1</v>
      </c>
      <c r="J115" s="17">
        <f t="shared" si="6"/>
        <v>6714.2699999999995</v>
      </c>
      <c r="K115" s="16"/>
      <c r="L115" s="17">
        <f t="shared" si="7"/>
        <v>0</v>
      </c>
    </row>
    <row r="116" spans="1:13" x14ac:dyDescent="0.25">
      <c r="A116" s="9" t="s">
        <v>333</v>
      </c>
      <c r="B116" s="29" t="s">
        <v>193</v>
      </c>
      <c r="C116" s="9">
        <v>239</v>
      </c>
      <c r="D116" s="9">
        <v>183</v>
      </c>
      <c r="E116" s="9">
        <v>15.007</v>
      </c>
      <c r="F116" s="9" t="s">
        <v>10</v>
      </c>
      <c r="G116" s="9">
        <f>E116</f>
        <v>15.007</v>
      </c>
      <c r="H116" s="9">
        <f t="shared" si="4"/>
        <v>0</v>
      </c>
      <c r="I116" s="10">
        <f t="shared" si="5"/>
        <v>1</v>
      </c>
      <c r="J116" s="17">
        <f t="shared" si="6"/>
        <v>2746.2809999999999</v>
      </c>
      <c r="K116" s="16"/>
      <c r="L116" s="17">
        <f t="shared" si="7"/>
        <v>0</v>
      </c>
    </row>
    <row r="117" spans="1:13" x14ac:dyDescent="0.25">
      <c r="A117" s="9" t="s">
        <v>333</v>
      </c>
      <c r="B117" s="29" t="s">
        <v>194</v>
      </c>
      <c r="C117" s="9">
        <v>240</v>
      </c>
      <c r="D117" s="9">
        <v>183</v>
      </c>
      <c r="E117" s="9">
        <v>61.387</v>
      </c>
      <c r="F117" s="9" t="s">
        <v>10</v>
      </c>
      <c r="G117" s="9">
        <f>E117</f>
        <v>61.387</v>
      </c>
      <c r="H117" s="9">
        <f t="shared" si="4"/>
        <v>0</v>
      </c>
      <c r="I117" s="10">
        <f t="shared" si="5"/>
        <v>1</v>
      </c>
      <c r="J117" s="17">
        <f t="shared" si="6"/>
        <v>11233.821</v>
      </c>
      <c r="K117" s="16"/>
      <c r="L117" s="17">
        <f t="shared" si="7"/>
        <v>0</v>
      </c>
    </row>
    <row r="118" spans="1:13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244.11</v>
      </c>
      <c r="F118" s="9" t="s">
        <v>10</v>
      </c>
      <c r="G118" s="9">
        <f>E118</f>
        <v>244.11</v>
      </c>
      <c r="H118" s="9">
        <f t="shared" si="4"/>
        <v>0</v>
      </c>
      <c r="I118" s="10">
        <f t="shared" si="5"/>
        <v>1</v>
      </c>
      <c r="J118" s="17">
        <f t="shared" si="6"/>
        <v>15764.623800000001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196</v>
      </c>
      <c r="C119" s="9">
        <v>246</v>
      </c>
      <c r="D119" s="9">
        <v>18500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18500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3</v>
      </c>
      <c r="F120" s="9" t="s">
        <v>13</v>
      </c>
      <c r="G120" s="9">
        <v>3</v>
      </c>
      <c r="H120" s="9">
        <f t="shared" si="4"/>
        <v>0</v>
      </c>
      <c r="I120" s="10">
        <f t="shared" si="5"/>
        <v>1</v>
      </c>
      <c r="J120" s="17">
        <f t="shared" si="6"/>
        <v>1800</v>
      </c>
      <c r="K120" s="16"/>
      <c r="L120" s="17">
        <f t="shared" si="7"/>
        <v>0</v>
      </c>
    </row>
    <row r="121" spans="1:13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198</v>
      </c>
      <c r="C122" s="9">
        <v>250</v>
      </c>
      <c r="D122" s="9">
        <v>18000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18000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199</v>
      </c>
      <c r="C123" s="9">
        <v>251</v>
      </c>
      <c r="D123" s="9">
        <v>12000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12000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25</v>
      </c>
      <c r="C125" s="9">
        <v>254</v>
      </c>
      <c r="D125" s="9">
        <v>8500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8500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201</v>
      </c>
      <c r="C126" s="9">
        <v>255</v>
      </c>
      <c r="D126" s="9">
        <f>12000-7500</f>
        <v>4500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4500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272</v>
      </c>
      <c r="C127" s="9">
        <v>256</v>
      </c>
      <c r="D127" s="9">
        <v>1500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1500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>D128*E128*I128</f>
        <v>1800</v>
      </c>
      <c r="K128" s="16"/>
      <c r="L128" s="17">
        <f t="shared" si="7"/>
        <v>0</v>
      </c>
      <c r="M128" s="11"/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4"/>
        <v>1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46</v>
      </c>
      <c r="B130" s="29" t="s">
        <v>204</v>
      </c>
      <c r="C130" s="9">
        <v>260</v>
      </c>
      <c r="D130" s="9">
        <v>5535</v>
      </c>
      <c r="E130" s="9">
        <v>30.707100000000001</v>
      </c>
      <c r="F130" s="9" t="s">
        <v>19</v>
      </c>
      <c r="G130" s="9">
        <v>30.71</v>
      </c>
      <c r="H130" s="9">
        <f t="shared" si="4"/>
        <v>-2.9000000000003467E-3</v>
      </c>
      <c r="I130" s="10">
        <f t="shared" si="5"/>
        <v>1.0000944406993821</v>
      </c>
      <c r="J130" s="17">
        <f t="shared" si="6"/>
        <v>169979.85</v>
      </c>
      <c r="K130" s="16"/>
      <c r="L130" s="17">
        <f t="shared" si="7"/>
        <v>0</v>
      </c>
    </row>
    <row r="131" spans="1:12" x14ac:dyDescent="0.25">
      <c r="A131" s="15" t="s">
        <v>27</v>
      </c>
      <c r="B131" s="15" t="s">
        <v>205</v>
      </c>
      <c r="C131" s="15">
        <v>262</v>
      </c>
      <c r="D131" s="15">
        <v>450</v>
      </c>
      <c r="E131" s="15">
        <v>5</v>
      </c>
      <c r="F131" s="15" t="s">
        <v>13</v>
      </c>
      <c r="G131" s="15">
        <v>5</v>
      </c>
      <c r="H131" s="9">
        <f t="shared" si="4"/>
        <v>0</v>
      </c>
      <c r="I131" s="16">
        <f t="shared" ref="I131:I132" si="9">(G131/E131)</f>
        <v>1</v>
      </c>
      <c r="J131" s="17">
        <f t="shared" ref="J131" si="10">G131*D131</f>
        <v>2250</v>
      </c>
      <c r="K131" s="16"/>
      <c r="L131" s="17">
        <f t="shared" si="7"/>
        <v>0</v>
      </c>
    </row>
    <row r="132" spans="1:12" x14ac:dyDescent="0.25">
      <c r="A132" s="9" t="s">
        <v>28</v>
      </c>
      <c r="B132" s="12" t="s">
        <v>206</v>
      </c>
      <c r="C132" s="9">
        <v>263</v>
      </c>
      <c r="D132" s="9">
        <v>18938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9"/>
        <v>1</v>
      </c>
      <c r="J132" s="17">
        <f t="shared" ref="J132" si="11">D132*G132</f>
        <v>18938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" si="12">E133-G133</f>
        <v>0</v>
      </c>
      <c r="I133" s="10">
        <f t="shared" ref="I133" si="13">G133/E133</f>
        <v>1</v>
      </c>
      <c r="J133" s="17">
        <f t="shared" ref="J133" si="14">D133*G133</f>
        <v>1500</v>
      </c>
      <c r="K133" s="16"/>
      <c r="L133" s="17">
        <f t="shared" ref="L133" si="15">D133*E133*K133</f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18000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18000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350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0</v>
      </c>
      <c r="H136" s="9">
        <f t="shared" si="4"/>
        <v>1</v>
      </c>
      <c r="I136" s="10">
        <f t="shared" si="5"/>
        <v>0</v>
      </c>
      <c r="J136" s="17">
        <f t="shared" si="6"/>
        <v>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f>E137</f>
        <v>76.528999999999996</v>
      </c>
      <c r="H137" s="9">
        <f t="shared" si="4"/>
        <v>0</v>
      </c>
      <c r="I137" s="10">
        <f t="shared" si="5"/>
        <v>1</v>
      </c>
      <c r="J137" s="17">
        <f t="shared" si="6"/>
        <v>2601.9859999999999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f>E138</f>
        <v>29.302600000000002</v>
      </c>
      <c r="H138" s="9">
        <f t="shared" si="4"/>
        <v>0</v>
      </c>
      <c r="I138" s="10">
        <f t="shared" si="5"/>
        <v>1</v>
      </c>
      <c r="J138" s="17">
        <f t="shared" si="6"/>
        <v>2256.3002000000001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f>E139</f>
        <v>66</v>
      </c>
      <c r="H139" s="9">
        <f t="shared" si="4"/>
        <v>0</v>
      </c>
      <c r="I139" s="10">
        <f t="shared" si="5"/>
        <v>1</v>
      </c>
      <c r="J139" s="17">
        <f t="shared" si="6"/>
        <v>1518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f>E140</f>
        <v>17.375499999999999</v>
      </c>
      <c r="H140" s="9">
        <f t="shared" si="4"/>
        <v>0</v>
      </c>
      <c r="I140" s="10">
        <f t="shared" si="5"/>
        <v>1</v>
      </c>
      <c r="J140" s="17">
        <f t="shared" si="6"/>
        <v>2623.7004999999999</v>
      </c>
      <c r="K140" s="16"/>
      <c r="L140" s="17">
        <f t="shared" si="7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4"/>
        <v>1</v>
      </c>
      <c r="I141" s="10">
        <f t="shared" si="5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4"/>
        <v>0</v>
      </c>
      <c r="I142" s="10">
        <f t="shared" si="5"/>
        <v>1</v>
      </c>
      <c r="J142" s="17">
        <f t="shared" si="6"/>
        <v>300</v>
      </c>
      <c r="K142" s="16"/>
      <c r="L142" s="17">
        <f t="shared" si="7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4"/>
        <v>0</v>
      </c>
      <c r="I143" s="10">
        <f t="shared" si="5"/>
        <v>1</v>
      </c>
      <c r="J143" s="17">
        <f t="shared" si="6"/>
        <v>400</v>
      </c>
      <c r="K143" s="16"/>
      <c r="L143" s="17">
        <f t="shared" si="7"/>
        <v>0</v>
      </c>
    </row>
    <row r="144" spans="1:12" x14ac:dyDescent="0.25">
      <c r="A144" s="9" t="s">
        <v>42</v>
      </c>
      <c r="B144" s="29" t="s">
        <v>220</v>
      </c>
      <c r="C144" s="9">
        <v>304</v>
      </c>
      <c r="D144" s="9">
        <v>290</v>
      </c>
      <c r="E144" s="9">
        <v>568.16999999999996</v>
      </c>
      <c r="F144" s="9" t="s">
        <v>10</v>
      </c>
      <c r="G144" s="9">
        <v>466.71</v>
      </c>
      <c r="H144" s="9">
        <f t="shared" ref="H144:H165" si="16">E144-G144</f>
        <v>101.45999999999998</v>
      </c>
      <c r="I144" s="10">
        <f t="shared" ref="I144:I165" si="17">G144/E144</f>
        <v>0.82142668567506205</v>
      </c>
      <c r="J144" s="17">
        <f t="shared" ref="J144:J153" si="18">D144*G144</f>
        <v>135345.9</v>
      </c>
      <c r="K144" s="16"/>
      <c r="L144" s="17">
        <f t="shared" ref="L144:L153" si="19">D144*E144*K144</f>
        <v>0</v>
      </c>
    </row>
    <row r="145" spans="1:12" x14ac:dyDescent="0.25">
      <c r="A145" s="9" t="s">
        <v>34</v>
      </c>
      <c r="B145" s="29" t="s">
        <v>243</v>
      </c>
      <c r="C145" s="9">
        <v>319</v>
      </c>
      <c r="D145" s="9">
        <v>7500</v>
      </c>
      <c r="E145" s="9">
        <v>0.76700000000000002</v>
      </c>
      <c r="F145" s="9" t="s">
        <v>16</v>
      </c>
      <c r="G145" s="9">
        <v>0.77</v>
      </c>
      <c r="H145" s="9">
        <f t="shared" si="16"/>
        <v>-3.0000000000000027E-3</v>
      </c>
      <c r="I145" s="10">
        <f t="shared" si="17"/>
        <v>1.0039113428943938</v>
      </c>
      <c r="J145" s="17">
        <f t="shared" si="18"/>
        <v>5775</v>
      </c>
      <c r="K145" s="16"/>
      <c r="L145" s="17">
        <f t="shared" si="19"/>
        <v>0</v>
      </c>
    </row>
    <row r="146" spans="1:12" x14ac:dyDescent="0.25">
      <c r="A146" s="9" t="s">
        <v>34</v>
      </c>
      <c r="B146" s="29" t="s">
        <v>244</v>
      </c>
      <c r="C146" s="9">
        <v>320</v>
      </c>
      <c r="D146" s="9">
        <v>424</v>
      </c>
      <c r="E146" s="9">
        <v>12.337</v>
      </c>
      <c r="F146" s="9" t="s">
        <v>14</v>
      </c>
      <c r="G146" s="9">
        <v>12.34</v>
      </c>
      <c r="H146" s="9">
        <f t="shared" si="16"/>
        <v>-3.0000000000001137E-3</v>
      </c>
      <c r="I146" s="10">
        <f t="shared" si="17"/>
        <v>1.0002431709491773</v>
      </c>
      <c r="J146" s="17">
        <f t="shared" si="18"/>
        <v>5232.16</v>
      </c>
      <c r="K146" s="16"/>
      <c r="L146" s="17">
        <f t="shared" si="19"/>
        <v>0</v>
      </c>
    </row>
    <row r="147" spans="1:12" x14ac:dyDescent="0.25">
      <c r="A147" s="9" t="s">
        <v>34</v>
      </c>
      <c r="B147" s="29" t="s">
        <v>245</v>
      </c>
      <c r="C147" s="9">
        <v>321</v>
      </c>
      <c r="D147" s="9">
        <v>1000</v>
      </c>
      <c r="E147" s="9">
        <v>1</v>
      </c>
      <c r="F147" s="9" t="s">
        <v>14</v>
      </c>
      <c r="G147" s="9">
        <v>1</v>
      </c>
      <c r="H147" s="9">
        <f t="shared" si="16"/>
        <v>0</v>
      </c>
      <c r="I147" s="10">
        <f t="shared" si="17"/>
        <v>1</v>
      </c>
      <c r="J147" s="17">
        <f t="shared" si="18"/>
        <v>1000</v>
      </c>
      <c r="K147" s="16"/>
      <c r="L147" s="17">
        <f t="shared" si="19"/>
        <v>0</v>
      </c>
    </row>
    <row r="148" spans="1:12" x14ac:dyDescent="0.25">
      <c r="A148" s="9" t="s">
        <v>34</v>
      </c>
      <c r="B148" s="29" t="s">
        <v>246</v>
      </c>
      <c r="C148" s="9">
        <v>322</v>
      </c>
      <c r="D148" s="9">
        <v>225</v>
      </c>
      <c r="E148" s="9">
        <v>3.6379999999999999</v>
      </c>
      <c r="F148" s="9" t="s">
        <v>14</v>
      </c>
      <c r="G148" s="9">
        <v>3.64</v>
      </c>
      <c r="H148" s="9">
        <f t="shared" si="16"/>
        <v>-2.0000000000002238E-3</v>
      </c>
      <c r="I148" s="10">
        <f t="shared" si="17"/>
        <v>1.0005497526113249</v>
      </c>
      <c r="J148" s="17">
        <f t="shared" si="18"/>
        <v>819</v>
      </c>
      <c r="K148" s="16"/>
      <c r="L148" s="17">
        <f t="shared" si="19"/>
        <v>0</v>
      </c>
    </row>
    <row r="149" spans="1:12" x14ac:dyDescent="0.25">
      <c r="A149" s="9" t="s">
        <v>34</v>
      </c>
      <c r="B149" s="29" t="s">
        <v>247</v>
      </c>
      <c r="C149" s="9">
        <v>323</v>
      </c>
      <c r="D149" s="9">
        <v>194</v>
      </c>
      <c r="E149" s="9">
        <v>48.679000000000002</v>
      </c>
      <c r="F149" s="9" t="s">
        <v>10</v>
      </c>
      <c r="G149" s="9">
        <v>48.68</v>
      </c>
      <c r="H149" s="9">
        <f t="shared" si="16"/>
        <v>-9.9999999999766942E-4</v>
      </c>
      <c r="I149" s="10">
        <f t="shared" si="17"/>
        <v>1.0000205427391688</v>
      </c>
      <c r="J149" s="17">
        <f t="shared" si="18"/>
        <v>9443.92</v>
      </c>
      <c r="K149" s="16"/>
      <c r="L149" s="17">
        <f t="shared" si="19"/>
        <v>0</v>
      </c>
    </row>
    <row r="150" spans="1:12" x14ac:dyDescent="0.25">
      <c r="A150" s="9" t="s">
        <v>34</v>
      </c>
      <c r="B150" s="29" t="s">
        <v>248</v>
      </c>
      <c r="C150" s="9">
        <v>324</v>
      </c>
      <c r="D150" s="9">
        <v>162</v>
      </c>
      <c r="E150" s="9">
        <v>95.251999999999995</v>
      </c>
      <c r="F150" s="9" t="s">
        <v>10</v>
      </c>
      <c r="G150" s="9">
        <v>95.25</v>
      </c>
      <c r="H150" s="9">
        <f t="shared" si="16"/>
        <v>1.9999999999953388E-3</v>
      </c>
      <c r="I150" s="10">
        <f t="shared" si="17"/>
        <v>0.99997900306555243</v>
      </c>
      <c r="J150" s="17">
        <f t="shared" si="18"/>
        <v>15430.5</v>
      </c>
      <c r="K150" s="16"/>
      <c r="L150" s="17">
        <f t="shared" si="19"/>
        <v>0</v>
      </c>
    </row>
    <row r="151" spans="1:12" x14ac:dyDescent="0.25">
      <c r="A151" s="9" t="s">
        <v>34</v>
      </c>
      <c r="B151" s="29" t="s">
        <v>249</v>
      </c>
      <c r="C151" s="9">
        <v>325</v>
      </c>
      <c r="D151" s="9">
        <v>194</v>
      </c>
      <c r="E151" s="9">
        <v>96.45</v>
      </c>
      <c r="F151" s="9" t="s">
        <v>10</v>
      </c>
      <c r="G151" s="9">
        <v>96.45</v>
      </c>
      <c r="H151" s="9">
        <f t="shared" si="16"/>
        <v>0</v>
      </c>
      <c r="I151" s="10">
        <f t="shared" si="17"/>
        <v>1</v>
      </c>
      <c r="J151" s="17">
        <f t="shared" si="18"/>
        <v>18711.3</v>
      </c>
      <c r="K151" s="16"/>
      <c r="L151" s="17">
        <f t="shared" si="19"/>
        <v>0</v>
      </c>
    </row>
    <row r="152" spans="1:12" x14ac:dyDescent="0.25">
      <c r="A152" s="9" t="s">
        <v>34</v>
      </c>
      <c r="B152" s="29" t="s">
        <v>250</v>
      </c>
      <c r="C152" s="9">
        <v>326</v>
      </c>
      <c r="D152" s="9">
        <v>283</v>
      </c>
      <c r="E152" s="9">
        <v>5.7839999999999998</v>
      </c>
      <c r="F152" s="9" t="s">
        <v>14</v>
      </c>
      <c r="G152" s="9">
        <v>5.78</v>
      </c>
      <c r="H152" s="9">
        <f t="shared" si="16"/>
        <v>3.9999999999995595E-3</v>
      </c>
      <c r="I152" s="10">
        <f t="shared" si="17"/>
        <v>0.99930843706777328</v>
      </c>
      <c r="J152" s="17">
        <f t="shared" si="18"/>
        <v>1635.74</v>
      </c>
      <c r="K152" s="16"/>
      <c r="L152" s="17">
        <f t="shared" si="19"/>
        <v>0</v>
      </c>
    </row>
    <row r="153" spans="1:12" x14ac:dyDescent="0.25">
      <c r="A153" s="9" t="s">
        <v>34</v>
      </c>
      <c r="B153" s="29" t="s">
        <v>246</v>
      </c>
      <c r="C153" s="9">
        <v>327</v>
      </c>
      <c r="D153" s="9">
        <v>2000</v>
      </c>
      <c r="E153" s="9">
        <v>4.7640000000000002</v>
      </c>
      <c r="F153" s="9" t="s">
        <v>14</v>
      </c>
      <c r="G153" s="9">
        <v>4.76</v>
      </c>
      <c r="H153" s="9">
        <f t="shared" si="16"/>
        <v>4.0000000000004476E-3</v>
      </c>
      <c r="I153" s="10">
        <f t="shared" si="17"/>
        <v>0.99916036943744746</v>
      </c>
      <c r="J153" s="17">
        <f t="shared" si="18"/>
        <v>9520</v>
      </c>
      <c r="K153" s="16"/>
      <c r="L153" s="17">
        <f t="shared" si="19"/>
        <v>0</v>
      </c>
    </row>
    <row r="154" spans="1:12" x14ac:dyDescent="0.25">
      <c r="A154" s="9" t="s">
        <v>34</v>
      </c>
      <c r="B154" s="29" t="s">
        <v>251</v>
      </c>
      <c r="C154" s="9">
        <v>328</v>
      </c>
      <c r="D154" s="9">
        <v>302</v>
      </c>
      <c r="E154" s="9">
        <v>106.23399999999999</v>
      </c>
      <c r="F154" s="9" t="s">
        <v>10</v>
      </c>
      <c r="G154" s="9">
        <v>106.23</v>
      </c>
      <c r="H154" s="9">
        <f t="shared" si="16"/>
        <v>3.9999999999906777E-3</v>
      </c>
      <c r="I154" s="10">
        <f t="shared" si="17"/>
        <v>0.99996234727111855</v>
      </c>
      <c r="J154" s="17">
        <f t="shared" ref="J154" si="20">D154*G154</f>
        <v>32081.460000000003</v>
      </c>
      <c r="K154" s="16"/>
      <c r="L154" s="17">
        <f t="shared" ref="L154" si="21">D154*E154*K154</f>
        <v>0</v>
      </c>
    </row>
    <row r="155" spans="1:12" x14ac:dyDescent="0.25">
      <c r="A155" s="9" t="s">
        <v>38</v>
      </c>
      <c r="B155" s="29" t="s">
        <v>252</v>
      </c>
      <c r="C155" s="9">
        <v>329</v>
      </c>
      <c r="D155" s="9">
        <v>215.28</v>
      </c>
      <c r="E155" s="9">
        <v>15.49</v>
      </c>
      <c r="F155" s="9" t="s">
        <v>10</v>
      </c>
      <c r="G155" s="9">
        <v>15.49</v>
      </c>
      <c r="H155" s="9">
        <f t="shared" si="16"/>
        <v>0</v>
      </c>
      <c r="I155" s="10">
        <f t="shared" si="17"/>
        <v>1</v>
      </c>
      <c r="J155" s="17">
        <f t="shared" ref="J155:J165" si="22">D155*G155</f>
        <v>3334.6871999999998</v>
      </c>
      <c r="K155" s="16"/>
      <c r="L155" s="17">
        <f t="shared" ref="L155:L165" si="23">D155*E155*K155</f>
        <v>0</v>
      </c>
    </row>
    <row r="156" spans="1:12" x14ac:dyDescent="0.25">
      <c r="A156" s="9" t="s">
        <v>38</v>
      </c>
      <c r="B156" s="29" t="s">
        <v>253</v>
      </c>
      <c r="C156" s="9">
        <v>330</v>
      </c>
      <c r="D156" s="9">
        <v>215.28</v>
      </c>
      <c r="E156" s="9">
        <v>15.49</v>
      </c>
      <c r="F156" s="9" t="s">
        <v>12</v>
      </c>
      <c r="G156" s="9">
        <v>15.49</v>
      </c>
      <c r="H156" s="9">
        <f t="shared" si="16"/>
        <v>0</v>
      </c>
      <c r="I156" s="10">
        <f t="shared" si="17"/>
        <v>1</v>
      </c>
      <c r="J156" s="17">
        <f t="shared" si="22"/>
        <v>3334.6871999999998</v>
      </c>
      <c r="K156" s="16"/>
      <c r="L156" s="17">
        <f t="shared" si="23"/>
        <v>0</v>
      </c>
    </row>
    <row r="157" spans="1:12" x14ac:dyDescent="0.25">
      <c r="A157" s="9" t="s">
        <v>38</v>
      </c>
      <c r="B157" s="29" t="s">
        <v>254</v>
      </c>
      <c r="C157" s="9">
        <v>331</v>
      </c>
      <c r="D157" s="9">
        <v>215.28</v>
      </c>
      <c r="E157" s="9">
        <v>4.5999999999999996</v>
      </c>
      <c r="F157" s="9" t="s">
        <v>10</v>
      </c>
      <c r="G157" s="9">
        <v>4.5999999999999996</v>
      </c>
      <c r="H157" s="9">
        <f t="shared" si="16"/>
        <v>0</v>
      </c>
      <c r="I157" s="10">
        <f t="shared" si="17"/>
        <v>1</v>
      </c>
      <c r="J157" s="17">
        <f t="shared" si="22"/>
        <v>990.2879999999999</v>
      </c>
      <c r="K157" s="16"/>
      <c r="L157" s="17">
        <f t="shared" si="23"/>
        <v>0</v>
      </c>
    </row>
    <row r="158" spans="1:12" x14ac:dyDescent="0.25">
      <c r="A158" s="9" t="s">
        <v>38</v>
      </c>
      <c r="B158" s="29" t="s">
        <v>255</v>
      </c>
      <c r="C158" s="9">
        <v>332</v>
      </c>
      <c r="D158" s="9">
        <v>200</v>
      </c>
      <c r="E158" s="9">
        <v>1</v>
      </c>
      <c r="F158" s="9" t="s">
        <v>13</v>
      </c>
      <c r="G158" s="9">
        <v>1</v>
      </c>
      <c r="H158" s="9">
        <f t="shared" si="16"/>
        <v>0</v>
      </c>
      <c r="I158" s="10">
        <f t="shared" si="17"/>
        <v>1</v>
      </c>
      <c r="J158" s="17">
        <f t="shared" si="22"/>
        <v>200</v>
      </c>
      <c r="K158" s="16"/>
      <c r="L158" s="17">
        <f t="shared" si="23"/>
        <v>0</v>
      </c>
    </row>
    <row r="159" spans="1:12" x14ac:dyDescent="0.25">
      <c r="A159" s="9" t="s">
        <v>18</v>
      </c>
      <c r="B159" s="29" t="s">
        <v>222</v>
      </c>
      <c r="C159" s="9">
        <v>350</v>
      </c>
      <c r="D159" s="9">
        <v>1</v>
      </c>
      <c r="E159" s="9">
        <v>3</v>
      </c>
      <c r="F159" s="9" t="s">
        <v>12</v>
      </c>
      <c r="G159" s="9">
        <v>0</v>
      </c>
      <c r="H159" s="9">
        <f t="shared" si="16"/>
        <v>3</v>
      </c>
      <c r="I159" s="10">
        <f t="shared" si="17"/>
        <v>0</v>
      </c>
      <c r="J159" s="17">
        <f t="shared" si="22"/>
        <v>0</v>
      </c>
      <c r="K159" s="16"/>
      <c r="L159" s="17">
        <f t="shared" si="23"/>
        <v>0</v>
      </c>
    </row>
    <row r="160" spans="1:12" x14ac:dyDescent="0.25">
      <c r="A160" s="9" t="s">
        <v>24</v>
      </c>
      <c r="B160" s="29" t="s">
        <v>230</v>
      </c>
      <c r="C160" s="9">
        <v>407</v>
      </c>
      <c r="D160" s="9">
        <v>1000</v>
      </c>
      <c r="E160" s="9">
        <v>1</v>
      </c>
      <c r="F160" s="9" t="s">
        <v>13</v>
      </c>
      <c r="G160" s="9">
        <v>0.5</v>
      </c>
      <c r="H160" s="9">
        <f t="shared" si="16"/>
        <v>0.5</v>
      </c>
      <c r="I160" s="10">
        <f t="shared" si="17"/>
        <v>0.5</v>
      </c>
      <c r="J160" s="17">
        <f t="shared" si="22"/>
        <v>500</v>
      </c>
      <c r="K160" s="16"/>
      <c r="L160" s="17">
        <f t="shared" si="23"/>
        <v>0</v>
      </c>
    </row>
    <row r="161" spans="1:12" x14ac:dyDescent="0.25">
      <c r="A161" s="9" t="s">
        <v>24</v>
      </c>
      <c r="B161" s="29" t="s">
        <v>236</v>
      </c>
      <c r="C161" s="9">
        <v>408</v>
      </c>
      <c r="D161" s="9">
        <v>1000</v>
      </c>
      <c r="E161" s="9">
        <v>2</v>
      </c>
      <c r="F161" s="9" t="s">
        <v>13</v>
      </c>
      <c r="G161" s="9">
        <v>1</v>
      </c>
      <c r="H161" s="9">
        <f t="shared" si="16"/>
        <v>1</v>
      </c>
      <c r="I161" s="10">
        <f t="shared" si="17"/>
        <v>0.5</v>
      </c>
      <c r="J161" s="17">
        <f t="shared" si="22"/>
        <v>1000</v>
      </c>
      <c r="K161" s="16"/>
      <c r="L161" s="17">
        <f t="shared" si="23"/>
        <v>0</v>
      </c>
    </row>
    <row r="162" spans="1:12" x14ac:dyDescent="0.25">
      <c r="A162" s="9" t="s">
        <v>18</v>
      </c>
      <c r="B162" s="29" t="s">
        <v>390</v>
      </c>
      <c r="C162" s="9">
        <v>435</v>
      </c>
      <c r="D162" s="9">
        <v>5000</v>
      </c>
      <c r="E162" s="9">
        <v>1</v>
      </c>
      <c r="F162" s="9" t="s">
        <v>12</v>
      </c>
      <c r="G162" s="9">
        <v>1</v>
      </c>
      <c r="H162" s="9">
        <f t="shared" si="16"/>
        <v>0</v>
      </c>
      <c r="I162" s="10">
        <f t="shared" si="17"/>
        <v>1</v>
      </c>
      <c r="J162" s="17">
        <f t="shared" si="22"/>
        <v>5000</v>
      </c>
      <c r="K162" s="16"/>
      <c r="L162" s="17">
        <f t="shared" si="23"/>
        <v>0</v>
      </c>
    </row>
    <row r="163" spans="1:12" x14ac:dyDescent="0.25">
      <c r="A163" s="9" t="s">
        <v>18</v>
      </c>
      <c r="B163" s="29" t="s">
        <v>229</v>
      </c>
      <c r="C163" s="9">
        <v>447</v>
      </c>
      <c r="D163" s="9">
        <v>4500</v>
      </c>
      <c r="E163" s="9">
        <v>1</v>
      </c>
      <c r="F163" s="9" t="s">
        <v>12</v>
      </c>
      <c r="G163" s="9">
        <v>0.5</v>
      </c>
      <c r="H163" s="9">
        <f t="shared" si="16"/>
        <v>0.5</v>
      </c>
      <c r="I163" s="10">
        <f t="shared" si="17"/>
        <v>0.5</v>
      </c>
      <c r="J163" s="17">
        <f t="shared" si="22"/>
        <v>2250</v>
      </c>
      <c r="K163" s="16"/>
      <c r="L163" s="17">
        <f t="shared" si="23"/>
        <v>0</v>
      </c>
    </row>
    <row r="164" spans="1:12" x14ac:dyDescent="0.25">
      <c r="A164" s="9" t="s">
        <v>24</v>
      </c>
      <c r="B164" s="29" t="s">
        <v>395</v>
      </c>
      <c r="C164" s="9">
        <v>449</v>
      </c>
      <c r="D164" s="9">
        <v>750</v>
      </c>
      <c r="E164" s="9">
        <v>1</v>
      </c>
      <c r="F164" s="9" t="s">
        <v>13</v>
      </c>
      <c r="G164" s="9">
        <v>0.5</v>
      </c>
      <c r="H164" s="9">
        <f t="shared" si="16"/>
        <v>0.5</v>
      </c>
      <c r="I164" s="10">
        <f t="shared" si="17"/>
        <v>0.5</v>
      </c>
      <c r="J164" s="17">
        <f t="shared" si="22"/>
        <v>375</v>
      </c>
      <c r="K164" s="16"/>
      <c r="L164" s="17">
        <f t="shared" si="23"/>
        <v>0</v>
      </c>
    </row>
    <row r="165" spans="1:12" x14ac:dyDescent="0.25">
      <c r="A165" s="9" t="s">
        <v>42</v>
      </c>
      <c r="B165" s="29" t="s">
        <v>531</v>
      </c>
      <c r="C165" s="9"/>
      <c r="D165" s="9">
        <v>15000</v>
      </c>
      <c r="E165" s="9">
        <v>1</v>
      </c>
      <c r="F165" s="9" t="s">
        <v>12</v>
      </c>
      <c r="G165" s="9">
        <v>0</v>
      </c>
      <c r="H165" s="9">
        <f t="shared" si="16"/>
        <v>1</v>
      </c>
      <c r="I165" s="10">
        <f t="shared" si="17"/>
        <v>0</v>
      </c>
      <c r="J165" s="17">
        <f t="shared" si="22"/>
        <v>0</v>
      </c>
      <c r="K165" s="16">
        <v>1</v>
      </c>
      <c r="L165" s="17">
        <f t="shared" si="23"/>
        <v>15000</v>
      </c>
    </row>
    <row r="166" spans="1:12" ht="15.75" x14ac:dyDescent="0.25">
      <c r="J166" s="21">
        <f>SUM(J4:J164)</f>
        <v>1843071.7867319994</v>
      </c>
      <c r="L166" s="21">
        <f>SUM(L4:L164)</f>
        <v>0</v>
      </c>
    </row>
  </sheetData>
  <autoFilter ref="A3:O166" xr:uid="{00000000-0009-0000-0000-000017000000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3:O150"/>
  <sheetViews>
    <sheetView topLeftCell="A98" zoomScale="85" zoomScaleNormal="85" workbookViewId="0">
      <pane xSplit="2" topLeftCell="C1" activePane="topRight" state="frozen"/>
      <selection pane="topRight" activeCell="B108" sqref="B108"/>
    </sheetView>
  </sheetViews>
  <sheetFormatPr defaultRowHeight="15" x14ac:dyDescent="0.25"/>
  <cols>
    <col min="1" max="1" width="41.140625" customWidth="1"/>
    <col min="2" max="2" width="51.1406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40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0</v>
      </c>
      <c r="H4" s="9">
        <f>E4-G4</f>
        <v>151.12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SUMIF($A$4:$A$1507,"AAIDHUL MIAH",$L$4:$L$1507)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SUMIF($A$4:$A$1507,"EBI ABRAHAM",$L$4:$L$1507)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SUMIF($A$4:$A$1507,"JMJ WATERPROOING ENTERPRISES",$L$4:$L$1507)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SUMIF($A$4:$A$1507,"KRIUTTIBAS DAS",$L$4:$L$1507)</f>
        <v>0</v>
      </c>
    </row>
    <row r="8" spans="1:15" ht="30" x14ac:dyDescent="0.25">
      <c r="A8" s="9" t="s">
        <v>40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SUMIF($A$4:$A$1507,"LEGENDRY LANDSCAPE",$L$4:$L$1507)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SUMIF($A$4:$A$1507,"MANJUNATHA P",$L$4:$L$1507)</f>
        <v>0</v>
      </c>
    </row>
    <row r="10" spans="1:15" x14ac:dyDescent="0.25">
      <c r="A10" s="9" t="s">
        <v>40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SUMIF($A$4:$A$1507,"NAGARAJ",$L$4:$L$1507)</f>
        <v>0</v>
      </c>
    </row>
    <row r="11" spans="1:15" x14ac:dyDescent="0.25">
      <c r="A11" s="9" t="s">
        <v>40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SUMIF($A$4:$A$1507,"PRAKASH H N",$L$4:$L$1507)</f>
        <v>0</v>
      </c>
    </row>
    <row r="12" spans="1:15" ht="30" x14ac:dyDescent="0.25">
      <c r="A12" s="9" t="s">
        <v>40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SUMIF($A$4:$A$1507,"RAMAKRUSHNA PRADHAN",$L$4:$L$1507)</f>
        <v>8999.9867000000013</v>
      </c>
    </row>
    <row r="13" spans="1:15" x14ac:dyDescent="0.25">
      <c r="A13" s="9" t="s">
        <v>40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SUMIF($A$4:$A$1507,"RUPAK NAYAK",$L$4:$L$1507)</f>
        <v>0</v>
      </c>
    </row>
    <row r="14" spans="1:15" x14ac:dyDescent="0.25">
      <c r="A14" s="9" t="s">
        <v>15</v>
      </c>
      <c r="B14" s="12" t="s">
        <v>470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15">
        <f t="shared" si="0"/>
        <v>0</v>
      </c>
      <c r="I14" s="10">
        <f t="shared" ref="I14:I15" si="4">(G14/E14)</f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SUMIF($A$4:$A$1507,"SANTOSH KUMAR",$L$4:$L$1507)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0</v>
      </c>
      <c r="H15" s="15">
        <f t="shared" si="0"/>
        <v>1</v>
      </c>
      <c r="I15" s="10">
        <f t="shared" si="4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SUMIF($A$4:$A$1507,"SARAT BARMAN",$L$4:$L$1507)</f>
        <v>0</v>
      </c>
    </row>
    <row r="16" spans="1:15" x14ac:dyDescent="0.25">
      <c r="A16" s="9" t="s">
        <v>40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SUMIF($A$4:$A$1507,"SAVITA DEVI",$L$4:$L$1507)</f>
        <v>0</v>
      </c>
    </row>
    <row r="17" spans="1:15" x14ac:dyDescent="0.25">
      <c r="A17" s="9" t="s">
        <v>40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SUMIF($A$4:$A$1507,"SHOKAT",$L$4:$L$1507)</f>
        <v>0</v>
      </c>
    </row>
    <row r="18" spans="1:15" ht="45" x14ac:dyDescent="0.25">
      <c r="A18" s="9" t="s">
        <v>40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SUMIF($A$4:$A$1507,"SHREE DM STEEL FURNITURE AND INTERIOR",$L$4:$L$1507)</f>
        <v>0</v>
      </c>
    </row>
    <row r="19" spans="1:15" ht="30" x14ac:dyDescent="0.25">
      <c r="A19" s="9" t="s">
        <v>40</v>
      </c>
      <c r="B19" s="29" t="s">
        <v>98</v>
      </c>
      <c r="C19" s="9">
        <v>23</v>
      </c>
      <c r="D19" s="9">
        <v>7000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SUMIF($A$4:$A$1507,"SK ANSAR HOSSIAN",$L$4:$L$1507)</f>
        <v>11367.226920000001</v>
      </c>
    </row>
    <row r="20" spans="1:15" ht="30" x14ac:dyDescent="0.25">
      <c r="A20" s="9" t="s">
        <v>40</v>
      </c>
      <c r="B20" s="29" t="s">
        <v>99</v>
      </c>
      <c r="C20" s="9">
        <v>24</v>
      </c>
      <c r="D20" s="9">
        <v>7000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SUMIF($A$4:$A$1507,"SREE VINAYAKA ELECTRICALS",$L$4:$L$1507)</f>
        <v>0</v>
      </c>
    </row>
    <row r="21" spans="1:15" ht="45" x14ac:dyDescent="0.25">
      <c r="A21" s="9" t="s">
        <v>40</v>
      </c>
      <c r="B21" s="29" t="s">
        <v>100</v>
      </c>
      <c r="C21" s="9">
        <v>25</v>
      </c>
      <c r="D21" s="9">
        <v>7000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SUMIF($A$4:$A$1507,"SRI CHOWDESHWARI WATER SUPPLY",$L$4:$L$1507)</f>
        <v>0</v>
      </c>
    </row>
    <row r="22" spans="1:15" x14ac:dyDescent="0.25">
      <c r="A22" s="9" t="s">
        <v>40</v>
      </c>
      <c r="B22" s="29" t="s">
        <v>101</v>
      </c>
      <c r="C22" s="9">
        <v>26</v>
      </c>
      <c r="D22" s="9">
        <v>7000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SUMIF($A$4:$A$1507,"SUBHASMITA DAS",$L$4:$L$1507)</f>
        <v>0</v>
      </c>
    </row>
    <row r="23" spans="1:15" ht="30" x14ac:dyDescent="0.25">
      <c r="A23" s="9" t="s">
        <v>40</v>
      </c>
      <c r="B23" s="29" t="s">
        <v>102</v>
      </c>
      <c r="C23" s="9">
        <v>29</v>
      </c>
      <c r="D23" s="9">
        <v>7000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SUMIF($A$4:$A$1507,"UDHABHAI R PARMAR",$L$4:$L$1507)</f>
        <v>0</v>
      </c>
    </row>
    <row r="24" spans="1:15" ht="30" x14ac:dyDescent="0.25">
      <c r="A24" s="9" t="s">
        <v>40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SUMIF($A$4:$A$1507,"V VENKATANARAYANA",$L$4:$L$1507)</f>
        <v>0</v>
      </c>
    </row>
    <row r="25" spans="1:15" x14ac:dyDescent="0.25">
      <c r="A25" s="9" t="s">
        <v>40</v>
      </c>
      <c r="B25" s="29" t="s">
        <v>104</v>
      </c>
      <c r="C25" s="9">
        <v>35</v>
      </c>
      <c r="D25" s="9">
        <v>7000</v>
      </c>
      <c r="E25" s="9">
        <v>0.18</v>
      </c>
      <c r="F25" s="9" t="s">
        <v>16</v>
      </c>
      <c r="G25" s="9">
        <f>E25</f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SUMIF($A$4:$A$1507,"YELLAPPA C",$L$4:$L$1507)</f>
        <v>0</v>
      </c>
    </row>
    <row r="26" spans="1:15" x14ac:dyDescent="0.25">
      <c r="A26" s="9" t="s">
        <v>40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SUMIF($A$4:$A$1507,"RABIUL MOLLA",$L$4:$L$1507)</f>
        <v>0</v>
      </c>
    </row>
    <row r="27" spans="1:15" x14ac:dyDescent="0.25">
      <c r="A27" s="9" t="s">
        <v>40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17" t="s">
        <v>40</v>
      </c>
      <c r="O27" s="17">
        <f>SUMIF($A$4:$A$1507,"KOUSHIK MANDAL",$L$4:$L$1507)</f>
        <v>0</v>
      </c>
    </row>
    <row r="28" spans="1:15" ht="15.75" x14ac:dyDescent="0.25">
      <c r="A28" s="9" t="s">
        <v>40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  <c r="N28" s="51" t="s">
        <v>472</v>
      </c>
      <c r="O28" s="21">
        <f>SUM(O4:O27)</f>
        <v>20367.213620000002</v>
      </c>
    </row>
    <row r="29" spans="1:15" x14ac:dyDescent="0.25">
      <c r="A29" s="9" t="s">
        <v>40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40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40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40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f>E32</f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40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40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40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40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40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40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40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f>E39</f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40</v>
      </c>
      <c r="B41" s="29" t="s">
        <v>120</v>
      </c>
      <c r="C41" s="9">
        <v>69</v>
      </c>
      <c r="D41" s="9">
        <v>7000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9" t="s">
        <v>40</v>
      </c>
      <c r="B42" s="29" t="s">
        <v>121</v>
      </c>
      <c r="C42" s="9">
        <v>73</v>
      </c>
      <c r="D42" s="9">
        <v>7000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9" t="s">
        <v>40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40</v>
      </c>
      <c r="B44" s="29" t="s">
        <v>123</v>
      </c>
      <c r="C44" s="9">
        <v>80</v>
      </c>
      <c r="D44" s="9">
        <v>7000</v>
      </c>
      <c r="E44" s="9">
        <v>0.2</v>
      </c>
      <c r="F44" s="9" t="s">
        <v>16</v>
      </c>
      <c r="G44" s="9">
        <f>E44</f>
        <v>0.2</v>
      </c>
      <c r="H44" s="9">
        <f t="shared" si="0"/>
        <v>0</v>
      </c>
      <c r="I44" s="10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9" t="s">
        <v>40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40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40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40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f>E48</f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40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40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40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40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f>E52</f>
        <v>1.284</v>
      </c>
      <c r="H52" s="9">
        <f t="shared" si="0"/>
        <v>0</v>
      </c>
      <c r="I52" s="10">
        <f t="shared" si="1"/>
        <v>1</v>
      </c>
      <c r="J52" s="17">
        <f t="shared" si="2"/>
        <v>1926</v>
      </c>
      <c r="K52" s="16"/>
      <c r="L52" s="17">
        <f t="shared" si="3"/>
        <v>0</v>
      </c>
    </row>
    <row r="53" spans="1:12" x14ac:dyDescent="0.25">
      <c r="A53" s="9" t="s">
        <v>40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40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40</v>
      </c>
      <c r="B55" s="29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f>E55</f>
        <v>0.04</v>
      </c>
      <c r="H55" s="9">
        <f t="shared" si="0"/>
        <v>0</v>
      </c>
      <c r="I55" s="10">
        <f t="shared" si="1"/>
        <v>1</v>
      </c>
      <c r="J55" s="17">
        <f t="shared" si="2"/>
        <v>280</v>
      </c>
      <c r="K55" s="16"/>
      <c r="L55" s="17">
        <f t="shared" si="3"/>
        <v>0</v>
      </c>
    </row>
    <row r="56" spans="1:12" x14ac:dyDescent="0.25">
      <c r="A56" s="9" t="s">
        <v>40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40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40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f>E58</f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40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40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40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f>E61</f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40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40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40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f>E65</f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40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f>E66</f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40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f>E67</f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40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f>E68</f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40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f>E69</f>
        <v>368.27</v>
      </c>
      <c r="H69" s="9">
        <f t="shared" si="0"/>
        <v>0</v>
      </c>
      <c r="I69" s="10">
        <f t="shared" si="1"/>
        <v>1</v>
      </c>
      <c r="J69" s="17">
        <f t="shared" si="2"/>
        <v>3962.5851999999995</v>
      </c>
      <c r="K69" s="16"/>
      <c r="L69" s="17">
        <f t="shared" si="3"/>
        <v>0</v>
      </c>
    </row>
    <row r="70" spans="1:12" x14ac:dyDescent="0.25">
      <c r="A70" s="9" t="s">
        <v>40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0"/>
        <v>0</v>
      </c>
      <c r="I70" s="10">
        <f t="shared" si="1"/>
        <v>1</v>
      </c>
      <c r="J70" s="17">
        <f t="shared" si="2"/>
        <v>16761.054959999998</v>
      </c>
      <c r="K70" s="16"/>
      <c r="L70" s="17">
        <f t="shared" si="3"/>
        <v>0</v>
      </c>
    </row>
    <row r="71" spans="1:12" x14ac:dyDescent="0.25">
      <c r="A71" s="9" t="s">
        <v>40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ref="H71:H149" si="5">E71-G71</f>
        <v>0</v>
      </c>
      <c r="I71" s="10">
        <f t="shared" ref="I71:I149" si="6">G71/E71</f>
        <v>1</v>
      </c>
      <c r="J71" s="17">
        <f t="shared" ref="J71:J149" si="7">D71*G71</f>
        <v>37443.004559999994</v>
      </c>
      <c r="K71" s="16"/>
      <c r="L71" s="17">
        <f t="shared" ref="L71:L149" si="8">D71*E71*K71</f>
        <v>0</v>
      </c>
    </row>
    <row r="72" spans="1:12" x14ac:dyDescent="0.25">
      <c r="A72" s="9" t="s">
        <v>40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f>E72</f>
        <v>309.89</v>
      </c>
      <c r="H72" s="9">
        <f t="shared" si="5"/>
        <v>0</v>
      </c>
      <c r="I72" s="10">
        <f t="shared" si="6"/>
        <v>1</v>
      </c>
      <c r="J72" s="17">
        <f t="shared" si="7"/>
        <v>60041.807280000001</v>
      </c>
      <c r="K72" s="16"/>
      <c r="L72" s="17">
        <f t="shared" si="8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5"/>
        <v>0</v>
      </c>
      <c r="I73" s="10">
        <f t="shared" si="6"/>
        <v>1</v>
      </c>
      <c r="J73" s="17">
        <f t="shared" si="7"/>
        <v>16500</v>
      </c>
      <c r="K73" s="16"/>
      <c r="L73" s="17">
        <f t="shared" si="8"/>
        <v>0</v>
      </c>
    </row>
    <row r="74" spans="1:12" x14ac:dyDescent="0.25">
      <c r="A74" s="9" t="s">
        <v>40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5"/>
        <v>0</v>
      </c>
      <c r="I74" s="10">
        <f t="shared" si="6"/>
        <v>1</v>
      </c>
      <c r="J74" s="17">
        <f t="shared" si="7"/>
        <v>16556.754239999998</v>
      </c>
      <c r="K74" s="16"/>
      <c r="L74" s="17">
        <f t="shared" si="8"/>
        <v>0</v>
      </c>
    </row>
    <row r="75" spans="1:12" x14ac:dyDescent="0.25">
      <c r="A75" s="9" t="s">
        <v>40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5"/>
        <v>0</v>
      </c>
      <c r="I75" s="10">
        <f t="shared" si="6"/>
        <v>1</v>
      </c>
      <c r="J75" s="17">
        <f t="shared" si="7"/>
        <v>51264.088199999998</v>
      </c>
      <c r="K75" s="16"/>
      <c r="L75" s="17">
        <f t="shared" si="8"/>
        <v>0</v>
      </c>
    </row>
    <row r="76" spans="1:12" x14ac:dyDescent="0.25">
      <c r="A76" s="9" t="s">
        <v>40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f>E76</f>
        <v>209.11</v>
      </c>
      <c r="H76" s="9">
        <f t="shared" si="5"/>
        <v>0</v>
      </c>
      <c r="I76" s="10">
        <f t="shared" si="6"/>
        <v>1</v>
      </c>
      <c r="J76" s="17">
        <f t="shared" si="7"/>
        <v>40515.480720000007</v>
      </c>
      <c r="K76" s="16"/>
      <c r="L76" s="17">
        <f t="shared" si="8"/>
        <v>0</v>
      </c>
    </row>
    <row r="77" spans="1:12" x14ac:dyDescent="0.25">
      <c r="A77" s="9" t="s">
        <v>40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5"/>
        <v>0</v>
      </c>
      <c r="I77" s="10">
        <f t="shared" si="6"/>
        <v>1</v>
      </c>
      <c r="J77" s="17">
        <f t="shared" si="7"/>
        <v>1973.0411999999999</v>
      </c>
      <c r="K77" s="16"/>
      <c r="L77" s="17">
        <f t="shared" si="8"/>
        <v>0</v>
      </c>
    </row>
    <row r="78" spans="1:12" x14ac:dyDescent="0.25">
      <c r="A78" s="9" t="s">
        <v>40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5"/>
        <v>0</v>
      </c>
      <c r="I78" s="10">
        <f t="shared" si="6"/>
        <v>1</v>
      </c>
      <c r="J78" s="17">
        <f t="shared" si="7"/>
        <v>5218.0642799999996</v>
      </c>
      <c r="K78" s="16"/>
      <c r="L78" s="17">
        <f t="shared" si="8"/>
        <v>0</v>
      </c>
    </row>
    <row r="79" spans="1:12" x14ac:dyDescent="0.25">
      <c r="A79" s="9" t="s">
        <v>40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f>E79</f>
        <v>180.56</v>
      </c>
      <c r="H79" s="9">
        <f t="shared" si="5"/>
        <v>0</v>
      </c>
      <c r="I79" s="10">
        <f t="shared" si="6"/>
        <v>1</v>
      </c>
      <c r="J79" s="17">
        <f t="shared" si="7"/>
        <v>34983.861120000001</v>
      </c>
      <c r="K79" s="16"/>
      <c r="L79" s="17">
        <f t="shared" si="8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313.24</v>
      </c>
      <c r="F80" s="9" t="s">
        <v>10</v>
      </c>
      <c r="G80" s="9">
        <v>313.24</v>
      </c>
      <c r="H80" s="9">
        <f t="shared" si="5"/>
        <v>0</v>
      </c>
      <c r="I80" s="10">
        <f t="shared" si="6"/>
        <v>1</v>
      </c>
      <c r="J80" s="17">
        <f>D80*G80</f>
        <v>67434.307199999996</v>
      </c>
      <c r="K80" s="16"/>
      <c r="L80" s="17">
        <f t="shared" si="8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156.24</v>
      </c>
      <c r="F81" s="9" t="s">
        <v>10</v>
      </c>
      <c r="G81" s="9">
        <v>156.24</v>
      </c>
      <c r="H81" s="9">
        <f t="shared" si="5"/>
        <v>0</v>
      </c>
      <c r="I81" s="10">
        <f t="shared" si="6"/>
        <v>1</v>
      </c>
      <c r="J81" s="17">
        <f>D81*G81</f>
        <v>33635.347200000004</v>
      </c>
      <c r="K81" s="16"/>
      <c r="L81" s="17">
        <f t="shared" si="8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73.8</v>
      </c>
      <c r="F82" s="9" t="s">
        <v>10</v>
      </c>
      <c r="G82" s="9">
        <v>73.8</v>
      </c>
      <c r="H82" s="9">
        <f t="shared" si="5"/>
        <v>0</v>
      </c>
      <c r="I82" s="10">
        <f t="shared" si="6"/>
        <v>1</v>
      </c>
      <c r="J82" s="17">
        <f>D82*G82</f>
        <v>7943.8319999999994</v>
      </c>
      <c r="K82" s="16"/>
      <c r="L82" s="17">
        <f t="shared" si="8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103.01</v>
      </c>
      <c r="F83" s="9" t="s">
        <v>10</v>
      </c>
      <c r="G83" s="9">
        <v>103.01</v>
      </c>
      <c r="H83" s="9">
        <f>E83-G83</f>
        <v>0</v>
      </c>
      <c r="I83" s="10">
        <f>G83/E83</f>
        <v>1</v>
      </c>
      <c r="J83" s="17">
        <f>D83*G83</f>
        <v>22175.9928</v>
      </c>
      <c r="K83" s="16"/>
      <c r="L83" s="17">
        <f>D83*E83*K83</f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148.69999999999999</v>
      </c>
      <c r="F84" s="9" t="s">
        <v>10</v>
      </c>
      <c r="G84" s="9">
        <v>148.69999999999999</v>
      </c>
      <c r="H84" s="9">
        <f>E84-G84</f>
        <v>0</v>
      </c>
      <c r="I84" s="10">
        <f>G84/E84</f>
        <v>1</v>
      </c>
      <c r="J84" s="17">
        <f>D84*G84</f>
        <v>16006.067999999999</v>
      </c>
      <c r="K84" s="16"/>
      <c r="L84" s="17">
        <f>D84*E84*K84</f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24</v>
      </c>
      <c r="F85" s="9" t="s">
        <v>13</v>
      </c>
      <c r="G85" s="9">
        <v>24</v>
      </c>
      <c r="H85" s="9">
        <f t="shared" si="5"/>
        <v>0</v>
      </c>
      <c r="I85" s="10">
        <f t="shared" si="6"/>
        <v>1</v>
      </c>
      <c r="J85" s="17">
        <f t="shared" si="7"/>
        <v>4800</v>
      </c>
      <c r="K85" s="16"/>
      <c r="L85" s="17">
        <f t="shared" si="8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f>E86</f>
        <v>27.32</v>
      </c>
      <c r="H86" s="9">
        <f t="shared" si="5"/>
        <v>0</v>
      </c>
      <c r="I86" s="10">
        <f t="shared" si="6"/>
        <v>1</v>
      </c>
      <c r="J86" s="17">
        <f t="shared" si="7"/>
        <v>5881.4495999999999</v>
      </c>
      <c r="K86" s="16"/>
      <c r="L86" s="17">
        <f t="shared" si="8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f>E87</f>
        <v>147.16</v>
      </c>
      <c r="H87" s="9">
        <f t="shared" si="5"/>
        <v>0</v>
      </c>
      <c r="I87" s="10">
        <f t="shared" si="6"/>
        <v>1</v>
      </c>
      <c r="J87" s="17">
        <f t="shared" si="7"/>
        <v>14256.860799999999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181.66</v>
      </c>
      <c r="F88" s="9" t="s">
        <v>10</v>
      </c>
      <c r="G88" s="9">
        <f>E88*33%</f>
        <v>59.947800000000001</v>
      </c>
      <c r="H88" s="9">
        <f t="shared" si="5"/>
        <v>121.7122</v>
      </c>
      <c r="I88" s="10">
        <f t="shared" si="6"/>
        <v>0.33</v>
      </c>
      <c r="J88" s="17">
        <f t="shared" si="7"/>
        <v>2903.7515364000001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167.3</v>
      </c>
      <c r="F89" s="9" t="s">
        <v>10</v>
      </c>
      <c r="G89" s="9">
        <f>E89*33%</f>
        <v>55.209000000000003</v>
      </c>
      <c r="H89" s="9">
        <f t="shared" si="5"/>
        <v>112.09100000000001</v>
      </c>
      <c r="I89" s="10">
        <f t="shared" si="6"/>
        <v>0.33</v>
      </c>
      <c r="J89" s="17">
        <f t="shared" si="7"/>
        <v>2674.2135420000004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188.59</v>
      </c>
      <c r="F90" s="9" t="s">
        <v>10</v>
      </c>
      <c r="G90" s="9">
        <f>E90*33%</f>
        <v>62.234700000000004</v>
      </c>
      <c r="H90" s="9">
        <f t="shared" si="5"/>
        <v>126.3553</v>
      </c>
      <c r="I90" s="10">
        <f t="shared" si="6"/>
        <v>0.33</v>
      </c>
      <c r="J90" s="17">
        <f t="shared" si="7"/>
        <v>3014.5243986000005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f>E91</f>
        <v>148.63999999999999</v>
      </c>
      <c r="H91" s="9">
        <f t="shared" si="5"/>
        <v>0</v>
      </c>
      <c r="I91" s="10">
        <v>1</v>
      </c>
      <c r="J91" s="17">
        <f t="shared" si="7"/>
        <v>2400.5359999999996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759.17399999999998</v>
      </c>
      <c r="F92" s="9" t="s">
        <v>10</v>
      </c>
      <c r="G92" s="9">
        <f>E92</f>
        <v>759.17399999999998</v>
      </c>
      <c r="H92" s="9">
        <f t="shared" si="5"/>
        <v>0</v>
      </c>
      <c r="I92" s="10">
        <f t="shared" si="6"/>
        <v>1</v>
      </c>
      <c r="J92" s="17">
        <f t="shared" si="7"/>
        <v>36772.870212000002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759.17399999999998</v>
      </c>
      <c r="F93" s="9" t="s">
        <v>10</v>
      </c>
      <c r="G93" s="9">
        <f>E93</f>
        <v>759.17399999999998</v>
      </c>
      <c r="H93" s="9">
        <f t="shared" si="5"/>
        <v>0</v>
      </c>
      <c r="I93" s="10">
        <f t="shared" si="6"/>
        <v>1</v>
      </c>
      <c r="J93" s="17">
        <f t="shared" si="7"/>
        <v>12260.660099999999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759.17399999999998</v>
      </c>
      <c r="F94" s="9" t="s">
        <v>10</v>
      </c>
      <c r="G94" s="9">
        <v>0</v>
      </c>
      <c r="H94" s="9">
        <f t="shared" si="5"/>
        <v>759.17399999999998</v>
      </c>
      <c r="I94" s="10">
        <f t="shared" si="6"/>
        <v>0</v>
      </c>
      <c r="J94" s="17">
        <f t="shared" si="7"/>
        <v>0</v>
      </c>
      <c r="K94" s="16"/>
      <c r="L94" s="17">
        <f t="shared" si="8"/>
        <v>0</v>
      </c>
    </row>
    <row r="95" spans="1:12" x14ac:dyDescent="0.25">
      <c r="A95" s="9" t="s">
        <v>333</v>
      </c>
      <c r="B95" s="29" t="s">
        <v>173</v>
      </c>
      <c r="C95" s="9">
        <v>215</v>
      </c>
      <c r="D95" s="9">
        <v>301.392</v>
      </c>
      <c r="E95" s="9">
        <v>26.866</v>
      </c>
      <c r="F95" s="9" t="s">
        <v>10</v>
      </c>
      <c r="G95" s="9">
        <f>E95*85%</f>
        <v>22.836099999999998</v>
      </c>
      <c r="H95" s="9">
        <f t="shared" si="5"/>
        <v>4.0299000000000014</v>
      </c>
      <c r="I95" s="10">
        <f t="shared" si="6"/>
        <v>0.85</v>
      </c>
      <c r="J95" s="17">
        <f t="shared" si="7"/>
        <v>6882.6178511999997</v>
      </c>
      <c r="K95" s="16"/>
      <c r="L95" s="17">
        <f t="shared" si="8"/>
        <v>0</v>
      </c>
    </row>
    <row r="96" spans="1:12" x14ac:dyDescent="0.25">
      <c r="A96" s="9" t="s">
        <v>333</v>
      </c>
      <c r="B96" s="29" t="s">
        <v>232</v>
      </c>
      <c r="C96" s="9">
        <v>216</v>
      </c>
      <c r="D96" s="9">
        <v>350</v>
      </c>
      <c r="E96" s="9">
        <v>2</v>
      </c>
      <c r="F96" s="9" t="s">
        <v>13</v>
      </c>
      <c r="G96" s="9">
        <v>0</v>
      </c>
      <c r="H96" s="9">
        <f t="shared" si="5"/>
        <v>2</v>
      </c>
      <c r="I96" s="10">
        <f t="shared" si="6"/>
        <v>0</v>
      </c>
      <c r="J96" s="17">
        <f t="shared" si="7"/>
        <v>0</v>
      </c>
      <c r="K96" s="16"/>
      <c r="L96" s="17">
        <f t="shared" si="8"/>
        <v>0</v>
      </c>
    </row>
    <row r="97" spans="1:12" x14ac:dyDescent="0.25">
      <c r="A97" s="9" t="s">
        <v>333</v>
      </c>
      <c r="B97" s="29" t="s">
        <v>174</v>
      </c>
      <c r="C97" s="9">
        <v>218</v>
      </c>
      <c r="D97" s="9">
        <v>350</v>
      </c>
      <c r="E97" s="9">
        <v>22</v>
      </c>
      <c r="F97" s="9" t="s">
        <v>13</v>
      </c>
      <c r="G97" s="9">
        <v>0</v>
      </c>
      <c r="H97" s="9">
        <f t="shared" si="5"/>
        <v>22</v>
      </c>
      <c r="I97" s="10">
        <f t="shared" si="6"/>
        <v>0</v>
      </c>
      <c r="J97" s="17">
        <f t="shared" si="7"/>
        <v>0</v>
      </c>
      <c r="K97" s="16">
        <v>0.81810000000000005</v>
      </c>
      <c r="L97" s="17">
        <f t="shared" si="8"/>
        <v>6299.3700000000008</v>
      </c>
    </row>
    <row r="98" spans="1:12" x14ac:dyDescent="0.25">
      <c r="A98" s="9" t="s">
        <v>333</v>
      </c>
      <c r="B98" s="29" t="s">
        <v>175</v>
      </c>
      <c r="C98" s="9">
        <v>219</v>
      </c>
      <c r="D98" s="9">
        <v>82</v>
      </c>
      <c r="E98" s="9">
        <v>44.743000000000002</v>
      </c>
      <c r="F98" s="9" t="s">
        <v>19</v>
      </c>
      <c r="G98" s="9">
        <f>E98*85%</f>
        <v>38.031550000000003</v>
      </c>
      <c r="H98" s="9">
        <f t="shared" si="5"/>
        <v>6.7114499999999992</v>
      </c>
      <c r="I98" s="10">
        <f t="shared" si="6"/>
        <v>0.85</v>
      </c>
      <c r="J98" s="17">
        <f t="shared" si="7"/>
        <v>3118.5871000000002</v>
      </c>
      <c r="K98" s="16"/>
      <c r="L98" s="17">
        <f t="shared" si="8"/>
        <v>0</v>
      </c>
    </row>
    <row r="99" spans="1:12" x14ac:dyDescent="0.25">
      <c r="A99" s="9" t="s">
        <v>333</v>
      </c>
      <c r="B99" s="29" t="s">
        <v>176</v>
      </c>
      <c r="C99" s="9">
        <v>220</v>
      </c>
      <c r="D99" s="9">
        <v>32.799999999999997</v>
      </c>
      <c r="E99" s="9">
        <v>134.22999999999999</v>
      </c>
      <c r="F99" s="9" t="s">
        <v>19</v>
      </c>
      <c r="G99" s="9">
        <f>E99*85%</f>
        <v>114.09549999999999</v>
      </c>
      <c r="H99" s="9">
        <f t="shared" si="5"/>
        <v>20.134500000000003</v>
      </c>
      <c r="I99" s="10">
        <f t="shared" si="6"/>
        <v>0.85</v>
      </c>
      <c r="J99" s="17">
        <f t="shared" si="7"/>
        <v>3742.3323999999993</v>
      </c>
      <c r="K99" s="16"/>
      <c r="L99" s="17">
        <f t="shared" si="8"/>
        <v>0</v>
      </c>
    </row>
    <row r="100" spans="1:12" x14ac:dyDescent="0.25">
      <c r="A100" s="9" t="s">
        <v>333</v>
      </c>
      <c r="B100" s="29" t="s">
        <v>177</v>
      </c>
      <c r="C100" s="9">
        <v>221</v>
      </c>
      <c r="D100" s="9">
        <v>131.19999999999999</v>
      </c>
      <c r="E100" s="9">
        <v>33.186</v>
      </c>
      <c r="F100" s="9" t="s">
        <v>19</v>
      </c>
      <c r="G100" s="9">
        <f>E100*85%</f>
        <v>28.208099999999998</v>
      </c>
      <c r="H100" s="9">
        <f t="shared" si="5"/>
        <v>4.9779000000000018</v>
      </c>
      <c r="I100" s="10">
        <f t="shared" si="6"/>
        <v>0.85</v>
      </c>
      <c r="J100" s="17">
        <f t="shared" si="7"/>
        <v>3700.9027199999996</v>
      </c>
      <c r="K100" s="16"/>
      <c r="L100" s="17">
        <f t="shared" si="8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5</v>
      </c>
      <c r="F101" s="9" t="s">
        <v>13</v>
      </c>
      <c r="G101" s="9">
        <v>0</v>
      </c>
      <c r="H101" s="9">
        <f t="shared" si="5"/>
        <v>5</v>
      </c>
      <c r="I101" s="10">
        <f t="shared" si="6"/>
        <v>0</v>
      </c>
      <c r="J101" s="17">
        <f t="shared" si="7"/>
        <v>0</v>
      </c>
      <c r="K101" s="16"/>
      <c r="L101" s="17">
        <f t="shared" si="8"/>
        <v>0</v>
      </c>
    </row>
    <row r="102" spans="1:12" x14ac:dyDescent="0.25">
      <c r="A102" s="9" t="s">
        <v>333</v>
      </c>
      <c r="B102" s="29" t="s">
        <v>179</v>
      </c>
      <c r="C102" s="9">
        <v>224</v>
      </c>
      <c r="D102" s="9">
        <v>183</v>
      </c>
      <c r="E102" s="9">
        <v>91.876000000000005</v>
      </c>
      <c r="F102" s="9" t="s">
        <v>10</v>
      </c>
      <c r="G102" s="9">
        <f t="shared" ref="G102:G107" si="9">E102*90%</f>
        <v>82.688400000000001</v>
      </c>
      <c r="H102" s="9">
        <f t="shared" si="5"/>
        <v>9.1876000000000033</v>
      </c>
      <c r="I102" s="10">
        <f t="shared" si="6"/>
        <v>0.9</v>
      </c>
      <c r="J102" s="17">
        <f t="shared" si="7"/>
        <v>15131.977200000001</v>
      </c>
      <c r="K102" s="16">
        <v>0.1</v>
      </c>
      <c r="L102" s="17">
        <f t="shared" si="8"/>
        <v>1681.3308000000002</v>
      </c>
    </row>
    <row r="103" spans="1:12" x14ac:dyDescent="0.25">
      <c r="A103" s="9" t="s">
        <v>333</v>
      </c>
      <c r="B103" s="29" t="s">
        <v>180</v>
      </c>
      <c r="C103" s="9">
        <v>225</v>
      </c>
      <c r="D103" s="9">
        <v>49.2</v>
      </c>
      <c r="E103" s="9">
        <v>59.4</v>
      </c>
      <c r="F103" s="9" t="s">
        <v>19</v>
      </c>
      <c r="G103" s="9">
        <f t="shared" si="9"/>
        <v>53.46</v>
      </c>
      <c r="H103" s="9">
        <f t="shared" si="5"/>
        <v>5.9399999999999977</v>
      </c>
      <c r="I103" s="10">
        <f t="shared" si="6"/>
        <v>0.9</v>
      </c>
      <c r="J103" s="17">
        <f t="shared" si="7"/>
        <v>2630.232</v>
      </c>
      <c r="K103" s="16">
        <v>0.1</v>
      </c>
      <c r="L103" s="17">
        <f t="shared" si="8"/>
        <v>292.24799999999999</v>
      </c>
    </row>
    <row r="104" spans="1:12" x14ac:dyDescent="0.25">
      <c r="A104" s="9" t="s">
        <v>333</v>
      </c>
      <c r="B104" s="29" t="s">
        <v>181</v>
      </c>
      <c r="C104" s="9">
        <v>226</v>
      </c>
      <c r="D104" s="9">
        <v>183</v>
      </c>
      <c r="E104" s="9">
        <v>82.8</v>
      </c>
      <c r="F104" s="9" t="s">
        <v>10</v>
      </c>
      <c r="G104" s="9">
        <f t="shared" si="9"/>
        <v>74.52</v>
      </c>
      <c r="H104" s="9">
        <f t="shared" si="5"/>
        <v>8.2800000000000011</v>
      </c>
      <c r="I104" s="10">
        <f t="shared" si="6"/>
        <v>0.9</v>
      </c>
      <c r="J104" s="17">
        <f t="shared" si="7"/>
        <v>13637.16</v>
      </c>
      <c r="K104" s="16">
        <v>0.1</v>
      </c>
      <c r="L104" s="17">
        <f t="shared" si="8"/>
        <v>1515.24</v>
      </c>
    </row>
    <row r="105" spans="1:12" x14ac:dyDescent="0.25">
      <c r="A105" s="9" t="s">
        <v>333</v>
      </c>
      <c r="B105" s="29" t="s">
        <v>182</v>
      </c>
      <c r="C105" s="9">
        <v>227</v>
      </c>
      <c r="D105" s="9">
        <v>49.2</v>
      </c>
      <c r="E105" s="9">
        <v>59.427999999999997</v>
      </c>
      <c r="F105" s="9" t="s">
        <v>19</v>
      </c>
      <c r="G105" s="9">
        <f t="shared" si="9"/>
        <v>53.485199999999999</v>
      </c>
      <c r="H105" s="9">
        <f t="shared" si="5"/>
        <v>5.9427999999999983</v>
      </c>
      <c r="I105" s="10">
        <f t="shared" si="6"/>
        <v>0.9</v>
      </c>
      <c r="J105" s="17">
        <f t="shared" si="7"/>
        <v>2631.4718400000002</v>
      </c>
      <c r="K105" s="16">
        <v>0.1</v>
      </c>
      <c r="L105" s="17">
        <f t="shared" si="8"/>
        <v>292.38576</v>
      </c>
    </row>
    <row r="106" spans="1:12" x14ac:dyDescent="0.25">
      <c r="A106" s="9" t="s">
        <v>333</v>
      </c>
      <c r="B106" s="29" t="s">
        <v>183</v>
      </c>
      <c r="C106" s="9">
        <v>228</v>
      </c>
      <c r="D106" s="9">
        <v>183</v>
      </c>
      <c r="E106" s="9">
        <v>39.341000000000001</v>
      </c>
      <c r="F106" s="9" t="s">
        <v>10</v>
      </c>
      <c r="G106" s="9">
        <f t="shared" si="9"/>
        <v>35.4069</v>
      </c>
      <c r="H106" s="9">
        <f t="shared" si="5"/>
        <v>3.9341000000000008</v>
      </c>
      <c r="I106" s="10">
        <f t="shared" si="6"/>
        <v>0.9</v>
      </c>
      <c r="J106" s="17">
        <f t="shared" si="7"/>
        <v>6479.4627</v>
      </c>
      <c r="K106" s="16">
        <v>0.1</v>
      </c>
      <c r="L106" s="17">
        <f t="shared" si="8"/>
        <v>719.94030000000009</v>
      </c>
    </row>
    <row r="107" spans="1:12" x14ac:dyDescent="0.25">
      <c r="A107" s="9" t="s">
        <v>333</v>
      </c>
      <c r="B107" s="29" t="s">
        <v>184</v>
      </c>
      <c r="C107" s="9">
        <v>229</v>
      </c>
      <c r="D107" s="9">
        <v>49.2</v>
      </c>
      <c r="E107" s="9">
        <v>35.107999999999997</v>
      </c>
      <c r="F107" s="9" t="s">
        <v>19</v>
      </c>
      <c r="G107" s="9">
        <f t="shared" si="9"/>
        <v>31.597199999999997</v>
      </c>
      <c r="H107" s="9">
        <f t="shared" si="5"/>
        <v>3.5107999999999997</v>
      </c>
      <c r="I107" s="10">
        <f t="shared" si="6"/>
        <v>0.9</v>
      </c>
      <c r="J107" s="17">
        <f t="shared" si="7"/>
        <v>1554.58224</v>
      </c>
      <c r="K107" s="16">
        <v>0.1</v>
      </c>
      <c r="L107" s="17">
        <f t="shared" si="8"/>
        <v>172.73136</v>
      </c>
    </row>
    <row r="108" spans="1:12" x14ac:dyDescent="0.25">
      <c r="A108" s="9" t="s">
        <v>333</v>
      </c>
      <c r="B108" s="29" t="s">
        <v>185</v>
      </c>
      <c r="C108" s="9">
        <v>230</v>
      </c>
      <c r="D108" s="9">
        <v>183</v>
      </c>
      <c r="E108" s="9">
        <v>4.8540000000000001</v>
      </c>
      <c r="F108" s="9" t="s">
        <v>10</v>
      </c>
      <c r="G108" s="9">
        <v>0</v>
      </c>
      <c r="H108" s="9">
        <f t="shared" si="5"/>
        <v>4.8540000000000001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333</v>
      </c>
      <c r="B109" s="29" t="s">
        <v>186</v>
      </c>
      <c r="C109" s="9">
        <v>231</v>
      </c>
      <c r="D109" s="9">
        <v>49.2</v>
      </c>
      <c r="E109" s="9">
        <v>8.2420000000000009</v>
      </c>
      <c r="F109" s="9" t="s">
        <v>19</v>
      </c>
      <c r="G109" s="9">
        <v>0</v>
      </c>
      <c r="H109" s="9">
        <f t="shared" si="5"/>
        <v>8.2420000000000009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333</v>
      </c>
      <c r="B110" s="29" t="s">
        <v>187</v>
      </c>
      <c r="C110" s="9">
        <v>232</v>
      </c>
      <c r="D110" s="9">
        <v>183</v>
      </c>
      <c r="E110" s="9">
        <v>37.585999999999999</v>
      </c>
      <c r="F110" s="9" t="s">
        <v>10</v>
      </c>
      <c r="G110" s="9">
        <v>0</v>
      </c>
      <c r="H110" s="9">
        <f t="shared" si="5"/>
        <v>37.585999999999999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333</v>
      </c>
      <c r="B111" s="29" t="s">
        <v>188</v>
      </c>
      <c r="C111" s="9">
        <v>233</v>
      </c>
      <c r="D111" s="9">
        <v>49.2</v>
      </c>
      <c r="E111" s="9">
        <v>47.496000000000002</v>
      </c>
      <c r="F111" s="9" t="s">
        <v>19</v>
      </c>
      <c r="G111" s="9">
        <v>0</v>
      </c>
      <c r="H111" s="9">
        <f t="shared" si="5"/>
        <v>47.496000000000002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333</v>
      </c>
      <c r="B112" s="29" t="s">
        <v>189</v>
      </c>
      <c r="C112" s="9">
        <v>234</v>
      </c>
      <c r="D112" s="9">
        <v>183</v>
      </c>
      <c r="E112" s="9">
        <v>24.734999999999999</v>
      </c>
      <c r="F112" s="9" t="s">
        <v>10</v>
      </c>
      <c r="G112" s="9">
        <v>0</v>
      </c>
      <c r="H112" s="9">
        <f t="shared" si="5"/>
        <v>24.734999999999999</v>
      </c>
      <c r="I112" s="10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9" t="s">
        <v>333</v>
      </c>
      <c r="B113" s="29" t="s">
        <v>190</v>
      </c>
      <c r="C113" s="9">
        <v>235</v>
      </c>
      <c r="D113" s="9">
        <v>2.5</v>
      </c>
      <c r="E113" s="9">
        <v>2708.29</v>
      </c>
      <c r="F113" s="9" t="s">
        <v>23</v>
      </c>
      <c r="G113" s="9">
        <f>E113</f>
        <v>2708.29</v>
      </c>
      <c r="H113" s="9">
        <f t="shared" si="5"/>
        <v>0</v>
      </c>
      <c r="I113" s="10">
        <f t="shared" si="6"/>
        <v>1</v>
      </c>
      <c r="J113" s="17">
        <f t="shared" si="7"/>
        <v>6770.7250000000004</v>
      </c>
      <c r="K113" s="16"/>
      <c r="L113" s="17">
        <f t="shared" si="8"/>
        <v>0</v>
      </c>
    </row>
    <row r="114" spans="1:12" x14ac:dyDescent="0.25">
      <c r="A114" s="9" t="s">
        <v>333</v>
      </c>
      <c r="B114" s="29" t="s">
        <v>191</v>
      </c>
      <c r="C114" s="9">
        <v>237</v>
      </c>
      <c r="D114" s="9">
        <v>183</v>
      </c>
      <c r="E114" s="9">
        <v>2.7170000000000001</v>
      </c>
      <c r="F114" s="9" t="s">
        <v>10</v>
      </c>
      <c r="G114" s="9">
        <f t="shared" ref="G114:G119" si="10">E114*90%</f>
        <v>2.4453</v>
      </c>
      <c r="H114" s="9">
        <f t="shared" si="5"/>
        <v>0.27170000000000005</v>
      </c>
      <c r="I114" s="10">
        <f t="shared" si="6"/>
        <v>0.9</v>
      </c>
      <c r="J114" s="17">
        <f t="shared" si="7"/>
        <v>447.48989999999998</v>
      </c>
      <c r="K114" s="16">
        <v>0.1</v>
      </c>
      <c r="L114" s="17">
        <f t="shared" si="8"/>
        <v>49.721100000000007</v>
      </c>
    </row>
    <row r="115" spans="1:12" x14ac:dyDescent="0.25">
      <c r="A115" s="9" t="s">
        <v>333</v>
      </c>
      <c r="B115" s="29" t="s">
        <v>192</v>
      </c>
      <c r="C115" s="9">
        <v>238</v>
      </c>
      <c r="D115" s="9">
        <v>183</v>
      </c>
      <c r="E115" s="9">
        <v>14.324</v>
      </c>
      <c r="F115" s="9" t="s">
        <v>10</v>
      </c>
      <c r="G115" s="9">
        <f t="shared" si="10"/>
        <v>12.8916</v>
      </c>
      <c r="H115" s="9">
        <f t="shared" si="5"/>
        <v>1.4323999999999995</v>
      </c>
      <c r="I115" s="10">
        <f t="shared" si="6"/>
        <v>0.9</v>
      </c>
      <c r="J115" s="17">
        <f t="shared" si="7"/>
        <v>2359.1628000000001</v>
      </c>
      <c r="K115" s="16"/>
      <c r="L115" s="17">
        <f t="shared" si="8"/>
        <v>0</v>
      </c>
    </row>
    <row r="116" spans="1:12" x14ac:dyDescent="0.25">
      <c r="A116" s="9" t="s">
        <v>333</v>
      </c>
      <c r="B116" s="29" t="s">
        <v>193</v>
      </c>
      <c r="C116" s="9">
        <v>239</v>
      </c>
      <c r="D116" s="9">
        <v>183</v>
      </c>
      <c r="E116" s="9">
        <v>9.2200000000000006</v>
      </c>
      <c r="F116" s="9" t="s">
        <v>10</v>
      </c>
      <c r="G116" s="9">
        <f t="shared" si="10"/>
        <v>8.298</v>
      </c>
      <c r="H116" s="9">
        <f t="shared" si="5"/>
        <v>0.9220000000000006</v>
      </c>
      <c r="I116" s="10">
        <f t="shared" si="6"/>
        <v>0.89999999999999991</v>
      </c>
      <c r="J116" s="17">
        <f t="shared" si="7"/>
        <v>1518.5340000000001</v>
      </c>
      <c r="K116" s="16">
        <v>0.1</v>
      </c>
      <c r="L116" s="17">
        <f t="shared" si="8"/>
        <v>168.72600000000003</v>
      </c>
    </row>
    <row r="117" spans="1:12" x14ac:dyDescent="0.25">
      <c r="A117" s="9" t="s">
        <v>333</v>
      </c>
      <c r="B117" s="29" t="s">
        <v>194</v>
      </c>
      <c r="C117" s="9">
        <v>240</v>
      </c>
      <c r="D117" s="9">
        <v>183</v>
      </c>
      <c r="E117" s="9">
        <v>38.299999999999997</v>
      </c>
      <c r="F117" s="9" t="s">
        <v>10</v>
      </c>
      <c r="G117" s="9">
        <f t="shared" si="10"/>
        <v>34.47</v>
      </c>
      <c r="H117" s="9">
        <f t="shared" si="5"/>
        <v>3.8299999999999983</v>
      </c>
      <c r="I117" s="10">
        <f t="shared" si="6"/>
        <v>0.9</v>
      </c>
      <c r="J117" s="17">
        <f t="shared" si="7"/>
        <v>6308.01</v>
      </c>
      <c r="K117" s="16"/>
      <c r="L117" s="17">
        <f t="shared" si="8"/>
        <v>0</v>
      </c>
    </row>
    <row r="118" spans="1:12" x14ac:dyDescent="0.25">
      <c r="A118" s="9" t="s">
        <v>333</v>
      </c>
      <c r="B118" s="29" t="s">
        <v>350</v>
      </c>
      <c r="C118" s="9">
        <v>239</v>
      </c>
      <c r="D118" s="9">
        <v>183</v>
      </c>
      <c r="E118" s="9">
        <v>9.5920000000000005</v>
      </c>
      <c r="F118" s="9" t="s">
        <v>10</v>
      </c>
      <c r="G118" s="9">
        <f t="shared" si="10"/>
        <v>8.6328000000000014</v>
      </c>
      <c r="H118" s="9">
        <f t="shared" si="5"/>
        <v>0.95919999999999916</v>
      </c>
      <c r="I118" s="10">
        <f t="shared" si="6"/>
        <v>0.90000000000000013</v>
      </c>
      <c r="J118" s="17">
        <f t="shared" ref="J118:J119" si="11">D118*G118</f>
        <v>1579.8024000000003</v>
      </c>
      <c r="K118" s="16">
        <v>0.1</v>
      </c>
      <c r="L118" s="17">
        <f t="shared" ref="L118:L119" si="12">D118*E118*K118</f>
        <v>175.53360000000001</v>
      </c>
    </row>
    <row r="119" spans="1:12" x14ac:dyDescent="0.25">
      <c r="A119" s="9" t="s">
        <v>333</v>
      </c>
      <c r="B119" s="29" t="s">
        <v>351</v>
      </c>
      <c r="C119" s="9">
        <v>240</v>
      </c>
      <c r="D119" s="9">
        <v>183</v>
      </c>
      <c r="E119" s="9">
        <v>39.049999999999997</v>
      </c>
      <c r="F119" s="9" t="s">
        <v>10</v>
      </c>
      <c r="G119" s="9">
        <f t="shared" si="10"/>
        <v>35.144999999999996</v>
      </c>
      <c r="H119" s="9">
        <f t="shared" si="5"/>
        <v>3.9050000000000011</v>
      </c>
      <c r="I119" s="10">
        <f t="shared" si="6"/>
        <v>0.89999999999999991</v>
      </c>
      <c r="J119" s="17">
        <f t="shared" si="11"/>
        <v>6431.5349999999989</v>
      </c>
      <c r="K119" s="16"/>
      <c r="L119" s="17">
        <f t="shared" si="12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21500</v>
      </c>
      <c r="E120" s="9">
        <v>1</v>
      </c>
      <c r="F120" s="9" t="s">
        <v>12</v>
      </c>
      <c r="G120" s="9">
        <v>0</v>
      </c>
      <c r="H120" s="9">
        <f t="shared" si="5"/>
        <v>1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1</v>
      </c>
      <c r="H121" s="9">
        <f t="shared" si="5"/>
        <v>0</v>
      </c>
      <c r="I121" s="10">
        <f t="shared" ref="I121" si="13">(G121/E121)</f>
        <v>1</v>
      </c>
      <c r="J121" s="18">
        <f t="shared" ref="J121" si="14">D121*E121*I121</f>
        <v>600</v>
      </c>
      <c r="K121" s="10"/>
      <c r="L121" s="18">
        <f t="shared" si="8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0</v>
      </c>
      <c r="H122" s="9">
        <f t="shared" si="5"/>
        <v>1</v>
      </c>
      <c r="I122" s="10">
        <f t="shared" si="6"/>
        <v>0</v>
      </c>
      <c r="J122" s="17">
        <f t="shared" si="7"/>
        <v>0</v>
      </c>
      <c r="K122" s="16"/>
      <c r="L122" s="17">
        <f t="shared" si="8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12000</v>
      </c>
      <c r="E123" s="9">
        <v>1</v>
      </c>
      <c r="F123" s="9" t="s">
        <v>12</v>
      </c>
      <c r="G123" s="9">
        <v>0.5</v>
      </c>
      <c r="H123" s="9">
        <f t="shared" si="5"/>
        <v>0.5</v>
      </c>
      <c r="I123" s="10">
        <f t="shared" si="6"/>
        <v>0.5</v>
      </c>
      <c r="J123" s="17">
        <f t="shared" si="7"/>
        <v>6000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8000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0</v>
      </c>
      <c r="H125" s="9">
        <f t="shared" si="5"/>
        <v>1</v>
      </c>
      <c r="I125" s="10">
        <f t="shared" si="6"/>
        <v>0</v>
      </c>
      <c r="J125" s="17">
        <f t="shared" si="7"/>
        <v>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6000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8000</v>
      </c>
      <c r="E127" s="9">
        <v>1</v>
      </c>
      <c r="F127" s="9" t="s">
        <v>12</v>
      </c>
      <c r="G127" s="9">
        <v>0</v>
      </c>
      <c r="H127" s="9">
        <f t="shared" si="5"/>
        <v>1</v>
      </c>
      <c r="I127" s="10">
        <f t="shared" si="6"/>
        <v>0</v>
      </c>
      <c r="J127" s="17">
        <f t="shared" si="7"/>
        <v>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1800</v>
      </c>
      <c r="K128" s="16"/>
      <c r="L128" s="17">
        <f t="shared" si="8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5"/>
        <v>1</v>
      </c>
      <c r="I129" s="10">
        <f t="shared" si="6"/>
        <v>0</v>
      </c>
      <c r="J129" s="17">
        <f t="shared" si="7"/>
        <v>0</v>
      </c>
      <c r="K129" s="16"/>
      <c r="L129" s="17">
        <f t="shared" si="8"/>
        <v>0</v>
      </c>
    </row>
    <row r="130" spans="1:12" x14ac:dyDescent="0.25">
      <c r="A130" s="9" t="s">
        <v>29</v>
      </c>
      <c r="B130" s="29" t="s">
        <v>210</v>
      </c>
      <c r="C130" s="9">
        <v>272</v>
      </c>
      <c r="D130" s="9">
        <v>18000</v>
      </c>
      <c r="E130" s="9">
        <v>1</v>
      </c>
      <c r="F130" s="9" t="s">
        <v>12</v>
      </c>
      <c r="G130" s="9">
        <v>1</v>
      </c>
      <c r="H130" s="9">
        <f t="shared" si="5"/>
        <v>0</v>
      </c>
      <c r="I130" s="10">
        <f t="shared" si="6"/>
        <v>1</v>
      </c>
      <c r="J130" s="17">
        <f t="shared" si="7"/>
        <v>18000</v>
      </c>
      <c r="K130" s="16"/>
      <c r="L130" s="17">
        <f t="shared" si="8"/>
        <v>0</v>
      </c>
    </row>
    <row r="131" spans="1:12" x14ac:dyDescent="0.25">
      <c r="A131" s="9" t="s">
        <v>30</v>
      </c>
      <c r="B131" s="29" t="s">
        <v>214</v>
      </c>
      <c r="C131" s="9">
        <v>277</v>
      </c>
      <c r="D131" s="9">
        <v>34</v>
      </c>
      <c r="E131" s="9">
        <v>76.528999999999996</v>
      </c>
      <c r="F131" s="9" t="s">
        <v>31</v>
      </c>
      <c r="G131" s="9">
        <v>0</v>
      </c>
      <c r="H131" s="9">
        <f t="shared" si="5"/>
        <v>76.528999999999996</v>
      </c>
      <c r="I131" s="10">
        <f t="shared" si="6"/>
        <v>0</v>
      </c>
      <c r="J131" s="17">
        <f t="shared" si="7"/>
        <v>0</v>
      </c>
      <c r="K131" s="16">
        <v>1</v>
      </c>
      <c r="L131" s="17">
        <f t="shared" si="8"/>
        <v>2601.9859999999999</v>
      </c>
    </row>
    <row r="132" spans="1:12" x14ac:dyDescent="0.25">
      <c r="A132" s="9" t="s">
        <v>30</v>
      </c>
      <c r="B132" s="29" t="s">
        <v>215</v>
      </c>
      <c r="C132" s="9">
        <v>278</v>
      </c>
      <c r="D132" s="9">
        <v>77</v>
      </c>
      <c r="E132" s="9">
        <v>29.302600000000002</v>
      </c>
      <c r="F132" s="9" t="s">
        <v>31</v>
      </c>
      <c r="G132" s="9">
        <v>0</v>
      </c>
      <c r="H132" s="9">
        <f t="shared" si="5"/>
        <v>29.302600000000002</v>
      </c>
      <c r="I132" s="10">
        <f t="shared" si="6"/>
        <v>0</v>
      </c>
      <c r="J132" s="17">
        <f t="shared" si="7"/>
        <v>0</v>
      </c>
      <c r="K132" s="16">
        <v>1</v>
      </c>
      <c r="L132" s="17">
        <f t="shared" si="8"/>
        <v>2256.3002000000001</v>
      </c>
    </row>
    <row r="133" spans="1:12" x14ac:dyDescent="0.25">
      <c r="A133" s="9" t="s">
        <v>30</v>
      </c>
      <c r="B133" s="29" t="s">
        <v>216</v>
      </c>
      <c r="C133" s="9">
        <v>279</v>
      </c>
      <c r="D133" s="9">
        <v>23</v>
      </c>
      <c r="E133" s="9">
        <v>66</v>
      </c>
      <c r="F133" s="9" t="s">
        <v>23</v>
      </c>
      <c r="G133" s="9">
        <v>0</v>
      </c>
      <c r="H133" s="9">
        <f t="shared" si="5"/>
        <v>66</v>
      </c>
      <c r="I133" s="10">
        <f t="shared" si="6"/>
        <v>0</v>
      </c>
      <c r="J133" s="17">
        <f t="shared" si="7"/>
        <v>0</v>
      </c>
      <c r="K133" s="16">
        <v>1</v>
      </c>
      <c r="L133" s="17">
        <f t="shared" si="8"/>
        <v>1518</v>
      </c>
    </row>
    <row r="134" spans="1:12" x14ac:dyDescent="0.25">
      <c r="A134" s="9" t="s">
        <v>30</v>
      </c>
      <c r="B134" s="29" t="s">
        <v>217</v>
      </c>
      <c r="C134" s="9">
        <v>280</v>
      </c>
      <c r="D134" s="9">
        <v>151</v>
      </c>
      <c r="E134" s="9">
        <v>17.375499999999999</v>
      </c>
      <c r="F134" s="9" t="s">
        <v>31</v>
      </c>
      <c r="G134" s="9">
        <v>0</v>
      </c>
      <c r="H134" s="9">
        <f t="shared" si="5"/>
        <v>17.375499999999999</v>
      </c>
      <c r="I134" s="10">
        <f t="shared" si="6"/>
        <v>0</v>
      </c>
      <c r="J134" s="17">
        <f t="shared" si="7"/>
        <v>0</v>
      </c>
      <c r="K134" s="16">
        <v>1</v>
      </c>
      <c r="L134" s="17">
        <f t="shared" si="8"/>
        <v>2623.7004999999999</v>
      </c>
    </row>
    <row r="135" spans="1:12" x14ac:dyDescent="0.25">
      <c r="A135" s="9" t="s">
        <v>21</v>
      </c>
      <c r="B135" s="29" t="s">
        <v>219</v>
      </c>
      <c r="C135" s="9">
        <v>283</v>
      </c>
      <c r="D135" s="9">
        <v>400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6"/>
        <v>0</v>
      </c>
      <c r="J135" s="17">
        <f t="shared" si="7"/>
        <v>0</v>
      </c>
      <c r="K135" s="16"/>
      <c r="L135" s="17">
        <f t="shared" si="8"/>
        <v>0</v>
      </c>
    </row>
    <row r="136" spans="1:12" x14ac:dyDescent="0.25">
      <c r="A136" s="9" t="s">
        <v>40</v>
      </c>
      <c r="B136" s="29" t="s">
        <v>220</v>
      </c>
      <c r="C136" s="9">
        <v>293</v>
      </c>
      <c r="D136" s="9">
        <v>310</v>
      </c>
      <c r="E136" s="9">
        <v>916.85</v>
      </c>
      <c r="F136" s="9" t="s">
        <v>23</v>
      </c>
      <c r="G136" s="9">
        <f>E136</f>
        <v>916.85</v>
      </c>
      <c r="H136" s="9">
        <f t="shared" si="5"/>
        <v>0</v>
      </c>
      <c r="I136" s="10">
        <f t="shared" si="6"/>
        <v>1</v>
      </c>
      <c r="J136" s="17">
        <f t="shared" si="7"/>
        <v>284223.5</v>
      </c>
      <c r="K136" s="16"/>
      <c r="L136" s="17">
        <f t="shared" si="8"/>
        <v>0</v>
      </c>
    </row>
    <row r="137" spans="1:12" x14ac:dyDescent="0.25">
      <c r="A137" s="9" t="s">
        <v>40</v>
      </c>
      <c r="B137" s="29" t="s">
        <v>234</v>
      </c>
      <c r="C137" s="9">
        <v>298</v>
      </c>
      <c r="D137" s="9">
        <v>310</v>
      </c>
      <c r="E137" s="9">
        <v>450.89</v>
      </c>
      <c r="F137" s="9" t="s">
        <v>23</v>
      </c>
      <c r="G137" s="9">
        <f>E137</f>
        <v>450.89</v>
      </c>
      <c r="H137" s="9">
        <f t="shared" si="5"/>
        <v>0</v>
      </c>
      <c r="I137" s="10">
        <f t="shared" si="6"/>
        <v>1</v>
      </c>
      <c r="J137" s="17">
        <f t="shared" si="7"/>
        <v>139775.9</v>
      </c>
      <c r="K137" s="16"/>
      <c r="L137" s="17">
        <f t="shared" si="8"/>
        <v>0</v>
      </c>
    </row>
    <row r="138" spans="1:12" x14ac:dyDescent="0.25">
      <c r="A138" s="9" t="s">
        <v>33</v>
      </c>
      <c r="B138" s="29" t="s">
        <v>221</v>
      </c>
      <c r="C138" s="9">
        <v>299</v>
      </c>
      <c r="D138" s="9">
        <v>18300</v>
      </c>
      <c r="E138" s="9">
        <v>1</v>
      </c>
      <c r="F138" s="9" t="s">
        <v>12</v>
      </c>
      <c r="G138" s="9">
        <v>1</v>
      </c>
      <c r="H138" s="9">
        <f t="shared" si="5"/>
        <v>0</v>
      </c>
      <c r="I138" s="10">
        <f t="shared" si="6"/>
        <v>1</v>
      </c>
      <c r="J138" s="17">
        <f t="shared" si="7"/>
        <v>18300</v>
      </c>
      <c r="K138" s="16"/>
      <c r="L138" s="17">
        <f t="shared" si="8"/>
        <v>0</v>
      </c>
    </row>
    <row r="139" spans="1:12" x14ac:dyDescent="0.25">
      <c r="A139" s="9" t="s">
        <v>36</v>
      </c>
      <c r="B139" s="29" t="s">
        <v>235</v>
      </c>
      <c r="C139" s="9">
        <v>316</v>
      </c>
      <c r="D139" s="9">
        <v>4000</v>
      </c>
      <c r="E139" s="9">
        <v>1</v>
      </c>
      <c r="F139" s="9" t="s">
        <v>12</v>
      </c>
      <c r="G139" s="9">
        <v>1</v>
      </c>
      <c r="H139" s="9">
        <f t="shared" si="5"/>
        <v>0</v>
      </c>
      <c r="I139" s="10">
        <f t="shared" si="6"/>
        <v>1</v>
      </c>
      <c r="J139" s="17">
        <f t="shared" si="7"/>
        <v>4000</v>
      </c>
      <c r="K139" s="16"/>
      <c r="L139" s="17">
        <f t="shared" si="8"/>
        <v>0</v>
      </c>
    </row>
    <row r="140" spans="1:12" x14ac:dyDescent="0.25">
      <c r="A140" s="9" t="s">
        <v>18</v>
      </c>
      <c r="B140" s="29" t="s">
        <v>222</v>
      </c>
      <c r="C140" s="9">
        <v>350</v>
      </c>
      <c r="D140" s="9">
        <v>1</v>
      </c>
      <c r="E140" s="9">
        <v>3</v>
      </c>
      <c r="F140" s="9" t="s">
        <v>12</v>
      </c>
      <c r="G140" s="9">
        <v>0</v>
      </c>
      <c r="H140" s="9">
        <f t="shared" si="5"/>
        <v>3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2" x14ac:dyDescent="0.25">
      <c r="A141" s="9" t="s">
        <v>24</v>
      </c>
      <c r="B141" s="29" t="s">
        <v>224</v>
      </c>
      <c r="C141" s="9">
        <v>401</v>
      </c>
      <c r="D141" s="9">
        <v>1000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1000</v>
      </c>
      <c r="K141" s="16"/>
      <c r="L141" s="17">
        <f t="shared" si="8"/>
        <v>0</v>
      </c>
    </row>
    <row r="142" spans="1:12" x14ac:dyDescent="0.25">
      <c r="A142" s="9" t="s">
        <v>24</v>
      </c>
      <c r="B142" s="29" t="s">
        <v>225</v>
      </c>
      <c r="C142" s="9">
        <v>402</v>
      </c>
      <c r="D142" s="9">
        <v>2000</v>
      </c>
      <c r="E142" s="9">
        <v>1</v>
      </c>
      <c r="F142" s="9" t="s">
        <v>12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2000</v>
      </c>
      <c r="K142" s="16"/>
      <c r="L142" s="17">
        <f t="shared" si="8"/>
        <v>0</v>
      </c>
    </row>
    <row r="143" spans="1:12" x14ac:dyDescent="0.25">
      <c r="A143" s="9" t="s">
        <v>24</v>
      </c>
      <c r="B143" s="29" t="s">
        <v>226</v>
      </c>
      <c r="C143" s="9">
        <v>403</v>
      </c>
      <c r="D143" s="9">
        <v>2000</v>
      </c>
      <c r="E143" s="9">
        <v>1</v>
      </c>
      <c r="F143" s="9" t="s">
        <v>12</v>
      </c>
      <c r="G143" s="9">
        <v>0</v>
      </c>
      <c r="H143" s="9">
        <f t="shared" si="5"/>
        <v>1</v>
      </c>
      <c r="I143" s="10">
        <f t="shared" si="6"/>
        <v>0</v>
      </c>
      <c r="J143" s="17">
        <f t="shared" si="7"/>
        <v>0</v>
      </c>
      <c r="K143" s="16"/>
      <c r="L143" s="17">
        <f t="shared" si="8"/>
        <v>0</v>
      </c>
    </row>
    <row r="144" spans="1:12" x14ac:dyDescent="0.25">
      <c r="A144" s="9" t="s">
        <v>24</v>
      </c>
      <c r="B144" s="29" t="s">
        <v>227</v>
      </c>
      <c r="C144" s="9">
        <v>404</v>
      </c>
      <c r="D144" s="9">
        <v>1000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6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24</v>
      </c>
      <c r="B145" s="29" t="s">
        <v>228</v>
      </c>
      <c r="C145" s="9">
        <v>405</v>
      </c>
      <c r="D145" s="9">
        <v>3000</v>
      </c>
      <c r="E145" s="9">
        <v>1</v>
      </c>
      <c r="F145" s="9" t="s">
        <v>12</v>
      </c>
      <c r="G145" s="9">
        <v>0.5</v>
      </c>
      <c r="H145" s="9">
        <f t="shared" si="5"/>
        <v>0.5</v>
      </c>
      <c r="I145" s="10">
        <f t="shared" si="6"/>
        <v>0.5</v>
      </c>
      <c r="J145" s="17">
        <f t="shared" si="7"/>
        <v>1500</v>
      </c>
      <c r="K145" s="16"/>
      <c r="L145" s="17">
        <f t="shared" si="8"/>
        <v>0</v>
      </c>
    </row>
    <row r="146" spans="1:12" x14ac:dyDescent="0.25">
      <c r="A146" s="9" t="s">
        <v>18</v>
      </c>
      <c r="B146" s="29" t="s">
        <v>229</v>
      </c>
      <c r="C146" s="9">
        <v>406</v>
      </c>
      <c r="D146" s="9">
        <v>12279.74</v>
      </c>
      <c r="E146" s="9">
        <v>1</v>
      </c>
      <c r="F146" s="9" t="s">
        <v>12</v>
      </c>
      <c r="G146" s="9">
        <v>0.5</v>
      </c>
      <c r="H146" s="9">
        <f t="shared" si="5"/>
        <v>0.5</v>
      </c>
      <c r="I146" s="10">
        <f t="shared" si="6"/>
        <v>0.5</v>
      </c>
      <c r="J146" s="17">
        <f t="shared" si="7"/>
        <v>6139.87</v>
      </c>
      <c r="K146" s="16"/>
      <c r="L146" s="17">
        <f t="shared" si="8"/>
        <v>0</v>
      </c>
    </row>
    <row r="147" spans="1:12" x14ac:dyDescent="0.25">
      <c r="A147" s="9" t="s">
        <v>24</v>
      </c>
      <c r="B147" s="29" t="s">
        <v>236</v>
      </c>
      <c r="C147" s="9">
        <v>408</v>
      </c>
      <c r="D147" s="9">
        <v>1000</v>
      </c>
      <c r="E147" s="9">
        <v>1</v>
      </c>
      <c r="F147" s="9" t="s">
        <v>13</v>
      </c>
      <c r="G147" s="9">
        <v>1</v>
      </c>
      <c r="H147" s="9">
        <f t="shared" si="5"/>
        <v>0</v>
      </c>
      <c r="I147" s="10">
        <f t="shared" si="6"/>
        <v>1</v>
      </c>
      <c r="J147" s="17">
        <f t="shared" si="7"/>
        <v>1000</v>
      </c>
      <c r="K147" s="16"/>
      <c r="L147" s="17">
        <f t="shared" si="8"/>
        <v>0</v>
      </c>
    </row>
    <row r="148" spans="1:12" x14ac:dyDescent="0.25">
      <c r="A148" s="9" t="s">
        <v>18</v>
      </c>
      <c r="B148" s="29" t="s">
        <v>256</v>
      </c>
      <c r="C148" s="9">
        <v>413</v>
      </c>
      <c r="D148" s="9">
        <v>2500</v>
      </c>
      <c r="E148" s="9">
        <v>1</v>
      </c>
      <c r="F148" s="9" t="s">
        <v>12</v>
      </c>
      <c r="G148" s="9">
        <v>0</v>
      </c>
      <c r="H148" s="9">
        <f t="shared" si="5"/>
        <v>1</v>
      </c>
      <c r="I148" s="10">
        <f t="shared" si="6"/>
        <v>0</v>
      </c>
      <c r="J148" s="17">
        <f t="shared" si="7"/>
        <v>0</v>
      </c>
      <c r="K148" s="16"/>
      <c r="L148" s="17">
        <f t="shared" si="8"/>
        <v>0</v>
      </c>
    </row>
    <row r="149" spans="1:12" x14ac:dyDescent="0.25">
      <c r="A149" s="9" t="s">
        <v>18</v>
      </c>
      <c r="B149" s="29" t="s">
        <v>257</v>
      </c>
      <c r="C149" s="9">
        <v>414</v>
      </c>
      <c r="D149" s="9">
        <v>2500</v>
      </c>
      <c r="E149" s="9">
        <v>1</v>
      </c>
      <c r="F149" s="9" t="s">
        <v>12</v>
      </c>
      <c r="G149" s="9">
        <v>1</v>
      </c>
      <c r="H149" s="9">
        <f t="shared" si="5"/>
        <v>0</v>
      </c>
      <c r="I149" s="10">
        <f t="shared" si="6"/>
        <v>1</v>
      </c>
      <c r="J149" s="17">
        <f t="shared" si="7"/>
        <v>2500</v>
      </c>
      <c r="K149" s="16"/>
      <c r="L149" s="17">
        <f t="shared" si="8"/>
        <v>0</v>
      </c>
    </row>
    <row r="150" spans="1:12" ht="15.75" x14ac:dyDescent="0.25">
      <c r="J150" s="21">
        <f>SUM(J4:J149)</f>
        <v>1724373.0821401996</v>
      </c>
      <c r="L150" s="21">
        <f>SUM(L4:L149)</f>
        <v>20367.213620000002</v>
      </c>
    </row>
  </sheetData>
  <autoFilter ref="A3:O150" xr:uid="{00000000-0009-0000-0000-000018000000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3:O137"/>
  <sheetViews>
    <sheetView zoomScale="85" zoomScaleNormal="85" workbookViewId="0">
      <pane xSplit="3" topLeftCell="I1" activePane="topRight" state="frozen"/>
      <selection activeCell="A57" sqref="A57"/>
      <selection pane="topRight" activeCell="L8" sqref="L8"/>
    </sheetView>
  </sheetViews>
  <sheetFormatPr defaultRowHeight="15" x14ac:dyDescent="0.25"/>
  <cols>
    <col min="1" max="1" width="29" bestFit="1" customWidth="1"/>
    <col min="2" max="2" width="45.285156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40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SUMIF($A$4:$A$1512,"AAIDHUL MIAH",$L$4:$L$1512)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SUMIF($A$4:$A$1512,"EBI ABRAHAM",$L$4:$L$1512)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SUMIF($A$4:$A$1512,"JMJ WATERPROOING ENTERPRISES",$L$4:$L$1512)</f>
        <v>0</v>
      </c>
    </row>
    <row r="7" spans="1:15" x14ac:dyDescent="0.25">
      <c r="A7" s="9" t="s">
        <v>40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SUMIF($A$4:$A$1512,"KRIUTTIBAS DAS",$L$4:$L$1512)</f>
        <v>0</v>
      </c>
    </row>
    <row r="8" spans="1:15" ht="30" x14ac:dyDescent="0.25">
      <c r="A8" s="9" t="s">
        <v>40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SUMIF($A$4:$A$1512,"LEGENDRY LANDSCAPE",$L$4:$L$1512)</f>
        <v>0</v>
      </c>
    </row>
    <row r="9" spans="1:15" x14ac:dyDescent="0.25">
      <c r="A9" s="9" t="s">
        <v>42</v>
      </c>
      <c r="B9" s="29" t="s">
        <v>89</v>
      </c>
      <c r="C9" s="9">
        <v>6</v>
      </c>
      <c r="D9" s="9">
        <v>22</v>
      </c>
      <c r="E9" s="9">
        <v>56.951999999999998</v>
      </c>
      <c r="F9" s="9" t="s">
        <v>10</v>
      </c>
      <c r="G9" s="9">
        <v>56.95</v>
      </c>
      <c r="H9" s="9">
        <f t="shared" si="0"/>
        <v>1.9999999999953388E-3</v>
      </c>
      <c r="I9" s="10">
        <f t="shared" si="1"/>
        <v>0.99996488270824557</v>
      </c>
      <c r="J9" s="17">
        <f t="shared" si="2"/>
        <v>1252.9000000000001</v>
      </c>
      <c r="K9" s="16"/>
      <c r="L9" s="17">
        <f t="shared" si="3"/>
        <v>0</v>
      </c>
      <c r="N9" s="17" t="s">
        <v>39</v>
      </c>
      <c r="O9" s="17">
        <f>SUMIF($A$4:$A$1512,"MANJUNATHA P",$L$4:$L$1512)</f>
        <v>0</v>
      </c>
    </row>
    <row r="10" spans="1:15" x14ac:dyDescent="0.25">
      <c r="A10" s="9" t="s">
        <v>40</v>
      </c>
      <c r="B10" s="29" t="s">
        <v>90</v>
      </c>
      <c r="C10" s="9">
        <v>8</v>
      </c>
      <c r="D10" s="9">
        <v>141.12</v>
      </c>
      <c r="E10" s="9">
        <v>97.034000000000006</v>
      </c>
      <c r="F10" s="9" t="s">
        <v>14</v>
      </c>
      <c r="G10" s="9">
        <v>97.03</v>
      </c>
      <c r="H10" s="9">
        <f t="shared" si="0"/>
        <v>4.0000000000048885E-3</v>
      </c>
      <c r="I10" s="10">
        <f t="shared" si="1"/>
        <v>0.9999587773357792</v>
      </c>
      <c r="J10" s="17">
        <f t="shared" si="2"/>
        <v>13692.873600000001</v>
      </c>
      <c r="K10" s="16"/>
      <c r="L10" s="17">
        <f t="shared" si="3"/>
        <v>0</v>
      </c>
      <c r="N10" s="17" t="s">
        <v>66</v>
      </c>
      <c r="O10" s="17">
        <f>SUMIF($A$4:$A$1512,"NAGARAJ",$L$4:$L$1512)</f>
        <v>0</v>
      </c>
    </row>
    <row r="11" spans="1:15" x14ac:dyDescent="0.25">
      <c r="A11" s="9" t="s">
        <v>42</v>
      </c>
      <c r="B11" s="29" t="s">
        <v>90</v>
      </c>
      <c r="C11" s="9">
        <v>9</v>
      </c>
      <c r="D11" s="9">
        <v>141.12</v>
      </c>
      <c r="E11" s="9">
        <v>97.034000000000006</v>
      </c>
      <c r="F11" s="9" t="s">
        <v>14</v>
      </c>
      <c r="G11" s="9">
        <v>97.03</v>
      </c>
      <c r="H11" s="9">
        <f t="shared" si="0"/>
        <v>4.0000000000048885E-3</v>
      </c>
      <c r="I11" s="10">
        <f t="shared" si="1"/>
        <v>0.9999587773357792</v>
      </c>
      <c r="J11" s="17">
        <f t="shared" si="2"/>
        <v>13692.873600000001</v>
      </c>
      <c r="K11" s="16"/>
      <c r="L11" s="17">
        <f t="shared" si="3"/>
        <v>0</v>
      </c>
      <c r="N11" s="17" t="s">
        <v>18</v>
      </c>
      <c r="O11" s="17">
        <f>SUMIF($A$4:$A$1512,"PRAKASH H N",$L$4:$L$1512)</f>
        <v>0</v>
      </c>
    </row>
    <row r="12" spans="1:15" ht="30" x14ac:dyDescent="0.25">
      <c r="A12" s="9" t="s">
        <v>40</v>
      </c>
      <c r="B12" s="29" t="s">
        <v>91</v>
      </c>
      <c r="C12" s="9">
        <v>11</v>
      </c>
      <c r="D12" s="9">
        <v>211.68</v>
      </c>
      <c r="E12" s="9">
        <v>6.2320000000000002</v>
      </c>
      <c r="F12" s="9" t="s">
        <v>14</v>
      </c>
      <c r="G12" s="9">
        <v>6.23</v>
      </c>
      <c r="H12" s="9">
        <f t="shared" si="0"/>
        <v>1.9999999999997797E-3</v>
      </c>
      <c r="I12" s="10">
        <f t="shared" si="1"/>
        <v>0.99967907573812587</v>
      </c>
      <c r="J12" s="17">
        <f t="shared" si="2"/>
        <v>1318.7664000000002</v>
      </c>
      <c r="K12" s="16"/>
      <c r="L12" s="17">
        <f t="shared" si="3"/>
        <v>0</v>
      </c>
      <c r="N12" s="17" t="s">
        <v>30</v>
      </c>
      <c r="O12" s="17">
        <f>SUMIF($A$4:$A$1512,"RAMAKRUSHNA PRADHAN",$L$4:$L$1512)</f>
        <v>0</v>
      </c>
    </row>
    <row r="13" spans="1:15" x14ac:dyDescent="0.25">
      <c r="A13" s="9" t="s">
        <v>40</v>
      </c>
      <c r="B13" s="29" t="s">
        <v>92</v>
      </c>
      <c r="C13" s="9">
        <v>13</v>
      </c>
      <c r="D13" s="9">
        <v>141.12</v>
      </c>
      <c r="E13" s="9">
        <v>39.402000000000001</v>
      </c>
      <c r="F13" s="9" t="s">
        <v>14</v>
      </c>
      <c r="G13" s="9">
        <v>39.4</v>
      </c>
      <c r="H13" s="9">
        <f t="shared" si="0"/>
        <v>2.0000000000024443E-3</v>
      </c>
      <c r="I13" s="10">
        <f t="shared" si="1"/>
        <v>0.99994924115527128</v>
      </c>
      <c r="J13" s="17">
        <f t="shared" si="2"/>
        <v>5560.1279999999997</v>
      </c>
      <c r="K13" s="16"/>
      <c r="L13" s="17">
        <f t="shared" si="3"/>
        <v>0</v>
      </c>
      <c r="N13" s="17" t="s">
        <v>21</v>
      </c>
      <c r="O13" s="17">
        <f>SUMIF($A$4:$A$1512,"RUPAK NAYAK",$L$4:$L$1512)</f>
        <v>0</v>
      </c>
    </row>
    <row r="14" spans="1:15" x14ac:dyDescent="0.25">
      <c r="A14" s="9" t="s">
        <v>40</v>
      </c>
      <c r="B14" s="29" t="s">
        <v>93</v>
      </c>
      <c r="C14" s="9">
        <v>14</v>
      </c>
      <c r="D14" s="9">
        <v>22</v>
      </c>
      <c r="E14" s="9">
        <v>78.8</v>
      </c>
      <c r="F14" s="9" t="s">
        <v>10</v>
      </c>
      <c r="G14" s="9">
        <v>78.8</v>
      </c>
      <c r="H14" s="9">
        <f t="shared" si="0"/>
        <v>0</v>
      </c>
      <c r="I14" s="10">
        <f t="shared" si="1"/>
        <v>1</v>
      </c>
      <c r="J14" s="17">
        <f t="shared" si="2"/>
        <v>1733.6</v>
      </c>
      <c r="K14" s="16"/>
      <c r="L14" s="17">
        <f t="shared" si="3"/>
        <v>0</v>
      </c>
      <c r="N14" s="17" t="s">
        <v>32</v>
      </c>
      <c r="O14" s="17">
        <f>SUMIF($A$4:$A$1512,"SANTOSH KUMAR",$L$4:$L$1512)</f>
        <v>0</v>
      </c>
    </row>
    <row r="15" spans="1:15" x14ac:dyDescent="0.25">
      <c r="A15" s="9" t="s">
        <v>40</v>
      </c>
      <c r="B15" s="29" t="s">
        <v>94</v>
      </c>
      <c r="C15" s="9">
        <v>16</v>
      </c>
      <c r="D15" s="9">
        <v>141.12</v>
      </c>
      <c r="E15" s="9">
        <v>10.28</v>
      </c>
      <c r="F15" s="9" t="s">
        <v>14</v>
      </c>
      <c r="G15" s="9">
        <v>0</v>
      </c>
      <c r="H15" s="9">
        <f t="shared" si="0"/>
        <v>10.28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SUMIF($A$4:$A$1512,"SARAT BARMAN",$L$4:$L$1512)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SUMIF($A$4:$A$1512,"SAVITA DEVI",$L$4:$L$1512)</f>
        <v>0</v>
      </c>
    </row>
    <row r="17" spans="1:15" x14ac:dyDescent="0.25">
      <c r="A17" s="9" t="s">
        <v>40</v>
      </c>
      <c r="B17" s="29" t="s">
        <v>95</v>
      </c>
      <c r="C17" s="9">
        <v>20</v>
      </c>
      <c r="D17" s="9">
        <v>1000</v>
      </c>
      <c r="E17" s="9">
        <v>4.1310000000000002</v>
      </c>
      <c r="F17" s="9" t="s">
        <v>14</v>
      </c>
      <c r="G17" s="9">
        <v>4.13</v>
      </c>
      <c r="H17" s="9">
        <f t="shared" si="0"/>
        <v>1.000000000000334E-3</v>
      </c>
      <c r="I17" s="10">
        <f t="shared" si="1"/>
        <v>0.99975792786250295</v>
      </c>
      <c r="J17" s="17">
        <f t="shared" si="2"/>
        <v>4130</v>
      </c>
      <c r="K17" s="16"/>
      <c r="L17" s="17">
        <f t="shared" si="3"/>
        <v>0</v>
      </c>
      <c r="N17" s="17" t="s">
        <v>20</v>
      </c>
      <c r="O17" s="17">
        <f>SUMIF($A$4:$A$1512,"SHOKAT",$L$4:$L$1512)</f>
        <v>0</v>
      </c>
    </row>
    <row r="18" spans="1:15" ht="45" x14ac:dyDescent="0.25">
      <c r="A18" s="9" t="s">
        <v>40</v>
      </c>
      <c r="B18" s="29" t="s">
        <v>96</v>
      </c>
      <c r="C18" s="9">
        <v>21</v>
      </c>
      <c r="D18" s="9">
        <v>1000</v>
      </c>
      <c r="E18" s="9">
        <v>3.1160000000000001</v>
      </c>
      <c r="F18" s="9" t="s">
        <v>14</v>
      </c>
      <c r="G18" s="9">
        <v>3.12</v>
      </c>
      <c r="H18" s="9">
        <f t="shared" si="0"/>
        <v>-4.0000000000000036E-3</v>
      </c>
      <c r="I18" s="10">
        <f t="shared" si="1"/>
        <v>1.0012836970474968</v>
      </c>
      <c r="J18" s="17">
        <f t="shared" si="2"/>
        <v>3120</v>
      </c>
      <c r="K18" s="16"/>
      <c r="L18" s="17">
        <f t="shared" si="3"/>
        <v>0</v>
      </c>
      <c r="N18" s="17" t="s">
        <v>26</v>
      </c>
      <c r="O18" s="17">
        <f>SUMIF($A$4:$A$1512,"SHREE DM STEEL FURNITURE AND INTERIOR",$L$4:$L$1512)</f>
        <v>0</v>
      </c>
    </row>
    <row r="19" spans="1:15" ht="30" x14ac:dyDescent="0.25">
      <c r="A19" s="9" t="s">
        <v>40</v>
      </c>
      <c r="B19" s="29" t="s">
        <v>97</v>
      </c>
      <c r="C19" s="9">
        <v>22</v>
      </c>
      <c r="D19" s="9">
        <v>1000</v>
      </c>
      <c r="E19" s="9">
        <v>7.88</v>
      </c>
      <c r="F19" s="9" t="s">
        <v>14</v>
      </c>
      <c r="G19" s="9">
        <v>7.88</v>
      </c>
      <c r="H19" s="9">
        <f t="shared" si="0"/>
        <v>0</v>
      </c>
      <c r="I19" s="10">
        <f t="shared" si="1"/>
        <v>1</v>
      </c>
      <c r="J19" s="17">
        <f t="shared" si="2"/>
        <v>7880</v>
      </c>
      <c r="K19" s="16"/>
      <c r="L19" s="17">
        <f t="shared" si="3"/>
        <v>0</v>
      </c>
      <c r="N19" s="17" t="s">
        <v>333</v>
      </c>
      <c r="O19" s="17">
        <f>SUMIF($A$4:$A$1512,"SK ANSAR HOSSIAN",$L$4:$L$1512)</f>
        <v>0</v>
      </c>
    </row>
    <row r="20" spans="1:15" ht="30" x14ac:dyDescent="0.25">
      <c r="A20" s="9" t="s">
        <v>40</v>
      </c>
      <c r="B20" s="29" t="s">
        <v>98</v>
      </c>
      <c r="C20" s="9">
        <v>23</v>
      </c>
      <c r="D20" s="9">
        <v>7000</v>
      </c>
      <c r="E20" s="9">
        <v>0.4</v>
      </c>
      <c r="F20" s="9" t="s">
        <v>16</v>
      </c>
      <c r="G20" s="9">
        <v>0.4</v>
      </c>
      <c r="H20" s="9">
        <f t="shared" si="0"/>
        <v>0</v>
      </c>
      <c r="I20" s="10">
        <f t="shared" si="1"/>
        <v>1</v>
      </c>
      <c r="J20" s="17">
        <f t="shared" si="2"/>
        <v>2800</v>
      </c>
      <c r="K20" s="16"/>
      <c r="L20" s="17">
        <f t="shared" si="3"/>
        <v>0</v>
      </c>
      <c r="N20" s="17" t="s">
        <v>28</v>
      </c>
      <c r="O20" s="17">
        <f>SUMIF($A$4:$A$1512,"SREE VINAYAKA ELECTRICALS",$L$4:$L$1512)</f>
        <v>0</v>
      </c>
    </row>
    <row r="21" spans="1:15" ht="45" x14ac:dyDescent="0.25">
      <c r="A21" s="9" t="s">
        <v>40</v>
      </c>
      <c r="B21" s="29" t="s">
        <v>99</v>
      </c>
      <c r="C21" s="9">
        <v>24</v>
      </c>
      <c r="D21" s="9">
        <v>7000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SUMIF($A$4:$A$1512,"SRI CHOWDESHWARI WATER SUPPLY",$L$4:$L$1512)</f>
        <v>0</v>
      </c>
    </row>
    <row r="22" spans="1:15" x14ac:dyDescent="0.25">
      <c r="A22" s="9" t="s">
        <v>40</v>
      </c>
      <c r="B22" s="29" t="s">
        <v>100</v>
      </c>
      <c r="C22" s="9">
        <v>25</v>
      </c>
      <c r="D22" s="9">
        <v>7000</v>
      </c>
      <c r="E22" s="9">
        <v>0.6</v>
      </c>
      <c r="F22" s="9" t="s">
        <v>16</v>
      </c>
      <c r="G22" s="9">
        <v>0.6</v>
      </c>
      <c r="H22" s="9">
        <f t="shared" si="0"/>
        <v>0</v>
      </c>
      <c r="I22" s="10">
        <f t="shared" si="1"/>
        <v>1</v>
      </c>
      <c r="J22" s="17">
        <f t="shared" si="2"/>
        <v>4200</v>
      </c>
      <c r="K22" s="16"/>
      <c r="L22" s="17">
        <f t="shared" si="3"/>
        <v>0</v>
      </c>
      <c r="N22" s="17" t="s">
        <v>29</v>
      </c>
      <c r="O22" s="17">
        <f>SUMIF($A$4:$A$1512,"SUBHASMITA DAS",$L$4:$L$1512)</f>
        <v>0</v>
      </c>
    </row>
    <row r="23" spans="1:15" ht="30" x14ac:dyDescent="0.25">
      <c r="A23" s="9" t="s">
        <v>40</v>
      </c>
      <c r="B23" s="29" t="s">
        <v>101</v>
      </c>
      <c r="C23" s="9">
        <v>26</v>
      </c>
      <c r="D23" s="9">
        <v>7000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3500</v>
      </c>
      <c r="K23" s="16"/>
      <c r="L23" s="17">
        <f t="shared" si="3"/>
        <v>0</v>
      </c>
      <c r="N23" s="17" t="s">
        <v>80</v>
      </c>
      <c r="O23" s="17">
        <f>SUMIF($A$4:$A$1512,"UDHABHAI R PARMAR",$L$4:$L$1512)</f>
        <v>0</v>
      </c>
    </row>
    <row r="24" spans="1:15" ht="30" x14ac:dyDescent="0.25">
      <c r="A24" s="9" t="s">
        <v>40</v>
      </c>
      <c r="B24" s="29" t="s">
        <v>102</v>
      </c>
      <c r="C24" s="9">
        <v>29</v>
      </c>
      <c r="D24" s="9">
        <v>7500</v>
      </c>
      <c r="E24" s="9">
        <v>1.45</v>
      </c>
      <c r="F24" s="9" t="s">
        <v>16</v>
      </c>
      <c r="G24" s="9">
        <v>1.45</v>
      </c>
      <c r="H24" s="9">
        <f t="shared" si="0"/>
        <v>0</v>
      </c>
      <c r="I24" s="10">
        <f t="shared" si="1"/>
        <v>1</v>
      </c>
      <c r="J24" s="17">
        <f t="shared" si="2"/>
        <v>10875</v>
      </c>
      <c r="K24" s="16"/>
      <c r="L24" s="17">
        <f t="shared" si="3"/>
        <v>0</v>
      </c>
      <c r="N24" s="17" t="s">
        <v>15</v>
      </c>
      <c r="O24" s="17">
        <f>SUMIF($A$4:$A$1512,"V VENKATANARAYANA",$L$4:$L$1512)</f>
        <v>0</v>
      </c>
    </row>
    <row r="25" spans="1:15" x14ac:dyDescent="0.25">
      <c r="A25" s="9" t="s">
        <v>40</v>
      </c>
      <c r="B25" s="29" t="s">
        <v>103</v>
      </c>
      <c r="C25" s="9">
        <v>32</v>
      </c>
      <c r="D25" s="9">
        <v>7500</v>
      </c>
      <c r="E25" s="9">
        <v>0.17</v>
      </c>
      <c r="F25" s="9" t="s">
        <v>16</v>
      </c>
      <c r="G25" s="9">
        <v>0.17</v>
      </c>
      <c r="H25" s="9">
        <f t="shared" si="0"/>
        <v>0</v>
      </c>
      <c r="I25" s="10">
        <f t="shared" si="1"/>
        <v>1</v>
      </c>
      <c r="J25" s="17">
        <f t="shared" si="2"/>
        <v>1275</v>
      </c>
      <c r="K25" s="16"/>
      <c r="L25" s="17">
        <f t="shared" si="3"/>
        <v>0</v>
      </c>
      <c r="N25" s="17" t="s">
        <v>42</v>
      </c>
      <c r="O25" s="17">
        <f>SUMIF($A$4:$A$1512,"YELLAPPA C",$L$4:$L$1512)</f>
        <v>0</v>
      </c>
    </row>
    <row r="26" spans="1:15" x14ac:dyDescent="0.25">
      <c r="A26" s="9" t="s">
        <v>40</v>
      </c>
      <c r="B26" s="29" t="s">
        <v>104</v>
      </c>
      <c r="C26" s="9">
        <v>35</v>
      </c>
      <c r="D26" s="9">
        <v>7000</v>
      </c>
      <c r="E26" s="9">
        <v>0.1</v>
      </c>
      <c r="F26" s="9" t="s">
        <v>16</v>
      </c>
      <c r="G26" s="9">
        <f>E26</f>
        <v>0.1</v>
      </c>
      <c r="H26" s="9">
        <f t="shared" si="0"/>
        <v>0</v>
      </c>
      <c r="I26" s="10">
        <f t="shared" si="1"/>
        <v>1</v>
      </c>
      <c r="J26" s="17">
        <f t="shared" si="2"/>
        <v>700</v>
      </c>
      <c r="K26" s="16"/>
      <c r="L26" s="17">
        <f t="shared" si="3"/>
        <v>0</v>
      </c>
      <c r="N26" s="17" t="s">
        <v>44</v>
      </c>
      <c r="O26" s="17">
        <f>SUMIF($A$4:$A$1512,"RABIUL MOLLA",$L$4:$L$1512)</f>
        <v>0</v>
      </c>
    </row>
    <row r="27" spans="1:15" x14ac:dyDescent="0.25">
      <c r="A27" s="9" t="s">
        <v>40</v>
      </c>
      <c r="B27" s="29" t="s">
        <v>105</v>
      </c>
      <c r="C27" s="9">
        <v>41</v>
      </c>
      <c r="D27" s="9">
        <v>301.392</v>
      </c>
      <c r="E27" s="9">
        <v>35.255000000000003</v>
      </c>
      <c r="F27" s="9" t="s">
        <v>10</v>
      </c>
      <c r="G27" s="9">
        <v>35.26</v>
      </c>
      <c r="H27" s="9">
        <f t="shared" si="0"/>
        <v>-4.9999999999954525E-3</v>
      </c>
      <c r="I27" s="10">
        <f t="shared" si="1"/>
        <v>1.0001418238547723</v>
      </c>
      <c r="J27" s="17">
        <f t="shared" si="2"/>
        <v>10627.081919999999</v>
      </c>
      <c r="K27" s="16"/>
      <c r="L27" s="17">
        <f t="shared" si="3"/>
        <v>0</v>
      </c>
      <c r="N27" s="17" t="s">
        <v>40</v>
      </c>
      <c r="O27" s="17">
        <f>SUMIF($A$4:$A$1512,"KOUSHIK MANDAL",$L$4:$L$1512)</f>
        <v>0</v>
      </c>
    </row>
    <row r="28" spans="1:15" ht="15.75" x14ac:dyDescent="0.25">
      <c r="A28" s="9" t="s">
        <v>40</v>
      </c>
      <c r="B28" s="29" t="s">
        <v>106</v>
      </c>
      <c r="C28" s="9">
        <v>42</v>
      </c>
      <c r="D28" s="9">
        <v>301.392</v>
      </c>
      <c r="E28" s="9">
        <v>27.66</v>
      </c>
      <c r="F28" s="9" t="s">
        <v>10</v>
      </c>
      <c r="G28" s="9">
        <v>27.66</v>
      </c>
      <c r="H28" s="9">
        <f t="shared" si="0"/>
        <v>0</v>
      </c>
      <c r="I28" s="10">
        <f t="shared" si="1"/>
        <v>1</v>
      </c>
      <c r="J28" s="17">
        <f t="shared" si="2"/>
        <v>8336.5027200000004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40</v>
      </c>
      <c r="B29" s="29" t="s">
        <v>107</v>
      </c>
      <c r="C29" s="9">
        <v>43</v>
      </c>
      <c r="D29" s="9">
        <v>301.392</v>
      </c>
      <c r="E29" s="9">
        <v>66.838999999999999</v>
      </c>
      <c r="F29" s="9" t="s">
        <v>10</v>
      </c>
      <c r="G29" s="9">
        <v>66.84</v>
      </c>
      <c r="H29" s="9">
        <f t="shared" si="0"/>
        <v>-1.0000000000047748E-3</v>
      </c>
      <c r="I29" s="10">
        <f t="shared" si="1"/>
        <v>1.0000149613249749</v>
      </c>
      <c r="J29" s="17">
        <f t="shared" si="2"/>
        <v>20145.041280000001</v>
      </c>
      <c r="K29" s="16"/>
      <c r="L29" s="17">
        <f t="shared" si="3"/>
        <v>0</v>
      </c>
    </row>
    <row r="30" spans="1:15" x14ac:dyDescent="0.25">
      <c r="A30" s="9" t="s">
        <v>40</v>
      </c>
      <c r="B30" s="29" t="s">
        <v>108</v>
      </c>
      <c r="C30" s="9">
        <v>44</v>
      </c>
      <c r="D30" s="9">
        <v>301.392</v>
      </c>
      <c r="E30" s="9">
        <v>47.534999999999997</v>
      </c>
      <c r="F30" s="9" t="s">
        <v>10</v>
      </c>
      <c r="G30" s="9">
        <v>47.54</v>
      </c>
      <c r="H30" s="9">
        <f t="shared" si="0"/>
        <v>-5.000000000002558E-3</v>
      </c>
      <c r="I30" s="10">
        <f t="shared" si="1"/>
        <v>1.000105185652677</v>
      </c>
      <c r="J30" s="17">
        <f t="shared" si="2"/>
        <v>14328.17568</v>
      </c>
      <c r="K30" s="16"/>
      <c r="L30" s="17">
        <f t="shared" si="3"/>
        <v>0</v>
      </c>
    </row>
    <row r="31" spans="1:15" x14ac:dyDescent="0.25">
      <c r="A31" s="9" t="s">
        <v>40</v>
      </c>
      <c r="B31" s="29" t="s">
        <v>109</v>
      </c>
      <c r="C31" s="9">
        <v>45</v>
      </c>
      <c r="D31" s="9">
        <v>301.392</v>
      </c>
      <c r="E31" s="9">
        <v>153.89400000000001</v>
      </c>
      <c r="F31" s="9" t="s">
        <v>10</v>
      </c>
      <c r="G31" s="9">
        <v>153.88999999999999</v>
      </c>
      <c r="H31" s="9">
        <f t="shared" si="0"/>
        <v>4.0000000000190994E-3</v>
      </c>
      <c r="I31" s="10">
        <f t="shared" si="1"/>
        <v>0.99997400808348591</v>
      </c>
      <c r="J31" s="17">
        <f t="shared" si="2"/>
        <v>46381.214879999992</v>
      </c>
      <c r="K31" s="16"/>
      <c r="L31" s="17">
        <f t="shared" si="3"/>
        <v>0</v>
      </c>
    </row>
    <row r="32" spans="1:15" x14ac:dyDescent="0.25">
      <c r="A32" s="9" t="s">
        <v>40</v>
      </c>
      <c r="B32" s="29" t="s">
        <v>110</v>
      </c>
      <c r="C32" s="9">
        <v>46</v>
      </c>
      <c r="D32" s="9">
        <v>301.392</v>
      </c>
      <c r="E32" s="9">
        <v>12.7844</v>
      </c>
      <c r="F32" s="9" t="s">
        <v>10</v>
      </c>
      <c r="G32" s="9">
        <v>12.78</v>
      </c>
      <c r="H32" s="9">
        <f t="shared" si="0"/>
        <v>4.4000000000004036E-3</v>
      </c>
      <c r="I32" s="10">
        <f t="shared" si="1"/>
        <v>0.99965583054347484</v>
      </c>
      <c r="J32" s="17">
        <f t="shared" si="2"/>
        <v>3851.7897599999997</v>
      </c>
      <c r="K32" s="16"/>
      <c r="L32" s="17">
        <f t="shared" si="3"/>
        <v>0</v>
      </c>
    </row>
    <row r="33" spans="1:12" x14ac:dyDescent="0.25">
      <c r="A33" s="9" t="s">
        <v>40</v>
      </c>
      <c r="B33" s="29" t="s">
        <v>111</v>
      </c>
      <c r="C33" s="9">
        <v>47</v>
      </c>
      <c r="D33" s="9">
        <v>301.392</v>
      </c>
      <c r="E33" s="9">
        <v>12.54</v>
      </c>
      <c r="F33" s="9" t="s">
        <v>10</v>
      </c>
      <c r="G33" s="9">
        <f>E33</f>
        <v>12.54</v>
      </c>
      <c r="H33" s="9">
        <f t="shared" si="0"/>
        <v>0</v>
      </c>
      <c r="I33" s="10">
        <f t="shared" si="1"/>
        <v>1</v>
      </c>
      <c r="J33" s="17">
        <f t="shared" si="2"/>
        <v>3779.4556799999996</v>
      </c>
      <c r="K33" s="16"/>
      <c r="L33" s="17">
        <f t="shared" si="3"/>
        <v>0</v>
      </c>
    </row>
    <row r="34" spans="1:12" x14ac:dyDescent="0.25">
      <c r="A34" s="9" t="s">
        <v>40</v>
      </c>
      <c r="B34" s="29" t="s">
        <v>112</v>
      </c>
      <c r="C34" s="9">
        <v>50</v>
      </c>
      <c r="D34" s="9">
        <v>225</v>
      </c>
      <c r="E34" s="9">
        <v>11.081</v>
      </c>
      <c r="F34" s="9" t="s">
        <v>14</v>
      </c>
      <c r="G34" s="9">
        <v>11.08</v>
      </c>
      <c r="H34" s="9">
        <f t="shared" si="0"/>
        <v>9.9999999999944578E-4</v>
      </c>
      <c r="I34" s="10">
        <f t="shared" si="1"/>
        <v>0.99990975543723493</v>
      </c>
      <c r="J34" s="17">
        <f t="shared" si="2"/>
        <v>2493</v>
      </c>
      <c r="K34" s="16"/>
      <c r="L34" s="17">
        <f t="shared" si="3"/>
        <v>0</v>
      </c>
    </row>
    <row r="35" spans="1:12" x14ac:dyDescent="0.25">
      <c r="A35" s="9" t="s">
        <v>40</v>
      </c>
      <c r="B35" s="29" t="s">
        <v>113</v>
      </c>
      <c r="C35" s="9">
        <v>51</v>
      </c>
      <c r="D35" s="9">
        <v>1500</v>
      </c>
      <c r="E35" s="9">
        <v>1.6</v>
      </c>
      <c r="F35" s="9" t="s">
        <v>14</v>
      </c>
      <c r="G35" s="9">
        <v>1.6</v>
      </c>
      <c r="H35" s="9">
        <f t="shared" si="0"/>
        <v>0</v>
      </c>
      <c r="I35" s="10">
        <f t="shared" si="1"/>
        <v>1</v>
      </c>
      <c r="J35" s="17">
        <f t="shared" si="2"/>
        <v>2400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113</v>
      </c>
      <c r="C36" s="9">
        <v>52</v>
      </c>
      <c r="D36" s="9">
        <v>1500</v>
      </c>
      <c r="E36" s="9">
        <v>1.6</v>
      </c>
      <c r="F36" s="9" t="s">
        <v>14</v>
      </c>
      <c r="G36" s="9">
        <v>1.6</v>
      </c>
      <c r="H36" s="9">
        <f t="shared" si="0"/>
        <v>0</v>
      </c>
      <c r="I36" s="10">
        <f t="shared" si="1"/>
        <v>1</v>
      </c>
      <c r="J36" s="17">
        <f t="shared" si="2"/>
        <v>2400</v>
      </c>
      <c r="K36" s="16"/>
      <c r="L36" s="17">
        <f t="shared" si="3"/>
        <v>0</v>
      </c>
    </row>
    <row r="37" spans="1:12" x14ac:dyDescent="0.25">
      <c r="A37" s="9" t="s">
        <v>40</v>
      </c>
      <c r="B37" s="29" t="s">
        <v>114</v>
      </c>
      <c r="C37" s="9">
        <v>53</v>
      </c>
      <c r="D37" s="9">
        <v>900</v>
      </c>
      <c r="E37" s="9">
        <v>4.6740000000000004</v>
      </c>
      <c r="F37" s="9" t="s">
        <v>14</v>
      </c>
      <c r="G37" s="9">
        <v>4.67</v>
      </c>
      <c r="H37" s="9">
        <f t="shared" si="0"/>
        <v>4.0000000000004476E-3</v>
      </c>
      <c r="I37" s="10">
        <f t="shared" si="1"/>
        <v>0.99914420196833542</v>
      </c>
      <c r="J37" s="17">
        <f t="shared" si="2"/>
        <v>4203</v>
      </c>
      <c r="K37" s="16"/>
      <c r="L37" s="17">
        <f t="shared" si="3"/>
        <v>0</v>
      </c>
    </row>
    <row r="38" spans="1:12" x14ac:dyDescent="0.25">
      <c r="A38" s="9" t="s">
        <v>40</v>
      </c>
      <c r="B38" s="29" t="s">
        <v>115</v>
      </c>
      <c r="C38" s="9">
        <v>55</v>
      </c>
      <c r="D38" s="9">
        <v>2000</v>
      </c>
      <c r="E38" s="9">
        <v>3.3809999999999998</v>
      </c>
      <c r="F38" s="9" t="s">
        <v>14</v>
      </c>
      <c r="G38" s="9">
        <v>3.38</v>
      </c>
      <c r="H38" s="9">
        <f t="shared" si="0"/>
        <v>9.9999999999988987E-4</v>
      </c>
      <c r="I38" s="10">
        <f t="shared" si="1"/>
        <v>0.99970422951789417</v>
      </c>
      <c r="J38" s="17">
        <f t="shared" si="2"/>
        <v>6760</v>
      </c>
      <c r="K38" s="16"/>
      <c r="L38" s="17">
        <f t="shared" si="3"/>
        <v>0</v>
      </c>
    </row>
    <row r="39" spans="1:12" x14ac:dyDescent="0.25">
      <c r="A39" s="9" t="s">
        <v>40</v>
      </c>
      <c r="B39" s="29" t="s">
        <v>116</v>
      </c>
      <c r="C39" s="9">
        <v>58</v>
      </c>
      <c r="D39" s="9">
        <v>225</v>
      </c>
      <c r="E39" s="9">
        <v>17.149000000000001</v>
      </c>
      <c r="F39" s="9" t="s">
        <v>14</v>
      </c>
      <c r="G39" s="9">
        <v>17.149999999999999</v>
      </c>
      <c r="H39" s="9">
        <f t="shared" si="0"/>
        <v>-9.9999999999766942E-4</v>
      </c>
      <c r="I39" s="10">
        <f t="shared" si="1"/>
        <v>1.0000583124380429</v>
      </c>
      <c r="J39" s="17">
        <f t="shared" si="2"/>
        <v>3858.7499999999995</v>
      </c>
      <c r="K39" s="16"/>
      <c r="L39" s="17">
        <f t="shared" si="3"/>
        <v>0</v>
      </c>
    </row>
    <row r="40" spans="1:12" x14ac:dyDescent="0.25">
      <c r="A40" s="9" t="s">
        <v>40</v>
      </c>
      <c r="B40" s="29" t="s">
        <v>117</v>
      </c>
      <c r="C40" s="9">
        <v>61</v>
      </c>
      <c r="D40" s="9">
        <v>2000</v>
      </c>
      <c r="E40" s="9">
        <v>1.8080000000000001</v>
      </c>
      <c r="F40" s="9" t="s">
        <v>14</v>
      </c>
      <c r="G40" s="9">
        <v>1.81</v>
      </c>
      <c r="H40" s="9">
        <f t="shared" si="0"/>
        <v>-2.0000000000000018E-3</v>
      </c>
      <c r="I40" s="10">
        <f t="shared" si="1"/>
        <v>1.0011061946902655</v>
      </c>
      <c r="J40" s="17">
        <f t="shared" si="2"/>
        <v>3620</v>
      </c>
      <c r="K40" s="16"/>
      <c r="L40" s="17">
        <f t="shared" si="3"/>
        <v>0</v>
      </c>
    </row>
    <row r="41" spans="1:12" x14ac:dyDescent="0.25">
      <c r="A41" s="9" t="s">
        <v>40</v>
      </c>
      <c r="B41" s="29" t="s">
        <v>118</v>
      </c>
      <c r="C41" s="9">
        <v>63</v>
      </c>
      <c r="D41" s="9">
        <v>1500</v>
      </c>
      <c r="E41" s="9">
        <v>0.626</v>
      </c>
      <c r="F41" s="9" t="s">
        <v>14</v>
      </c>
      <c r="G41" s="9">
        <f>E41</f>
        <v>0.626</v>
      </c>
      <c r="H41" s="9">
        <f t="shared" si="0"/>
        <v>0</v>
      </c>
      <c r="I41" s="10">
        <f t="shared" si="1"/>
        <v>1</v>
      </c>
      <c r="J41" s="17">
        <f t="shared" si="2"/>
        <v>939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40</v>
      </c>
      <c r="B43" s="29" t="s">
        <v>120</v>
      </c>
      <c r="C43" s="9">
        <v>69</v>
      </c>
      <c r="D43" s="9">
        <v>7500</v>
      </c>
      <c r="E43" s="9">
        <v>0.55000000000000004</v>
      </c>
      <c r="F43" s="9" t="s">
        <v>16</v>
      </c>
      <c r="G43" s="9">
        <v>0.55000000000000004</v>
      </c>
      <c r="H43" s="9">
        <f t="shared" si="0"/>
        <v>0</v>
      </c>
      <c r="I43" s="10">
        <f t="shared" si="1"/>
        <v>1</v>
      </c>
      <c r="J43" s="17">
        <f t="shared" si="2"/>
        <v>4125</v>
      </c>
      <c r="K43" s="16"/>
      <c r="L43" s="17">
        <f t="shared" si="3"/>
        <v>0</v>
      </c>
    </row>
    <row r="44" spans="1:12" x14ac:dyDescent="0.25">
      <c r="A44" s="9" t="s">
        <v>40</v>
      </c>
      <c r="B44" s="29" t="s">
        <v>121</v>
      </c>
      <c r="C44" s="9">
        <v>73</v>
      </c>
      <c r="D44" s="9">
        <v>7500</v>
      </c>
      <c r="E44" s="9">
        <v>1.2</v>
      </c>
      <c r="F44" s="9" t="s">
        <v>16</v>
      </c>
      <c r="G44" s="9">
        <v>1.2</v>
      </c>
      <c r="H44" s="9">
        <f t="shared" si="0"/>
        <v>0</v>
      </c>
      <c r="I44" s="10">
        <f t="shared" si="1"/>
        <v>1</v>
      </c>
      <c r="J44" s="17">
        <f t="shared" si="2"/>
        <v>9000</v>
      </c>
      <c r="K44" s="16"/>
      <c r="L44" s="17">
        <f t="shared" si="3"/>
        <v>0</v>
      </c>
    </row>
    <row r="45" spans="1:12" x14ac:dyDescent="0.25">
      <c r="A45" s="9" t="s">
        <v>40</v>
      </c>
      <c r="B45" s="29" t="s">
        <v>122</v>
      </c>
      <c r="C45" s="9">
        <v>77</v>
      </c>
      <c r="D45" s="9">
        <v>7500</v>
      </c>
      <c r="E45" s="9">
        <v>0.17</v>
      </c>
      <c r="F45" s="9" t="s">
        <v>16</v>
      </c>
      <c r="G45" s="9">
        <v>0.17</v>
      </c>
      <c r="H45" s="9">
        <f t="shared" si="0"/>
        <v>0</v>
      </c>
      <c r="I45" s="10">
        <f t="shared" si="1"/>
        <v>1</v>
      </c>
      <c r="J45" s="17">
        <f t="shared" si="2"/>
        <v>1275</v>
      </c>
      <c r="K45" s="16"/>
      <c r="L45" s="17">
        <f t="shared" si="3"/>
        <v>0</v>
      </c>
    </row>
    <row r="46" spans="1:12" x14ac:dyDescent="0.25">
      <c r="A46" s="9" t="s">
        <v>40</v>
      </c>
      <c r="B46" s="29" t="s">
        <v>123</v>
      </c>
      <c r="C46" s="9">
        <v>80</v>
      </c>
      <c r="D46" s="9">
        <v>7000</v>
      </c>
      <c r="E46" s="9">
        <v>0.15</v>
      </c>
      <c r="F46" s="9" t="s">
        <v>16</v>
      </c>
      <c r="G46" s="9">
        <f>E46</f>
        <v>0.15</v>
      </c>
      <c r="H46" s="9">
        <f t="shared" si="0"/>
        <v>0</v>
      </c>
      <c r="I46" s="10">
        <f t="shared" si="1"/>
        <v>1</v>
      </c>
      <c r="J46" s="17">
        <f t="shared" si="2"/>
        <v>1050</v>
      </c>
      <c r="K46" s="16"/>
      <c r="L46" s="17">
        <f t="shared" si="3"/>
        <v>0</v>
      </c>
    </row>
    <row r="47" spans="1:12" x14ac:dyDescent="0.25">
      <c r="A47" s="9" t="s">
        <v>40</v>
      </c>
      <c r="B47" s="29" t="s">
        <v>124</v>
      </c>
      <c r="C47" s="9">
        <v>84</v>
      </c>
      <c r="D47" s="9">
        <v>301.392</v>
      </c>
      <c r="E47" s="9">
        <v>39.435000000000002</v>
      </c>
      <c r="F47" s="9" t="s">
        <v>10</v>
      </c>
      <c r="G47" s="9">
        <v>39.44</v>
      </c>
      <c r="H47" s="9">
        <f t="shared" si="0"/>
        <v>-4.9999999999954525E-3</v>
      </c>
      <c r="I47" s="10">
        <f t="shared" si="1"/>
        <v>1.0001267909217699</v>
      </c>
      <c r="J47" s="17">
        <f t="shared" si="2"/>
        <v>11886.900479999998</v>
      </c>
      <c r="K47" s="16"/>
      <c r="L47" s="17">
        <f t="shared" si="3"/>
        <v>0</v>
      </c>
    </row>
    <row r="48" spans="1:12" x14ac:dyDescent="0.25">
      <c r="A48" s="9" t="s">
        <v>40</v>
      </c>
      <c r="B48" s="29" t="s">
        <v>125</v>
      </c>
      <c r="C48" s="9">
        <v>85</v>
      </c>
      <c r="D48" s="9">
        <v>301.392</v>
      </c>
      <c r="E48" s="9">
        <v>128.66200000000001</v>
      </c>
      <c r="F48" s="9" t="s">
        <v>10</v>
      </c>
      <c r="G48" s="9">
        <v>128.66</v>
      </c>
      <c r="H48" s="9">
        <f t="shared" si="0"/>
        <v>2.0000000000095497E-3</v>
      </c>
      <c r="I48" s="10">
        <f t="shared" si="1"/>
        <v>0.99998445539475522</v>
      </c>
      <c r="J48" s="17">
        <f t="shared" si="2"/>
        <v>38777.094720000001</v>
      </c>
      <c r="K48" s="16"/>
      <c r="L48" s="17">
        <f t="shared" si="3"/>
        <v>0</v>
      </c>
    </row>
    <row r="49" spans="1:12" x14ac:dyDescent="0.25">
      <c r="A49" s="9" t="s">
        <v>40</v>
      </c>
      <c r="B49" s="29" t="s">
        <v>126</v>
      </c>
      <c r="C49" s="9">
        <v>86</v>
      </c>
      <c r="D49" s="9">
        <v>301.392</v>
      </c>
      <c r="E49" s="9">
        <v>12.784000000000001</v>
      </c>
      <c r="F49" s="9" t="s">
        <v>10</v>
      </c>
      <c r="G49" s="9">
        <v>12.78</v>
      </c>
      <c r="H49" s="9">
        <f t="shared" si="0"/>
        <v>4.0000000000013358E-3</v>
      </c>
      <c r="I49" s="10">
        <f t="shared" si="1"/>
        <v>0.99968710888610757</v>
      </c>
      <c r="J49" s="17">
        <f t="shared" si="2"/>
        <v>3851.7897599999997</v>
      </c>
      <c r="K49" s="16"/>
      <c r="L49" s="17">
        <f t="shared" si="3"/>
        <v>0</v>
      </c>
    </row>
    <row r="50" spans="1:12" x14ac:dyDescent="0.25">
      <c r="A50" s="9" t="s">
        <v>40</v>
      </c>
      <c r="B50" s="29" t="s">
        <v>127</v>
      </c>
      <c r="C50" s="9">
        <v>87</v>
      </c>
      <c r="D50" s="9">
        <v>301.392</v>
      </c>
      <c r="E50" s="9">
        <v>15.494999999999999</v>
      </c>
      <c r="F50" s="9" t="s">
        <v>10</v>
      </c>
      <c r="G50" s="9">
        <f>E50</f>
        <v>15.494999999999999</v>
      </c>
      <c r="H50" s="9">
        <f t="shared" si="0"/>
        <v>0</v>
      </c>
      <c r="I50" s="10">
        <f t="shared" si="1"/>
        <v>1</v>
      </c>
      <c r="J50" s="17">
        <f t="shared" si="2"/>
        <v>4670.0690399999994</v>
      </c>
      <c r="K50" s="16"/>
      <c r="L50" s="17">
        <f t="shared" si="3"/>
        <v>0</v>
      </c>
    </row>
    <row r="51" spans="1:12" x14ac:dyDescent="0.25">
      <c r="A51" s="9" t="s">
        <v>40</v>
      </c>
      <c r="B51" s="29" t="s">
        <v>128</v>
      </c>
      <c r="C51" s="9">
        <v>88</v>
      </c>
      <c r="D51" s="9">
        <v>2000</v>
      </c>
      <c r="E51" s="9">
        <v>2.294</v>
      </c>
      <c r="F51" s="9" t="s">
        <v>14</v>
      </c>
      <c r="G51" s="9">
        <v>2.29</v>
      </c>
      <c r="H51" s="9">
        <f t="shared" si="0"/>
        <v>4.0000000000000036E-3</v>
      </c>
      <c r="I51" s="10">
        <f t="shared" si="1"/>
        <v>0.99825632083696603</v>
      </c>
      <c r="J51" s="17">
        <f t="shared" si="2"/>
        <v>4580</v>
      </c>
      <c r="K51" s="16"/>
      <c r="L51" s="17">
        <f t="shared" si="3"/>
        <v>0</v>
      </c>
    </row>
    <row r="52" spans="1:12" x14ac:dyDescent="0.25">
      <c r="A52" s="9" t="s">
        <v>40</v>
      </c>
      <c r="B52" s="29" t="s">
        <v>129</v>
      </c>
      <c r="C52" s="9">
        <v>91</v>
      </c>
      <c r="D52" s="9">
        <v>225</v>
      </c>
      <c r="E52" s="9">
        <v>13.957000000000001</v>
      </c>
      <c r="F52" s="9" t="s">
        <v>14</v>
      </c>
      <c r="G52" s="9">
        <v>13.96</v>
      </c>
      <c r="H52" s="9">
        <f t="shared" si="0"/>
        <v>-3.0000000000001137E-3</v>
      </c>
      <c r="I52" s="10">
        <f t="shared" si="1"/>
        <v>1.0002149459052805</v>
      </c>
      <c r="J52" s="17">
        <f t="shared" si="2"/>
        <v>3141</v>
      </c>
      <c r="K52" s="16"/>
      <c r="L52" s="17">
        <f t="shared" si="3"/>
        <v>0</v>
      </c>
    </row>
    <row r="53" spans="1:12" x14ac:dyDescent="0.25">
      <c r="A53" s="9" t="s">
        <v>40</v>
      </c>
      <c r="B53" s="29" t="s">
        <v>130</v>
      </c>
      <c r="C53" s="9">
        <v>92</v>
      </c>
      <c r="D53" s="9">
        <v>2000</v>
      </c>
      <c r="E53" s="9">
        <v>1.8080000000000001</v>
      </c>
      <c r="F53" s="9" t="s">
        <v>14</v>
      </c>
      <c r="G53" s="9">
        <v>1.81</v>
      </c>
      <c r="H53" s="9">
        <f t="shared" si="0"/>
        <v>-2.0000000000000018E-3</v>
      </c>
      <c r="I53" s="10">
        <f t="shared" si="1"/>
        <v>1.0011061946902655</v>
      </c>
      <c r="J53" s="17">
        <f t="shared" si="2"/>
        <v>3620</v>
      </c>
      <c r="K53" s="16"/>
      <c r="L53" s="17">
        <f t="shared" si="3"/>
        <v>0</v>
      </c>
    </row>
    <row r="54" spans="1:12" x14ac:dyDescent="0.25">
      <c r="A54" s="9" t="s">
        <v>40</v>
      </c>
      <c r="B54" s="29" t="s">
        <v>131</v>
      </c>
      <c r="C54" s="9">
        <v>93</v>
      </c>
      <c r="D54" s="9">
        <v>1500</v>
      </c>
      <c r="E54" s="9">
        <v>0.69899999999999995</v>
      </c>
      <c r="F54" s="9" t="s">
        <v>14</v>
      </c>
      <c r="G54" s="9">
        <f>E54</f>
        <v>0.69899999999999995</v>
      </c>
      <c r="H54" s="9">
        <f t="shared" si="0"/>
        <v>0</v>
      </c>
      <c r="I54" s="10">
        <f t="shared" si="1"/>
        <v>1</v>
      </c>
      <c r="J54" s="17">
        <f t="shared" si="2"/>
        <v>1048.5</v>
      </c>
      <c r="K54" s="16"/>
      <c r="L54" s="17">
        <f t="shared" si="3"/>
        <v>0</v>
      </c>
    </row>
    <row r="55" spans="1:12" x14ac:dyDescent="0.25">
      <c r="A55" s="9" t="s">
        <v>40</v>
      </c>
      <c r="B55" s="29" t="s">
        <v>132</v>
      </c>
      <c r="C55" s="9">
        <v>97</v>
      </c>
      <c r="D55" s="9">
        <v>7000</v>
      </c>
      <c r="E55" s="9">
        <v>0.15</v>
      </c>
      <c r="F55" s="9" t="s">
        <v>16</v>
      </c>
      <c r="G55" s="9">
        <v>0.14000000000000001</v>
      </c>
      <c r="H55" s="9">
        <f t="shared" si="0"/>
        <v>9.9999999999999811E-3</v>
      </c>
      <c r="I55" s="10">
        <f t="shared" si="1"/>
        <v>0.93333333333333346</v>
      </c>
      <c r="J55" s="17">
        <f t="shared" si="2"/>
        <v>980.00000000000011</v>
      </c>
      <c r="K55" s="16"/>
      <c r="L55" s="17">
        <f t="shared" si="3"/>
        <v>0</v>
      </c>
    </row>
    <row r="56" spans="1:12" x14ac:dyDescent="0.25">
      <c r="A56" s="9" t="s">
        <v>40</v>
      </c>
      <c r="B56" s="29" t="s">
        <v>133</v>
      </c>
      <c r="C56" s="9">
        <v>100</v>
      </c>
      <c r="D56" s="9">
        <v>7000</v>
      </c>
      <c r="E56" s="9">
        <v>0.2</v>
      </c>
      <c r="F56" s="9" t="s">
        <v>16</v>
      </c>
      <c r="G56" s="9">
        <v>0.19</v>
      </c>
      <c r="H56" s="9">
        <f t="shared" si="0"/>
        <v>1.0000000000000009E-2</v>
      </c>
      <c r="I56" s="10">
        <f t="shared" si="1"/>
        <v>0.95</v>
      </c>
      <c r="J56" s="17">
        <f t="shared" si="2"/>
        <v>1330</v>
      </c>
      <c r="K56" s="16"/>
      <c r="L56" s="17">
        <f t="shared" si="3"/>
        <v>0</v>
      </c>
    </row>
    <row r="57" spans="1:12" x14ac:dyDescent="0.25">
      <c r="A57" s="9" t="s">
        <v>40</v>
      </c>
      <c r="B57" s="29" t="s">
        <v>134</v>
      </c>
      <c r="C57" s="9">
        <v>103</v>
      </c>
      <c r="D57" s="9">
        <v>7000</v>
      </c>
      <c r="E57" s="9">
        <v>0.02</v>
      </c>
      <c r="F57" s="9" t="s">
        <v>16</v>
      </c>
      <c r="G57" s="9">
        <f>E57</f>
        <v>0.02</v>
      </c>
      <c r="H57" s="9">
        <f t="shared" si="0"/>
        <v>0</v>
      </c>
      <c r="I57" s="10">
        <f t="shared" si="1"/>
        <v>1</v>
      </c>
      <c r="J57" s="17">
        <f t="shared" si="2"/>
        <v>140</v>
      </c>
      <c r="K57" s="16"/>
      <c r="L57" s="17">
        <f t="shared" si="3"/>
        <v>0</v>
      </c>
    </row>
    <row r="58" spans="1:12" x14ac:dyDescent="0.25">
      <c r="A58" s="9" t="s">
        <v>40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7.7</v>
      </c>
      <c r="H58" s="9">
        <f t="shared" si="0"/>
        <v>0.39999999999999947</v>
      </c>
      <c r="I58" s="10">
        <f t="shared" si="1"/>
        <v>0.9506172839506174</v>
      </c>
      <c r="J58" s="17">
        <f t="shared" si="2"/>
        <v>2320.7184000000002</v>
      </c>
      <c r="K58" s="16"/>
      <c r="L58" s="17">
        <f t="shared" si="3"/>
        <v>0</v>
      </c>
    </row>
    <row r="59" spans="1:12" x14ac:dyDescent="0.25">
      <c r="A59" s="9" t="s">
        <v>40</v>
      </c>
      <c r="B59" s="29" t="s">
        <v>136</v>
      </c>
      <c r="C59" s="9">
        <v>107</v>
      </c>
      <c r="D59" s="9">
        <v>301.392</v>
      </c>
      <c r="E59" s="9">
        <v>28.129000000000001</v>
      </c>
      <c r="F59" s="9" t="s">
        <v>10</v>
      </c>
      <c r="G59" s="9">
        <v>26.72</v>
      </c>
      <c r="H59" s="9">
        <f t="shared" si="0"/>
        <v>1.4090000000000025</v>
      </c>
      <c r="I59" s="10">
        <f t="shared" si="1"/>
        <v>0.9499093462263144</v>
      </c>
      <c r="J59" s="17">
        <f t="shared" si="2"/>
        <v>8053.1942399999998</v>
      </c>
      <c r="K59" s="16"/>
      <c r="L59" s="17">
        <f t="shared" si="3"/>
        <v>0</v>
      </c>
    </row>
    <row r="60" spans="1:12" x14ac:dyDescent="0.25">
      <c r="A60" s="9" t="s">
        <v>40</v>
      </c>
      <c r="B60" s="29" t="s">
        <v>137</v>
      </c>
      <c r="C60" s="9">
        <v>108</v>
      </c>
      <c r="D60" s="9">
        <v>301.392</v>
      </c>
      <c r="E60" s="9">
        <v>2.4550000000000001</v>
      </c>
      <c r="F60" s="9" t="s">
        <v>10</v>
      </c>
      <c r="G60" s="9">
        <f>E60</f>
        <v>2.4550000000000001</v>
      </c>
      <c r="H60" s="9">
        <f t="shared" si="0"/>
        <v>0</v>
      </c>
      <c r="I60" s="10">
        <f t="shared" si="1"/>
        <v>1</v>
      </c>
      <c r="J60" s="17">
        <f t="shared" si="2"/>
        <v>739.91736000000003</v>
      </c>
      <c r="K60" s="16"/>
      <c r="L60" s="17">
        <f t="shared" si="3"/>
        <v>0</v>
      </c>
    </row>
    <row r="61" spans="1:12" x14ac:dyDescent="0.25">
      <c r="A61" s="9" t="s">
        <v>40</v>
      </c>
      <c r="B61" s="29" t="s">
        <v>138</v>
      </c>
      <c r="C61" s="9">
        <v>109</v>
      </c>
      <c r="D61" s="9">
        <v>2000</v>
      </c>
      <c r="E61" s="9">
        <v>0.70899999999999996</v>
      </c>
      <c r="F61" s="9" t="s">
        <v>14</v>
      </c>
      <c r="G61" s="9">
        <v>0.67</v>
      </c>
      <c r="H61" s="9">
        <f t="shared" si="0"/>
        <v>3.8999999999999924E-2</v>
      </c>
      <c r="I61" s="10">
        <f t="shared" si="1"/>
        <v>0.94499294781382237</v>
      </c>
      <c r="J61" s="17">
        <f t="shared" si="2"/>
        <v>1340</v>
      </c>
      <c r="K61" s="16"/>
      <c r="L61" s="17">
        <f t="shared" si="3"/>
        <v>0</v>
      </c>
    </row>
    <row r="62" spans="1:12" x14ac:dyDescent="0.25">
      <c r="A62" s="9" t="s">
        <v>40</v>
      </c>
      <c r="B62" s="29" t="s">
        <v>139</v>
      </c>
      <c r="C62" s="9">
        <v>112</v>
      </c>
      <c r="D62" s="9">
        <v>225</v>
      </c>
      <c r="E62" s="9">
        <v>2.6680000000000001</v>
      </c>
      <c r="F62" s="9" t="s">
        <v>14</v>
      </c>
      <c r="G62" s="9">
        <v>2.5299999999999998</v>
      </c>
      <c r="H62" s="9">
        <f t="shared" si="0"/>
        <v>0.13800000000000034</v>
      </c>
      <c r="I62" s="10">
        <f t="shared" si="1"/>
        <v>0.94827586206896541</v>
      </c>
      <c r="J62" s="17">
        <f t="shared" si="2"/>
        <v>569.25</v>
      </c>
      <c r="K62" s="16"/>
      <c r="L62" s="17">
        <f t="shared" si="3"/>
        <v>0</v>
      </c>
    </row>
    <row r="63" spans="1:12" x14ac:dyDescent="0.25">
      <c r="A63" s="9" t="s">
        <v>40</v>
      </c>
      <c r="B63" s="29" t="s">
        <v>139</v>
      </c>
      <c r="C63" s="9">
        <v>113</v>
      </c>
      <c r="D63" s="9">
        <v>1500</v>
      </c>
      <c r="E63" s="9">
        <v>0.19600000000000001</v>
      </c>
      <c r="F63" s="9" t="s">
        <v>14</v>
      </c>
      <c r="G63" s="9">
        <f>E63</f>
        <v>0.19600000000000001</v>
      </c>
      <c r="H63" s="9">
        <f t="shared" si="0"/>
        <v>0</v>
      </c>
      <c r="I63" s="10">
        <f t="shared" si="1"/>
        <v>1</v>
      </c>
      <c r="J63" s="17">
        <f t="shared" si="2"/>
        <v>294</v>
      </c>
      <c r="K63" s="16"/>
      <c r="L63" s="17">
        <f t="shared" si="3"/>
        <v>0</v>
      </c>
    </row>
    <row r="64" spans="1:12" x14ac:dyDescent="0.25">
      <c r="A64" s="9" t="s">
        <v>40</v>
      </c>
      <c r="B64" s="29" t="s">
        <v>140</v>
      </c>
      <c r="C64" s="9">
        <v>116</v>
      </c>
      <c r="D64" s="9">
        <v>50</v>
      </c>
      <c r="E64" s="9">
        <v>41</v>
      </c>
      <c r="F64" s="9" t="s">
        <v>13</v>
      </c>
      <c r="G64" s="9">
        <v>41</v>
      </c>
      <c r="H64" s="9">
        <f t="shared" si="0"/>
        <v>0</v>
      </c>
      <c r="I64" s="10">
        <f t="shared" si="1"/>
        <v>1</v>
      </c>
      <c r="J64" s="17">
        <f t="shared" si="2"/>
        <v>2050</v>
      </c>
      <c r="K64" s="16"/>
      <c r="L64" s="17">
        <f t="shared" si="3"/>
        <v>0</v>
      </c>
    </row>
    <row r="65" spans="1:12" x14ac:dyDescent="0.25">
      <c r="A65" s="9" t="s">
        <v>18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40</v>
      </c>
      <c r="B66" s="29" t="s">
        <v>142</v>
      </c>
      <c r="C66" s="9">
        <v>120</v>
      </c>
      <c r="D66" s="9">
        <v>193.75200000000001</v>
      </c>
      <c r="E66" s="9">
        <v>112.22</v>
      </c>
      <c r="F66" s="9" t="s">
        <v>10</v>
      </c>
      <c r="G66" s="9">
        <v>112.22</v>
      </c>
      <c r="H66" s="9">
        <f t="shared" si="0"/>
        <v>0</v>
      </c>
      <c r="I66" s="10">
        <f t="shared" si="1"/>
        <v>1</v>
      </c>
      <c r="J66" s="17">
        <f t="shared" si="2"/>
        <v>21742.849440000002</v>
      </c>
      <c r="K66" s="16"/>
      <c r="L66" s="17">
        <f t="shared" si="3"/>
        <v>0</v>
      </c>
    </row>
    <row r="67" spans="1:12" x14ac:dyDescent="0.25">
      <c r="A67" s="9" t="s">
        <v>40</v>
      </c>
      <c r="B67" s="29" t="s">
        <v>143</v>
      </c>
      <c r="C67" s="9">
        <v>124</v>
      </c>
      <c r="D67" s="9">
        <v>193.75200000000001</v>
      </c>
      <c r="E67" s="9">
        <v>133.46</v>
      </c>
      <c r="F67" s="9" t="s">
        <v>10</v>
      </c>
      <c r="G67" s="9">
        <v>133.46</v>
      </c>
      <c r="H67" s="9">
        <f t="shared" si="0"/>
        <v>0</v>
      </c>
      <c r="I67" s="10">
        <f t="shared" si="1"/>
        <v>1</v>
      </c>
      <c r="J67" s="17">
        <f t="shared" si="2"/>
        <v>25858.141920000002</v>
      </c>
      <c r="K67" s="16"/>
      <c r="L67" s="17">
        <f t="shared" si="3"/>
        <v>0</v>
      </c>
    </row>
    <row r="68" spans="1:12" x14ac:dyDescent="0.25">
      <c r="A68" s="9" t="s">
        <v>40</v>
      </c>
      <c r="B68" s="29" t="s">
        <v>144</v>
      </c>
      <c r="C68" s="9">
        <v>129</v>
      </c>
      <c r="D68" s="9">
        <v>193.75200000000001</v>
      </c>
      <c r="E68" s="9">
        <v>71.27</v>
      </c>
      <c r="F68" s="9" t="s">
        <v>10</v>
      </c>
      <c r="G68" s="9">
        <v>71.27</v>
      </c>
      <c r="H68" s="9">
        <f t="shared" si="0"/>
        <v>0</v>
      </c>
      <c r="I68" s="10">
        <f t="shared" si="1"/>
        <v>1</v>
      </c>
      <c r="J68" s="17">
        <f t="shared" si="2"/>
        <v>13808.705040000001</v>
      </c>
      <c r="K68" s="16"/>
      <c r="L68" s="17">
        <f t="shared" si="3"/>
        <v>0</v>
      </c>
    </row>
    <row r="69" spans="1:12" x14ac:dyDescent="0.25">
      <c r="A69" s="9" t="s">
        <v>40</v>
      </c>
      <c r="B69" s="29" t="s">
        <v>145</v>
      </c>
      <c r="C69" s="9">
        <v>133</v>
      </c>
      <c r="D69" s="9">
        <v>65.599999999999994</v>
      </c>
      <c r="E69" s="9">
        <v>32.74</v>
      </c>
      <c r="F69" s="9" t="s">
        <v>19</v>
      </c>
      <c r="G69" s="9">
        <f>E69</f>
        <v>32.74</v>
      </c>
      <c r="H69" s="9">
        <f t="shared" ref="H69:H134" si="4">E69-G69</f>
        <v>0</v>
      </c>
      <c r="I69" s="10">
        <f t="shared" ref="I69:I129" si="5">G69/E69</f>
        <v>1</v>
      </c>
      <c r="J69" s="17">
        <f t="shared" si="2"/>
        <v>2147.7440000000001</v>
      </c>
      <c r="K69" s="16"/>
      <c r="L69" s="17">
        <f t="shared" si="3"/>
        <v>0</v>
      </c>
    </row>
    <row r="70" spans="1:12" x14ac:dyDescent="0.25">
      <c r="A70" s="9" t="s">
        <v>40</v>
      </c>
      <c r="B70" s="29" t="s">
        <v>146</v>
      </c>
      <c r="C70" s="9">
        <v>137</v>
      </c>
      <c r="D70" s="9">
        <v>65.599999999999994</v>
      </c>
      <c r="E70" s="9">
        <v>72.209999999999994</v>
      </c>
      <c r="F70" s="9" t="s">
        <v>19</v>
      </c>
      <c r="G70" s="9">
        <f t="shared" ref="G70:G75" si="6">E70</f>
        <v>72.209999999999994</v>
      </c>
      <c r="H70" s="9">
        <f t="shared" si="4"/>
        <v>0</v>
      </c>
      <c r="I70" s="10">
        <f t="shared" si="5"/>
        <v>1</v>
      </c>
      <c r="J70" s="17">
        <f t="shared" ref="J70:J129" si="7">D70*G70</f>
        <v>4736.9759999999987</v>
      </c>
      <c r="K70" s="16"/>
      <c r="L70" s="17">
        <f t="shared" ref="L70:L134" si="8">D70*E70*K70</f>
        <v>0</v>
      </c>
    </row>
    <row r="71" spans="1:12" x14ac:dyDescent="0.25">
      <c r="A71" s="9" t="s">
        <v>40</v>
      </c>
      <c r="B71" s="29" t="s">
        <v>276</v>
      </c>
      <c r="C71" s="9">
        <v>138</v>
      </c>
      <c r="D71" s="9">
        <v>161.46</v>
      </c>
      <c r="E71" s="9">
        <v>0.66</v>
      </c>
      <c r="F71" s="9" t="s">
        <v>10</v>
      </c>
      <c r="G71" s="9">
        <f t="shared" si="6"/>
        <v>0.66</v>
      </c>
      <c r="H71" s="9">
        <f t="shared" si="4"/>
        <v>0</v>
      </c>
      <c r="I71" s="10">
        <f t="shared" si="5"/>
        <v>1</v>
      </c>
      <c r="J71" s="17">
        <f t="shared" si="7"/>
        <v>106.56360000000001</v>
      </c>
      <c r="K71" s="16"/>
      <c r="L71" s="17">
        <f t="shared" si="8"/>
        <v>0</v>
      </c>
    </row>
    <row r="72" spans="1:12" x14ac:dyDescent="0.25">
      <c r="A72" s="9" t="s">
        <v>40</v>
      </c>
      <c r="B72" s="29" t="s">
        <v>147</v>
      </c>
      <c r="C72" s="9">
        <v>140</v>
      </c>
      <c r="D72" s="9">
        <v>10.76</v>
      </c>
      <c r="E72" s="9">
        <v>201.86</v>
      </c>
      <c r="F72" s="9" t="s">
        <v>10</v>
      </c>
      <c r="G72" s="9">
        <f t="shared" si="6"/>
        <v>201.86</v>
      </c>
      <c r="H72" s="9">
        <f t="shared" si="4"/>
        <v>0</v>
      </c>
      <c r="I72" s="10">
        <f t="shared" si="5"/>
        <v>1</v>
      </c>
      <c r="J72" s="17">
        <f t="shared" si="7"/>
        <v>2172.0136000000002</v>
      </c>
      <c r="K72" s="16"/>
      <c r="L72" s="17">
        <f t="shared" si="8"/>
        <v>0</v>
      </c>
    </row>
    <row r="73" spans="1:12" x14ac:dyDescent="0.25">
      <c r="A73" s="9" t="s">
        <v>40</v>
      </c>
      <c r="B73" s="29" t="s">
        <v>148</v>
      </c>
      <c r="C73" s="9">
        <v>142</v>
      </c>
      <c r="D73" s="9">
        <v>139.93199999999999</v>
      </c>
      <c r="E73" s="9">
        <v>72.040000000000006</v>
      </c>
      <c r="F73" s="9" t="s">
        <v>10</v>
      </c>
      <c r="G73" s="9">
        <f t="shared" si="6"/>
        <v>72.040000000000006</v>
      </c>
      <c r="H73" s="9">
        <f t="shared" si="4"/>
        <v>0</v>
      </c>
      <c r="I73" s="10">
        <f t="shared" si="5"/>
        <v>1</v>
      </c>
      <c r="J73" s="17">
        <f t="shared" si="7"/>
        <v>10080.701279999999</v>
      </c>
      <c r="K73" s="16"/>
      <c r="L73" s="17">
        <f t="shared" si="8"/>
        <v>0</v>
      </c>
    </row>
    <row r="74" spans="1:12" x14ac:dyDescent="0.25">
      <c r="A74" s="9" t="s">
        <v>40</v>
      </c>
      <c r="B74" s="29" t="s">
        <v>149</v>
      </c>
      <c r="C74" s="9">
        <v>143</v>
      </c>
      <c r="D74" s="9">
        <v>139.93199999999999</v>
      </c>
      <c r="E74" s="9">
        <v>187.02</v>
      </c>
      <c r="F74" s="9" t="s">
        <v>10</v>
      </c>
      <c r="G74" s="9">
        <f t="shared" si="6"/>
        <v>187.02</v>
      </c>
      <c r="H74" s="9">
        <f t="shared" si="4"/>
        <v>0</v>
      </c>
      <c r="I74" s="10">
        <f t="shared" si="5"/>
        <v>1</v>
      </c>
      <c r="J74" s="17">
        <f t="shared" si="7"/>
        <v>26170.082640000001</v>
      </c>
      <c r="K74" s="16"/>
      <c r="L74" s="17">
        <f t="shared" si="8"/>
        <v>0</v>
      </c>
    </row>
    <row r="75" spans="1:12" x14ac:dyDescent="0.25">
      <c r="A75" s="9" t="s">
        <v>40</v>
      </c>
      <c r="B75" s="29" t="s">
        <v>150</v>
      </c>
      <c r="C75" s="9">
        <v>147</v>
      </c>
      <c r="D75" s="9">
        <v>193.75200000000001</v>
      </c>
      <c r="E75" s="9">
        <v>201.85300000000001</v>
      </c>
      <c r="F75" s="9" t="s">
        <v>10</v>
      </c>
      <c r="G75" s="9">
        <f t="shared" si="6"/>
        <v>201.85300000000001</v>
      </c>
      <c r="H75" s="9">
        <f t="shared" si="4"/>
        <v>0</v>
      </c>
      <c r="I75" s="10">
        <f t="shared" si="5"/>
        <v>1</v>
      </c>
      <c r="J75" s="17">
        <f t="shared" si="7"/>
        <v>39109.422456</v>
      </c>
      <c r="K75" s="16"/>
      <c r="L75" s="17">
        <f t="shared" si="8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14500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7"/>
        <v>14500</v>
      </c>
      <c r="K76" s="16"/>
      <c r="L76" s="17">
        <f t="shared" si="8"/>
        <v>0</v>
      </c>
    </row>
    <row r="77" spans="1:12" x14ac:dyDescent="0.25">
      <c r="A77" s="9" t="s">
        <v>40</v>
      </c>
      <c r="B77" s="29" t="s">
        <v>152</v>
      </c>
      <c r="C77" s="9">
        <v>151</v>
      </c>
      <c r="D77" s="9">
        <v>139.93199999999999</v>
      </c>
      <c r="E77" s="9">
        <v>64.644000000000005</v>
      </c>
      <c r="F77" s="9" t="s">
        <v>10</v>
      </c>
      <c r="G77" s="9">
        <f>E77</f>
        <v>64.644000000000005</v>
      </c>
      <c r="H77" s="9">
        <f t="shared" si="4"/>
        <v>0</v>
      </c>
      <c r="I77" s="10">
        <f t="shared" si="5"/>
        <v>1</v>
      </c>
      <c r="J77" s="17">
        <f t="shared" si="7"/>
        <v>9045.7642080000005</v>
      </c>
      <c r="K77" s="16"/>
      <c r="L77" s="17">
        <f t="shared" si="8"/>
        <v>0</v>
      </c>
    </row>
    <row r="78" spans="1:12" x14ac:dyDescent="0.25">
      <c r="A78" s="9" t="s">
        <v>40</v>
      </c>
      <c r="B78" s="29" t="s">
        <v>153</v>
      </c>
      <c r="C78" s="9">
        <v>152</v>
      </c>
      <c r="D78" s="9">
        <v>139.93199999999999</v>
      </c>
      <c r="E78" s="9">
        <v>206.23</v>
      </c>
      <c r="F78" s="9" t="s">
        <v>10</v>
      </c>
      <c r="G78" s="9">
        <f t="shared" ref="G78:G88" si="9">E78</f>
        <v>206.23</v>
      </c>
      <c r="H78" s="9">
        <f t="shared" si="4"/>
        <v>0</v>
      </c>
      <c r="I78" s="10">
        <f t="shared" si="5"/>
        <v>1</v>
      </c>
      <c r="J78" s="17">
        <f t="shared" si="7"/>
        <v>28858.176359999998</v>
      </c>
      <c r="K78" s="16"/>
      <c r="L78" s="17">
        <f t="shared" si="8"/>
        <v>0</v>
      </c>
    </row>
    <row r="79" spans="1:12" x14ac:dyDescent="0.25">
      <c r="A79" s="9" t="s">
        <v>40</v>
      </c>
      <c r="B79" s="29" t="s">
        <v>154</v>
      </c>
      <c r="C79" s="9">
        <v>156</v>
      </c>
      <c r="D79" s="9">
        <v>193.75200000000001</v>
      </c>
      <c r="E79" s="9">
        <v>132.03</v>
      </c>
      <c r="F79" s="9" t="s">
        <v>10</v>
      </c>
      <c r="G79" s="9">
        <f t="shared" si="9"/>
        <v>132.03</v>
      </c>
      <c r="H79" s="9">
        <f t="shared" si="4"/>
        <v>0</v>
      </c>
      <c r="I79" s="10">
        <f t="shared" si="5"/>
        <v>1</v>
      </c>
      <c r="J79" s="17">
        <f t="shared" si="7"/>
        <v>25581.076560000001</v>
      </c>
      <c r="K79" s="16"/>
      <c r="L79" s="17">
        <f t="shared" si="8"/>
        <v>0</v>
      </c>
    </row>
    <row r="80" spans="1:12" x14ac:dyDescent="0.25">
      <c r="A80" s="9" t="s">
        <v>40</v>
      </c>
      <c r="B80" s="29" t="s">
        <v>155</v>
      </c>
      <c r="C80" s="9">
        <v>160</v>
      </c>
      <c r="D80" s="9">
        <v>139.93199999999999</v>
      </c>
      <c r="E80" s="9">
        <v>12.3</v>
      </c>
      <c r="F80" s="9" t="s">
        <v>10</v>
      </c>
      <c r="G80" s="9">
        <f t="shared" si="9"/>
        <v>12.3</v>
      </c>
      <c r="H80" s="9">
        <f t="shared" si="4"/>
        <v>0</v>
      </c>
      <c r="I80" s="10">
        <f t="shared" si="5"/>
        <v>1</v>
      </c>
      <c r="J80" s="17">
        <f t="shared" si="7"/>
        <v>1721.1635999999999</v>
      </c>
      <c r="K80" s="16"/>
      <c r="L80" s="17">
        <f t="shared" si="8"/>
        <v>0</v>
      </c>
    </row>
    <row r="81" spans="1:12" x14ac:dyDescent="0.25">
      <c r="A81" s="9" t="s">
        <v>40</v>
      </c>
      <c r="B81" s="29" t="s">
        <v>156</v>
      </c>
      <c r="C81" s="9">
        <v>161</v>
      </c>
      <c r="D81" s="9">
        <v>139.93199999999999</v>
      </c>
      <c r="E81" s="9">
        <v>39.21</v>
      </c>
      <c r="F81" s="9" t="s">
        <v>10</v>
      </c>
      <c r="G81" s="9">
        <f t="shared" si="9"/>
        <v>39.21</v>
      </c>
      <c r="H81" s="9">
        <f t="shared" si="4"/>
        <v>0</v>
      </c>
      <c r="I81" s="10">
        <f t="shared" si="5"/>
        <v>1</v>
      </c>
      <c r="J81" s="17">
        <f t="shared" si="7"/>
        <v>5486.7337199999993</v>
      </c>
      <c r="K81" s="16"/>
      <c r="L81" s="17">
        <f t="shared" si="8"/>
        <v>0</v>
      </c>
    </row>
    <row r="82" spans="1:12" x14ac:dyDescent="0.25">
      <c r="A82" s="9" t="s">
        <v>40</v>
      </c>
      <c r="B82" s="29" t="s">
        <v>157</v>
      </c>
      <c r="C82" s="9">
        <v>165</v>
      </c>
      <c r="D82" s="9">
        <v>193.75200000000001</v>
      </c>
      <c r="E82" s="9">
        <v>138.78100000000001</v>
      </c>
      <c r="F82" s="9" t="s">
        <v>10</v>
      </c>
      <c r="G82" s="9">
        <f t="shared" si="9"/>
        <v>138.78100000000001</v>
      </c>
      <c r="H82" s="9">
        <f t="shared" si="4"/>
        <v>0</v>
      </c>
      <c r="I82" s="10">
        <f t="shared" si="5"/>
        <v>1</v>
      </c>
      <c r="J82" s="17">
        <f t="shared" si="7"/>
        <v>26889.096312000001</v>
      </c>
      <c r="K82" s="16"/>
      <c r="L82" s="17">
        <f t="shared" si="8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215.28</v>
      </c>
      <c r="E83" s="26">
        <v>170.21</v>
      </c>
      <c r="F83" s="9" t="s">
        <v>10</v>
      </c>
      <c r="G83" s="9">
        <f t="shared" si="9"/>
        <v>170.21</v>
      </c>
      <c r="H83" s="9">
        <f t="shared" si="4"/>
        <v>0</v>
      </c>
      <c r="I83" s="10">
        <f t="shared" si="5"/>
        <v>1</v>
      </c>
      <c r="J83" s="17">
        <f t="shared" si="7"/>
        <v>36642.808799999999</v>
      </c>
      <c r="K83" s="16"/>
      <c r="L83" s="17">
        <f t="shared" si="8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215.28</v>
      </c>
      <c r="E84" s="26">
        <v>33.57</v>
      </c>
      <c r="F84" s="9" t="s">
        <v>10</v>
      </c>
      <c r="G84" s="9">
        <f t="shared" si="9"/>
        <v>33.57</v>
      </c>
      <c r="H84" s="9">
        <f t="shared" si="4"/>
        <v>0</v>
      </c>
      <c r="I84" s="10">
        <f t="shared" si="5"/>
        <v>1</v>
      </c>
      <c r="J84" s="17">
        <f t="shared" si="7"/>
        <v>7226.9495999999999</v>
      </c>
      <c r="K84" s="16"/>
      <c r="L84" s="17">
        <f t="shared" si="8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107.64</v>
      </c>
      <c r="E85" s="26">
        <v>41.03</v>
      </c>
      <c r="F85" s="9" t="s">
        <v>10</v>
      </c>
      <c r="G85" s="9">
        <f t="shared" si="9"/>
        <v>41.03</v>
      </c>
      <c r="H85" s="9">
        <f t="shared" si="4"/>
        <v>0</v>
      </c>
      <c r="I85" s="10">
        <f t="shared" si="5"/>
        <v>1</v>
      </c>
      <c r="J85" s="17">
        <f t="shared" si="7"/>
        <v>4416.4692000000005</v>
      </c>
      <c r="K85" s="16"/>
      <c r="L85" s="17">
        <f t="shared" si="8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215.28</v>
      </c>
      <c r="E86" s="26">
        <v>90.54</v>
      </c>
      <c r="F86" s="9" t="s">
        <v>10</v>
      </c>
      <c r="G86" s="9">
        <f t="shared" si="9"/>
        <v>90.54</v>
      </c>
      <c r="H86" s="9">
        <f t="shared" si="4"/>
        <v>0</v>
      </c>
      <c r="I86" s="10">
        <f t="shared" si="5"/>
        <v>1</v>
      </c>
      <c r="J86" s="17">
        <f t="shared" si="7"/>
        <v>19491.451200000003</v>
      </c>
      <c r="K86" s="16"/>
      <c r="L86" s="17">
        <f t="shared" si="8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107.64</v>
      </c>
      <c r="E87" s="26">
        <v>41.03</v>
      </c>
      <c r="F87" s="9" t="s">
        <v>10</v>
      </c>
      <c r="G87" s="9">
        <f t="shared" si="9"/>
        <v>41.03</v>
      </c>
      <c r="H87" s="9">
        <f t="shared" si="4"/>
        <v>0</v>
      </c>
      <c r="I87" s="10">
        <f t="shared" si="5"/>
        <v>1</v>
      </c>
      <c r="J87" s="17">
        <f t="shared" si="7"/>
        <v>4416.4692000000005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200</v>
      </c>
      <c r="E88" s="9">
        <v>19</v>
      </c>
      <c r="F88" s="9" t="s">
        <v>13</v>
      </c>
      <c r="G88" s="9">
        <f t="shared" si="9"/>
        <v>19</v>
      </c>
      <c r="H88" s="9">
        <f t="shared" si="4"/>
        <v>0</v>
      </c>
      <c r="I88" s="10">
        <f t="shared" si="5"/>
        <v>1</v>
      </c>
      <c r="J88" s="17">
        <f t="shared" si="7"/>
        <v>3800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19.974</v>
      </c>
      <c r="F89" s="9" t="s">
        <v>10</v>
      </c>
      <c r="G89" s="9">
        <f>E89</f>
        <v>19.974</v>
      </c>
      <c r="H89" s="9">
        <f t="shared" si="4"/>
        <v>0</v>
      </c>
      <c r="I89" s="10">
        <f t="shared" si="5"/>
        <v>1</v>
      </c>
      <c r="J89" s="17">
        <f t="shared" si="7"/>
        <v>4300.0027200000004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61.966000000000001</v>
      </c>
      <c r="F90" s="9" t="s">
        <v>10</v>
      </c>
      <c r="G90" s="9">
        <f>E90</f>
        <v>61.966000000000001</v>
      </c>
      <c r="H90" s="9">
        <f t="shared" si="4"/>
        <v>0</v>
      </c>
      <c r="I90" s="10">
        <f t="shared" si="5"/>
        <v>1</v>
      </c>
      <c r="J90" s="17">
        <f t="shared" si="7"/>
        <v>6003.2660799999994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498.78</v>
      </c>
      <c r="F91" s="9" t="s">
        <v>10</v>
      </c>
      <c r="G91" s="9">
        <f>E91</f>
        <v>498.78</v>
      </c>
      <c r="H91" s="9">
        <f t="shared" si="4"/>
        <v>0</v>
      </c>
      <c r="I91" s="10">
        <f t="shared" si="5"/>
        <v>1</v>
      </c>
      <c r="J91" s="17">
        <f t="shared" si="7"/>
        <v>8055.2969999999987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498.78</v>
      </c>
      <c r="F92" s="9" t="s">
        <v>10</v>
      </c>
      <c r="G92" s="9">
        <v>0</v>
      </c>
      <c r="H92" s="9">
        <f t="shared" si="4"/>
        <v>498.78</v>
      </c>
      <c r="I92" s="10">
        <f t="shared" si="5"/>
        <v>0</v>
      </c>
      <c r="J92" s="17">
        <f t="shared" si="7"/>
        <v>0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169</v>
      </c>
      <c r="C93" s="9">
        <v>191</v>
      </c>
      <c r="D93" s="9">
        <v>16.149999999999999</v>
      </c>
      <c r="E93" s="9">
        <v>58.07</v>
      </c>
      <c r="F93" s="9" t="s">
        <v>10</v>
      </c>
      <c r="G93" s="9">
        <f>E93</f>
        <v>58.07</v>
      </c>
      <c r="H93" s="9">
        <f t="shared" si="4"/>
        <v>0</v>
      </c>
      <c r="I93" s="10">
        <f t="shared" si="5"/>
        <v>1</v>
      </c>
      <c r="J93" s="17">
        <f t="shared" si="7"/>
        <v>937.83049999999992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570.95000000000005</v>
      </c>
      <c r="F94" s="9" t="s">
        <v>10</v>
      </c>
      <c r="G94" s="9">
        <f>E94</f>
        <v>570.95000000000005</v>
      </c>
      <c r="H94" s="9">
        <f t="shared" si="4"/>
        <v>0</v>
      </c>
      <c r="I94" s="10">
        <f t="shared" si="5"/>
        <v>1</v>
      </c>
      <c r="J94" s="17">
        <f t="shared" si="7"/>
        <v>27655.676100000004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570.95000000000005</v>
      </c>
      <c r="F95" s="9" t="s">
        <v>10</v>
      </c>
      <c r="G95" s="9">
        <f>E95</f>
        <v>570.95000000000005</v>
      </c>
      <c r="H95" s="9">
        <f t="shared" si="4"/>
        <v>0</v>
      </c>
      <c r="I95" s="10">
        <f t="shared" si="5"/>
        <v>1</v>
      </c>
      <c r="J95" s="17">
        <f t="shared" si="7"/>
        <v>9220.8425000000007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172</v>
      </c>
      <c r="C96" s="9">
        <v>194</v>
      </c>
      <c r="D96" s="9">
        <v>32.292000000000002</v>
      </c>
      <c r="E96" s="9">
        <v>570.95000000000005</v>
      </c>
      <c r="F96" s="9" t="s">
        <v>10</v>
      </c>
      <c r="G96" s="9">
        <v>0</v>
      </c>
      <c r="H96" s="9">
        <f t="shared" si="4"/>
        <v>570.95000000000005</v>
      </c>
      <c r="I96" s="10">
        <f t="shared" si="5"/>
        <v>0</v>
      </c>
      <c r="J96" s="17">
        <f t="shared" si="7"/>
        <v>0</v>
      </c>
      <c r="K96" s="16"/>
      <c r="L96" s="17">
        <f t="shared" si="8"/>
        <v>0</v>
      </c>
    </row>
    <row r="97" spans="1:12" x14ac:dyDescent="0.25">
      <c r="A97" s="9" t="s">
        <v>18</v>
      </c>
      <c r="B97" s="29" t="s">
        <v>196</v>
      </c>
      <c r="C97" s="9">
        <v>246</v>
      </c>
      <c r="D97" s="9">
        <v>15500</v>
      </c>
      <c r="E97" s="9">
        <v>1</v>
      </c>
      <c r="F97" s="9" t="s">
        <v>12</v>
      </c>
      <c r="G97" s="9">
        <v>0</v>
      </c>
      <c r="H97" s="9">
        <f t="shared" si="4"/>
        <v>1</v>
      </c>
      <c r="I97" s="10">
        <f t="shared" si="5"/>
        <v>0</v>
      </c>
      <c r="J97" s="17">
        <f t="shared" si="7"/>
        <v>0</v>
      </c>
      <c r="K97" s="16"/>
      <c r="L97" s="17">
        <f t="shared" si="8"/>
        <v>0</v>
      </c>
    </row>
    <row r="98" spans="1:12" x14ac:dyDescent="0.25">
      <c r="A98" s="9" t="s">
        <v>18</v>
      </c>
      <c r="B98" s="29" t="s">
        <v>273</v>
      </c>
      <c r="C98" s="9">
        <v>247</v>
      </c>
      <c r="D98" s="9">
        <v>600</v>
      </c>
      <c r="E98" s="9">
        <v>1</v>
      </c>
      <c r="F98" s="9" t="s">
        <v>13</v>
      </c>
      <c r="G98" s="9">
        <f>E98</f>
        <v>1</v>
      </c>
      <c r="H98" s="9">
        <f t="shared" si="4"/>
        <v>0</v>
      </c>
      <c r="I98" s="10">
        <f t="shared" ref="I98" si="10">(G98/E98)</f>
        <v>1</v>
      </c>
      <c r="J98" s="18">
        <f t="shared" ref="J98" si="11">D98*E98*I98</f>
        <v>600</v>
      </c>
      <c r="K98" s="10"/>
      <c r="L98" s="18">
        <f t="shared" si="8"/>
        <v>0</v>
      </c>
    </row>
    <row r="99" spans="1:12" x14ac:dyDescent="0.25">
      <c r="A99" s="9" t="s">
        <v>18</v>
      </c>
      <c r="B99" s="29" t="s">
        <v>197</v>
      </c>
      <c r="C99" s="9">
        <v>248</v>
      </c>
      <c r="D99" s="9">
        <v>2000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7"/>
        <v>0</v>
      </c>
      <c r="K99" s="16"/>
      <c r="L99" s="17">
        <f t="shared" si="8"/>
        <v>0</v>
      </c>
    </row>
    <row r="100" spans="1:12" x14ac:dyDescent="0.25">
      <c r="A100" s="9" t="s">
        <v>24</v>
      </c>
      <c r="B100" s="29" t="s">
        <v>198</v>
      </c>
      <c r="C100" s="9">
        <v>250</v>
      </c>
      <c r="D100" s="9">
        <v>9000</v>
      </c>
      <c r="E100" s="9">
        <v>1</v>
      </c>
      <c r="F100" s="9" t="s">
        <v>12</v>
      </c>
      <c r="G100" s="9">
        <f>E100</f>
        <v>1</v>
      </c>
      <c r="H100" s="9">
        <f t="shared" si="4"/>
        <v>0</v>
      </c>
      <c r="I100" s="10">
        <f t="shared" si="5"/>
        <v>1</v>
      </c>
      <c r="J100" s="17">
        <f t="shared" si="7"/>
        <v>9000</v>
      </c>
      <c r="K100" s="16"/>
      <c r="L100" s="17">
        <f t="shared" si="8"/>
        <v>0</v>
      </c>
    </row>
    <row r="101" spans="1:12" x14ac:dyDescent="0.25">
      <c r="A101" s="9" t="s">
        <v>24</v>
      </c>
      <c r="B101" s="29" t="s">
        <v>199</v>
      </c>
      <c r="C101" s="9">
        <v>251</v>
      </c>
      <c r="D101" s="9">
        <v>6000</v>
      </c>
      <c r="E101" s="9">
        <v>1</v>
      </c>
      <c r="F101" s="9" t="s">
        <v>12</v>
      </c>
      <c r="G101" s="9">
        <f>E101</f>
        <v>1</v>
      </c>
      <c r="H101" s="9">
        <f t="shared" si="4"/>
        <v>0</v>
      </c>
      <c r="I101" s="10">
        <f t="shared" si="5"/>
        <v>1</v>
      </c>
      <c r="J101" s="17">
        <f t="shared" si="7"/>
        <v>6000</v>
      </c>
      <c r="K101" s="16"/>
      <c r="L101" s="17">
        <f t="shared" si="8"/>
        <v>0</v>
      </c>
    </row>
    <row r="102" spans="1:12" x14ac:dyDescent="0.25">
      <c r="A102" s="9" t="s">
        <v>24</v>
      </c>
      <c r="B102" s="29" t="s">
        <v>200</v>
      </c>
      <c r="C102" s="9">
        <v>253</v>
      </c>
      <c r="D102" s="9">
        <v>500</v>
      </c>
      <c r="E102" s="9">
        <v>1</v>
      </c>
      <c r="F102" s="9" t="s">
        <v>12</v>
      </c>
      <c r="G102" s="9">
        <f>E102</f>
        <v>1</v>
      </c>
      <c r="H102" s="9">
        <f t="shared" si="4"/>
        <v>0</v>
      </c>
      <c r="I102" s="10">
        <f t="shared" si="5"/>
        <v>1</v>
      </c>
      <c r="J102" s="17">
        <f t="shared" si="7"/>
        <v>500</v>
      </c>
      <c r="K102" s="16"/>
      <c r="L102" s="17">
        <f t="shared" si="8"/>
        <v>0</v>
      </c>
    </row>
    <row r="103" spans="1:12" x14ac:dyDescent="0.25">
      <c r="A103" s="9" t="s">
        <v>24</v>
      </c>
      <c r="B103" s="29" t="s">
        <v>25</v>
      </c>
      <c r="C103" s="9">
        <v>254</v>
      </c>
      <c r="D103" s="9">
        <v>4000</v>
      </c>
      <c r="E103" s="9">
        <v>1</v>
      </c>
      <c r="F103" s="9" t="s">
        <v>12</v>
      </c>
      <c r="G103" s="9">
        <f>E103</f>
        <v>1</v>
      </c>
      <c r="H103" s="9">
        <f t="shared" si="4"/>
        <v>0</v>
      </c>
      <c r="I103" s="10">
        <f t="shared" si="5"/>
        <v>1</v>
      </c>
      <c r="J103" s="17">
        <f t="shared" si="7"/>
        <v>4000</v>
      </c>
      <c r="K103" s="16"/>
      <c r="L103" s="17">
        <f t="shared" si="8"/>
        <v>0</v>
      </c>
    </row>
    <row r="104" spans="1:12" x14ac:dyDescent="0.25">
      <c r="A104" s="9" t="s">
        <v>24</v>
      </c>
      <c r="B104" s="29" t="s">
        <v>201</v>
      </c>
      <c r="C104" s="9">
        <v>255</v>
      </c>
      <c r="D104" s="9">
        <v>6000</v>
      </c>
      <c r="E104" s="9">
        <v>1</v>
      </c>
      <c r="F104" s="9" t="s">
        <v>12</v>
      </c>
      <c r="G104" s="9">
        <v>0</v>
      </c>
      <c r="H104" s="9">
        <f t="shared" si="4"/>
        <v>1</v>
      </c>
      <c r="I104" s="10">
        <f t="shared" si="5"/>
        <v>0</v>
      </c>
      <c r="J104" s="17">
        <f t="shared" si="7"/>
        <v>0</v>
      </c>
      <c r="K104" s="16"/>
      <c r="L104" s="17">
        <f t="shared" si="8"/>
        <v>0</v>
      </c>
    </row>
    <row r="105" spans="1:12" x14ac:dyDescent="0.25">
      <c r="A105" s="9" t="s">
        <v>24</v>
      </c>
      <c r="B105" s="29" t="s">
        <v>202</v>
      </c>
      <c r="C105" s="9">
        <v>257</v>
      </c>
      <c r="D105" s="9">
        <v>1800</v>
      </c>
      <c r="E105" s="9">
        <v>1</v>
      </c>
      <c r="F105" s="9" t="s">
        <v>12</v>
      </c>
      <c r="G105" s="9">
        <f>E105</f>
        <v>1</v>
      </c>
      <c r="H105" s="9">
        <f t="shared" si="4"/>
        <v>0</v>
      </c>
      <c r="I105" s="10">
        <f t="shared" si="5"/>
        <v>1</v>
      </c>
      <c r="J105" s="17">
        <f t="shared" si="7"/>
        <v>1800</v>
      </c>
      <c r="K105" s="16"/>
      <c r="L105" s="17">
        <f t="shared" si="8"/>
        <v>0</v>
      </c>
    </row>
    <row r="106" spans="1:12" x14ac:dyDescent="0.25">
      <c r="A106" s="9" t="s">
        <v>24</v>
      </c>
      <c r="B106" s="29" t="s">
        <v>203</v>
      </c>
      <c r="C106" s="9">
        <v>258</v>
      </c>
      <c r="D106" s="9">
        <v>2000</v>
      </c>
      <c r="E106" s="9">
        <v>1</v>
      </c>
      <c r="F106" s="9" t="s">
        <v>12</v>
      </c>
      <c r="G106" s="9">
        <v>0</v>
      </c>
      <c r="H106" s="9">
        <f t="shared" si="4"/>
        <v>1</v>
      </c>
      <c r="I106" s="10">
        <f t="shared" si="5"/>
        <v>0</v>
      </c>
      <c r="J106" s="17">
        <f t="shared" si="7"/>
        <v>0</v>
      </c>
      <c r="K106" s="16"/>
      <c r="L106" s="17">
        <f t="shared" si="8"/>
        <v>0</v>
      </c>
    </row>
    <row r="107" spans="1:12" x14ac:dyDescent="0.25">
      <c r="A107" s="9" t="s">
        <v>29</v>
      </c>
      <c r="B107" s="29" t="s">
        <v>210</v>
      </c>
      <c r="C107" s="9">
        <v>272</v>
      </c>
      <c r="D107" s="9">
        <v>12000</v>
      </c>
      <c r="E107" s="9">
        <v>1</v>
      </c>
      <c r="F107" s="9" t="s">
        <v>12</v>
      </c>
      <c r="G107" s="9">
        <f>E107</f>
        <v>1</v>
      </c>
      <c r="H107" s="9">
        <f t="shared" si="4"/>
        <v>0</v>
      </c>
      <c r="I107" s="10">
        <f t="shared" si="5"/>
        <v>1</v>
      </c>
      <c r="J107" s="17">
        <f t="shared" si="7"/>
        <v>12000</v>
      </c>
      <c r="K107" s="16"/>
      <c r="L107" s="17">
        <f t="shared" si="8"/>
        <v>0</v>
      </c>
    </row>
    <row r="108" spans="1:12" x14ac:dyDescent="0.25">
      <c r="A108" s="9" t="s">
        <v>21</v>
      </c>
      <c r="B108" s="29" t="s">
        <v>219</v>
      </c>
      <c r="C108" s="9">
        <v>283</v>
      </c>
      <c r="D108" s="9">
        <v>400</v>
      </c>
      <c r="E108" s="9">
        <v>1</v>
      </c>
      <c r="F108" s="9" t="s">
        <v>12</v>
      </c>
      <c r="G108" s="9">
        <v>0</v>
      </c>
      <c r="H108" s="9">
        <f t="shared" si="4"/>
        <v>1</v>
      </c>
      <c r="I108" s="10">
        <f t="shared" si="5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40</v>
      </c>
      <c r="B109" s="29" t="s">
        <v>220</v>
      </c>
      <c r="C109" s="9">
        <v>293</v>
      </c>
      <c r="D109" s="9">
        <v>310</v>
      </c>
      <c r="E109" s="9">
        <v>559.57000000000005</v>
      </c>
      <c r="F109" s="9" t="s">
        <v>23</v>
      </c>
      <c r="G109" s="9">
        <f>E109</f>
        <v>559.57000000000005</v>
      </c>
      <c r="H109" s="9">
        <f t="shared" si="4"/>
        <v>0</v>
      </c>
      <c r="I109" s="10">
        <f t="shared" si="5"/>
        <v>1</v>
      </c>
      <c r="J109" s="17">
        <f t="shared" si="7"/>
        <v>173466.7</v>
      </c>
      <c r="K109" s="16"/>
      <c r="L109" s="17">
        <f t="shared" si="8"/>
        <v>0</v>
      </c>
    </row>
    <row r="110" spans="1:12" ht="30" x14ac:dyDescent="0.25">
      <c r="A110" s="9" t="s">
        <v>40</v>
      </c>
      <c r="B110" s="15" t="s">
        <v>234</v>
      </c>
      <c r="C110" s="15">
        <v>298</v>
      </c>
      <c r="D110" s="15">
        <v>310</v>
      </c>
      <c r="E110" s="15">
        <v>103</v>
      </c>
      <c r="F110" s="15" t="s">
        <v>23</v>
      </c>
      <c r="G110" s="15">
        <v>0</v>
      </c>
      <c r="H110" s="9">
        <f t="shared" si="4"/>
        <v>103</v>
      </c>
      <c r="I110" s="59">
        <f t="shared" si="5"/>
        <v>0</v>
      </c>
      <c r="J110" s="60">
        <f t="shared" ref="J110" si="12">G110*D110</f>
        <v>0</v>
      </c>
      <c r="K110" s="61"/>
      <c r="L110" s="60">
        <f t="shared" si="8"/>
        <v>0</v>
      </c>
    </row>
    <row r="111" spans="1:12" x14ac:dyDescent="0.25">
      <c r="A111" s="9" t="s">
        <v>33</v>
      </c>
      <c r="B111" s="29" t="s">
        <v>221</v>
      </c>
      <c r="C111" s="9">
        <v>299</v>
      </c>
      <c r="D111" s="9">
        <v>15900</v>
      </c>
      <c r="E111" s="9">
        <v>1</v>
      </c>
      <c r="F111" s="9" t="s">
        <v>12</v>
      </c>
      <c r="G111" s="9">
        <v>1</v>
      </c>
      <c r="H111" s="9">
        <f t="shared" si="4"/>
        <v>0</v>
      </c>
      <c r="I111" s="10">
        <f t="shared" si="5"/>
        <v>1</v>
      </c>
      <c r="J111" s="17">
        <f t="shared" si="7"/>
        <v>15900</v>
      </c>
      <c r="K111" s="16"/>
      <c r="L111" s="17">
        <f t="shared" si="8"/>
        <v>0</v>
      </c>
    </row>
    <row r="112" spans="1:12" x14ac:dyDescent="0.25">
      <c r="A112" s="9" t="s">
        <v>36</v>
      </c>
      <c r="B112" s="29" t="s">
        <v>235</v>
      </c>
      <c r="C112" s="9">
        <v>316</v>
      </c>
      <c r="D112" s="9">
        <v>4000</v>
      </c>
      <c r="E112" s="9">
        <v>1</v>
      </c>
      <c r="F112" s="9" t="s">
        <v>12</v>
      </c>
      <c r="G112" s="9">
        <v>1</v>
      </c>
      <c r="H112" s="9">
        <f t="shared" si="4"/>
        <v>0</v>
      </c>
      <c r="I112" s="10">
        <f t="shared" si="5"/>
        <v>1</v>
      </c>
      <c r="J112" s="17">
        <f t="shared" si="7"/>
        <v>4000</v>
      </c>
      <c r="K112" s="16"/>
      <c r="L112" s="17">
        <f t="shared" si="8"/>
        <v>0</v>
      </c>
    </row>
    <row r="113" spans="1:12" x14ac:dyDescent="0.25">
      <c r="A113" s="9" t="s">
        <v>18</v>
      </c>
      <c r="B113" s="29" t="s">
        <v>222</v>
      </c>
      <c r="C113" s="9">
        <v>350</v>
      </c>
      <c r="D113" s="9">
        <v>1</v>
      </c>
      <c r="E113" s="9">
        <v>3</v>
      </c>
      <c r="F113" s="9" t="s">
        <v>12</v>
      </c>
      <c r="G113" s="9">
        <v>0</v>
      </c>
      <c r="H113" s="9">
        <f t="shared" si="4"/>
        <v>3</v>
      </c>
      <c r="I113" s="10">
        <f t="shared" si="5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42</v>
      </c>
      <c r="B114" s="29" t="s">
        <v>397</v>
      </c>
      <c r="C114" s="9">
        <v>363</v>
      </c>
      <c r="D114" s="9">
        <v>225</v>
      </c>
      <c r="E114" s="9">
        <v>11.081</v>
      </c>
      <c r="F114" s="9" t="s">
        <v>14</v>
      </c>
      <c r="G114" s="9">
        <v>11.08</v>
      </c>
      <c r="H114" s="9">
        <f t="shared" si="4"/>
        <v>9.9999999999944578E-4</v>
      </c>
      <c r="I114" s="10">
        <f t="shared" si="5"/>
        <v>0.99990975543723493</v>
      </c>
      <c r="J114" s="17">
        <f t="shared" si="7"/>
        <v>2493</v>
      </c>
      <c r="K114" s="16"/>
      <c r="L114" s="17">
        <f t="shared" si="8"/>
        <v>0</v>
      </c>
    </row>
    <row r="115" spans="1:12" x14ac:dyDescent="0.25">
      <c r="A115" s="9" t="s">
        <v>42</v>
      </c>
      <c r="B115" s="29" t="s">
        <v>398</v>
      </c>
      <c r="C115" s="9">
        <v>364</v>
      </c>
      <c r="D115" s="9">
        <v>301.392</v>
      </c>
      <c r="E115" s="9">
        <v>35.255000000000003</v>
      </c>
      <c r="F115" s="9" t="s">
        <v>10</v>
      </c>
      <c r="G115" s="9">
        <v>35.26</v>
      </c>
      <c r="H115" s="9">
        <f t="shared" si="4"/>
        <v>-4.9999999999954525E-3</v>
      </c>
      <c r="I115" s="10">
        <f t="shared" si="5"/>
        <v>1.0001418238547723</v>
      </c>
      <c r="J115" s="17">
        <f t="shared" si="7"/>
        <v>10627.081919999999</v>
      </c>
      <c r="K115" s="16"/>
      <c r="L115" s="17">
        <f t="shared" si="8"/>
        <v>0</v>
      </c>
    </row>
    <row r="116" spans="1:12" x14ac:dyDescent="0.25">
      <c r="A116" s="9" t="s">
        <v>40</v>
      </c>
      <c r="B116" s="29" t="s">
        <v>399</v>
      </c>
      <c r="C116" s="9">
        <v>365</v>
      </c>
      <c r="D116" s="9">
        <v>7500</v>
      </c>
      <c r="E116" s="9">
        <v>0.4</v>
      </c>
      <c r="F116" s="9" t="s">
        <v>16</v>
      </c>
      <c r="G116" s="9">
        <v>0</v>
      </c>
      <c r="H116" s="9">
        <f t="shared" si="4"/>
        <v>0.4</v>
      </c>
      <c r="I116" s="10">
        <f t="shared" si="5"/>
        <v>0</v>
      </c>
      <c r="J116" s="17">
        <f t="shared" si="7"/>
        <v>0</v>
      </c>
      <c r="K116" s="16"/>
      <c r="L116" s="17">
        <f t="shared" si="8"/>
        <v>0</v>
      </c>
    </row>
    <row r="117" spans="1:12" x14ac:dyDescent="0.25">
      <c r="A117" s="9" t="s">
        <v>42</v>
      </c>
      <c r="B117" s="29" t="s">
        <v>399</v>
      </c>
      <c r="C117" s="9">
        <v>365</v>
      </c>
      <c r="D117" s="9">
        <v>7000</v>
      </c>
      <c r="E117" s="9">
        <v>0.4</v>
      </c>
      <c r="F117" s="9" t="s">
        <v>16</v>
      </c>
      <c r="G117" s="9">
        <v>0.4</v>
      </c>
      <c r="H117" s="9">
        <f t="shared" si="4"/>
        <v>0</v>
      </c>
      <c r="I117" s="10">
        <f t="shared" si="5"/>
        <v>1</v>
      </c>
      <c r="J117" s="17">
        <f t="shared" si="7"/>
        <v>2800</v>
      </c>
      <c r="K117" s="16"/>
      <c r="L117" s="17">
        <f t="shared" si="8"/>
        <v>0</v>
      </c>
    </row>
    <row r="118" spans="1:12" x14ac:dyDescent="0.25">
      <c r="A118" s="9" t="s">
        <v>42</v>
      </c>
      <c r="B118" s="29" t="s">
        <v>400</v>
      </c>
      <c r="C118" s="9">
        <v>366</v>
      </c>
      <c r="D118" s="9">
        <v>301.392</v>
      </c>
      <c r="E118" s="9">
        <v>27.66</v>
      </c>
      <c r="F118" s="9" t="s">
        <v>10</v>
      </c>
      <c r="G118" s="9">
        <v>27.66</v>
      </c>
      <c r="H118" s="9">
        <f t="shared" si="4"/>
        <v>0</v>
      </c>
      <c r="I118" s="10">
        <f t="shared" si="5"/>
        <v>1</v>
      </c>
      <c r="J118" s="17">
        <f t="shared" si="7"/>
        <v>8336.5027200000004</v>
      </c>
      <c r="K118" s="16"/>
      <c r="L118" s="17">
        <f t="shared" si="8"/>
        <v>0</v>
      </c>
    </row>
    <row r="119" spans="1:12" x14ac:dyDescent="0.25">
      <c r="A119" s="9" t="s">
        <v>40</v>
      </c>
      <c r="B119" s="29" t="s">
        <v>401</v>
      </c>
      <c r="C119" s="9">
        <v>367</v>
      </c>
      <c r="D119" s="9">
        <v>7500</v>
      </c>
      <c r="E119" s="9">
        <v>0.45</v>
      </c>
      <c r="F119" s="9" t="s">
        <v>16</v>
      </c>
      <c r="G119" s="9">
        <v>0</v>
      </c>
      <c r="H119" s="9">
        <f t="shared" si="4"/>
        <v>0.45</v>
      </c>
      <c r="I119" s="10">
        <f t="shared" si="5"/>
        <v>0</v>
      </c>
      <c r="J119" s="17">
        <f t="shared" si="7"/>
        <v>0</v>
      </c>
      <c r="K119" s="16"/>
      <c r="L119" s="17">
        <f t="shared" si="8"/>
        <v>0</v>
      </c>
    </row>
    <row r="120" spans="1:12" x14ac:dyDescent="0.25">
      <c r="A120" s="9" t="s">
        <v>42</v>
      </c>
      <c r="B120" s="29" t="s">
        <v>401</v>
      </c>
      <c r="C120" s="9">
        <v>367</v>
      </c>
      <c r="D120" s="9">
        <v>7000</v>
      </c>
      <c r="E120" s="9">
        <v>0.45</v>
      </c>
      <c r="F120" s="9" t="s">
        <v>16</v>
      </c>
      <c r="G120" s="9">
        <v>0.45</v>
      </c>
      <c r="H120" s="9">
        <f t="shared" si="4"/>
        <v>0</v>
      </c>
      <c r="I120" s="10">
        <f t="shared" si="5"/>
        <v>1</v>
      </c>
      <c r="J120" s="17">
        <f t="shared" si="7"/>
        <v>3150</v>
      </c>
      <c r="K120" s="16"/>
      <c r="L120" s="17">
        <f t="shared" si="8"/>
        <v>0</v>
      </c>
    </row>
    <row r="121" spans="1:12" x14ac:dyDescent="0.25">
      <c r="A121" s="9" t="s">
        <v>40</v>
      </c>
      <c r="B121" s="29" t="s">
        <v>402</v>
      </c>
      <c r="C121" s="9">
        <v>368</v>
      </c>
      <c r="D121" s="9">
        <v>7500</v>
      </c>
      <c r="E121" s="9">
        <v>0.5</v>
      </c>
      <c r="F121" s="9" t="s">
        <v>16</v>
      </c>
      <c r="G121" s="9">
        <v>0</v>
      </c>
      <c r="H121" s="9">
        <f t="shared" si="4"/>
        <v>0.5</v>
      </c>
      <c r="I121" s="10">
        <f t="shared" si="5"/>
        <v>0</v>
      </c>
      <c r="J121" s="17">
        <f t="shared" si="7"/>
        <v>0</v>
      </c>
      <c r="K121" s="16"/>
      <c r="L121" s="17">
        <f t="shared" si="8"/>
        <v>0</v>
      </c>
    </row>
    <row r="122" spans="1:12" x14ac:dyDescent="0.25">
      <c r="A122" s="9" t="s">
        <v>42</v>
      </c>
      <c r="B122" s="29" t="s">
        <v>402</v>
      </c>
      <c r="C122" s="9">
        <v>368</v>
      </c>
      <c r="D122" s="9">
        <v>7000</v>
      </c>
      <c r="E122" s="9">
        <v>0.5</v>
      </c>
      <c r="F122" s="9" t="s">
        <v>16</v>
      </c>
      <c r="G122" s="9">
        <v>0.5</v>
      </c>
      <c r="H122" s="9">
        <f t="shared" si="4"/>
        <v>0</v>
      </c>
      <c r="I122" s="10">
        <f t="shared" si="5"/>
        <v>1</v>
      </c>
      <c r="J122" s="17">
        <f t="shared" si="7"/>
        <v>3500</v>
      </c>
      <c r="K122" s="16"/>
      <c r="L122" s="17">
        <f t="shared" si="8"/>
        <v>0</v>
      </c>
    </row>
    <row r="123" spans="1:12" x14ac:dyDescent="0.25">
      <c r="A123" s="9" t="s">
        <v>24</v>
      </c>
      <c r="B123" s="29" t="s">
        <v>224</v>
      </c>
      <c r="C123" s="9">
        <v>401</v>
      </c>
      <c r="D123" s="9">
        <v>1000</v>
      </c>
      <c r="E123" s="9">
        <v>1</v>
      </c>
      <c r="F123" s="9" t="s">
        <v>12</v>
      </c>
      <c r="G123" s="9">
        <f>E123</f>
        <v>1</v>
      </c>
      <c r="H123" s="9">
        <f t="shared" si="4"/>
        <v>0</v>
      </c>
      <c r="I123" s="10">
        <f t="shared" si="5"/>
        <v>1</v>
      </c>
      <c r="J123" s="17">
        <f t="shared" si="7"/>
        <v>1000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225</v>
      </c>
      <c r="C124" s="9">
        <v>402</v>
      </c>
      <c r="D124" s="9">
        <v>2000</v>
      </c>
      <c r="E124" s="9">
        <v>1</v>
      </c>
      <c r="F124" s="9" t="s">
        <v>12</v>
      </c>
      <c r="G124" s="9">
        <f>E124</f>
        <v>1</v>
      </c>
      <c r="H124" s="9">
        <f t="shared" si="4"/>
        <v>0</v>
      </c>
      <c r="I124" s="10">
        <f t="shared" si="5"/>
        <v>1</v>
      </c>
      <c r="J124" s="17">
        <f t="shared" si="7"/>
        <v>2000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226</v>
      </c>
      <c r="C125" s="9">
        <v>403</v>
      </c>
      <c r="D125" s="9">
        <v>2000</v>
      </c>
      <c r="E125" s="9">
        <v>1</v>
      </c>
      <c r="F125" s="9" t="s">
        <v>12</v>
      </c>
      <c r="G125" s="9">
        <v>0</v>
      </c>
      <c r="H125" s="9">
        <f t="shared" si="4"/>
        <v>1</v>
      </c>
      <c r="I125" s="10">
        <f t="shared" si="5"/>
        <v>0</v>
      </c>
      <c r="J125" s="17">
        <f t="shared" si="7"/>
        <v>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227</v>
      </c>
      <c r="C126" s="9">
        <v>404</v>
      </c>
      <c r="D126" s="9">
        <v>1000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7"/>
        <v>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228</v>
      </c>
      <c r="C127" s="9">
        <v>405</v>
      </c>
      <c r="D127" s="9">
        <v>3000</v>
      </c>
      <c r="E127" s="9">
        <v>1</v>
      </c>
      <c r="F127" s="9" t="s">
        <v>12</v>
      </c>
      <c r="G127" s="9">
        <f>E127</f>
        <v>1</v>
      </c>
      <c r="H127" s="9">
        <f t="shared" si="4"/>
        <v>0</v>
      </c>
      <c r="I127" s="10">
        <f t="shared" si="5"/>
        <v>1</v>
      </c>
      <c r="J127" s="17">
        <f t="shared" si="7"/>
        <v>3000</v>
      </c>
      <c r="K127" s="16"/>
      <c r="L127" s="17">
        <f t="shared" si="8"/>
        <v>0</v>
      </c>
    </row>
    <row r="128" spans="1:12" x14ac:dyDescent="0.25">
      <c r="A128" s="9" t="s">
        <v>18</v>
      </c>
      <c r="B128" s="29" t="s">
        <v>256</v>
      </c>
      <c r="C128" s="9">
        <v>413</v>
      </c>
      <c r="D128" s="9">
        <v>2500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7"/>
        <v>0</v>
      </c>
      <c r="K128" s="16"/>
      <c r="L128" s="17">
        <f t="shared" si="8"/>
        <v>0</v>
      </c>
    </row>
    <row r="129" spans="1:12" x14ac:dyDescent="0.25">
      <c r="A129" s="9" t="s">
        <v>18</v>
      </c>
      <c r="B129" s="29" t="s">
        <v>257</v>
      </c>
      <c r="C129" s="9">
        <v>414</v>
      </c>
      <c r="D129" s="9">
        <v>2500</v>
      </c>
      <c r="E129" s="9">
        <v>1</v>
      </c>
      <c r="F129" s="9" t="s">
        <v>12</v>
      </c>
      <c r="G129" s="9">
        <f>E129</f>
        <v>1</v>
      </c>
      <c r="H129" s="9">
        <f t="shared" si="4"/>
        <v>0</v>
      </c>
      <c r="I129" s="10">
        <f t="shared" si="5"/>
        <v>1</v>
      </c>
      <c r="J129" s="17">
        <f t="shared" si="7"/>
        <v>2500</v>
      </c>
      <c r="K129" s="16"/>
      <c r="L129" s="17">
        <f t="shared" si="8"/>
        <v>0</v>
      </c>
    </row>
    <row r="130" spans="1:12" ht="30" x14ac:dyDescent="0.25">
      <c r="A130" s="15" t="s">
        <v>21</v>
      </c>
      <c r="B130" s="15" t="s">
        <v>258</v>
      </c>
      <c r="C130" s="15">
        <v>415</v>
      </c>
      <c r="D130" s="15">
        <v>48.438000000000002</v>
      </c>
      <c r="E130" s="15">
        <v>93.007999999999996</v>
      </c>
      <c r="F130" s="15" t="s">
        <v>10</v>
      </c>
      <c r="G130" s="15">
        <f>E130</f>
        <v>93.007999999999996</v>
      </c>
      <c r="H130" s="9">
        <f t="shared" si="4"/>
        <v>0</v>
      </c>
      <c r="I130" s="16">
        <f t="shared" ref="I130:I134" si="13">(G130/E130)</f>
        <v>1</v>
      </c>
      <c r="J130" s="17">
        <f t="shared" ref="J130:J134" si="14">G130*D130</f>
        <v>4505.1215039999997</v>
      </c>
      <c r="K130" s="16"/>
      <c r="L130" s="17">
        <f t="shared" si="8"/>
        <v>0</v>
      </c>
    </row>
    <row r="131" spans="1:12" ht="30" x14ac:dyDescent="0.25">
      <c r="A131" s="15" t="s">
        <v>21</v>
      </c>
      <c r="B131" s="15" t="s">
        <v>259</v>
      </c>
      <c r="C131" s="15">
        <v>416</v>
      </c>
      <c r="D131" s="15">
        <v>16.149999999999999</v>
      </c>
      <c r="E131" s="15">
        <v>93.007999999999996</v>
      </c>
      <c r="F131" s="15" t="s">
        <v>10</v>
      </c>
      <c r="G131" s="15">
        <f>E131</f>
        <v>93.007999999999996</v>
      </c>
      <c r="H131" s="9">
        <f t="shared" si="4"/>
        <v>0</v>
      </c>
      <c r="I131" s="16">
        <f t="shared" si="13"/>
        <v>1</v>
      </c>
      <c r="J131" s="17">
        <f t="shared" si="14"/>
        <v>1502.0791999999999</v>
      </c>
      <c r="K131" s="16"/>
      <c r="L131" s="17">
        <f t="shared" si="8"/>
        <v>0</v>
      </c>
    </row>
    <row r="132" spans="1:12" ht="45" x14ac:dyDescent="0.25">
      <c r="A132" s="15" t="s">
        <v>21</v>
      </c>
      <c r="B132" s="15" t="s">
        <v>260</v>
      </c>
      <c r="C132" s="15">
        <v>417</v>
      </c>
      <c r="D132" s="15">
        <v>26.91</v>
      </c>
      <c r="E132" s="15">
        <v>93.007999999999996</v>
      </c>
      <c r="F132" s="15" t="s">
        <v>10</v>
      </c>
      <c r="G132" s="15">
        <v>0</v>
      </c>
      <c r="H132" s="9">
        <f t="shared" si="4"/>
        <v>93.007999999999996</v>
      </c>
      <c r="I132" s="16">
        <f t="shared" si="13"/>
        <v>0</v>
      </c>
      <c r="J132" s="17">
        <f t="shared" si="14"/>
        <v>0</v>
      </c>
      <c r="K132" s="16"/>
      <c r="L132" s="17">
        <f t="shared" si="8"/>
        <v>0</v>
      </c>
    </row>
    <row r="133" spans="1:12" ht="30" x14ac:dyDescent="0.25">
      <c r="A133" s="15" t="s">
        <v>21</v>
      </c>
      <c r="B133" s="15" t="s">
        <v>261</v>
      </c>
      <c r="C133" s="15">
        <v>418</v>
      </c>
      <c r="D133" s="15">
        <v>16.149999999999999</v>
      </c>
      <c r="E133" s="15">
        <v>38.295000000000002</v>
      </c>
      <c r="F133" s="15" t="s">
        <v>10</v>
      </c>
      <c r="G133" s="15">
        <f>E133</f>
        <v>38.295000000000002</v>
      </c>
      <c r="H133" s="9">
        <f t="shared" si="4"/>
        <v>0</v>
      </c>
      <c r="I133" s="16">
        <f t="shared" si="13"/>
        <v>1</v>
      </c>
      <c r="J133" s="17">
        <f t="shared" si="14"/>
        <v>618.46424999999999</v>
      </c>
      <c r="K133" s="16"/>
      <c r="L133" s="17">
        <f t="shared" si="8"/>
        <v>0</v>
      </c>
    </row>
    <row r="134" spans="1:12" ht="30" x14ac:dyDescent="0.25">
      <c r="A134" s="15" t="s">
        <v>21</v>
      </c>
      <c r="B134" s="15" t="s">
        <v>262</v>
      </c>
      <c r="C134" s="15">
        <v>419</v>
      </c>
      <c r="D134" s="15">
        <v>32.292000000000002</v>
      </c>
      <c r="E134" s="15">
        <v>38.295000000000002</v>
      </c>
      <c r="F134" s="15" t="s">
        <v>10</v>
      </c>
      <c r="G134" s="15">
        <v>0</v>
      </c>
      <c r="H134" s="9">
        <f t="shared" si="4"/>
        <v>38.295000000000002</v>
      </c>
      <c r="I134" s="16">
        <f t="shared" si="13"/>
        <v>0</v>
      </c>
      <c r="J134" s="17">
        <f t="shared" si="14"/>
        <v>0</v>
      </c>
      <c r="K134" s="16"/>
      <c r="L134" s="17">
        <f t="shared" si="8"/>
        <v>0</v>
      </c>
    </row>
    <row r="135" spans="1:12" x14ac:dyDescent="0.25">
      <c r="J135" s="17">
        <f>SUM(J4:J132)</f>
        <v>1024827.7985000004</v>
      </c>
      <c r="L135" s="17">
        <f>SUM(L4:L132)</f>
        <v>0</v>
      </c>
    </row>
    <row r="137" spans="1:12" x14ac:dyDescent="0.25">
      <c r="D137">
        <f>2*1.5*10.764</f>
        <v>32.292000000000002</v>
      </c>
    </row>
  </sheetData>
  <autoFilter ref="A3:O135" xr:uid="{00000000-0009-0000-0000-000019000000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F7540-C3EA-40C6-8631-670540EDDF2E}">
  <dimension ref="A3:L86"/>
  <sheetViews>
    <sheetView tabSelected="1" topLeftCell="C1" workbookViewId="0">
      <selection activeCell="G15" sqref="G15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0</v>
      </c>
      <c r="H4" s="3">
        <v>78.8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120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121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122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124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125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126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127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128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129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130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131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132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133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134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136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137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138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139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139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142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106.61</v>
      </c>
      <c r="H62" s="3">
        <v>5.61</v>
      </c>
      <c r="I62" s="3">
        <v>95</v>
      </c>
      <c r="J62">
        <f t="shared" si="0"/>
        <v>20655.900720000001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143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126.79</v>
      </c>
      <c r="H63" s="3">
        <v>6.67</v>
      </c>
      <c r="I63" s="3">
        <v>95</v>
      </c>
      <c r="J63">
        <f t="shared" si="0"/>
        <v>24565.816080000004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144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67.709999999999994</v>
      </c>
      <c r="H64" s="3">
        <v>3.56</v>
      </c>
      <c r="I64" s="3">
        <v>95</v>
      </c>
      <c r="J64">
        <f t="shared" si="0"/>
        <v>13118.947919999999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145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146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276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147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148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149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150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152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153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154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44</v>
      </c>
      <c r="B76" s="3" t="s">
        <v>155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44</v>
      </c>
      <c r="B77" s="3" t="s">
        <v>156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44</v>
      </c>
      <c r="B78" s="3" t="s">
        <v>157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44</v>
      </c>
      <c r="B82" s="3" t="s">
        <v>220</v>
      </c>
      <c r="C82" s="3">
        <v>296</v>
      </c>
      <c r="D82" s="3">
        <v>310</v>
      </c>
      <c r="E82" s="3">
        <v>255</v>
      </c>
      <c r="F82" s="3" t="s">
        <v>23</v>
      </c>
      <c r="G82" s="3">
        <v>255</v>
      </c>
      <c r="H82" s="3">
        <v>0</v>
      </c>
      <c r="I82" s="3">
        <v>100</v>
      </c>
      <c r="J82">
        <f t="shared" si="2"/>
        <v>79050</v>
      </c>
      <c r="K82" s="3">
        <v>0</v>
      </c>
      <c r="L82">
        <f t="shared" si="3"/>
        <v>0</v>
      </c>
    </row>
    <row r="83" spans="1:12" x14ac:dyDescent="0.25">
      <c r="A83" s="3" t="s">
        <v>44</v>
      </c>
      <c r="B83" s="3" t="s">
        <v>234</v>
      </c>
      <c r="C83" s="3">
        <v>298</v>
      </c>
      <c r="D83" s="3">
        <v>310</v>
      </c>
      <c r="E83" s="3">
        <v>326</v>
      </c>
      <c r="F83" s="3" t="s">
        <v>23</v>
      </c>
      <c r="G83" s="3">
        <v>237.98</v>
      </c>
      <c r="H83" s="3">
        <v>88.02</v>
      </c>
      <c r="I83" s="3">
        <v>73</v>
      </c>
      <c r="J83">
        <f t="shared" si="2"/>
        <v>73773.8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256</v>
      </c>
      <c r="C85" s="3">
        <v>413</v>
      </c>
      <c r="D85" s="3">
        <v>2500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257</v>
      </c>
      <c r="C86" s="3">
        <v>414</v>
      </c>
      <c r="D86" s="3">
        <v>2500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0</v>
      </c>
      <c r="H11" s="3">
        <v>39.4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0</v>
      </c>
      <c r="H12" s="3">
        <v>78.8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120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0.52</v>
      </c>
      <c r="H39" s="3">
        <v>0.03</v>
      </c>
      <c r="I39" s="3">
        <v>95</v>
      </c>
      <c r="J39">
        <f t="shared" si="0"/>
        <v>3900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121</v>
      </c>
      <c r="C40" s="3">
        <v>73</v>
      </c>
      <c r="D40" s="3">
        <v>7500</v>
      </c>
      <c r="E40" s="3">
        <v>1.2</v>
      </c>
      <c r="F40" s="3" t="s">
        <v>16</v>
      </c>
      <c r="G40" s="3">
        <v>1.1399999999999999</v>
      </c>
      <c r="H40" s="3">
        <v>0.06</v>
      </c>
      <c r="I40" s="3">
        <v>95</v>
      </c>
      <c r="J40">
        <f t="shared" si="0"/>
        <v>8550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122</v>
      </c>
      <c r="C41" s="3">
        <v>77</v>
      </c>
      <c r="D41" s="3">
        <v>7500</v>
      </c>
      <c r="E41" s="3">
        <v>0.17</v>
      </c>
      <c r="F41" s="3" t="s">
        <v>16</v>
      </c>
      <c r="G41" s="3">
        <v>0.16</v>
      </c>
      <c r="H41" s="3">
        <v>0.01</v>
      </c>
      <c r="I41" s="3">
        <v>95</v>
      </c>
      <c r="J41">
        <f t="shared" si="0"/>
        <v>1200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124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37.46</v>
      </c>
      <c r="H43" s="3">
        <v>1.97</v>
      </c>
      <c r="I43" s="3">
        <v>95</v>
      </c>
      <c r="J43">
        <f t="shared" si="0"/>
        <v>11290.144319999999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125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122.23</v>
      </c>
      <c r="H44" s="3">
        <v>6.43</v>
      </c>
      <c r="I44" s="3">
        <v>95</v>
      </c>
      <c r="J44">
        <f t="shared" si="0"/>
        <v>36839.144160000003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126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12.14</v>
      </c>
      <c r="H45" s="3">
        <v>0.64</v>
      </c>
      <c r="I45" s="3">
        <v>95</v>
      </c>
      <c r="J45">
        <f t="shared" si="0"/>
        <v>3658.8988800000002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127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128</v>
      </c>
      <c r="C47" s="3">
        <v>88</v>
      </c>
      <c r="D47" s="3">
        <v>2000</v>
      </c>
      <c r="E47" s="3">
        <v>2.294</v>
      </c>
      <c r="F47" s="3" t="s">
        <v>14</v>
      </c>
      <c r="G47" s="3">
        <v>2.1800000000000002</v>
      </c>
      <c r="H47" s="3">
        <v>0.11</v>
      </c>
      <c r="I47" s="3">
        <v>95</v>
      </c>
      <c r="J47">
        <f t="shared" si="0"/>
        <v>4360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129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0</v>
      </c>
      <c r="H48" s="3">
        <v>13.96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130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1.72</v>
      </c>
      <c r="H49" s="3">
        <v>0.09</v>
      </c>
      <c r="I49" s="3">
        <v>95</v>
      </c>
      <c r="J49">
        <f t="shared" si="0"/>
        <v>3440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131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132</v>
      </c>
      <c r="C51" s="3">
        <v>97</v>
      </c>
      <c r="D51" s="3">
        <v>7500</v>
      </c>
      <c r="E51" s="3">
        <v>0.15</v>
      </c>
      <c r="F51" s="3" t="s">
        <v>16</v>
      </c>
      <c r="G51" s="3">
        <v>0</v>
      </c>
      <c r="H51" s="3">
        <v>0.15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133</v>
      </c>
      <c r="C52" s="3">
        <v>100</v>
      </c>
      <c r="D52" s="3">
        <v>7500</v>
      </c>
      <c r="E52" s="3">
        <v>0.2</v>
      </c>
      <c r="F52" s="3" t="s">
        <v>16</v>
      </c>
      <c r="G52" s="3">
        <v>0</v>
      </c>
      <c r="H52" s="3">
        <v>0.2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134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0</v>
      </c>
      <c r="H54" s="3">
        <v>8.1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136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0</v>
      </c>
      <c r="H55" s="3">
        <v>28.13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137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138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</v>
      </c>
      <c r="H57" s="3">
        <v>0.71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139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0</v>
      </c>
      <c r="H58" s="3">
        <v>2.67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139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0</v>
      </c>
      <c r="H60" s="3">
        <v>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142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143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144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145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146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276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147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148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149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150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14000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152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153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154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44</v>
      </c>
      <c r="B76" s="3" t="s">
        <v>155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44</v>
      </c>
      <c r="B77" s="3" t="s">
        <v>156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44</v>
      </c>
      <c r="B78" s="3" t="s">
        <v>157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16000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44</v>
      </c>
      <c r="B82" s="3" t="s">
        <v>220</v>
      </c>
      <c r="C82" s="3">
        <v>296</v>
      </c>
      <c r="D82" s="3">
        <v>310</v>
      </c>
      <c r="E82" s="3">
        <v>255</v>
      </c>
      <c r="F82" s="3" t="s">
        <v>23</v>
      </c>
      <c r="G82" s="3">
        <v>135.15</v>
      </c>
      <c r="H82" s="3">
        <v>119.85</v>
      </c>
      <c r="I82" s="3">
        <v>53</v>
      </c>
      <c r="J82">
        <f t="shared" si="2"/>
        <v>41896.5</v>
      </c>
      <c r="K82" s="3">
        <v>0</v>
      </c>
      <c r="L82">
        <f t="shared" si="3"/>
        <v>0</v>
      </c>
    </row>
    <row r="83" spans="1:12" x14ac:dyDescent="0.25">
      <c r="A83" s="3" t="s">
        <v>44</v>
      </c>
      <c r="B83" s="3" t="s">
        <v>234</v>
      </c>
      <c r="C83" s="3">
        <v>298</v>
      </c>
      <c r="D83" s="3">
        <v>310</v>
      </c>
      <c r="E83" s="3">
        <v>290</v>
      </c>
      <c r="F83" s="3" t="s">
        <v>23</v>
      </c>
      <c r="G83" s="3">
        <v>153.69999999999999</v>
      </c>
      <c r="H83" s="3">
        <v>136.30000000000001</v>
      </c>
      <c r="I83" s="3">
        <v>53</v>
      </c>
      <c r="J83">
        <f t="shared" si="2"/>
        <v>47647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3:O152"/>
  <sheetViews>
    <sheetView zoomScale="85" zoomScaleNormal="85" workbookViewId="0">
      <pane xSplit="2" topLeftCell="I1" activePane="topRight" state="frozen"/>
      <selection activeCell="A52" sqref="A52"/>
      <selection pane="topRight" activeCell="B151" sqref="B151"/>
    </sheetView>
  </sheetViews>
  <sheetFormatPr defaultRowHeight="15" x14ac:dyDescent="0.25"/>
  <cols>
    <col min="1" max="1" width="34.28515625" customWidth="1"/>
    <col min="2" max="2" width="51.1406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44</v>
      </c>
      <c r="B4" s="29" t="s">
        <v>85</v>
      </c>
      <c r="C4" s="9">
        <v>1</v>
      </c>
      <c r="D4" s="9">
        <v>54</v>
      </c>
      <c r="E4" s="9">
        <v>137.52000000000001</v>
      </c>
      <c r="F4" s="9" t="s">
        <v>10</v>
      </c>
      <c r="G4" s="9">
        <v>0</v>
      </c>
      <c r="H4" s="9">
        <f>E4-G4</f>
        <v>137.52000000000001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SUMIF($A$4:$A$1524,"AAIDHUL MIAH",$L$4:$L$1524)</f>
        <v>0</v>
      </c>
    </row>
    <row r="5" spans="1:15" x14ac:dyDescent="0.25">
      <c r="A5" s="9" t="s">
        <v>44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SUMIF($A$4:$A$1524,"EBI ABRAHAM",$L$4:$L$1524)</f>
        <v>0</v>
      </c>
    </row>
    <row r="6" spans="1:15" ht="45" x14ac:dyDescent="0.25">
      <c r="A6" s="9" t="s">
        <v>44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SUMIF($A$4:$A$1524,"JMJ WATERPROOING ENTERPRISES",$L$4:$L$1524)</f>
        <v>0</v>
      </c>
    </row>
    <row r="7" spans="1:15" x14ac:dyDescent="0.25">
      <c r="A7" s="9" t="s">
        <v>44</v>
      </c>
      <c r="B7" s="29" t="s">
        <v>88</v>
      </c>
      <c r="C7" s="9">
        <v>4</v>
      </c>
      <c r="D7" s="9">
        <v>211.68</v>
      </c>
      <c r="E7" s="9">
        <v>135.57</v>
      </c>
      <c r="F7" s="9" t="s">
        <v>14</v>
      </c>
      <c r="G7" s="9">
        <v>135.57</v>
      </c>
      <c r="H7" s="9">
        <f t="shared" si="0"/>
        <v>0</v>
      </c>
      <c r="I7" s="10">
        <f t="shared" si="1"/>
        <v>1</v>
      </c>
      <c r="J7" s="17">
        <f t="shared" si="2"/>
        <v>28697.457599999998</v>
      </c>
      <c r="K7" s="16"/>
      <c r="L7" s="17">
        <f t="shared" si="3"/>
        <v>0</v>
      </c>
      <c r="N7" s="17" t="s">
        <v>24</v>
      </c>
      <c r="O7" s="17">
        <f>SUMIF($A$4:$A$1524,"KRIUTTIBAS DAS",$L$4:$L$1524)</f>
        <v>0</v>
      </c>
    </row>
    <row r="8" spans="1:15" ht="30" x14ac:dyDescent="0.25">
      <c r="A8" s="9" t="s">
        <v>44</v>
      </c>
      <c r="B8" s="29" t="s">
        <v>89</v>
      </c>
      <c r="C8" s="9">
        <v>5</v>
      </c>
      <c r="D8" s="9">
        <v>22</v>
      </c>
      <c r="E8" s="9">
        <v>67.790000000000006</v>
      </c>
      <c r="F8" s="9" t="s">
        <v>10</v>
      </c>
      <c r="G8" s="9">
        <v>67.790000000000006</v>
      </c>
      <c r="H8" s="9">
        <f t="shared" si="0"/>
        <v>0</v>
      </c>
      <c r="I8" s="10">
        <f t="shared" si="1"/>
        <v>1</v>
      </c>
      <c r="J8" s="17">
        <f t="shared" si="2"/>
        <v>1491.38</v>
      </c>
      <c r="K8" s="16"/>
      <c r="L8" s="17">
        <f t="shared" si="3"/>
        <v>0</v>
      </c>
      <c r="N8" s="17" t="s">
        <v>471</v>
      </c>
      <c r="O8" s="17">
        <f>SUMIF($A$4:$A$1524,"LEGENDRY LANDSCAPE",$L$4:$L$1524)</f>
        <v>0</v>
      </c>
    </row>
    <row r="9" spans="1:15" x14ac:dyDescent="0.25">
      <c r="A9" s="9" t="s">
        <v>44</v>
      </c>
      <c r="B9" s="29" t="s">
        <v>90</v>
      </c>
      <c r="C9" s="9">
        <v>8</v>
      </c>
      <c r="D9" s="9">
        <v>141.12</v>
      </c>
      <c r="E9" s="9">
        <v>114.59</v>
      </c>
      <c r="F9" s="9" t="s">
        <v>14</v>
      </c>
      <c r="G9" s="9">
        <v>114.59</v>
      </c>
      <c r="H9" s="9">
        <f t="shared" si="0"/>
        <v>0</v>
      </c>
      <c r="I9" s="10">
        <f t="shared" si="1"/>
        <v>1</v>
      </c>
      <c r="J9" s="17">
        <f t="shared" si="2"/>
        <v>16170.9408</v>
      </c>
      <c r="K9" s="16"/>
      <c r="L9" s="17">
        <f t="shared" si="3"/>
        <v>0</v>
      </c>
      <c r="N9" s="17" t="s">
        <v>39</v>
      </c>
      <c r="O9" s="17">
        <f>SUMIF($A$4:$A$1524,"MANJUNATHA P",$L$4:$L$1524)</f>
        <v>0</v>
      </c>
    </row>
    <row r="10" spans="1:15" x14ac:dyDescent="0.25">
      <c r="A10" s="9" t="s">
        <v>44</v>
      </c>
      <c r="B10" s="29" t="s">
        <v>91</v>
      </c>
      <c r="C10" s="9">
        <v>11</v>
      </c>
      <c r="D10" s="9">
        <v>211.68</v>
      </c>
      <c r="E10" s="9">
        <v>5.8449999999999998</v>
      </c>
      <c r="F10" s="9" t="s">
        <v>14</v>
      </c>
      <c r="G10" s="9">
        <v>5.85</v>
      </c>
      <c r="H10" s="9">
        <f t="shared" si="0"/>
        <v>-4.9999999999998934E-3</v>
      </c>
      <c r="I10" s="10">
        <f t="shared" si="1"/>
        <v>1.0008554319931566</v>
      </c>
      <c r="J10" s="17">
        <f t="shared" si="2"/>
        <v>1238.328</v>
      </c>
      <c r="K10" s="16"/>
      <c r="L10" s="17">
        <f t="shared" si="3"/>
        <v>0</v>
      </c>
      <c r="N10" s="17" t="s">
        <v>66</v>
      </c>
      <c r="O10" s="17">
        <f>SUMIF($A$4:$A$1524,"NAGARAJ",$L$4:$L$1524)</f>
        <v>0</v>
      </c>
    </row>
    <row r="11" spans="1:15" x14ac:dyDescent="0.25">
      <c r="A11" s="9" t="s">
        <v>44</v>
      </c>
      <c r="B11" s="29" t="s">
        <v>92</v>
      </c>
      <c r="C11" s="9">
        <v>13</v>
      </c>
      <c r="D11" s="9">
        <v>141.12</v>
      </c>
      <c r="E11" s="9">
        <v>65.48</v>
      </c>
      <c r="F11" s="9" t="s">
        <v>14</v>
      </c>
      <c r="G11" s="9">
        <v>65.48</v>
      </c>
      <c r="H11" s="9">
        <f t="shared" si="0"/>
        <v>0</v>
      </c>
      <c r="I11" s="10">
        <f t="shared" si="1"/>
        <v>1</v>
      </c>
      <c r="J11" s="17">
        <f t="shared" si="2"/>
        <v>9240.5376000000015</v>
      </c>
      <c r="K11" s="16"/>
      <c r="L11" s="17">
        <f t="shared" si="3"/>
        <v>0</v>
      </c>
      <c r="N11" s="17" t="s">
        <v>18</v>
      </c>
      <c r="O11" s="17">
        <f>SUMIF($A$4:$A$1524,"PRAKASH H N",$L$4:$L$1524)</f>
        <v>0</v>
      </c>
    </row>
    <row r="12" spans="1:15" ht="30" x14ac:dyDescent="0.25">
      <c r="A12" s="9" t="s">
        <v>44</v>
      </c>
      <c r="B12" s="29" t="s">
        <v>93</v>
      </c>
      <c r="C12" s="9">
        <v>14</v>
      </c>
      <c r="D12" s="9">
        <v>22</v>
      </c>
      <c r="E12" s="9">
        <v>137.52000000000001</v>
      </c>
      <c r="F12" s="9" t="s">
        <v>10</v>
      </c>
      <c r="G12" s="9">
        <v>137.52000000000001</v>
      </c>
      <c r="H12" s="9">
        <f t="shared" si="0"/>
        <v>0</v>
      </c>
      <c r="I12" s="10">
        <f t="shared" si="1"/>
        <v>1</v>
      </c>
      <c r="J12" s="17">
        <f t="shared" si="2"/>
        <v>3025.44</v>
      </c>
      <c r="K12" s="16"/>
      <c r="L12" s="17">
        <f t="shared" si="3"/>
        <v>0</v>
      </c>
      <c r="N12" s="17" t="s">
        <v>30</v>
      </c>
      <c r="O12" s="17">
        <f>SUMIF($A$4:$A$1524,"RAMAKRUSHNA PRADHAN",$L$4:$L$1524)</f>
        <v>0</v>
      </c>
    </row>
    <row r="13" spans="1:15" x14ac:dyDescent="0.25">
      <c r="A13" s="9" t="s">
        <v>44</v>
      </c>
      <c r="B13" s="29" t="s">
        <v>94</v>
      </c>
      <c r="C13" s="9">
        <v>16</v>
      </c>
      <c r="D13" s="9">
        <v>141.12</v>
      </c>
      <c r="E13" s="9">
        <v>13.18</v>
      </c>
      <c r="F13" s="9" t="s">
        <v>14</v>
      </c>
      <c r="G13" s="9">
        <v>0</v>
      </c>
      <c r="H13" s="9">
        <f t="shared" si="0"/>
        <v>13.18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SUMIF($A$4:$A$1524,"RUPAK NAYAK",$L$4:$L$1524)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ref="I14" si="4">(G14/E14)</f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SUMIF($A$4:$A$1524,"SANTOSH KUMAR",$L$4:$L$1524)</f>
        <v>0</v>
      </c>
    </row>
    <row r="15" spans="1:15" x14ac:dyDescent="0.25">
      <c r="A15" s="9" t="s">
        <v>44</v>
      </c>
      <c r="B15" s="29" t="s">
        <v>95</v>
      </c>
      <c r="C15" s="9">
        <v>20</v>
      </c>
      <c r="D15" s="9">
        <v>1000</v>
      </c>
      <c r="E15" s="9">
        <v>4.5659999999999998</v>
      </c>
      <c r="F15" s="9" t="s">
        <v>14</v>
      </c>
      <c r="G15" s="9">
        <v>4.57</v>
      </c>
      <c r="H15" s="9">
        <f t="shared" si="0"/>
        <v>-4.0000000000004476E-3</v>
      </c>
      <c r="I15" s="10">
        <f t="shared" si="1"/>
        <v>1.0008760402978538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SUMIF($A$4:$A$1524,"SARAT BARMAN",$L$4:$L$1524)</f>
        <v>0</v>
      </c>
    </row>
    <row r="16" spans="1:15" x14ac:dyDescent="0.25">
      <c r="A16" s="9" t="s">
        <v>44</v>
      </c>
      <c r="B16" s="29" t="s">
        <v>96</v>
      </c>
      <c r="C16" s="9">
        <v>21</v>
      </c>
      <c r="D16" s="9">
        <v>1000</v>
      </c>
      <c r="E16" s="9">
        <v>2.923</v>
      </c>
      <c r="F16" s="9" t="s">
        <v>14</v>
      </c>
      <c r="G16" s="9">
        <v>2.92</v>
      </c>
      <c r="H16" s="9">
        <f t="shared" si="0"/>
        <v>3.0000000000001137E-3</v>
      </c>
      <c r="I16" s="10">
        <f t="shared" si="1"/>
        <v>0.99897365720150522</v>
      </c>
      <c r="J16" s="17">
        <f t="shared" si="2"/>
        <v>2920</v>
      </c>
      <c r="K16" s="16"/>
      <c r="L16" s="17">
        <f t="shared" si="3"/>
        <v>0</v>
      </c>
      <c r="N16" s="17" t="s">
        <v>27</v>
      </c>
      <c r="O16" s="17">
        <f>SUMIF($A$4:$A$1524,"SAVITA DEVI",$L$4:$L$1524)</f>
        <v>0</v>
      </c>
    </row>
    <row r="17" spans="1:15" x14ac:dyDescent="0.25">
      <c r="A17" s="9" t="s">
        <v>44</v>
      </c>
      <c r="B17" s="29" t="s">
        <v>97</v>
      </c>
      <c r="C17" s="9">
        <v>22</v>
      </c>
      <c r="D17" s="9">
        <v>1000</v>
      </c>
      <c r="E17" s="9">
        <v>13.752000000000001</v>
      </c>
      <c r="F17" s="9" t="s">
        <v>14</v>
      </c>
      <c r="G17" s="9">
        <v>13.75</v>
      </c>
      <c r="H17" s="9">
        <f t="shared" si="0"/>
        <v>2.0000000000006679E-3</v>
      </c>
      <c r="I17" s="10">
        <f t="shared" si="1"/>
        <v>0.99985456660849326</v>
      </c>
      <c r="J17" s="17">
        <f t="shared" si="2"/>
        <v>13750</v>
      </c>
      <c r="K17" s="16"/>
      <c r="L17" s="17">
        <f t="shared" si="3"/>
        <v>0</v>
      </c>
      <c r="N17" s="17" t="s">
        <v>20</v>
      </c>
      <c r="O17" s="17">
        <f>SUMIF($A$4:$A$1524,"SHOKAT",$L$4:$L$1524)</f>
        <v>0</v>
      </c>
    </row>
    <row r="18" spans="1:15" ht="45" x14ac:dyDescent="0.25">
      <c r="A18" s="9" t="s">
        <v>44</v>
      </c>
      <c r="B18" s="29" t="s">
        <v>98</v>
      </c>
      <c r="C18" s="9">
        <v>23</v>
      </c>
      <c r="D18" s="9">
        <v>7500</v>
      </c>
      <c r="E18" s="9">
        <v>0.5</v>
      </c>
      <c r="F18" s="9" t="s">
        <v>16</v>
      </c>
      <c r="G18" s="9">
        <v>0.5</v>
      </c>
      <c r="H18" s="9">
        <f t="shared" si="0"/>
        <v>0</v>
      </c>
      <c r="I18" s="10">
        <f t="shared" si="1"/>
        <v>1</v>
      </c>
      <c r="J18" s="17">
        <f t="shared" si="2"/>
        <v>3750</v>
      </c>
      <c r="K18" s="16"/>
      <c r="L18" s="17">
        <f t="shared" si="3"/>
        <v>0</v>
      </c>
      <c r="N18" s="17" t="s">
        <v>26</v>
      </c>
      <c r="O18" s="17">
        <f>SUMIF($A$4:$A$1524,"SHREE DM STEEL FURNITURE AND INTERIOR",$L$4:$L$1524)</f>
        <v>0</v>
      </c>
    </row>
    <row r="19" spans="1:15" ht="30" x14ac:dyDescent="0.25">
      <c r="A19" s="9" t="s">
        <v>44</v>
      </c>
      <c r="B19" s="29" t="s">
        <v>99</v>
      </c>
      <c r="C19" s="9">
        <v>24</v>
      </c>
      <c r="D19" s="9">
        <v>7500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SUMIF($A$4:$A$1524,"SK ANSAR HOSSIAN",$L$4:$L$1524)</f>
        <v>0</v>
      </c>
    </row>
    <row r="20" spans="1:15" ht="30" x14ac:dyDescent="0.25">
      <c r="A20" s="9" t="s">
        <v>44</v>
      </c>
      <c r="B20" s="29" t="s">
        <v>100</v>
      </c>
      <c r="C20" s="9">
        <v>25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SUMIF($A$4:$A$1524,"SREE VINAYAKA ELECTRICALS",$L$4:$L$1524)</f>
        <v>0</v>
      </c>
    </row>
    <row r="21" spans="1:15" ht="45" x14ac:dyDescent="0.25">
      <c r="A21" s="9" t="s">
        <v>44</v>
      </c>
      <c r="B21" s="29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SUMIF($A$4:$A$1524,"SRI CHOWDESHWARI WATER SUPPLY",$L$4:$L$1524)</f>
        <v>0</v>
      </c>
    </row>
    <row r="22" spans="1:15" x14ac:dyDescent="0.25">
      <c r="A22" s="9" t="s">
        <v>44</v>
      </c>
      <c r="B22" s="29" t="s">
        <v>102</v>
      </c>
      <c r="C22" s="9">
        <v>29</v>
      </c>
      <c r="D22" s="9">
        <v>7500</v>
      </c>
      <c r="E22" s="9">
        <v>2</v>
      </c>
      <c r="F22" s="9" t="s">
        <v>16</v>
      </c>
      <c r="G22" s="9">
        <v>2</v>
      </c>
      <c r="H22" s="9">
        <f t="shared" si="0"/>
        <v>0</v>
      </c>
      <c r="I22" s="10">
        <f t="shared" si="1"/>
        <v>1</v>
      </c>
      <c r="J22" s="17">
        <f t="shared" si="2"/>
        <v>15000</v>
      </c>
      <c r="K22" s="16"/>
      <c r="L22" s="17">
        <f t="shared" si="3"/>
        <v>0</v>
      </c>
      <c r="N22" s="17" t="s">
        <v>29</v>
      </c>
      <c r="O22" s="17">
        <f>SUMIF($A$4:$A$1524,"SUBHASMITA DAS",$L$4:$L$1524)</f>
        <v>0</v>
      </c>
    </row>
    <row r="23" spans="1:15" ht="30" x14ac:dyDescent="0.25">
      <c r="A23" s="9" t="s">
        <v>44</v>
      </c>
      <c r="B23" s="29" t="s">
        <v>103</v>
      </c>
      <c r="C23" s="9">
        <v>32</v>
      </c>
      <c r="D23" s="9">
        <v>7500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1275</v>
      </c>
      <c r="K23" s="16"/>
      <c r="L23" s="17">
        <f t="shared" si="3"/>
        <v>0</v>
      </c>
      <c r="N23" s="17" t="s">
        <v>80</v>
      </c>
      <c r="O23" s="17">
        <f>SUMIF($A$4:$A$1524,"UDHABHAI R PARMAR",$L$4:$L$1524)</f>
        <v>0</v>
      </c>
    </row>
    <row r="24" spans="1:15" ht="30" x14ac:dyDescent="0.25">
      <c r="A24" s="9" t="s">
        <v>44</v>
      </c>
      <c r="B24" s="29" t="s">
        <v>104</v>
      </c>
      <c r="C24" s="9">
        <v>35</v>
      </c>
      <c r="D24" s="9">
        <v>7500</v>
      </c>
      <c r="E24" s="9">
        <v>0.15</v>
      </c>
      <c r="F24" s="9" t="s">
        <v>16</v>
      </c>
      <c r="G24" s="9">
        <v>0.15</v>
      </c>
      <c r="H24" s="9">
        <f t="shared" si="0"/>
        <v>0</v>
      </c>
      <c r="I24" s="10">
        <f t="shared" si="1"/>
        <v>1</v>
      </c>
      <c r="J24" s="17">
        <f t="shared" si="2"/>
        <v>1125</v>
      </c>
      <c r="K24" s="16"/>
      <c r="L24" s="17">
        <f t="shared" si="3"/>
        <v>0</v>
      </c>
      <c r="N24" s="17" t="s">
        <v>15</v>
      </c>
      <c r="O24" s="17">
        <f>SUMIF($A$4:$A$1524,"V VENKATANARAYANA",$L$4:$L$1524)</f>
        <v>0</v>
      </c>
    </row>
    <row r="25" spans="1:15" x14ac:dyDescent="0.25">
      <c r="A25" s="9" t="s">
        <v>44</v>
      </c>
      <c r="B25" s="29" t="s">
        <v>105</v>
      </c>
      <c r="C25" s="9">
        <v>41</v>
      </c>
      <c r="D25" s="9">
        <v>301.392</v>
      </c>
      <c r="E25" s="9">
        <v>43.26</v>
      </c>
      <c r="F25" s="9" t="s">
        <v>10</v>
      </c>
      <c r="G25" s="9">
        <v>43.26</v>
      </c>
      <c r="H25" s="9">
        <f t="shared" si="0"/>
        <v>0</v>
      </c>
      <c r="I25" s="10">
        <f t="shared" si="1"/>
        <v>1</v>
      </c>
      <c r="J25" s="17">
        <f t="shared" si="2"/>
        <v>13038.217919999999</v>
      </c>
      <c r="K25" s="16"/>
      <c r="L25" s="17">
        <f t="shared" si="3"/>
        <v>0</v>
      </c>
      <c r="N25" s="17" t="s">
        <v>42</v>
      </c>
      <c r="O25" s="17">
        <f>SUMIF($A$4:$A$1524,"YELLAPPA C",$L$4:$L$1524)</f>
        <v>0</v>
      </c>
    </row>
    <row r="26" spans="1:15" x14ac:dyDescent="0.25">
      <c r="A26" s="9" t="s">
        <v>44</v>
      </c>
      <c r="B26" s="29" t="s">
        <v>106</v>
      </c>
      <c r="C26" s="9">
        <v>42</v>
      </c>
      <c r="D26" s="9">
        <v>301.392</v>
      </c>
      <c r="E26" s="9">
        <v>28.8</v>
      </c>
      <c r="F26" s="9" t="s">
        <v>10</v>
      </c>
      <c r="G26" s="9">
        <v>28.8</v>
      </c>
      <c r="H26" s="9">
        <f t="shared" si="0"/>
        <v>0</v>
      </c>
      <c r="I26" s="10">
        <f t="shared" si="1"/>
        <v>1</v>
      </c>
      <c r="J26" s="17">
        <f t="shared" si="2"/>
        <v>8680.0895999999993</v>
      </c>
      <c r="K26" s="16"/>
      <c r="L26" s="17">
        <f t="shared" si="3"/>
        <v>0</v>
      </c>
      <c r="N26" s="17" t="s">
        <v>44</v>
      </c>
      <c r="O26" s="17">
        <f>SUMIF($A$4:$A$1524,"RABIUL MOLLA",$L$4:$L$1524)</f>
        <v>0</v>
      </c>
    </row>
    <row r="27" spans="1:15" x14ac:dyDescent="0.25">
      <c r="A27" s="9" t="s">
        <v>44</v>
      </c>
      <c r="B27" s="29" t="s">
        <v>107</v>
      </c>
      <c r="C27" s="9">
        <v>43</v>
      </c>
      <c r="D27" s="9">
        <v>301.392</v>
      </c>
      <c r="E27" s="9">
        <v>64.28</v>
      </c>
      <c r="F27" s="9" t="s">
        <v>10</v>
      </c>
      <c r="G27" s="9">
        <v>64.28</v>
      </c>
      <c r="H27" s="9">
        <f t="shared" si="0"/>
        <v>0</v>
      </c>
      <c r="I27" s="10">
        <f t="shared" si="1"/>
        <v>1</v>
      </c>
      <c r="J27" s="17">
        <f t="shared" si="2"/>
        <v>19373.477760000002</v>
      </c>
      <c r="K27" s="16"/>
      <c r="L27" s="17">
        <f t="shared" si="3"/>
        <v>0</v>
      </c>
      <c r="N27" s="17" t="s">
        <v>40</v>
      </c>
      <c r="O27" s="17">
        <f>SUMIF($A$4:$A$1524,"KOUSHIK MANDAL",$L$4:$L$1524)</f>
        <v>0</v>
      </c>
    </row>
    <row r="28" spans="1:15" ht="15.75" x14ac:dyDescent="0.25">
      <c r="A28" s="9" t="s">
        <v>44</v>
      </c>
      <c r="B28" s="29" t="s">
        <v>108</v>
      </c>
      <c r="C28" s="9">
        <v>44</v>
      </c>
      <c r="D28" s="9">
        <v>301.392</v>
      </c>
      <c r="E28" s="9">
        <v>51.51</v>
      </c>
      <c r="F28" s="9" t="s">
        <v>10</v>
      </c>
      <c r="G28" s="9">
        <v>51.51</v>
      </c>
      <c r="H28" s="9">
        <f t="shared" si="0"/>
        <v>0</v>
      </c>
      <c r="I28" s="10">
        <f t="shared" si="1"/>
        <v>1</v>
      </c>
      <c r="J28" s="17">
        <f t="shared" si="2"/>
        <v>15524.70192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44</v>
      </c>
      <c r="B29" s="29" t="s">
        <v>109</v>
      </c>
      <c r="C29" s="9">
        <v>45</v>
      </c>
      <c r="D29" s="9">
        <v>301.392</v>
      </c>
      <c r="E29" s="9">
        <v>187.91</v>
      </c>
      <c r="F29" s="9" t="s">
        <v>10</v>
      </c>
      <c r="G29" s="9">
        <v>187.91</v>
      </c>
      <c r="H29" s="9">
        <f t="shared" si="0"/>
        <v>0</v>
      </c>
      <c r="I29" s="10">
        <f t="shared" si="1"/>
        <v>1</v>
      </c>
      <c r="J29" s="17">
        <f t="shared" si="2"/>
        <v>56634.570719999996</v>
      </c>
      <c r="K29" s="16"/>
      <c r="L29" s="17">
        <f t="shared" si="3"/>
        <v>0</v>
      </c>
    </row>
    <row r="30" spans="1:15" x14ac:dyDescent="0.25">
      <c r="A30" s="9" t="s">
        <v>44</v>
      </c>
      <c r="B30" s="29" t="s">
        <v>110</v>
      </c>
      <c r="C30" s="9">
        <v>46</v>
      </c>
      <c r="D30" s="9">
        <v>301.392</v>
      </c>
      <c r="E30" s="9">
        <v>13.1328</v>
      </c>
      <c r="F30" s="9" t="s">
        <v>10</v>
      </c>
      <c r="G30" s="9">
        <v>13.13</v>
      </c>
      <c r="H30" s="9">
        <f t="shared" si="0"/>
        <v>2.7999999999988034E-3</v>
      </c>
      <c r="I30" s="10">
        <f t="shared" si="1"/>
        <v>0.99978679337231979</v>
      </c>
      <c r="J30" s="17">
        <f t="shared" si="2"/>
        <v>3957.2769600000001</v>
      </c>
      <c r="K30" s="16"/>
      <c r="L30" s="17">
        <f t="shared" si="3"/>
        <v>0</v>
      </c>
    </row>
    <row r="31" spans="1:15" x14ac:dyDescent="0.25">
      <c r="A31" s="9" t="s">
        <v>44</v>
      </c>
      <c r="B31" s="29" t="s">
        <v>111</v>
      </c>
      <c r="C31" s="9">
        <v>47</v>
      </c>
      <c r="D31" s="9">
        <v>301.392</v>
      </c>
      <c r="E31" s="9">
        <v>15.61</v>
      </c>
      <c r="F31" s="9" t="s">
        <v>10</v>
      </c>
      <c r="G31" s="9">
        <v>15.61</v>
      </c>
      <c r="H31" s="9">
        <f t="shared" si="0"/>
        <v>0</v>
      </c>
      <c r="I31" s="10">
        <f t="shared" si="1"/>
        <v>1</v>
      </c>
      <c r="J31" s="17">
        <f t="shared" si="2"/>
        <v>4704.72912</v>
      </c>
      <c r="K31" s="16"/>
      <c r="L31" s="17">
        <f t="shared" si="3"/>
        <v>0</v>
      </c>
    </row>
    <row r="32" spans="1:15" x14ac:dyDescent="0.25">
      <c r="A32" s="9" t="s">
        <v>44</v>
      </c>
      <c r="B32" s="29" t="s">
        <v>112</v>
      </c>
      <c r="C32" s="9">
        <v>50</v>
      </c>
      <c r="D32" s="9">
        <v>225</v>
      </c>
      <c r="E32" s="9">
        <v>15.37</v>
      </c>
      <c r="F32" s="9" t="s">
        <v>14</v>
      </c>
      <c r="G32" s="9">
        <v>15.37</v>
      </c>
      <c r="H32" s="9">
        <f t="shared" si="0"/>
        <v>0</v>
      </c>
      <c r="I32" s="10">
        <f t="shared" si="1"/>
        <v>1</v>
      </c>
      <c r="J32" s="17">
        <f t="shared" si="2"/>
        <v>3458.25</v>
      </c>
      <c r="K32" s="16"/>
      <c r="L32" s="17">
        <f t="shared" si="3"/>
        <v>0</v>
      </c>
    </row>
    <row r="33" spans="1:12" x14ac:dyDescent="0.25">
      <c r="A33" s="9" t="s">
        <v>44</v>
      </c>
      <c r="B33" s="29" t="s">
        <v>113</v>
      </c>
      <c r="C33" s="9">
        <v>51</v>
      </c>
      <c r="D33" s="9">
        <v>1500</v>
      </c>
      <c r="E33" s="9">
        <v>2.56</v>
      </c>
      <c r="F33" s="9" t="s">
        <v>14</v>
      </c>
      <c r="G33" s="9">
        <v>2.56</v>
      </c>
      <c r="H33" s="9">
        <f t="shared" si="0"/>
        <v>0</v>
      </c>
      <c r="I33" s="10">
        <f t="shared" si="1"/>
        <v>1</v>
      </c>
      <c r="J33" s="17">
        <f t="shared" si="2"/>
        <v>3840</v>
      </c>
      <c r="K33" s="16"/>
      <c r="L33" s="17">
        <f t="shared" si="3"/>
        <v>0</v>
      </c>
    </row>
    <row r="34" spans="1:12" x14ac:dyDescent="0.25">
      <c r="A34" s="9" t="s">
        <v>44</v>
      </c>
      <c r="B34" s="29" t="s">
        <v>114</v>
      </c>
      <c r="C34" s="9">
        <v>53</v>
      </c>
      <c r="D34" s="9">
        <v>900</v>
      </c>
      <c r="E34" s="9">
        <v>4.38</v>
      </c>
      <c r="F34" s="9" t="s">
        <v>14</v>
      </c>
      <c r="G34" s="9">
        <v>4.38</v>
      </c>
      <c r="H34" s="9">
        <f t="shared" si="0"/>
        <v>0</v>
      </c>
      <c r="I34" s="10">
        <f t="shared" si="1"/>
        <v>1</v>
      </c>
      <c r="J34" s="17">
        <f t="shared" si="2"/>
        <v>3942</v>
      </c>
      <c r="K34" s="16"/>
      <c r="L34" s="17">
        <f t="shared" si="3"/>
        <v>0</v>
      </c>
    </row>
    <row r="35" spans="1:12" x14ac:dyDescent="0.25">
      <c r="A35" s="9" t="s">
        <v>44</v>
      </c>
      <c r="B35" s="29" t="s">
        <v>115</v>
      </c>
      <c r="C35" s="9">
        <v>55</v>
      </c>
      <c r="D35" s="9">
        <v>2000</v>
      </c>
      <c r="E35" s="9">
        <v>3.05</v>
      </c>
      <c r="F35" s="9" t="s">
        <v>14</v>
      </c>
      <c r="G35" s="9">
        <v>3.05</v>
      </c>
      <c r="H35" s="9">
        <f t="shared" si="0"/>
        <v>0</v>
      </c>
      <c r="I35" s="10">
        <f t="shared" si="1"/>
        <v>1</v>
      </c>
      <c r="J35" s="17">
        <f t="shared" si="2"/>
        <v>6100</v>
      </c>
      <c r="K35" s="16"/>
      <c r="L35" s="17">
        <f t="shared" si="3"/>
        <v>0</v>
      </c>
    </row>
    <row r="36" spans="1:12" x14ac:dyDescent="0.25">
      <c r="A36" s="9" t="s">
        <v>44</v>
      </c>
      <c r="B36" s="29" t="s">
        <v>116</v>
      </c>
      <c r="C36" s="9">
        <v>58</v>
      </c>
      <c r="D36" s="9">
        <v>225</v>
      </c>
      <c r="E36" s="9">
        <v>21.873999999999999</v>
      </c>
      <c r="F36" s="9" t="s">
        <v>14</v>
      </c>
      <c r="G36" s="9">
        <v>21.87</v>
      </c>
      <c r="H36" s="9">
        <f t="shared" si="0"/>
        <v>3.9999999999977831E-3</v>
      </c>
      <c r="I36" s="10">
        <f t="shared" si="1"/>
        <v>0.99981713449757714</v>
      </c>
      <c r="J36" s="17">
        <f t="shared" si="2"/>
        <v>4920.75</v>
      </c>
      <c r="K36" s="16"/>
      <c r="L36" s="17">
        <f t="shared" si="3"/>
        <v>0</v>
      </c>
    </row>
    <row r="37" spans="1:12" x14ac:dyDescent="0.25">
      <c r="A37" s="9" t="s">
        <v>44</v>
      </c>
      <c r="B37" s="29" t="s">
        <v>117</v>
      </c>
      <c r="C37" s="9">
        <v>61</v>
      </c>
      <c r="D37" s="9">
        <v>2000</v>
      </c>
      <c r="E37" s="9">
        <v>2.2330000000000001</v>
      </c>
      <c r="F37" s="9" t="s">
        <v>14</v>
      </c>
      <c r="G37" s="9">
        <v>2.23</v>
      </c>
      <c r="H37" s="9">
        <f t="shared" si="0"/>
        <v>3.0000000000001137E-3</v>
      </c>
      <c r="I37" s="10">
        <f t="shared" si="1"/>
        <v>0.99865651589789517</v>
      </c>
      <c r="J37" s="17">
        <f t="shared" si="2"/>
        <v>4460</v>
      </c>
      <c r="K37" s="16"/>
      <c r="L37" s="17">
        <f t="shared" si="3"/>
        <v>0</v>
      </c>
    </row>
    <row r="38" spans="1:12" x14ac:dyDescent="0.25">
      <c r="A38" s="9" t="s">
        <v>44</v>
      </c>
      <c r="B38" s="29" t="s">
        <v>118</v>
      </c>
      <c r="C38" s="9">
        <v>63</v>
      </c>
      <c r="D38" s="9">
        <v>1500</v>
      </c>
      <c r="E38" s="9">
        <v>1.1000000000000001</v>
      </c>
      <c r="F38" s="9" t="s">
        <v>14</v>
      </c>
      <c r="G38" s="9">
        <v>1.1000000000000001</v>
      </c>
      <c r="H38" s="9">
        <f t="shared" si="0"/>
        <v>0</v>
      </c>
      <c r="I38" s="10">
        <f t="shared" si="1"/>
        <v>1</v>
      </c>
      <c r="J38" s="17">
        <f t="shared" si="2"/>
        <v>1650.0000000000002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44</v>
      </c>
      <c r="B40" s="29" t="s">
        <v>120</v>
      </c>
      <c r="C40" s="9">
        <v>69</v>
      </c>
      <c r="D40" s="9">
        <v>7500</v>
      </c>
      <c r="E40" s="9">
        <v>0.75</v>
      </c>
      <c r="F40" s="9" t="s">
        <v>16</v>
      </c>
      <c r="G40" s="9">
        <v>0.75</v>
      </c>
      <c r="H40" s="9">
        <f t="shared" si="0"/>
        <v>0</v>
      </c>
      <c r="I40" s="10">
        <f t="shared" si="1"/>
        <v>1</v>
      </c>
      <c r="J40" s="17">
        <f t="shared" si="2"/>
        <v>5625</v>
      </c>
      <c r="K40" s="16"/>
      <c r="L40" s="17">
        <f t="shared" si="3"/>
        <v>0</v>
      </c>
    </row>
    <row r="41" spans="1:12" x14ac:dyDescent="0.25">
      <c r="A41" s="9" t="s">
        <v>44</v>
      </c>
      <c r="B41" s="29" t="s">
        <v>121</v>
      </c>
      <c r="C41" s="9">
        <v>73</v>
      </c>
      <c r="D41" s="9">
        <v>7500</v>
      </c>
      <c r="E41" s="9">
        <v>1.3</v>
      </c>
      <c r="F41" s="9" t="s">
        <v>16</v>
      </c>
      <c r="G41" s="9">
        <v>1.3</v>
      </c>
      <c r="H41" s="9">
        <f t="shared" si="0"/>
        <v>0</v>
      </c>
      <c r="I41" s="10">
        <f t="shared" si="1"/>
        <v>1</v>
      </c>
      <c r="J41" s="17">
        <f t="shared" si="2"/>
        <v>9750</v>
      </c>
      <c r="K41" s="16"/>
      <c r="L41" s="17">
        <f t="shared" si="3"/>
        <v>0</v>
      </c>
    </row>
    <row r="42" spans="1:12" x14ac:dyDescent="0.25">
      <c r="A42" s="9" t="s">
        <v>44</v>
      </c>
      <c r="B42" s="29" t="s">
        <v>122</v>
      </c>
      <c r="C42" s="9">
        <v>77</v>
      </c>
      <c r="D42" s="9">
        <v>7500</v>
      </c>
      <c r="E42" s="9">
        <v>0.17</v>
      </c>
      <c r="F42" s="9" t="s">
        <v>16</v>
      </c>
      <c r="G42" s="9">
        <v>0.17</v>
      </c>
      <c r="H42" s="9">
        <f t="shared" si="0"/>
        <v>0</v>
      </c>
      <c r="I42" s="10">
        <f t="shared" si="1"/>
        <v>1</v>
      </c>
      <c r="J42" s="17">
        <f t="shared" si="2"/>
        <v>1275</v>
      </c>
      <c r="K42" s="16"/>
      <c r="L42" s="17">
        <f t="shared" si="3"/>
        <v>0</v>
      </c>
    </row>
    <row r="43" spans="1:12" x14ac:dyDescent="0.25">
      <c r="A43" s="9" t="s">
        <v>44</v>
      </c>
      <c r="B43" s="29" t="s">
        <v>123</v>
      </c>
      <c r="C43" s="9">
        <v>80</v>
      </c>
      <c r="D43" s="9">
        <v>7500</v>
      </c>
      <c r="E43" s="9">
        <v>0.17</v>
      </c>
      <c r="F43" s="9" t="s">
        <v>16</v>
      </c>
      <c r="G43" s="9">
        <v>0.17</v>
      </c>
      <c r="H43" s="9">
        <f t="shared" si="0"/>
        <v>0</v>
      </c>
      <c r="I43" s="10">
        <f t="shared" si="1"/>
        <v>1</v>
      </c>
      <c r="J43" s="17">
        <f t="shared" si="2"/>
        <v>1275</v>
      </c>
      <c r="K43" s="16"/>
      <c r="L43" s="17">
        <f t="shared" si="3"/>
        <v>0</v>
      </c>
    </row>
    <row r="44" spans="1:12" x14ac:dyDescent="0.25">
      <c r="A44" s="9" t="s">
        <v>44</v>
      </c>
      <c r="B44" s="29" t="s">
        <v>124</v>
      </c>
      <c r="C44" s="9">
        <v>84</v>
      </c>
      <c r="D44" s="9">
        <v>301.392</v>
      </c>
      <c r="E44" s="9">
        <v>47.03</v>
      </c>
      <c r="F44" s="9" t="s">
        <v>10</v>
      </c>
      <c r="G44" s="9">
        <v>47.03</v>
      </c>
      <c r="H44" s="9">
        <f t="shared" si="0"/>
        <v>0</v>
      </c>
      <c r="I44" s="10">
        <f t="shared" si="1"/>
        <v>1</v>
      </c>
      <c r="J44" s="17">
        <f t="shared" si="2"/>
        <v>14174.465760000001</v>
      </c>
      <c r="K44" s="16"/>
      <c r="L44" s="17">
        <f t="shared" si="3"/>
        <v>0</v>
      </c>
    </row>
    <row r="45" spans="1:12" x14ac:dyDescent="0.25">
      <c r="A45" s="9" t="s">
        <v>44</v>
      </c>
      <c r="B45" s="29" t="s">
        <v>125</v>
      </c>
      <c r="C45" s="9">
        <v>85</v>
      </c>
      <c r="D45" s="9">
        <v>301.392</v>
      </c>
      <c r="E45" s="9">
        <v>165.84</v>
      </c>
      <c r="F45" s="9" t="s">
        <v>10</v>
      </c>
      <c r="G45" s="9">
        <v>165.84</v>
      </c>
      <c r="H45" s="9">
        <f t="shared" si="0"/>
        <v>0</v>
      </c>
      <c r="I45" s="10">
        <f t="shared" si="1"/>
        <v>1</v>
      </c>
      <c r="J45" s="17">
        <f t="shared" si="2"/>
        <v>49982.849280000002</v>
      </c>
      <c r="K45" s="16"/>
      <c r="L45" s="17">
        <f t="shared" si="3"/>
        <v>0</v>
      </c>
    </row>
    <row r="46" spans="1:12" x14ac:dyDescent="0.25">
      <c r="A46" s="9" t="s">
        <v>44</v>
      </c>
      <c r="B46" s="29" t="s">
        <v>126</v>
      </c>
      <c r="C46" s="9">
        <v>86</v>
      </c>
      <c r="D46" s="9">
        <v>301.392</v>
      </c>
      <c r="E46" s="9">
        <v>13.1328</v>
      </c>
      <c r="F46" s="9" t="s">
        <v>10</v>
      </c>
      <c r="G46" s="9">
        <v>13.13</v>
      </c>
      <c r="H46" s="9">
        <f t="shared" si="0"/>
        <v>2.7999999999988034E-3</v>
      </c>
      <c r="I46" s="10">
        <f t="shared" si="1"/>
        <v>0.99978679337231979</v>
      </c>
      <c r="J46" s="17">
        <f t="shared" si="2"/>
        <v>3957.2769600000001</v>
      </c>
      <c r="K46" s="16"/>
      <c r="L46" s="17">
        <f t="shared" si="3"/>
        <v>0</v>
      </c>
    </row>
    <row r="47" spans="1:12" x14ac:dyDescent="0.25">
      <c r="A47" s="9" t="s">
        <v>44</v>
      </c>
      <c r="B47" s="29" t="s">
        <v>127</v>
      </c>
      <c r="C47" s="9">
        <v>87</v>
      </c>
      <c r="D47" s="9">
        <v>301.392</v>
      </c>
      <c r="E47" s="9">
        <v>18.21</v>
      </c>
      <c r="F47" s="9" t="s">
        <v>10</v>
      </c>
      <c r="G47" s="9">
        <v>18.21</v>
      </c>
      <c r="H47" s="9">
        <f t="shared" si="0"/>
        <v>0</v>
      </c>
      <c r="I47" s="10">
        <f t="shared" si="1"/>
        <v>1</v>
      </c>
      <c r="J47" s="17">
        <f t="shared" si="2"/>
        <v>5488.3483200000001</v>
      </c>
      <c r="K47" s="16"/>
      <c r="L47" s="17">
        <f t="shared" si="3"/>
        <v>0</v>
      </c>
    </row>
    <row r="48" spans="1:12" x14ac:dyDescent="0.25">
      <c r="A48" s="9" t="s">
        <v>44</v>
      </c>
      <c r="B48" s="29" t="s">
        <v>128</v>
      </c>
      <c r="C48" s="9">
        <v>88</v>
      </c>
      <c r="D48" s="9">
        <v>2000</v>
      </c>
      <c r="E48" s="9">
        <v>2.7839999999999998</v>
      </c>
      <c r="F48" s="9" t="s">
        <v>14</v>
      </c>
      <c r="G48" s="9">
        <v>2.78</v>
      </c>
      <c r="H48" s="9">
        <f t="shared" si="0"/>
        <v>4.0000000000000036E-3</v>
      </c>
      <c r="I48" s="10">
        <f t="shared" si="1"/>
        <v>0.99856321839080464</v>
      </c>
      <c r="J48" s="17">
        <f t="shared" si="2"/>
        <v>5560</v>
      </c>
      <c r="K48" s="16"/>
      <c r="L48" s="17">
        <f t="shared" si="3"/>
        <v>0</v>
      </c>
    </row>
    <row r="49" spans="1:12" x14ac:dyDescent="0.25">
      <c r="A49" s="9" t="s">
        <v>44</v>
      </c>
      <c r="B49" s="29" t="s">
        <v>129</v>
      </c>
      <c r="C49" s="9">
        <v>91</v>
      </c>
      <c r="D49" s="9">
        <v>225</v>
      </c>
      <c r="E49" s="9">
        <v>18.898</v>
      </c>
      <c r="F49" s="9" t="s">
        <v>14</v>
      </c>
      <c r="G49" s="9">
        <v>18.899999999999999</v>
      </c>
      <c r="H49" s="9">
        <f t="shared" si="0"/>
        <v>-1.9999999999988916E-3</v>
      </c>
      <c r="I49" s="10">
        <f t="shared" si="1"/>
        <v>1.0001058313048998</v>
      </c>
      <c r="J49" s="17">
        <f t="shared" si="2"/>
        <v>4252.5</v>
      </c>
      <c r="K49" s="16"/>
      <c r="L49" s="17">
        <f t="shared" si="3"/>
        <v>0</v>
      </c>
    </row>
    <row r="50" spans="1:12" x14ac:dyDescent="0.25">
      <c r="A50" s="9" t="s">
        <v>44</v>
      </c>
      <c r="B50" s="29" t="s">
        <v>130</v>
      </c>
      <c r="C50" s="9">
        <v>92</v>
      </c>
      <c r="D50" s="9">
        <v>2000</v>
      </c>
      <c r="E50" s="9">
        <v>2.2330000000000001</v>
      </c>
      <c r="F50" s="9" t="s">
        <v>14</v>
      </c>
      <c r="G50" s="9">
        <v>2.23</v>
      </c>
      <c r="H50" s="9">
        <f t="shared" si="0"/>
        <v>3.0000000000001137E-3</v>
      </c>
      <c r="I50" s="10">
        <f t="shared" si="1"/>
        <v>0.99865651589789517</v>
      </c>
      <c r="J50" s="17">
        <f t="shared" si="2"/>
        <v>4460</v>
      </c>
      <c r="K50" s="16"/>
      <c r="L50" s="17">
        <f t="shared" si="3"/>
        <v>0</v>
      </c>
    </row>
    <row r="51" spans="1:12" x14ac:dyDescent="0.25">
      <c r="A51" s="9" t="s">
        <v>44</v>
      </c>
      <c r="B51" s="29" t="s">
        <v>131</v>
      </c>
      <c r="C51" s="9">
        <v>93</v>
      </c>
      <c r="D51" s="9">
        <v>1500</v>
      </c>
      <c r="E51" s="9">
        <v>1.153</v>
      </c>
      <c r="F51" s="9" t="s">
        <v>14</v>
      </c>
      <c r="G51" s="9">
        <v>1.1499999999999999</v>
      </c>
      <c r="H51" s="9">
        <f t="shared" si="0"/>
        <v>3.0000000000001137E-3</v>
      </c>
      <c r="I51" s="10">
        <f t="shared" si="1"/>
        <v>0.99739809193408491</v>
      </c>
      <c r="J51" s="17">
        <f t="shared" si="2"/>
        <v>1724.9999999999998</v>
      </c>
      <c r="K51" s="16"/>
      <c r="L51" s="17">
        <f t="shared" si="3"/>
        <v>0</v>
      </c>
    </row>
    <row r="52" spans="1:12" x14ac:dyDescent="0.25">
      <c r="A52" s="9" t="s">
        <v>44</v>
      </c>
      <c r="B52" s="29" t="s">
        <v>132</v>
      </c>
      <c r="C52" s="9">
        <v>97</v>
      </c>
      <c r="D52" s="9">
        <v>7500</v>
      </c>
      <c r="E52" s="9">
        <v>0.17</v>
      </c>
      <c r="F52" s="9" t="s">
        <v>16</v>
      </c>
      <c r="G52" s="9">
        <v>0.17</v>
      </c>
      <c r="H52" s="9">
        <f t="shared" si="0"/>
        <v>0</v>
      </c>
      <c r="I52" s="10">
        <f t="shared" si="1"/>
        <v>1</v>
      </c>
      <c r="J52" s="17">
        <f t="shared" si="2"/>
        <v>1275</v>
      </c>
      <c r="K52" s="16"/>
      <c r="L52" s="17">
        <f t="shared" si="3"/>
        <v>0</v>
      </c>
    </row>
    <row r="53" spans="1:12" x14ac:dyDescent="0.25">
      <c r="A53" s="9" t="s">
        <v>44</v>
      </c>
      <c r="B53" s="29" t="s">
        <v>133</v>
      </c>
      <c r="C53" s="9">
        <v>100</v>
      </c>
      <c r="D53" s="9">
        <v>7500</v>
      </c>
      <c r="E53" s="9">
        <v>0.2</v>
      </c>
      <c r="F53" s="9" t="s">
        <v>16</v>
      </c>
      <c r="G53" s="9">
        <v>0.2</v>
      </c>
      <c r="H53" s="9">
        <f t="shared" si="0"/>
        <v>0</v>
      </c>
      <c r="I53" s="10">
        <f t="shared" si="1"/>
        <v>1</v>
      </c>
      <c r="J53" s="17">
        <f t="shared" si="2"/>
        <v>1500</v>
      </c>
      <c r="K53" s="16"/>
      <c r="L53" s="17">
        <f t="shared" si="3"/>
        <v>0</v>
      </c>
    </row>
    <row r="54" spans="1:12" x14ac:dyDescent="0.25">
      <c r="A54" s="9" t="s">
        <v>44</v>
      </c>
      <c r="B54" s="29" t="s">
        <v>134</v>
      </c>
      <c r="C54" s="9">
        <v>103</v>
      </c>
      <c r="D54" s="9">
        <v>7500</v>
      </c>
      <c r="E54" s="9">
        <v>0.05</v>
      </c>
      <c r="F54" s="9" t="s">
        <v>16</v>
      </c>
      <c r="G54" s="9">
        <v>0.05</v>
      </c>
      <c r="H54" s="9">
        <f t="shared" si="0"/>
        <v>0</v>
      </c>
      <c r="I54" s="10">
        <f t="shared" si="1"/>
        <v>1</v>
      </c>
      <c r="J54" s="17">
        <f t="shared" si="2"/>
        <v>375</v>
      </c>
      <c r="K54" s="16"/>
      <c r="L54" s="17">
        <f t="shared" si="3"/>
        <v>0</v>
      </c>
    </row>
    <row r="55" spans="1:12" x14ac:dyDescent="0.25">
      <c r="A55" s="9" t="s">
        <v>44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44</v>
      </c>
      <c r="B56" s="29" t="s">
        <v>136</v>
      </c>
      <c r="C56" s="9">
        <v>107</v>
      </c>
      <c r="D56" s="9">
        <v>301.392</v>
      </c>
      <c r="E56" s="9">
        <v>29.47</v>
      </c>
      <c r="F56" s="9" t="s">
        <v>10</v>
      </c>
      <c r="G56" s="9">
        <v>29.47</v>
      </c>
      <c r="H56" s="9">
        <f t="shared" si="0"/>
        <v>0</v>
      </c>
      <c r="I56" s="10">
        <f t="shared" si="1"/>
        <v>1</v>
      </c>
      <c r="J56" s="17">
        <f t="shared" si="2"/>
        <v>8882.0222400000002</v>
      </c>
      <c r="K56" s="16"/>
      <c r="L56" s="17">
        <f t="shared" si="3"/>
        <v>0</v>
      </c>
    </row>
    <row r="57" spans="1:12" x14ac:dyDescent="0.25">
      <c r="A57" s="9" t="s">
        <v>44</v>
      </c>
      <c r="B57" s="29" t="s">
        <v>137</v>
      </c>
      <c r="C57" s="9">
        <v>108</v>
      </c>
      <c r="D57" s="9">
        <v>301.392</v>
      </c>
      <c r="E57" s="9">
        <v>3.88</v>
      </c>
      <c r="F57" s="9" t="s">
        <v>10</v>
      </c>
      <c r="G57" s="9">
        <v>3.88</v>
      </c>
      <c r="H57" s="9">
        <f t="shared" si="0"/>
        <v>0</v>
      </c>
      <c r="I57" s="10">
        <f t="shared" si="1"/>
        <v>1</v>
      </c>
      <c r="J57" s="17">
        <f t="shared" si="2"/>
        <v>1169.4009599999999</v>
      </c>
      <c r="K57" s="16"/>
      <c r="L57" s="17">
        <f t="shared" si="3"/>
        <v>0</v>
      </c>
    </row>
    <row r="58" spans="1:12" x14ac:dyDescent="0.25">
      <c r="A58" s="9" t="s">
        <v>44</v>
      </c>
      <c r="B58" s="29" t="s">
        <v>138</v>
      </c>
      <c r="C58" s="9">
        <v>109</v>
      </c>
      <c r="D58" s="9">
        <v>2000</v>
      </c>
      <c r="E58" s="9">
        <v>0.81</v>
      </c>
      <c r="F58" s="9" t="s">
        <v>14</v>
      </c>
      <c r="G58" s="9">
        <v>0.81</v>
      </c>
      <c r="H58" s="9">
        <f t="shared" si="0"/>
        <v>0</v>
      </c>
      <c r="I58" s="10">
        <f t="shared" si="1"/>
        <v>1</v>
      </c>
      <c r="J58" s="17">
        <f t="shared" si="2"/>
        <v>1620</v>
      </c>
      <c r="K58" s="16"/>
      <c r="L58" s="17">
        <f t="shared" si="3"/>
        <v>0</v>
      </c>
    </row>
    <row r="59" spans="1:12" x14ac:dyDescent="0.25">
      <c r="A59" s="9" t="s">
        <v>44</v>
      </c>
      <c r="B59" s="29" t="s">
        <v>139</v>
      </c>
      <c r="C59" s="9">
        <v>112</v>
      </c>
      <c r="D59" s="9">
        <v>225</v>
      </c>
      <c r="E59" s="9">
        <v>3.3519999999999999</v>
      </c>
      <c r="F59" s="9" t="s">
        <v>14</v>
      </c>
      <c r="G59" s="9">
        <v>3.35</v>
      </c>
      <c r="H59" s="9">
        <f t="shared" si="0"/>
        <v>1.9999999999997797E-3</v>
      </c>
      <c r="I59" s="10">
        <f t="shared" si="1"/>
        <v>0.99940334128878283</v>
      </c>
      <c r="J59" s="17">
        <f t="shared" si="2"/>
        <v>753.75</v>
      </c>
      <c r="K59" s="16"/>
      <c r="L59" s="17">
        <f t="shared" si="3"/>
        <v>0</v>
      </c>
    </row>
    <row r="60" spans="1:12" x14ac:dyDescent="0.25">
      <c r="A60" s="9" t="s">
        <v>44</v>
      </c>
      <c r="B60" s="29" t="s">
        <v>139</v>
      </c>
      <c r="C60" s="9">
        <v>113</v>
      </c>
      <c r="D60" s="9">
        <v>1500</v>
      </c>
      <c r="E60" s="9">
        <v>0.26</v>
      </c>
      <c r="F60" s="9" t="s">
        <v>14</v>
      </c>
      <c r="G60" s="9">
        <v>0.26</v>
      </c>
      <c r="H60" s="9">
        <f t="shared" si="0"/>
        <v>0</v>
      </c>
      <c r="I60" s="10">
        <f t="shared" si="1"/>
        <v>1</v>
      </c>
      <c r="J60" s="17">
        <f t="shared" si="2"/>
        <v>390</v>
      </c>
      <c r="K60" s="16"/>
      <c r="L60" s="17">
        <f t="shared" si="3"/>
        <v>0</v>
      </c>
    </row>
    <row r="61" spans="1:12" x14ac:dyDescent="0.25">
      <c r="A61" s="9" t="s">
        <v>44</v>
      </c>
      <c r="B61" s="29" t="s">
        <v>140</v>
      </c>
      <c r="C61" s="9">
        <v>116</v>
      </c>
      <c r="D61" s="9">
        <v>50</v>
      </c>
      <c r="E61" s="9">
        <v>43</v>
      </c>
      <c r="F61" s="9" t="s">
        <v>13</v>
      </c>
      <c r="G61" s="9">
        <v>43</v>
      </c>
      <c r="H61" s="9">
        <f t="shared" si="0"/>
        <v>0</v>
      </c>
      <c r="I61" s="10">
        <f t="shared" si="1"/>
        <v>1</v>
      </c>
      <c r="J61" s="17">
        <f t="shared" si="2"/>
        <v>2150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44</v>
      </c>
      <c r="B63" s="29" t="s">
        <v>142</v>
      </c>
      <c r="C63" s="9">
        <v>120</v>
      </c>
      <c r="D63" s="9">
        <v>193.75200000000001</v>
      </c>
      <c r="E63" s="9">
        <v>139.91</v>
      </c>
      <c r="F63" s="9" t="s">
        <v>10</v>
      </c>
      <c r="G63" s="9">
        <v>139.91</v>
      </c>
      <c r="H63" s="9">
        <f t="shared" si="0"/>
        <v>0</v>
      </c>
      <c r="I63" s="10">
        <f t="shared" si="1"/>
        <v>1</v>
      </c>
      <c r="J63" s="17">
        <f t="shared" si="2"/>
        <v>27107.84232</v>
      </c>
      <c r="K63" s="16"/>
      <c r="L63" s="17">
        <f t="shared" si="3"/>
        <v>0</v>
      </c>
    </row>
    <row r="64" spans="1:12" x14ac:dyDescent="0.25">
      <c r="A64" s="9" t="s">
        <v>44</v>
      </c>
      <c r="B64" s="29" t="s">
        <v>143</v>
      </c>
      <c r="C64" s="9">
        <v>124</v>
      </c>
      <c r="D64" s="9">
        <v>193.75200000000001</v>
      </c>
      <c r="E64" s="9">
        <v>178.84</v>
      </c>
      <c r="F64" s="9" t="s">
        <v>10</v>
      </c>
      <c r="G64" s="9">
        <v>178.84</v>
      </c>
      <c r="H64" s="9">
        <f t="shared" si="0"/>
        <v>0</v>
      </c>
      <c r="I64" s="10">
        <f t="shared" si="1"/>
        <v>1</v>
      </c>
      <c r="J64" s="17">
        <f t="shared" si="2"/>
        <v>34650.607680000001</v>
      </c>
      <c r="K64" s="16"/>
      <c r="L64" s="17">
        <f t="shared" si="3"/>
        <v>0</v>
      </c>
    </row>
    <row r="65" spans="1:12" x14ac:dyDescent="0.25">
      <c r="A65" s="9" t="s">
        <v>44</v>
      </c>
      <c r="B65" s="29" t="s">
        <v>144</v>
      </c>
      <c r="C65" s="9">
        <v>129</v>
      </c>
      <c r="D65" s="9">
        <v>193.75200000000001</v>
      </c>
      <c r="E65" s="9">
        <v>75.48</v>
      </c>
      <c r="F65" s="9" t="s">
        <v>10</v>
      </c>
      <c r="G65" s="9">
        <v>75.48</v>
      </c>
      <c r="H65" s="9">
        <f t="shared" si="0"/>
        <v>0</v>
      </c>
      <c r="I65" s="10">
        <f t="shared" si="1"/>
        <v>1</v>
      </c>
      <c r="J65" s="17">
        <f t="shared" si="2"/>
        <v>14624.400960000001</v>
      </c>
      <c r="K65" s="16"/>
      <c r="L65" s="17">
        <f t="shared" si="3"/>
        <v>0</v>
      </c>
    </row>
    <row r="66" spans="1:12" x14ac:dyDescent="0.25">
      <c r="A66" s="9" t="s">
        <v>44</v>
      </c>
      <c r="B66" s="29" t="s">
        <v>145</v>
      </c>
      <c r="C66" s="9">
        <v>133</v>
      </c>
      <c r="D66" s="9">
        <v>65.599999999999994</v>
      </c>
      <c r="E66" s="9">
        <v>38.283999999999999</v>
      </c>
      <c r="F66" s="9" t="s">
        <v>19</v>
      </c>
      <c r="G66" s="9">
        <v>38.28</v>
      </c>
      <c r="H66" s="9">
        <f t="shared" si="0"/>
        <v>3.9999999999977831E-3</v>
      </c>
      <c r="I66" s="10">
        <f t="shared" si="1"/>
        <v>0.99989551770974827</v>
      </c>
      <c r="J66" s="17">
        <f t="shared" si="2"/>
        <v>2511.1679999999997</v>
      </c>
      <c r="K66" s="16"/>
      <c r="L66" s="17">
        <f t="shared" si="3"/>
        <v>0</v>
      </c>
    </row>
    <row r="67" spans="1:12" x14ac:dyDescent="0.25">
      <c r="A67" s="9" t="s">
        <v>44</v>
      </c>
      <c r="B67" s="29" t="s">
        <v>146</v>
      </c>
      <c r="C67" s="9">
        <v>137</v>
      </c>
      <c r="D67" s="9">
        <v>65.599999999999994</v>
      </c>
      <c r="E67" s="9">
        <v>49.951999999999998</v>
      </c>
      <c r="F67" s="9" t="s">
        <v>19</v>
      </c>
      <c r="G67" s="9">
        <v>49.95</v>
      </c>
      <c r="H67" s="9">
        <f t="shared" si="0"/>
        <v>1.9999999999953388E-3</v>
      </c>
      <c r="I67" s="10">
        <f t="shared" si="1"/>
        <v>0.99995996156310063</v>
      </c>
      <c r="J67" s="17">
        <f t="shared" si="2"/>
        <v>3276.72</v>
      </c>
      <c r="K67" s="16"/>
      <c r="L67" s="17">
        <f t="shared" si="3"/>
        <v>0</v>
      </c>
    </row>
    <row r="68" spans="1:12" x14ac:dyDescent="0.25">
      <c r="A68" s="9" t="s">
        <v>44</v>
      </c>
      <c r="B68" s="29" t="s">
        <v>276</v>
      </c>
      <c r="C68" s="9">
        <v>138</v>
      </c>
      <c r="D68" s="9">
        <v>161.46</v>
      </c>
      <c r="E68" s="9">
        <v>1.38</v>
      </c>
      <c r="F68" s="9" t="s">
        <v>10</v>
      </c>
      <c r="G68" s="9">
        <v>1.38</v>
      </c>
      <c r="H68" s="9">
        <f t="shared" si="0"/>
        <v>0</v>
      </c>
      <c r="I68" s="10">
        <f t="shared" si="1"/>
        <v>1</v>
      </c>
      <c r="J68" s="17">
        <f t="shared" si="2"/>
        <v>222.81479999999999</v>
      </c>
      <c r="K68" s="16"/>
      <c r="L68" s="17">
        <f t="shared" si="3"/>
        <v>0</v>
      </c>
    </row>
    <row r="69" spans="1:12" x14ac:dyDescent="0.25">
      <c r="A69" s="9" t="s">
        <v>44</v>
      </c>
      <c r="B69" s="29" t="s">
        <v>147</v>
      </c>
      <c r="C69" s="9">
        <v>140</v>
      </c>
      <c r="D69" s="9">
        <v>10.76</v>
      </c>
      <c r="E69" s="9">
        <v>258.02</v>
      </c>
      <c r="F69" s="9" t="s">
        <v>10</v>
      </c>
      <c r="G69" s="9">
        <v>258.02</v>
      </c>
      <c r="H69" s="9">
        <f t="shared" si="0"/>
        <v>0</v>
      </c>
      <c r="I69" s="10">
        <f t="shared" si="1"/>
        <v>1</v>
      </c>
      <c r="J69" s="17">
        <f t="shared" si="2"/>
        <v>2776.2951999999996</v>
      </c>
      <c r="K69" s="16"/>
      <c r="L69" s="17">
        <f t="shared" si="3"/>
        <v>0</v>
      </c>
    </row>
    <row r="70" spans="1:12" x14ac:dyDescent="0.25">
      <c r="A70" s="9" t="s">
        <v>44</v>
      </c>
      <c r="B70" s="29" t="s">
        <v>148</v>
      </c>
      <c r="C70" s="9">
        <v>142</v>
      </c>
      <c r="D70" s="9">
        <v>139.93199999999999</v>
      </c>
      <c r="E70" s="9">
        <v>81.36</v>
      </c>
      <c r="F70" s="9" t="s">
        <v>10</v>
      </c>
      <c r="G70" s="9">
        <v>81.36</v>
      </c>
      <c r="H70" s="9">
        <f t="shared" ref="H70:H151" si="5">E70-G70</f>
        <v>0</v>
      </c>
      <c r="I70" s="10">
        <f t="shared" ref="I70:I151" si="6">G70/E70</f>
        <v>1</v>
      </c>
      <c r="J70" s="17">
        <f t="shared" ref="J70:J151" si="7">D70*G70</f>
        <v>11384.86752</v>
      </c>
      <c r="K70" s="16"/>
      <c r="L70" s="17">
        <f t="shared" ref="L70:L151" si="8">D70*E70*K70</f>
        <v>0</v>
      </c>
    </row>
    <row r="71" spans="1:12" x14ac:dyDescent="0.25">
      <c r="A71" s="9" t="s">
        <v>44</v>
      </c>
      <c r="B71" s="29" t="s">
        <v>149</v>
      </c>
      <c r="C71" s="9">
        <v>143</v>
      </c>
      <c r="D71" s="9">
        <v>139.93199999999999</v>
      </c>
      <c r="E71" s="9">
        <v>187.70400000000001</v>
      </c>
      <c r="F71" s="9" t="s">
        <v>10</v>
      </c>
      <c r="G71" s="9">
        <v>187.7</v>
      </c>
      <c r="H71" s="9">
        <f t="shared" si="5"/>
        <v>4.0000000000190994E-3</v>
      </c>
      <c r="I71" s="10">
        <f t="shared" si="6"/>
        <v>0.99997868985210747</v>
      </c>
      <c r="J71" s="17">
        <f t="shared" si="7"/>
        <v>26265.236399999998</v>
      </c>
      <c r="K71" s="16"/>
      <c r="L71" s="17">
        <f t="shared" si="8"/>
        <v>0</v>
      </c>
    </row>
    <row r="72" spans="1:12" x14ac:dyDescent="0.25">
      <c r="A72" s="9" t="s">
        <v>44</v>
      </c>
      <c r="B72" s="29" t="s">
        <v>150</v>
      </c>
      <c r="C72" s="9">
        <v>147</v>
      </c>
      <c r="D72" s="9">
        <v>193.75200000000001</v>
      </c>
      <c r="E72" s="9">
        <v>228.17</v>
      </c>
      <c r="F72" s="9" t="s">
        <v>10</v>
      </c>
      <c r="G72" s="9">
        <v>228.17</v>
      </c>
      <c r="H72" s="9">
        <f t="shared" si="5"/>
        <v>0</v>
      </c>
      <c r="I72" s="10">
        <f t="shared" si="6"/>
        <v>1</v>
      </c>
      <c r="J72" s="17">
        <f t="shared" si="7"/>
        <v>44208.393839999997</v>
      </c>
      <c r="K72" s="16"/>
      <c r="L72" s="17">
        <f t="shared" si="8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5"/>
        <v>0</v>
      </c>
      <c r="I73" s="10">
        <f t="shared" si="6"/>
        <v>1</v>
      </c>
      <c r="J73" s="17">
        <f t="shared" si="7"/>
        <v>16500</v>
      </c>
      <c r="K73" s="16"/>
      <c r="L73" s="17">
        <f t="shared" si="8"/>
        <v>0</v>
      </c>
    </row>
    <row r="74" spans="1:12" x14ac:dyDescent="0.25">
      <c r="A74" s="9" t="s">
        <v>44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81.650000000000006</v>
      </c>
      <c r="H74" s="9">
        <f t="shared" si="5"/>
        <v>0</v>
      </c>
      <c r="I74" s="10">
        <f t="shared" si="6"/>
        <v>1</v>
      </c>
      <c r="J74" s="17">
        <f t="shared" si="7"/>
        <v>11425.4478</v>
      </c>
      <c r="K74" s="16"/>
      <c r="L74" s="17">
        <f t="shared" si="8"/>
        <v>0</v>
      </c>
    </row>
    <row r="75" spans="1:12" x14ac:dyDescent="0.25">
      <c r="A75" s="9" t="s">
        <v>44</v>
      </c>
      <c r="B75" s="29" t="s">
        <v>153</v>
      </c>
      <c r="C75" s="9">
        <v>152</v>
      </c>
      <c r="D75" s="9">
        <v>139.93199999999999</v>
      </c>
      <c r="E75" s="9">
        <v>304.83</v>
      </c>
      <c r="F75" s="9" t="s">
        <v>10</v>
      </c>
      <c r="G75" s="9">
        <v>304.83</v>
      </c>
      <c r="H75" s="9">
        <f t="shared" si="5"/>
        <v>0</v>
      </c>
      <c r="I75" s="10">
        <f t="shared" si="6"/>
        <v>1</v>
      </c>
      <c r="J75" s="17">
        <f t="shared" si="7"/>
        <v>42655.471559999991</v>
      </c>
      <c r="K75" s="16"/>
      <c r="L75" s="17">
        <f t="shared" si="8"/>
        <v>0</v>
      </c>
    </row>
    <row r="76" spans="1:12" x14ac:dyDescent="0.25">
      <c r="A76" s="9" t="s">
        <v>44</v>
      </c>
      <c r="B76" s="29" t="s">
        <v>154</v>
      </c>
      <c r="C76" s="9">
        <v>156</v>
      </c>
      <c r="D76" s="9">
        <v>193.75200000000001</v>
      </c>
      <c r="E76" s="9">
        <v>160.44</v>
      </c>
      <c r="F76" s="9" t="s">
        <v>10</v>
      </c>
      <c r="G76" s="9">
        <v>160.44</v>
      </c>
      <c r="H76" s="9">
        <f t="shared" si="5"/>
        <v>0</v>
      </c>
      <c r="I76" s="10">
        <f t="shared" si="6"/>
        <v>1</v>
      </c>
      <c r="J76" s="17">
        <f t="shared" si="7"/>
        <v>31085.570879999999</v>
      </c>
      <c r="K76" s="16"/>
      <c r="L76" s="17">
        <f t="shared" si="8"/>
        <v>0</v>
      </c>
    </row>
    <row r="77" spans="1:12" x14ac:dyDescent="0.25">
      <c r="A77" s="9" t="s">
        <v>44</v>
      </c>
      <c r="B77" s="29" t="s">
        <v>155</v>
      </c>
      <c r="C77" s="9">
        <v>160</v>
      </c>
      <c r="D77" s="9">
        <v>139.93199999999999</v>
      </c>
      <c r="E77" s="9">
        <v>14.87</v>
      </c>
      <c r="F77" s="9" t="s">
        <v>10</v>
      </c>
      <c r="G77" s="9">
        <v>14.87</v>
      </c>
      <c r="H77" s="9">
        <f t="shared" si="5"/>
        <v>0</v>
      </c>
      <c r="I77" s="10">
        <f t="shared" si="6"/>
        <v>1</v>
      </c>
      <c r="J77" s="17">
        <f t="shared" si="7"/>
        <v>2080.7888399999997</v>
      </c>
      <c r="K77" s="16"/>
      <c r="L77" s="17">
        <f t="shared" si="8"/>
        <v>0</v>
      </c>
    </row>
    <row r="78" spans="1:12" x14ac:dyDescent="0.25">
      <c r="A78" s="9" t="s">
        <v>44</v>
      </c>
      <c r="B78" s="29" t="s">
        <v>156</v>
      </c>
      <c r="C78" s="9">
        <v>161</v>
      </c>
      <c r="D78" s="9">
        <v>139.93199999999999</v>
      </c>
      <c r="E78" s="9">
        <v>38.01</v>
      </c>
      <c r="F78" s="9" t="s">
        <v>10</v>
      </c>
      <c r="G78" s="9">
        <v>38.01</v>
      </c>
      <c r="H78" s="9">
        <f t="shared" si="5"/>
        <v>0</v>
      </c>
      <c r="I78" s="10">
        <f t="shared" si="6"/>
        <v>1</v>
      </c>
      <c r="J78" s="17">
        <f t="shared" si="7"/>
        <v>5318.8153199999997</v>
      </c>
      <c r="K78" s="16"/>
      <c r="L78" s="17">
        <f t="shared" si="8"/>
        <v>0</v>
      </c>
    </row>
    <row r="79" spans="1:12" x14ac:dyDescent="0.25">
      <c r="A79" s="9" t="s">
        <v>44</v>
      </c>
      <c r="B79" s="29" t="s">
        <v>157</v>
      </c>
      <c r="C79" s="9">
        <v>165</v>
      </c>
      <c r="D79" s="9">
        <v>193.75200000000001</v>
      </c>
      <c r="E79" s="9">
        <v>158.38999999999999</v>
      </c>
      <c r="F79" s="9" t="s">
        <v>10</v>
      </c>
      <c r="G79" s="9">
        <v>158.38999999999999</v>
      </c>
      <c r="H79" s="9">
        <f t="shared" si="5"/>
        <v>0</v>
      </c>
      <c r="I79" s="10">
        <f t="shared" si="6"/>
        <v>1</v>
      </c>
      <c r="J79" s="17">
        <f t="shared" si="7"/>
        <v>30688.379279999997</v>
      </c>
      <c r="K79" s="16"/>
      <c r="L79" s="17">
        <f t="shared" si="8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200.75200000000001</v>
      </c>
      <c r="F80" s="9" t="s">
        <v>10</v>
      </c>
      <c r="G80" s="9">
        <v>200.75</v>
      </c>
      <c r="H80" s="9">
        <f t="shared" si="5"/>
        <v>2.0000000000095497E-3</v>
      </c>
      <c r="I80" s="10">
        <f t="shared" si="6"/>
        <v>0.99999003745915349</v>
      </c>
      <c r="J80" s="17">
        <f t="shared" si="7"/>
        <v>43217.46</v>
      </c>
      <c r="K80" s="16"/>
      <c r="L80" s="17">
        <f t="shared" si="8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27.748000000000001</v>
      </c>
      <c r="F81" s="9" t="s">
        <v>10</v>
      </c>
      <c r="G81" s="9">
        <v>27.75</v>
      </c>
      <c r="H81" s="9">
        <f t="shared" si="5"/>
        <v>-1.9999999999988916E-3</v>
      </c>
      <c r="I81" s="10">
        <f t="shared" si="6"/>
        <v>1.0000720772668299</v>
      </c>
      <c r="J81" s="17">
        <f t="shared" si="7"/>
        <v>5974.02</v>
      </c>
      <c r="K81" s="16"/>
      <c r="L81" s="17">
        <f t="shared" si="8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70.11</v>
      </c>
      <c r="F82" s="9" t="s">
        <v>10</v>
      </c>
      <c r="G82" s="9">
        <v>70.11</v>
      </c>
      <c r="H82" s="9">
        <f t="shared" si="5"/>
        <v>0</v>
      </c>
      <c r="I82" s="10">
        <f t="shared" si="6"/>
        <v>1</v>
      </c>
      <c r="J82" s="17">
        <f t="shared" si="7"/>
        <v>7546.6404000000002</v>
      </c>
      <c r="K82" s="16"/>
      <c r="L82" s="17">
        <f t="shared" si="8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216.28</v>
      </c>
      <c r="E83" s="9">
        <v>98.256</v>
      </c>
      <c r="F83" s="9" t="s">
        <v>10</v>
      </c>
      <c r="G83" s="9">
        <v>98.26</v>
      </c>
      <c r="H83" s="9">
        <f t="shared" si="5"/>
        <v>-4.0000000000048885E-3</v>
      </c>
      <c r="I83" s="10">
        <f t="shared" si="6"/>
        <v>1.0000407099820876</v>
      </c>
      <c r="J83" s="17">
        <f t="shared" si="7"/>
        <v>21251.6728</v>
      </c>
      <c r="K83" s="16"/>
      <c r="L83" s="17">
        <f t="shared" si="8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70.11</v>
      </c>
      <c r="F84" s="9" t="s">
        <v>10</v>
      </c>
      <c r="G84" s="9">
        <v>70.11</v>
      </c>
      <c r="H84" s="9">
        <f t="shared" si="5"/>
        <v>0</v>
      </c>
      <c r="I84" s="10">
        <f t="shared" si="6"/>
        <v>1</v>
      </c>
      <c r="J84" s="17">
        <f t="shared" si="7"/>
        <v>7546.6404000000002</v>
      </c>
      <c r="K84" s="16"/>
      <c r="L84" s="17">
        <f t="shared" si="8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5"/>
        <v>0</v>
      </c>
      <c r="I85" s="10">
        <f t="shared" si="6"/>
        <v>1</v>
      </c>
      <c r="J85" s="17">
        <f t="shared" si="7"/>
        <v>3400</v>
      </c>
      <c r="K85" s="16"/>
      <c r="L85" s="17">
        <f t="shared" si="8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5"/>
        <v>0</v>
      </c>
      <c r="I86" s="10">
        <f t="shared" si="6"/>
        <v>1</v>
      </c>
      <c r="J86" s="17">
        <f t="shared" si="7"/>
        <v>5881.4495999999999</v>
      </c>
      <c r="K86" s="16"/>
      <c r="L86" s="17">
        <f t="shared" si="8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76.680000000000007</v>
      </c>
      <c r="F87" s="9" t="s">
        <v>10</v>
      </c>
      <c r="G87" s="9">
        <v>76.680000000000007</v>
      </c>
      <c r="H87" s="9">
        <f t="shared" si="5"/>
        <v>0</v>
      </c>
      <c r="I87" s="10">
        <f t="shared" si="6"/>
        <v>1</v>
      </c>
      <c r="J87" s="17">
        <f t="shared" si="7"/>
        <v>7428.7584000000006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192.54</v>
      </c>
      <c r="F88" s="9" t="s">
        <v>10</v>
      </c>
      <c r="G88" s="9">
        <v>77.02</v>
      </c>
      <c r="H88" s="9">
        <f t="shared" si="5"/>
        <v>115.52</v>
      </c>
      <c r="I88" s="10">
        <f t="shared" si="6"/>
        <v>0.40002077490391608</v>
      </c>
      <c r="J88" s="17">
        <f t="shared" si="7"/>
        <v>3730.6947599999999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131.38</v>
      </c>
      <c r="F89" s="9" t="s">
        <v>10</v>
      </c>
      <c r="G89" s="9">
        <v>52.55</v>
      </c>
      <c r="H89" s="9">
        <f t="shared" si="5"/>
        <v>78.83</v>
      </c>
      <c r="I89" s="10">
        <f t="shared" si="6"/>
        <v>0.399984776982798</v>
      </c>
      <c r="J89" s="17">
        <f t="shared" si="7"/>
        <v>2545.4169000000002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145.63</v>
      </c>
      <c r="F90" s="9" t="s">
        <v>10</v>
      </c>
      <c r="G90" s="9">
        <v>58.25</v>
      </c>
      <c r="H90" s="9">
        <f t="shared" si="5"/>
        <v>87.38</v>
      </c>
      <c r="I90" s="10">
        <f t="shared" si="6"/>
        <v>0.39998626656595482</v>
      </c>
      <c r="J90" s="17">
        <f t="shared" si="7"/>
        <v>2821.5135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5"/>
        <v>0</v>
      </c>
      <c r="I91" s="10">
        <f t="shared" si="6"/>
        <v>1</v>
      </c>
      <c r="J91" s="17">
        <f t="shared" si="7"/>
        <v>2400.5359999999996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280</v>
      </c>
      <c r="C92" s="9">
        <v>195</v>
      </c>
      <c r="D92" s="9">
        <v>91.494</v>
      </c>
      <c r="E92" s="9">
        <v>198.11</v>
      </c>
      <c r="F92" s="9" t="s">
        <v>10</v>
      </c>
      <c r="G92" s="9">
        <v>118.87</v>
      </c>
      <c r="H92" s="9">
        <f t="shared" si="5"/>
        <v>79.240000000000009</v>
      </c>
      <c r="I92" s="10">
        <f t="shared" si="6"/>
        <v>0.60002019080308922</v>
      </c>
      <c r="J92" s="17">
        <f t="shared" si="7"/>
        <v>10875.89178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281</v>
      </c>
      <c r="C93" s="9">
        <v>199</v>
      </c>
      <c r="D93" s="9">
        <v>91.494</v>
      </c>
      <c r="E93" s="9">
        <v>76.48</v>
      </c>
      <c r="F93" s="9" t="s">
        <v>10</v>
      </c>
      <c r="G93" s="9">
        <v>45.89</v>
      </c>
      <c r="H93" s="9">
        <f t="shared" si="5"/>
        <v>30.590000000000003</v>
      </c>
      <c r="I93" s="10">
        <f t="shared" si="6"/>
        <v>0.600026150627615</v>
      </c>
      <c r="J93" s="17">
        <f t="shared" si="7"/>
        <v>4198.6596600000003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282</v>
      </c>
      <c r="C94" s="9">
        <v>202</v>
      </c>
      <c r="D94" s="9">
        <v>91.494</v>
      </c>
      <c r="E94" s="9">
        <v>316.673</v>
      </c>
      <c r="F94" s="9" t="s">
        <v>10</v>
      </c>
      <c r="G94" s="9">
        <v>190</v>
      </c>
      <c r="H94" s="9">
        <f t="shared" si="5"/>
        <v>126.673</v>
      </c>
      <c r="I94" s="10">
        <f t="shared" si="6"/>
        <v>0.59998800023999521</v>
      </c>
      <c r="J94" s="17">
        <f t="shared" si="7"/>
        <v>17383.86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283</v>
      </c>
      <c r="C95" s="9">
        <v>206</v>
      </c>
      <c r="D95" s="9">
        <v>91.494</v>
      </c>
      <c r="E95" s="9">
        <v>92.25</v>
      </c>
      <c r="F95" s="9" t="s">
        <v>10</v>
      </c>
      <c r="G95" s="9">
        <v>55.35</v>
      </c>
      <c r="H95" s="9">
        <f t="shared" si="5"/>
        <v>36.9</v>
      </c>
      <c r="I95" s="10">
        <f t="shared" si="6"/>
        <v>0.6</v>
      </c>
      <c r="J95" s="17">
        <f t="shared" si="7"/>
        <v>5064.1929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284</v>
      </c>
      <c r="C96" s="9">
        <v>209</v>
      </c>
      <c r="D96" s="9">
        <v>91.494</v>
      </c>
      <c r="E96" s="9">
        <v>38.01</v>
      </c>
      <c r="F96" s="9" t="s">
        <v>10</v>
      </c>
      <c r="G96" s="9">
        <v>22.81</v>
      </c>
      <c r="H96" s="9">
        <f t="shared" si="5"/>
        <v>15.2</v>
      </c>
      <c r="I96" s="10">
        <f t="shared" si="6"/>
        <v>0.60010523546435146</v>
      </c>
      <c r="J96" s="17">
        <f t="shared" si="7"/>
        <v>2086.9781399999997</v>
      </c>
      <c r="K96" s="16"/>
      <c r="L96" s="17">
        <f t="shared" si="8"/>
        <v>0</v>
      </c>
    </row>
    <row r="97" spans="1:12" x14ac:dyDescent="0.25">
      <c r="A97" s="9" t="s">
        <v>21</v>
      </c>
      <c r="B97" s="29" t="s">
        <v>285</v>
      </c>
      <c r="C97" s="9">
        <v>212</v>
      </c>
      <c r="D97" s="9">
        <v>91.494</v>
      </c>
      <c r="E97" s="9">
        <v>13.36</v>
      </c>
      <c r="F97" s="9" t="s">
        <v>10</v>
      </c>
      <c r="G97" s="9">
        <v>8.02</v>
      </c>
      <c r="H97" s="9">
        <f t="shared" si="5"/>
        <v>5.34</v>
      </c>
      <c r="I97" s="10">
        <f t="shared" si="6"/>
        <v>0.60029940119760483</v>
      </c>
      <c r="J97" s="17">
        <f t="shared" si="7"/>
        <v>733.78188</v>
      </c>
      <c r="K97" s="16"/>
      <c r="L97" s="17">
        <f t="shared" si="8"/>
        <v>0</v>
      </c>
    </row>
    <row r="98" spans="1:12" x14ac:dyDescent="0.25">
      <c r="A98" s="9" t="s">
        <v>32</v>
      </c>
      <c r="B98" s="29" t="s">
        <v>173</v>
      </c>
      <c r="C98" s="9">
        <v>215</v>
      </c>
      <c r="D98" s="9">
        <v>183</v>
      </c>
      <c r="E98" s="9">
        <v>13.666</v>
      </c>
      <c r="F98" s="9" t="s">
        <v>10</v>
      </c>
      <c r="G98" s="9">
        <f>E98*80%</f>
        <v>10.9328</v>
      </c>
      <c r="H98" s="9">
        <f t="shared" si="5"/>
        <v>2.7332000000000001</v>
      </c>
      <c r="I98" s="10">
        <f t="shared" si="6"/>
        <v>0.8</v>
      </c>
      <c r="J98" s="17">
        <f t="shared" si="7"/>
        <v>2000.7024000000001</v>
      </c>
      <c r="K98" s="16"/>
      <c r="L98" s="17">
        <f t="shared" si="8"/>
        <v>0</v>
      </c>
    </row>
    <row r="99" spans="1:12" x14ac:dyDescent="0.25">
      <c r="A99" s="9" t="s">
        <v>32</v>
      </c>
      <c r="B99" s="29" t="s">
        <v>232</v>
      </c>
      <c r="C99" s="9">
        <v>217</v>
      </c>
      <c r="D99" s="9">
        <v>450</v>
      </c>
      <c r="E99" s="9">
        <v>5</v>
      </c>
      <c r="F99" s="9" t="s">
        <v>13</v>
      </c>
      <c r="G99" s="9">
        <v>0</v>
      </c>
      <c r="H99" s="9">
        <f t="shared" si="5"/>
        <v>5</v>
      </c>
      <c r="I99" s="10">
        <f t="shared" si="6"/>
        <v>0</v>
      </c>
      <c r="J99" s="17">
        <f t="shared" si="7"/>
        <v>0</v>
      </c>
      <c r="K99" s="16"/>
      <c r="L99" s="17">
        <f t="shared" si="8"/>
        <v>0</v>
      </c>
    </row>
    <row r="100" spans="1:12" x14ac:dyDescent="0.25">
      <c r="A100" s="9" t="s">
        <v>32</v>
      </c>
      <c r="B100" s="29" t="s">
        <v>174</v>
      </c>
      <c r="C100" s="9">
        <v>218</v>
      </c>
      <c r="D100" s="9">
        <v>350</v>
      </c>
      <c r="E100" s="9">
        <v>22</v>
      </c>
      <c r="F100" s="9" t="s">
        <v>13</v>
      </c>
      <c r="G100" s="9">
        <v>0</v>
      </c>
      <c r="H100" s="9">
        <f t="shared" si="5"/>
        <v>22</v>
      </c>
      <c r="I100" s="10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9" t="s">
        <v>32</v>
      </c>
      <c r="B101" s="29" t="s">
        <v>175</v>
      </c>
      <c r="C101" s="9">
        <v>219</v>
      </c>
      <c r="D101" s="9">
        <v>82</v>
      </c>
      <c r="E101" s="9">
        <v>42.69</v>
      </c>
      <c r="F101" s="9" t="s">
        <v>19</v>
      </c>
      <c r="G101" s="9">
        <f t="shared" ref="G101:G102" si="9">E101*80%</f>
        <v>34.152000000000001</v>
      </c>
      <c r="H101" s="9">
        <f t="shared" si="5"/>
        <v>8.5379999999999967</v>
      </c>
      <c r="I101" s="10">
        <f t="shared" si="6"/>
        <v>0.8</v>
      </c>
      <c r="J101" s="17">
        <f t="shared" si="7"/>
        <v>2800.4639999999999</v>
      </c>
      <c r="K101" s="16"/>
      <c r="L101" s="17">
        <f t="shared" si="8"/>
        <v>0</v>
      </c>
    </row>
    <row r="102" spans="1:12" x14ac:dyDescent="0.25">
      <c r="A102" s="9" t="s">
        <v>32</v>
      </c>
      <c r="B102" s="29" t="s">
        <v>176</v>
      </c>
      <c r="C102" s="9">
        <v>220</v>
      </c>
      <c r="D102" s="9">
        <v>32.799999999999997</v>
      </c>
      <c r="E102" s="9">
        <v>135.36000000000001</v>
      </c>
      <c r="F102" s="9" t="s">
        <v>19</v>
      </c>
      <c r="G102" s="9">
        <f t="shared" si="9"/>
        <v>108.28800000000001</v>
      </c>
      <c r="H102" s="9">
        <f t="shared" si="5"/>
        <v>27.072000000000003</v>
      </c>
      <c r="I102" s="10">
        <f t="shared" si="6"/>
        <v>0.8</v>
      </c>
      <c r="J102" s="17">
        <f t="shared" si="7"/>
        <v>3551.8463999999999</v>
      </c>
      <c r="K102" s="16"/>
      <c r="L102" s="17">
        <f t="shared" si="8"/>
        <v>0</v>
      </c>
    </row>
    <row r="103" spans="1:12" x14ac:dyDescent="0.25">
      <c r="A103" s="9" t="s">
        <v>32</v>
      </c>
      <c r="B103" s="29" t="s">
        <v>177</v>
      </c>
      <c r="C103" s="9">
        <v>221</v>
      </c>
      <c r="D103" s="9">
        <v>131.19999999999999</v>
      </c>
      <c r="E103" s="9">
        <v>30.69</v>
      </c>
      <c r="F103" s="9" t="s">
        <v>19</v>
      </c>
      <c r="G103" s="9">
        <v>0</v>
      </c>
      <c r="H103" s="9">
        <f t="shared" si="5"/>
        <v>30.69</v>
      </c>
      <c r="I103" s="10">
        <f t="shared" si="6"/>
        <v>0</v>
      </c>
      <c r="J103" s="17">
        <f t="shared" si="7"/>
        <v>0</v>
      </c>
      <c r="K103" s="16"/>
      <c r="L103" s="17">
        <f t="shared" si="8"/>
        <v>0</v>
      </c>
    </row>
    <row r="104" spans="1:12" x14ac:dyDescent="0.25">
      <c r="A104" s="9" t="s">
        <v>32</v>
      </c>
      <c r="B104" s="29" t="s">
        <v>178</v>
      </c>
      <c r="C104" s="9">
        <v>222</v>
      </c>
      <c r="D104" s="9">
        <v>1000</v>
      </c>
      <c r="E104" s="9">
        <v>5</v>
      </c>
      <c r="F104" s="9" t="s">
        <v>13</v>
      </c>
      <c r="G104" s="9">
        <v>0</v>
      </c>
      <c r="H104" s="9">
        <f t="shared" si="5"/>
        <v>5</v>
      </c>
      <c r="I104" s="10">
        <f t="shared" si="6"/>
        <v>0</v>
      </c>
      <c r="J104" s="17">
        <f t="shared" si="7"/>
        <v>0</v>
      </c>
      <c r="K104" s="16"/>
      <c r="L104" s="17">
        <f t="shared" si="8"/>
        <v>0</v>
      </c>
    </row>
    <row r="105" spans="1:12" x14ac:dyDescent="0.25">
      <c r="A105" s="9" t="s">
        <v>32</v>
      </c>
      <c r="B105" s="29" t="s">
        <v>179</v>
      </c>
      <c r="C105" s="9">
        <v>224</v>
      </c>
      <c r="D105" s="9">
        <v>183</v>
      </c>
      <c r="E105" s="9">
        <v>73.62</v>
      </c>
      <c r="F105" s="9" t="s">
        <v>10</v>
      </c>
      <c r="G105" s="9">
        <v>0</v>
      </c>
      <c r="H105" s="9">
        <f t="shared" si="5"/>
        <v>73.62</v>
      </c>
      <c r="I105" s="10">
        <f t="shared" si="6"/>
        <v>0</v>
      </c>
      <c r="J105" s="17">
        <f t="shared" si="7"/>
        <v>0</v>
      </c>
      <c r="K105" s="16"/>
      <c r="L105" s="17">
        <f t="shared" si="8"/>
        <v>0</v>
      </c>
    </row>
    <row r="106" spans="1:12" x14ac:dyDescent="0.25">
      <c r="A106" s="9" t="s">
        <v>32</v>
      </c>
      <c r="B106" s="29" t="s">
        <v>180</v>
      </c>
      <c r="C106" s="9">
        <v>225</v>
      </c>
      <c r="D106" s="9">
        <v>49.2</v>
      </c>
      <c r="E106" s="9">
        <v>54.61</v>
      </c>
      <c r="F106" s="9" t="s">
        <v>19</v>
      </c>
      <c r="G106" s="9">
        <v>0</v>
      </c>
      <c r="H106" s="9">
        <f t="shared" si="5"/>
        <v>54.61</v>
      </c>
      <c r="I106" s="10">
        <f t="shared" si="6"/>
        <v>0</v>
      </c>
      <c r="J106" s="17">
        <f t="shared" si="7"/>
        <v>0</v>
      </c>
      <c r="K106" s="16"/>
      <c r="L106" s="17">
        <f t="shared" si="8"/>
        <v>0</v>
      </c>
    </row>
    <row r="107" spans="1:12" x14ac:dyDescent="0.25">
      <c r="A107" s="9" t="s">
        <v>32</v>
      </c>
      <c r="B107" s="29" t="s">
        <v>181</v>
      </c>
      <c r="C107" s="9">
        <v>226</v>
      </c>
      <c r="D107" s="9">
        <v>183</v>
      </c>
      <c r="E107" s="9">
        <v>67.180000000000007</v>
      </c>
      <c r="F107" s="9" t="s">
        <v>10</v>
      </c>
      <c r="G107" s="9">
        <v>0</v>
      </c>
      <c r="H107" s="9">
        <f t="shared" si="5"/>
        <v>67.180000000000007</v>
      </c>
      <c r="I107" s="10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9" t="s">
        <v>32</v>
      </c>
      <c r="B108" s="29" t="s">
        <v>182</v>
      </c>
      <c r="C108" s="9">
        <v>227</v>
      </c>
      <c r="D108" s="9">
        <v>49.2</v>
      </c>
      <c r="E108" s="9">
        <v>86.72</v>
      </c>
      <c r="F108" s="9" t="s">
        <v>19</v>
      </c>
      <c r="G108" s="9">
        <v>0</v>
      </c>
      <c r="H108" s="9">
        <f t="shared" si="5"/>
        <v>86.72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32</v>
      </c>
      <c r="B109" s="29" t="s">
        <v>183</v>
      </c>
      <c r="C109" s="9">
        <v>228</v>
      </c>
      <c r="D109" s="9">
        <v>183</v>
      </c>
      <c r="E109" s="9">
        <v>6.86</v>
      </c>
      <c r="F109" s="9" t="s">
        <v>10</v>
      </c>
      <c r="G109" s="9">
        <v>0</v>
      </c>
      <c r="H109" s="9">
        <f t="shared" si="5"/>
        <v>6.86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32</v>
      </c>
      <c r="B110" s="29" t="s">
        <v>184</v>
      </c>
      <c r="C110" s="9">
        <v>229</v>
      </c>
      <c r="D110" s="9">
        <v>49.2</v>
      </c>
      <c r="E110" s="9">
        <v>6.98</v>
      </c>
      <c r="F110" s="9" t="s">
        <v>19</v>
      </c>
      <c r="G110" s="9">
        <v>0</v>
      </c>
      <c r="H110" s="9">
        <f t="shared" si="5"/>
        <v>6.98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32</v>
      </c>
      <c r="B111" s="29" t="s">
        <v>185</v>
      </c>
      <c r="C111" s="9">
        <v>230</v>
      </c>
      <c r="D111" s="9">
        <v>183</v>
      </c>
      <c r="E111" s="9">
        <v>7.3</v>
      </c>
      <c r="F111" s="9" t="s">
        <v>10</v>
      </c>
      <c r="G111" s="9">
        <v>0</v>
      </c>
      <c r="H111" s="9">
        <f t="shared" si="5"/>
        <v>7.3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32</v>
      </c>
      <c r="B112" s="29" t="s">
        <v>186</v>
      </c>
      <c r="C112" s="9">
        <v>231</v>
      </c>
      <c r="D112" s="9">
        <v>49.2</v>
      </c>
      <c r="E112" s="9">
        <v>9.74</v>
      </c>
      <c r="F112" s="9" t="s">
        <v>19</v>
      </c>
      <c r="G112" s="9">
        <v>0</v>
      </c>
      <c r="H112" s="9">
        <f t="shared" si="5"/>
        <v>9.74</v>
      </c>
      <c r="I112" s="10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9" t="s">
        <v>32</v>
      </c>
      <c r="B113" s="29" t="s">
        <v>187</v>
      </c>
      <c r="C113" s="9">
        <v>232</v>
      </c>
      <c r="D113" s="9">
        <v>183</v>
      </c>
      <c r="E113" s="9">
        <v>25.57</v>
      </c>
      <c r="F113" s="9" t="s">
        <v>10</v>
      </c>
      <c r="G113" s="9">
        <v>0</v>
      </c>
      <c r="H113" s="9">
        <f t="shared" si="5"/>
        <v>25.57</v>
      </c>
      <c r="I113" s="10">
        <f t="shared" si="6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32</v>
      </c>
      <c r="B114" s="29" t="s">
        <v>188</v>
      </c>
      <c r="C114" s="9">
        <v>233</v>
      </c>
      <c r="D114" s="9">
        <v>49.2</v>
      </c>
      <c r="E114" s="9">
        <v>31.58</v>
      </c>
      <c r="F114" s="9" t="s">
        <v>19</v>
      </c>
      <c r="G114" s="9">
        <v>0</v>
      </c>
      <c r="H114" s="9">
        <f t="shared" si="5"/>
        <v>31.58</v>
      </c>
      <c r="I114" s="10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2" x14ac:dyDescent="0.25">
      <c r="A115" s="9" t="s">
        <v>32</v>
      </c>
      <c r="B115" s="29" t="s">
        <v>189</v>
      </c>
      <c r="C115" s="9">
        <v>234</v>
      </c>
      <c r="D115" s="9">
        <v>183</v>
      </c>
      <c r="E115" s="9">
        <v>34.17</v>
      </c>
      <c r="F115" s="9" t="s">
        <v>10</v>
      </c>
      <c r="G115" s="9">
        <v>0</v>
      </c>
      <c r="H115" s="9">
        <f t="shared" si="5"/>
        <v>34.17</v>
      </c>
      <c r="I115" s="10">
        <f t="shared" si="6"/>
        <v>0</v>
      </c>
      <c r="J115" s="17">
        <f t="shared" si="7"/>
        <v>0</v>
      </c>
      <c r="K115" s="16"/>
      <c r="L115" s="17">
        <f t="shared" si="8"/>
        <v>0</v>
      </c>
    </row>
    <row r="116" spans="1:12" x14ac:dyDescent="0.25">
      <c r="A116" s="9" t="s">
        <v>32</v>
      </c>
      <c r="B116" s="29" t="s">
        <v>190</v>
      </c>
      <c r="C116" s="9">
        <v>235</v>
      </c>
      <c r="D116" s="9">
        <v>2.5</v>
      </c>
      <c r="E116" s="9">
        <v>1700</v>
      </c>
      <c r="F116" s="9" t="s">
        <v>23</v>
      </c>
      <c r="G116" s="9">
        <v>0</v>
      </c>
      <c r="H116" s="9">
        <f t="shared" si="5"/>
        <v>1700</v>
      </c>
      <c r="I116" s="10">
        <f t="shared" si="6"/>
        <v>0</v>
      </c>
      <c r="J116" s="17">
        <f t="shared" si="7"/>
        <v>0</v>
      </c>
      <c r="K116" s="16"/>
      <c r="L116" s="17">
        <f t="shared" si="8"/>
        <v>0</v>
      </c>
    </row>
    <row r="117" spans="1:12" x14ac:dyDescent="0.25">
      <c r="A117" s="9" t="s">
        <v>32</v>
      </c>
      <c r="B117" s="29" t="s">
        <v>191</v>
      </c>
      <c r="C117" s="9">
        <v>237</v>
      </c>
      <c r="D117" s="9">
        <v>183</v>
      </c>
      <c r="E117" s="9">
        <v>5.57</v>
      </c>
      <c r="F117" s="9" t="s">
        <v>10</v>
      </c>
      <c r="G117" s="9">
        <v>0</v>
      </c>
      <c r="H117" s="9">
        <f t="shared" si="5"/>
        <v>5.57</v>
      </c>
      <c r="I117" s="10">
        <f t="shared" si="6"/>
        <v>0</v>
      </c>
      <c r="J117" s="17">
        <f t="shared" si="7"/>
        <v>0</v>
      </c>
      <c r="K117" s="16"/>
      <c r="L117" s="17">
        <f t="shared" si="8"/>
        <v>0</v>
      </c>
    </row>
    <row r="118" spans="1:12" x14ac:dyDescent="0.25">
      <c r="A118" s="9" t="s">
        <v>32</v>
      </c>
      <c r="B118" s="29" t="s">
        <v>192</v>
      </c>
      <c r="C118" s="9">
        <v>238</v>
      </c>
      <c r="D118" s="9">
        <v>183</v>
      </c>
      <c r="E118" s="9">
        <v>49.35</v>
      </c>
      <c r="F118" s="9" t="s">
        <v>10</v>
      </c>
      <c r="G118" s="9">
        <v>0</v>
      </c>
      <c r="H118" s="9">
        <f t="shared" si="5"/>
        <v>49.35</v>
      </c>
      <c r="I118" s="10">
        <f t="shared" si="6"/>
        <v>0</v>
      </c>
      <c r="J118" s="17">
        <f t="shared" si="7"/>
        <v>0</v>
      </c>
      <c r="K118" s="16"/>
      <c r="L118" s="17">
        <f t="shared" si="8"/>
        <v>0</v>
      </c>
    </row>
    <row r="119" spans="1:12" x14ac:dyDescent="0.25">
      <c r="A119" s="9" t="s">
        <v>32</v>
      </c>
      <c r="B119" s="29" t="s">
        <v>193</v>
      </c>
      <c r="C119" s="9">
        <v>239</v>
      </c>
      <c r="D119" s="9">
        <v>183</v>
      </c>
      <c r="E119" s="9">
        <v>12.9</v>
      </c>
      <c r="F119" s="9" t="s">
        <v>10</v>
      </c>
      <c r="G119" s="9">
        <v>0</v>
      </c>
      <c r="H119" s="9">
        <f t="shared" si="5"/>
        <v>12.9</v>
      </c>
      <c r="I119" s="10">
        <f t="shared" si="6"/>
        <v>0</v>
      </c>
      <c r="J119" s="17">
        <f t="shared" si="7"/>
        <v>0</v>
      </c>
      <c r="K119" s="16"/>
      <c r="L119" s="17">
        <f t="shared" si="8"/>
        <v>0</v>
      </c>
    </row>
    <row r="120" spans="1:12" x14ac:dyDescent="0.25">
      <c r="A120" s="9" t="s">
        <v>32</v>
      </c>
      <c r="B120" s="29" t="s">
        <v>194</v>
      </c>
      <c r="C120" s="9">
        <v>240</v>
      </c>
      <c r="D120" s="9">
        <v>183</v>
      </c>
      <c r="E120" s="9">
        <v>91.414000000000001</v>
      </c>
      <c r="F120" s="9" t="s">
        <v>10</v>
      </c>
      <c r="G120" s="9">
        <v>0</v>
      </c>
      <c r="H120" s="9">
        <f t="shared" si="5"/>
        <v>91.414000000000001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18500</v>
      </c>
      <c r="E121" s="9">
        <v>1</v>
      </c>
      <c r="F121" s="9" t="s">
        <v>12</v>
      </c>
      <c r="G121" s="9">
        <v>1</v>
      </c>
      <c r="H121" s="9">
        <f t="shared" si="5"/>
        <v>0</v>
      </c>
      <c r="I121" s="10">
        <f t="shared" si="6"/>
        <v>1</v>
      </c>
      <c r="J121" s="17">
        <f t="shared" si="7"/>
        <v>18500</v>
      </c>
      <c r="K121" s="16"/>
      <c r="L121" s="17">
        <f t="shared" si="8"/>
        <v>0</v>
      </c>
    </row>
    <row r="122" spans="1:12" x14ac:dyDescent="0.25">
      <c r="A122" s="9" t="s">
        <v>18</v>
      </c>
      <c r="B122" s="29" t="s">
        <v>273</v>
      </c>
      <c r="C122" s="9">
        <v>247</v>
      </c>
      <c r="D122" s="9">
        <v>600</v>
      </c>
      <c r="E122" s="9">
        <v>1</v>
      </c>
      <c r="F122" s="9" t="s">
        <v>13</v>
      </c>
      <c r="G122" s="9">
        <v>1</v>
      </c>
      <c r="H122" s="9">
        <f t="shared" si="5"/>
        <v>0</v>
      </c>
      <c r="I122" s="10">
        <f t="shared" ref="I122" si="10">(G122/E122)</f>
        <v>1</v>
      </c>
      <c r="J122" s="18">
        <f t="shared" ref="J122" si="11">D122*E122*I122</f>
        <v>600</v>
      </c>
      <c r="K122" s="10"/>
      <c r="L122" s="18">
        <f t="shared" si="8"/>
        <v>0</v>
      </c>
    </row>
    <row r="123" spans="1:12" x14ac:dyDescent="0.25">
      <c r="A123" s="9" t="s">
        <v>18</v>
      </c>
      <c r="B123" s="29" t="s">
        <v>197</v>
      </c>
      <c r="C123" s="9">
        <v>248</v>
      </c>
      <c r="D123" s="9">
        <v>2000</v>
      </c>
      <c r="E123" s="9">
        <v>1</v>
      </c>
      <c r="F123" s="9" t="s">
        <v>12</v>
      </c>
      <c r="G123" s="9">
        <v>0</v>
      </c>
      <c r="H123" s="9">
        <f t="shared" si="5"/>
        <v>1</v>
      </c>
      <c r="I123" s="10">
        <f t="shared" si="6"/>
        <v>0</v>
      </c>
      <c r="J123" s="17">
        <f t="shared" si="7"/>
        <v>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198</v>
      </c>
      <c r="C124" s="9">
        <v>250</v>
      </c>
      <c r="D124" s="9">
        <v>15000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15000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199</v>
      </c>
      <c r="C125" s="9">
        <v>251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5"/>
        <v>0</v>
      </c>
      <c r="I125" s="10">
        <f t="shared" si="6"/>
        <v>1</v>
      </c>
      <c r="J125" s="17">
        <f t="shared" si="7"/>
        <v>10000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200</v>
      </c>
      <c r="C126" s="9">
        <v>253</v>
      </c>
      <c r="D126" s="9">
        <v>500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500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25</v>
      </c>
      <c r="C127" s="9">
        <v>254</v>
      </c>
      <c r="D127" s="9">
        <v>7000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6"/>
        <v>1</v>
      </c>
      <c r="J127" s="17">
        <f t="shared" si="7"/>
        <v>7000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201</v>
      </c>
      <c r="C128" s="9">
        <v>255</v>
      </c>
      <c r="D128" s="9">
        <f>10000-1500</f>
        <v>8500</v>
      </c>
      <c r="E128" s="9">
        <v>1</v>
      </c>
      <c r="F128" s="9" t="s">
        <v>12</v>
      </c>
      <c r="G128" s="9">
        <v>0</v>
      </c>
      <c r="H128" s="9">
        <f t="shared" si="5"/>
        <v>1</v>
      </c>
      <c r="I128" s="10">
        <f t="shared" si="6"/>
        <v>0</v>
      </c>
      <c r="J128" s="17">
        <f t="shared" si="7"/>
        <v>0</v>
      </c>
      <c r="K128" s="16"/>
      <c r="L128" s="17">
        <f t="shared" si="8"/>
        <v>0</v>
      </c>
    </row>
    <row r="129" spans="1:13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5"/>
        <v>0</v>
      </c>
      <c r="I129" s="10">
        <f t="shared" si="6"/>
        <v>1</v>
      </c>
      <c r="J129" s="17">
        <f t="shared" si="7"/>
        <v>1800</v>
      </c>
      <c r="K129" s="16"/>
      <c r="L129" s="17">
        <f t="shared" si="8"/>
        <v>0</v>
      </c>
    </row>
    <row r="130" spans="1:13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7"/>
        <v>0</v>
      </c>
      <c r="K130" s="16"/>
      <c r="L130" s="17">
        <f t="shared" si="8"/>
        <v>0</v>
      </c>
    </row>
    <row r="131" spans="1:13" x14ac:dyDescent="0.25">
      <c r="A131" s="9" t="s">
        <v>29</v>
      </c>
      <c r="B131" s="29" t="s">
        <v>210</v>
      </c>
      <c r="C131" s="9">
        <v>272</v>
      </c>
      <c r="D131" s="9">
        <v>18000</v>
      </c>
      <c r="E131" s="9">
        <v>1</v>
      </c>
      <c r="F131" s="9" t="s">
        <v>12</v>
      </c>
      <c r="G131" s="9">
        <v>1</v>
      </c>
      <c r="H131" s="9">
        <f t="shared" si="5"/>
        <v>0</v>
      </c>
      <c r="I131" s="10">
        <f t="shared" ref="I131" si="12">(G131/E131)</f>
        <v>1</v>
      </c>
      <c r="J131" s="17">
        <f t="shared" si="7"/>
        <v>18000</v>
      </c>
      <c r="K131" s="16"/>
      <c r="L131" s="17">
        <f t="shared" si="8"/>
        <v>0</v>
      </c>
    </row>
    <row r="132" spans="1:13" x14ac:dyDescent="0.25">
      <c r="A132" s="9" t="s">
        <v>21</v>
      </c>
      <c r="B132" s="29" t="s">
        <v>219</v>
      </c>
      <c r="C132" s="9">
        <v>283</v>
      </c>
      <c r="D132" s="9">
        <v>400</v>
      </c>
      <c r="E132" s="9">
        <v>1</v>
      </c>
      <c r="F132" s="9" t="s">
        <v>12</v>
      </c>
      <c r="G132" s="9">
        <v>0</v>
      </c>
      <c r="H132" s="9">
        <f t="shared" si="5"/>
        <v>1</v>
      </c>
      <c r="I132" s="10">
        <f t="shared" si="6"/>
        <v>0</v>
      </c>
      <c r="J132" s="17">
        <f t="shared" si="7"/>
        <v>0</v>
      </c>
      <c r="K132" s="16"/>
      <c r="L132" s="17">
        <f t="shared" si="8"/>
        <v>0</v>
      </c>
    </row>
    <row r="133" spans="1:13" x14ac:dyDescent="0.25">
      <c r="A133" s="9" t="s">
        <v>44</v>
      </c>
      <c r="B133" s="29" t="s">
        <v>220</v>
      </c>
      <c r="C133" s="9">
        <v>296</v>
      </c>
      <c r="D133" s="9">
        <v>310</v>
      </c>
      <c r="E133" s="9">
        <v>938.82</v>
      </c>
      <c r="F133" s="9" t="s">
        <v>23</v>
      </c>
      <c r="G133" s="9">
        <v>910.66</v>
      </c>
      <c r="H133" s="9">
        <f t="shared" si="5"/>
        <v>28.160000000000082</v>
      </c>
      <c r="I133" s="10">
        <f t="shared" si="6"/>
        <v>0.97000489976779358</v>
      </c>
      <c r="J133" s="17">
        <f t="shared" si="7"/>
        <v>282304.59999999998</v>
      </c>
      <c r="K133" s="16"/>
      <c r="L133" s="17">
        <f t="shared" si="8"/>
        <v>0</v>
      </c>
    </row>
    <row r="134" spans="1:13" x14ac:dyDescent="0.25">
      <c r="A134" s="9" t="s">
        <v>44</v>
      </c>
      <c r="B134" s="29" t="s">
        <v>234</v>
      </c>
      <c r="C134" s="9">
        <v>298</v>
      </c>
      <c r="D134" s="9">
        <v>310</v>
      </c>
      <c r="E134" s="9">
        <f>100+82.81</f>
        <v>182.81</v>
      </c>
      <c r="F134" s="9" t="s">
        <v>23</v>
      </c>
      <c r="G134" s="9">
        <v>97</v>
      </c>
      <c r="H134" s="9">
        <f t="shared" si="5"/>
        <v>85.81</v>
      </c>
      <c r="I134" s="59">
        <f t="shared" si="6"/>
        <v>0.53060554674251958</v>
      </c>
      <c r="J134" s="60">
        <f t="shared" si="7"/>
        <v>30070</v>
      </c>
      <c r="K134" s="61"/>
      <c r="L134" s="60">
        <f t="shared" si="8"/>
        <v>0</v>
      </c>
      <c r="M134" t="s">
        <v>473</v>
      </c>
    </row>
    <row r="135" spans="1:13" x14ac:dyDescent="0.25">
      <c r="A135" s="9" t="s">
        <v>36</v>
      </c>
      <c r="B135" s="29" t="s">
        <v>235</v>
      </c>
      <c r="C135" s="9">
        <v>316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5"/>
        <v>0</v>
      </c>
      <c r="I135" s="10">
        <f t="shared" si="6"/>
        <v>1</v>
      </c>
      <c r="J135" s="17">
        <f t="shared" si="7"/>
        <v>4000</v>
      </c>
      <c r="K135" s="16"/>
      <c r="L135" s="17">
        <f t="shared" si="8"/>
        <v>0</v>
      </c>
    </row>
    <row r="136" spans="1:13" x14ac:dyDescent="0.25">
      <c r="A136" s="9" t="s">
        <v>18</v>
      </c>
      <c r="B136" s="29" t="s">
        <v>222</v>
      </c>
      <c r="C136" s="9">
        <v>350</v>
      </c>
      <c r="D136" s="9">
        <v>1</v>
      </c>
      <c r="E136" s="9">
        <v>3</v>
      </c>
      <c r="F136" s="9" t="s">
        <v>12</v>
      </c>
      <c r="G136" s="9">
        <v>0</v>
      </c>
      <c r="H136" s="9">
        <f t="shared" si="5"/>
        <v>3</v>
      </c>
      <c r="I136" s="10">
        <f t="shared" si="6"/>
        <v>0</v>
      </c>
      <c r="J136" s="17">
        <f t="shared" si="7"/>
        <v>0</v>
      </c>
      <c r="K136" s="16"/>
      <c r="L136" s="17">
        <f t="shared" si="8"/>
        <v>0</v>
      </c>
    </row>
    <row r="137" spans="1:13" x14ac:dyDescent="0.25">
      <c r="A137" s="9" t="s">
        <v>24</v>
      </c>
      <c r="B137" s="29" t="s">
        <v>224</v>
      </c>
      <c r="C137" s="9">
        <v>401</v>
      </c>
      <c r="D137" s="9">
        <v>1000</v>
      </c>
      <c r="E137" s="9">
        <v>1</v>
      </c>
      <c r="F137" s="9" t="s">
        <v>12</v>
      </c>
      <c r="G137" s="9">
        <v>0</v>
      </c>
      <c r="H137" s="9">
        <f t="shared" si="5"/>
        <v>1</v>
      </c>
      <c r="I137" s="10">
        <f t="shared" si="6"/>
        <v>0</v>
      </c>
      <c r="J137" s="17">
        <f t="shared" si="7"/>
        <v>0</v>
      </c>
      <c r="K137" s="16"/>
      <c r="L137" s="17">
        <f t="shared" si="8"/>
        <v>0</v>
      </c>
    </row>
    <row r="138" spans="1:13" x14ac:dyDescent="0.25">
      <c r="A138" s="9" t="s">
        <v>24</v>
      </c>
      <c r="B138" s="29" t="s">
        <v>225</v>
      </c>
      <c r="C138" s="9">
        <v>402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5"/>
        <v>1</v>
      </c>
      <c r="I138" s="10">
        <f t="shared" si="6"/>
        <v>0</v>
      </c>
      <c r="J138" s="17">
        <f t="shared" si="7"/>
        <v>0</v>
      </c>
      <c r="K138" s="16"/>
      <c r="L138" s="17">
        <f t="shared" si="8"/>
        <v>0</v>
      </c>
    </row>
    <row r="139" spans="1:13" x14ac:dyDescent="0.25">
      <c r="A139" s="9" t="s">
        <v>24</v>
      </c>
      <c r="B139" s="29" t="s">
        <v>226</v>
      </c>
      <c r="C139" s="9">
        <v>403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3" x14ac:dyDescent="0.25">
      <c r="A140" s="9" t="s">
        <v>24</v>
      </c>
      <c r="B140" s="29" t="s">
        <v>227</v>
      </c>
      <c r="C140" s="9">
        <v>404</v>
      </c>
      <c r="D140" s="9">
        <v>1000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3" x14ac:dyDescent="0.25">
      <c r="A141" s="9" t="s">
        <v>18</v>
      </c>
      <c r="B141" s="29" t="s">
        <v>229</v>
      </c>
      <c r="C141" s="9">
        <v>406</v>
      </c>
      <c r="D141" s="9">
        <v>5344.34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5344.34</v>
      </c>
      <c r="K141" s="16"/>
      <c r="L141" s="17">
        <f t="shared" si="8"/>
        <v>0</v>
      </c>
    </row>
    <row r="142" spans="1:13" x14ac:dyDescent="0.25">
      <c r="A142" s="9" t="s">
        <v>24</v>
      </c>
      <c r="B142" s="29" t="s">
        <v>236</v>
      </c>
      <c r="C142" s="9">
        <v>408</v>
      </c>
      <c r="D142" s="9">
        <v>1000</v>
      </c>
      <c r="E142" s="9">
        <v>1</v>
      </c>
      <c r="F142" s="9" t="s">
        <v>13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1000</v>
      </c>
      <c r="K142" s="16"/>
      <c r="L142" s="17">
        <f t="shared" si="8"/>
        <v>0</v>
      </c>
    </row>
    <row r="143" spans="1:13" x14ac:dyDescent="0.25">
      <c r="A143" s="9" t="s">
        <v>18</v>
      </c>
      <c r="B143" s="29" t="s">
        <v>256</v>
      </c>
      <c r="C143" s="9">
        <v>413</v>
      </c>
      <c r="D143" s="9">
        <v>2500</v>
      </c>
      <c r="E143" s="9">
        <v>1</v>
      </c>
      <c r="F143" s="9" t="s">
        <v>12</v>
      </c>
      <c r="G143" s="9">
        <v>0</v>
      </c>
      <c r="H143" s="9">
        <f t="shared" si="5"/>
        <v>1</v>
      </c>
      <c r="I143" s="10">
        <f t="shared" si="6"/>
        <v>0</v>
      </c>
      <c r="J143" s="17">
        <f t="shared" si="7"/>
        <v>0</v>
      </c>
      <c r="K143" s="16"/>
      <c r="L143" s="17">
        <f t="shared" si="8"/>
        <v>0</v>
      </c>
    </row>
    <row r="144" spans="1:13" x14ac:dyDescent="0.25">
      <c r="A144" s="9" t="s">
        <v>18</v>
      </c>
      <c r="B144" s="29" t="s">
        <v>257</v>
      </c>
      <c r="C144" s="9">
        <v>414</v>
      </c>
      <c r="D144" s="9">
        <v>2500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6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21</v>
      </c>
      <c r="B145" s="29" t="s">
        <v>258</v>
      </c>
      <c r="C145" s="9">
        <v>415</v>
      </c>
      <c r="D145" s="9">
        <v>48.438000000000002</v>
      </c>
      <c r="E145" s="9">
        <v>54.623170000000002</v>
      </c>
      <c r="F145" s="9" t="s">
        <v>10</v>
      </c>
      <c r="G145" s="9">
        <v>54.62</v>
      </c>
      <c r="H145" s="9">
        <f t="shared" si="5"/>
        <v>3.170000000004336E-3</v>
      </c>
      <c r="I145" s="10">
        <f t="shared" si="6"/>
        <v>0.99994196601918184</v>
      </c>
      <c r="J145" s="17">
        <f t="shared" si="7"/>
        <v>2645.6835599999999</v>
      </c>
      <c r="K145" s="16"/>
      <c r="L145" s="17">
        <f t="shared" si="8"/>
        <v>0</v>
      </c>
    </row>
    <row r="146" spans="1:12" x14ac:dyDescent="0.25">
      <c r="A146" s="9" t="s">
        <v>21</v>
      </c>
      <c r="B146" s="29" t="s">
        <v>259</v>
      </c>
      <c r="C146" s="9">
        <v>416</v>
      </c>
      <c r="D146" s="9">
        <v>16.149999999999999</v>
      </c>
      <c r="E146" s="9">
        <v>54.623170000000002</v>
      </c>
      <c r="F146" s="9" t="s">
        <v>10</v>
      </c>
      <c r="G146" s="9">
        <v>54.62</v>
      </c>
      <c r="H146" s="9">
        <f t="shared" si="5"/>
        <v>3.170000000004336E-3</v>
      </c>
      <c r="I146" s="10">
        <f t="shared" si="6"/>
        <v>0.99994196601918184</v>
      </c>
      <c r="J146" s="17">
        <f t="shared" si="7"/>
        <v>882.11299999999983</v>
      </c>
      <c r="K146" s="16"/>
      <c r="L146" s="17">
        <f t="shared" si="8"/>
        <v>0</v>
      </c>
    </row>
    <row r="147" spans="1:12" x14ac:dyDescent="0.25">
      <c r="A147" s="9" t="s">
        <v>21</v>
      </c>
      <c r="B147" s="29" t="s">
        <v>260</v>
      </c>
      <c r="C147" s="9">
        <v>417</v>
      </c>
      <c r="D147" s="9">
        <v>26.91</v>
      </c>
      <c r="E147" s="9">
        <v>54.623170000000002</v>
      </c>
      <c r="F147" s="9" t="s">
        <v>10</v>
      </c>
      <c r="G147" s="9">
        <v>0</v>
      </c>
      <c r="H147" s="9">
        <f t="shared" si="5"/>
        <v>54.623170000000002</v>
      </c>
      <c r="I147" s="10">
        <f t="shared" si="6"/>
        <v>0</v>
      </c>
      <c r="J147" s="17">
        <f t="shared" si="7"/>
        <v>0</v>
      </c>
      <c r="K147" s="16"/>
      <c r="L147" s="17">
        <f t="shared" si="8"/>
        <v>0</v>
      </c>
    </row>
    <row r="148" spans="1:12" x14ac:dyDescent="0.25">
      <c r="A148" s="9" t="s">
        <v>21</v>
      </c>
      <c r="B148" s="29" t="s">
        <v>261</v>
      </c>
      <c r="C148" s="9">
        <v>418</v>
      </c>
      <c r="D148" s="9">
        <v>16.149999999999999</v>
      </c>
      <c r="E148" s="9">
        <v>33.134999999999998</v>
      </c>
      <c r="F148" s="9" t="s">
        <v>10</v>
      </c>
      <c r="G148" s="9">
        <v>33.14</v>
      </c>
      <c r="H148" s="9">
        <f t="shared" si="5"/>
        <v>-5.000000000002558E-3</v>
      </c>
      <c r="I148" s="10">
        <f t="shared" si="6"/>
        <v>1.0001508978421609</v>
      </c>
      <c r="J148" s="17">
        <f t="shared" si="7"/>
        <v>535.21100000000001</v>
      </c>
      <c r="K148" s="16"/>
      <c r="L148" s="17">
        <f t="shared" si="8"/>
        <v>0</v>
      </c>
    </row>
    <row r="149" spans="1:12" x14ac:dyDescent="0.25">
      <c r="A149" s="9" t="s">
        <v>21</v>
      </c>
      <c r="B149" s="29" t="s">
        <v>262</v>
      </c>
      <c r="C149" s="9">
        <v>419</v>
      </c>
      <c r="D149" s="9">
        <v>32.292000000000002</v>
      </c>
      <c r="E149" s="9">
        <v>33.134999999999998</v>
      </c>
      <c r="F149" s="9" t="s">
        <v>10</v>
      </c>
      <c r="G149" s="9">
        <v>0</v>
      </c>
      <c r="H149" s="9">
        <f t="shared" si="5"/>
        <v>33.134999999999998</v>
      </c>
      <c r="I149" s="10">
        <f t="shared" si="6"/>
        <v>0</v>
      </c>
      <c r="J149" s="17">
        <f t="shared" si="7"/>
        <v>0</v>
      </c>
      <c r="K149" s="16"/>
      <c r="L149" s="17">
        <f t="shared" si="8"/>
        <v>0</v>
      </c>
    </row>
    <row r="150" spans="1:12" x14ac:dyDescent="0.25">
      <c r="A150" s="9" t="s">
        <v>24</v>
      </c>
      <c r="B150" s="29" t="s">
        <v>263</v>
      </c>
      <c r="C150" s="9">
        <v>420</v>
      </c>
      <c r="D150" s="9">
        <v>750</v>
      </c>
      <c r="E150" s="9">
        <v>1</v>
      </c>
      <c r="F150" s="9" t="s">
        <v>13</v>
      </c>
      <c r="G150" s="9">
        <v>1</v>
      </c>
      <c r="H150" s="9">
        <f t="shared" si="5"/>
        <v>0</v>
      </c>
      <c r="I150" s="10">
        <f t="shared" si="6"/>
        <v>1</v>
      </c>
      <c r="J150" s="17">
        <f t="shared" si="7"/>
        <v>750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264</v>
      </c>
      <c r="C151" s="9">
        <v>421</v>
      </c>
      <c r="D151" s="9">
        <v>1500</v>
      </c>
      <c r="E151" s="9">
        <v>1</v>
      </c>
      <c r="F151" s="9" t="s">
        <v>13</v>
      </c>
      <c r="G151" s="9">
        <v>1</v>
      </c>
      <c r="H151" s="9">
        <f t="shared" si="5"/>
        <v>0</v>
      </c>
      <c r="I151" s="10">
        <f t="shared" si="6"/>
        <v>1</v>
      </c>
      <c r="J151" s="17">
        <f t="shared" si="7"/>
        <v>1500</v>
      </c>
      <c r="K151" s="16"/>
      <c r="L151" s="17">
        <f t="shared" si="8"/>
        <v>0</v>
      </c>
    </row>
    <row r="152" spans="1:12" x14ac:dyDescent="0.25">
      <c r="J152" s="17">
        <f>SUM(J4:J151)</f>
        <v>1280525.9845999999</v>
      </c>
      <c r="L152" s="17">
        <f>SUM(L4:L151)</f>
        <v>0</v>
      </c>
    </row>
  </sheetData>
  <autoFilter ref="A3:O152" xr:uid="{00000000-0009-0000-0000-00001C000000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3:O158"/>
  <sheetViews>
    <sheetView topLeftCell="C7" zoomScale="85" zoomScaleNormal="85" workbookViewId="0">
      <selection activeCell="I15" sqref="I15"/>
    </sheetView>
  </sheetViews>
  <sheetFormatPr defaultRowHeight="15" x14ac:dyDescent="0.25"/>
  <cols>
    <col min="1" max="1" width="34.5703125" customWidth="1"/>
    <col min="2" max="2" width="44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7.140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>D4*G4</f>
        <v>5571.18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150.56</v>
      </c>
      <c r="F7" s="9" t="s">
        <v>14</v>
      </c>
      <c r="G7" s="9">
        <v>150.56</v>
      </c>
      <c r="H7" s="9">
        <f t="shared" si="0"/>
        <v>0</v>
      </c>
      <c r="I7" s="10">
        <f t="shared" si="1"/>
        <v>1</v>
      </c>
      <c r="J7" s="17">
        <f t="shared" si="2"/>
        <v>31870.540800000002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46.12</v>
      </c>
      <c r="F8" s="9" t="s">
        <v>10</v>
      </c>
      <c r="G8" s="9">
        <v>46.12</v>
      </c>
      <c r="H8" s="9">
        <f t="shared" si="0"/>
        <v>0</v>
      </c>
      <c r="I8" s="10">
        <f t="shared" si="1"/>
        <v>1</v>
      </c>
      <c r="J8" s="17">
        <f t="shared" si="2"/>
        <v>1014.64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116.13</v>
      </c>
      <c r="F9" s="9" t="s">
        <v>14</v>
      </c>
      <c r="G9" s="9">
        <v>116.13</v>
      </c>
      <c r="H9" s="9">
        <f t="shared" si="0"/>
        <v>0</v>
      </c>
      <c r="I9" s="10">
        <f t="shared" si="1"/>
        <v>1</v>
      </c>
      <c r="J9" s="17">
        <f t="shared" si="2"/>
        <v>16388.265599999999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56.74</v>
      </c>
      <c r="F10" s="9" t="s">
        <v>14</v>
      </c>
      <c r="G10" s="9">
        <v>56.74</v>
      </c>
      <c r="H10" s="9">
        <f t="shared" si="0"/>
        <v>0</v>
      </c>
      <c r="I10" s="10">
        <f t="shared" si="1"/>
        <v>1</v>
      </c>
      <c r="J10" s="17">
        <f t="shared" si="2"/>
        <v>8007.1488000000008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103.17</v>
      </c>
      <c r="F11" s="9" t="s">
        <v>10</v>
      </c>
      <c r="G11" s="9">
        <v>103.17</v>
      </c>
      <c r="H11" s="9">
        <f t="shared" si="0"/>
        <v>0</v>
      </c>
      <c r="I11" s="10">
        <f t="shared" si="1"/>
        <v>1</v>
      </c>
      <c r="J11" s="17">
        <f t="shared" si="2"/>
        <v>2269.7400000000002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7.53</v>
      </c>
      <c r="F14" s="9" t="s">
        <v>14</v>
      </c>
      <c r="G14" s="9">
        <v>7.53</v>
      </c>
      <c r="H14" s="9">
        <f t="shared" si="0"/>
        <v>0</v>
      </c>
      <c r="I14" s="10">
        <f t="shared" si="1"/>
        <v>1</v>
      </c>
      <c r="J14" s="17">
        <f t="shared" si="2"/>
        <v>7530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3.9940000000000002</v>
      </c>
      <c r="F15" s="9" t="s">
        <v>14</v>
      </c>
      <c r="G15" s="9">
        <v>3.99</v>
      </c>
      <c r="H15" s="9">
        <f t="shared" si="0"/>
        <v>4.0000000000000036E-3</v>
      </c>
      <c r="I15" s="10">
        <f t="shared" si="1"/>
        <v>0.99899849774661997</v>
      </c>
      <c r="J15" s="17">
        <f t="shared" si="2"/>
        <v>3990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10.32</v>
      </c>
      <c r="F16" s="9" t="s">
        <v>14</v>
      </c>
      <c r="G16" s="9">
        <v>10.32</v>
      </c>
      <c r="H16" s="9">
        <f t="shared" si="0"/>
        <v>0</v>
      </c>
      <c r="I16" s="10">
        <f t="shared" si="1"/>
        <v>1</v>
      </c>
      <c r="J16" s="17">
        <f t="shared" si="2"/>
        <v>10320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0.8</v>
      </c>
      <c r="F17" s="9" t="s">
        <v>16</v>
      </c>
      <c r="G17" s="9">
        <v>0.8</v>
      </c>
      <c r="H17" s="9">
        <f t="shared" si="0"/>
        <v>0</v>
      </c>
      <c r="I17" s="10">
        <f t="shared" si="1"/>
        <v>1</v>
      </c>
      <c r="J17" s="17">
        <f t="shared" si="2"/>
        <v>6000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0"/>
        <v>0</v>
      </c>
      <c r="I18" s="10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0.95</v>
      </c>
      <c r="F19" s="9" t="s">
        <v>16</v>
      </c>
      <c r="G19" s="9">
        <v>0.95</v>
      </c>
      <c r="H19" s="9">
        <f t="shared" si="0"/>
        <v>0</v>
      </c>
      <c r="I19" s="10">
        <f t="shared" si="1"/>
        <v>1</v>
      </c>
      <c r="J19" s="17">
        <f t="shared" si="2"/>
        <v>7125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f t="shared" si="0"/>
        <v>0</v>
      </c>
      <c r="I20" s="10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2.6</v>
      </c>
      <c r="F21" s="9" t="s">
        <v>16</v>
      </c>
      <c r="G21" s="9">
        <v>2.6</v>
      </c>
      <c r="H21" s="9">
        <f t="shared" si="0"/>
        <v>0</v>
      </c>
      <c r="I21" s="10">
        <f t="shared" si="1"/>
        <v>1</v>
      </c>
      <c r="J21" s="17">
        <f t="shared" si="2"/>
        <v>19500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0.16</v>
      </c>
      <c r="F23" s="9" t="s">
        <v>16</v>
      </c>
      <c r="G23" s="9">
        <v>0.16</v>
      </c>
      <c r="H23" s="9">
        <f t="shared" si="0"/>
        <v>0</v>
      </c>
      <c r="I23" s="10">
        <f t="shared" si="1"/>
        <v>1</v>
      </c>
      <c r="J23" s="17">
        <f t="shared" si="2"/>
        <v>1200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380</v>
      </c>
      <c r="C24" s="9">
        <v>39</v>
      </c>
      <c r="D24" s="9">
        <v>7500</v>
      </c>
      <c r="E24" s="9">
        <v>6.6000000000000003E-2</v>
      </c>
      <c r="F24" s="9" t="s">
        <v>65</v>
      </c>
      <c r="G24" s="9">
        <v>7.0000000000000007E-2</v>
      </c>
      <c r="H24" s="9">
        <f t="shared" si="0"/>
        <v>-4.0000000000000036E-3</v>
      </c>
      <c r="I24" s="10">
        <f t="shared" si="1"/>
        <v>1.0606060606060606</v>
      </c>
      <c r="J24" s="17">
        <f t="shared" si="2"/>
        <v>525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65.78</v>
      </c>
      <c r="F25" s="9" t="s">
        <v>10</v>
      </c>
      <c r="G25" s="9">
        <v>65.78</v>
      </c>
      <c r="H25" s="9">
        <f t="shared" si="0"/>
        <v>0</v>
      </c>
      <c r="I25" s="10">
        <f t="shared" si="1"/>
        <v>1</v>
      </c>
      <c r="J25" s="17">
        <f t="shared" si="2"/>
        <v>19825.565760000001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37.11</v>
      </c>
      <c r="F26" s="9" t="s">
        <v>10</v>
      </c>
      <c r="G26" s="9">
        <v>37.11</v>
      </c>
      <c r="H26" s="9">
        <f t="shared" si="0"/>
        <v>0</v>
      </c>
      <c r="I26" s="10">
        <f t="shared" si="1"/>
        <v>1</v>
      </c>
      <c r="J26" s="17">
        <f t="shared" si="2"/>
        <v>11184.65712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79.884</v>
      </c>
      <c r="F27" s="9" t="s">
        <v>10</v>
      </c>
      <c r="G27" s="9">
        <v>79.88</v>
      </c>
      <c r="H27" s="9">
        <f t="shared" si="0"/>
        <v>4.0000000000048885E-3</v>
      </c>
      <c r="I27" s="10">
        <f t="shared" si="1"/>
        <v>0.99994992739472233</v>
      </c>
      <c r="J27" s="17">
        <f t="shared" si="2"/>
        <v>24075.192959999997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67.86</v>
      </c>
      <c r="F28" s="9" t="s">
        <v>10</v>
      </c>
      <c r="G28" s="9">
        <v>67.86</v>
      </c>
      <c r="H28" s="9">
        <f t="shared" si="0"/>
        <v>0</v>
      </c>
      <c r="I28" s="10">
        <f t="shared" si="1"/>
        <v>1</v>
      </c>
      <c r="J28" s="17">
        <f t="shared" si="2"/>
        <v>20452.46112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218.06</v>
      </c>
      <c r="F29" s="9" t="s">
        <v>10</v>
      </c>
      <c r="G29" s="9">
        <v>218.06</v>
      </c>
      <c r="H29" s="9">
        <f t="shared" si="0"/>
        <v>0</v>
      </c>
      <c r="I29" s="10">
        <f t="shared" si="1"/>
        <v>1</v>
      </c>
      <c r="J29" s="17">
        <f t="shared" si="2"/>
        <v>65721.539520000006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12.792999999999999</v>
      </c>
      <c r="F30" s="9" t="s">
        <v>10</v>
      </c>
      <c r="G30" s="9">
        <v>0</v>
      </c>
      <c r="H30" s="9">
        <f t="shared" si="0"/>
        <v>12.792999999999999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11.65</v>
      </c>
      <c r="F31" s="9" t="s">
        <v>10</v>
      </c>
      <c r="G31" s="9">
        <v>0</v>
      </c>
      <c r="H31" s="9">
        <f t="shared" si="0"/>
        <v>11.65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381</v>
      </c>
      <c r="C32" s="9">
        <v>49</v>
      </c>
      <c r="D32" s="9">
        <v>28</v>
      </c>
      <c r="E32" s="9">
        <v>77</v>
      </c>
      <c r="F32" s="9" t="s">
        <v>23</v>
      </c>
      <c r="G32" s="9">
        <v>77</v>
      </c>
      <c r="H32" s="9">
        <f t="shared" si="0"/>
        <v>0</v>
      </c>
      <c r="I32" s="10">
        <f t="shared" si="1"/>
        <v>1</v>
      </c>
      <c r="J32" s="17">
        <f t="shared" si="2"/>
        <v>2156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17.190000000000001</v>
      </c>
      <c r="F33" s="9" t="s">
        <v>14</v>
      </c>
      <c r="G33" s="9">
        <v>17.190000000000001</v>
      </c>
      <c r="H33" s="9">
        <f t="shared" si="0"/>
        <v>0</v>
      </c>
      <c r="I33" s="10">
        <f t="shared" si="1"/>
        <v>1</v>
      </c>
      <c r="J33" s="17">
        <f t="shared" si="2"/>
        <v>3867.7500000000005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2.1800000000000002</v>
      </c>
      <c r="F34" s="9" t="s">
        <v>14</v>
      </c>
      <c r="G34" s="9">
        <v>2.1800000000000002</v>
      </c>
      <c r="H34" s="9">
        <f t="shared" si="0"/>
        <v>0</v>
      </c>
      <c r="I34" s="10">
        <f t="shared" si="1"/>
        <v>1</v>
      </c>
      <c r="J34" s="17">
        <f t="shared" si="2"/>
        <v>3270.0000000000005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5.9909999999999997</v>
      </c>
      <c r="F35" s="9" t="s">
        <v>14</v>
      </c>
      <c r="G35" s="9">
        <v>5.99</v>
      </c>
      <c r="H35" s="9">
        <f t="shared" si="0"/>
        <v>9.9999999999944578E-4</v>
      </c>
      <c r="I35" s="10">
        <f t="shared" si="1"/>
        <v>0.99983308295777007</v>
      </c>
      <c r="J35" s="17">
        <f t="shared" si="2"/>
        <v>5391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3.98</v>
      </c>
      <c r="F36" s="9" t="s">
        <v>14</v>
      </c>
      <c r="G36" s="9">
        <v>3.98</v>
      </c>
      <c r="H36" s="9">
        <f t="shared" si="0"/>
        <v>0</v>
      </c>
      <c r="I36" s="10">
        <f t="shared" si="1"/>
        <v>1</v>
      </c>
      <c r="J36" s="17">
        <f t="shared" si="2"/>
        <v>7960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23.5</v>
      </c>
      <c r="F37" s="9" t="s">
        <v>14</v>
      </c>
      <c r="G37" s="9">
        <v>23.5</v>
      </c>
      <c r="H37" s="9">
        <f t="shared" si="0"/>
        <v>0</v>
      </c>
      <c r="I37" s="10">
        <f t="shared" si="1"/>
        <v>1</v>
      </c>
      <c r="J37" s="17">
        <f t="shared" si="2"/>
        <v>5287.5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1.673</v>
      </c>
      <c r="F38" s="9" t="s">
        <v>14</v>
      </c>
      <c r="G38" s="9">
        <v>1.67</v>
      </c>
      <c r="H38" s="9">
        <f t="shared" si="0"/>
        <v>3.0000000000001137E-3</v>
      </c>
      <c r="I38" s="10">
        <f t="shared" si="1"/>
        <v>0.99820681410639567</v>
      </c>
      <c r="J38" s="17">
        <f t="shared" si="2"/>
        <v>3340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0.96</v>
      </c>
      <c r="H39" s="9">
        <f t="shared" si="0"/>
        <v>0</v>
      </c>
      <c r="I39" s="10">
        <f t="shared" si="1"/>
        <v>1</v>
      </c>
      <c r="J39" s="17">
        <f t="shared" si="2"/>
        <v>1440</v>
      </c>
      <c r="K39" s="16"/>
      <c r="L39" s="17">
        <f t="shared" si="3"/>
        <v>0</v>
      </c>
    </row>
    <row r="40" spans="1:12" x14ac:dyDescent="0.25">
      <c r="A40" s="9" t="s">
        <v>51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0.8</v>
      </c>
      <c r="F41" s="9" t="s">
        <v>16</v>
      </c>
      <c r="G41" s="9">
        <v>0.8</v>
      </c>
      <c r="H41" s="9">
        <f t="shared" si="0"/>
        <v>0</v>
      </c>
      <c r="I41" s="10">
        <f t="shared" si="1"/>
        <v>1</v>
      </c>
      <c r="J41" s="17">
        <f t="shared" si="2"/>
        <v>6000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1.85</v>
      </c>
      <c r="F42" s="9" t="s">
        <v>16</v>
      </c>
      <c r="G42" s="9">
        <v>1.85</v>
      </c>
      <c r="H42" s="9">
        <f t="shared" si="0"/>
        <v>0</v>
      </c>
      <c r="I42" s="10">
        <f t="shared" si="1"/>
        <v>1</v>
      </c>
      <c r="J42" s="17">
        <f t="shared" si="2"/>
        <v>13875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56.55</v>
      </c>
      <c r="F45" s="9" t="s">
        <v>10</v>
      </c>
      <c r="G45" s="9">
        <v>56.55</v>
      </c>
      <c r="H45" s="9">
        <f t="shared" si="0"/>
        <v>0</v>
      </c>
      <c r="I45" s="10">
        <f t="shared" si="1"/>
        <v>1</v>
      </c>
      <c r="J45" s="17">
        <f t="shared" si="2"/>
        <v>17043.7176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188.59</v>
      </c>
      <c r="F46" s="9" t="s">
        <v>10</v>
      </c>
      <c r="G46" s="9">
        <v>188.59</v>
      </c>
      <c r="H46" s="9">
        <f t="shared" si="0"/>
        <v>0</v>
      </c>
      <c r="I46" s="10">
        <f t="shared" si="1"/>
        <v>1</v>
      </c>
      <c r="J46" s="17">
        <f t="shared" si="2"/>
        <v>56839.51728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12.792999999999999</v>
      </c>
      <c r="F47" s="9" t="s">
        <v>10</v>
      </c>
      <c r="G47" s="9">
        <v>0</v>
      </c>
      <c r="H47" s="9">
        <f t="shared" si="0"/>
        <v>12.792999999999999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14.11</v>
      </c>
      <c r="F48" s="9" t="s">
        <v>10</v>
      </c>
      <c r="G48" s="9">
        <v>0</v>
      </c>
      <c r="H48" s="9">
        <f t="shared" si="0"/>
        <v>14.11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3.33</v>
      </c>
      <c r="F49" s="9" t="s">
        <v>14</v>
      </c>
      <c r="G49" s="9">
        <v>3.33</v>
      </c>
      <c r="H49" s="9">
        <f t="shared" si="0"/>
        <v>0</v>
      </c>
      <c r="I49" s="10">
        <f t="shared" si="1"/>
        <v>1</v>
      </c>
      <c r="J49" s="17">
        <f t="shared" si="2"/>
        <v>6660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19.190000000000001</v>
      </c>
      <c r="F50" s="9" t="s">
        <v>14</v>
      </c>
      <c r="G50" s="9">
        <v>19.190000000000001</v>
      </c>
      <c r="H50" s="9">
        <f t="shared" si="0"/>
        <v>0</v>
      </c>
      <c r="I50" s="10">
        <f t="shared" si="1"/>
        <v>1</v>
      </c>
      <c r="J50" s="17">
        <f t="shared" si="2"/>
        <v>4317.75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1.673</v>
      </c>
      <c r="F51" s="9" t="s">
        <v>14</v>
      </c>
      <c r="G51" s="9">
        <v>1.67</v>
      </c>
      <c r="H51" s="9">
        <f t="shared" si="0"/>
        <v>3.0000000000001137E-3</v>
      </c>
      <c r="I51" s="10">
        <f t="shared" si="1"/>
        <v>0.99820681410639567</v>
      </c>
      <c r="J51" s="17">
        <f t="shared" si="2"/>
        <v>3340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131</v>
      </c>
      <c r="C52" s="9">
        <v>93</v>
      </c>
      <c r="D52" s="9">
        <v>1500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2355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0.3</v>
      </c>
      <c r="F54" s="9" t="s">
        <v>16</v>
      </c>
      <c r="G54" s="9">
        <v>0.3</v>
      </c>
      <c r="H54" s="9">
        <f t="shared" si="0"/>
        <v>0</v>
      </c>
      <c r="I54" s="10">
        <f t="shared" si="1"/>
        <v>1</v>
      </c>
      <c r="J54" s="17">
        <f t="shared" si="2"/>
        <v>2250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150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26.6</v>
      </c>
      <c r="F57" s="9" t="s">
        <v>10</v>
      </c>
      <c r="G57" s="9">
        <v>26.6</v>
      </c>
      <c r="H57" s="9">
        <f t="shared" si="0"/>
        <v>0</v>
      </c>
      <c r="I57" s="10">
        <f t="shared" si="1"/>
        <v>1</v>
      </c>
      <c r="J57" s="17">
        <f t="shared" si="2"/>
        <v>8017.0272000000004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1.8149999999999999</v>
      </c>
      <c r="F58" s="9" t="s">
        <v>10</v>
      </c>
      <c r="G58" s="9">
        <v>0</v>
      </c>
      <c r="H58" s="9">
        <f t="shared" si="0"/>
        <v>1.8149999999999999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3.07</v>
      </c>
      <c r="F60" s="9" t="s">
        <v>14</v>
      </c>
      <c r="G60" s="9">
        <v>3.07</v>
      </c>
      <c r="H60" s="9">
        <f t="shared" si="0"/>
        <v>0</v>
      </c>
      <c r="I60" s="10">
        <f t="shared" si="1"/>
        <v>1</v>
      </c>
      <c r="J60" s="17">
        <f t="shared" si="2"/>
        <v>690.75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113</v>
      </c>
      <c r="D61" s="9">
        <v>1500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255.00000000000003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53</v>
      </c>
      <c r="F62" s="9" t="s">
        <v>13</v>
      </c>
      <c r="G62" s="9">
        <v>53</v>
      </c>
      <c r="H62" s="9">
        <f t="shared" si="0"/>
        <v>0</v>
      </c>
      <c r="I62" s="10">
        <f t="shared" si="1"/>
        <v>1</v>
      </c>
      <c r="J62" s="17">
        <f t="shared" si="2"/>
        <v>2650</v>
      </c>
      <c r="K62" s="16"/>
      <c r="L62" s="17">
        <f t="shared" si="3"/>
        <v>0</v>
      </c>
    </row>
    <row r="63" spans="1:12" x14ac:dyDescent="0.25">
      <c r="A63" s="9" t="s">
        <v>51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142</v>
      </c>
      <c r="C65" s="9">
        <v>120</v>
      </c>
      <c r="D65" s="9">
        <v>193.75200000000001</v>
      </c>
      <c r="E65" s="9">
        <v>146.37</v>
      </c>
      <c r="F65" s="9" t="s">
        <v>10</v>
      </c>
      <c r="G65" s="9">
        <v>146.37</v>
      </c>
      <c r="H65" s="9">
        <f t="shared" si="0"/>
        <v>0</v>
      </c>
      <c r="I65" s="10">
        <f t="shared" si="1"/>
        <v>1</v>
      </c>
      <c r="J65" s="17">
        <f t="shared" si="2"/>
        <v>28359.480240000001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143</v>
      </c>
      <c r="C66" s="9">
        <v>124</v>
      </c>
      <c r="D66" s="9">
        <v>193.75200000000001</v>
      </c>
      <c r="E66" s="9">
        <v>185.55</v>
      </c>
      <c r="F66" s="9" t="s">
        <v>10</v>
      </c>
      <c r="G66" s="9">
        <v>185.55</v>
      </c>
      <c r="H66" s="9">
        <f t="shared" si="0"/>
        <v>0</v>
      </c>
      <c r="I66" s="10">
        <f t="shared" si="1"/>
        <v>1</v>
      </c>
      <c r="J66" s="17">
        <f t="shared" si="2"/>
        <v>35950.683600000004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72.290000000000006</v>
      </c>
      <c r="F67" s="9" t="s">
        <v>10</v>
      </c>
      <c r="G67" s="9">
        <v>72.290000000000006</v>
      </c>
      <c r="H67" s="9">
        <f t="shared" si="0"/>
        <v>0</v>
      </c>
      <c r="I67" s="10">
        <f t="shared" si="1"/>
        <v>1</v>
      </c>
      <c r="J67" s="17">
        <f t="shared" si="2"/>
        <v>14006.332080000002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49.17</v>
      </c>
      <c r="F68" s="9" t="s">
        <v>19</v>
      </c>
      <c r="G68" s="9">
        <v>49.17</v>
      </c>
      <c r="H68" s="9">
        <f t="shared" si="0"/>
        <v>0</v>
      </c>
      <c r="I68" s="10">
        <f t="shared" si="1"/>
        <v>1</v>
      </c>
      <c r="J68" s="17">
        <f t="shared" si="2"/>
        <v>3225.5519999999997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146</v>
      </c>
      <c r="C69" s="9">
        <v>137</v>
      </c>
      <c r="D69" s="9">
        <v>65.599999999999994</v>
      </c>
      <c r="E69" s="9">
        <v>33.82</v>
      </c>
      <c r="F69" s="9" t="s">
        <v>19</v>
      </c>
      <c r="G69" s="9">
        <v>33.82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6" si="6">D69*G69</f>
        <v>2218.5919999999996</v>
      </c>
      <c r="K69" s="16"/>
      <c r="L69" s="17">
        <f t="shared" ref="L69:L136" si="7">D69*E69*K69</f>
        <v>0</v>
      </c>
    </row>
    <row r="70" spans="1:12" x14ac:dyDescent="0.25">
      <c r="A70" s="9" t="s">
        <v>50</v>
      </c>
      <c r="B70" s="29" t="s">
        <v>276</v>
      </c>
      <c r="C70" s="9">
        <v>138</v>
      </c>
      <c r="D70" s="9">
        <v>193.75200000000001</v>
      </c>
      <c r="E70" s="9">
        <v>19.045000000000002</v>
      </c>
      <c r="F70" s="9" t="s">
        <v>10</v>
      </c>
      <c r="G70" s="9">
        <v>19.05</v>
      </c>
      <c r="H70" s="9">
        <f t="shared" si="4"/>
        <v>-4.9999999999990052E-3</v>
      </c>
      <c r="I70" s="10">
        <f t="shared" si="5"/>
        <v>1.0002625360987136</v>
      </c>
      <c r="J70" s="17">
        <f t="shared" si="6"/>
        <v>3690.9756000000002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310</v>
      </c>
      <c r="C71" s="9">
        <v>139</v>
      </c>
      <c r="D71" s="9">
        <v>35</v>
      </c>
      <c r="E71" s="9">
        <v>406</v>
      </c>
      <c r="F71" s="9" t="s">
        <v>10</v>
      </c>
      <c r="G71" s="9">
        <v>0</v>
      </c>
      <c r="H71" s="9">
        <f t="shared" si="4"/>
        <v>406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147</v>
      </c>
      <c r="C72" s="9">
        <v>140</v>
      </c>
      <c r="D72" s="9">
        <v>8.0730000000000004</v>
      </c>
      <c r="E72" s="9">
        <v>483</v>
      </c>
      <c r="F72" s="9" t="s">
        <v>10</v>
      </c>
      <c r="G72" s="9">
        <v>0</v>
      </c>
      <c r="H72" s="9">
        <f t="shared" si="4"/>
        <v>483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148</v>
      </c>
      <c r="C73" s="9">
        <v>142</v>
      </c>
      <c r="D73" s="9">
        <v>139.93199999999999</v>
      </c>
      <c r="E73" s="9">
        <v>94.21</v>
      </c>
      <c r="F73" s="9" t="s">
        <v>10</v>
      </c>
      <c r="G73" s="9">
        <v>94.21</v>
      </c>
      <c r="H73" s="9">
        <f t="shared" si="4"/>
        <v>0</v>
      </c>
      <c r="I73" s="10">
        <f t="shared" si="5"/>
        <v>1</v>
      </c>
      <c r="J73" s="17">
        <f t="shared" si="6"/>
        <v>13182.993719999999</v>
      </c>
      <c r="K73" s="16"/>
      <c r="L73" s="17">
        <f t="shared" si="7"/>
        <v>0</v>
      </c>
    </row>
    <row r="74" spans="1:12" x14ac:dyDescent="0.25">
      <c r="A74" s="9" t="s">
        <v>50</v>
      </c>
      <c r="B74" s="29" t="s">
        <v>149</v>
      </c>
      <c r="C74" s="9">
        <v>143</v>
      </c>
      <c r="D74" s="9">
        <v>139.93199999999999</v>
      </c>
      <c r="E74" s="9">
        <v>266.24</v>
      </c>
      <c r="F74" s="9" t="s">
        <v>10</v>
      </c>
      <c r="G74" s="9">
        <v>266.24</v>
      </c>
      <c r="H74" s="9">
        <f t="shared" si="4"/>
        <v>0</v>
      </c>
      <c r="I74" s="10">
        <f t="shared" si="5"/>
        <v>1</v>
      </c>
      <c r="J74" s="17">
        <f t="shared" si="6"/>
        <v>37255.49568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150</v>
      </c>
      <c r="C75" s="9">
        <v>147</v>
      </c>
      <c r="D75" s="9">
        <v>193.75200000000001</v>
      </c>
      <c r="E75" s="9">
        <v>261.11</v>
      </c>
      <c r="F75" s="9" t="s">
        <v>10</v>
      </c>
      <c r="G75" s="9">
        <v>30</v>
      </c>
      <c r="H75" s="9">
        <f t="shared" si="4"/>
        <v>231.11</v>
      </c>
      <c r="I75" s="10">
        <f t="shared" si="5"/>
        <v>0.11489410593236567</v>
      </c>
      <c r="J75" s="17">
        <f t="shared" si="6"/>
        <v>5812.56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15000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15000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152</v>
      </c>
      <c r="C77" s="9">
        <v>151</v>
      </c>
      <c r="D77" s="9">
        <v>139.93199999999999</v>
      </c>
      <c r="E77" s="9">
        <v>92.25</v>
      </c>
      <c r="F77" s="9" t="s">
        <v>10</v>
      </c>
      <c r="G77" s="9">
        <v>92.25</v>
      </c>
      <c r="H77" s="9">
        <f t="shared" si="4"/>
        <v>0</v>
      </c>
      <c r="I77" s="10">
        <f t="shared" si="5"/>
        <v>1</v>
      </c>
      <c r="J77" s="17">
        <f t="shared" si="6"/>
        <v>12908.726999999999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153</v>
      </c>
      <c r="C78" s="9">
        <v>152</v>
      </c>
      <c r="D78" s="9">
        <v>139.93199999999999</v>
      </c>
      <c r="E78" s="9">
        <v>364.2</v>
      </c>
      <c r="F78" s="9" t="s">
        <v>10</v>
      </c>
      <c r="G78" s="9">
        <v>364.2</v>
      </c>
      <c r="H78" s="9">
        <f t="shared" si="4"/>
        <v>0</v>
      </c>
      <c r="I78" s="10">
        <f t="shared" si="5"/>
        <v>1</v>
      </c>
      <c r="J78" s="17">
        <f t="shared" si="6"/>
        <v>50963.234399999994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154</v>
      </c>
      <c r="C79" s="9">
        <v>156</v>
      </c>
      <c r="D79" s="9">
        <v>193.75200000000001</v>
      </c>
      <c r="E79" s="9">
        <v>163.72</v>
      </c>
      <c r="F79" s="9" t="s">
        <v>10</v>
      </c>
      <c r="G79" s="9">
        <v>0</v>
      </c>
      <c r="H79" s="9">
        <f t="shared" si="4"/>
        <v>163.72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155</v>
      </c>
      <c r="C80" s="9">
        <v>160</v>
      </c>
      <c r="D80" s="9">
        <v>139.93199999999999</v>
      </c>
      <c r="E80" s="9">
        <v>13.2</v>
      </c>
      <c r="F80" s="9" t="s">
        <v>10</v>
      </c>
      <c r="G80" s="9">
        <v>13.2</v>
      </c>
      <c r="H80" s="9">
        <f t="shared" si="4"/>
        <v>0</v>
      </c>
      <c r="I80" s="10">
        <f t="shared" si="5"/>
        <v>1</v>
      </c>
      <c r="J80" s="17">
        <f t="shared" si="6"/>
        <v>1847.1023999999998</v>
      </c>
      <c r="K80" s="16"/>
      <c r="L80" s="17">
        <f t="shared" si="7"/>
        <v>0</v>
      </c>
    </row>
    <row r="81" spans="1:12" x14ac:dyDescent="0.25">
      <c r="A81" s="9" t="s">
        <v>50</v>
      </c>
      <c r="B81" s="29" t="s">
        <v>156</v>
      </c>
      <c r="C81" s="9">
        <v>161</v>
      </c>
      <c r="D81" s="9">
        <v>139.93199999999999</v>
      </c>
      <c r="E81" s="9">
        <v>37.271000000000001</v>
      </c>
      <c r="F81" s="9" t="s">
        <v>10</v>
      </c>
      <c r="G81" s="9">
        <v>32.5</v>
      </c>
      <c r="H81" s="9">
        <f t="shared" si="4"/>
        <v>4.7710000000000008</v>
      </c>
      <c r="I81" s="10">
        <f t="shared" si="5"/>
        <v>0.87199162888036275</v>
      </c>
      <c r="J81" s="17">
        <f t="shared" si="6"/>
        <v>4547.79</v>
      </c>
      <c r="K81" s="16"/>
      <c r="L81" s="17">
        <f t="shared" si="7"/>
        <v>0</v>
      </c>
    </row>
    <row r="82" spans="1:12" x14ac:dyDescent="0.25">
      <c r="A82" s="9" t="s">
        <v>50</v>
      </c>
      <c r="B82" s="29" t="s">
        <v>157</v>
      </c>
      <c r="C82" s="9">
        <v>165</v>
      </c>
      <c r="D82" s="9">
        <v>193.75200000000001</v>
      </c>
      <c r="E82" s="9">
        <v>163.58000000000001</v>
      </c>
      <c r="F82" s="9" t="s">
        <v>10</v>
      </c>
      <c r="G82" s="9">
        <v>0</v>
      </c>
      <c r="H82" s="9">
        <f t="shared" si="4"/>
        <v>163.58000000000001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277</v>
      </c>
      <c r="C83" s="9">
        <v>169</v>
      </c>
      <c r="D83" s="9">
        <v>430.56</v>
      </c>
      <c r="E83" s="9">
        <v>62.44</v>
      </c>
      <c r="F83" s="9" t="s">
        <v>10</v>
      </c>
      <c r="G83" s="9">
        <v>62.44</v>
      </c>
      <c r="H83" s="9">
        <f t="shared" si="4"/>
        <v>0</v>
      </c>
      <c r="I83" s="10">
        <f t="shared" si="5"/>
        <v>1</v>
      </c>
      <c r="J83" s="17">
        <f t="shared" si="6"/>
        <v>26884.166399999998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278</v>
      </c>
      <c r="C84" s="9">
        <v>172</v>
      </c>
      <c r="D84" s="9">
        <v>430.56</v>
      </c>
      <c r="E84" s="9">
        <v>131.809</v>
      </c>
      <c r="F84" s="9" t="s">
        <v>10</v>
      </c>
      <c r="G84" s="9">
        <v>131.81</v>
      </c>
      <c r="H84" s="9">
        <f t="shared" si="4"/>
        <v>-1.0000000000047748E-3</v>
      </c>
      <c r="I84" s="10">
        <f t="shared" si="5"/>
        <v>1.0000075867353519</v>
      </c>
      <c r="J84" s="17">
        <f t="shared" si="6"/>
        <v>56752.113600000004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279</v>
      </c>
      <c r="C85" s="9">
        <v>175</v>
      </c>
      <c r="D85" s="9">
        <v>215.28</v>
      </c>
      <c r="E85" s="9">
        <v>23.61</v>
      </c>
      <c r="F85" s="9" t="s">
        <v>10</v>
      </c>
      <c r="G85" s="9">
        <v>23.61</v>
      </c>
      <c r="H85" s="9">
        <f t="shared" si="4"/>
        <v>0</v>
      </c>
      <c r="I85" s="10">
        <f t="shared" si="5"/>
        <v>1</v>
      </c>
      <c r="J85" s="17">
        <f t="shared" si="6"/>
        <v>5082.7608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160</v>
      </c>
      <c r="C86" s="9">
        <v>177</v>
      </c>
      <c r="D86" s="9">
        <v>215.28</v>
      </c>
      <c r="E86" s="9">
        <v>30.573</v>
      </c>
      <c r="F86" s="9" t="s">
        <v>10</v>
      </c>
      <c r="G86" s="9">
        <v>30.57</v>
      </c>
      <c r="H86" s="9">
        <f t="shared" si="4"/>
        <v>3.0000000000001137E-3</v>
      </c>
      <c r="I86" s="10">
        <f t="shared" si="5"/>
        <v>0.99990187420272791</v>
      </c>
      <c r="J86" s="17">
        <f t="shared" si="6"/>
        <v>6581.1095999999998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21</v>
      </c>
      <c r="F87" s="9" t="s">
        <v>10</v>
      </c>
      <c r="G87" s="9">
        <v>21</v>
      </c>
      <c r="H87" s="9">
        <f t="shared" si="4"/>
        <v>0</v>
      </c>
      <c r="I87" s="10">
        <f t="shared" si="5"/>
        <v>1</v>
      </c>
      <c r="J87" s="17">
        <f t="shared" si="6"/>
        <v>4200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27.312999999999999</v>
      </c>
      <c r="F88" s="9" t="s">
        <v>10</v>
      </c>
      <c r="G88" s="9">
        <v>27.31</v>
      </c>
      <c r="H88" s="9">
        <f t="shared" si="4"/>
        <v>3.0000000000001137E-3</v>
      </c>
      <c r="I88" s="10">
        <f t="shared" si="5"/>
        <v>0.99989016219382709</v>
      </c>
      <c r="J88" s="17">
        <f t="shared" si="6"/>
        <v>5879.2968000000001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147.16</v>
      </c>
      <c r="F89" s="9" t="s">
        <v>10</v>
      </c>
      <c r="G89" s="9">
        <v>147.16</v>
      </c>
      <c r="H89" s="9">
        <f t="shared" si="4"/>
        <v>0</v>
      </c>
      <c r="I89" s="10">
        <f t="shared" si="5"/>
        <v>1</v>
      </c>
      <c r="J89" s="17">
        <f t="shared" si="6"/>
        <v>14256.860799999999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531.77300000000002</v>
      </c>
      <c r="F90" s="9" t="s">
        <v>10</v>
      </c>
      <c r="G90" s="9">
        <v>531.77</v>
      </c>
      <c r="H90" s="9">
        <f t="shared" si="4"/>
        <v>3.0000000000427463E-3</v>
      </c>
      <c r="I90" s="10">
        <f t="shared" si="5"/>
        <v>0.99999435849507201</v>
      </c>
      <c r="J90" s="17">
        <f t="shared" si="6"/>
        <v>8588.0854999999992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531.77</v>
      </c>
      <c r="F91" s="9" t="s">
        <v>10</v>
      </c>
      <c r="G91" s="9">
        <v>531.77</v>
      </c>
      <c r="H91" s="9">
        <f t="shared" si="4"/>
        <v>0</v>
      </c>
      <c r="I91" s="10">
        <f t="shared" si="5"/>
        <v>1</v>
      </c>
      <c r="J91" s="17">
        <f t="shared" si="6"/>
        <v>17171.916840000002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609.07000000000005</v>
      </c>
      <c r="F92" s="9" t="s">
        <v>10</v>
      </c>
      <c r="G92" s="9">
        <v>609.07000000000005</v>
      </c>
      <c r="H92" s="9">
        <f t="shared" si="4"/>
        <v>0</v>
      </c>
      <c r="I92" s="10">
        <f t="shared" si="5"/>
        <v>1</v>
      </c>
      <c r="J92" s="17">
        <f t="shared" si="6"/>
        <v>29502.132660000003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609.07000000000005</v>
      </c>
      <c r="F93" s="9" t="s">
        <v>10</v>
      </c>
      <c r="G93" s="9">
        <v>609.07000000000005</v>
      </c>
      <c r="H93" s="9">
        <f t="shared" si="4"/>
        <v>0</v>
      </c>
      <c r="I93" s="10">
        <f t="shared" si="5"/>
        <v>1</v>
      </c>
      <c r="J93" s="17">
        <f t="shared" si="6"/>
        <v>9836.4804999999997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609.07000000000005</v>
      </c>
      <c r="F94" s="9" t="s">
        <v>10</v>
      </c>
      <c r="G94" s="9">
        <v>609.07000000000005</v>
      </c>
      <c r="H94" s="9">
        <f t="shared" si="4"/>
        <v>0</v>
      </c>
      <c r="I94" s="10">
        <f t="shared" si="5"/>
        <v>1</v>
      </c>
      <c r="J94" s="17">
        <f t="shared" si="6"/>
        <v>16390.073700000001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173</v>
      </c>
      <c r="C95" s="9">
        <v>215</v>
      </c>
      <c r="D95" s="9">
        <v>301.392</v>
      </c>
      <c r="E95" s="9">
        <v>19.869</v>
      </c>
      <c r="F95" s="9" t="s">
        <v>10</v>
      </c>
      <c r="G95" s="9">
        <v>19.87</v>
      </c>
      <c r="H95" s="9">
        <f t="shared" si="4"/>
        <v>-1.0000000000012221E-3</v>
      </c>
      <c r="I95" s="10">
        <f t="shared" si="5"/>
        <v>1.0000503296592682</v>
      </c>
      <c r="J95" s="17">
        <f t="shared" si="6"/>
        <v>5988.6590400000005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450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18</v>
      </c>
      <c r="F97" s="9" t="s">
        <v>13</v>
      </c>
      <c r="G97" s="9">
        <v>8</v>
      </c>
      <c r="H97" s="9">
        <f t="shared" si="4"/>
        <v>10</v>
      </c>
      <c r="I97" s="10">
        <f t="shared" si="5"/>
        <v>0.44444444444444442</v>
      </c>
      <c r="J97" s="17">
        <f t="shared" si="6"/>
        <v>2800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49.76</v>
      </c>
      <c r="F98" s="9" t="s">
        <v>19</v>
      </c>
      <c r="G98" s="9">
        <v>49.76</v>
      </c>
      <c r="H98" s="9">
        <f t="shared" si="4"/>
        <v>0</v>
      </c>
      <c r="I98" s="10">
        <f t="shared" si="5"/>
        <v>1</v>
      </c>
      <c r="J98" s="17">
        <f t="shared" si="6"/>
        <v>4080.3199999999997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115.23</v>
      </c>
      <c r="F99" s="9" t="s">
        <v>19</v>
      </c>
      <c r="G99" s="9">
        <v>115.23</v>
      </c>
      <c r="H99" s="9">
        <f t="shared" si="4"/>
        <v>0</v>
      </c>
      <c r="I99" s="10">
        <f t="shared" si="5"/>
        <v>1</v>
      </c>
      <c r="J99" s="17">
        <f t="shared" si="6"/>
        <v>3779.5439999999999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23.905999999999999</v>
      </c>
      <c r="F100" s="9" t="s">
        <v>19</v>
      </c>
      <c r="G100" s="9">
        <v>23.91</v>
      </c>
      <c r="H100" s="9">
        <f t="shared" si="4"/>
        <v>-4.0000000000013358E-3</v>
      </c>
      <c r="I100" s="10">
        <f t="shared" si="5"/>
        <v>1.0001673220112106</v>
      </c>
      <c r="J100" s="17">
        <f t="shared" si="6"/>
        <v>3136.9919999999997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178</v>
      </c>
      <c r="C101" s="9">
        <v>222</v>
      </c>
      <c r="D101" s="9">
        <v>1000</v>
      </c>
      <c r="E101" s="9">
        <v>6</v>
      </c>
      <c r="F101" s="9" t="s">
        <v>13</v>
      </c>
      <c r="G101" s="9">
        <v>1</v>
      </c>
      <c r="H101" s="9">
        <f t="shared" si="4"/>
        <v>5</v>
      </c>
      <c r="I101" s="10">
        <f t="shared" si="5"/>
        <v>0.16666666666666666</v>
      </c>
      <c r="J101" s="17">
        <f t="shared" si="6"/>
        <v>1000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77.201999999999998</v>
      </c>
      <c r="F102" s="9" t="s">
        <v>10</v>
      </c>
      <c r="G102" s="9">
        <v>50.93</v>
      </c>
      <c r="H102" s="9">
        <f t="shared" si="4"/>
        <v>26.271999999999998</v>
      </c>
      <c r="I102" s="10">
        <f t="shared" si="5"/>
        <v>0.65969793528665066</v>
      </c>
      <c r="J102" s="17">
        <f t="shared" si="6"/>
        <v>9320.19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52.155999999999999</v>
      </c>
      <c r="F103" s="9" t="s">
        <v>19</v>
      </c>
      <c r="G103" s="9">
        <v>40</v>
      </c>
      <c r="H103" s="9">
        <f t="shared" si="4"/>
        <v>12.155999999999999</v>
      </c>
      <c r="I103" s="10">
        <f t="shared" si="5"/>
        <v>0.76692997929289053</v>
      </c>
      <c r="J103" s="17">
        <f t="shared" si="6"/>
        <v>1968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76.442999999999998</v>
      </c>
      <c r="F104" s="9" t="s">
        <v>10</v>
      </c>
      <c r="G104" s="9">
        <v>76.44</v>
      </c>
      <c r="H104" s="9">
        <f t="shared" si="4"/>
        <v>3.0000000000001137E-3</v>
      </c>
      <c r="I104" s="10">
        <f t="shared" si="5"/>
        <v>0.99996075507240689</v>
      </c>
      <c r="J104" s="17">
        <f t="shared" si="6"/>
        <v>13988.52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75.031999999999996</v>
      </c>
      <c r="F105" s="9" t="s">
        <v>19</v>
      </c>
      <c r="G105" s="9">
        <v>75.03</v>
      </c>
      <c r="H105" s="9">
        <f t="shared" si="4"/>
        <v>1.9999999999953388E-3</v>
      </c>
      <c r="I105" s="10">
        <f t="shared" si="5"/>
        <v>0.99997334470625876</v>
      </c>
      <c r="J105" s="17">
        <f t="shared" si="6"/>
        <v>3691.4760000000001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4.0279999999999996</v>
      </c>
      <c r="F106" s="9" t="s">
        <v>10</v>
      </c>
      <c r="G106" s="9">
        <v>4.03</v>
      </c>
      <c r="H106" s="9">
        <f t="shared" si="4"/>
        <v>-2.0000000000006679E-3</v>
      </c>
      <c r="I106" s="10">
        <f t="shared" si="5"/>
        <v>1.0004965243296924</v>
      </c>
      <c r="J106" s="17">
        <f t="shared" si="6"/>
        <v>737.49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v>5.86</v>
      </c>
      <c r="H107" s="9">
        <f t="shared" si="4"/>
        <v>0</v>
      </c>
      <c r="I107" s="10">
        <f t="shared" si="5"/>
        <v>1</v>
      </c>
      <c r="J107" s="17">
        <f t="shared" si="6"/>
        <v>288.31200000000001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3.238</v>
      </c>
      <c r="F108" s="9" t="s">
        <v>10</v>
      </c>
      <c r="G108" s="9">
        <v>3.24</v>
      </c>
      <c r="H108" s="9">
        <f t="shared" si="4"/>
        <v>-2.0000000000002238E-3</v>
      </c>
      <c r="I108" s="10">
        <f t="shared" si="5"/>
        <v>1.0006176652254479</v>
      </c>
      <c r="J108" s="17">
        <f t="shared" si="6"/>
        <v>592.92000000000007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8.85</v>
      </c>
      <c r="F109" s="9" t="s">
        <v>19</v>
      </c>
      <c r="G109" s="9">
        <v>8.85</v>
      </c>
      <c r="H109" s="9">
        <f t="shared" si="4"/>
        <v>0</v>
      </c>
      <c r="I109" s="10">
        <f t="shared" si="5"/>
        <v>1</v>
      </c>
      <c r="J109" s="17">
        <f t="shared" si="6"/>
        <v>435.42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23.216000000000001</v>
      </c>
      <c r="F110" s="9" t="s">
        <v>10</v>
      </c>
      <c r="G110" s="9">
        <v>23.22</v>
      </c>
      <c r="H110" s="9">
        <f t="shared" si="4"/>
        <v>-3.9999999999977831E-3</v>
      </c>
      <c r="I110" s="10">
        <f t="shared" si="5"/>
        <v>1.0001722949689869</v>
      </c>
      <c r="J110" s="17">
        <f t="shared" si="6"/>
        <v>4249.26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43.348999999999997</v>
      </c>
      <c r="F111" s="9" t="s">
        <v>19</v>
      </c>
      <c r="G111" s="9">
        <v>43.35</v>
      </c>
      <c r="H111" s="9">
        <f t="shared" si="4"/>
        <v>-1.0000000000047748E-3</v>
      </c>
      <c r="I111" s="10">
        <f t="shared" si="5"/>
        <v>1.000023068582897</v>
      </c>
      <c r="J111" s="17">
        <f t="shared" si="6"/>
        <v>2132.8200000000002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33.637</v>
      </c>
      <c r="F112" s="9" t="s">
        <v>10</v>
      </c>
      <c r="G112" s="9">
        <v>33.64</v>
      </c>
      <c r="H112" s="9">
        <f t="shared" si="4"/>
        <v>-3.0000000000001137E-3</v>
      </c>
      <c r="I112" s="10">
        <f t="shared" si="5"/>
        <v>1.000089187501858</v>
      </c>
      <c r="J112" s="17">
        <f t="shared" si="6"/>
        <v>6156.12</v>
      </c>
      <c r="K112" s="16"/>
      <c r="L112" s="17">
        <f t="shared" si="7"/>
        <v>0</v>
      </c>
    </row>
    <row r="113" spans="1:13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1719.7470000000001</v>
      </c>
      <c r="F113" s="9" t="s">
        <v>23</v>
      </c>
      <c r="G113" s="9">
        <v>1719.74</v>
      </c>
      <c r="H113" s="9">
        <f t="shared" si="4"/>
        <v>7.0000000000618456E-3</v>
      </c>
      <c r="I113" s="10">
        <f t="shared" si="5"/>
        <v>0.99999592963383566</v>
      </c>
      <c r="J113" s="17">
        <f t="shared" si="6"/>
        <v>4299.3500000000004</v>
      </c>
      <c r="K113" s="16"/>
      <c r="L113" s="17">
        <f t="shared" si="7"/>
        <v>0</v>
      </c>
    </row>
    <row r="114" spans="1:13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8.2289999999999992</v>
      </c>
      <c r="F114" s="9" t="s">
        <v>10</v>
      </c>
      <c r="G114" s="9">
        <v>8.23</v>
      </c>
      <c r="H114" s="9">
        <f t="shared" si="4"/>
        <v>-1.0000000000012221E-3</v>
      </c>
      <c r="I114" s="10">
        <f t="shared" si="5"/>
        <v>1.0001215214485357</v>
      </c>
      <c r="J114" s="17">
        <f t="shared" si="6"/>
        <v>1506.0900000000001</v>
      </c>
      <c r="K114" s="16"/>
      <c r="L114" s="17">
        <f t="shared" si="7"/>
        <v>0</v>
      </c>
    </row>
    <row r="115" spans="1:13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45.526000000000003</v>
      </c>
      <c r="F115" s="9" t="s">
        <v>10</v>
      </c>
      <c r="G115" s="9">
        <v>45.53</v>
      </c>
      <c r="H115" s="9">
        <f t="shared" si="4"/>
        <v>-3.9999999999977831E-3</v>
      </c>
      <c r="I115" s="10">
        <f t="shared" si="5"/>
        <v>1.0000878618811229</v>
      </c>
      <c r="J115" s="17">
        <f t="shared" si="6"/>
        <v>8331.99</v>
      </c>
      <c r="K115" s="16"/>
      <c r="L115" s="17">
        <f t="shared" si="7"/>
        <v>0</v>
      </c>
    </row>
    <row r="116" spans="1:13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7.3760000000000003</v>
      </c>
      <c r="F116" s="9" t="s">
        <v>10</v>
      </c>
      <c r="G116" s="9">
        <v>7.38</v>
      </c>
      <c r="H116" s="9">
        <f t="shared" si="4"/>
        <v>-3.9999999999995595E-3</v>
      </c>
      <c r="I116" s="10">
        <f t="shared" si="5"/>
        <v>1.0005422993492408</v>
      </c>
      <c r="J116" s="17">
        <f t="shared" si="6"/>
        <v>1350.54</v>
      </c>
      <c r="K116" s="16"/>
      <c r="L116" s="17">
        <f t="shared" si="7"/>
        <v>0</v>
      </c>
    </row>
    <row r="117" spans="1:13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44.673000000000002</v>
      </c>
      <c r="F117" s="9" t="s">
        <v>10</v>
      </c>
      <c r="G117" s="9">
        <v>44.67</v>
      </c>
      <c r="H117" s="9">
        <f t="shared" si="4"/>
        <v>3.0000000000001137E-3</v>
      </c>
      <c r="I117" s="10">
        <f t="shared" si="5"/>
        <v>0.99993284534282456</v>
      </c>
      <c r="J117" s="17">
        <f t="shared" si="6"/>
        <v>8174.6100000000006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196</v>
      </c>
      <c r="C118" s="9">
        <v>246</v>
      </c>
      <c r="D118" s="9">
        <v>17500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17500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15000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10000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25</v>
      </c>
      <c r="C124" s="9">
        <v>254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10000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272</v>
      </c>
      <c r="C126" s="9">
        <v>256</v>
      </c>
      <c r="D126" s="9">
        <v>2000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2000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203</v>
      </c>
      <c r="C128" s="9">
        <v>258</v>
      </c>
      <c r="D128" s="9">
        <v>3000</v>
      </c>
      <c r="E128" s="9">
        <v>1</v>
      </c>
      <c r="F128" s="9" t="s">
        <v>12</v>
      </c>
      <c r="G128" s="9">
        <v>0.67</v>
      </c>
      <c r="H128" s="9">
        <f t="shared" si="4"/>
        <v>0.32999999999999996</v>
      </c>
      <c r="I128" s="10">
        <f t="shared" si="5"/>
        <v>0.67</v>
      </c>
      <c r="J128" s="17">
        <f>D128*E128*I128</f>
        <v>2010.0000000000002</v>
      </c>
      <c r="K128" s="16"/>
      <c r="L128" s="17">
        <f t="shared" si="7"/>
        <v>0</v>
      </c>
      <c r="M128" s="11"/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5535</v>
      </c>
      <c r="E129" s="9">
        <v>48.79</v>
      </c>
      <c r="F129" s="9" t="s">
        <v>19</v>
      </c>
      <c r="G129" s="9">
        <v>48.79</v>
      </c>
      <c r="H129" s="9">
        <f t="shared" si="4"/>
        <v>0</v>
      </c>
      <c r="I129" s="10">
        <f t="shared" si="5"/>
        <v>1</v>
      </c>
      <c r="J129" s="17">
        <f t="shared" si="6"/>
        <v>270052.65000000002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12.5</v>
      </c>
      <c r="H133" s="9">
        <f t="shared" ref="H133:H157" si="8">E133-G133</f>
        <v>0</v>
      </c>
      <c r="I133" s="10">
        <f t="shared" ref="I133:I157" si="9">G133/E133</f>
        <v>1</v>
      </c>
      <c r="J133" s="17">
        <f t="shared" si="6"/>
        <v>5625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209</v>
      </c>
      <c r="C134" s="9">
        <v>270</v>
      </c>
      <c r="D134" s="9">
        <v>250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250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1500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225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ref="J137:J157" si="10">D137*G137</f>
        <v>225</v>
      </c>
      <c r="K137" s="16"/>
      <c r="L137" s="17">
        <f t="shared" ref="L137:L157" si="11">D137*E137*K137</f>
        <v>0</v>
      </c>
    </row>
    <row r="138" spans="1:12" x14ac:dyDescent="0.25">
      <c r="A138" s="9" t="s">
        <v>17</v>
      </c>
      <c r="B138" s="2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0"/>
        <v>350</v>
      </c>
      <c r="K138" s="16"/>
      <c r="L138" s="17">
        <f t="shared" si="11"/>
        <v>0</v>
      </c>
    </row>
    <row r="139" spans="1:12" x14ac:dyDescent="0.25">
      <c r="A139" s="9" t="s">
        <v>50</v>
      </c>
      <c r="B139" s="29" t="s">
        <v>213</v>
      </c>
      <c r="C139" s="9">
        <v>276</v>
      </c>
      <c r="D139" s="9">
        <v>750</v>
      </c>
      <c r="E139" s="9">
        <v>2</v>
      </c>
      <c r="F139" s="9" t="s">
        <v>13</v>
      </c>
      <c r="G139" s="9">
        <v>2</v>
      </c>
      <c r="H139" s="9">
        <f t="shared" si="8"/>
        <v>0</v>
      </c>
      <c r="I139" s="10">
        <f t="shared" si="9"/>
        <v>1</v>
      </c>
      <c r="J139" s="17">
        <f t="shared" si="10"/>
        <v>1500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214</v>
      </c>
      <c r="C140" s="9">
        <v>277</v>
      </c>
      <c r="D140" s="9">
        <v>34</v>
      </c>
      <c r="E140" s="9">
        <v>76.528999999999996</v>
      </c>
      <c r="F140" s="9" t="s">
        <v>31</v>
      </c>
      <c r="G140" s="9">
        <v>76.53</v>
      </c>
      <c r="H140" s="9">
        <f t="shared" si="8"/>
        <v>-1.0000000000047748E-3</v>
      </c>
      <c r="I140" s="10">
        <f t="shared" si="9"/>
        <v>1.0000130669419436</v>
      </c>
      <c r="J140" s="17">
        <f t="shared" si="10"/>
        <v>2602.02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215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29.3</v>
      </c>
      <c r="H141" s="9">
        <f t="shared" si="8"/>
        <v>2.6000000000010459E-3</v>
      </c>
      <c r="I141" s="10">
        <f t="shared" si="9"/>
        <v>0.99991127067222696</v>
      </c>
      <c r="J141" s="17">
        <f t="shared" si="10"/>
        <v>2256.1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8"/>
        <v>0</v>
      </c>
      <c r="I142" s="10">
        <f t="shared" si="9"/>
        <v>1</v>
      </c>
      <c r="J142" s="17">
        <f t="shared" si="10"/>
        <v>1518</v>
      </c>
      <c r="K142" s="16"/>
      <c r="L142" s="17">
        <f t="shared" si="11"/>
        <v>0</v>
      </c>
    </row>
    <row r="143" spans="1:12" x14ac:dyDescent="0.25">
      <c r="A143" s="9" t="s">
        <v>30</v>
      </c>
      <c r="B143" s="29" t="s">
        <v>217</v>
      </c>
      <c r="C143" s="9">
        <v>280</v>
      </c>
      <c r="D143" s="9">
        <v>151</v>
      </c>
      <c r="E143" s="9">
        <v>17.375499999999999</v>
      </c>
      <c r="F143" s="9" t="s">
        <v>31</v>
      </c>
      <c r="G143" s="9">
        <v>17.38</v>
      </c>
      <c r="H143" s="9">
        <f t="shared" si="8"/>
        <v>-4.5000000000001705E-3</v>
      </c>
      <c r="I143" s="10">
        <f t="shared" si="9"/>
        <v>1.0002589853529396</v>
      </c>
      <c r="J143" s="17">
        <f t="shared" si="10"/>
        <v>2624.3799999999997</v>
      </c>
      <c r="K143" s="16"/>
      <c r="L143" s="17">
        <f t="shared" si="11"/>
        <v>0</v>
      </c>
    </row>
    <row r="144" spans="1:12" x14ac:dyDescent="0.25">
      <c r="A144" s="9" t="s">
        <v>22</v>
      </c>
      <c r="B144" s="2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350</v>
      </c>
      <c r="K144" s="16"/>
      <c r="L144" s="17">
        <f t="shared" si="11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400</v>
      </c>
      <c r="K145" s="16"/>
      <c r="L145" s="17">
        <f t="shared" si="11"/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800</v>
      </c>
      <c r="K146" s="16"/>
      <c r="L146" s="17">
        <f t="shared" si="11"/>
        <v>0</v>
      </c>
    </row>
    <row r="147" spans="1:12" x14ac:dyDescent="0.25">
      <c r="A147" s="9" t="s">
        <v>50</v>
      </c>
      <c r="B147" s="29" t="s">
        <v>448</v>
      </c>
      <c r="C147" s="9">
        <v>333</v>
      </c>
      <c r="D147" s="9">
        <v>15000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15000</v>
      </c>
      <c r="K147" s="16"/>
      <c r="L147" s="17">
        <f t="shared" si="11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8"/>
        <v>1</v>
      </c>
      <c r="I148" s="10">
        <f t="shared" si="9"/>
        <v>0</v>
      </c>
      <c r="J148" s="17">
        <f t="shared" si="10"/>
        <v>0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289</v>
      </c>
      <c r="C149" s="9">
        <v>352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42</v>
      </c>
      <c r="B150" s="29" t="s">
        <v>449</v>
      </c>
      <c r="C150" s="9">
        <v>357</v>
      </c>
      <c r="D150" s="9">
        <v>301.392</v>
      </c>
      <c r="E150" s="9">
        <v>88.824799999999996</v>
      </c>
      <c r="F150" s="9" t="s">
        <v>23</v>
      </c>
      <c r="G150" s="9">
        <v>88.82</v>
      </c>
      <c r="H150" s="9">
        <f t="shared" si="8"/>
        <v>4.8000000000030241E-3</v>
      </c>
      <c r="I150" s="10">
        <f t="shared" si="9"/>
        <v>0.99994596103790834</v>
      </c>
      <c r="J150" s="17">
        <f t="shared" si="10"/>
        <v>26769.637439999999</v>
      </c>
      <c r="K150" s="16"/>
      <c r="L150" s="17">
        <f t="shared" si="11"/>
        <v>0</v>
      </c>
    </row>
    <row r="151" spans="1:12" x14ac:dyDescent="0.25">
      <c r="A151" s="9" t="s">
        <v>20</v>
      </c>
      <c r="B151" s="29" t="s">
        <v>355</v>
      </c>
      <c r="C151" s="9">
        <v>438</v>
      </c>
      <c r="D151" s="9">
        <v>215.28</v>
      </c>
      <c r="E151" s="9">
        <v>8.8109999999999999</v>
      </c>
      <c r="F151" s="9" t="s">
        <v>10</v>
      </c>
      <c r="G151" s="9">
        <v>8.81</v>
      </c>
      <c r="H151" s="9">
        <f t="shared" si="8"/>
        <v>9.9999999999944578E-4</v>
      </c>
      <c r="I151" s="10">
        <f t="shared" si="9"/>
        <v>0.9998865055044831</v>
      </c>
      <c r="J151" s="17">
        <f t="shared" si="10"/>
        <v>1896.6168</v>
      </c>
      <c r="K151" s="16"/>
      <c r="L151" s="17">
        <f t="shared" si="11"/>
        <v>0</v>
      </c>
    </row>
    <row r="152" spans="1:12" x14ac:dyDescent="0.25">
      <c r="A152" s="9" t="s">
        <v>20</v>
      </c>
      <c r="B152" s="29" t="s">
        <v>356</v>
      </c>
      <c r="C152" s="9">
        <v>439</v>
      </c>
      <c r="D152" s="9">
        <v>430.56</v>
      </c>
      <c r="E152" s="9">
        <v>12.529</v>
      </c>
      <c r="F152" s="9" t="s">
        <v>10</v>
      </c>
      <c r="G152" s="9">
        <v>12.53</v>
      </c>
      <c r="H152" s="9">
        <f t="shared" si="8"/>
        <v>-9.9999999999944578E-4</v>
      </c>
      <c r="I152" s="10">
        <f t="shared" si="9"/>
        <v>1.0000798148295953</v>
      </c>
      <c r="J152" s="17">
        <f t="shared" si="10"/>
        <v>5394.9168</v>
      </c>
      <c r="K152" s="16"/>
      <c r="L152" s="17">
        <f t="shared" si="11"/>
        <v>0</v>
      </c>
    </row>
    <row r="153" spans="1:12" x14ac:dyDescent="0.25">
      <c r="A153" s="9" t="s">
        <v>18</v>
      </c>
      <c r="B153" s="29" t="s">
        <v>229</v>
      </c>
      <c r="C153" s="9">
        <v>447</v>
      </c>
      <c r="D153" s="9">
        <v>15000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15000</v>
      </c>
      <c r="K153" s="16"/>
      <c r="L153" s="17">
        <f t="shared" si="11"/>
        <v>0</v>
      </c>
    </row>
    <row r="154" spans="1:12" x14ac:dyDescent="0.25">
      <c r="A154" s="9" t="s">
        <v>22</v>
      </c>
      <c r="B154" s="29" t="s">
        <v>339</v>
      </c>
      <c r="C154" s="9">
        <v>450</v>
      </c>
      <c r="D154" s="9">
        <v>183</v>
      </c>
      <c r="E154" s="9">
        <v>38.966000000000001</v>
      </c>
      <c r="F154" s="9" t="s">
        <v>10</v>
      </c>
      <c r="G154" s="9">
        <v>38.97</v>
      </c>
      <c r="H154" s="9">
        <f t="shared" si="8"/>
        <v>-3.9999999999977831E-3</v>
      </c>
      <c r="I154" s="10">
        <f t="shared" si="9"/>
        <v>1.000102653595442</v>
      </c>
      <c r="J154" s="17">
        <f t="shared" si="10"/>
        <v>7131.51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450</v>
      </c>
      <c r="C155" s="9">
        <v>451</v>
      </c>
      <c r="D155" s="9">
        <v>1000</v>
      </c>
      <c r="E155" s="9">
        <v>1</v>
      </c>
      <c r="F155" s="9" t="s">
        <v>13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1000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451</v>
      </c>
      <c r="C156" s="9">
        <v>452</v>
      </c>
      <c r="D156" s="9">
        <v>750</v>
      </c>
      <c r="E156" s="9">
        <v>1</v>
      </c>
      <c r="F156" s="9" t="s">
        <v>13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0"/>
        <v>750</v>
      </c>
      <c r="K156" s="16"/>
      <c r="L156" s="17">
        <f t="shared" si="11"/>
        <v>0</v>
      </c>
    </row>
    <row r="157" spans="1:12" x14ac:dyDescent="0.25">
      <c r="A157" s="9" t="s">
        <v>24</v>
      </c>
      <c r="B157" s="29" t="s">
        <v>452</v>
      </c>
      <c r="C157" s="9">
        <v>453</v>
      </c>
      <c r="D157" s="9">
        <v>1000</v>
      </c>
      <c r="E157" s="9">
        <v>1</v>
      </c>
      <c r="F157" s="9" t="s">
        <v>13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0"/>
        <v>1000</v>
      </c>
      <c r="K157" s="16"/>
      <c r="L157" s="17">
        <f t="shared" si="11"/>
        <v>0</v>
      </c>
    </row>
    <row r="158" spans="1:12" ht="15.75" x14ac:dyDescent="0.25">
      <c r="J158" s="21">
        <f>SUM(J4:J157)</f>
        <v>1446231.9473599999</v>
      </c>
      <c r="L158" s="21">
        <f>SUM(L4:L157)</f>
        <v>0</v>
      </c>
    </row>
  </sheetData>
  <autoFilter ref="A3:O158" xr:uid="{00000000-0009-0000-0000-00001D000000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3:O160"/>
  <sheetViews>
    <sheetView topLeftCell="C1" zoomScale="85" zoomScaleNormal="85" workbookViewId="0">
      <selection activeCell="D127" sqref="D127"/>
    </sheetView>
  </sheetViews>
  <sheetFormatPr defaultRowHeight="15" x14ac:dyDescent="0.25"/>
  <cols>
    <col min="1" max="1" width="32" customWidth="1"/>
    <col min="2" max="2" width="49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2450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2450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10.81</v>
      </c>
      <c r="H14" s="9">
        <f t="shared" si="0"/>
        <v>0</v>
      </c>
      <c r="I14" s="10">
        <f t="shared" si="1"/>
        <v>1</v>
      </c>
      <c r="J14" s="17">
        <f t="shared" si="2"/>
        <v>1525.5072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3.4660000000000002</v>
      </c>
      <c r="F15" s="9" t="s">
        <v>14</v>
      </c>
      <c r="G15" s="9">
        <v>3.47</v>
      </c>
      <c r="H15" s="9">
        <f t="shared" si="0"/>
        <v>-4.0000000000000036E-3</v>
      </c>
      <c r="I15" s="10">
        <f t="shared" si="1"/>
        <v>1.0011540680900173</v>
      </c>
      <c r="J15" s="17">
        <f t="shared" si="2"/>
        <v>3470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2.8860000000000001</v>
      </c>
      <c r="F16" s="9" t="s">
        <v>14</v>
      </c>
      <c r="G16" s="9">
        <v>2.89</v>
      </c>
      <c r="H16" s="9">
        <f t="shared" si="0"/>
        <v>-4.0000000000000036E-3</v>
      </c>
      <c r="I16" s="10">
        <f t="shared" si="1"/>
        <v>1.0013860013860014</v>
      </c>
      <c r="J16" s="17">
        <f t="shared" si="2"/>
        <v>2890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9.1859999999999999</v>
      </c>
      <c r="F17" s="9" t="s">
        <v>14</v>
      </c>
      <c r="G17" s="9">
        <v>9.19</v>
      </c>
      <c r="H17" s="9">
        <f t="shared" si="0"/>
        <v>-3.9999999999995595E-3</v>
      </c>
      <c r="I17" s="10">
        <f t="shared" si="1"/>
        <v>1.0004354452427606</v>
      </c>
      <c r="J17" s="17">
        <f t="shared" si="2"/>
        <v>9190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</v>
      </c>
      <c r="F18" s="9" t="s">
        <v>16</v>
      </c>
      <c r="G18" s="9">
        <v>0.3</v>
      </c>
      <c r="H18" s="9">
        <f t="shared" si="0"/>
        <v>0</v>
      </c>
      <c r="I18" s="10">
        <f t="shared" si="1"/>
        <v>1</v>
      </c>
      <c r="J18" s="17">
        <f t="shared" si="2"/>
        <v>2100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1.5</v>
      </c>
      <c r="F22" s="9" t="s">
        <v>16</v>
      </c>
      <c r="G22" s="9">
        <v>1.5</v>
      </c>
      <c r="H22" s="9">
        <f t="shared" si="0"/>
        <v>0</v>
      </c>
      <c r="I22" s="10">
        <f t="shared" si="1"/>
        <v>1</v>
      </c>
      <c r="J22" s="17">
        <f t="shared" si="2"/>
        <v>10500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0.2</v>
      </c>
      <c r="F23" s="9" t="s">
        <v>16</v>
      </c>
      <c r="G23" s="9">
        <v>0.2</v>
      </c>
      <c r="H23" s="9">
        <f t="shared" si="0"/>
        <v>0</v>
      </c>
      <c r="I23" s="10">
        <f t="shared" si="1"/>
        <v>1</v>
      </c>
      <c r="J23" s="17">
        <f t="shared" si="2"/>
        <v>1400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0.15</v>
      </c>
      <c r="F24" s="9" t="s">
        <v>16</v>
      </c>
      <c r="G24" s="9">
        <v>0.15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15.97</v>
      </c>
      <c r="H31" s="9">
        <f t="shared" si="0"/>
        <v>0</v>
      </c>
      <c r="I31" s="10">
        <f t="shared" si="1"/>
        <v>1</v>
      </c>
      <c r="J31" s="17">
        <f t="shared" si="2"/>
        <v>4813.2302399999999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0.99</v>
      </c>
      <c r="H38" s="9">
        <f t="shared" si="0"/>
        <v>0</v>
      </c>
      <c r="I38" s="10">
        <f t="shared" si="1"/>
        <v>1</v>
      </c>
      <c r="J38" s="17">
        <f t="shared" si="2"/>
        <v>1485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4900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1400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49.88</v>
      </c>
      <c r="F44" s="9" t="s">
        <v>10</v>
      </c>
      <c r="G44" s="9">
        <v>49.88</v>
      </c>
      <c r="H44" s="9">
        <f t="shared" si="0"/>
        <v>0</v>
      </c>
      <c r="I44" s="10">
        <f t="shared" si="1"/>
        <v>1</v>
      </c>
      <c r="J44" s="17">
        <f t="shared" si="2"/>
        <v>15033.43296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132.66999999999999</v>
      </c>
      <c r="F45" s="9" t="s">
        <v>10</v>
      </c>
      <c r="G45" s="9">
        <v>132.66999999999999</v>
      </c>
      <c r="H45" s="9">
        <f t="shared" si="0"/>
        <v>0</v>
      </c>
      <c r="I45" s="10">
        <f t="shared" si="1"/>
        <v>1</v>
      </c>
      <c r="J45" s="17">
        <f t="shared" si="2"/>
        <v>39985.676639999998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16.88</v>
      </c>
      <c r="F47" s="9" t="s">
        <v>10</v>
      </c>
      <c r="G47" s="9">
        <v>16.88</v>
      </c>
      <c r="H47" s="9">
        <f t="shared" si="0"/>
        <v>0</v>
      </c>
      <c r="I47" s="10">
        <f t="shared" si="1"/>
        <v>1</v>
      </c>
      <c r="J47" s="17">
        <f t="shared" si="2"/>
        <v>5087.4969599999995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0.94</v>
      </c>
      <c r="H51" s="9">
        <f t="shared" si="0"/>
        <v>-2.9999999999998916E-3</v>
      </c>
      <c r="I51" s="10">
        <f t="shared" si="1"/>
        <v>1.0032017075773745</v>
      </c>
      <c r="J51" s="17">
        <f t="shared" si="2"/>
        <v>1410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700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0.03</v>
      </c>
      <c r="F54" s="9" t="s">
        <v>16</v>
      </c>
      <c r="G54" s="9">
        <v>0.03</v>
      </c>
      <c r="H54" s="9">
        <f t="shared" si="0"/>
        <v>0</v>
      </c>
      <c r="I54" s="10">
        <f t="shared" si="1"/>
        <v>1</v>
      </c>
      <c r="J54" s="17">
        <f t="shared" si="2"/>
        <v>210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27.13</v>
      </c>
      <c r="H56" s="9">
        <f t="shared" si="0"/>
        <v>0</v>
      </c>
      <c r="I56" s="10">
        <f t="shared" si="1"/>
        <v>1</v>
      </c>
      <c r="J56" s="17">
        <f t="shared" si="2"/>
        <v>8176.7649599999995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2.75</v>
      </c>
      <c r="F57" s="9" t="s">
        <v>10</v>
      </c>
      <c r="G57" s="9">
        <v>2.75</v>
      </c>
      <c r="H57" s="9">
        <f t="shared" si="0"/>
        <v>0</v>
      </c>
      <c r="I57" s="10">
        <f t="shared" si="1"/>
        <v>1</v>
      </c>
      <c r="J57" s="17">
        <f t="shared" si="2"/>
        <v>828.82799999999997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2.41</v>
      </c>
      <c r="H59" s="9">
        <f t="shared" si="0"/>
        <v>1.9999999999997797E-3</v>
      </c>
      <c r="I59" s="10">
        <f t="shared" si="1"/>
        <v>0.99917081260364848</v>
      </c>
      <c r="J59" s="17">
        <f t="shared" si="2"/>
        <v>542.25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43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ref="H69:H132" si="4">E69-G69</f>
        <v>2.0000000000095497E-3</v>
      </c>
      <c r="I69" s="10">
        <f t="shared" ref="I69:I132" si="5">G69/E69</f>
        <v>0.99999032563899148</v>
      </c>
      <c r="J69" s="17">
        <f t="shared" ref="J69:J136" si="6">D69*G69</f>
        <v>2224.4148</v>
      </c>
      <c r="K69" s="16"/>
      <c r="L69" s="17">
        <f t="shared" ref="L69:L136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71.63</v>
      </c>
      <c r="H70" s="9">
        <f t="shared" si="4"/>
        <v>0</v>
      </c>
      <c r="I70" s="10">
        <f t="shared" si="5"/>
        <v>1</v>
      </c>
      <c r="J70" s="17">
        <f t="shared" si="6"/>
        <v>10023.329159999999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194.53</v>
      </c>
      <c r="H71" s="9">
        <f t="shared" si="4"/>
        <v>0</v>
      </c>
      <c r="I71" s="10">
        <f t="shared" si="5"/>
        <v>1</v>
      </c>
      <c r="J71" s="17">
        <f t="shared" si="6"/>
        <v>27220.971959999999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208.32</v>
      </c>
      <c r="H72" s="9">
        <f t="shared" si="4"/>
        <v>0</v>
      </c>
      <c r="I72" s="10">
        <f t="shared" si="5"/>
        <v>1</v>
      </c>
      <c r="J72" s="17">
        <f t="shared" si="6"/>
        <v>40362.416640000003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74.39</v>
      </c>
      <c r="H74" s="9">
        <f t="shared" si="4"/>
        <v>1.9999999999953388E-3</v>
      </c>
      <c r="I74" s="10">
        <f t="shared" si="5"/>
        <v>0.99997311538875155</v>
      </c>
      <c r="J74" s="17">
        <f t="shared" si="6"/>
        <v>10409.54148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220.47</v>
      </c>
      <c r="H75" s="9">
        <f t="shared" si="4"/>
        <v>-2.9999999999859028E-3</v>
      </c>
      <c r="I75" s="10">
        <f t="shared" si="5"/>
        <v>1.0000136074786703</v>
      </c>
      <c r="J75" s="17">
        <f t="shared" si="6"/>
        <v>30850.808039999996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142.16</v>
      </c>
      <c r="H76" s="9">
        <f t="shared" si="4"/>
        <v>0</v>
      </c>
      <c r="I76" s="10">
        <f t="shared" si="5"/>
        <v>1</v>
      </c>
      <c r="J76" s="17">
        <f t="shared" si="6"/>
        <v>27543.784320000002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11.61</v>
      </c>
      <c r="H77" s="9">
        <f t="shared" si="4"/>
        <v>0</v>
      </c>
      <c r="I77" s="10">
        <f t="shared" si="5"/>
        <v>1</v>
      </c>
      <c r="J77" s="17">
        <f t="shared" si="6"/>
        <v>1624.6105199999997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33.43</v>
      </c>
      <c r="H78" s="9">
        <f t="shared" si="4"/>
        <v>0</v>
      </c>
      <c r="I78" s="10">
        <f t="shared" si="5"/>
        <v>1</v>
      </c>
      <c r="J78" s="17">
        <f t="shared" si="6"/>
        <v>4677.9267599999994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153.38999999999999</v>
      </c>
      <c r="H79" s="9">
        <f t="shared" si="4"/>
        <v>0</v>
      </c>
      <c r="I79" s="10">
        <f t="shared" si="5"/>
        <v>1</v>
      </c>
      <c r="J79" s="17">
        <f t="shared" si="6"/>
        <v>29719.619279999999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277</v>
      </c>
      <c r="C80" s="9">
        <v>169</v>
      </c>
      <c r="D80" s="9">
        <v>430.56</v>
      </c>
      <c r="E80" s="9">
        <v>52.131999999999998</v>
      </c>
      <c r="F80" s="9" t="s">
        <v>10</v>
      </c>
      <c r="G80" s="9">
        <v>52.13</v>
      </c>
      <c r="H80" s="9">
        <f t="shared" si="4"/>
        <v>1.9999999999953388E-3</v>
      </c>
      <c r="I80" s="10">
        <f t="shared" si="5"/>
        <v>0.99996163584746423</v>
      </c>
      <c r="J80" s="17">
        <f t="shared" si="6"/>
        <v>22445.092800000002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278</v>
      </c>
      <c r="C81" s="9">
        <v>172</v>
      </c>
      <c r="D81" s="9">
        <v>430.56</v>
      </c>
      <c r="E81" s="9">
        <v>82.954999999999998</v>
      </c>
      <c r="F81" s="9" t="s">
        <v>10</v>
      </c>
      <c r="G81" s="9">
        <v>82.96</v>
      </c>
      <c r="H81" s="9">
        <f t="shared" si="4"/>
        <v>-4.9999999999954525E-3</v>
      </c>
      <c r="I81" s="10">
        <f t="shared" si="5"/>
        <v>1.0000602736423361</v>
      </c>
      <c r="J81" s="17">
        <f t="shared" si="6"/>
        <v>35719.257599999997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279</v>
      </c>
      <c r="C82" s="9">
        <v>175</v>
      </c>
      <c r="D82" s="9">
        <v>215.28</v>
      </c>
      <c r="E82" s="9">
        <v>22.29</v>
      </c>
      <c r="F82" s="9" t="s">
        <v>10</v>
      </c>
      <c r="G82" s="9">
        <v>22.29</v>
      </c>
      <c r="H82" s="9">
        <f t="shared" si="4"/>
        <v>0</v>
      </c>
      <c r="I82" s="10">
        <f t="shared" si="5"/>
        <v>1</v>
      </c>
      <c r="J82" s="17">
        <f t="shared" si="6"/>
        <v>4798.5911999999998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160</v>
      </c>
      <c r="C83" s="9">
        <v>177</v>
      </c>
      <c r="D83" s="9">
        <v>215.28</v>
      </c>
      <c r="E83" s="9">
        <v>35.405000000000001</v>
      </c>
      <c r="F83" s="9" t="s">
        <v>10</v>
      </c>
      <c r="G83" s="9">
        <v>35.409999999999997</v>
      </c>
      <c r="H83" s="9">
        <f t="shared" si="4"/>
        <v>-4.9999999999954525E-3</v>
      </c>
      <c r="I83" s="10">
        <f t="shared" si="5"/>
        <v>1.0001412229911029</v>
      </c>
      <c r="J83" s="17">
        <f t="shared" si="6"/>
        <v>7623.0647999999992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10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6"/>
        <v>3800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25.082999999999998</v>
      </c>
      <c r="F85" s="9" t="s">
        <v>10</v>
      </c>
      <c r="G85" s="9">
        <v>25.08</v>
      </c>
      <c r="H85" s="9">
        <f t="shared" si="4"/>
        <v>3.0000000000001137E-3</v>
      </c>
      <c r="I85" s="10">
        <f t="shared" si="5"/>
        <v>0.99988039708168874</v>
      </c>
      <c r="J85" s="17">
        <f t="shared" si="6"/>
        <v>5399.2223999999997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27.13</v>
      </c>
      <c r="F86" s="9" t="s">
        <v>10</v>
      </c>
      <c r="G86" s="9">
        <v>27.13</v>
      </c>
      <c r="H86" s="9">
        <f t="shared" si="4"/>
        <v>0</v>
      </c>
      <c r="I86" s="10">
        <f t="shared" si="5"/>
        <v>1</v>
      </c>
      <c r="J86" s="17">
        <f t="shared" si="6"/>
        <v>2628.3543999999997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406.82</v>
      </c>
      <c r="F87" s="9" t="s">
        <v>10</v>
      </c>
      <c r="G87" s="9">
        <v>406.82</v>
      </c>
      <c r="H87" s="9">
        <f t="shared" si="4"/>
        <v>0</v>
      </c>
      <c r="I87" s="10">
        <f t="shared" si="5"/>
        <v>1</v>
      </c>
      <c r="J87" s="17">
        <f t="shared" si="6"/>
        <v>6570.1429999999991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406.82</v>
      </c>
      <c r="F88" s="9" t="s">
        <v>10</v>
      </c>
      <c r="G88" s="9">
        <v>406.82</v>
      </c>
      <c r="H88" s="9">
        <f t="shared" si="4"/>
        <v>0</v>
      </c>
      <c r="I88" s="10">
        <f t="shared" si="5"/>
        <v>1</v>
      </c>
      <c r="J88" s="17">
        <f t="shared" si="6"/>
        <v>13137.031440000001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58.064</v>
      </c>
      <c r="F89" s="9" t="s">
        <v>10</v>
      </c>
      <c r="G89" s="9">
        <v>58.06</v>
      </c>
      <c r="H89" s="9">
        <f t="shared" si="4"/>
        <v>3.9999999999977831E-3</v>
      </c>
      <c r="I89" s="10">
        <f t="shared" si="5"/>
        <v>0.99993111049876005</v>
      </c>
      <c r="J89" s="17">
        <f t="shared" si="6"/>
        <v>937.66899999999998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562.24400000000003</v>
      </c>
      <c r="F90" s="9" t="s">
        <v>10</v>
      </c>
      <c r="G90" s="9">
        <v>562.24</v>
      </c>
      <c r="H90" s="9">
        <f t="shared" si="4"/>
        <v>4.0000000000190994E-3</v>
      </c>
      <c r="I90" s="10">
        <f t="shared" si="5"/>
        <v>0.99999288565106959</v>
      </c>
      <c r="J90" s="17">
        <f t="shared" si="6"/>
        <v>27233.781120000003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574.61300000000006</v>
      </c>
      <c r="F91" s="9" t="s">
        <v>10</v>
      </c>
      <c r="G91" s="9">
        <v>574.61</v>
      </c>
      <c r="H91" s="9">
        <f t="shared" si="4"/>
        <v>3.0000000000427463E-3</v>
      </c>
      <c r="I91" s="10">
        <f t="shared" si="5"/>
        <v>0.99999477909479939</v>
      </c>
      <c r="J91" s="17">
        <f t="shared" si="6"/>
        <v>9279.9514999999992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581.01099999999997</v>
      </c>
      <c r="F92" s="9" t="s">
        <v>10</v>
      </c>
      <c r="G92" s="9">
        <v>581.01</v>
      </c>
      <c r="H92" s="9">
        <f t="shared" si="4"/>
        <v>9.9999999997635314E-4</v>
      </c>
      <c r="I92" s="10">
        <f t="shared" si="5"/>
        <v>0.99999827886219028</v>
      </c>
      <c r="J92" s="17">
        <f t="shared" si="6"/>
        <v>15634.9791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21.28</v>
      </c>
      <c r="F93" s="9" t="s">
        <v>10</v>
      </c>
      <c r="G93" s="9">
        <v>21.28</v>
      </c>
      <c r="H93" s="9">
        <f t="shared" si="4"/>
        <v>0</v>
      </c>
      <c r="I93" s="10">
        <f t="shared" si="5"/>
        <v>1</v>
      </c>
      <c r="J93" s="17">
        <f t="shared" si="6"/>
        <v>6413.62176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0</v>
      </c>
      <c r="H94" s="9">
        <f t="shared" si="4"/>
        <v>3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15</v>
      </c>
      <c r="F95" s="9" t="s">
        <v>13</v>
      </c>
      <c r="G95" s="9">
        <v>11</v>
      </c>
      <c r="H95" s="9">
        <f t="shared" si="4"/>
        <v>4</v>
      </c>
      <c r="I95" s="10">
        <f t="shared" si="5"/>
        <v>0.73333333333333328</v>
      </c>
      <c r="J95" s="17">
        <f t="shared" si="6"/>
        <v>3850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37.082000000000001</v>
      </c>
      <c r="F96" s="9" t="s">
        <v>19</v>
      </c>
      <c r="G96" s="9">
        <v>37.08</v>
      </c>
      <c r="H96" s="9">
        <f t="shared" si="4"/>
        <v>2.0000000000024443E-3</v>
      </c>
      <c r="I96" s="10">
        <f t="shared" si="5"/>
        <v>0.99994606547651144</v>
      </c>
      <c r="J96" s="17">
        <f t="shared" si="6"/>
        <v>3040.56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111.25</v>
      </c>
      <c r="F97" s="9" t="s">
        <v>19</v>
      </c>
      <c r="G97" s="9">
        <v>111.25</v>
      </c>
      <c r="H97" s="9">
        <f t="shared" si="4"/>
        <v>0</v>
      </c>
      <c r="I97" s="10">
        <f t="shared" si="5"/>
        <v>1</v>
      </c>
      <c r="J97" s="17">
        <f t="shared" si="6"/>
        <v>3648.9999999999995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27.297999999999998</v>
      </c>
      <c r="F98" s="9" t="s">
        <v>19</v>
      </c>
      <c r="G98" s="9">
        <v>27.3</v>
      </c>
      <c r="H98" s="9">
        <f t="shared" si="4"/>
        <v>-2.0000000000024443E-3</v>
      </c>
      <c r="I98" s="10">
        <f t="shared" si="5"/>
        <v>1.0000732654406916</v>
      </c>
      <c r="J98" s="17">
        <f t="shared" si="6"/>
        <v>3581.7599999999998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3</v>
      </c>
      <c r="F99" s="9" t="s">
        <v>13</v>
      </c>
      <c r="G99" s="9">
        <v>3</v>
      </c>
      <c r="H99" s="9">
        <f t="shared" si="4"/>
        <v>0</v>
      </c>
      <c r="I99" s="10">
        <f t="shared" si="5"/>
        <v>1</v>
      </c>
      <c r="J99" s="17">
        <f t="shared" si="6"/>
        <v>3000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178</v>
      </c>
      <c r="C100" s="9">
        <v>222</v>
      </c>
      <c r="D100" s="9">
        <v>1000</v>
      </c>
      <c r="E100" s="9">
        <v>1</v>
      </c>
      <c r="F100" s="9" t="s">
        <v>13</v>
      </c>
      <c r="G100" s="9">
        <v>1</v>
      </c>
      <c r="H100" s="9">
        <f t="shared" si="4"/>
        <v>0</v>
      </c>
      <c r="I100" s="10">
        <f t="shared" si="5"/>
        <v>1</v>
      </c>
      <c r="J100" s="17">
        <f t="shared" si="6"/>
        <v>1000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58.71</v>
      </c>
      <c r="F101" s="9" t="s">
        <v>10</v>
      </c>
      <c r="G101" s="9">
        <v>45</v>
      </c>
      <c r="H101" s="9">
        <f t="shared" si="4"/>
        <v>13.71</v>
      </c>
      <c r="I101" s="10">
        <f t="shared" si="5"/>
        <v>0.76647930505876338</v>
      </c>
      <c r="J101" s="17">
        <f t="shared" si="6"/>
        <v>8235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59.43</v>
      </c>
      <c r="F102" s="9" t="s">
        <v>19</v>
      </c>
      <c r="G102" s="9">
        <v>50</v>
      </c>
      <c r="H102" s="9">
        <f t="shared" si="4"/>
        <v>9.43</v>
      </c>
      <c r="I102" s="10">
        <f t="shared" si="5"/>
        <v>0.84132592966515229</v>
      </c>
      <c r="J102" s="17">
        <f t="shared" si="6"/>
        <v>2460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59.741999999999997</v>
      </c>
      <c r="F103" s="9" t="s">
        <v>10</v>
      </c>
      <c r="G103" s="9">
        <v>50</v>
      </c>
      <c r="H103" s="9">
        <f t="shared" si="4"/>
        <v>9.7419999999999973</v>
      </c>
      <c r="I103" s="10">
        <f t="shared" si="5"/>
        <v>0.83693214154196383</v>
      </c>
      <c r="J103" s="17">
        <f t="shared" si="6"/>
        <v>9150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69.16</v>
      </c>
      <c r="F104" s="9" t="s">
        <v>19</v>
      </c>
      <c r="G104" s="9">
        <v>60</v>
      </c>
      <c r="H104" s="9">
        <f t="shared" si="4"/>
        <v>9.1599999999999966</v>
      </c>
      <c r="I104" s="10">
        <f t="shared" si="5"/>
        <v>0.8675534991324465</v>
      </c>
      <c r="J104" s="17">
        <f t="shared" si="6"/>
        <v>2952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3.69</v>
      </c>
      <c r="F105" s="9" t="s">
        <v>10</v>
      </c>
      <c r="G105" s="9">
        <v>3.69</v>
      </c>
      <c r="H105" s="9">
        <f t="shared" si="4"/>
        <v>0</v>
      </c>
      <c r="I105" s="10">
        <f t="shared" si="5"/>
        <v>1</v>
      </c>
      <c r="J105" s="17">
        <f t="shared" si="6"/>
        <v>675.27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5.6</v>
      </c>
      <c r="F106" s="9" t="s">
        <v>19</v>
      </c>
      <c r="G106" s="9">
        <v>5.6</v>
      </c>
      <c r="H106" s="9">
        <f t="shared" si="4"/>
        <v>0</v>
      </c>
      <c r="I106" s="10">
        <f t="shared" si="5"/>
        <v>1</v>
      </c>
      <c r="J106" s="17">
        <f t="shared" si="6"/>
        <v>275.52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2.512</v>
      </c>
      <c r="F107" s="9" t="s">
        <v>10</v>
      </c>
      <c r="G107" s="9">
        <v>0</v>
      </c>
      <c r="H107" s="9">
        <f t="shared" si="4"/>
        <v>2.512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7.61</v>
      </c>
      <c r="F108" s="9" t="s">
        <v>19</v>
      </c>
      <c r="G108" s="9">
        <v>0</v>
      </c>
      <c r="H108" s="9">
        <f t="shared" si="4"/>
        <v>7.61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7.41</v>
      </c>
      <c r="F109" s="9" t="s">
        <v>10</v>
      </c>
      <c r="G109" s="9">
        <v>0</v>
      </c>
      <c r="H109" s="9">
        <f t="shared" si="4"/>
        <v>7.41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11.15</v>
      </c>
      <c r="F110" s="9" t="s">
        <v>19</v>
      </c>
      <c r="G110" s="9">
        <v>0</v>
      </c>
      <c r="H110" s="9">
        <f t="shared" si="4"/>
        <v>11.15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27.18</v>
      </c>
      <c r="F111" s="9" t="s">
        <v>10</v>
      </c>
      <c r="G111" s="9">
        <v>27.18</v>
      </c>
      <c r="H111" s="9">
        <f t="shared" si="4"/>
        <v>0</v>
      </c>
      <c r="I111" s="10">
        <f t="shared" si="5"/>
        <v>1</v>
      </c>
      <c r="J111" s="17">
        <f t="shared" si="6"/>
        <v>4973.9399999999996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1182</v>
      </c>
      <c r="F112" s="9" t="s">
        <v>23</v>
      </c>
      <c r="G112" s="9">
        <v>1182</v>
      </c>
      <c r="H112" s="9">
        <f t="shared" si="4"/>
        <v>0</v>
      </c>
      <c r="I112" s="10">
        <f t="shared" si="5"/>
        <v>1</v>
      </c>
      <c r="J112" s="17">
        <f t="shared" si="6"/>
        <v>2955</v>
      </c>
      <c r="K112" s="16"/>
      <c r="L112" s="17">
        <f t="shared" si="7"/>
        <v>0</v>
      </c>
    </row>
    <row r="113" spans="1:13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4.0620000000000003</v>
      </c>
      <c r="F113" s="9" t="s">
        <v>10</v>
      </c>
      <c r="G113" s="9">
        <v>4.0599999999999996</v>
      </c>
      <c r="H113" s="9">
        <f t="shared" si="4"/>
        <v>2.0000000000006679E-3</v>
      </c>
      <c r="I113" s="10">
        <f t="shared" si="5"/>
        <v>0.99950763170851775</v>
      </c>
      <c r="J113" s="17">
        <f t="shared" si="6"/>
        <v>742.9799999999999</v>
      </c>
      <c r="K113" s="16"/>
      <c r="L113" s="17">
        <f t="shared" si="7"/>
        <v>0</v>
      </c>
    </row>
    <row r="114" spans="1:13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18.11</v>
      </c>
      <c r="F114" s="9" t="s">
        <v>10</v>
      </c>
      <c r="G114" s="9">
        <v>18.11</v>
      </c>
      <c r="H114" s="9">
        <f t="shared" si="4"/>
        <v>0</v>
      </c>
      <c r="I114" s="10">
        <f t="shared" si="5"/>
        <v>1</v>
      </c>
      <c r="J114" s="17">
        <f t="shared" si="6"/>
        <v>3314.13</v>
      </c>
      <c r="K114" s="16"/>
      <c r="L114" s="17">
        <f t="shared" si="7"/>
        <v>0</v>
      </c>
    </row>
    <row r="115" spans="1:13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8.15</v>
      </c>
      <c r="F115" s="9" t="s">
        <v>10</v>
      </c>
      <c r="G115" s="9">
        <v>5</v>
      </c>
      <c r="H115" s="9">
        <f t="shared" si="4"/>
        <v>3.1500000000000004</v>
      </c>
      <c r="I115" s="10">
        <f t="shared" si="5"/>
        <v>0.61349693251533743</v>
      </c>
      <c r="J115" s="17">
        <f t="shared" si="6"/>
        <v>915</v>
      </c>
      <c r="K115" s="16"/>
      <c r="L115" s="17">
        <f t="shared" si="7"/>
        <v>0</v>
      </c>
    </row>
    <row r="116" spans="1:13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36.28</v>
      </c>
      <c r="F116" s="9" t="s">
        <v>10</v>
      </c>
      <c r="G116" s="9">
        <v>25</v>
      </c>
      <c r="H116" s="9">
        <f t="shared" si="4"/>
        <v>11.280000000000001</v>
      </c>
      <c r="I116" s="10">
        <f t="shared" si="5"/>
        <v>0.68908489525909589</v>
      </c>
      <c r="J116" s="17">
        <f t="shared" si="6"/>
        <v>4575</v>
      </c>
      <c r="K116" s="16"/>
      <c r="L116" s="17">
        <f t="shared" si="7"/>
        <v>0</v>
      </c>
    </row>
    <row r="117" spans="1:13" x14ac:dyDescent="0.25">
      <c r="A117" s="9" t="s">
        <v>18</v>
      </c>
      <c r="B117" s="29" t="s">
        <v>196</v>
      </c>
      <c r="C117" s="9">
        <v>246</v>
      </c>
      <c r="D117" s="9">
        <v>14500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14500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0.5</v>
      </c>
      <c r="H124" s="9">
        <f t="shared" si="4"/>
        <v>0.5</v>
      </c>
      <c r="I124" s="10">
        <f t="shared" si="5"/>
        <v>0.5</v>
      </c>
      <c r="J124" s="17">
        <f t="shared" si="6"/>
        <v>3000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2000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453</v>
      </c>
      <c r="C127" s="9">
        <v>259</v>
      </c>
      <c r="D127" s="9">
        <v>2500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2500</v>
      </c>
      <c r="K127" s="16"/>
      <c r="L127" s="17">
        <f t="shared" si="7"/>
        <v>0</v>
      </c>
    </row>
    <row r="128" spans="1:13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25.67</v>
      </c>
      <c r="F128" s="9" t="s">
        <v>19</v>
      </c>
      <c r="G128" s="9">
        <v>25.67</v>
      </c>
      <c r="H128" s="9">
        <f t="shared" si="4"/>
        <v>0</v>
      </c>
      <c r="I128" s="10">
        <f t="shared" si="5"/>
        <v>1</v>
      </c>
      <c r="J128" s="17">
        <f>D128*E128*I128</f>
        <v>142083.45000000001</v>
      </c>
      <c r="K128" s="16"/>
      <c r="L128" s="17">
        <f t="shared" si="7"/>
        <v>0</v>
      </c>
      <c r="M128" s="11"/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f t="shared" si="4"/>
        <v>0</v>
      </c>
      <c r="I129" s="10">
        <f t="shared" si="5"/>
        <v>1</v>
      </c>
      <c r="J129" s="17">
        <f t="shared" si="6"/>
        <v>1350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250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59" si="8">E133-G133</f>
        <v>0</v>
      </c>
      <c r="I133" s="10">
        <f t="shared" ref="I133:I159" si="9">G133/E133</f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225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225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8"/>
        <v>-1.0000000000047748E-3</v>
      </c>
      <c r="I137" s="10">
        <f t="shared" si="9"/>
        <v>1.0000130669419436</v>
      </c>
      <c r="J137" s="17">
        <f t="shared" ref="J137:J157" si="10">D137*G137</f>
        <v>2602.02</v>
      </c>
      <c r="K137" s="16"/>
      <c r="L137" s="17">
        <f t="shared" ref="L137:L157" si="11">D137*E137*K137</f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8"/>
        <v>2.6000000000010459E-3</v>
      </c>
      <c r="I138" s="10">
        <f t="shared" si="9"/>
        <v>0.99991127067222696</v>
      </c>
      <c r="J138" s="17">
        <f t="shared" si="10"/>
        <v>2256.1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8"/>
        <v>0</v>
      </c>
      <c r="I139" s="10">
        <f t="shared" si="9"/>
        <v>1</v>
      </c>
      <c r="J139" s="17">
        <f t="shared" si="10"/>
        <v>1518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8"/>
        <v>-4.5000000000001705E-3</v>
      </c>
      <c r="I140" s="10">
        <f t="shared" si="9"/>
        <v>1.0002589853529396</v>
      </c>
      <c r="J140" s="17">
        <f t="shared" si="10"/>
        <v>2624.3799999999997</v>
      </c>
      <c r="K140" s="16"/>
      <c r="L140" s="17">
        <f t="shared" si="11"/>
        <v>0</v>
      </c>
    </row>
    <row r="141" spans="1:12" x14ac:dyDescent="0.25">
      <c r="A141" s="9" t="s">
        <v>55</v>
      </c>
      <c r="B141" s="29" t="s">
        <v>414</v>
      </c>
      <c r="C141" s="9">
        <v>281</v>
      </c>
      <c r="D141" s="9">
        <v>8.8260000000000005</v>
      </c>
      <c r="E141" s="9">
        <v>99</v>
      </c>
      <c r="F141" s="9" t="s">
        <v>64</v>
      </c>
      <c r="G141" s="9">
        <v>99</v>
      </c>
      <c r="H141" s="9">
        <f t="shared" si="8"/>
        <v>0</v>
      </c>
      <c r="I141" s="10">
        <f t="shared" si="9"/>
        <v>1</v>
      </c>
      <c r="J141" s="17">
        <f t="shared" si="10"/>
        <v>873.774</v>
      </c>
      <c r="K141" s="16"/>
      <c r="L141" s="17">
        <f t="shared" si="11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0"/>
        <v>350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400</v>
      </c>
      <c r="K143" s="16"/>
      <c r="L143" s="17">
        <f t="shared" si="11"/>
        <v>0</v>
      </c>
    </row>
    <row r="144" spans="1:12" x14ac:dyDescent="0.25">
      <c r="A144" s="9" t="s">
        <v>55</v>
      </c>
      <c r="B144" s="29" t="s">
        <v>415</v>
      </c>
      <c r="C144" s="9">
        <v>284</v>
      </c>
      <c r="D144" s="9">
        <v>23.75</v>
      </c>
      <c r="E144" s="9">
        <v>99</v>
      </c>
      <c r="F144" s="9" t="s">
        <v>23</v>
      </c>
      <c r="G144" s="9">
        <v>99</v>
      </c>
      <c r="H144" s="9">
        <f t="shared" si="8"/>
        <v>0</v>
      </c>
      <c r="I144" s="10">
        <f t="shared" si="9"/>
        <v>1</v>
      </c>
      <c r="J144" s="17">
        <f t="shared" si="10"/>
        <v>2351.25</v>
      </c>
      <c r="K144" s="16"/>
      <c r="L144" s="17">
        <f t="shared" si="11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800</v>
      </c>
      <c r="K145" s="16"/>
      <c r="L145" s="17">
        <f t="shared" si="11"/>
        <v>0</v>
      </c>
    </row>
    <row r="146" spans="1:12" x14ac:dyDescent="0.25">
      <c r="A146" s="9" t="s">
        <v>67</v>
      </c>
      <c r="B146" s="29" t="s">
        <v>338</v>
      </c>
      <c r="C146" s="9">
        <v>288</v>
      </c>
      <c r="D146" s="9">
        <v>32.799999999999997</v>
      </c>
      <c r="E146" s="9">
        <v>40.299999999999997</v>
      </c>
      <c r="F146" s="9" t="s">
        <v>19</v>
      </c>
      <c r="G146" s="9">
        <v>40.299999999999997</v>
      </c>
      <c r="H146" s="9">
        <f t="shared" si="8"/>
        <v>0</v>
      </c>
      <c r="I146" s="10">
        <f t="shared" si="9"/>
        <v>1</v>
      </c>
      <c r="J146" s="17">
        <f t="shared" si="10"/>
        <v>1321.8399999999997</v>
      </c>
      <c r="K146" s="16"/>
      <c r="L146" s="17">
        <f t="shared" si="11"/>
        <v>0</v>
      </c>
    </row>
    <row r="147" spans="1:12" x14ac:dyDescent="0.25">
      <c r="A147" s="9" t="s">
        <v>42</v>
      </c>
      <c r="B147" s="29" t="s">
        <v>220</v>
      </c>
      <c r="C147" s="9">
        <v>296</v>
      </c>
      <c r="D147" s="9">
        <v>177</v>
      </c>
      <c r="E147" s="9">
        <v>290</v>
      </c>
      <c r="F147" s="9" t="s">
        <v>12</v>
      </c>
      <c r="G147" s="9">
        <v>45.75</v>
      </c>
      <c r="H147" s="9">
        <f t="shared" si="8"/>
        <v>244.25</v>
      </c>
      <c r="I147" s="10">
        <f t="shared" si="9"/>
        <v>0.15775862068965518</v>
      </c>
      <c r="J147" s="17">
        <f t="shared" si="10"/>
        <v>8097.75</v>
      </c>
      <c r="K147" s="16"/>
      <c r="L147" s="17">
        <f t="shared" si="11"/>
        <v>0</v>
      </c>
    </row>
    <row r="148" spans="1:12" x14ac:dyDescent="0.25">
      <c r="A148" s="9" t="s">
        <v>42</v>
      </c>
      <c r="B148" s="29" t="s">
        <v>234</v>
      </c>
      <c r="C148" s="9">
        <v>298</v>
      </c>
      <c r="D148" s="9">
        <v>174</v>
      </c>
      <c r="E148" s="9">
        <v>290</v>
      </c>
      <c r="F148" s="9" t="s">
        <v>23</v>
      </c>
      <c r="G148" s="9">
        <v>290</v>
      </c>
      <c r="H148" s="9">
        <f t="shared" si="8"/>
        <v>0</v>
      </c>
      <c r="I148" s="10">
        <f t="shared" si="9"/>
        <v>1</v>
      </c>
      <c r="J148" s="17">
        <f t="shared" si="10"/>
        <v>50460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332</v>
      </c>
      <c r="C149" s="9">
        <v>313</v>
      </c>
      <c r="D149" s="9">
        <v>301.392</v>
      </c>
      <c r="E149" s="9">
        <v>3.9529999999999998</v>
      </c>
      <c r="F149" s="9" t="s">
        <v>10</v>
      </c>
      <c r="G149" s="9">
        <v>3.95</v>
      </c>
      <c r="H149" s="9">
        <f t="shared" si="8"/>
        <v>2.9999999999996696E-3</v>
      </c>
      <c r="I149" s="10">
        <f t="shared" si="9"/>
        <v>0.99924108272198342</v>
      </c>
      <c r="J149" s="17">
        <f t="shared" si="10"/>
        <v>1190.4983999999999</v>
      </c>
      <c r="K149" s="16"/>
      <c r="L149" s="17">
        <f t="shared" si="11"/>
        <v>0</v>
      </c>
    </row>
    <row r="150" spans="1:12" x14ac:dyDescent="0.25">
      <c r="A150" s="9" t="s">
        <v>21</v>
      </c>
      <c r="B150" s="29" t="s">
        <v>261</v>
      </c>
      <c r="C150" s="9">
        <v>418</v>
      </c>
      <c r="D150" s="9">
        <v>16.149999999999999</v>
      </c>
      <c r="E150" s="9">
        <v>65.584000000000003</v>
      </c>
      <c r="F150" s="9" t="s">
        <v>10</v>
      </c>
      <c r="G150" s="9">
        <v>65.58</v>
      </c>
      <c r="H150" s="9">
        <f t="shared" si="8"/>
        <v>4.0000000000048885E-3</v>
      </c>
      <c r="I150" s="10">
        <f t="shared" si="9"/>
        <v>0.99993900951451564</v>
      </c>
      <c r="J150" s="17">
        <f t="shared" si="10"/>
        <v>1059.117</v>
      </c>
      <c r="K150" s="16"/>
      <c r="L150" s="17">
        <f t="shared" si="11"/>
        <v>0</v>
      </c>
    </row>
    <row r="151" spans="1:12" x14ac:dyDescent="0.25">
      <c r="A151" s="9" t="s">
        <v>21</v>
      </c>
      <c r="B151" s="29" t="s">
        <v>262</v>
      </c>
      <c r="C151" s="9">
        <v>419</v>
      </c>
      <c r="D151" s="9">
        <v>32.292000000000002</v>
      </c>
      <c r="E151" s="9">
        <v>65.584000000000003</v>
      </c>
      <c r="F151" s="9" t="s">
        <v>10</v>
      </c>
      <c r="G151" s="9">
        <v>65.58</v>
      </c>
      <c r="H151" s="9">
        <f t="shared" si="8"/>
        <v>4.0000000000048885E-3</v>
      </c>
      <c r="I151" s="10">
        <f t="shared" si="9"/>
        <v>0.99993900951451564</v>
      </c>
      <c r="J151" s="17">
        <f t="shared" si="10"/>
        <v>2117.7093599999998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321</v>
      </c>
      <c r="C152" s="9">
        <v>432</v>
      </c>
      <c r="D152" s="9">
        <v>750</v>
      </c>
      <c r="E152" s="9">
        <v>1</v>
      </c>
      <c r="F152" s="9" t="s">
        <v>13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0"/>
        <v>750</v>
      </c>
      <c r="K152" s="16"/>
      <c r="L152" s="17">
        <f t="shared" si="11"/>
        <v>0</v>
      </c>
    </row>
    <row r="153" spans="1:12" x14ac:dyDescent="0.25">
      <c r="A153" s="9" t="s">
        <v>38</v>
      </c>
      <c r="B153" s="29" t="s">
        <v>355</v>
      </c>
      <c r="C153" s="9">
        <v>438</v>
      </c>
      <c r="D153" s="9">
        <v>215.28</v>
      </c>
      <c r="E153" s="9">
        <v>3.45</v>
      </c>
      <c r="F153" s="9" t="s">
        <v>10</v>
      </c>
      <c r="G153" s="9">
        <v>3.45</v>
      </c>
      <c r="H153" s="9">
        <f t="shared" si="8"/>
        <v>0</v>
      </c>
      <c r="I153" s="10">
        <f t="shared" si="9"/>
        <v>1</v>
      </c>
      <c r="J153" s="17">
        <f t="shared" si="10"/>
        <v>742.71600000000001</v>
      </c>
      <c r="K153" s="16"/>
      <c r="L153" s="17">
        <f t="shared" si="11"/>
        <v>0</v>
      </c>
    </row>
    <row r="154" spans="1:12" x14ac:dyDescent="0.25">
      <c r="A154" s="9" t="s">
        <v>38</v>
      </c>
      <c r="B154" s="29" t="s">
        <v>356</v>
      </c>
      <c r="C154" s="9">
        <v>439</v>
      </c>
      <c r="D154" s="9">
        <v>430.56</v>
      </c>
      <c r="E154" s="9">
        <v>5.835</v>
      </c>
      <c r="F154" s="9" t="s">
        <v>10</v>
      </c>
      <c r="G154" s="9">
        <v>5.84</v>
      </c>
      <c r="H154" s="9">
        <f t="shared" si="8"/>
        <v>-4.9999999999998934E-3</v>
      </c>
      <c r="I154" s="10">
        <f t="shared" si="9"/>
        <v>1.0008568980291346</v>
      </c>
      <c r="J154" s="17">
        <f t="shared" si="10"/>
        <v>2514.4704000000002</v>
      </c>
      <c r="K154" s="16"/>
      <c r="L154" s="17">
        <f t="shared" si="11"/>
        <v>0</v>
      </c>
    </row>
    <row r="155" spans="1:12" x14ac:dyDescent="0.25">
      <c r="A155" s="9" t="s">
        <v>18</v>
      </c>
      <c r="B155" s="29" t="s">
        <v>229</v>
      </c>
      <c r="C155" s="9">
        <v>447</v>
      </c>
      <c r="D155" s="9">
        <v>11600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11600</v>
      </c>
      <c r="K155" s="16"/>
      <c r="L155" s="17">
        <f t="shared" si="11"/>
        <v>0</v>
      </c>
    </row>
    <row r="156" spans="1:12" x14ac:dyDescent="0.25">
      <c r="A156" s="9" t="s">
        <v>38</v>
      </c>
      <c r="B156" s="29" t="s">
        <v>454</v>
      </c>
      <c r="C156" s="9">
        <v>454</v>
      </c>
      <c r="D156" s="9">
        <v>215.28</v>
      </c>
      <c r="E156" s="9">
        <v>49.25</v>
      </c>
      <c r="F156" s="9" t="s">
        <v>10</v>
      </c>
      <c r="G156" s="9">
        <v>49.25</v>
      </c>
      <c r="H156" s="9">
        <f t="shared" si="8"/>
        <v>0</v>
      </c>
      <c r="I156" s="10">
        <f t="shared" si="9"/>
        <v>1</v>
      </c>
      <c r="J156" s="17">
        <f t="shared" si="10"/>
        <v>10602.54</v>
      </c>
      <c r="K156" s="16"/>
      <c r="L156" s="17">
        <f t="shared" si="11"/>
        <v>0</v>
      </c>
    </row>
    <row r="157" spans="1:12" x14ac:dyDescent="0.25">
      <c r="A157" s="9" t="s">
        <v>38</v>
      </c>
      <c r="B157" s="29" t="s">
        <v>455</v>
      </c>
      <c r="C157" s="9">
        <v>455</v>
      </c>
      <c r="D157" s="9">
        <v>215.28</v>
      </c>
      <c r="E157" s="9">
        <v>49.25</v>
      </c>
      <c r="F157" s="9" t="s">
        <v>10</v>
      </c>
      <c r="G157" s="9">
        <v>49.25</v>
      </c>
      <c r="H157" s="9">
        <f t="shared" si="8"/>
        <v>0</v>
      </c>
      <c r="I157" s="10">
        <f t="shared" si="9"/>
        <v>1</v>
      </c>
      <c r="J157" s="17">
        <f t="shared" si="10"/>
        <v>10602.54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456</v>
      </c>
      <c r="C158" s="9">
        <v>456</v>
      </c>
      <c r="D158" s="9">
        <v>500</v>
      </c>
      <c r="E158" s="9">
        <v>1</v>
      </c>
      <c r="F158" s="9" t="s">
        <v>13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ref="J158:J159" si="12">D158*G158</f>
        <v>500</v>
      </c>
      <c r="K158" s="16"/>
      <c r="L158" s="17">
        <f t="shared" ref="L158:L159" si="13">D158*E158*K158</f>
        <v>0</v>
      </c>
    </row>
    <row r="159" spans="1:12" x14ac:dyDescent="0.25">
      <c r="A159" s="9" t="s">
        <v>18</v>
      </c>
      <c r="B159" s="29" t="s">
        <v>457</v>
      </c>
      <c r="C159" s="9">
        <v>457</v>
      </c>
      <c r="D159" s="9">
        <v>2500</v>
      </c>
      <c r="E159" s="9">
        <v>1</v>
      </c>
      <c r="F159" s="9" t="s">
        <v>12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2"/>
        <v>2500</v>
      </c>
      <c r="K159" s="16"/>
      <c r="L159" s="17">
        <f t="shared" si="13"/>
        <v>0</v>
      </c>
    </row>
    <row r="160" spans="1:12" ht="15.75" x14ac:dyDescent="0.25">
      <c r="J160" s="21">
        <f>SUM(J4:J159)</f>
        <v>1173079.5543200001</v>
      </c>
      <c r="L160" s="21">
        <f>SUM(L4:L159)</f>
        <v>0</v>
      </c>
    </row>
  </sheetData>
  <autoFilter ref="A3:O160" xr:uid="{00000000-0009-0000-0000-00001E000000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3:O170"/>
  <sheetViews>
    <sheetView topLeftCell="C13" zoomScale="85" zoomScaleNormal="85" workbookViewId="0">
      <selection activeCell="B165" sqref="B165"/>
    </sheetView>
  </sheetViews>
  <sheetFormatPr defaultRowHeight="15" x14ac:dyDescent="0.25"/>
  <cols>
    <col min="1" max="1" width="30.5703125" customWidth="1"/>
    <col min="2" max="2" width="46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34.9</v>
      </c>
      <c r="F10" s="9" t="s">
        <v>14</v>
      </c>
      <c r="G10" s="9">
        <v>34.9</v>
      </c>
      <c r="H10" s="9">
        <f t="shared" si="0"/>
        <v>0</v>
      </c>
      <c r="I10" s="10">
        <f t="shared" si="1"/>
        <v>1</v>
      </c>
      <c r="J10" s="17">
        <f t="shared" si="2"/>
        <v>4925.0879999999997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91.86</v>
      </c>
      <c r="F11" s="9" t="s">
        <v>10</v>
      </c>
      <c r="G11" s="9">
        <v>91.86</v>
      </c>
      <c r="H11" s="9">
        <f t="shared" si="0"/>
        <v>0</v>
      </c>
      <c r="I11" s="10">
        <f t="shared" si="1"/>
        <v>1</v>
      </c>
      <c r="J11" s="17">
        <f t="shared" si="2"/>
        <v>2020.92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95</v>
      </c>
      <c r="C12" s="9">
        <v>20</v>
      </c>
      <c r="D12" s="9">
        <v>1000</v>
      </c>
      <c r="E12" s="9">
        <v>3.4660000000000002</v>
      </c>
      <c r="F12" s="9" t="s">
        <v>14</v>
      </c>
      <c r="G12" s="9">
        <v>3.47</v>
      </c>
      <c r="H12" s="9">
        <f t="shared" si="0"/>
        <v>-4.0000000000000036E-3</v>
      </c>
      <c r="I12" s="10">
        <f t="shared" si="1"/>
        <v>1.0011540680900173</v>
      </c>
      <c r="J12" s="17">
        <f t="shared" si="2"/>
        <v>3470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96</v>
      </c>
      <c r="C13" s="9">
        <v>21</v>
      </c>
      <c r="D13" s="9">
        <v>1000</v>
      </c>
      <c r="E13" s="9">
        <v>2.8860000000000001</v>
      </c>
      <c r="F13" s="9" t="s">
        <v>14</v>
      </c>
      <c r="G13" s="9">
        <v>2.89</v>
      </c>
      <c r="H13" s="9">
        <f t="shared" si="0"/>
        <v>-4.0000000000000036E-3</v>
      </c>
      <c r="I13" s="10">
        <f t="shared" si="1"/>
        <v>1.0013860013860014</v>
      </c>
      <c r="J13" s="17">
        <f t="shared" si="2"/>
        <v>2890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97</v>
      </c>
      <c r="C14" s="9">
        <v>22</v>
      </c>
      <c r="D14" s="9">
        <v>1000</v>
      </c>
      <c r="E14" s="9">
        <v>9.1859999999999999</v>
      </c>
      <c r="F14" s="9" t="s">
        <v>14</v>
      </c>
      <c r="G14" s="9">
        <v>9.19</v>
      </c>
      <c r="H14" s="9">
        <f t="shared" si="0"/>
        <v>-3.9999999999995595E-3</v>
      </c>
      <c r="I14" s="10">
        <f t="shared" si="1"/>
        <v>1.0004354452427606</v>
      </c>
      <c r="J14" s="17">
        <f t="shared" si="2"/>
        <v>9190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29" t="s">
        <v>98</v>
      </c>
      <c r="C15" s="9">
        <v>23</v>
      </c>
      <c r="D15" s="9">
        <v>7500</v>
      </c>
      <c r="E15" s="9">
        <v>0.3</v>
      </c>
      <c r="F15" s="9" t="s">
        <v>16</v>
      </c>
      <c r="G15" s="9">
        <v>0.3</v>
      </c>
      <c r="H15" s="9">
        <f t="shared" si="0"/>
        <v>0</v>
      </c>
      <c r="I15" s="10">
        <f t="shared" si="1"/>
        <v>1</v>
      </c>
      <c r="J15" s="17">
        <f t="shared" si="2"/>
        <v>2250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99</v>
      </c>
      <c r="C16" s="9">
        <v>24</v>
      </c>
      <c r="D16" s="9">
        <v>7500</v>
      </c>
      <c r="E16" s="9">
        <v>0.7</v>
      </c>
      <c r="F16" s="9" t="s">
        <v>16</v>
      </c>
      <c r="G16" s="9">
        <v>0.7</v>
      </c>
      <c r="H16" s="9">
        <f t="shared" si="0"/>
        <v>0</v>
      </c>
      <c r="I16" s="10">
        <f t="shared" si="1"/>
        <v>1</v>
      </c>
      <c r="J16" s="17">
        <f t="shared" si="2"/>
        <v>5250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100</v>
      </c>
      <c r="C17" s="9">
        <v>25</v>
      </c>
      <c r="D17" s="9">
        <v>7500</v>
      </c>
      <c r="E17" s="9">
        <v>0.55000000000000004</v>
      </c>
      <c r="F17" s="9" t="s">
        <v>16</v>
      </c>
      <c r="G17" s="9">
        <v>0.55000000000000004</v>
      </c>
      <c r="H17" s="9">
        <f t="shared" si="0"/>
        <v>0</v>
      </c>
      <c r="I17" s="10">
        <f t="shared" si="1"/>
        <v>1</v>
      </c>
      <c r="J17" s="17">
        <f t="shared" si="2"/>
        <v>4125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101</v>
      </c>
      <c r="C18" s="9">
        <v>26</v>
      </c>
      <c r="D18" s="9">
        <v>7500</v>
      </c>
      <c r="E18" s="9">
        <v>0.8</v>
      </c>
      <c r="F18" s="9" t="s">
        <v>16</v>
      </c>
      <c r="G18" s="9">
        <v>0.8</v>
      </c>
      <c r="H18" s="9">
        <f t="shared" si="0"/>
        <v>0</v>
      </c>
      <c r="I18" s="10">
        <f t="shared" si="1"/>
        <v>1</v>
      </c>
      <c r="J18" s="17">
        <f t="shared" si="2"/>
        <v>6000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102</v>
      </c>
      <c r="C19" s="9">
        <v>29</v>
      </c>
      <c r="D19" s="9">
        <v>7500</v>
      </c>
      <c r="E19" s="9">
        <v>1.5</v>
      </c>
      <c r="F19" s="9" t="s">
        <v>16</v>
      </c>
      <c r="G19" s="9">
        <v>1.5</v>
      </c>
      <c r="H19" s="9">
        <f t="shared" si="0"/>
        <v>0</v>
      </c>
      <c r="I19" s="10">
        <f t="shared" si="1"/>
        <v>1</v>
      </c>
      <c r="J19" s="17">
        <f t="shared" si="2"/>
        <v>11250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103</v>
      </c>
      <c r="C20" s="9">
        <v>32</v>
      </c>
      <c r="D20" s="9">
        <v>7500</v>
      </c>
      <c r="E20" s="9">
        <v>0.2</v>
      </c>
      <c r="F20" s="9" t="s">
        <v>16</v>
      </c>
      <c r="G20" s="9">
        <v>0.2</v>
      </c>
      <c r="H20" s="9">
        <f t="shared" si="0"/>
        <v>0</v>
      </c>
      <c r="I20" s="10">
        <f t="shared" si="1"/>
        <v>1</v>
      </c>
      <c r="J20" s="17">
        <f t="shared" si="2"/>
        <v>1500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104</v>
      </c>
      <c r="C21" s="9">
        <v>35</v>
      </c>
      <c r="D21" s="9">
        <v>7500</v>
      </c>
      <c r="E21" s="9">
        <v>0.15</v>
      </c>
      <c r="F21" s="9" t="s">
        <v>16</v>
      </c>
      <c r="G21" s="9">
        <v>0.15</v>
      </c>
      <c r="H21" s="9">
        <f t="shared" si="0"/>
        <v>0</v>
      </c>
      <c r="I21" s="10">
        <f t="shared" si="1"/>
        <v>1</v>
      </c>
      <c r="J21" s="17">
        <f t="shared" si="2"/>
        <v>1125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380</v>
      </c>
      <c r="C22" s="9">
        <v>39</v>
      </c>
      <c r="D22" s="9">
        <v>7500</v>
      </c>
      <c r="E22" s="9">
        <v>6.6000000000000003E-2</v>
      </c>
      <c r="F22" s="9" t="s">
        <v>65</v>
      </c>
      <c r="G22" s="9">
        <v>7.0000000000000007E-2</v>
      </c>
      <c r="H22" s="9">
        <f t="shared" si="0"/>
        <v>-4.0000000000000036E-3</v>
      </c>
      <c r="I22" s="10">
        <f t="shared" si="1"/>
        <v>1.0606060606060606</v>
      </c>
      <c r="J22" s="17">
        <f t="shared" si="2"/>
        <v>525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105</v>
      </c>
      <c r="C23" s="9">
        <v>41</v>
      </c>
      <c r="D23" s="9">
        <v>301.392</v>
      </c>
      <c r="E23" s="9">
        <v>27.68</v>
      </c>
      <c r="F23" s="9" t="s">
        <v>10</v>
      </c>
      <c r="G23" s="9">
        <v>27.68</v>
      </c>
      <c r="H23" s="9">
        <f t="shared" si="0"/>
        <v>0</v>
      </c>
      <c r="I23" s="10">
        <f t="shared" si="1"/>
        <v>1</v>
      </c>
      <c r="J23" s="17">
        <f t="shared" si="2"/>
        <v>8342.5305599999992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106</v>
      </c>
      <c r="C24" s="9">
        <v>42</v>
      </c>
      <c r="D24" s="9">
        <v>301.392</v>
      </c>
      <c r="E24" s="9">
        <v>29.81</v>
      </c>
      <c r="F24" s="9" t="s">
        <v>10</v>
      </c>
      <c r="G24" s="9">
        <v>29.81</v>
      </c>
      <c r="H24" s="9">
        <f t="shared" si="0"/>
        <v>0</v>
      </c>
      <c r="I24" s="10">
        <f t="shared" si="1"/>
        <v>1</v>
      </c>
      <c r="J24" s="17">
        <f t="shared" si="2"/>
        <v>8984.4955200000004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107</v>
      </c>
      <c r="C25" s="9">
        <v>43</v>
      </c>
      <c r="D25" s="9">
        <v>301.392</v>
      </c>
      <c r="E25" s="9">
        <v>63.524700000000003</v>
      </c>
      <c r="F25" s="9" t="s">
        <v>10</v>
      </c>
      <c r="G25" s="9">
        <v>63.52</v>
      </c>
      <c r="H25" s="9">
        <f t="shared" si="0"/>
        <v>4.6999999999997044E-3</v>
      </c>
      <c r="I25" s="10">
        <f t="shared" si="1"/>
        <v>0.99992601303115169</v>
      </c>
      <c r="J25" s="17">
        <f t="shared" si="2"/>
        <v>19144.419840000002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108</v>
      </c>
      <c r="C26" s="9">
        <v>44</v>
      </c>
      <c r="D26" s="9">
        <v>301.392</v>
      </c>
      <c r="E26" s="9">
        <v>51.69</v>
      </c>
      <c r="F26" s="9" t="s">
        <v>10</v>
      </c>
      <c r="G26" s="9">
        <v>41</v>
      </c>
      <c r="H26" s="9">
        <f t="shared" si="0"/>
        <v>10.689999999999998</v>
      </c>
      <c r="I26" s="10">
        <f t="shared" si="1"/>
        <v>0.79319017218030574</v>
      </c>
      <c r="J26" s="17">
        <f t="shared" si="2"/>
        <v>12357.072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109</v>
      </c>
      <c r="C27" s="9">
        <v>45</v>
      </c>
      <c r="D27" s="9">
        <v>301.392</v>
      </c>
      <c r="E27" s="9">
        <v>153.63999999999999</v>
      </c>
      <c r="F27" s="9" t="s">
        <v>10</v>
      </c>
      <c r="G27" s="9">
        <v>145</v>
      </c>
      <c r="H27" s="9">
        <f t="shared" si="0"/>
        <v>8.6399999999999864</v>
      </c>
      <c r="I27" s="10">
        <f t="shared" si="1"/>
        <v>0.94376464462379595</v>
      </c>
      <c r="J27" s="17">
        <f t="shared" si="2"/>
        <v>43701.84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110</v>
      </c>
      <c r="C28" s="9">
        <v>46</v>
      </c>
      <c r="D28" s="9">
        <v>301.392</v>
      </c>
      <c r="E28" s="9">
        <v>12.33</v>
      </c>
      <c r="F28" s="9" t="s">
        <v>10</v>
      </c>
      <c r="G28" s="9">
        <v>10</v>
      </c>
      <c r="H28" s="9">
        <f t="shared" si="0"/>
        <v>2.33</v>
      </c>
      <c r="I28" s="10">
        <f t="shared" si="1"/>
        <v>0.81103000811030013</v>
      </c>
      <c r="J28" s="17">
        <f t="shared" si="2"/>
        <v>3013.92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111</v>
      </c>
      <c r="C29" s="9">
        <v>47</v>
      </c>
      <c r="D29" s="9">
        <v>301.392</v>
      </c>
      <c r="E29" s="9">
        <v>15.97</v>
      </c>
      <c r="F29" s="9" t="s">
        <v>10</v>
      </c>
      <c r="G29" s="9">
        <v>0</v>
      </c>
      <c r="H29" s="9">
        <f t="shared" si="0"/>
        <v>15.97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9" t="s">
        <v>66</v>
      </c>
      <c r="B30" s="29" t="s">
        <v>381</v>
      </c>
      <c r="C30" s="9">
        <v>49</v>
      </c>
      <c r="D30" s="9">
        <v>28</v>
      </c>
      <c r="E30" s="9">
        <v>40.26</v>
      </c>
      <c r="F30" s="9" t="s">
        <v>23</v>
      </c>
      <c r="G30" s="9">
        <v>40.26</v>
      </c>
      <c r="H30" s="9">
        <f t="shared" si="0"/>
        <v>0</v>
      </c>
      <c r="I30" s="10">
        <f t="shared" si="1"/>
        <v>1</v>
      </c>
      <c r="J30" s="17">
        <f t="shared" si="2"/>
        <v>1127.28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9.8919999999999995</v>
      </c>
      <c r="F31" s="9" t="s">
        <v>14</v>
      </c>
      <c r="G31" s="9">
        <v>9.89</v>
      </c>
      <c r="H31" s="9">
        <f t="shared" si="0"/>
        <v>1.9999999999988916E-3</v>
      </c>
      <c r="I31" s="10">
        <f t="shared" si="1"/>
        <v>0.99979781641730703</v>
      </c>
      <c r="J31" s="17">
        <f t="shared" si="2"/>
        <v>2225.25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2.4420000000000002</v>
      </c>
      <c r="F32" s="9" t="s">
        <v>14</v>
      </c>
      <c r="G32" s="9">
        <v>2.44</v>
      </c>
      <c r="H32" s="9">
        <f t="shared" si="0"/>
        <v>2.0000000000002238E-3</v>
      </c>
      <c r="I32" s="10">
        <f t="shared" si="1"/>
        <v>0.99918099918099912</v>
      </c>
      <c r="J32" s="17">
        <f t="shared" si="2"/>
        <v>3660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4.33</v>
      </c>
      <c r="F33" s="9" t="s">
        <v>14</v>
      </c>
      <c r="G33" s="9">
        <v>4.33</v>
      </c>
      <c r="H33" s="9">
        <f t="shared" si="0"/>
        <v>0</v>
      </c>
      <c r="I33" s="10">
        <f t="shared" si="1"/>
        <v>1</v>
      </c>
      <c r="J33" s="17">
        <f t="shared" si="2"/>
        <v>3897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3.0409999999999999</v>
      </c>
      <c r="F34" s="9" t="s">
        <v>14</v>
      </c>
      <c r="G34" s="9">
        <v>3.04</v>
      </c>
      <c r="H34" s="9">
        <f t="shared" si="0"/>
        <v>9.9999999999988987E-4</v>
      </c>
      <c r="I34" s="10">
        <f t="shared" si="1"/>
        <v>0.99967116080236773</v>
      </c>
      <c r="J34" s="17">
        <f t="shared" si="2"/>
        <v>6080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16.867000000000001</v>
      </c>
      <c r="F35" s="9" t="s">
        <v>14</v>
      </c>
      <c r="G35" s="9">
        <v>16.87</v>
      </c>
      <c r="H35" s="9">
        <f t="shared" si="0"/>
        <v>-3.0000000000001137E-3</v>
      </c>
      <c r="I35" s="10">
        <f t="shared" si="1"/>
        <v>1.000177862097587</v>
      </c>
      <c r="J35" s="17">
        <f t="shared" si="2"/>
        <v>3795.75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1.77</v>
      </c>
      <c r="F36" s="9" t="s">
        <v>14</v>
      </c>
      <c r="G36" s="9">
        <v>1.77</v>
      </c>
      <c r="H36" s="9">
        <f t="shared" si="0"/>
        <v>0</v>
      </c>
      <c r="I36" s="10">
        <f t="shared" si="1"/>
        <v>1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0.99</v>
      </c>
      <c r="F37" s="9" t="s">
        <v>14</v>
      </c>
      <c r="G37" s="9">
        <v>0.99</v>
      </c>
      <c r="H37" s="9">
        <f t="shared" si="0"/>
        <v>0</v>
      </c>
      <c r="I37" s="10">
        <f t="shared" si="1"/>
        <v>1</v>
      </c>
      <c r="J37" s="17">
        <f t="shared" si="2"/>
        <v>1485</v>
      </c>
      <c r="K37" s="16"/>
      <c r="L37" s="17">
        <f t="shared" si="3"/>
        <v>0</v>
      </c>
    </row>
    <row r="38" spans="1:12" x14ac:dyDescent="0.25">
      <c r="A38" s="9" t="s">
        <v>43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0.7</v>
      </c>
      <c r="F39" s="9" t="s">
        <v>16</v>
      </c>
      <c r="G39" s="9">
        <v>0.7</v>
      </c>
      <c r="H39" s="9">
        <f t="shared" si="0"/>
        <v>0</v>
      </c>
      <c r="I39" s="10">
        <f t="shared" si="1"/>
        <v>1</v>
      </c>
      <c r="J39" s="17">
        <f t="shared" si="2"/>
        <v>5250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f t="shared" si="0"/>
        <v>0</v>
      </c>
      <c r="I40" s="10">
        <f t="shared" si="1"/>
        <v>1</v>
      </c>
      <c r="J40" s="17">
        <f t="shared" si="2"/>
        <v>8250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0.2</v>
      </c>
      <c r="F41" s="9" t="s">
        <v>16</v>
      </c>
      <c r="G41" s="9">
        <v>0.2</v>
      </c>
      <c r="H41" s="9">
        <f t="shared" si="0"/>
        <v>0</v>
      </c>
      <c r="I41" s="10">
        <f t="shared" si="1"/>
        <v>1</v>
      </c>
      <c r="J41" s="17">
        <f t="shared" si="2"/>
        <v>1500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f t="shared" si="0"/>
        <v>0</v>
      </c>
      <c r="I42" s="10">
        <f t="shared" si="1"/>
        <v>1</v>
      </c>
      <c r="J42" s="17">
        <f t="shared" si="2"/>
        <v>1125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49.88</v>
      </c>
      <c r="F43" s="9" t="s">
        <v>10</v>
      </c>
      <c r="G43" s="9">
        <v>49.88</v>
      </c>
      <c r="H43" s="9">
        <f t="shared" si="0"/>
        <v>0</v>
      </c>
      <c r="I43" s="10">
        <f t="shared" si="1"/>
        <v>1</v>
      </c>
      <c r="J43" s="17">
        <f t="shared" si="2"/>
        <v>15033.43296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132.66999999999999</v>
      </c>
      <c r="F44" s="9" t="s">
        <v>10</v>
      </c>
      <c r="G44" s="9">
        <v>132.66999999999999</v>
      </c>
      <c r="H44" s="9">
        <f t="shared" si="0"/>
        <v>0</v>
      </c>
      <c r="I44" s="10">
        <f t="shared" si="1"/>
        <v>1</v>
      </c>
      <c r="J44" s="17">
        <f t="shared" si="2"/>
        <v>39985.676639999998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12.33</v>
      </c>
      <c r="F45" s="9" t="s">
        <v>10</v>
      </c>
      <c r="G45" s="9">
        <v>12.33</v>
      </c>
      <c r="H45" s="9">
        <f t="shared" si="0"/>
        <v>0</v>
      </c>
      <c r="I45" s="10">
        <f t="shared" si="1"/>
        <v>1</v>
      </c>
      <c r="J45" s="17">
        <f t="shared" si="2"/>
        <v>3716.16336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16.88</v>
      </c>
      <c r="F46" s="9" t="s">
        <v>10</v>
      </c>
      <c r="G46" s="9">
        <v>0</v>
      </c>
      <c r="H46" s="9">
        <f t="shared" si="0"/>
        <v>16.88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2.9430000000000001</v>
      </c>
      <c r="F47" s="9" t="s">
        <v>14</v>
      </c>
      <c r="G47" s="9">
        <v>2.94</v>
      </c>
      <c r="H47" s="9">
        <f t="shared" si="0"/>
        <v>3.0000000000001137E-3</v>
      </c>
      <c r="I47" s="10">
        <f t="shared" si="1"/>
        <v>0.9989806320081549</v>
      </c>
      <c r="J47" s="17">
        <f t="shared" si="2"/>
        <v>5880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13.7</v>
      </c>
      <c r="F48" s="9" t="s">
        <v>14</v>
      </c>
      <c r="G48" s="9">
        <v>13.7</v>
      </c>
      <c r="H48" s="9">
        <f t="shared" si="0"/>
        <v>0</v>
      </c>
      <c r="I48" s="10">
        <f t="shared" si="1"/>
        <v>1</v>
      </c>
      <c r="J48" s="17">
        <f t="shared" si="2"/>
        <v>3082.5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1.99</v>
      </c>
      <c r="F49" s="9" t="s">
        <v>14</v>
      </c>
      <c r="G49" s="9">
        <v>1.99</v>
      </c>
      <c r="H49" s="9">
        <f t="shared" si="0"/>
        <v>0</v>
      </c>
      <c r="I49" s="10">
        <f t="shared" si="1"/>
        <v>1</v>
      </c>
      <c r="J49" s="17">
        <f t="shared" si="2"/>
        <v>3980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0.93700000000000006</v>
      </c>
      <c r="F50" s="9" t="s">
        <v>14</v>
      </c>
      <c r="G50" s="9">
        <v>0.94</v>
      </c>
      <c r="H50" s="9">
        <f t="shared" si="0"/>
        <v>-2.9999999999998916E-3</v>
      </c>
      <c r="I50" s="10">
        <f t="shared" si="1"/>
        <v>1.0032017075773745</v>
      </c>
      <c r="J50" s="17">
        <f t="shared" si="2"/>
        <v>1410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f t="shared" si="0"/>
        <v>0</v>
      </c>
      <c r="I51" s="10">
        <f t="shared" si="1"/>
        <v>1</v>
      </c>
      <c r="J51" s="17">
        <f t="shared" si="2"/>
        <v>750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f t="shared" si="0"/>
        <v>0</v>
      </c>
      <c r="I52" s="10">
        <f t="shared" si="1"/>
        <v>1</v>
      </c>
      <c r="J52" s="17">
        <f t="shared" si="2"/>
        <v>1875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0.03</v>
      </c>
      <c r="F53" s="9" t="s">
        <v>16</v>
      </c>
      <c r="G53" s="9">
        <v>0.03</v>
      </c>
      <c r="H53" s="9">
        <f t="shared" si="0"/>
        <v>0</v>
      </c>
      <c r="I53" s="10">
        <f t="shared" si="1"/>
        <v>1</v>
      </c>
      <c r="J53" s="17">
        <f t="shared" si="2"/>
        <v>225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0"/>
        <v>0</v>
      </c>
      <c r="I54" s="10">
        <f t="shared" si="1"/>
        <v>1</v>
      </c>
      <c r="J54" s="17">
        <f t="shared" si="2"/>
        <v>2441.2752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27.13</v>
      </c>
      <c r="F55" s="9" t="s">
        <v>10</v>
      </c>
      <c r="G55" s="9">
        <v>23.44</v>
      </c>
      <c r="H55" s="9">
        <f t="shared" si="0"/>
        <v>3.6899999999999977</v>
      </c>
      <c r="I55" s="10">
        <f t="shared" si="1"/>
        <v>0.86398820493918183</v>
      </c>
      <c r="J55" s="17">
        <f t="shared" si="2"/>
        <v>7064.6284800000003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2.75</v>
      </c>
      <c r="F56" s="9" t="s">
        <v>10</v>
      </c>
      <c r="G56" s="9">
        <v>0</v>
      </c>
      <c r="H56" s="9">
        <f t="shared" si="0"/>
        <v>2.75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f t="shared" si="0"/>
        <v>0</v>
      </c>
      <c r="I57" s="10">
        <f t="shared" si="1"/>
        <v>1</v>
      </c>
      <c r="J57" s="17">
        <f t="shared" si="2"/>
        <v>820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2.4119999999999999</v>
      </c>
      <c r="F58" s="9" t="s">
        <v>14</v>
      </c>
      <c r="G58" s="9">
        <v>2.41</v>
      </c>
      <c r="H58" s="9">
        <f t="shared" si="0"/>
        <v>1.9999999999997797E-3</v>
      </c>
      <c r="I58" s="10">
        <f t="shared" si="1"/>
        <v>0.99917081260364848</v>
      </c>
      <c r="J58" s="17">
        <f t="shared" si="2"/>
        <v>542.25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0.22</v>
      </c>
      <c r="F59" s="9" t="s">
        <v>14</v>
      </c>
      <c r="G59" s="9">
        <v>0.22</v>
      </c>
      <c r="H59" s="9">
        <f t="shared" si="0"/>
        <v>0</v>
      </c>
      <c r="I59" s="10">
        <f t="shared" si="1"/>
        <v>1</v>
      </c>
      <c r="J59" s="17">
        <f t="shared" si="2"/>
        <v>330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f t="shared" si="0"/>
        <v>0</v>
      </c>
      <c r="I60" s="10">
        <f t="shared" si="1"/>
        <v>1</v>
      </c>
      <c r="J60" s="17">
        <f t="shared" si="2"/>
        <v>2200</v>
      </c>
      <c r="K60" s="16"/>
      <c r="L60" s="17">
        <f t="shared" si="3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276</v>
      </c>
      <c r="C68" s="9">
        <v>138</v>
      </c>
      <c r="D68" s="9">
        <v>193.75200000000001</v>
      </c>
      <c r="E68" s="9">
        <v>5.258</v>
      </c>
      <c r="F68" s="9" t="s">
        <v>10</v>
      </c>
      <c r="G68" s="9">
        <v>5.26</v>
      </c>
      <c r="H68" s="9">
        <f t="shared" si="0"/>
        <v>-1.9999999999997797E-3</v>
      </c>
      <c r="I68" s="10">
        <f t="shared" si="1"/>
        <v>1.00038037276531</v>
      </c>
      <c r="J68" s="17">
        <f t="shared" si="2"/>
        <v>1019.13552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310</v>
      </c>
      <c r="C69" s="9">
        <v>139</v>
      </c>
      <c r="D69" s="9">
        <v>35</v>
      </c>
      <c r="E69" s="9">
        <v>307</v>
      </c>
      <c r="F69" s="9" t="s">
        <v>10</v>
      </c>
      <c r="G69" s="9">
        <v>307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6" si="6">D69*G69</f>
        <v>10745</v>
      </c>
      <c r="K69" s="16"/>
      <c r="L69" s="17">
        <f t="shared" ref="L69:L136" si="7">D69*E69*K69</f>
        <v>0</v>
      </c>
    </row>
    <row r="70" spans="1:12" x14ac:dyDescent="0.25">
      <c r="A70" s="9" t="s">
        <v>50</v>
      </c>
      <c r="B70" s="29" t="s">
        <v>147</v>
      </c>
      <c r="C70" s="9">
        <v>140</v>
      </c>
      <c r="D70" s="9">
        <v>8.0730000000000004</v>
      </c>
      <c r="E70" s="9">
        <v>450</v>
      </c>
      <c r="F70" s="9" t="s">
        <v>10</v>
      </c>
      <c r="G70" s="9">
        <v>450</v>
      </c>
      <c r="H70" s="9">
        <f t="shared" si="4"/>
        <v>0</v>
      </c>
      <c r="I70" s="10">
        <f t="shared" si="5"/>
        <v>1</v>
      </c>
      <c r="J70" s="17">
        <f t="shared" si="6"/>
        <v>3632.8500000000004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si="4"/>
        <v>0</v>
      </c>
      <c r="I71" s="10">
        <f t="shared" si="5"/>
        <v>1</v>
      </c>
      <c r="J71" s="17">
        <f t="shared" si="6"/>
        <v>10023.329159999999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f t="shared" si="4"/>
        <v>0</v>
      </c>
      <c r="I72" s="10">
        <f t="shared" si="5"/>
        <v>1</v>
      </c>
      <c r="J72" s="17">
        <f t="shared" si="6"/>
        <v>27220.971959999999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f t="shared" si="4"/>
        <v>0</v>
      </c>
      <c r="I73" s="10">
        <f t="shared" si="5"/>
        <v>1</v>
      </c>
      <c r="J73" s="17">
        <f t="shared" si="6"/>
        <v>40362.416640000003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13000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f t="shared" si="4"/>
        <v>1.9999999999953388E-3</v>
      </c>
      <c r="I75" s="10">
        <f t="shared" si="5"/>
        <v>0.99997311538875155</v>
      </c>
      <c r="J75" s="17">
        <f t="shared" si="6"/>
        <v>10409.54148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f t="shared" si="4"/>
        <v>-2.9999999999859028E-3</v>
      </c>
      <c r="I76" s="10">
        <f t="shared" si="5"/>
        <v>1.0000136074786703</v>
      </c>
      <c r="J76" s="17">
        <f t="shared" si="6"/>
        <v>30850.808039999996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f t="shared" si="4"/>
        <v>0</v>
      </c>
      <c r="I77" s="10">
        <f t="shared" si="5"/>
        <v>1</v>
      </c>
      <c r="J77" s="17">
        <f t="shared" si="6"/>
        <v>27543.784320000002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f t="shared" si="4"/>
        <v>0</v>
      </c>
      <c r="I78" s="10">
        <f t="shared" si="5"/>
        <v>1</v>
      </c>
      <c r="J78" s="17">
        <f t="shared" si="6"/>
        <v>1624.6105199999997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f t="shared" si="4"/>
        <v>0</v>
      </c>
      <c r="I79" s="10">
        <f t="shared" si="5"/>
        <v>1</v>
      </c>
      <c r="J79" s="17">
        <f t="shared" si="6"/>
        <v>4677.9267599999994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153.38999999999999</v>
      </c>
      <c r="H80" s="9">
        <f t="shared" si="4"/>
        <v>0</v>
      </c>
      <c r="I80" s="10">
        <f t="shared" si="5"/>
        <v>1</v>
      </c>
      <c r="J80" s="17">
        <f t="shared" si="6"/>
        <v>29719.619279999999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142.92599999999999</v>
      </c>
      <c r="F81" s="9" t="s">
        <v>10</v>
      </c>
      <c r="G81" s="9">
        <v>142.93</v>
      </c>
      <c r="H81" s="9">
        <f t="shared" si="4"/>
        <v>-4.0000000000190994E-3</v>
      </c>
      <c r="I81" s="10">
        <f t="shared" si="5"/>
        <v>1.0000279865105022</v>
      </c>
      <c r="J81" s="17">
        <f t="shared" si="6"/>
        <v>30769.970400000002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46.895000000000003</v>
      </c>
      <c r="F82" s="9" t="s">
        <v>10</v>
      </c>
      <c r="G82" s="9">
        <v>46.9</v>
      </c>
      <c r="H82" s="9">
        <f t="shared" si="4"/>
        <v>-4.9999999999954525E-3</v>
      </c>
      <c r="I82" s="10">
        <f t="shared" si="5"/>
        <v>1.0001066211749652</v>
      </c>
      <c r="J82" s="17">
        <f t="shared" si="6"/>
        <v>10096.632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22.98</v>
      </c>
      <c r="F83" s="9" t="s">
        <v>10</v>
      </c>
      <c r="G83" s="9">
        <v>22.98</v>
      </c>
      <c r="H83" s="9">
        <f t="shared" si="4"/>
        <v>0</v>
      </c>
      <c r="I83" s="10">
        <f t="shared" si="5"/>
        <v>1</v>
      </c>
      <c r="J83" s="17">
        <f t="shared" si="6"/>
        <v>2473.5672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96.031000000000006</v>
      </c>
      <c r="F84" s="9" t="s">
        <v>10</v>
      </c>
      <c r="G84" s="9">
        <v>96.03</v>
      </c>
      <c r="H84" s="9">
        <f t="shared" si="4"/>
        <v>1.0000000000047748E-3</v>
      </c>
      <c r="I84" s="10">
        <f t="shared" si="5"/>
        <v>0.99998958669596272</v>
      </c>
      <c r="J84" s="17">
        <f t="shared" si="6"/>
        <v>20673.338400000001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22.98</v>
      </c>
      <c r="F85" s="9" t="s">
        <v>10</v>
      </c>
      <c r="G85" s="9">
        <v>22.98</v>
      </c>
      <c r="H85" s="9">
        <f t="shared" si="4"/>
        <v>0</v>
      </c>
      <c r="I85" s="10">
        <f t="shared" si="5"/>
        <v>1</v>
      </c>
      <c r="J85" s="17">
        <f t="shared" si="6"/>
        <v>2473.5672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f t="shared" si="4"/>
        <v>0</v>
      </c>
      <c r="I86" s="10">
        <f t="shared" si="5"/>
        <v>1</v>
      </c>
      <c r="J86" s="17">
        <f t="shared" si="6"/>
        <v>2800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3.0000000000001137E-3</v>
      </c>
      <c r="I87" s="10">
        <f t="shared" si="5"/>
        <v>0.99988039708168874</v>
      </c>
      <c r="J87" s="17">
        <f t="shared" si="6"/>
        <v>5399.2223999999997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0</v>
      </c>
      <c r="I88" s="10">
        <f t="shared" si="5"/>
        <v>1</v>
      </c>
      <c r="J88" s="17">
        <f t="shared" si="6"/>
        <v>2628.3543999999997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6570.1429999999991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13137.031440000001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3.9999999999977831E-3</v>
      </c>
      <c r="I91" s="10">
        <f t="shared" si="5"/>
        <v>0.99993111049876005</v>
      </c>
      <c r="J91" s="17">
        <f t="shared" si="6"/>
        <v>937.66899999999998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4.0000000000190994E-3</v>
      </c>
      <c r="I92" s="10">
        <f t="shared" si="5"/>
        <v>0.99999288565106959</v>
      </c>
      <c r="J92" s="17">
        <f t="shared" si="6"/>
        <v>27233.781120000003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3.0000000000427463E-3</v>
      </c>
      <c r="I93" s="10">
        <f t="shared" si="5"/>
        <v>0.99999477909479939</v>
      </c>
      <c r="J93" s="17">
        <f t="shared" si="6"/>
        <v>9279.9514999999992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9.9999999997635314E-4</v>
      </c>
      <c r="I94" s="10">
        <f t="shared" si="5"/>
        <v>0.99999827886219028</v>
      </c>
      <c r="J94" s="17">
        <f t="shared" si="6"/>
        <v>15634.9791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173</v>
      </c>
      <c r="C95" s="9">
        <v>215</v>
      </c>
      <c r="D95" s="9">
        <v>301.392</v>
      </c>
      <c r="E95" s="9">
        <v>19.047999999999998</v>
      </c>
      <c r="F95" s="9" t="s">
        <v>10</v>
      </c>
      <c r="G95" s="9">
        <v>19.05</v>
      </c>
      <c r="H95" s="9">
        <f t="shared" si="4"/>
        <v>-2.0000000000024443E-3</v>
      </c>
      <c r="I95" s="10">
        <f t="shared" si="5"/>
        <v>1.000104997900042</v>
      </c>
      <c r="J95" s="17">
        <f t="shared" si="6"/>
        <v>5741.5176000000001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232</v>
      </c>
      <c r="C96" s="9">
        <v>217</v>
      </c>
      <c r="D96" s="9">
        <v>450</v>
      </c>
      <c r="E96" s="9">
        <v>3</v>
      </c>
      <c r="F96" s="9" t="s">
        <v>13</v>
      </c>
      <c r="G96" s="9">
        <v>0</v>
      </c>
      <c r="H96" s="9">
        <f t="shared" si="4"/>
        <v>3</v>
      </c>
      <c r="I96" s="10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14</v>
      </c>
      <c r="F97" s="9" t="s">
        <v>13</v>
      </c>
      <c r="G97" s="9">
        <v>14</v>
      </c>
      <c r="H97" s="9">
        <f t="shared" si="4"/>
        <v>0</v>
      </c>
      <c r="I97" s="10">
        <f t="shared" si="5"/>
        <v>1</v>
      </c>
      <c r="J97" s="17">
        <f t="shared" si="6"/>
        <v>4900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41.17</v>
      </c>
      <c r="F98" s="9" t="s">
        <v>19</v>
      </c>
      <c r="G98" s="9">
        <v>41.17</v>
      </c>
      <c r="H98" s="9">
        <f t="shared" si="4"/>
        <v>0</v>
      </c>
      <c r="I98" s="10">
        <f t="shared" si="5"/>
        <v>1</v>
      </c>
      <c r="J98" s="17">
        <f t="shared" si="6"/>
        <v>3375.94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102.54</v>
      </c>
      <c r="F99" s="9" t="s">
        <v>19</v>
      </c>
      <c r="G99" s="9">
        <v>102.54</v>
      </c>
      <c r="H99" s="9">
        <f t="shared" si="4"/>
        <v>0</v>
      </c>
      <c r="I99" s="10">
        <f t="shared" si="5"/>
        <v>1</v>
      </c>
      <c r="J99" s="17">
        <f t="shared" si="6"/>
        <v>3363.3119999999999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25.568000000000001</v>
      </c>
      <c r="F100" s="9" t="s">
        <v>19</v>
      </c>
      <c r="G100" s="9">
        <v>25.57</v>
      </c>
      <c r="H100" s="9">
        <f t="shared" si="4"/>
        <v>-1.9999999999988916E-3</v>
      </c>
      <c r="I100" s="10">
        <f t="shared" si="5"/>
        <v>1.000078222778473</v>
      </c>
      <c r="J100" s="17">
        <f t="shared" si="6"/>
        <v>3354.7839999999997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55.988999999999997</v>
      </c>
      <c r="F102" s="9" t="s">
        <v>10</v>
      </c>
      <c r="G102" s="9">
        <v>55.99</v>
      </c>
      <c r="H102" s="9">
        <f t="shared" si="4"/>
        <v>-1.0000000000047748E-3</v>
      </c>
      <c r="I102" s="10">
        <f t="shared" si="5"/>
        <v>1.0000178606511994</v>
      </c>
      <c r="J102" s="17">
        <f t="shared" si="6"/>
        <v>10246.17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48.761000000000003</v>
      </c>
      <c r="F103" s="9" t="s">
        <v>19</v>
      </c>
      <c r="G103" s="9">
        <v>48.76</v>
      </c>
      <c r="H103" s="9">
        <f t="shared" si="4"/>
        <v>1.0000000000047748E-3</v>
      </c>
      <c r="I103" s="10">
        <f t="shared" si="5"/>
        <v>0.99997949180697676</v>
      </c>
      <c r="J103" s="17">
        <f t="shared" si="6"/>
        <v>2398.9920000000002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53.820999999999998</v>
      </c>
      <c r="F104" s="9" t="s">
        <v>10</v>
      </c>
      <c r="G104" s="9">
        <v>53.82</v>
      </c>
      <c r="H104" s="9">
        <f t="shared" si="4"/>
        <v>9.9999999999766942E-4</v>
      </c>
      <c r="I104" s="10">
        <f t="shared" si="5"/>
        <v>0.99998141989186384</v>
      </c>
      <c r="J104" s="17">
        <f t="shared" si="6"/>
        <v>9849.06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52.606999999999999</v>
      </c>
      <c r="F105" s="9" t="s">
        <v>19</v>
      </c>
      <c r="G105" s="9">
        <v>52.61</v>
      </c>
      <c r="H105" s="9">
        <f t="shared" si="4"/>
        <v>-3.0000000000001137E-3</v>
      </c>
      <c r="I105" s="10">
        <f t="shared" si="5"/>
        <v>1.0000570266314368</v>
      </c>
      <c r="J105" s="17">
        <f t="shared" si="6"/>
        <v>2588.4120000000003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3.69</v>
      </c>
      <c r="F106" s="9" t="s">
        <v>10</v>
      </c>
      <c r="G106" s="9">
        <v>3.69</v>
      </c>
      <c r="H106" s="9">
        <f t="shared" si="4"/>
        <v>0</v>
      </c>
      <c r="I106" s="10">
        <f t="shared" si="5"/>
        <v>1</v>
      </c>
      <c r="J106" s="17">
        <f t="shared" si="6"/>
        <v>675.27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8</v>
      </c>
      <c r="F107" s="9" t="s">
        <v>19</v>
      </c>
      <c r="G107" s="9">
        <v>8</v>
      </c>
      <c r="H107" s="9">
        <f t="shared" si="4"/>
        <v>0</v>
      </c>
      <c r="I107" s="10">
        <f t="shared" si="5"/>
        <v>1</v>
      </c>
      <c r="J107" s="17">
        <f t="shared" si="6"/>
        <v>393.6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2.512</v>
      </c>
      <c r="F108" s="9" t="s">
        <v>10</v>
      </c>
      <c r="G108" s="9">
        <v>2.5099999999999998</v>
      </c>
      <c r="H108" s="9">
        <f t="shared" si="4"/>
        <v>2.0000000000002238E-3</v>
      </c>
      <c r="I108" s="10">
        <f t="shared" si="5"/>
        <v>0.99920382165605082</v>
      </c>
      <c r="J108" s="17">
        <f t="shared" si="6"/>
        <v>459.33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7.61</v>
      </c>
      <c r="F109" s="9" t="s">
        <v>19</v>
      </c>
      <c r="G109" s="9">
        <v>7.61</v>
      </c>
      <c r="H109" s="9">
        <f t="shared" si="4"/>
        <v>0</v>
      </c>
      <c r="I109" s="10">
        <f t="shared" si="5"/>
        <v>1</v>
      </c>
      <c r="J109" s="17">
        <f t="shared" si="6"/>
        <v>374.41200000000003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11.397</v>
      </c>
      <c r="F110" s="9" t="s">
        <v>10</v>
      </c>
      <c r="G110" s="9">
        <v>11.4</v>
      </c>
      <c r="H110" s="9">
        <f t="shared" si="4"/>
        <v>-3.0000000000001137E-3</v>
      </c>
      <c r="I110" s="10">
        <f t="shared" si="5"/>
        <v>1.0002632271650433</v>
      </c>
      <c r="J110" s="17">
        <f t="shared" si="6"/>
        <v>2086.2000000000003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25.3</v>
      </c>
      <c r="F111" s="9" t="s">
        <v>19</v>
      </c>
      <c r="G111" s="9">
        <v>25.3</v>
      </c>
      <c r="H111" s="9">
        <f t="shared" si="4"/>
        <v>0</v>
      </c>
      <c r="I111" s="10">
        <f t="shared" si="5"/>
        <v>1</v>
      </c>
      <c r="J111" s="17">
        <f t="shared" si="6"/>
        <v>1244.7600000000002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27.18</v>
      </c>
      <c r="F112" s="9" t="s">
        <v>10</v>
      </c>
      <c r="G112" s="9">
        <v>27.18</v>
      </c>
      <c r="H112" s="9">
        <f t="shared" si="4"/>
        <v>0</v>
      </c>
      <c r="I112" s="10">
        <f t="shared" si="5"/>
        <v>1</v>
      </c>
      <c r="J112" s="17">
        <f t="shared" si="6"/>
        <v>4973.9399999999996</v>
      </c>
      <c r="K112" s="16"/>
      <c r="L112" s="17">
        <f t="shared" si="7"/>
        <v>0</v>
      </c>
    </row>
    <row r="113" spans="1:13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1182</v>
      </c>
      <c r="F113" s="9" t="s">
        <v>23</v>
      </c>
      <c r="G113" s="9">
        <v>1182</v>
      </c>
      <c r="H113" s="9">
        <f t="shared" si="4"/>
        <v>0</v>
      </c>
      <c r="I113" s="10">
        <f t="shared" si="5"/>
        <v>1</v>
      </c>
      <c r="J113" s="17">
        <f t="shared" si="6"/>
        <v>2955</v>
      </c>
      <c r="K113" s="16"/>
      <c r="L113" s="17">
        <f t="shared" si="7"/>
        <v>0</v>
      </c>
    </row>
    <row r="114" spans="1:13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3.7629999999999999</v>
      </c>
      <c r="F114" s="9" t="s">
        <v>10</v>
      </c>
      <c r="G114" s="9">
        <v>3.76</v>
      </c>
      <c r="H114" s="9">
        <f t="shared" si="4"/>
        <v>3.0000000000001137E-3</v>
      </c>
      <c r="I114" s="10">
        <f t="shared" si="5"/>
        <v>0.9992027637523252</v>
      </c>
      <c r="J114" s="17">
        <f t="shared" si="6"/>
        <v>688.07999999999993</v>
      </c>
      <c r="K114" s="16"/>
      <c r="L114" s="17">
        <f t="shared" si="7"/>
        <v>0</v>
      </c>
    </row>
    <row r="115" spans="1:13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18.196999999999999</v>
      </c>
      <c r="F115" s="9" t="s">
        <v>10</v>
      </c>
      <c r="G115" s="9">
        <v>18.2</v>
      </c>
      <c r="H115" s="9">
        <f t="shared" si="4"/>
        <v>-3.0000000000001137E-3</v>
      </c>
      <c r="I115" s="10">
        <f t="shared" si="5"/>
        <v>1.0001648623399462</v>
      </c>
      <c r="J115" s="17">
        <f t="shared" si="6"/>
        <v>3330.6</v>
      </c>
      <c r="K115" s="16"/>
      <c r="L115" s="17">
        <f t="shared" si="7"/>
        <v>0</v>
      </c>
    </row>
    <row r="116" spans="1:13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7.5650000000000004</v>
      </c>
      <c r="F116" s="9" t="s">
        <v>10</v>
      </c>
      <c r="G116" s="9">
        <v>7.57</v>
      </c>
      <c r="H116" s="9">
        <f t="shared" si="4"/>
        <v>-4.9999999999998934E-3</v>
      </c>
      <c r="I116" s="10">
        <f t="shared" si="5"/>
        <v>1.0006609385327165</v>
      </c>
      <c r="J116" s="17">
        <f t="shared" si="6"/>
        <v>1385.31</v>
      </c>
      <c r="K116" s="16"/>
      <c r="L116" s="17">
        <f t="shared" si="7"/>
        <v>0</v>
      </c>
    </row>
    <row r="117" spans="1:13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36.601999999999997</v>
      </c>
      <c r="F117" s="9" t="s">
        <v>10</v>
      </c>
      <c r="G117" s="9">
        <v>36.6</v>
      </c>
      <c r="H117" s="9">
        <f t="shared" si="4"/>
        <v>1.9999999999953388E-3</v>
      </c>
      <c r="I117" s="10">
        <f t="shared" si="5"/>
        <v>0.99994535817714891</v>
      </c>
      <c r="J117" s="17">
        <f t="shared" si="6"/>
        <v>6697.8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14500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4"/>
        <v>1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9000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6000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272</v>
      </c>
      <c r="C126" s="9">
        <v>256</v>
      </c>
      <c r="D126" s="9">
        <v>2500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2500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>D128*E128*I128</f>
        <v>2000</v>
      </c>
      <c r="K128" s="16"/>
      <c r="L128" s="17">
        <f t="shared" si="7"/>
        <v>0</v>
      </c>
      <c r="M128" s="11"/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5535</v>
      </c>
      <c r="E129" s="9">
        <v>26.7</v>
      </c>
      <c r="F129" s="9" t="s">
        <v>19</v>
      </c>
      <c r="G129" s="9">
        <v>26.7</v>
      </c>
      <c r="H129" s="9">
        <f t="shared" si="4"/>
        <v>0</v>
      </c>
      <c r="I129" s="10">
        <f t="shared" si="5"/>
        <v>1</v>
      </c>
      <c r="J129" s="17">
        <f t="shared" si="6"/>
        <v>147784.5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ref="H133:H169" si="8">E133-G133</f>
        <v>0</v>
      </c>
      <c r="I133" s="10">
        <f t="shared" ref="I133:I169" si="9">G133/E133</f>
        <v>1</v>
      </c>
      <c r="J133" s="17">
        <f t="shared" si="6"/>
        <v>250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12000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1500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225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225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ref="J137:J159" si="10">D137*G137</f>
        <v>350</v>
      </c>
      <c r="K137" s="16"/>
      <c r="L137" s="17">
        <f t="shared" ref="L137:L159" si="11">D137*E137*K137</f>
        <v>0</v>
      </c>
    </row>
    <row r="138" spans="1:12" x14ac:dyDescent="0.25">
      <c r="A138" s="9" t="s">
        <v>50</v>
      </c>
      <c r="B138" s="29" t="s">
        <v>213</v>
      </c>
      <c r="C138" s="9">
        <v>276</v>
      </c>
      <c r="D138" s="9">
        <v>750</v>
      </c>
      <c r="E138" s="9">
        <v>3</v>
      </c>
      <c r="F138" s="9" t="s">
        <v>13</v>
      </c>
      <c r="G138" s="9">
        <v>3</v>
      </c>
      <c r="H138" s="9">
        <f t="shared" si="8"/>
        <v>0</v>
      </c>
      <c r="I138" s="10">
        <f t="shared" si="9"/>
        <v>1</v>
      </c>
      <c r="J138" s="17">
        <f t="shared" si="10"/>
        <v>2250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76.528999999999996</v>
      </c>
      <c r="F139" s="9" t="s">
        <v>31</v>
      </c>
      <c r="G139" s="9">
        <v>76.53</v>
      </c>
      <c r="H139" s="9">
        <f t="shared" si="8"/>
        <v>-1.0000000000047748E-3</v>
      </c>
      <c r="I139" s="10">
        <f t="shared" si="9"/>
        <v>1.0000130669419436</v>
      </c>
      <c r="J139" s="17">
        <f t="shared" si="10"/>
        <v>2602.02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29.302600000000002</v>
      </c>
      <c r="F140" s="9" t="s">
        <v>31</v>
      </c>
      <c r="G140" s="9">
        <v>29.3</v>
      </c>
      <c r="H140" s="9">
        <f t="shared" si="8"/>
        <v>2.6000000000010459E-3</v>
      </c>
      <c r="I140" s="10">
        <f t="shared" si="9"/>
        <v>0.99991127067222696</v>
      </c>
      <c r="J140" s="17">
        <f t="shared" si="10"/>
        <v>2256.1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66</v>
      </c>
      <c r="F141" s="9" t="s">
        <v>23</v>
      </c>
      <c r="G141" s="9">
        <v>66</v>
      </c>
      <c r="H141" s="9">
        <f t="shared" si="8"/>
        <v>0</v>
      </c>
      <c r="I141" s="10">
        <f t="shared" si="9"/>
        <v>1</v>
      </c>
      <c r="J141" s="17">
        <f t="shared" si="10"/>
        <v>1518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17.375499999999999</v>
      </c>
      <c r="F142" s="9" t="s">
        <v>31</v>
      </c>
      <c r="G142" s="9">
        <v>17.38</v>
      </c>
      <c r="H142" s="9">
        <f t="shared" si="8"/>
        <v>-4.5000000000001705E-3</v>
      </c>
      <c r="I142" s="10">
        <f t="shared" si="9"/>
        <v>1.0002589853529396</v>
      </c>
      <c r="J142" s="17">
        <f t="shared" si="10"/>
        <v>2624.3799999999997</v>
      </c>
      <c r="K142" s="16"/>
      <c r="L142" s="17">
        <f t="shared" si="11"/>
        <v>0</v>
      </c>
    </row>
    <row r="143" spans="1:12" x14ac:dyDescent="0.25">
      <c r="A143" s="9" t="s">
        <v>55</v>
      </c>
      <c r="B143" s="29" t="s">
        <v>414</v>
      </c>
      <c r="C143" s="9">
        <v>281</v>
      </c>
      <c r="D143" s="9">
        <v>8.8260000000000005</v>
      </c>
      <c r="E143" s="9">
        <v>261</v>
      </c>
      <c r="F143" s="9" t="s">
        <v>64</v>
      </c>
      <c r="G143" s="9">
        <v>261</v>
      </c>
      <c r="H143" s="9">
        <f t="shared" si="8"/>
        <v>0</v>
      </c>
      <c r="I143" s="10">
        <f t="shared" si="9"/>
        <v>1</v>
      </c>
      <c r="J143" s="17">
        <f t="shared" si="10"/>
        <v>2303.5860000000002</v>
      </c>
      <c r="K143" s="16"/>
      <c r="L143" s="17">
        <f t="shared" si="11"/>
        <v>0</v>
      </c>
    </row>
    <row r="144" spans="1:12" x14ac:dyDescent="0.25">
      <c r="A144" s="9" t="s">
        <v>22</v>
      </c>
      <c r="B144" s="2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350</v>
      </c>
      <c r="K144" s="16"/>
      <c r="L144" s="17">
        <f t="shared" si="11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400</v>
      </c>
      <c r="K145" s="16"/>
      <c r="L145" s="17">
        <f t="shared" si="11"/>
        <v>0</v>
      </c>
    </row>
    <row r="146" spans="1:12" x14ac:dyDescent="0.25">
      <c r="A146" s="9" t="s">
        <v>55</v>
      </c>
      <c r="B146" s="29" t="s">
        <v>415</v>
      </c>
      <c r="C146" s="9">
        <v>284</v>
      </c>
      <c r="D146" s="9">
        <v>23.75</v>
      </c>
      <c r="E146" s="9">
        <v>261</v>
      </c>
      <c r="F146" s="9" t="s">
        <v>23</v>
      </c>
      <c r="G146" s="9">
        <v>261</v>
      </c>
      <c r="H146" s="9">
        <f t="shared" si="8"/>
        <v>0</v>
      </c>
      <c r="I146" s="10">
        <f t="shared" si="9"/>
        <v>1</v>
      </c>
      <c r="J146" s="17">
        <f t="shared" si="10"/>
        <v>6198.75</v>
      </c>
      <c r="K146" s="16"/>
      <c r="L146" s="17">
        <f t="shared" si="11"/>
        <v>0</v>
      </c>
    </row>
    <row r="147" spans="1:12" x14ac:dyDescent="0.25">
      <c r="A147" s="9" t="s">
        <v>34</v>
      </c>
      <c r="B147" s="29" t="s">
        <v>313</v>
      </c>
      <c r="C147" s="9">
        <v>287</v>
      </c>
      <c r="D147" s="9">
        <v>800</v>
      </c>
      <c r="E147" s="9">
        <v>1</v>
      </c>
      <c r="F147" s="9" t="s">
        <v>13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800</v>
      </c>
      <c r="K147" s="16"/>
      <c r="L147" s="17">
        <f t="shared" si="11"/>
        <v>0</v>
      </c>
    </row>
    <row r="148" spans="1:12" x14ac:dyDescent="0.25">
      <c r="A148" s="9" t="s">
        <v>67</v>
      </c>
      <c r="B148" s="29" t="s">
        <v>338</v>
      </c>
      <c r="C148" s="9">
        <v>288</v>
      </c>
      <c r="D148" s="9">
        <v>32.799999999999997</v>
      </c>
      <c r="E148" s="9">
        <v>35.36</v>
      </c>
      <c r="F148" s="9" t="s">
        <v>19</v>
      </c>
      <c r="G148" s="9">
        <v>35.36</v>
      </c>
      <c r="H148" s="9">
        <f t="shared" si="8"/>
        <v>0</v>
      </c>
      <c r="I148" s="10">
        <f t="shared" si="9"/>
        <v>1</v>
      </c>
      <c r="J148" s="17">
        <f t="shared" si="10"/>
        <v>1159.808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332</v>
      </c>
      <c r="C149" s="9">
        <v>313</v>
      </c>
      <c r="D149" s="9">
        <v>301.392</v>
      </c>
      <c r="E149" s="9">
        <v>3.6720000000000002</v>
      </c>
      <c r="F149" s="9" t="s">
        <v>10</v>
      </c>
      <c r="G149" s="9">
        <v>3.67</v>
      </c>
      <c r="H149" s="9">
        <f t="shared" si="8"/>
        <v>2.0000000000002238E-3</v>
      </c>
      <c r="I149" s="10">
        <f t="shared" si="9"/>
        <v>0.99945533769063177</v>
      </c>
      <c r="J149" s="17">
        <f t="shared" si="10"/>
        <v>1106.1086399999999</v>
      </c>
      <c r="K149" s="16"/>
      <c r="L149" s="17">
        <f t="shared" si="11"/>
        <v>0</v>
      </c>
    </row>
    <row r="150" spans="1:12" x14ac:dyDescent="0.25">
      <c r="A150" s="9" t="s">
        <v>45</v>
      </c>
      <c r="B150" s="29" t="s">
        <v>378</v>
      </c>
      <c r="C150" s="9">
        <v>341</v>
      </c>
      <c r="D150" s="9">
        <v>1.5</v>
      </c>
      <c r="E150" s="9">
        <v>1182</v>
      </c>
      <c r="F150" s="9" t="s">
        <v>23</v>
      </c>
      <c r="G150" s="9">
        <v>0</v>
      </c>
      <c r="H150" s="9">
        <f t="shared" si="8"/>
        <v>1182</v>
      </c>
      <c r="I150" s="10">
        <f t="shared" si="9"/>
        <v>0</v>
      </c>
      <c r="J150" s="17">
        <f t="shared" si="10"/>
        <v>0</v>
      </c>
      <c r="K150" s="16"/>
      <c r="L150" s="17">
        <f t="shared" si="11"/>
        <v>0</v>
      </c>
    </row>
    <row r="151" spans="1:12" x14ac:dyDescent="0.25">
      <c r="A151" s="9" t="s">
        <v>60</v>
      </c>
      <c r="B151" s="29" t="s">
        <v>328</v>
      </c>
      <c r="C151" s="9">
        <v>351</v>
      </c>
      <c r="D151" s="9">
        <v>1</v>
      </c>
      <c r="E151" s="9">
        <v>1</v>
      </c>
      <c r="F151" s="9" t="s">
        <v>12</v>
      </c>
      <c r="G151" s="9">
        <v>0</v>
      </c>
      <c r="H151" s="9">
        <f t="shared" si="8"/>
        <v>1</v>
      </c>
      <c r="I151" s="10">
        <f t="shared" si="9"/>
        <v>0</v>
      </c>
      <c r="J151" s="17">
        <f t="shared" si="10"/>
        <v>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289</v>
      </c>
      <c r="C152" s="9">
        <v>352</v>
      </c>
      <c r="D152" s="9">
        <v>1</v>
      </c>
      <c r="E152" s="9">
        <v>1</v>
      </c>
      <c r="F152" s="9" t="s">
        <v>12</v>
      </c>
      <c r="G152" s="9">
        <v>0</v>
      </c>
      <c r="H152" s="9">
        <f t="shared" si="8"/>
        <v>1</v>
      </c>
      <c r="I152" s="10">
        <f t="shared" si="9"/>
        <v>0</v>
      </c>
      <c r="J152" s="17">
        <f t="shared" si="10"/>
        <v>0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224</v>
      </c>
      <c r="C153" s="9">
        <v>401</v>
      </c>
      <c r="D153" s="9">
        <v>2000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2000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225</v>
      </c>
      <c r="C154" s="9">
        <v>402</v>
      </c>
      <c r="D154" s="9">
        <v>2000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2000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226</v>
      </c>
      <c r="C155" s="9">
        <v>403</v>
      </c>
      <c r="D155" s="9">
        <v>2000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2000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228</v>
      </c>
      <c r="C156" s="9">
        <v>405</v>
      </c>
      <c r="D156" s="9">
        <v>3000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0"/>
        <v>3000</v>
      </c>
      <c r="K156" s="16"/>
      <c r="L156" s="17">
        <f t="shared" si="11"/>
        <v>0</v>
      </c>
    </row>
    <row r="157" spans="1:12" x14ac:dyDescent="0.25">
      <c r="A157" s="9" t="s">
        <v>18</v>
      </c>
      <c r="B157" s="29" t="s">
        <v>256</v>
      </c>
      <c r="C157" s="9">
        <v>413</v>
      </c>
      <c r="D157" s="9">
        <v>2500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0"/>
        <v>2500</v>
      </c>
      <c r="K157" s="16"/>
      <c r="L157" s="17">
        <f t="shared" si="11"/>
        <v>0</v>
      </c>
    </row>
    <row r="158" spans="1:12" x14ac:dyDescent="0.25">
      <c r="A158" s="9" t="s">
        <v>18</v>
      </c>
      <c r="B158" s="29" t="s">
        <v>257</v>
      </c>
      <c r="C158" s="9">
        <v>414</v>
      </c>
      <c r="D158" s="9">
        <v>2500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si="10"/>
        <v>2500</v>
      </c>
      <c r="K158" s="16"/>
      <c r="L158" s="17">
        <f t="shared" si="11"/>
        <v>0</v>
      </c>
    </row>
    <row r="159" spans="1:12" x14ac:dyDescent="0.25">
      <c r="A159" s="9" t="s">
        <v>21</v>
      </c>
      <c r="B159" s="29" t="s">
        <v>258</v>
      </c>
      <c r="C159" s="9">
        <v>415</v>
      </c>
      <c r="D159" s="9">
        <v>48.438000000000002</v>
      </c>
      <c r="E159" s="9">
        <v>95.756</v>
      </c>
      <c r="F159" s="9" t="s">
        <v>10</v>
      </c>
      <c r="G159" s="9">
        <v>95.76</v>
      </c>
      <c r="H159" s="9">
        <f t="shared" si="8"/>
        <v>-4.0000000000048885E-3</v>
      </c>
      <c r="I159" s="10">
        <f t="shared" si="9"/>
        <v>1.0000417728392998</v>
      </c>
      <c r="J159" s="17">
        <f t="shared" si="10"/>
        <v>4638.4228800000001</v>
      </c>
      <c r="K159" s="16"/>
      <c r="L159" s="17">
        <f t="shared" si="11"/>
        <v>0</v>
      </c>
    </row>
    <row r="160" spans="1:12" x14ac:dyDescent="0.25">
      <c r="A160" s="9" t="s">
        <v>21</v>
      </c>
      <c r="B160" s="29" t="s">
        <v>259</v>
      </c>
      <c r="C160" s="9">
        <v>416</v>
      </c>
      <c r="D160" s="9">
        <v>16.149999999999999</v>
      </c>
      <c r="E160" s="9">
        <v>95.756</v>
      </c>
      <c r="F160" s="9" t="s">
        <v>10</v>
      </c>
      <c r="G160" s="9">
        <v>95.76</v>
      </c>
      <c r="H160" s="9">
        <f t="shared" si="8"/>
        <v>-4.0000000000048885E-3</v>
      </c>
      <c r="I160" s="10">
        <f t="shared" si="9"/>
        <v>1.0000417728392998</v>
      </c>
      <c r="J160" s="17">
        <f t="shared" ref="J160:J169" si="12">D160*G160</f>
        <v>1546.5239999999999</v>
      </c>
      <c r="K160" s="16"/>
      <c r="L160" s="17">
        <f t="shared" ref="L160:L169" si="13">D160*E160*K160</f>
        <v>0</v>
      </c>
    </row>
    <row r="161" spans="1:12" x14ac:dyDescent="0.25">
      <c r="A161" s="9" t="s">
        <v>21</v>
      </c>
      <c r="B161" s="29" t="s">
        <v>260</v>
      </c>
      <c r="C161" s="9">
        <v>417</v>
      </c>
      <c r="D161" s="9">
        <v>26.91</v>
      </c>
      <c r="E161" s="9">
        <v>95.756</v>
      </c>
      <c r="F161" s="9" t="s">
        <v>10</v>
      </c>
      <c r="G161" s="9">
        <v>95.76</v>
      </c>
      <c r="H161" s="9">
        <f t="shared" si="8"/>
        <v>-4.0000000000048885E-3</v>
      </c>
      <c r="I161" s="10">
        <f t="shared" si="9"/>
        <v>1.0000417728392998</v>
      </c>
      <c r="J161" s="17">
        <f t="shared" si="12"/>
        <v>2576.9016000000001</v>
      </c>
      <c r="K161" s="16"/>
      <c r="L161" s="17">
        <f t="shared" si="13"/>
        <v>0</v>
      </c>
    </row>
    <row r="162" spans="1:12" x14ac:dyDescent="0.25">
      <c r="A162" s="9" t="s">
        <v>21</v>
      </c>
      <c r="B162" s="29" t="s">
        <v>261</v>
      </c>
      <c r="C162" s="9">
        <v>418</v>
      </c>
      <c r="D162" s="9">
        <v>16.149999999999999</v>
      </c>
      <c r="E162" s="9">
        <v>15.263</v>
      </c>
      <c r="F162" s="9" t="s">
        <v>10</v>
      </c>
      <c r="G162" s="9">
        <v>15.26</v>
      </c>
      <c r="H162" s="9">
        <f t="shared" si="8"/>
        <v>3.0000000000001137E-3</v>
      </c>
      <c r="I162" s="10">
        <f t="shared" si="9"/>
        <v>0.99980344624254736</v>
      </c>
      <c r="J162" s="17">
        <f t="shared" si="12"/>
        <v>246.44899999999998</v>
      </c>
      <c r="K162" s="16"/>
      <c r="L162" s="17">
        <f t="shared" si="13"/>
        <v>0</v>
      </c>
    </row>
    <row r="163" spans="1:12" x14ac:dyDescent="0.25">
      <c r="A163" s="9" t="s">
        <v>21</v>
      </c>
      <c r="B163" s="29" t="s">
        <v>262</v>
      </c>
      <c r="C163" s="9">
        <v>419</v>
      </c>
      <c r="D163" s="9">
        <v>32.292000000000002</v>
      </c>
      <c r="E163" s="9">
        <v>15.263</v>
      </c>
      <c r="F163" s="9" t="s">
        <v>10</v>
      </c>
      <c r="G163" s="9">
        <v>15.26</v>
      </c>
      <c r="H163" s="9">
        <f t="shared" si="8"/>
        <v>3.0000000000001137E-3</v>
      </c>
      <c r="I163" s="10">
        <f t="shared" si="9"/>
        <v>0.99980344624254736</v>
      </c>
      <c r="J163" s="17">
        <f t="shared" si="12"/>
        <v>492.77592000000004</v>
      </c>
      <c r="K163" s="16"/>
      <c r="L163" s="17">
        <f t="shared" si="13"/>
        <v>0</v>
      </c>
    </row>
    <row r="164" spans="1:12" x14ac:dyDescent="0.25">
      <c r="A164" s="9" t="s">
        <v>67</v>
      </c>
      <c r="B164" s="29" t="s">
        <v>339</v>
      </c>
      <c r="C164" s="9">
        <v>436</v>
      </c>
      <c r="D164" s="9">
        <v>1091</v>
      </c>
      <c r="E164" s="9">
        <v>3.4740000000000002</v>
      </c>
      <c r="F164" s="9" t="s">
        <v>10</v>
      </c>
      <c r="G164" s="9">
        <v>3.47</v>
      </c>
      <c r="H164" s="9">
        <f t="shared" si="8"/>
        <v>4.0000000000000036E-3</v>
      </c>
      <c r="I164" s="10">
        <f t="shared" si="9"/>
        <v>0.9988485895221646</v>
      </c>
      <c r="J164" s="17">
        <f t="shared" si="12"/>
        <v>3785.7700000000004</v>
      </c>
      <c r="K164" s="16"/>
      <c r="L164" s="17">
        <f t="shared" si="13"/>
        <v>0</v>
      </c>
    </row>
    <row r="165" spans="1:12" x14ac:dyDescent="0.25">
      <c r="A165" s="9" t="s">
        <v>67</v>
      </c>
      <c r="B165" s="29" t="s">
        <v>340</v>
      </c>
      <c r="C165" s="9">
        <v>442</v>
      </c>
      <c r="D165" s="9">
        <v>233.916</v>
      </c>
      <c r="E165" s="9">
        <v>18.838999999999999</v>
      </c>
      <c r="F165" s="9" t="s">
        <v>10</v>
      </c>
      <c r="G165" s="9">
        <v>18.84</v>
      </c>
      <c r="H165" s="9">
        <f t="shared" si="8"/>
        <v>-1.0000000000012221E-3</v>
      </c>
      <c r="I165" s="10">
        <f t="shared" si="9"/>
        <v>1.000053081373746</v>
      </c>
      <c r="J165" s="17">
        <f t="shared" si="12"/>
        <v>4406.9774399999997</v>
      </c>
      <c r="K165" s="16"/>
      <c r="L165" s="17">
        <f t="shared" si="13"/>
        <v>0</v>
      </c>
    </row>
    <row r="166" spans="1:12" x14ac:dyDescent="0.25">
      <c r="A166" s="9" t="s">
        <v>42</v>
      </c>
      <c r="B166" s="29" t="s">
        <v>343</v>
      </c>
      <c r="C166" s="9">
        <v>458</v>
      </c>
      <c r="D166" s="9">
        <v>301.392</v>
      </c>
      <c r="E166" s="9">
        <v>52.118200000000002</v>
      </c>
      <c r="F166" s="9" t="s">
        <v>10</v>
      </c>
      <c r="G166" s="9">
        <v>52.12</v>
      </c>
      <c r="H166" s="9">
        <f t="shared" si="8"/>
        <v>-1.799999999995805E-3</v>
      </c>
      <c r="I166" s="10">
        <f t="shared" si="9"/>
        <v>1.0000345368796313</v>
      </c>
      <c r="J166" s="17">
        <f t="shared" si="12"/>
        <v>15708.551039999998</v>
      </c>
      <c r="K166" s="16"/>
      <c r="L166" s="17">
        <f t="shared" si="13"/>
        <v>0</v>
      </c>
    </row>
    <row r="167" spans="1:12" x14ac:dyDescent="0.25">
      <c r="A167" s="9" t="s">
        <v>50</v>
      </c>
      <c r="B167" s="29" t="s">
        <v>329</v>
      </c>
      <c r="C167" s="9">
        <v>459</v>
      </c>
      <c r="D167" s="9">
        <v>193.75</v>
      </c>
      <c r="E167" s="9">
        <v>33.5</v>
      </c>
      <c r="F167" s="9" t="s">
        <v>10</v>
      </c>
      <c r="G167" s="9">
        <v>0</v>
      </c>
      <c r="H167" s="9">
        <f t="shared" si="8"/>
        <v>33.5</v>
      </c>
      <c r="I167" s="10">
        <f t="shared" si="9"/>
        <v>0</v>
      </c>
      <c r="J167" s="17">
        <f t="shared" si="12"/>
        <v>0</v>
      </c>
      <c r="K167" s="16"/>
      <c r="L167" s="17">
        <f t="shared" si="13"/>
        <v>0</v>
      </c>
    </row>
    <row r="168" spans="1:12" x14ac:dyDescent="0.25">
      <c r="A168" s="9" t="s">
        <v>50</v>
      </c>
      <c r="B168" s="29" t="s">
        <v>330</v>
      </c>
      <c r="C168" s="9">
        <v>460</v>
      </c>
      <c r="D168" s="9">
        <v>139.93199999999999</v>
      </c>
      <c r="E168" s="9">
        <v>64.05</v>
      </c>
      <c r="F168" s="9" t="s">
        <v>10</v>
      </c>
      <c r="G168" s="9">
        <v>0</v>
      </c>
      <c r="H168" s="9">
        <f t="shared" si="8"/>
        <v>64.05</v>
      </c>
      <c r="I168" s="10">
        <f t="shared" si="9"/>
        <v>0</v>
      </c>
      <c r="J168" s="17">
        <f t="shared" si="12"/>
        <v>0</v>
      </c>
      <c r="K168" s="16"/>
      <c r="L168" s="17">
        <f t="shared" si="13"/>
        <v>0</v>
      </c>
    </row>
    <row r="169" spans="1:12" x14ac:dyDescent="0.25">
      <c r="A169" s="9" t="s">
        <v>50</v>
      </c>
      <c r="B169" s="29" t="s">
        <v>331</v>
      </c>
      <c r="C169" s="9">
        <v>461</v>
      </c>
      <c r="D169" s="9">
        <v>193.75200000000001</v>
      </c>
      <c r="E169" s="9">
        <v>39.24</v>
      </c>
      <c r="F169" s="9" t="s">
        <v>10</v>
      </c>
      <c r="G169" s="9">
        <v>39.24</v>
      </c>
      <c r="H169" s="9">
        <f t="shared" si="8"/>
        <v>0</v>
      </c>
      <c r="I169" s="10">
        <f t="shared" si="9"/>
        <v>1</v>
      </c>
      <c r="J169" s="17">
        <f t="shared" si="12"/>
        <v>7602.828480000001</v>
      </c>
      <c r="K169" s="16"/>
      <c r="L169" s="17">
        <f t="shared" si="13"/>
        <v>0</v>
      </c>
    </row>
    <row r="170" spans="1:12" ht="15.75" x14ac:dyDescent="0.25">
      <c r="J170" s="21">
        <f>SUM(J4:J169)</f>
        <v>1145547.6919199997</v>
      </c>
      <c r="L170" s="21">
        <f>SUM(L4:L169)</f>
        <v>0</v>
      </c>
    </row>
  </sheetData>
  <autoFilter ref="A3:O170" xr:uid="{00000000-0009-0000-0000-00001F000000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3:O157"/>
  <sheetViews>
    <sheetView topLeftCell="C1" zoomScale="85" zoomScaleNormal="85" workbookViewId="0">
      <selection activeCell="A151" sqref="A151:XFD154"/>
    </sheetView>
  </sheetViews>
  <sheetFormatPr defaultRowHeight="15" x14ac:dyDescent="0.25"/>
  <cols>
    <col min="1" max="1" width="29.7109375" customWidth="1"/>
    <col min="2" max="2" width="50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0"/>
        <v>10.81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3.4660000000000002</v>
      </c>
      <c r="F15" s="9" t="s">
        <v>14</v>
      </c>
      <c r="G15" s="9">
        <v>3.47</v>
      </c>
      <c r="H15" s="9">
        <f t="shared" si="0"/>
        <v>-4.0000000000000036E-3</v>
      </c>
      <c r="I15" s="10">
        <f t="shared" si="1"/>
        <v>1.0011540680900173</v>
      </c>
      <c r="J15" s="17">
        <f t="shared" si="2"/>
        <v>3470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2.8860000000000001</v>
      </c>
      <c r="F16" s="9" t="s">
        <v>14</v>
      </c>
      <c r="G16" s="9">
        <v>2.89</v>
      </c>
      <c r="H16" s="9">
        <f t="shared" si="0"/>
        <v>-4.0000000000000036E-3</v>
      </c>
      <c r="I16" s="10">
        <f t="shared" si="1"/>
        <v>1.0013860013860014</v>
      </c>
      <c r="J16" s="17">
        <f t="shared" si="2"/>
        <v>2890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9.1859999999999999</v>
      </c>
      <c r="F17" s="9" t="s">
        <v>14</v>
      </c>
      <c r="G17" s="9">
        <v>9.19</v>
      </c>
      <c r="H17" s="9">
        <f t="shared" si="0"/>
        <v>-3.9999999999995595E-3</v>
      </c>
      <c r="I17" s="10">
        <f t="shared" si="1"/>
        <v>1.0004354452427606</v>
      </c>
      <c r="J17" s="17">
        <f t="shared" si="2"/>
        <v>9190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</v>
      </c>
      <c r="F18" s="9" t="s">
        <v>16</v>
      </c>
      <c r="G18" s="9">
        <v>0.3</v>
      </c>
      <c r="H18" s="9">
        <f t="shared" si="0"/>
        <v>0</v>
      </c>
      <c r="I18" s="10">
        <f t="shared" si="1"/>
        <v>1</v>
      </c>
      <c r="J18" s="17">
        <f t="shared" si="2"/>
        <v>2100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1.5</v>
      </c>
      <c r="F22" s="9" t="s">
        <v>16</v>
      </c>
      <c r="G22" s="9">
        <v>1.5</v>
      </c>
      <c r="H22" s="9">
        <f t="shared" si="0"/>
        <v>0</v>
      </c>
      <c r="I22" s="10">
        <f t="shared" si="1"/>
        <v>1</v>
      </c>
      <c r="J22" s="17">
        <f t="shared" si="2"/>
        <v>10500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0.2</v>
      </c>
      <c r="F23" s="9" t="s">
        <v>16</v>
      </c>
      <c r="G23" s="9">
        <v>0.2</v>
      </c>
      <c r="H23" s="9">
        <f t="shared" si="0"/>
        <v>0</v>
      </c>
      <c r="I23" s="10">
        <f t="shared" si="1"/>
        <v>1</v>
      </c>
      <c r="J23" s="17">
        <f t="shared" si="2"/>
        <v>1400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0.15</v>
      </c>
      <c r="F24" s="9" t="s">
        <v>16</v>
      </c>
      <c r="G24" s="9">
        <v>0.15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15.97</v>
      </c>
      <c r="H31" s="9">
        <f t="shared" si="0"/>
        <v>0</v>
      </c>
      <c r="I31" s="10">
        <f t="shared" si="1"/>
        <v>1</v>
      </c>
      <c r="J31" s="17">
        <f t="shared" si="2"/>
        <v>4813.2302399999999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0.99</v>
      </c>
      <c r="H38" s="9">
        <f t="shared" si="0"/>
        <v>0</v>
      </c>
      <c r="I38" s="10">
        <f t="shared" si="1"/>
        <v>1</v>
      </c>
      <c r="J38" s="17">
        <f t="shared" si="2"/>
        <v>1485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4900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1400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49.88</v>
      </c>
      <c r="F44" s="9" t="s">
        <v>10</v>
      </c>
      <c r="G44" s="9">
        <v>49.88</v>
      </c>
      <c r="H44" s="9">
        <f t="shared" si="0"/>
        <v>0</v>
      </c>
      <c r="I44" s="10">
        <f t="shared" si="1"/>
        <v>1</v>
      </c>
      <c r="J44" s="17">
        <f t="shared" si="2"/>
        <v>15033.43296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132.66999999999999</v>
      </c>
      <c r="F45" s="9" t="s">
        <v>10</v>
      </c>
      <c r="G45" s="9">
        <v>132.66999999999999</v>
      </c>
      <c r="H45" s="9">
        <f t="shared" si="0"/>
        <v>0</v>
      </c>
      <c r="I45" s="10">
        <f t="shared" si="1"/>
        <v>1</v>
      </c>
      <c r="J45" s="17">
        <f t="shared" si="2"/>
        <v>39985.676639999998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16.88</v>
      </c>
      <c r="F47" s="9" t="s">
        <v>10</v>
      </c>
      <c r="G47" s="9">
        <v>16.88</v>
      </c>
      <c r="H47" s="9">
        <f t="shared" si="0"/>
        <v>0</v>
      </c>
      <c r="I47" s="10">
        <f t="shared" si="1"/>
        <v>1</v>
      </c>
      <c r="J47" s="17">
        <f t="shared" si="2"/>
        <v>5087.4969599999995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0.94</v>
      </c>
      <c r="H51" s="9">
        <f t="shared" si="0"/>
        <v>-2.9999999999998916E-3</v>
      </c>
      <c r="I51" s="10">
        <f t="shared" si="1"/>
        <v>1.0032017075773745</v>
      </c>
      <c r="J51" s="17">
        <f t="shared" si="2"/>
        <v>1410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700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0.03</v>
      </c>
      <c r="F54" s="9" t="s">
        <v>16</v>
      </c>
      <c r="G54" s="9">
        <v>0.03</v>
      </c>
      <c r="H54" s="9">
        <f t="shared" si="0"/>
        <v>0</v>
      </c>
      <c r="I54" s="10">
        <f t="shared" si="1"/>
        <v>1</v>
      </c>
      <c r="J54" s="17">
        <f t="shared" si="2"/>
        <v>210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27.13</v>
      </c>
      <c r="H56" s="9">
        <f t="shared" si="0"/>
        <v>0</v>
      </c>
      <c r="I56" s="10">
        <f t="shared" si="1"/>
        <v>1</v>
      </c>
      <c r="J56" s="17">
        <f t="shared" si="2"/>
        <v>8176.7649599999995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2.75</v>
      </c>
      <c r="F57" s="9" t="s">
        <v>10</v>
      </c>
      <c r="G57" s="9">
        <v>2.75</v>
      </c>
      <c r="H57" s="9">
        <f t="shared" si="0"/>
        <v>0</v>
      </c>
      <c r="I57" s="10">
        <f t="shared" si="1"/>
        <v>1</v>
      </c>
      <c r="J57" s="17">
        <f t="shared" si="2"/>
        <v>828.82799999999997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2.41</v>
      </c>
      <c r="H59" s="9">
        <f t="shared" si="0"/>
        <v>1.9999999999997797E-3</v>
      </c>
      <c r="I59" s="10">
        <f t="shared" si="1"/>
        <v>0.99917081260364848</v>
      </c>
      <c r="J59" s="17">
        <f t="shared" si="2"/>
        <v>542.25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43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0</v>
      </c>
      <c r="H66" s="9">
        <f t="shared" si="0"/>
        <v>32.04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0</v>
      </c>
      <c r="H67" s="9">
        <f t="shared" si="0"/>
        <v>32.049999999999997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0</v>
      </c>
      <c r="H68" s="9">
        <f t="shared" si="0"/>
        <v>1.1399999999999999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ref="H69:H132" si="4">E69-G69</f>
        <v>2.0000000000095497E-3</v>
      </c>
      <c r="I69" s="10">
        <f t="shared" ref="I69:I132" si="5">G69/E69</f>
        <v>0.99999032563899148</v>
      </c>
      <c r="J69" s="17">
        <f t="shared" ref="J69:J136" si="6">D69*G69</f>
        <v>2224.4148</v>
      </c>
      <c r="K69" s="16"/>
      <c r="L69" s="17">
        <f t="shared" ref="L69:L136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71.63</v>
      </c>
      <c r="H70" s="9">
        <f t="shared" si="4"/>
        <v>0</v>
      </c>
      <c r="I70" s="10">
        <f t="shared" si="5"/>
        <v>1</v>
      </c>
      <c r="J70" s="17">
        <f t="shared" si="6"/>
        <v>10023.329159999999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194.53</v>
      </c>
      <c r="H71" s="9">
        <f t="shared" si="4"/>
        <v>0</v>
      </c>
      <c r="I71" s="10">
        <f t="shared" si="5"/>
        <v>1</v>
      </c>
      <c r="J71" s="17">
        <f t="shared" si="6"/>
        <v>27220.971959999999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208.32</v>
      </c>
      <c r="H72" s="9">
        <f t="shared" si="4"/>
        <v>0</v>
      </c>
      <c r="I72" s="10">
        <f t="shared" si="5"/>
        <v>1</v>
      </c>
      <c r="J72" s="17">
        <f t="shared" si="6"/>
        <v>40362.416640000003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74.39</v>
      </c>
      <c r="H74" s="9">
        <f t="shared" si="4"/>
        <v>1.9999999999953388E-3</v>
      </c>
      <c r="I74" s="10">
        <f t="shared" si="5"/>
        <v>0.99997311538875155</v>
      </c>
      <c r="J74" s="17">
        <f t="shared" si="6"/>
        <v>10409.54148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220.47</v>
      </c>
      <c r="H75" s="9">
        <f t="shared" si="4"/>
        <v>-2.9999999999859028E-3</v>
      </c>
      <c r="I75" s="10">
        <f t="shared" si="5"/>
        <v>1.0000136074786703</v>
      </c>
      <c r="J75" s="17">
        <f t="shared" si="6"/>
        <v>30850.808039999996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142.16</v>
      </c>
      <c r="H76" s="9">
        <f t="shared" si="4"/>
        <v>0</v>
      </c>
      <c r="I76" s="10">
        <f t="shared" si="5"/>
        <v>1</v>
      </c>
      <c r="J76" s="17">
        <f t="shared" si="6"/>
        <v>27543.784320000002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11.61</v>
      </c>
      <c r="H77" s="9">
        <f t="shared" si="4"/>
        <v>0</v>
      </c>
      <c r="I77" s="10">
        <f t="shared" si="5"/>
        <v>1</v>
      </c>
      <c r="J77" s="17">
        <f t="shared" si="6"/>
        <v>1624.6105199999997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33.43</v>
      </c>
      <c r="H78" s="9">
        <f t="shared" si="4"/>
        <v>0</v>
      </c>
      <c r="I78" s="10">
        <f t="shared" si="5"/>
        <v>1</v>
      </c>
      <c r="J78" s="17">
        <f t="shared" si="6"/>
        <v>4677.9267599999994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110</v>
      </c>
      <c r="H79" s="9">
        <f t="shared" si="4"/>
        <v>43.389999999999986</v>
      </c>
      <c r="I79" s="10">
        <f t="shared" si="5"/>
        <v>0.71712627941847584</v>
      </c>
      <c r="J79" s="17">
        <f t="shared" si="6"/>
        <v>21312.720000000001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136.22800000000001</v>
      </c>
      <c r="F80" s="9" t="s">
        <v>10</v>
      </c>
      <c r="G80" s="9">
        <v>136.22999999999999</v>
      </c>
      <c r="H80" s="9">
        <f t="shared" si="4"/>
        <v>-1.999999999981128E-3</v>
      </c>
      <c r="I80" s="10">
        <f t="shared" si="5"/>
        <v>1.000014681269636</v>
      </c>
      <c r="J80" s="17">
        <f t="shared" si="6"/>
        <v>29327.594399999998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45.156999999999996</v>
      </c>
      <c r="F81" s="9" t="s">
        <v>10</v>
      </c>
      <c r="G81" s="9">
        <v>45.16</v>
      </c>
      <c r="H81" s="9">
        <f t="shared" si="4"/>
        <v>-3.0000000000001137E-3</v>
      </c>
      <c r="I81" s="10">
        <f t="shared" si="5"/>
        <v>1.0000664348827424</v>
      </c>
      <c r="J81" s="17">
        <f t="shared" si="6"/>
        <v>9722.0447999999997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31.547999999999998</v>
      </c>
      <c r="F82" s="9" t="s">
        <v>10</v>
      </c>
      <c r="G82" s="9">
        <v>31.55</v>
      </c>
      <c r="H82" s="9">
        <f t="shared" si="4"/>
        <v>-2.0000000000024443E-3</v>
      </c>
      <c r="I82" s="10">
        <f t="shared" si="5"/>
        <v>1.0000633954608851</v>
      </c>
      <c r="J82" s="17">
        <f t="shared" si="6"/>
        <v>3396.0419999999999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86.016999999999996</v>
      </c>
      <c r="F83" s="9" t="s">
        <v>10</v>
      </c>
      <c r="G83" s="9">
        <v>86.02</v>
      </c>
      <c r="H83" s="9">
        <f t="shared" si="4"/>
        <v>-3.0000000000001137E-3</v>
      </c>
      <c r="I83" s="10">
        <f t="shared" si="5"/>
        <v>1.0000348768266738</v>
      </c>
      <c r="J83" s="17">
        <f t="shared" si="6"/>
        <v>18518.385599999998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31.547999999999998</v>
      </c>
      <c r="F84" s="9" t="s">
        <v>10</v>
      </c>
      <c r="G84" s="9">
        <v>31.55</v>
      </c>
      <c r="H84" s="9">
        <f t="shared" si="4"/>
        <v>-2.0000000000024443E-3</v>
      </c>
      <c r="I84" s="10">
        <f t="shared" si="5"/>
        <v>1.0000633954608851</v>
      </c>
      <c r="J84" s="17">
        <f t="shared" si="6"/>
        <v>3396.0419999999999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18</v>
      </c>
      <c r="F85" s="9" t="s">
        <v>13</v>
      </c>
      <c r="G85" s="9">
        <v>18</v>
      </c>
      <c r="H85" s="9">
        <f t="shared" si="4"/>
        <v>0</v>
      </c>
      <c r="I85" s="10">
        <f t="shared" si="5"/>
        <v>1</v>
      </c>
      <c r="J85" s="17">
        <f t="shared" si="6"/>
        <v>3600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13.885</v>
      </c>
      <c r="F86" s="9" t="s">
        <v>10</v>
      </c>
      <c r="G86" s="9">
        <v>13.89</v>
      </c>
      <c r="H86" s="9">
        <f t="shared" si="4"/>
        <v>-5.0000000000007816E-3</v>
      </c>
      <c r="I86" s="10">
        <f t="shared" si="5"/>
        <v>1.0003601008282319</v>
      </c>
      <c r="J86" s="17">
        <f t="shared" si="6"/>
        <v>2990.2392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19.931999999999999</v>
      </c>
      <c r="F87" s="9" t="s">
        <v>10</v>
      </c>
      <c r="G87" s="9">
        <v>19.93</v>
      </c>
      <c r="H87" s="9">
        <f t="shared" si="4"/>
        <v>1.9999999999988916E-3</v>
      </c>
      <c r="I87" s="10">
        <f t="shared" si="5"/>
        <v>0.99989965884005627</v>
      </c>
      <c r="J87" s="17">
        <f t="shared" si="6"/>
        <v>1930.8183999999999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407.375</v>
      </c>
      <c r="F88" s="9" t="s">
        <v>10</v>
      </c>
      <c r="G88" s="9">
        <v>407.38</v>
      </c>
      <c r="H88" s="9">
        <f t="shared" si="4"/>
        <v>-4.9999999999954525E-3</v>
      </c>
      <c r="I88" s="10">
        <f t="shared" si="5"/>
        <v>1.0000122737035901</v>
      </c>
      <c r="J88" s="17">
        <f t="shared" si="6"/>
        <v>6579.186999999999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407.375</v>
      </c>
      <c r="F89" s="9" t="s">
        <v>10</v>
      </c>
      <c r="G89" s="9">
        <v>407.38</v>
      </c>
      <c r="H89" s="9">
        <f t="shared" si="4"/>
        <v>-4.9999999999954525E-3</v>
      </c>
      <c r="I89" s="10">
        <f t="shared" si="5"/>
        <v>1.0000122737035901</v>
      </c>
      <c r="J89" s="17">
        <f t="shared" si="6"/>
        <v>13155.114960000001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562.24400000000003</v>
      </c>
      <c r="F90" s="9" t="s">
        <v>10</v>
      </c>
      <c r="G90" s="9">
        <v>562.24</v>
      </c>
      <c r="H90" s="9">
        <f t="shared" si="4"/>
        <v>4.0000000000190994E-3</v>
      </c>
      <c r="I90" s="10">
        <f t="shared" si="5"/>
        <v>0.99999288565106959</v>
      </c>
      <c r="J90" s="17">
        <f t="shared" si="6"/>
        <v>27233.781120000003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574.61300000000006</v>
      </c>
      <c r="F91" s="9" t="s">
        <v>10</v>
      </c>
      <c r="G91" s="9">
        <v>574.61</v>
      </c>
      <c r="H91" s="9">
        <f t="shared" si="4"/>
        <v>3.0000000000427463E-3</v>
      </c>
      <c r="I91" s="10">
        <f t="shared" si="5"/>
        <v>0.99999477909479939</v>
      </c>
      <c r="J91" s="17">
        <f t="shared" si="6"/>
        <v>9279.9514999999992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581.01099999999997</v>
      </c>
      <c r="F92" s="9" t="s">
        <v>10</v>
      </c>
      <c r="G92" s="9">
        <v>581.01</v>
      </c>
      <c r="H92" s="9">
        <f t="shared" si="4"/>
        <v>9.9999999997635314E-4</v>
      </c>
      <c r="I92" s="10">
        <f t="shared" si="5"/>
        <v>0.99999827886219028</v>
      </c>
      <c r="J92" s="17">
        <f t="shared" si="6"/>
        <v>15634.9791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19.407</v>
      </c>
      <c r="F93" s="9" t="s">
        <v>10</v>
      </c>
      <c r="G93" s="9">
        <v>19.41</v>
      </c>
      <c r="H93" s="9">
        <f t="shared" si="4"/>
        <v>-3.0000000000001137E-3</v>
      </c>
      <c r="I93" s="10">
        <f t="shared" si="5"/>
        <v>1.000154583397743</v>
      </c>
      <c r="J93" s="17">
        <f t="shared" si="6"/>
        <v>5850.01872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3</v>
      </c>
      <c r="H94" s="9">
        <f t="shared" si="4"/>
        <v>0</v>
      </c>
      <c r="I94" s="10">
        <f t="shared" si="5"/>
        <v>1</v>
      </c>
      <c r="J94" s="17">
        <f t="shared" si="6"/>
        <v>1350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15</v>
      </c>
      <c r="F95" s="9" t="s">
        <v>13</v>
      </c>
      <c r="G95" s="9">
        <v>15</v>
      </c>
      <c r="H95" s="9">
        <f t="shared" si="4"/>
        <v>0</v>
      </c>
      <c r="I95" s="10">
        <f t="shared" si="5"/>
        <v>1</v>
      </c>
      <c r="J95" s="17">
        <f t="shared" si="6"/>
        <v>5250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44.402000000000001</v>
      </c>
      <c r="F96" s="9" t="s">
        <v>19</v>
      </c>
      <c r="G96" s="9">
        <v>44.4</v>
      </c>
      <c r="H96" s="9">
        <f t="shared" si="4"/>
        <v>2.0000000000024443E-3</v>
      </c>
      <c r="I96" s="10">
        <f t="shared" si="5"/>
        <v>0.99995495698391956</v>
      </c>
      <c r="J96" s="17">
        <f t="shared" si="6"/>
        <v>3640.7999999999997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102.456</v>
      </c>
      <c r="F97" s="9" t="s">
        <v>19</v>
      </c>
      <c r="G97" s="9">
        <v>102.46</v>
      </c>
      <c r="H97" s="9">
        <f t="shared" si="4"/>
        <v>-3.9999999999906777E-3</v>
      </c>
      <c r="I97" s="10">
        <f t="shared" si="5"/>
        <v>1.0000390411493714</v>
      </c>
      <c r="J97" s="17">
        <f t="shared" si="6"/>
        <v>3360.6879999999996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25.18</v>
      </c>
      <c r="F98" s="9" t="s">
        <v>19</v>
      </c>
      <c r="G98" s="9">
        <v>25.18</v>
      </c>
      <c r="H98" s="9">
        <f t="shared" si="4"/>
        <v>0</v>
      </c>
      <c r="I98" s="10">
        <f t="shared" si="5"/>
        <v>1</v>
      </c>
      <c r="J98" s="17">
        <f t="shared" si="6"/>
        <v>3303.6159999999995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4</v>
      </c>
      <c r="F99" s="9" t="s">
        <v>13</v>
      </c>
      <c r="G99" s="9">
        <v>0</v>
      </c>
      <c r="H99" s="9">
        <f t="shared" si="4"/>
        <v>4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179</v>
      </c>
      <c r="C100" s="9">
        <v>224</v>
      </c>
      <c r="D100" s="9">
        <v>183</v>
      </c>
      <c r="E100" s="9">
        <v>54.039000000000001</v>
      </c>
      <c r="F100" s="9" t="s">
        <v>10</v>
      </c>
      <c r="G100" s="9">
        <v>54.04</v>
      </c>
      <c r="H100" s="9">
        <f t="shared" si="4"/>
        <v>-9.9999999999766942E-4</v>
      </c>
      <c r="I100" s="10">
        <f t="shared" si="5"/>
        <v>1.0000185051536852</v>
      </c>
      <c r="J100" s="17">
        <f t="shared" si="6"/>
        <v>9889.32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180</v>
      </c>
      <c r="C101" s="9">
        <v>225</v>
      </c>
      <c r="D101" s="9">
        <v>49.2</v>
      </c>
      <c r="E101" s="9">
        <v>50.02</v>
      </c>
      <c r="F101" s="9" t="s">
        <v>19</v>
      </c>
      <c r="G101" s="9">
        <v>50.02</v>
      </c>
      <c r="H101" s="9">
        <f t="shared" si="4"/>
        <v>0</v>
      </c>
      <c r="I101" s="10">
        <f t="shared" si="5"/>
        <v>1</v>
      </c>
      <c r="J101" s="17">
        <f t="shared" si="6"/>
        <v>2460.9840000000004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181</v>
      </c>
      <c r="C102" s="9">
        <v>226</v>
      </c>
      <c r="D102" s="9">
        <v>183</v>
      </c>
      <c r="E102" s="9">
        <v>45.131999999999998</v>
      </c>
      <c r="F102" s="9" t="s">
        <v>10</v>
      </c>
      <c r="G102" s="9">
        <v>45.13</v>
      </c>
      <c r="H102" s="9">
        <f t="shared" si="4"/>
        <v>1.9999999999953388E-3</v>
      </c>
      <c r="I102" s="10">
        <f t="shared" si="5"/>
        <v>0.99995568554462477</v>
      </c>
      <c r="J102" s="17">
        <f t="shared" si="6"/>
        <v>8258.7900000000009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182</v>
      </c>
      <c r="C103" s="9">
        <v>227</v>
      </c>
      <c r="D103" s="9">
        <v>49.2</v>
      </c>
      <c r="E103" s="9">
        <v>39.229999999999997</v>
      </c>
      <c r="F103" s="9" t="s">
        <v>19</v>
      </c>
      <c r="G103" s="9">
        <v>39.229999999999997</v>
      </c>
      <c r="H103" s="9">
        <f t="shared" si="4"/>
        <v>0</v>
      </c>
      <c r="I103" s="10">
        <f t="shared" si="5"/>
        <v>1</v>
      </c>
      <c r="J103" s="17">
        <f t="shared" si="6"/>
        <v>1930.116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183</v>
      </c>
      <c r="C104" s="9">
        <v>228</v>
      </c>
      <c r="D104" s="9">
        <v>183</v>
      </c>
      <c r="E104" s="9">
        <v>3.69</v>
      </c>
      <c r="F104" s="9" t="s">
        <v>10</v>
      </c>
      <c r="G104" s="9">
        <v>3.69</v>
      </c>
      <c r="H104" s="9">
        <f t="shared" si="4"/>
        <v>0</v>
      </c>
      <c r="I104" s="10">
        <f t="shared" si="5"/>
        <v>1</v>
      </c>
      <c r="J104" s="17">
        <f t="shared" si="6"/>
        <v>675.27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184</v>
      </c>
      <c r="C105" s="9">
        <v>229</v>
      </c>
      <c r="D105" s="9">
        <v>49.2</v>
      </c>
      <c r="E105" s="9">
        <v>8</v>
      </c>
      <c r="F105" s="9" t="s">
        <v>19</v>
      </c>
      <c r="G105" s="9">
        <v>8</v>
      </c>
      <c r="H105" s="9">
        <f t="shared" si="4"/>
        <v>0</v>
      </c>
      <c r="I105" s="10">
        <f t="shared" si="5"/>
        <v>1</v>
      </c>
      <c r="J105" s="17">
        <f t="shared" si="6"/>
        <v>393.6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185</v>
      </c>
      <c r="C106" s="9">
        <v>230</v>
      </c>
      <c r="D106" s="9">
        <v>183</v>
      </c>
      <c r="E106" s="9">
        <v>2.512</v>
      </c>
      <c r="F106" s="9" t="s">
        <v>10</v>
      </c>
      <c r="G106" s="9">
        <v>2.5099999999999998</v>
      </c>
      <c r="H106" s="9">
        <f t="shared" si="4"/>
        <v>2.0000000000002238E-3</v>
      </c>
      <c r="I106" s="10">
        <f t="shared" si="5"/>
        <v>0.99920382165605082</v>
      </c>
      <c r="J106" s="17">
        <f t="shared" si="6"/>
        <v>459.33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186</v>
      </c>
      <c r="C107" s="9">
        <v>231</v>
      </c>
      <c r="D107" s="9">
        <v>49.2</v>
      </c>
      <c r="E107" s="9">
        <v>7.61</v>
      </c>
      <c r="F107" s="9" t="s">
        <v>19</v>
      </c>
      <c r="G107" s="9">
        <v>7.61</v>
      </c>
      <c r="H107" s="9">
        <f t="shared" si="4"/>
        <v>0</v>
      </c>
      <c r="I107" s="10">
        <f t="shared" si="5"/>
        <v>1</v>
      </c>
      <c r="J107" s="17">
        <f t="shared" si="6"/>
        <v>374.41200000000003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187</v>
      </c>
      <c r="C108" s="9">
        <v>232</v>
      </c>
      <c r="D108" s="9">
        <v>183</v>
      </c>
      <c r="E108" s="9">
        <v>9.8719999999999999</v>
      </c>
      <c r="F108" s="9" t="s">
        <v>10</v>
      </c>
      <c r="G108" s="9">
        <v>9.8699999999999992</v>
      </c>
      <c r="H108" s="9">
        <f t="shared" si="4"/>
        <v>2.0000000000006679E-3</v>
      </c>
      <c r="I108" s="10">
        <f t="shared" si="5"/>
        <v>0.99979740680713125</v>
      </c>
      <c r="J108" s="17">
        <f t="shared" si="6"/>
        <v>1806.2099999999998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188</v>
      </c>
      <c r="C109" s="9">
        <v>233</v>
      </c>
      <c r="D109" s="9">
        <v>49.2</v>
      </c>
      <c r="E109" s="9">
        <v>20.402000000000001</v>
      </c>
      <c r="F109" s="9" t="s">
        <v>19</v>
      </c>
      <c r="G109" s="9">
        <v>20.399999999999999</v>
      </c>
      <c r="H109" s="9">
        <f t="shared" si="4"/>
        <v>2.0000000000024443E-3</v>
      </c>
      <c r="I109" s="10">
        <f t="shared" si="5"/>
        <v>0.99990197039505924</v>
      </c>
      <c r="J109" s="17">
        <f t="shared" si="6"/>
        <v>1003.68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189</v>
      </c>
      <c r="C110" s="9">
        <v>234</v>
      </c>
      <c r="D110" s="9">
        <v>183</v>
      </c>
      <c r="E110" s="9">
        <v>27.18</v>
      </c>
      <c r="F110" s="9" t="s">
        <v>10</v>
      </c>
      <c r="G110" s="9">
        <v>27.18</v>
      </c>
      <c r="H110" s="9">
        <f t="shared" si="4"/>
        <v>0</v>
      </c>
      <c r="I110" s="10">
        <f t="shared" si="5"/>
        <v>1</v>
      </c>
      <c r="J110" s="17">
        <f t="shared" si="6"/>
        <v>4973.9399999999996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190</v>
      </c>
      <c r="C111" s="9">
        <v>235</v>
      </c>
      <c r="D111" s="9">
        <v>2.5</v>
      </c>
      <c r="E111" s="9">
        <v>1368</v>
      </c>
      <c r="F111" s="9" t="s">
        <v>23</v>
      </c>
      <c r="G111" s="9">
        <v>1368</v>
      </c>
      <c r="H111" s="9">
        <f t="shared" si="4"/>
        <v>0</v>
      </c>
      <c r="I111" s="10">
        <f t="shared" si="5"/>
        <v>1</v>
      </c>
      <c r="J111" s="17">
        <f t="shared" si="6"/>
        <v>3420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191</v>
      </c>
      <c r="C112" s="9">
        <v>237</v>
      </c>
      <c r="D112" s="9">
        <v>183</v>
      </c>
      <c r="E112" s="9">
        <v>3.4510000000000001</v>
      </c>
      <c r="F112" s="9" t="s">
        <v>10</v>
      </c>
      <c r="G112" s="9">
        <v>3.45</v>
      </c>
      <c r="H112" s="9">
        <f t="shared" si="4"/>
        <v>9.9999999999988987E-4</v>
      </c>
      <c r="I112" s="10">
        <f t="shared" si="5"/>
        <v>0.99971022891915395</v>
      </c>
      <c r="J112" s="17">
        <f t="shared" si="6"/>
        <v>631.35</v>
      </c>
      <c r="K112" s="16"/>
      <c r="L112" s="17">
        <f t="shared" si="7"/>
        <v>0</v>
      </c>
    </row>
    <row r="113" spans="1:13" x14ac:dyDescent="0.25">
      <c r="A113" s="9" t="s">
        <v>67</v>
      </c>
      <c r="B113" s="29" t="s">
        <v>192</v>
      </c>
      <c r="C113" s="9">
        <v>238</v>
      </c>
      <c r="D113" s="9">
        <v>183</v>
      </c>
      <c r="E113" s="9">
        <v>17.527999999999999</v>
      </c>
      <c r="F113" s="9" t="s">
        <v>10</v>
      </c>
      <c r="G113" s="9">
        <v>17.53</v>
      </c>
      <c r="H113" s="9">
        <f t="shared" si="4"/>
        <v>-2.0000000000024443E-3</v>
      </c>
      <c r="I113" s="10">
        <f t="shared" si="5"/>
        <v>1.0001141031492471</v>
      </c>
      <c r="J113" s="17">
        <f t="shared" si="6"/>
        <v>3207.9900000000002</v>
      </c>
      <c r="K113" s="16"/>
      <c r="L113" s="17">
        <f t="shared" si="7"/>
        <v>0</v>
      </c>
    </row>
    <row r="114" spans="1:13" x14ac:dyDescent="0.25">
      <c r="A114" s="9" t="s">
        <v>67</v>
      </c>
      <c r="B114" s="29" t="s">
        <v>193</v>
      </c>
      <c r="C114" s="9">
        <v>239</v>
      </c>
      <c r="D114" s="9">
        <v>183</v>
      </c>
      <c r="E114" s="9">
        <v>11.13</v>
      </c>
      <c r="F114" s="9" t="s">
        <v>10</v>
      </c>
      <c r="G114" s="9">
        <v>11.13</v>
      </c>
      <c r="H114" s="9">
        <f t="shared" si="4"/>
        <v>0</v>
      </c>
      <c r="I114" s="10">
        <f t="shared" si="5"/>
        <v>1</v>
      </c>
      <c r="J114" s="17">
        <f t="shared" si="6"/>
        <v>2036.7900000000002</v>
      </c>
      <c r="K114" s="16"/>
      <c r="L114" s="17">
        <f t="shared" si="7"/>
        <v>0</v>
      </c>
    </row>
    <row r="115" spans="1:13" x14ac:dyDescent="0.25">
      <c r="A115" s="9" t="s">
        <v>67</v>
      </c>
      <c r="B115" s="29" t="s">
        <v>194</v>
      </c>
      <c r="C115" s="9">
        <v>240</v>
      </c>
      <c r="D115" s="9">
        <v>183</v>
      </c>
      <c r="E115" s="9">
        <v>42.789000000000001</v>
      </c>
      <c r="F115" s="9" t="s">
        <v>10</v>
      </c>
      <c r="G115" s="9">
        <v>42.79</v>
      </c>
      <c r="H115" s="9">
        <f t="shared" si="4"/>
        <v>-9.9999999999766942E-4</v>
      </c>
      <c r="I115" s="10">
        <f t="shared" si="5"/>
        <v>1.0000233704924162</v>
      </c>
      <c r="J115" s="17">
        <f t="shared" si="6"/>
        <v>7830.57</v>
      </c>
      <c r="K115" s="16"/>
      <c r="L115" s="17">
        <f t="shared" si="7"/>
        <v>0</v>
      </c>
    </row>
    <row r="116" spans="1:13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144.33000000000001</v>
      </c>
      <c r="F116" s="9" t="s">
        <v>10</v>
      </c>
      <c r="G116" s="9">
        <v>144.33000000000001</v>
      </c>
      <c r="H116" s="9">
        <f t="shared" si="4"/>
        <v>0</v>
      </c>
      <c r="I116" s="10">
        <f t="shared" si="5"/>
        <v>1</v>
      </c>
      <c r="J116" s="17">
        <f t="shared" si="6"/>
        <v>9320.8314000000009</v>
      </c>
      <c r="K116" s="16"/>
      <c r="L116" s="17">
        <f t="shared" si="7"/>
        <v>0</v>
      </c>
    </row>
    <row r="117" spans="1:13" x14ac:dyDescent="0.25">
      <c r="A117" s="9" t="s">
        <v>18</v>
      </c>
      <c r="B117" s="29" t="s">
        <v>196</v>
      </c>
      <c r="C117" s="9">
        <v>246</v>
      </c>
      <c r="D117" s="9">
        <v>17500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17500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272</v>
      </c>
      <c r="C125" s="9">
        <v>256</v>
      </c>
      <c r="D125" s="9">
        <v>2500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2500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3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34.29</v>
      </c>
      <c r="F128" s="9" t="s">
        <v>19</v>
      </c>
      <c r="G128" s="9">
        <v>27.04</v>
      </c>
      <c r="H128" s="9">
        <f t="shared" si="4"/>
        <v>7.25</v>
      </c>
      <c r="I128" s="10">
        <f t="shared" si="5"/>
        <v>0.78856809565470987</v>
      </c>
      <c r="J128" s="17">
        <f>D128*E128*I128</f>
        <v>149666.4</v>
      </c>
      <c r="K128" s="16"/>
      <c r="L128" s="17">
        <f t="shared" si="7"/>
        <v>0</v>
      </c>
      <c r="M128" s="11"/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4</v>
      </c>
      <c r="F129" s="9" t="s">
        <v>13</v>
      </c>
      <c r="G129" s="9">
        <v>4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250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56" si="8">E133-G133</f>
        <v>0</v>
      </c>
      <c r="I133" s="10">
        <f t="shared" ref="I133:I156" si="9">G133/E133</f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225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225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8"/>
        <v>-1.0000000000047748E-3</v>
      </c>
      <c r="I137" s="10">
        <f t="shared" si="9"/>
        <v>1.0000130669419436</v>
      </c>
      <c r="J137" s="17">
        <f t="shared" ref="J137:J156" si="10">D137*G137</f>
        <v>2602.02</v>
      </c>
      <c r="K137" s="16"/>
      <c r="L137" s="17">
        <f t="shared" ref="L137:L156" si="11">D137*E137*K137</f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8"/>
        <v>2.6000000000010459E-3</v>
      </c>
      <c r="I138" s="10">
        <f t="shared" si="9"/>
        <v>0.99991127067222696</v>
      </c>
      <c r="J138" s="17">
        <f t="shared" si="10"/>
        <v>2256.1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8"/>
        <v>0</v>
      </c>
      <c r="I139" s="10">
        <f t="shared" si="9"/>
        <v>1</v>
      </c>
      <c r="J139" s="17">
        <f t="shared" si="10"/>
        <v>1518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8"/>
        <v>-4.5000000000001705E-3</v>
      </c>
      <c r="I140" s="10">
        <f t="shared" si="9"/>
        <v>1.0002589853529396</v>
      </c>
      <c r="J140" s="17">
        <f t="shared" si="10"/>
        <v>2624.3799999999997</v>
      </c>
      <c r="K140" s="16"/>
      <c r="L140" s="17">
        <f t="shared" si="11"/>
        <v>0</v>
      </c>
    </row>
    <row r="141" spans="1:12" x14ac:dyDescent="0.25">
      <c r="A141" s="9" t="s">
        <v>55</v>
      </c>
      <c r="B141" s="29" t="s">
        <v>414</v>
      </c>
      <c r="C141" s="9">
        <v>281</v>
      </c>
      <c r="D141" s="9">
        <v>8.8260000000000005</v>
      </c>
      <c r="E141" s="9">
        <v>195</v>
      </c>
      <c r="F141" s="9" t="s">
        <v>64</v>
      </c>
      <c r="G141" s="9">
        <v>195</v>
      </c>
      <c r="H141" s="9">
        <f t="shared" si="8"/>
        <v>0</v>
      </c>
      <c r="I141" s="10">
        <f t="shared" si="9"/>
        <v>1</v>
      </c>
      <c r="J141" s="17">
        <f t="shared" si="10"/>
        <v>1721.0700000000002</v>
      </c>
      <c r="K141" s="16"/>
      <c r="L141" s="17">
        <f t="shared" si="11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0"/>
        <v>350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400</v>
      </c>
      <c r="K143" s="16"/>
      <c r="L143" s="17">
        <f t="shared" si="11"/>
        <v>0</v>
      </c>
    </row>
    <row r="144" spans="1:12" x14ac:dyDescent="0.25">
      <c r="A144" s="9" t="s">
        <v>55</v>
      </c>
      <c r="B144" s="29" t="s">
        <v>415</v>
      </c>
      <c r="C144" s="9">
        <v>284</v>
      </c>
      <c r="D144" s="9">
        <v>23.75</v>
      </c>
      <c r="E144" s="9">
        <v>195</v>
      </c>
      <c r="F144" s="9" t="s">
        <v>23</v>
      </c>
      <c r="G144" s="9">
        <v>195</v>
      </c>
      <c r="H144" s="9">
        <f t="shared" si="8"/>
        <v>0</v>
      </c>
      <c r="I144" s="10">
        <f t="shared" si="9"/>
        <v>1</v>
      </c>
      <c r="J144" s="17">
        <f t="shared" si="10"/>
        <v>4631.25</v>
      </c>
      <c r="K144" s="16"/>
      <c r="L144" s="17">
        <f t="shared" si="11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800</v>
      </c>
      <c r="K145" s="16"/>
      <c r="L145" s="17">
        <f t="shared" si="11"/>
        <v>0</v>
      </c>
    </row>
    <row r="146" spans="1:12" x14ac:dyDescent="0.25">
      <c r="A146" s="9" t="s">
        <v>67</v>
      </c>
      <c r="B146" s="29" t="s">
        <v>338</v>
      </c>
      <c r="C146" s="9">
        <v>288</v>
      </c>
      <c r="D146" s="9">
        <v>32.799999999999997</v>
      </c>
      <c r="E146" s="9">
        <v>42.25</v>
      </c>
      <c r="F146" s="9" t="s">
        <v>19</v>
      </c>
      <c r="G146" s="9">
        <v>42.25</v>
      </c>
      <c r="H146" s="9">
        <f t="shared" si="8"/>
        <v>0</v>
      </c>
      <c r="I146" s="10">
        <f t="shared" si="9"/>
        <v>1</v>
      </c>
      <c r="J146" s="17">
        <f t="shared" si="10"/>
        <v>1385.8</v>
      </c>
      <c r="K146" s="16"/>
      <c r="L146" s="17">
        <f t="shared" si="11"/>
        <v>0</v>
      </c>
    </row>
    <row r="147" spans="1:12" x14ac:dyDescent="0.25">
      <c r="A147" s="9" t="s">
        <v>42</v>
      </c>
      <c r="B147" s="29" t="s">
        <v>220</v>
      </c>
      <c r="C147" s="9">
        <v>293</v>
      </c>
      <c r="D147" s="9">
        <v>157</v>
      </c>
      <c r="E147" s="9">
        <v>410</v>
      </c>
      <c r="F147" s="9" t="s">
        <v>23</v>
      </c>
      <c r="G147" s="9">
        <v>410</v>
      </c>
      <c r="H147" s="9">
        <f t="shared" si="8"/>
        <v>0</v>
      </c>
      <c r="I147" s="10">
        <f t="shared" si="9"/>
        <v>1</v>
      </c>
      <c r="J147" s="17">
        <f t="shared" si="10"/>
        <v>64370</v>
      </c>
      <c r="K147" s="16"/>
      <c r="L147" s="17">
        <f t="shared" si="11"/>
        <v>0</v>
      </c>
    </row>
    <row r="148" spans="1:12" x14ac:dyDescent="0.25">
      <c r="A148" s="9" t="s">
        <v>67</v>
      </c>
      <c r="B148" s="29" t="s">
        <v>332</v>
      </c>
      <c r="C148" s="9">
        <v>313</v>
      </c>
      <c r="D148" s="9">
        <v>301.392</v>
      </c>
      <c r="E148" s="9">
        <v>4.5629999999999997</v>
      </c>
      <c r="F148" s="9" t="s">
        <v>10</v>
      </c>
      <c r="G148" s="9">
        <v>4.5599999999999996</v>
      </c>
      <c r="H148" s="9">
        <f t="shared" si="8"/>
        <v>3.0000000000001137E-3</v>
      </c>
      <c r="I148" s="10">
        <f t="shared" si="9"/>
        <v>0.99934253780407623</v>
      </c>
      <c r="J148" s="17">
        <f t="shared" si="10"/>
        <v>1374.3475199999998</v>
      </c>
      <c r="K148" s="16"/>
      <c r="L148" s="17">
        <f t="shared" si="11"/>
        <v>0</v>
      </c>
    </row>
    <row r="149" spans="1:12" x14ac:dyDescent="0.25">
      <c r="A149" s="9" t="s">
        <v>60</v>
      </c>
      <c r="B149" s="29" t="s">
        <v>328</v>
      </c>
      <c r="C149" s="9">
        <v>351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289</v>
      </c>
      <c r="C150" s="9">
        <v>352</v>
      </c>
      <c r="D150" s="9">
        <v>1</v>
      </c>
      <c r="E150" s="9">
        <v>1</v>
      </c>
      <c r="F150" s="9" t="s">
        <v>12</v>
      </c>
      <c r="G150" s="9">
        <v>0</v>
      </c>
      <c r="H150" s="9">
        <f t="shared" si="8"/>
        <v>1</v>
      </c>
      <c r="I150" s="10">
        <f t="shared" si="9"/>
        <v>0</v>
      </c>
      <c r="J150" s="17">
        <f t="shared" si="10"/>
        <v>0</v>
      </c>
      <c r="K150" s="16"/>
      <c r="L150" s="17">
        <f t="shared" si="11"/>
        <v>0</v>
      </c>
    </row>
    <row r="151" spans="1:12" x14ac:dyDescent="0.25">
      <c r="A151" s="9" t="s">
        <v>24</v>
      </c>
      <c r="B151" s="29" t="s">
        <v>224</v>
      </c>
      <c r="C151" s="9">
        <v>401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0"/>
        <v>2000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225</v>
      </c>
      <c r="C152" s="9">
        <v>402</v>
      </c>
      <c r="D152" s="9">
        <v>2000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0"/>
        <v>2000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226</v>
      </c>
      <c r="C153" s="9">
        <v>403</v>
      </c>
      <c r="D153" s="9">
        <v>2000</v>
      </c>
      <c r="E153" s="9">
        <v>1</v>
      </c>
      <c r="F153" s="9" t="s">
        <v>12</v>
      </c>
      <c r="G153" s="9">
        <v>0</v>
      </c>
      <c r="H153" s="9">
        <f t="shared" si="8"/>
        <v>1</v>
      </c>
      <c r="I153" s="10">
        <f t="shared" si="9"/>
        <v>0</v>
      </c>
      <c r="J153" s="17">
        <f t="shared" si="10"/>
        <v>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228</v>
      </c>
      <c r="C154" s="9">
        <v>405</v>
      </c>
      <c r="D154" s="9">
        <v>3000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3000</v>
      </c>
      <c r="K154" s="16"/>
      <c r="L154" s="17">
        <f t="shared" si="11"/>
        <v>0</v>
      </c>
    </row>
    <row r="155" spans="1:12" x14ac:dyDescent="0.25">
      <c r="A155" s="9" t="s">
        <v>67</v>
      </c>
      <c r="B155" s="29" t="s">
        <v>339</v>
      </c>
      <c r="C155" s="9">
        <v>436</v>
      </c>
      <c r="D155" s="9">
        <v>1101</v>
      </c>
      <c r="E155" s="9">
        <v>3.5409999999999999</v>
      </c>
      <c r="F155" s="9" t="s">
        <v>10</v>
      </c>
      <c r="G155" s="9">
        <v>3.54</v>
      </c>
      <c r="H155" s="9">
        <f t="shared" si="8"/>
        <v>9.9999999999988987E-4</v>
      </c>
      <c r="I155" s="10">
        <f t="shared" si="9"/>
        <v>0.99971759390002823</v>
      </c>
      <c r="J155" s="17">
        <f t="shared" si="10"/>
        <v>3897.54</v>
      </c>
      <c r="K155" s="16"/>
      <c r="L155" s="17">
        <f t="shared" si="11"/>
        <v>0</v>
      </c>
    </row>
    <row r="156" spans="1:12" x14ac:dyDescent="0.25">
      <c r="A156" s="9" t="s">
        <v>67</v>
      </c>
      <c r="B156" s="29" t="s">
        <v>340</v>
      </c>
      <c r="C156" s="9">
        <v>442</v>
      </c>
      <c r="D156" s="9">
        <v>228.35</v>
      </c>
      <c r="E156" s="9">
        <v>22.387</v>
      </c>
      <c r="F156" s="9" t="s">
        <v>10</v>
      </c>
      <c r="G156" s="9">
        <v>22.39</v>
      </c>
      <c r="H156" s="9">
        <f t="shared" si="8"/>
        <v>-3.0000000000001137E-3</v>
      </c>
      <c r="I156" s="10">
        <f t="shared" si="9"/>
        <v>1.0001340063429669</v>
      </c>
      <c r="J156" s="17">
        <f t="shared" si="10"/>
        <v>5112.7565000000004</v>
      </c>
      <c r="K156" s="16"/>
      <c r="L156" s="17">
        <f t="shared" si="11"/>
        <v>0</v>
      </c>
    </row>
    <row r="157" spans="1:12" ht="15.75" x14ac:dyDescent="0.25">
      <c r="J157" s="21">
        <f>SUM(J4:J156)</f>
        <v>1163776.8543800004</v>
      </c>
      <c r="L157" s="21">
        <f>SUM(L4:L156)</f>
        <v>0</v>
      </c>
    </row>
  </sheetData>
  <autoFilter ref="A3:O157" xr:uid="{00000000-0009-0000-0000-000020000000}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89</v>
      </c>
      <c r="C5" s="3">
        <v>5</v>
      </c>
      <c r="D5" s="3">
        <v>22</v>
      </c>
      <c r="E5" s="3">
        <v>53.78</v>
      </c>
      <c r="F5" s="3" t="s">
        <v>10</v>
      </c>
      <c r="G5" s="3">
        <v>53.78</v>
      </c>
      <c r="H5" s="3">
        <v>0</v>
      </c>
      <c r="I5" s="3">
        <v>100</v>
      </c>
      <c r="J5">
        <f t="shared" ref="J5:J68" si="0">D5*G5</f>
        <v>1183.1600000000001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90</v>
      </c>
      <c r="C6" s="3">
        <v>8</v>
      </c>
      <c r="D6" s="3">
        <v>141.12</v>
      </c>
      <c r="E6" s="3">
        <v>93.48</v>
      </c>
      <c r="F6" s="3" t="s">
        <v>14</v>
      </c>
      <c r="G6" s="3">
        <v>93.48</v>
      </c>
      <c r="H6" s="3">
        <v>0</v>
      </c>
      <c r="I6" s="3">
        <v>100</v>
      </c>
      <c r="J6">
        <f t="shared" si="0"/>
        <v>13191.8976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91</v>
      </c>
      <c r="C7" s="3">
        <v>11</v>
      </c>
      <c r="D7" s="3">
        <v>211.68</v>
      </c>
      <c r="E7" s="3">
        <v>5.7720000000000002</v>
      </c>
      <c r="F7" s="3" t="s">
        <v>14</v>
      </c>
      <c r="G7" s="3">
        <v>5.77</v>
      </c>
      <c r="H7" s="3">
        <v>0</v>
      </c>
      <c r="I7" s="3">
        <v>100</v>
      </c>
      <c r="J7">
        <f t="shared" si="0"/>
        <v>1221.3935999999999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92</v>
      </c>
      <c r="C8" s="3">
        <v>13</v>
      </c>
      <c r="D8" s="3">
        <v>141.12</v>
      </c>
      <c r="E8" s="3">
        <v>34.9</v>
      </c>
      <c r="F8" s="3" t="s">
        <v>14</v>
      </c>
      <c r="G8" s="3">
        <v>34.9</v>
      </c>
      <c r="H8" s="3">
        <v>0</v>
      </c>
      <c r="I8" s="3">
        <v>100</v>
      </c>
      <c r="J8">
        <f t="shared" si="0"/>
        <v>4925.0879999999997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93</v>
      </c>
      <c r="C9" s="3">
        <v>14</v>
      </c>
      <c r="D9" s="3">
        <v>22.195900000000002</v>
      </c>
      <c r="E9" s="3">
        <v>91.86</v>
      </c>
      <c r="F9" s="3" t="s">
        <v>10</v>
      </c>
      <c r="G9" s="3">
        <v>91.86</v>
      </c>
      <c r="H9" s="3">
        <v>0</v>
      </c>
      <c r="I9" s="3">
        <v>100</v>
      </c>
      <c r="J9">
        <f t="shared" si="0"/>
        <v>2038.9153740000002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270</v>
      </c>
      <c r="C10" s="3">
        <v>15</v>
      </c>
      <c r="D10" s="3">
        <v>43</v>
      </c>
      <c r="E10" s="3">
        <v>91.86</v>
      </c>
      <c r="F10" s="3" t="s">
        <v>10</v>
      </c>
      <c r="G10" s="3">
        <v>91.86</v>
      </c>
      <c r="H10" s="3">
        <v>0</v>
      </c>
      <c r="I10" s="3">
        <v>100</v>
      </c>
      <c r="J10">
        <f t="shared" si="0"/>
        <v>3949.98</v>
      </c>
      <c r="K10" s="3">
        <v>0</v>
      </c>
      <c r="L10">
        <f t="shared" si="1"/>
        <v>0</v>
      </c>
    </row>
    <row r="11" spans="1:12" x14ac:dyDescent="0.25">
      <c r="A11" s="3" t="s">
        <v>15</v>
      </c>
      <c r="B11" s="3" t="s">
        <v>231</v>
      </c>
      <c r="C11" s="3">
        <v>17</v>
      </c>
      <c r="D11" s="3">
        <v>5500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5500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94</v>
      </c>
      <c r="C12" s="3">
        <v>19</v>
      </c>
      <c r="D12" s="3">
        <v>3000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3000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98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99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100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101</v>
      </c>
      <c r="C19" s="3">
        <v>26</v>
      </c>
      <c r="D19" s="3">
        <v>7000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5600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102</v>
      </c>
      <c r="C20" s="3">
        <v>29</v>
      </c>
      <c r="D20" s="3">
        <v>7000</v>
      </c>
      <c r="E20" s="3">
        <v>1.5</v>
      </c>
      <c r="F20" s="3" t="s">
        <v>16</v>
      </c>
      <c r="G20" s="3">
        <v>1.5</v>
      </c>
      <c r="H20" s="3">
        <v>0</v>
      </c>
      <c r="I20" s="3">
        <v>100</v>
      </c>
      <c r="J20">
        <f t="shared" si="0"/>
        <v>10500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103</v>
      </c>
      <c r="C21" s="3">
        <v>32</v>
      </c>
      <c r="D21" s="3">
        <v>7000</v>
      </c>
      <c r="E21" s="3">
        <v>0.2</v>
      </c>
      <c r="F21" s="3" t="s">
        <v>16</v>
      </c>
      <c r="G21" s="3">
        <v>0.2</v>
      </c>
      <c r="H21" s="3">
        <v>0</v>
      </c>
      <c r="I21" s="3">
        <v>100</v>
      </c>
      <c r="J21">
        <f t="shared" si="0"/>
        <v>1400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104</v>
      </c>
      <c r="C22" s="3">
        <v>35</v>
      </c>
      <c r="D22" s="3">
        <v>7000</v>
      </c>
      <c r="E22" s="3">
        <v>0.15</v>
      </c>
      <c r="F22" s="3" t="s">
        <v>16</v>
      </c>
      <c r="G22" s="3">
        <v>0.15</v>
      </c>
      <c r="H22" s="3">
        <v>0</v>
      </c>
      <c r="I22" s="3">
        <v>100</v>
      </c>
      <c r="J22">
        <f t="shared" si="0"/>
        <v>1050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105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106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107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108</v>
      </c>
      <c r="C26" s="3">
        <v>44</v>
      </c>
      <c r="D26" s="3">
        <v>301.392</v>
      </c>
      <c r="E26" s="3">
        <v>51.69</v>
      </c>
      <c r="F26" s="3" t="s">
        <v>10</v>
      </c>
      <c r="G26" s="3">
        <v>51.69</v>
      </c>
      <c r="H26" s="3">
        <v>0</v>
      </c>
      <c r="I26" s="3">
        <v>100</v>
      </c>
      <c r="J26">
        <f t="shared" si="0"/>
        <v>15578.95248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109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153.63999999999999</v>
      </c>
      <c r="H27" s="3">
        <v>0</v>
      </c>
      <c r="I27" s="3">
        <v>100</v>
      </c>
      <c r="J27">
        <f t="shared" si="0"/>
        <v>46305.866879999994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110</v>
      </c>
      <c r="C28" s="3">
        <v>46</v>
      </c>
      <c r="D28" s="3">
        <v>301.392</v>
      </c>
      <c r="E28" s="3">
        <v>12.33</v>
      </c>
      <c r="F28" s="3" t="s">
        <v>10</v>
      </c>
      <c r="G28" s="3">
        <v>12.33</v>
      </c>
      <c r="H28" s="3">
        <v>0</v>
      </c>
      <c r="I28" s="3">
        <v>100</v>
      </c>
      <c r="J28">
        <f t="shared" si="0"/>
        <v>3716.16336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111</v>
      </c>
      <c r="C29" s="3">
        <v>47</v>
      </c>
      <c r="D29" s="3">
        <v>301.392</v>
      </c>
      <c r="E29" s="3">
        <v>15.97</v>
      </c>
      <c r="F29" s="3" t="s">
        <v>10</v>
      </c>
      <c r="G29" s="3">
        <v>15.97</v>
      </c>
      <c r="H29" s="3">
        <v>0</v>
      </c>
      <c r="I29" s="3">
        <v>100</v>
      </c>
      <c r="J29">
        <f t="shared" si="0"/>
        <v>4813.2302399999999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3.04</v>
      </c>
      <c r="H33" s="3">
        <v>0</v>
      </c>
      <c r="I33" s="3">
        <v>100</v>
      </c>
      <c r="J33">
        <f t="shared" si="0"/>
        <v>6080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16.87</v>
      </c>
      <c r="H34" s="3">
        <v>0</v>
      </c>
      <c r="I34" s="3">
        <v>100</v>
      </c>
      <c r="J34">
        <f t="shared" si="0"/>
        <v>3795.75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1.77</v>
      </c>
      <c r="H35" s="3">
        <v>0</v>
      </c>
      <c r="I35" s="3">
        <v>100</v>
      </c>
      <c r="J35">
        <f t="shared" si="0"/>
        <v>3540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0.99</v>
      </c>
      <c r="H36" s="3">
        <v>0</v>
      </c>
      <c r="I36" s="3">
        <v>100</v>
      </c>
      <c r="J36">
        <f t="shared" si="0"/>
        <v>1485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119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120</v>
      </c>
      <c r="C38" s="3">
        <v>69</v>
      </c>
      <c r="D38" s="3">
        <v>7000</v>
      </c>
      <c r="E38" s="3">
        <v>0.7</v>
      </c>
      <c r="F38" s="3" t="s">
        <v>16</v>
      </c>
      <c r="G38" s="3">
        <v>0.7</v>
      </c>
      <c r="H38" s="3">
        <v>0</v>
      </c>
      <c r="I38" s="3">
        <v>100</v>
      </c>
      <c r="J38">
        <f t="shared" si="0"/>
        <v>4900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121</v>
      </c>
      <c r="C39" s="3">
        <v>73</v>
      </c>
      <c r="D39" s="3">
        <v>7000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7700.0000000000009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122</v>
      </c>
      <c r="C40" s="3">
        <v>77</v>
      </c>
      <c r="D40" s="3">
        <v>7000</v>
      </c>
      <c r="E40" s="3">
        <v>0.2</v>
      </c>
      <c r="F40" s="3" t="s">
        <v>16</v>
      </c>
      <c r="G40" s="3">
        <v>0.2</v>
      </c>
      <c r="H40" s="3">
        <v>0</v>
      </c>
      <c r="I40" s="3">
        <v>100</v>
      </c>
      <c r="J40">
        <f t="shared" si="0"/>
        <v>1400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123</v>
      </c>
      <c r="C41" s="3">
        <v>80</v>
      </c>
      <c r="D41" s="3">
        <v>7000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1050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124</v>
      </c>
      <c r="C42" s="3">
        <v>84</v>
      </c>
      <c r="D42" s="3">
        <v>301.392</v>
      </c>
      <c r="E42" s="3">
        <v>49.88</v>
      </c>
      <c r="F42" s="3" t="s">
        <v>10</v>
      </c>
      <c r="G42" s="3">
        <v>49.88</v>
      </c>
      <c r="H42" s="3">
        <v>0</v>
      </c>
      <c r="I42" s="3">
        <v>100</v>
      </c>
      <c r="J42">
        <f t="shared" si="0"/>
        <v>15033.43296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125</v>
      </c>
      <c r="C43" s="3">
        <v>85</v>
      </c>
      <c r="D43" s="3">
        <v>301.392</v>
      </c>
      <c r="E43" s="3">
        <v>132.66999999999999</v>
      </c>
      <c r="F43" s="3" t="s">
        <v>10</v>
      </c>
      <c r="G43" s="3">
        <v>132.66999999999999</v>
      </c>
      <c r="H43" s="3">
        <v>0</v>
      </c>
      <c r="I43" s="3">
        <v>100</v>
      </c>
      <c r="J43">
        <f t="shared" si="0"/>
        <v>39985.676639999998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126</v>
      </c>
      <c r="C44" s="3">
        <v>86</v>
      </c>
      <c r="D44" s="3">
        <v>301.392</v>
      </c>
      <c r="E44" s="3">
        <v>12.33</v>
      </c>
      <c r="F44" s="3" t="s">
        <v>10</v>
      </c>
      <c r="G44" s="3">
        <v>12.33</v>
      </c>
      <c r="H44" s="3">
        <v>0</v>
      </c>
      <c r="I44" s="3">
        <v>100</v>
      </c>
      <c r="J44">
        <f t="shared" si="0"/>
        <v>3716.16336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127</v>
      </c>
      <c r="C45" s="3">
        <v>87</v>
      </c>
      <c r="D45" s="3">
        <v>301.392</v>
      </c>
      <c r="E45" s="3">
        <v>16.88</v>
      </c>
      <c r="F45" s="3" t="s">
        <v>10</v>
      </c>
      <c r="G45" s="3">
        <v>16.88</v>
      </c>
      <c r="H45" s="3">
        <v>0</v>
      </c>
      <c r="I45" s="3">
        <v>100</v>
      </c>
      <c r="J45">
        <f t="shared" si="0"/>
        <v>5087.4969599999995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128</v>
      </c>
      <c r="C46" s="3">
        <v>88</v>
      </c>
      <c r="D46" s="3">
        <v>2000</v>
      </c>
      <c r="E46" s="3">
        <v>2.9430000000000001</v>
      </c>
      <c r="F46" s="3" t="s">
        <v>14</v>
      </c>
      <c r="G46" s="3">
        <v>2.94</v>
      </c>
      <c r="H46" s="3">
        <v>0</v>
      </c>
      <c r="I46" s="3">
        <v>100</v>
      </c>
      <c r="J46">
        <f t="shared" si="0"/>
        <v>5880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129</v>
      </c>
      <c r="C47" s="3">
        <v>91</v>
      </c>
      <c r="D47" s="3">
        <v>225</v>
      </c>
      <c r="E47" s="3">
        <v>13.7</v>
      </c>
      <c r="F47" s="3" t="s">
        <v>14</v>
      </c>
      <c r="G47" s="3">
        <v>13.7</v>
      </c>
      <c r="H47" s="3">
        <v>0</v>
      </c>
      <c r="I47" s="3">
        <v>100</v>
      </c>
      <c r="J47">
        <f t="shared" si="0"/>
        <v>3082.5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130</v>
      </c>
      <c r="C48" s="3">
        <v>92</v>
      </c>
      <c r="D48" s="3">
        <v>2000</v>
      </c>
      <c r="E48" s="3">
        <v>1.99</v>
      </c>
      <c r="F48" s="3" t="s">
        <v>14</v>
      </c>
      <c r="G48" s="3">
        <v>1.99</v>
      </c>
      <c r="H48" s="3">
        <v>0</v>
      </c>
      <c r="I48" s="3">
        <v>100</v>
      </c>
      <c r="J48">
        <f t="shared" si="0"/>
        <v>3980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131</v>
      </c>
      <c r="C49" s="3">
        <v>93</v>
      </c>
      <c r="D49" s="3">
        <v>1500</v>
      </c>
      <c r="E49" s="3">
        <v>0.93700000000000006</v>
      </c>
      <c r="F49" s="3" t="s">
        <v>14</v>
      </c>
      <c r="G49" s="3">
        <v>0.94</v>
      </c>
      <c r="H49" s="3">
        <v>0</v>
      </c>
      <c r="I49" s="3">
        <v>100</v>
      </c>
      <c r="J49">
        <f t="shared" si="0"/>
        <v>1410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132</v>
      </c>
      <c r="C50" s="3">
        <v>97</v>
      </c>
      <c r="D50" s="3">
        <v>7000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700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133</v>
      </c>
      <c r="C51" s="3">
        <v>100</v>
      </c>
      <c r="D51" s="3">
        <v>7000</v>
      </c>
      <c r="E51" s="3">
        <v>0.25</v>
      </c>
      <c r="F51" s="3" t="s">
        <v>16</v>
      </c>
      <c r="G51" s="3">
        <v>0.25</v>
      </c>
      <c r="H51" s="3">
        <v>0</v>
      </c>
      <c r="I51" s="3">
        <v>100</v>
      </c>
      <c r="J51">
        <f t="shared" si="0"/>
        <v>1750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134</v>
      </c>
      <c r="C52" s="3">
        <v>103</v>
      </c>
      <c r="D52" s="3">
        <v>7000</v>
      </c>
      <c r="E52" s="3">
        <v>0.03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210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8.1</v>
      </c>
      <c r="H53" s="3">
        <v>0</v>
      </c>
      <c r="I53" s="3">
        <v>100</v>
      </c>
      <c r="J53">
        <f t="shared" si="0"/>
        <v>2441.2752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136</v>
      </c>
      <c r="C54" s="3">
        <v>107</v>
      </c>
      <c r="D54" s="3">
        <v>301.392</v>
      </c>
      <c r="E54" s="3">
        <v>27.13</v>
      </c>
      <c r="F54" s="3" t="s">
        <v>10</v>
      </c>
      <c r="G54" s="3">
        <v>27.13</v>
      </c>
      <c r="H54" s="3">
        <v>0</v>
      </c>
      <c r="I54" s="3">
        <v>100</v>
      </c>
      <c r="J54">
        <f t="shared" si="0"/>
        <v>8176.7649599999995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137</v>
      </c>
      <c r="C55" s="3">
        <v>108</v>
      </c>
      <c r="D55" s="3">
        <v>301.392</v>
      </c>
      <c r="E55" s="3">
        <v>2.75</v>
      </c>
      <c r="F55" s="3" t="s">
        <v>10</v>
      </c>
      <c r="G55" s="3">
        <v>2.75</v>
      </c>
      <c r="H55" s="3">
        <v>0</v>
      </c>
      <c r="I55" s="3">
        <v>100</v>
      </c>
      <c r="J55">
        <f t="shared" si="0"/>
        <v>828.82799999999997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139</v>
      </c>
      <c r="C57" s="3">
        <v>112</v>
      </c>
      <c r="D57" s="3">
        <v>225</v>
      </c>
      <c r="E57" s="3">
        <v>2.4119999999999999</v>
      </c>
      <c r="F57" s="3" t="s">
        <v>14</v>
      </c>
      <c r="G57" s="3">
        <v>2.41</v>
      </c>
      <c r="H57" s="3">
        <v>0</v>
      </c>
      <c r="I57" s="3">
        <v>100</v>
      </c>
      <c r="J57">
        <f t="shared" si="0"/>
        <v>542.25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139</v>
      </c>
      <c r="C58" s="3">
        <v>113</v>
      </c>
      <c r="D58" s="3">
        <v>1500</v>
      </c>
      <c r="E58" s="3">
        <v>0.22</v>
      </c>
      <c r="F58" s="3" t="s">
        <v>14</v>
      </c>
      <c r="G58" s="3">
        <v>0.22</v>
      </c>
      <c r="H58" s="3">
        <v>0</v>
      </c>
      <c r="I58" s="3">
        <v>100</v>
      </c>
      <c r="J58">
        <f t="shared" si="0"/>
        <v>330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140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18</v>
      </c>
      <c r="B60" s="3" t="s">
        <v>141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142</v>
      </c>
      <c r="C61" s="3">
        <v>120</v>
      </c>
      <c r="D61" s="3">
        <v>193.75200000000001</v>
      </c>
      <c r="E61" s="3">
        <v>115.89</v>
      </c>
      <c r="F61" s="3" t="s">
        <v>10</v>
      </c>
      <c r="G61" s="3">
        <v>115.89</v>
      </c>
      <c r="H61" s="3">
        <v>0</v>
      </c>
      <c r="I61" s="3">
        <v>100</v>
      </c>
      <c r="J61">
        <f t="shared" si="0"/>
        <v>22453.919280000002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143</v>
      </c>
      <c r="C62" s="3">
        <v>124</v>
      </c>
      <c r="D62" s="3">
        <v>193.75200000000001</v>
      </c>
      <c r="E62" s="3">
        <v>133.21</v>
      </c>
      <c r="F62" s="3" t="s">
        <v>10</v>
      </c>
      <c r="G62" s="3">
        <v>133.21</v>
      </c>
      <c r="H62" s="3">
        <v>0</v>
      </c>
      <c r="I62" s="3">
        <v>100</v>
      </c>
      <c r="J62">
        <f t="shared" si="0"/>
        <v>25809.703920000004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144</v>
      </c>
      <c r="C63" s="3">
        <v>129</v>
      </c>
      <c r="D63" s="3">
        <v>193.75200000000001</v>
      </c>
      <c r="E63" s="3">
        <v>67.31</v>
      </c>
      <c r="F63" s="3" t="s">
        <v>10</v>
      </c>
      <c r="G63" s="3">
        <v>67.31</v>
      </c>
      <c r="H63" s="3">
        <v>0</v>
      </c>
      <c r="I63" s="3">
        <v>100</v>
      </c>
      <c r="J63">
        <f t="shared" si="0"/>
        <v>13041.447120000001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145</v>
      </c>
      <c r="C64" s="3">
        <v>133</v>
      </c>
      <c r="D64" s="3">
        <v>65.599999999999994</v>
      </c>
      <c r="E64" s="3">
        <v>32.04</v>
      </c>
      <c r="F64" s="3" t="s">
        <v>19</v>
      </c>
      <c r="G64" s="3">
        <v>32.04</v>
      </c>
      <c r="H64" s="3">
        <v>0</v>
      </c>
      <c r="I64" s="3">
        <v>100</v>
      </c>
      <c r="J64">
        <f t="shared" si="0"/>
        <v>2101.8239999999996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146</v>
      </c>
      <c r="C65" s="3">
        <v>137</v>
      </c>
      <c r="D65" s="3">
        <v>65.599999999999994</v>
      </c>
      <c r="E65" s="3">
        <v>32.049999999999997</v>
      </c>
      <c r="F65" s="3" t="s">
        <v>19</v>
      </c>
      <c r="G65" s="3">
        <v>32.049999999999997</v>
      </c>
      <c r="H65" s="3">
        <v>0</v>
      </c>
      <c r="I65" s="3">
        <v>100</v>
      </c>
      <c r="J65">
        <f t="shared" si="0"/>
        <v>2102.4799999999996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276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1.1399999999999999</v>
      </c>
      <c r="H66" s="3">
        <v>0</v>
      </c>
      <c r="I66" s="3">
        <v>100</v>
      </c>
      <c r="J66">
        <f t="shared" si="0"/>
        <v>184.06440000000001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147</v>
      </c>
      <c r="C67" s="3">
        <v>140</v>
      </c>
      <c r="D67" s="3">
        <v>10.76</v>
      </c>
      <c r="E67" s="3">
        <v>206.732</v>
      </c>
      <c r="F67" s="3" t="s">
        <v>10</v>
      </c>
      <c r="G67" s="3">
        <v>206.73</v>
      </c>
      <c r="H67" s="3">
        <v>0</v>
      </c>
      <c r="I67" s="3">
        <v>100</v>
      </c>
      <c r="J67">
        <f t="shared" si="0"/>
        <v>2224.4148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148</v>
      </c>
      <c r="C68" s="3">
        <v>142</v>
      </c>
      <c r="D68" s="3">
        <v>139.93199999999999</v>
      </c>
      <c r="E68" s="3">
        <v>71.63</v>
      </c>
      <c r="F68" s="3" t="s">
        <v>10</v>
      </c>
      <c r="G68" s="3">
        <v>71.63</v>
      </c>
      <c r="H68" s="3">
        <v>0</v>
      </c>
      <c r="I68" s="3">
        <v>100</v>
      </c>
      <c r="J68">
        <f t="shared" si="0"/>
        <v>10023.329159999999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149</v>
      </c>
      <c r="C69" s="3">
        <v>143</v>
      </c>
      <c r="D69" s="3">
        <v>139.93199999999999</v>
      </c>
      <c r="E69" s="3">
        <v>194.53</v>
      </c>
      <c r="F69" s="3" t="s">
        <v>10</v>
      </c>
      <c r="G69" s="3">
        <v>194.53</v>
      </c>
      <c r="H69" s="3">
        <v>0</v>
      </c>
      <c r="I69" s="3">
        <v>100</v>
      </c>
      <c r="J69">
        <f t="shared" ref="J69:J86" si="2">D69*G69</f>
        <v>27220.971959999999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150</v>
      </c>
      <c r="C70" s="3">
        <v>147</v>
      </c>
      <c r="D70" s="3">
        <v>193.75200000000001</v>
      </c>
      <c r="E70" s="3">
        <v>208.32</v>
      </c>
      <c r="F70" s="3" t="s">
        <v>10</v>
      </c>
      <c r="G70" s="3">
        <v>208.32</v>
      </c>
      <c r="H70" s="3">
        <v>0</v>
      </c>
      <c r="I70" s="3">
        <v>100</v>
      </c>
      <c r="J70">
        <f t="shared" si="2"/>
        <v>40362.416640000003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151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152</v>
      </c>
      <c r="C72" s="3">
        <v>151</v>
      </c>
      <c r="D72" s="3">
        <v>139.93199999999999</v>
      </c>
      <c r="E72" s="3">
        <v>74.391999999999996</v>
      </c>
      <c r="F72" s="3" t="s">
        <v>10</v>
      </c>
      <c r="G72" s="3">
        <v>74.39</v>
      </c>
      <c r="H72" s="3">
        <v>0</v>
      </c>
      <c r="I72" s="3">
        <v>100</v>
      </c>
      <c r="J72">
        <f t="shared" si="2"/>
        <v>10409.54148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153</v>
      </c>
      <c r="C73" s="3">
        <v>152</v>
      </c>
      <c r="D73" s="3">
        <v>139.93199999999999</v>
      </c>
      <c r="E73" s="3">
        <v>220.46700000000001</v>
      </c>
      <c r="F73" s="3" t="s">
        <v>10</v>
      </c>
      <c r="G73" s="3">
        <v>220.47</v>
      </c>
      <c r="H73" s="3">
        <v>0</v>
      </c>
      <c r="I73" s="3">
        <v>100</v>
      </c>
      <c r="J73">
        <f t="shared" si="2"/>
        <v>30850.808039999996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154</v>
      </c>
      <c r="C74" s="3">
        <v>156</v>
      </c>
      <c r="D74" s="3">
        <v>193.75200000000001</v>
      </c>
      <c r="E74" s="3">
        <v>142.16</v>
      </c>
      <c r="F74" s="3" t="s">
        <v>10</v>
      </c>
      <c r="G74" s="3">
        <v>142.16</v>
      </c>
      <c r="H74" s="3">
        <v>0</v>
      </c>
      <c r="I74" s="3">
        <v>100</v>
      </c>
      <c r="J74">
        <f t="shared" si="2"/>
        <v>27543.784320000002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155</v>
      </c>
      <c r="C75" s="3">
        <v>160</v>
      </c>
      <c r="D75" s="3">
        <v>139.93199999999999</v>
      </c>
      <c r="E75" s="3">
        <v>11.61</v>
      </c>
      <c r="F75" s="3" t="s">
        <v>10</v>
      </c>
      <c r="G75" s="3">
        <v>11.61</v>
      </c>
      <c r="H75" s="3">
        <v>0</v>
      </c>
      <c r="I75" s="3">
        <v>100</v>
      </c>
      <c r="J75">
        <f t="shared" si="2"/>
        <v>1624.6105199999997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156</v>
      </c>
      <c r="C76" s="3">
        <v>161</v>
      </c>
      <c r="D76" s="3">
        <v>139.93199999999999</v>
      </c>
      <c r="E76" s="3">
        <v>33.43</v>
      </c>
      <c r="F76" s="3" t="s">
        <v>10</v>
      </c>
      <c r="G76" s="3">
        <v>33.43</v>
      </c>
      <c r="H76" s="3">
        <v>0</v>
      </c>
      <c r="I76" s="3">
        <v>100</v>
      </c>
      <c r="J76">
        <f t="shared" si="2"/>
        <v>4677.9267599999994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157</v>
      </c>
      <c r="C77" s="3">
        <v>165</v>
      </c>
      <c r="D77" s="3">
        <v>193.75200000000001</v>
      </c>
      <c r="E77" s="3">
        <v>153.38999999999999</v>
      </c>
      <c r="F77" s="3" t="s">
        <v>10</v>
      </c>
      <c r="G77" s="3">
        <v>153.38999999999999</v>
      </c>
      <c r="H77" s="3">
        <v>0</v>
      </c>
      <c r="I77" s="3">
        <v>100</v>
      </c>
      <c r="J77">
        <f t="shared" si="2"/>
        <v>29719.619279999999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158</v>
      </c>
      <c r="C78" s="3">
        <v>168</v>
      </c>
      <c r="D78" s="3">
        <v>215.28</v>
      </c>
      <c r="E78" s="3">
        <v>122.867</v>
      </c>
      <c r="F78" s="3" t="s">
        <v>10</v>
      </c>
      <c r="G78" s="3">
        <v>122.87</v>
      </c>
      <c r="H78" s="3">
        <v>0</v>
      </c>
      <c r="I78" s="3">
        <v>100</v>
      </c>
      <c r="J78">
        <f t="shared" si="2"/>
        <v>26451.453600000001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159</v>
      </c>
      <c r="C79" s="3">
        <v>170</v>
      </c>
      <c r="D79" s="3">
        <v>215.28</v>
      </c>
      <c r="E79" s="3">
        <v>35.515999999999998</v>
      </c>
      <c r="F79" s="3" t="s">
        <v>10</v>
      </c>
      <c r="G79" s="3">
        <v>35.520000000000003</v>
      </c>
      <c r="H79" s="3">
        <v>0</v>
      </c>
      <c r="I79" s="3">
        <v>100</v>
      </c>
      <c r="J79">
        <f t="shared" si="2"/>
        <v>7646.7456000000011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160</v>
      </c>
      <c r="C80" s="3">
        <v>173</v>
      </c>
      <c r="D80" s="3">
        <v>107.64</v>
      </c>
      <c r="E80" s="3">
        <v>26.030999999999999</v>
      </c>
      <c r="F80" s="3" t="s">
        <v>10</v>
      </c>
      <c r="G80" s="3">
        <v>26.03</v>
      </c>
      <c r="H80" s="3">
        <v>0</v>
      </c>
      <c r="I80" s="3">
        <v>100</v>
      </c>
      <c r="J80">
        <f t="shared" si="2"/>
        <v>2801.8692000000001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161</v>
      </c>
      <c r="C81" s="3">
        <v>174</v>
      </c>
      <c r="D81" s="3">
        <v>215.28</v>
      </c>
      <c r="E81" s="3">
        <v>87.350999999999999</v>
      </c>
      <c r="F81" s="3" t="s">
        <v>10</v>
      </c>
      <c r="G81" s="3">
        <v>87.35</v>
      </c>
      <c r="H81" s="3">
        <v>0</v>
      </c>
      <c r="I81" s="3">
        <v>100</v>
      </c>
      <c r="J81">
        <f t="shared" si="2"/>
        <v>18804.707999999999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162</v>
      </c>
      <c r="C82" s="3">
        <v>178</v>
      </c>
      <c r="D82" s="3">
        <v>107.64</v>
      </c>
      <c r="E82" s="3">
        <v>26.030999999999999</v>
      </c>
      <c r="F82" s="3" t="s">
        <v>10</v>
      </c>
      <c r="G82" s="3">
        <v>26.03</v>
      </c>
      <c r="H82" s="3">
        <v>0</v>
      </c>
      <c r="I82" s="3">
        <v>100</v>
      </c>
      <c r="J82">
        <f t="shared" si="2"/>
        <v>2801.8692000000001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163</v>
      </c>
      <c r="C83" s="3">
        <v>180</v>
      </c>
      <c r="D83" s="3">
        <v>200</v>
      </c>
      <c r="E83" s="3">
        <v>15</v>
      </c>
      <c r="F83" s="3" t="s">
        <v>13</v>
      </c>
      <c r="G83" s="3">
        <v>15</v>
      </c>
      <c r="H83" s="3">
        <v>0</v>
      </c>
      <c r="I83" s="3">
        <v>100</v>
      </c>
      <c r="J83">
        <f t="shared" si="2"/>
        <v>3000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183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185</v>
      </c>
      <c r="D85" s="3">
        <v>96.88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6003.6535999999996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326</v>
      </c>
      <c r="C86" s="3">
        <v>186</v>
      </c>
      <c r="D86" s="3">
        <v>16.149999999999999</v>
      </c>
      <c r="E86" s="3">
        <v>345.50400000000002</v>
      </c>
      <c r="F86" s="3" t="s">
        <v>10</v>
      </c>
      <c r="G86" s="3">
        <v>345.5</v>
      </c>
      <c r="H86" s="3">
        <v>0</v>
      </c>
      <c r="I86" s="3">
        <v>100</v>
      </c>
      <c r="J86">
        <f t="shared" si="2"/>
        <v>5579.8249999999998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327</v>
      </c>
      <c r="C87" s="3">
        <v>190</v>
      </c>
      <c r="D87" s="3">
        <v>32.292000000000002</v>
      </c>
      <c r="E87" s="3">
        <v>345.50400000000002</v>
      </c>
      <c r="F87" s="3" t="s">
        <v>10</v>
      </c>
      <c r="G87" s="3">
        <v>345.5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169</v>
      </c>
      <c r="C88" s="3">
        <v>191</v>
      </c>
      <c r="D88" s="3">
        <v>16.149999999999999</v>
      </c>
      <c r="E88" s="3">
        <v>58.07</v>
      </c>
      <c r="F88" s="3" t="s">
        <v>10</v>
      </c>
      <c r="G88" s="3">
        <v>58.07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170</v>
      </c>
      <c r="C89" s="3">
        <v>192</v>
      </c>
      <c r="D89" s="3">
        <v>48.438000000000002</v>
      </c>
      <c r="E89" s="3">
        <v>524.43299999999999</v>
      </c>
      <c r="F89" s="3" t="s">
        <v>10</v>
      </c>
      <c r="G89" s="3">
        <v>524.42999999999995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171</v>
      </c>
      <c r="C90" s="3">
        <v>193</v>
      </c>
      <c r="D90" s="3">
        <v>16.149999999999999</v>
      </c>
      <c r="E90" s="3">
        <v>535.5</v>
      </c>
      <c r="F90" s="3" t="s">
        <v>10</v>
      </c>
      <c r="G90" s="3">
        <v>535.5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172</v>
      </c>
      <c r="C91" s="3">
        <v>194</v>
      </c>
      <c r="D91" s="3">
        <v>26.91</v>
      </c>
      <c r="E91" s="3">
        <v>541.24900000000002</v>
      </c>
      <c r="F91" s="3" t="s">
        <v>10</v>
      </c>
      <c r="G91" s="3">
        <v>541.25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173</v>
      </c>
      <c r="C92" s="3">
        <v>215</v>
      </c>
      <c r="D92" s="3">
        <v>301.392</v>
      </c>
      <c r="E92" s="3">
        <v>20.21</v>
      </c>
      <c r="F92" s="3" t="s">
        <v>10</v>
      </c>
      <c r="G92" s="3">
        <v>20.21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174</v>
      </c>
      <c r="C93" s="3">
        <v>218</v>
      </c>
      <c r="D93" s="3">
        <v>350</v>
      </c>
      <c r="E93" s="3">
        <v>12</v>
      </c>
      <c r="F93" s="3" t="s">
        <v>13</v>
      </c>
      <c r="G93" s="3">
        <v>12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175</v>
      </c>
      <c r="C94" s="3">
        <v>219</v>
      </c>
      <c r="D94" s="3">
        <v>82</v>
      </c>
      <c r="E94" s="3">
        <v>49.756999999999998</v>
      </c>
      <c r="F94" s="3" t="s">
        <v>19</v>
      </c>
      <c r="G94" s="3">
        <v>49.76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176</v>
      </c>
      <c r="C95" s="3">
        <v>220</v>
      </c>
      <c r="D95" s="3">
        <v>32.799999999999997</v>
      </c>
      <c r="E95" s="3">
        <v>113.75700000000001</v>
      </c>
      <c r="F95" s="3" t="s">
        <v>19</v>
      </c>
      <c r="G95" s="3">
        <v>113.76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177</v>
      </c>
      <c r="C96" s="3">
        <v>221</v>
      </c>
      <c r="D96" s="3">
        <v>131.19999999999999</v>
      </c>
      <c r="E96" s="3">
        <v>23.259</v>
      </c>
      <c r="F96" s="3" t="s">
        <v>19</v>
      </c>
      <c r="G96" s="3">
        <v>23.26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179</v>
      </c>
      <c r="C97" s="3">
        <v>224</v>
      </c>
      <c r="D97" s="3">
        <v>183</v>
      </c>
      <c r="E97" s="3">
        <v>49.627000000000002</v>
      </c>
      <c r="F97" s="3" t="s">
        <v>10</v>
      </c>
      <c r="G97" s="3">
        <v>40.630000000000003</v>
      </c>
      <c r="H97" s="3">
        <v>9</v>
      </c>
      <c r="I97" s="3">
        <v>81.864999999999995</v>
      </c>
    </row>
    <row r="98" spans="1:9" x14ac:dyDescent="0.25">
      <c r="A98" s="3" t="s">
        <v>22</v>
      </c>
      <c r="B98" s="3" t="s">
        <v>180</v>
      </c>
      <c r="C98" s="3">
        <v>225</v>
      </c>
      <c r="D98" s="3">
        <v>49.2</v>
      </c>
      <c r="E98" s="3">
        <v>45.015999999999998</v>
      </c>
      <c r="F98" s="3" t="s">
        <v>19</v>
      </c>
      <c r="G98" s="3">
        <v>38.020000000000003</v>
      </c>
      <c r="H98" s="3">
        <v>7</v>
      </c>
      <c r="I98" s="3">
        <v>84.45</v>
      </c>
    </row>
    <row r="99" spans="1:9" x14ac:dyDescent="0.25">
      <c r="A99" s="3" t="s">
        <v>22</v>
      </c>
      <c r="B99" s="3" t="s">
        <v>181</v>
      </c>
      <c r="C99" s="3">
        <v>226</v>
      </c>
      <c r="D99" s="3">
        <v>183</v>
      </c>
      <c r="E99" s="3">
        <v>48.345999999999997</v>
      </c>
      <c r="F99" s="3" t="s">
        <v>10</v>
      </c>
      <c r="G99" s="3">
        <v>40.35</v>
      </c>
      <c r="H99" s="3">
        <v>8</v>
      </c>
      <c r="I99" s="3">
        <v>83.453000000000003</v>
      </c>
    </row>
    <row r="100" spans="1:9" x14ac:dyDescent="0.25">
      <c r="A100" s="3" t="s">
        <v>22</v>
      </c>
      <c r="B100" s="3" t="s">
        <v>182</v>
      </c>
      <c r="C100" s="3">
        <v>227</v>
      </c>
      <c r="D100" s="3">
        <v>49.2</v>
      </c>
      <c r="E100" s="3">
        <v>47.32</v>
      </c>
      <c r="F100" s="3" t="s">
        <v>19</v>
      </c>
      <c r="G100" s="3">
        <v>40.32</v>
      </c>
      <c r="H100" s="3">
        <v>7</v>
      </c>
      <c r="I100" s="3">
        <v>85.206999999999994</v>
      </c>
    </row>
    <row r="101" spans="1:9" x14ac:dyDescent="0.25">
      <c r="A101" s="3" t="s">
        <v>22</v>
      </c>
      <c r="B101" s="3" t="s">
        <v>183</v>
      </c>
      <c r="C101" s="3">
        <v>228</v>
      </c>
      <c r="D101" s="3">
        <v>183</v>
      </c>
      <c r="E101" s="3">
        <v>4.49</v>
      </c>
      <c r="F101" s="3" t="s">
        <v>10</v>
      </c>
      <c r="G101" s="3">
        <v>3.49</v>
      </c>
      <c r="H101" s="3">
        <v>1</v>
      </c>
      <c r="I101" s="3">
        <v>77.727999999999994</v>
      </c>
    </row>
    <row r="102" spans="1:9" x14ac:dyDescent="0.25">
      <c r="A102" s="3" t="s">
        <v>22</v>
      </c>
      <c r="B102" s="3" t="s">
        <v>184</v>
      </c>
      <c r="C102" s="3">
        <v>229</v>
      </c>
      <c r="D102" s="3">
        <v>49.2</v>
      </c>
      <c r="E102" s="3">
        <v>6.1</v>
      </c>
      <c r="F102" s="3" t="s">
        <v>19</v>
      </c>
      <c r="G102" s="3">
        <v>0</v>
      </c>
      <c r="H102" s="3">
        <v>6.1</v>
      </c>
      <c r="I102" s="3">
        <v>0</v>
      </c>
    </row>
    <row r="103" spans="1:9" x14ac:dyDescent="0.25">
      <c r="A103" s="3" t="s">
        <v>22</v>
      </c>
      <c r="B103" s="3" t="s">
        <v>185</v>
      </c>
      <c r="C103" s="3">
        <v>230</v>
      </c>
      <c r="D103" s="3">
        <v>183</v>
      </c>
      <c r="E103" s="3">
        <v>2.512</v>
      </c>
      <c r="F103" s="3" t="s">
        <v>10</v>
      </c>
      <c r="G103" s="3">
        <v>0</v>
      </c>
      <c r="H103" s="3">
        <v>2.5099999999999998</v>
      </c>
      <c r="I103" s="3">
        <v>0</v>
      </c>
    </row>
    <row r="104" spans="1:9" x14ac:dyDescent="0.25">
      <c r="A104" s="3" t="s">
        <v>22</v>
      </c>
      <c r="B104" s="3" t="s">
        <v>186</v>
      </c>
      <c r="C104" s="3">
        <v>231</v>
      </c>
      <c r="D104" s="3">
        <v>49.2</v>
      </c>
      <c r="E104" s="3">
        <v>7.61</v>
      </c>
      <c r="F104" s="3" t="s">
        <v>19</v>
      </c>
      <c r="G104" s="3">
        <v>0</v>
      </c>
      <c r="H104" s="3">
        <v>7.61</v>
      </c>
      <c r="I104" s="3">
        <v>0</v>
      </c>
    </row>
    <row r="105" spans="1:9" x14ac:dyDescent="0.25">
      <c r="A105" s="3" t="s">
        <v>22</v>
      </c>
      <c r="B105" s="3" t="s">
        <v>187</v>
      </c>
      <c r="C105" s="3">
        <v>232</v>
      </c>
      <c r="D105" s="3">
        <v>183</v>
      </c>
      <c r="E105" s="3">
        <v>10.585000000000001</v>
      </c>
      <c r="F105" s="3" t="s">
        <v>10</v>
      </c>
      <c r="G105" s="3">
        <v>10.59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188</v>
      </c>
      <c r="C106" s="3">
        <v>233</v>
      </c>
      <c r="D106" s="3">
        <v>49.2</v>
      </c>
      <c r="E106" s="3">
        <v>22.792000000000002</v>
      </c>
      <c r="F106" s="3" t="s">
        <v>19</v>
      </c>
      <c r="G106" s="3">
        <v>22.79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189</v>
      </c>
      <c r="C107" s="3">
        <v>234</v>
      </c>
      <c r="D107" s="3">
        <v>183</v>
      </c>
      <c r="E107" s="3">
        <v>17.623000000000001</v>
      </c>
      <c r="F107" s="3" t="s">
        <v>10</v>
      </c>
      <c r="G107" s="3">
        <v>17.62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190</v>
      </c>
      <c r="C108" s="3">
        <v>235</v>
      </c>
      <c r="D108" s="3">
        <v>2.5</v>
      </c>
      <c r="E108" s="3">
        <v>1122.3</v>
      </c>
      <c r="F108" s="3" t="s">
        <v>23</v>
      </c>
      <c r="G108" s="3">
        <v>1122.3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191</v>
      </c>
      <c r="C109" s="3">
        <v>237</v>
      </c>
      <c r="D109" s="3">
        <v>183</v>
      </c>
      <c r="E109" s="3">
        <v>3.0270000000000001</v>
      </c>
      <c r="F109" s="3" t="s">
        <v>10</v>
      </c>
      <c r="G109" s="3">
        <v>3.03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192</v>
      </c>
      <c r="C110" s="3">
        <v>238</v>
      </c>
      <c r="D110" s="3">
        <v>183</v>
      </c>
      <c r="E110" s="3">
        <v>15.292</v>
      </c>
      <c r="F110" s="3" t="s">
        <v>10</v>
      </c>
      <c r="G110" s="3">
        <v>12.29</v>
      </c>
      <c r="H110" s="3">
        <v>3</v>
      </c>
      <c r="I110" s="3">
        <v>80.382000000000005</v>
      </c>
    </row>
    <row r="111" spans="1:9" x14ac:dyDescent="0.25">
      <c r="A111" s="3" t="s">
        <v>22</v>
      </c>
      <c r="B111" s="3" t="s">
        <v>193</v>
      </c>
      <c r="C111" s="3">
        <v>239</v>
      </c>
      <c r="D111" s="3">
        <v>183</v>
      </c>
      <c r="E111" s="3">
        <v>15.37</v>
      </c>
      <c r="F111" s="3" t="s">
        <v>10</v>
      </c>
      <c r="G111" s="3">
        <v>12.37</v>
      </c>
      <c r="H111" s="3">
        <v>3</v>
      </c>
      <c r="I111" s="3">
        <v>80.480999999999995</v>
      </c>
    </row>
    <row r="112" spans="1:9" x14ac:dyDescent="0.25">
      <c r="A112" s="3" t="s">
        <v>22</v>
      </c>
      <c r="B112" s="3" t="s">
        <v>194</v>
      </c>
      <c r="C112" s="3">
        <v>240</v>
      </c>
      <c r="D112" s="3">
        <v>183</v>
      </c>
      <c r="E112" s="3">
        <v>57.343000000000004</v>
      </c>
      <c r="F112" s="3" t="s">
        <v>10</v>
      </c>
      <c r="G112" s="3">
        <v>48.34</v>
      </c>
      <c r="H112" s="3">
        <v>9</v>
      </c>
      <c r="I112" s="3">
        <v>84.305000000000007</v>
      </c>
    </row>
    <row r="113" spans="1:9" x14ac:dyDescent="0.25">
      <c r="A113" s="3" t="s">
        <v>68</v>
      </c>
      <c r="B113" s="3" t="s">
        <v>195</v>
      </c>
      <c r="C113" s="3">
        <v>243</v>
      </c>
      <c r="D113" s="3">
        <v>64.58</v>
      </c>
      <c r="E113" s="3">
        <v>115.56</v>
      </c>
      <c r="F113" s="3" t="s">
        <v>10</v>
      </c>
      <c r="G113" s="3">
        <v>115.56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196</v>
      </c>
      <c r="C114" s="3">
        <v>246</v>
      </c>
      <c r="D114" s="3">
        <v>14500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273</v>
      </c>
      <c r="C115" s="3">
        <v>247</v>
      </c>
      <c r="D115" s="3">
        <v>600</v>
      </c>
      <c r="E115" s="3">
        <v>1</v>
      </c>
      <c r="F115" s="3" t="s">
        <v>13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201</v>
      </c>
      <c r="C121" s="3">
        <v>255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202</v>
      </c>
      <c r="C122" s="3">
        <v>257</v>
      </c>
      <c r="D122" s="3">
        <v>1800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203</v>
      </c>
      <c r="C123" s="3">
        <v>258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26</v>
      </c>
      <c r="B124" s="3" t="s">
        <v>204</v>
      </c>
      <c r="C124" s="3">
        <v>260</v>
      </c>
      <c r="D124" s="3">
        <v>5535</v>
      </c>
      <c r="E124" s="3">
        <v>25.164999999999999</v>
      </c>
      <c r="F124" s="3" t="s">
        <v>19</v>
      </c>
      <c r="G124" s="3">
        <v>25.17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205</v>
      </c>
      <c r="C125" s="3">
        <v>262</v>
      </c>
      <c r="D125" s="3">
        <v>450</v>
      </c>
      <c r="E125" s="3">
        <v>3</v>
      </c>
      <c r="F125" s="3" t="s">
        <v>13</v>
      </c>
      <c r="G125" s="3">
        <v>3</v>
      </c>
      <c r="H125" s="3">
        <v>0</v>
      </c>
      <c r="I125" s="3">
        <v>100</v>
      </c>
    </row>
    <row r="126" spans="1:9" x14ac:dyDescent="0.25">
      <c r="A126" s="3" t="s">
        <v>28</v>
      </c>
      <c r="B126" s="3" t="s">
        <v>206</v>
      </c>
      <c r="C126" s="3">
        <v>263</v>
      </c>
      <c r="D126" s="3">
        <v>14832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207</v>
      </c>
      <c r="C127" s="3">
        <v>264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208</v>
      </c>
      <c r="C128" s="3">
        <v>265</v>
      </c>
      <c r="D128" s="3">
        <v>450</v>
      </c>
      <c r="E128" s="3">
        <v>12.5</v>
      </c>
      <c r="F128" s="3" t="s">
        <v>23</v>
      </c>
      <c r="G128" s="3">
        <v>12.5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209</v>
      </c>
      <c r="C129" s="3">
        <v>270</v>
      </c>
      <c r="D129" s="3">
        <v>250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210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350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34</v>
      </c>
      <c r="E134" s="3">
        <v>76.528999999999996</v>
      </c>
      <c r="F134" s="3" t="s">
        <v>31</v>
      </c>
      <c r="G134" s="3">
        <v>76.53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77</v>
      </c>
      <c r="E135" s="3">
        <v>29.302600000000002</v>
      </c>
      <c r="F135" s="3" t="s">
        <v>31</v>
      </c>
      <c r="G135" s="3">
        <v>29.3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23</v>
      </c>
      <c r="E136" s="3">
        <v>66</v>
      </c>
      <c r="F136" s="3" t="s">
        <v>23</v>
      </c>
      <c r="G136" s="3">
        <v>66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151</v>
      </c>
      <c r="E137" s="3">
        <v>17.375499999999999</v>
      </c>
      <c r="F137" s="3" t="s">
        <v>31</v>
      </c>
      <c r="G137" s="3">
        <v>17.38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34</v>
      </c>
      <c r="B140" s="3" t="s">
        <v>313</v>
      </c>
      <c r="C140" s="3">
        <v>287</v>
      </c>
      <c r="D140" s="3">
        <v>800</v>
      </c>
      <c r="E140" s="3">
        <v>1</v>
      </c>
      <c r="F140" s="3" t="s">
        <v>13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42</v>
      </c>
      <c r="B141" s="3" t="s">
        <v>220</v>
      </c>
      <c r="C141" s="3">
        <v>296</v>
      </c>
      <c r="D141" s="3">
        <v>290</v>
      </c>
      <c r="E141" s="3">
        <v>33.5</v>
      </c>
      <c r="F141" s="3" t="s">
        <v>12</v>
      </c>
      <c r="G141" s="3">
        <v>33.5</v>
      </c>
      <c r="H141" s="3">
        <v>0</v>
      </c>
      <c r="I141" s="3">
        <v>100</v>
      </c>
    </row>
    <row r="142" spans="1:9" x14ac:dyDescent="0.25">
      <c r="A142" s="3" t="s">
        <v>60</v>
      </c>
      <c r="B142" s="3" t="s">
        <v>328</v>
      </c>
      <c r="C142" s="3">
        <v>351</v>
      </c>
      <c r="D142" s="3">
        <v>1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24</v>
      </c>
      <c r="B143" s="3" t="s">
        <v>289</v>
      </c>
      <c r="C143" s="3">
        <v>352</v>
      </c>
      <c r="D143" s="3">
        <v>1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3:L13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60</v>
      </c>
      <c r="F9" s="3" t="s">
        <v>10</v>
      </c>
      <c r="G9" s="3">
        <v>60</v>
      </c>
      <c r="H9" s="3">
        <v>0</v>
      </c>
      <c r="I9" s="3">
        <v>100</v>
      </c>
      <c r="J9">
        <f t="shared" si="0"/>
        <v>2580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23.31</v>
      </c>
      <c r="F12" s="3" t="s">
        <v>10</v>
      </c>
      <c r="G12" s="3">
        <v>23.31</v>
      </c>
      <c r="H12" s="3">
        <v>0</v>
      </c>
      <c r="I12" s="3">
        <v>100</v>
      </c>
      <c r="J12">
        <f t="shared" si="0"/>
        <v>1002.3299999999999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69</v>
      </c>
      <c r="B19" s="3" t="s">
        <v>98</v>
      </c>
      <c r="C19" s="3">
        <v>23</v>
      </c>
      <c r="D19" s="3">
        <v>6800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2720</v>
      </c>
      <c r="K19" s="3">
        <v>0</v>
      </c>
      <c r="L19">
        <f t="shared" si="1"/>
        <v>0</v>
      </c>
    </row>
    <row r="20" spans="1:12" x14ac:dyDescent="0.25">
      <c r="A20" s="3" t="s">
        <v>69</v>
      </c>
      <c r="B20" s="3" t="s">
        <v>99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69</v>
      </c>
      <c r="B21" s="3" t="s">
        <v>100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69</v>
      </c>
      <c r="B22" s="3" t="s">
        <v>101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69</v>
      </c>
      <c r="B23" s="3" t="s">
        <v>102</v>
      </c>
      <c r="C23" s="3">
        <v>29</v>
      </c>
      <c r="D23" s="3">
        <v>6800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9860</v>
      </c>
      <c r="K23" s="3">
        <v>0</v>
      </c>
      <c r="L23">
        <f t="shared" si="1"/>
        <v>0</v>
      </c>
    </row>
    <row r="24" spans="1:12" x14ac:dyDescent="0.25">
      <c r="A24" s="3" t="s">
        <v>69</v>
      </c>
      <c r="B24" s="3" t="s">
        <v>103</v>
      </c>
      <c r="C24" s="3">
        <v>32</v>
      </c>
      <c r="D24" s="3">
        <v>6800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1156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104</v>
      </c>
      <c r="C25" s="3">
        <v>35</v>
      </c>
      <c r="D25" s="3">
        <v>6800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680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0</v>
      </c>
      <c r="H32" s="3">
        <v>12.54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48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69</v>
      </c>
      <c r="B41" s="3" t="s">
        <v>120</v>
      </c>
      <c r="C41" s="3">
        <v>69</v>
      </c>
      <c r="D41" s="3">
        <v>6800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3740.0000000000005</v>
      </c>
      <c r="K41" s="3">
        <v>0</v>
      </c>
      <c r="L41">
        <f t="shared" si="1"/>
        <v>0</v>
      </c>
    </row>
    <row r="42" spans="1:12" x14ac:dyDescent="0.25">
      <c r="A42" s="3" t="s">
        <v>69</v>
      </c>
      <c r="B42" s="3" t="s">
        <v>121</v>
      </c>
      <c r="C42" s="3">
        <v>73</v>
      </c>
      <c r="D42" s="3">
        <v>6800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8160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122</v>
      </c>
      <c r="C43" s="3">
        <v>77</v>
      </c>
      <c r="D43" s="3">
        <v>6800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1156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123</v>
      </c>
      <c r="C44" s="3">
        <v>80</v>
      </c>
      <c r="D44" s="3">
        <v>6800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1020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0</v>
      </c>
      <c r="H48" s="3">
        <v>15.5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48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50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69</v>
      </c>
      <c r="B53" s="3" t="s">
        <v>132</v>
      </c>
      <c r="C53" s="3">
        <v>97</v>
      </c>
      <c r="D53" s="3">
        <v>6800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1020</v>
      </c>
      <c r="K53" s="3">
        <v>0</v>
      </c>
      <c r="L53">
        <f t="shared" si="1"/>
        <v>0</v>
      </c>
    </row>
    <row r="54" spans="1:12" x14ac:dyDescent="0.25">
      <c r="A54" s="3" t="s">
        <v>69</v>
      </c>
      <c r="B54" s="3" t="s">
        <v>133</v>
      </c>
      <c r="C54" s="3">
        <v>100</v>
      </c>
      <c r="D54" s="3">
        <v>6800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1360</v>
      </c>
      <c r="K54" s="3">
        <v>0</v>
      </c>
      <c r="L54">
        <f t="shared" si="1"/>
        <v>0</v>
      </c>
    </row>
    <row r="55" spans="1:12" x14ac:dyDescent="0.25">
      <c r="A55" s="3" t="s">
        <v>69</v>
      </c>
      <c r="B55" s="3" t="s">
        <v>134</v>
      </c>
      <c r="C55" s="3">
        <v>103</v>
      </c>
      <c r="D55" s="3">
        <v>6800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136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21.68</v>
      </c>
      <c r="H57" s="3">
        <v>6.45</v>
      </c>
      <c r="I57" s="3">
        <v>77.066999999999993</v>
      </c>
      <c r="J57">
        <f t="shared" si="0"/>
        <v>6534.1785599999994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0</v>
      </c>
      <c r="H58" s="3">
        <v>2.46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48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51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0</v>
      </c>
      <c r="H68" s="3">
        <v>72.209999999999994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276</v>
      </c>
      <c r="C69" s="3">
        <v>138</v>
      </c>
      <c r="D69" s="3">
        <v>161.46</v>
      </c>
      <c r="E69" s="3">
        <v>13.842000000000001</v>
      </c>
      <c r="F69" s="3" t="s">
        <v>10</v>
      </c>
      <c r="G69" s="3">
        <v>0.66</v>
      </c>
      <c r="H69" s="3">
        <v>13.18</v>
      </c>
      <c r="I69" s="3">
        <v>4.7679999999999998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310</v>
      </c>
      <c r="C70" s="3">
        <v>139</v>
      </c>
      <c r="D70" s="3">
        <v>35</v>
      </c>
      <c r="E70" s="3">
        <v>287.2</v>
      </c>
      <c r="F70" s="3" t="s">
        <v>10</v>
      </c>
      <c r="G70" s="3">
        <v>287.2</v>
      </c>
      <c r="H70" s="3">
        <v>0</v>
      </c>
      <c r="I70" s="3">
        <v>100</v>
      </c>
      <c r="J70">
        <f t="shared" si="2"/>
        <v>10052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147</v>
      </c>
      <c r="C71" s="3">
        <v>140</v>
      </c>
      <c r="D71" s="3">
        <v>8.0730000000000004</v>
      </c>
      <c r="E71" s="3">
        <v>371.61</v>
      </c>
      <c r="F71" s="3" t="s">
        <v>10</v>
      </c>
      <c r="G71" s="3">
        <v>371.61</v>
      </c>
      <c r="H71" s="3">
        <v>0</v>
      </c>
      <c r="I71" s="3">
        <v>100</v>
      </c>
      <c r="J71">
        <f t="shared" si="2"/>
        <v>3000.0075300000003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148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149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150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51</v>
      </c>
      <c r="B75" s="3" t="s">
        <v>151</v>
      </c>
      <c r="C75" s="3">
        <v>150</v>
      </c>
      <c r="D75" s="3">
        <v>12000</v>
      </c>
      <c r="E75" s="3">
        <v>0.79200000000000004</v>
      </c>
      <c r="F75" s="3" t="s">
        <v>12</v>
      </c>
      <c r="G75" s="3">
        <v>0.79</v>
      </c>
      <c r="H75" s="3">
        <v>0</v>
      </c>
      <c r="I75" s="3">
        <v>100</v>
      </c>
      <c r="J75">
        <f t="shared" si="2"/>
        <v>9480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151</v>
      </c>
      <c r="C76" s="3">
        <v>150</v>
      </c>
      <c r="D76" s="3">
        <v>12000</v>
      </c>
      <c r="E76" s="3">
        <v>0.20799999999999999</v>
      </c>
      <c r="F76" s="3" t="s">
        <v>12</v>
      </c>
      <c r="G76" s="3">
        <v>0.21</v>
      </c>
      <c r="H76" s="3">
        <v>0</v>
      </c>
      <c r="I76" s="3">
        <v>100</v>
      </c>
      <c r="J76">
        <f t="shared" si="2"/>
        <v>2520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152</v>
      </c>
      <c r="C77" s="3">
        <v>151</v>
      </c>
      <c r="D77" s="3">
        <v>139.93199999999999</v>
      </c>
      <c r="E77" s="3">
        <v>64.644000000000005</v>
      </c>
      <c r="F77" s="3" t="s">
        <v>10</v>
      </c>
      <c r="G77" s="3">
        <v>64.64</v>
      </c>
      <c r="H77" s="3">
        <v>0</v>
      </c>
      <c r="I77" s="3">
        <v>100</v>
      </c>
      <c r="J77">
        <f t="shared" si="2"/>
        <v>9045.2044799999985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153</v>
      </c>
      <c r="C78" s="3">
        <v>152</v>
      </c>
      <c r="D78" s="3">
        <v>139.93199999999999</v>
      </c>
      <c r="E78" s="3">
        <v>206.23</v>
      </c>
      <c r="F78" s="3" t="s">
        <v>10</v>
      </c>
      <c r="G78" s="3">
        <v>206.23</v>
      </c>
      <c r="H78" s="3">
        <v>0</v>
      </c>
      <c r="I78" s="3">
        <v>100</v>
      </c>
      <c r="J78">
        <f t="shared" si="2"/>
        <v>28858.176359999998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154</v>
      </c>
      <c r="C79" s="3">
        <v>156</v>
      </c>
      <c r="D79" s="3">
        <v>193.75200000000001</v>
      </c>
      <c r="E79" s="3">
        <v>132.03</v>
      </c>
      <c r="F79" s="3" t="s">
        <v>10</v>
      </c>
      <c r="G79" s="3">
        <v>132.03</v>
      </c>
      <c r="H79" s="3">
        <v>0</v>
      </c>
      <c r="I79" s="3">
        <v>100</v>
      </c>
      <c r="J79">
        <f t="shared" si="2"/>
        <v>25581.076560000001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155</v>
      </c>
      <c r="C80" s="3">
        <v>160</v>
      </c>
      <c r="D80" s="3">
        <v>139.93199999999999</v>
      </c>
      <c r="E80" s="3">
        <v>12.3</v>
      </c>
      <c r="F80" s="3" t="s">
        <v>10</v>
      </c>
      <c r="G80" s="3">
        <v>12.3</v>
      </c>
      <c r="H80" s="3">
        <v>0</v>
      </c>
      <c r="I80" s="3">
        <v>100</v>
      </c>
      <c r="J80">
        <f t="shared" si="2"/>
        <v>1721.1635999999999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156</v>
      </c>
      <c r="C81" s="3">
        <v>161</v>
      </c>
      <c r="D81" s="3">
        <v>139.93199999999999</v>
      </c>
      <c r="E81" s="3">
        <v>39.21</v>
      </c>
      <c r="F81" s="3" t="s">
        <v>10</v>
      </c>
      <c r="G81" s="3">
        <v>39.21</v>
      </c>
      <c r="H81" s="3">
        <v>0</v>
      </c>
      <c r="I81" s="3">
        <v>100</v>
      </c>
      <c r="J81">
        <f t="shared" si="2"/>
        <v>5486.7337199999993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157</v>
      </c>
      <c r="C82" s="3">
        <v>165</v>
      </c>
      <c r="D82" s="3">
        <v>193.75200000000001</v>
      </c>
      <c r="E82" s="3">
        <v>138.78100000000001</v>
      </c>
      <c r="F82" s="3" t="s">
        <v>10</v>
      </c>
      <c r="G82" s="3">
        <v>91.89</v>
      </c>
      <c r="H82" s="3">
        <v>46.89</v>
      </c>
      <c r="I82" s="3">
        <v>66.210999999999999</v>
      </c>
      <c r="J82">
        <f t="shared" si="2"/>
        <v>17803.871279999999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164</v>
      </c>
      <c r="C83" s="3">
        <v>181</v>
      </c>
      <c r="D83" s="3">
        <v>215.28</v>
      </c>
      <c r="E83" s="3">
        <v>19.97</v>
      </c>
      <c r="F83" s="3" t="s">
        <v>10</v>
      </c>
      <c r="G83" s="3">
        <v>19.97</v>
      </c>
      <c r="H83" s="3">
        <v>0</v>
      </c>
      <c r="I83" s="3">
        <v>100</v>
      </c>
      <c r="J83">
        <f t="shared" si="2"/>
        <v>4299.1415999999999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165</v>
      </c>
      <c r="C84" s="3">
        <v>184</v>
      </c>
      <c r="D84" s="3">
        <v>96.88</v>
      </c>
      <c r="E84" s="3">
        <v>61.97</v>
      </c>
      <c r="F84" s="3" t="s">
        <v>10</v>
      </c>
      <c r="G84" s="3">
        <v>61.97</v>
      </c>
      <c r="H84" s="3">
        <v>0</v>
      </c>
      <c r="I84" s="3">
        <v>100</v>
      </c>
      <c r="J84">
        <f t="shared" si="2"/>
        <v>6003.6535999999996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166</v>
      </c>
      <c r="C85" s="3">
        <v>187</v>
      </c>
      <c r="D85" s="3">
        <v>48.438000000000002</v>
      </c>
      <c r="E85" s="3">
        <v>183.89</v>
      </c>
      <c r="F85" s="3" t="s">
        <v>10</v>
      </c>
      <c r="G85" s="3">
        <v>183.89</v>
      </c>
      <c r="H85" s="3">
        <v>0</v>
      </c>
      <c r="I85" s="3">
        <v>100</v>
      </c>
      <c r="J85">
        <f t="shared" si="2"/>
        <v>8907.2638200000001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167</v>
      </c>
      <c r="C86" s="3">
        <v>188</v>
      </c>
      <c r="D86" s="3">
        <v>48.438000000000002</v>
      </c>
      <c r="E86" s="3">
        <v>110.81</v>
      </c>
      <c r="F86" s="3" t="s">
        <v>10</v>
      </c>
      <c r="G86" s="3">
        <v>110.81</v>
      </c>
      <c r="H86" s="3">
        <v>0</v>
      </c>
      <c r="I86" s="3">
        <v>100</v>
      </c>
      <c r="J86">
        <f t="shared" si="2"/>
        <v>5367.4147800000001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168</v>
      </c>
      <c r="C87" s="3">
        <v>189</v>
      </c>
      <c r="D87" s="3">
        <v>48.438000000000002</v>
      </c>
      <c r="E87" s="3">
        <v>128.79</v>
      </c>
      <c r="F87" s="3" t="s">
        <v>10</v>
      </c>
      <c r="G87" s="3">
        <v>105.43</v>
      </c>
      <c r="H87" s="3">
        <v>23.36</v>
      </c>
      <c r="I87" s="3">
        <v>81.861999999999995</v>
      </c>
    </row>
    <row r="88" spans="1:12" x14ac:dyDescent="0.25">
      <c r="A88" s="3" t="s">
        <v>21</v>
      </c>
      <c r="B88" s="3" t="s">
        <v>280</v>
      </c>
      <c r="C88" s="3">
        <v>195</v>
      </c>
      <c r="D88" s="3">
        <v>91.5</v>
      </c>
      <c r="E88" s="3">
        <v>202.03</v>
      </c>
      <c r="F88" s="3" t="s">
        <v>10</v>
      </c>
      <c r="G88" s="3">
        <v>202.03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281</v>
      </c>
      <c r="C89" s="3">
        <v>199</v>
      </c>
      <c r="D89" s="3">
        <v>91.5</v>
      </c>
      <c r="E89" s="3">
        <v>72.040000000000006</v>
      </c>
      <c r="F89" s="3" t="s">
        <v>10</v>
      </c>
      <c r="G89" s="3">
        <v>72.040000000000006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282</v>
      </c>
      <c r="C90" s="3">
        <v>202</v>
      </c>
      <c r="D90" s="3">
        <v>91.5</v>
      </c>
      <c r="E90" s="3">
        <v>221.75</v>
      </c>
      <c r="F90" s="3" t="s">
        <v>10</v>
      </c>
      <c r="G90" s="3">
        <v>221.75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283</v>
      </c>
      <c r="C91" s="3">
        <v>206</v>
      </c>
      <c r="D91" s="3">
        <v>91.5</v>
      </c>
      <c r="E91" s="3">
        <v>64.644000000000005</v>
      </c>
      <c r="F91" s="3" t="s">
        <v>10</v>
      </c>
      <c r="G91" s="3">
        <v>64.64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284</v>
      </c>
      <c r="C92" s="3">
        <v>209</v>
      </c>
      <c r="D92" s="3">
        <v>91.5</v>
      </c>
      <c r="E92" s="3">
        <v>39.21</v>
      </c>
      <c r="F92" s="3" t="s">
        <v>10</v>
      </c>
      <c r="G92" s="3">
        <v>39.21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285</v>
      </c>
      <c r="C93" s="3">
        <v>212</v>
      </c>
      <c r="D93" s="3">
        <v>91.5</v>
      </c>
      <c r="E93" s="3">
        <v>12.3</v>
      </c>
      <c r="F93" s="3" t="s">
        <v>10</v>
      </c>
      <c r="G93" s="3">
        <v>12.3</v>
      </c>
      <c r="H93" s="3">
        <v>0</v>
      </c>
      <c r="I93" s="3">
        <v>100</v>
      </c>
    </row>
    <row r="94" spans="1:12" x14ac:dyDescent="0.25">
      <c r="A94" s="3" t="s">
        <v>70</v>
      </c>
      <c r="B94" s="3" t="s">
        <v>173</v>
      </c>
      <c r="C94" s="3">
        <v>215</v>
      </c>
      <c r="D94" s="3">
        <v>301.392</v>
      </c>
      <c r="E94" s="3">
        <v>9.9890000000000008</v>
      </c>
      <c r="F94" s="3" t="s">
        <v>10</v>
      </c>
      <c r="G94" s="3">
        <v>9.99</v>
      </c>
      <c r="H94" s="3">
        <v>0</v>
      </c>
      <c r="I94" s="3">
        <v>100</v>
      </c>
    </row>
    <row r="95" spans="1:12" x14ac:dyDescent="0.25">
      <c r="A95" s="3" t="s">
        <v>70</v>
      </c>
      <c r="B95" s="3" t="s">
        <v>232</v>
      </c>
      <c r="C95" s="3">
        <v>217</v>
      </c>
      <c r="D95" s="3">
        <v>450</v>
      </c>
      <c r="E95" s="3">
        <v>2</v>
      </c>
      <c r="F95" s="3" t="s">
        <v>13</v>
      </c>
      <c r="G95" s="3">
        <v>2</v>
      </c>
      <c r="H95" s="3">
        <v>0</v>
      </c>
      <c r="I95" s="3">
        <v>100</v>
      </c>
    </row>
    <row r="96" spans="1:12" x14ac:dyDescent="0.25">
      <c r="A96" s="3" t="s">
        <v>70</v>
      </c>
      <c r="B96" s="3" t="s">
        <v>175</v>
      </c>
      <c r="C96" s="3">
        <v>219</v>
      </c>
      <c r="D96" s="3">
        <v>82</v>
      </c>
      <c r="E96" s="3">
        <v>24.085000000000001</v>
      </c>
      <c r="F96" s="3" t="s">
        <v>19</v>
      </c>
      <c r="G96" s="3">
        <v>24.09</v>
      </c>
      <c r="H96" s="3">
        <v>0</v>
      </c>
      <c r="I96" s="3">
        <v>100</v>
      </c>
    </row>
    <row r="97" spans="1:9" x14ac:dyDescent="0.25">
      <c r="A97" s="3" t="s">
        <v>70</v>
      </c>
      <c r="B97" s="3" t="s">
        <v>176</v>
      </c>
      <c r="C97" s="3">
        <v>220</v>
      </c>
      <c r="D97" s="3">
        <v>32.799999999999997</v>
      </c>
      <c r="E97" s="3">
        <v>56.71</v>
      </c>
      <c r="F97" s="3" t="s">
        <v>19</v>
      </c>
      <c r="G97" s="3">
        <v>56.71</v>
      </c>
      <c r="H97" s="3">
        <v>0</v>
      </c>
      <c r="I97" s="3">
        <v>100</v>
      </c>
    </row>
    <row r="98" spans="1:9" x14ac:dyDescent="0.25">
      <c r="A98" s="3" t="s">
        <v>70</v>
      </c>
      <c r="B98" s="3" t="s">
        <v>177</v>
      </c>
      <c r="C98" s="3">
        <v>221</v>
      </c>
      <c r="D98" s="3">
        <v>131.19999999999999</v>
      </c>
      <c r="E98" s="3">
        <v>10.8232</v>
      </c>
      <c r="F98" s="3" t="s">
        <v>19</v>
      </c>
      <c r="G98" s="3">
        <v>10.82</v>
      </c>
      <c r="H98" s="3">
        <v>0</v>
      </c>
      <c r="I98" s="3">
        <v>100</v>
      </c>
    </row>
    <row r="99" spans="1:9" x14ac:dyDescent="0.25">
      <c r="A99" s="3" t="s">
        <v>70</v>
      </c>
      <c r="B99" s="3" t="s">
        <v>179</v>
      </c>
      <c r="C99" s="3">
        <v>224</v>
      </c>
      <c r="D99" s="3">
        <v>172.22399999999999</v>
      </c>
      <c r="E99" s="3">
        <v>13.03</v>
      </c>
      <c r="F99" s="3" t="s">
        <v>10</v>
      </c>
      <c r="G99" s="3">
        <v>13.03</v>
      </c>
      <c r="H99" s="3">
        <v>0</v>
      </c>
      <c r="I99" s="3">
        <v>100</v>
      </c>
    </row>
    <row r="100" spans="1:9" x14ac:dyDescent="0.25">
      <c r="A100" s="3" t="s">
        <v>70</v>
      </c>
      <c r="B100" s="3" t="s">
        <v>180</v>
      </c>
      <c r="C100" s="3">
        <v>225</v>
      </c>
      <c r="D100" s="3">
        <v>49.2</v>
      </c>
      <c r="E100" s="3">
        <v>13.51</v>
      </c>
      <c r="F100" s="3" t="s">
        <v>19</v>
      </c>
      <c r="G100" s="3">
        <v>13.51</v>
      </c>
      <c r="H100" s="3">
        <v>0</v>
      </c>
      <c r="I100" s="3">
        <v>100</v>
      </c>
    </row>
    <row r="101" spans="1:9" x14ac:dyDescent="0.25">
      <c r="A101" s="3" t="s">
        <v>70</v>
      </c>
      <c r="B101" s="3" t="s">
        <v>181</v>
      </c>
      <c r="C101" s="3">
        <v>226</v>
      </c>
      <c r="D101" s="3">
        <v>172.22399999999999</v>
      </c>
      <c r="E101" s="3">
        <v>38.113</v>
      </c>
      <c r="F101" s="3" t="s">
        <v>10</v>
      </c>
      <c r="G101" s="3">
        <v>38.11</v>
      </c>
      <c r="H101" s="3">
        <v>0</v>
      </c>
      <c r="I101" s="3">
        <v>100</v>
      </c>
    </row>
    <row r="102" spans="1:9" x14ac:dyDescent="0.25">
      <c r="A102" s="3" t="s">
        <v>70</v>
      </c>
      <c r="B102" s="3" t="s">
        <v>182</v>
      </c>
      <c r="C102" s="3">
        <v>227</v>
      </c>
      <c r="D102" s="3">
        <v>49.2</v>
      </c>
      <c r="E102" s="3">
        <v>30.49</v>
      </c>
      <c r="F102" s="3" t="s">
        <v>19</v>
      </c>
      <c r="G102" s="3">
        <v>30.49</v>
      </c>
      <c r="H102" s="3">
        <v>0</v>
      </c>
      <c r="I102" s="3">
        <v>100</v>
      </c>
    </row>
    <row r="103" spans="1:9" x14ac:dyDescent="0.25">
      <c r="A103" s="3" t="s">
        <v>70</v>
      </c>
      <c r="B103" s="3" t="s">
        <v>183</v>
      </c>
      <c r="C103" s="3">
        <v>228</v>
      </c>
      <c r="D103" s="3">
        <v>172.22399999999999</v>
      </c>
      <c r="E103" s="3">
        <v>4.18</v>
      </c>
      <c r="F103" s="3" t="s">
        <v>10</v>
      </c>
      <c r="G103" s="3">
        <v>4.18</v>
      </c>
      <c r="H103" s="3">
        <v>0</v>
      </c>
      <c r="I103" s="3">
        <v>100</v>
      </c>
    </row>
    <row r="104" spans="1:9" x14ac:dyDescent="0.25">
      <c r="A104" s="3" t="s">
        <v>70</v>
      </c>
      <c r="B104" s="3" t="s">
        <v>184</v>
      </c>
      <c r="C104" s="3">
        <v>229</v>
      </c>
      <c r="D104" s="3">
        <v>49.2</v>
      </c>
      <c r="E104" s="3">
        <v>7.06</v>
      </c>
      <c r="F104" s="3" t="s">
        <v>19</v>
      </c>
      <c r="G104" s="3">
        <v>7.06</v>
      </c>
      <c r="H104" s="3">
        <v>0</v>
      </c>
      <c r="I104" s="3">
        <v>100</v>
      </c>
    </row>
    <row r="105" spans="1:9" x14ac:dyDescent="0.25">
      <c r="A105" s="3" t="s">
        <v>70</v>
      </c>
      <c r="B105" s="3" t="s">
        <v>191</v>
      </c>
      <c r="C105" s="3">
        <v>237</v>
      </c>
      <c r="D105" s="3">
        <v>172.22399999999999</v>
      </c>
      <c r="E105" s="3">
        <v>3.74</v>
      </c>
      <c r="F105" s="3" t="s">
        <v>10</v>
      </c>
      <c r="G105" s="3">
        <v>3.74</v>
      </c>
      <c r="H105" s="3">
        <v>0</v>
      </c>
      <c r="I105" s="3">
        <v>100</v>
      </c>
    </row>
    <row r="106" spans="1:9" x14ac:dyDescent="0.25">
      <c r="A106" s="3" t="s">
        <v>70</v>
      </c>
      <c r="B106" s="3" t="s">
        <v>192</v>
      </c>
      <c r="C106" s="3">
        <v>238</v>
      </c>
      <c r="D106" s="3">
        <v>430.56</v>
      </c>
      <c r="E106" s="3">
        <v>10.43</v>
      </c>
      <c r="F106" s="3" t="s">
        <v>10</v>
      </c>
      <c r="G106" s="3">
        <v>10.43</v>
      </c>
      <c r="H106" s="3">
        <v>0</v>
      </c>
      <c r="I106" s="3">
        <v>100</v>
      </c>
    </row>
    <row r="107" spans="1:9" x14ac:dyDescent="0.25">
      <c r="A107" s="3" t="s">
        <v>70</v>
      </c>
      <c r="B107" s="3" t="s">
        <v>193</v>
      </c>
      <c r="C107" s="3">
        <v>239</v>
      </c>
      <c r="D107" s="3">
        <v>172.22399999999999</v>
      </c>
      <c r="E107" s="3">
        <v>8.16</v>
      </c>
      <c r="F107" s="3" t="s">
        <v>10</v>
      </c>
      <c r="G107" s="3">
        <v>8.16</v>
      </c>
      <c r="H107" s="3">
        <v>0</v>
      </c>
      <c r="I107" s="3">
        <v>100</v>
      </c>
    </row>
    <row r="108" spans="1:9" x14ac:dyDescent="0.25">
      <c r="A108" s="3" t="s">
        <v>70</v>
      </c>
      <c r="B108" s="3" t="s">
        <v>194</v>
      </c>
      <c r="C108" s="3">
        <v>240</v>
      </c>
      <c r="D108" s="3">
        <v>430.56</v>
      </c>
      <c r="E108" s="3">
        <v>57.4</v>
      </c>
      <c r="F108" s="3" t="s">
        <v>10</v>
      </c>
      <c r="G108" s="3">
        <v>57.4</v>
      </c>
      <c r="H108" s="3">
        <v>0</v>
      </c>
      <c r="I108" s="3">
        <v>100</v>
      </c>
    </row>
    <row r="109" spans="1:9" x14ac:dyDescent="0.25">
      <c r="A109" s="3" t="s">
        <v>51</v>
      </c>
      <c r="B109" s="3" t="s">
        <v>196</v>
      </c>
      <c r="C109" s="3">
        <v>246</v>
      </c>
      <c r="D109" s="3">
        <v>14000</v>
      </c>
      <c r="E109" s="3">
        <v>0.45</v>
      </c>
      <c r="F109" s="3" t="s">
        <v>12</v>
      </c>
      <c r="G109" s="3">
        <v>0.45</v>
      </c>
      <c r="H109" s="3">
        <v>0</v>
      </c>
      <c r="I109" s="3">
        <v>100</v>
      </c>
    </row>
    <row r="110" spans="1:9" x14ac:dyDescent="0.25">
      <c r="A110" s="3" t="s">
        <v>43</v>
      </c>
      <c r="B110" s="3" t="s">
        <v>196</v>
      </c>
      <c r="C110" s="3">
        <v>246</v>
      </c>
      <c r="D110" s="3">
        <v>14000</v>
      </c>
      <c r="E110" s="3">
        <v>0.55000000000000004</v>
      </c>
      <c r="F110" s="3" t="s">
        <v>12</v>
      </c>
      <c r="G110" s="3">
        <v>0.55000000000000004</v>
      </c>
      <c r="H110" s="3">
        <v>0</v>
      </c>
      <c r="I110" s="3">
        <v>100</v>
      </c>
    </row>
    <row r="111" spans="1:9" x14ac:dyDescent="0.25">
      <c r="A111" s="3" t="s">
        <v>43</v>
      </c>
      <c r="B111" s="3" t="s">
        <v>197</v>
      </c>
      <c r="C111" s="3">
        <v>248</v>
      </c>
      <c r="D111" s="3">
        <v>2000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71</v>
      </c>
      <c r="B112" s="3" t="s">
        <v>198</v>
      </c>
      <c r="C112" s="3">
        <v>250</v>
      </c>
      <c r="D112" s="3">
        <v>12000</v>
      </c>
      <c r="E112" s="3">
        <v>1</v>
      </c>
      <c r="F112" s="3" t="s">
        <v>12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71</v>
      </c>
      <c r="B113" s="3" t="s">
        <v>199</v>
      </c>
      <c r="C113" s="3">
        <v>251</v>
      </c>
      <c r="D113" s="3">
        <v>8000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71</v>
      </c>
      <c r="B114" s="3" t="s">
        <v>200</v>
      </c>
      <c r="C114" s="3">
        <v>253</v>
      </c>
      <c r="D114" s="3">
        <v>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25</v>
      </c>
      <c r="C115" s="3">
        <v>254</v>
      </c>
      <c r="D115" s="3">
        <v>6000</v>
      </c>
      <c r="E115" s="3">
        <v>0.24166666000000001</v>
      </c>
      <c r="F115" s="3" t="s">
        <v>12</v>
      </c>
      <c r="G115" s="3">
        <v>0</v>
      </c>
      <c r="H115" s="3">
        <v>0.24</v>
      </c>
      <c r="I115" s="3">
        <v>0</v>
      </c>
    </row>
    <row r="116" spans="1:9" x14ac:dyDescent="0.25">
      <c r="A116" s="3" t="s">
        <v>71</v>
      </c>
      <c r="B116" s="3" t="s">
        <v>25</v>
      </c>
      <c r="C116" s="3">
        <v>254</v>
      </c>
      <c r="D116" s="3">
        <v>6000</v>
      </c>
      <c r="E116" s="3">
        <v>0.75833333999999997</v>
      </c>
      <c r="F116" s="3" t="s">
        <v>12</v>
      </c>
      <c r="G116" s="3">
        <v>0.76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201</v>
      </c>
      <c r="C117" s="3">
        <v>255</v>
      </c>
      <c r="D117" s="3">
        <v>6000</v>
      </c>
      <c r="E117" s="3">
        <v>1</v>
      </c>
      <c r="F117" s="3" t="s">
        <v>12</v>
      </c>
      <c r="G117" s="3">
        <v>0</v>
      </c>
      <c r="H117" s="3">
        <v>1</v>
      </c>
      <c r="I117" s="3">
        <v>0</v>
      </c>
    </row>
    <row r="118" spans="1:9" x14ac:dyDescent="0.25">
      <c r="A118" s="3" t="s">
        <v>24</v>
      </c>
      <c r="B118" s="3" t="s">
        <v>202</v>
      </c>
      <c r="C118" s="3">
        <v>257</v>
      </c>
      <c r="D118" s="3">
        <v>1800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203</v>
      </c>
      <c r="C119" s="3">
        <v>258</v>
      </c>
      <c r="D119" s="3">
        <v>2000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27</v>
      </c>
      <c r="B120" s="3" t="s">
        <v>205</v>
      </c>
      <c r="C120" s="3">
        <v>262</v>
      </c>
      <c r="D120" s="3">
        <v>450</v>
      </c>
      <c r="E120" s="3">
        <v>3</v>
      </c>
      <c r="F120" s="3" t="s">
        <v>13</v>
      </c>
      <c r="G120" s="3">
        <v>3</v>
      </c>
      <c r="H120" s="3">
        <v>0</v>
      </c>
      <c r="I120" s="3">
        <v>100</v>
      </c>
    </row>
    <row r="121" spans="1:9" x14ac:dyDescent="0.25">
      <c r="A121" s="3" t="s">
        <v>27</v>
      </c>
      <c r="B121" s="3" t="s">
        <v>207</v>
      </c>
      <c r="C121" s="3">
        <v>264</v>
      </c>
      <c r="D121" s="3">
        <v>1500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209</v>
      </c>
      <c r="C122" s="3">
        <v>270</v>
      </c>
      <c r="D122" s="3">
        <v>250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233</v>
      </c>
      <c r="C123" s="3">
        <v>273</v>
      </c>
      <c r="D123" s="3">
        <v>1500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17</v>
      </c>
      <c r="B124" s="3" t="s">
        <v>211</v>
      </c>
      <c r="C124" s="3">
        <v>274</v>
      </c>
      <c r="D124" s="3">
        <v>225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17</v>
      </c>
      <c r="B125" s="3" t="s">
        <v>212</v>
      </c>
      <c r="C125" s="3">
        <v>275</v>
      </c>
      <c r="D125" s="3">
        <v>225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30</v>
      </c>
      <c r="B126" s="3" t="s">
        <v>214</v>
      </c>
      <c r="C126" s="3">
        <v>277</v>
      </c>
      <c r="D126" s="3">
        <v>34</v>
      </c>
      <c r="E126" s="3">
        <v>60</v>
      </c>
      <c r="F126" s="3" t="s">
        <v>31</v>
      </c>
      <c r="G126" s="3">
        <v>60</v>
      </c>
      <c r="H126" s="3">
        <v>0</v>
      </c>
      <c r="I126" s="3">
        <v>100</v>
      </c>
    </row>
    <row r="127" spans="1:9" x14ac:dyDescent="0.25">
      <c r="A127" s="3" t="s">
        <v>30</v>
      </c>
      <c r="B127" s="3" t="s">
        <v>215</v>
      </c>
      <c r="C127" s="3">
        <v>278</v>
      </c>
      <c r="D127" s="3">
        <v>77</v>
      </c>
      <c r="E127" s="3">
        <v>10</v>
      </c>
      <c r="F127" s="3" t="s">
        <v>31</v>
      </c>
      <c r="G127" s="3">
        <v>10</v>
      </c>
      <c r="H127" s="3">
        <v>0</v>
      </c>
      <c r="I127" s="3">
        <v>100</v>
      </c>
    </row>
    <row r="128" spans="1:9" x14ac:dyDescent="0.25">
      <c r="A128" s="3" t="s">
        <v>30</v>
      </c>
      <c r="B128" s="3" t="s">
        <v>216</v>
      </c>
      <c r="C128" s="3">
        <v>279</v>
      </c>
      <c r="D128" s="3">
        <v>23</v>
      </c>
      <c r="E128" s="3">
        <v>106</v>
      </c>
      <c r="F128" s="3" t="s">
        <v>23</v>
      </c>
      <c r="G128" s="3">
        <v>106</v>
      </c>
      <c r="H128" s="3">
        <v>0</v>
      </c>
      <c r="I128" s="3">
        <v>100</v>
      </c>
    </row>
    <row r="129" spans="1:9" x14ac:dyDescent="0.25">
      <c r="A129" s="3" t="s">
        <v>30</v>
      </c>
      <c r="B129" s="3" t="s">
        <v>217</v>
      </c>
      <c r="C129" s="3">
        <v>280</v>
      </c>
      <c r="D129" s="3">
        <v>151</v>
      </c>
      <c r="E129" s="3">
        <v>10</v>
      </c>
      <c r="F129" s="3" t="s">
        <v>31</v>
      </c>
      <c r="G129" s="3">
        <v>10</v>
      </c>
      <c r="H129" s="3">
        <v>0</v>
      </c>
      <c r="I129" s="3">
        <v>100</v>
      </c>
    </row>
    <row r="130" spans="1:9" x14ac:dyDescent="0.25">
      <c r="A130" s="3" t="s">
        <v>55</v>
      </c>
      <c r="B130" s="3" t="s">
        <v>414</v>
      </c>
      <c r="C130" s="3">
        <v>281</v>
      </c>
      <c r="D130" s="3">
        <v>8.8260000000000005</v>
      </c>
      <c r="E130" s="3">
        <v>171</v>
      </c>
      <c r="F130" s="3" t="s">
        <v>64</v>
      </c>
      <c r="G130" s="3">
        <v>171</v>
      </c>
      <c r="H130" s="3">
        <v>0</v>
      </c>
      <c r="I130" s="3">
        <v>100</v>
      </c>
    </row>
    <row r="131" spans="1:9" x14ac:dyDescent="0.25">
      <c r="A131" s="3" t="s">
        <v>22</v>
      </c>
      <c r="B131" s="3" t="s">
        <v>218</v>
      </c>
      <c r="C131" s="3">
        <v>282</v>
      </c>
      <c r="D131" s="3">
        <v>350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21</v>
      </c>
      <c r="B132" s="3" t="s">
        <v>219</v>
      </c>
      <c r="C132" s="3">
        <v>283</v>
      </c>
      <c r="D132" s="3">
        <v>400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55</v>
      </c>
      <c r="B133" s="3" t="s">
        <v>415</v>
      </c>
      <c r="C133" s="3">
        <v>284</v>
      </c>
      <c r="D133" s="3">
        <v>23.75</v>
      </c>
      <c r="E133" s="3">
        <v>171</v>
      </c>
      <c r="F133" s="3" t="s">
        <v>23</v>
      </c>
      <c r="G133" s="3">
        <v>171</v>
      </c>
      <c r="H133" s="3">
        <v>0</v>
      </c>
      <c r="I133" s="3">
        <v>100</v>
      </c>
    </row>
    <row r="134" spans="1:9" x14ac:dyDescent="0.25">
      <c r="A134" s="3" t="s">
        <v>34</v>
      </c>
      <c r="B134" s="3" t="s">
        <v>313</v>
      </c>
      <c r="C134" s="3">
        <v>287</v>
      </c>
      <c r="D134" s="3">
        <v>800</v>
      </c>
      <c r="E134" s="3">
        <v>1</v>
      </c>
      <c r="F134" s="3" t="s">
        <v>13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21</v>
      </c>
      <c r="B135" s="3" t="s">
        <v>318</v>
      </c>
      <c r="C135" s="3">
        <v>379</v>
      </c>
      <c r="D135" s="3">
        <v>16.146000000000001</v>
      </c>
      <c r="E135" s="3">
        <v>183.89</v>
      </c>
      <c r="F135" s="3" t="s">
        <v>10</v>
      </c>
      <c r="G135" s="3">
        <v>183.89</v>
      </c>
      <c r="H135" s="3">
        <v>0</v>
      </c>
      <c r="I135" s="3">
        <v>100</v>
      </c>
    </row>
    <row r="136" spans="1:9" x14ac:dyDescent="0.25">
      <c r="A136" s="3" t="s">
        <v>21</v>
      </c>
      <c r="B136" s="3" t="s">
        <v>319</v>
      </c>
      <c r="C136" s="3">
        <v>380</v>
      </c>
      <c r="D136" s="3">
        <v>16.146000000000001</v>
      </c>
      <c r="E136" s="3">
        <v>110.81</v>
      </c>
      <c r="F136" s="3" t="s">
        <v>10</v>
      </c>
      <c r="G136" s="3">
        <v>110.81</v>
      </c>
      <c r="H136" s="3">
        <v>0</v>
      </c>
      <c r="I136" s="3">
        <v>100</v>
      </c>
    </row>
    <row r="137" spans="1:9" x14ac:dyDescent="0.25">
      <c r="A137" s="3" t="s">
        <v>21</v>
      </c>
      <c r="B137" s="3" t="s">
        <v>320</v>
      </c>
      <c r="C137" s="3">
        <v>381</v>
      </c>
      <c r="D137" s="3">
        <v>16.146000000000001</v>
      </c>
      <c r="E137" s="3">
        <v>128.79</v>
      </c>
      <c r="F137" s="3" t="s">
        <v>10</v>
      </c>
      <c r="G137" s="3">
        <v>128.79</v>
      </c>
      <c r="H137" s="3">
        <v>0</v>
      </c>
      <c r="I137" s="3"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15</v>
      </c>
      <c r="B4" s="3" t="s">
        <v>94</v>
      </c>
      <c r="C4" s="3">
        <v>18</v>
      </c>
      <c r="D4" s="3">
        <v>5500</v>
      </c>
      <c r="E4" s="3">
        <v>1</v>
      </c>
      <c r="F4" s="3" t="s">
        <v>12</v>
      </c>
      <c r="G4" s="3">
        <v>1</v>
      </c>
      <c r="H4" s="3">
        <v>0</v>
      </c>
      <c r="I4" s="3">
        <v>100</v>
      </c>
      <c r="J4">
        <f>D4*G4</f>
        <v>5500</v>
      </c>
      <c r="K4" s="3">
        <v>0</v>
      </c>
      <c r="L4">
        <f>D4*E4*K4</f>
        <v>0</v>
      </c>
    </row>
    <row r="5" spans="1:12" x14ac:dyDescent="0.25">
      <c r="A5" s="3" t="s">
        <v>15</v>
      </c>
      <c r="B5" s="3" t="s">
        <v>94</v>
      </c>
      <c r="C5" s="3">
        <v>19</v>
      </c>
      <c r="D5" s="3">
        <v>3000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3000</v>
      </c>
      <c r="K5" s="3">
        <v>0</v>
      </c>
      <c r="L5">
        <f t="shared" ref="L5:L68" si="1">D5*E5*K5</f>
        <v>0</v>
      </c>
    </row>
    <row r="6" spans="1:12" x14ac:dyDescent="0.25">
      <c r="A6" s="3" t="s">
        <v>20</v>
      </c>
      <c r="B6" s="3" t="s">
        <v>158</v>
      </c>
      <c r="C6" s="3">
        <v>168</v>
      </c>
      <c r="D6" s="3">
        <v>215.28</v>
      </c>
      <c r="E6" s="3">
        <v>30.86</v>
      </c>
      <c r="F6" s="3" t="s">
        <v>10</v>
      </c>
      <c r="G6" s="3">
        <v>30.86</v>
      </c>
      <c r="H6" s="3">
        <v>0</v>
      </c>
      <c r="I6" s="3">
        <v>100</v>
      </c>
      <c r="J6">
        <f t="shared" si="0"/>
        <v>6643.5407999999998</v>
      </c>
      <c r="K6" s="3">
        <v>0</v>
      </c>
      <c r="L6">
        <f t="shared" si="1"/>
        <v>0</v>
      </c>
    </row>
    <row r="7" spans="1:12" x14ac:dyDescent="0.25">
      <c r="A7" s="3" t="s">
        <v>20</v>
      </c>
      <c r="B7" s="3" t="s">
        <v>159</v>
      </c>
      <c r="C7" s="3">
        <v>170</v>
      </c>
      <c r="D7" s="3">
        <v>215.28</v>
      </c>
      <c r="E7" s="3">
        <v>30.86</v>
      </c>
      <c r="F7" s="3" t="s">
        <v>10</v>
      </c>
      <c r="G7" s="3">
        <v>30.86</v>
      </c>
      <c r="H7" s="3">
        <v>0</v>
      </c>
      <c r="I7" s="3">
        <v>100</v>
      </c>
      <c r="J7">
        <f t="shared" si="0"/>
        <v>6643.5407999999998</v>
      </c>
      <c r="K7" s="3">
        <v>0</v>
      </c>
      <c r="L7">
        <f t="shared" si="1"/>
        <v>0</v>
      </c>
    </row>
    <row r="8" spans="1:12" x14ac:dyDescent="0.25">
      <c r="A8" s="3" t="s">
        <v>20</v>
      </c>
      <c r="B8" s="3" t="s">
        <v>160</v>
      </c>
      <c r="C8" s="3">
        <v>173</v>
      </c>
      <c r="D8" s="3">
        <v>107.64</v>
      </c>
      <c r="E8" s="3">
        <v>14.313000000000001</v>
      </c>
      <c r="F8" s="3" t="s">
        <v>10</v>
      </c>
      <c r="G8" s="3">
        <v>14.31</v>
      </c>
      <c r="H8" s="3">
        <v>0</v>
      </c>
      <c r="I8" s="3">
        <v>100</v>
      </c>
      <c r="J8">
        <f t="shared" si="0"/>
        <v>1540.3284000000001</v>
      </c>
      <c r="K8" s="3">
        <v>0</v>
      </c>
      <c r="L8">
        <f t="shared" si="1"/>
        <v>0</v>
      </c>
    </row>
    <row r="9" spans="1:12" x14ac:dyDescent="0.25">
      <c r="A9" s="3" t="s">
        <v>20</v>
      </c>
      <c r="B9" s="3" t="s">
        <v>162</v>
      </c>
      <c r="C9" s="3">
        <v>178</v>
      </c>
      <c r="D9" s="3">
        <v>107.64</v>
      </c>
      <c r="E9" s="3">
        <v>14.313000000000001</v>
      </c>
      <c r="F9" s="3" t="s">
        <v>10</v>
      </c>
      <c r="G9" s="3">
        <v>14.31</v>
      </c>
      <c r="H9" s="3">
        <v>0</v>
      </c>
      <c r="I9" s="3">
        <v>100</v>
      </c>
      <c r="J9">
        <f t="shared" si="0"/>
        <v>1540.3284000000001</v>
      </c>
      <c r="K9" s="3">
        <v>0</v>
      </c>
      <c r="L9">
        <f t="shared" si="1"/>
        <v>0</v>
      </c>
    </row>
    <row r="10" spans="1:12" x14ac:dyDescent="0.25">
      <c r="A10" s="3" t="s">
        <v>20</v>
      </c>
      <c r="B10" s="3" t="s">
        <v>163</v>
      </c>
      <c r="C10" s="3">
        <v>180</v>
      </c>
      <c r="D10" s="3">
        <v>200</v>
      </c>
      <c r="E10" s="3">
        <v>2</v>
      </c>
      <c r="F10" s="3" t="s">
        <v>13</v>
      </c>
      <c r="G10" s="3">
        <v>2</v>
      </c>
      <c r="H10" s="3">
        <v>0</v>
      </c>
      <c r="I10" s="3">
        <v>100</v>
      </c>
      <c r="J10">
        <f t="shared" si="0"/>
        <v>400</v>
      </c>
      <c r="K10" s="3">
        <v>0</v>
      </c>
      <c r="L10">
        <f t="shared" si="1"/>
        <v>0</v>
      </c>
    </row>
    <row r="11" spans="1:12" x14ac:dyDescent="0.25">
      <c r="A11" s="3" t="s">
        <v>21</v>
      </c>
      <c r="B11" s="3" t="s">
        <v>195</v>
      </c>
      <c r="C11" s="3">
        <v>243</v>
      </c>
      <c r="D11" s="3">
        <v>64.58</v>
      </c>
      <c r="E11" s="3">
        <v>138.88</v>
      </c>
      <c r="F11" s="3" t="s">
        <v>10</v>
      </c>
      <c r="G11" s="3">
        <v>138.88</v>
      </c>
      <c r="H11" s="3">
        <v>0</v>
      </c>
      <c r="I11" s="3">
        <v>100</v>
      </c>
      <c r="J11">
        <f t="shared" si="0"/>
        <v>8968.8703999999998</v>
      </c>
      <c r="K11" s="3">
        <v>0</v>
      </c>
      <c r="L11">
        <f t="shared" si="1"/>
        <v>0</v>
      </c>
    </row>
    <row r="12" spans="1:12" x14ac:dyDescent="0.25">
      <c r="A12" s="3" t="s">
        <v>18</v>
      </c>
      <c r="B12" s="3" t="s">
        <v>273</v>
      </c>
      <c r="C12" s="3">
        <v>247</v>
      </c>
      <c r="D12" s="3">
        <v>600</v>
      </c>
      <c r="E12" s="3">
        <v>1</v>
      </c>
      <c r="F12" s="3" t="s">
        <v>13</v>
      </c>
      <c r="G12" s="3">
        <v>1</v>
      </c>
      <c r="H12" s="3">
        <v>0</v>
      </c>
      <c r="I12" s="3">
        <v>100</v>
      </c>
      <c r="J12">
        <f t="shared" si="0"/>
        <v>600</v>
      </c>
      <c r="K12" s="3">
        <v>0</v>
      </c>
      <c r="L12">
        <f t="shared" si="1"/>
        <v>0</v>
      </c>
    </row>
    <row r="13" spans="1:12" x14ac:dyDescent="0.25">
      <c r="A13" s="3" t="s">
        <v>26</v>
      </c>
      <c r="B13" s="3" t="s">
        <v>204</v>
      </c>
      <c r="C13" s="3">
        <v>260</v>
      </c>
      <c r="D13" s="3">
        <v>5535</v>
      </c>
      <c r="E13" s="3">
        <v>31.36</v>
      </c>
      <c r="F13" s="3" t="s">
        <v>19</v>
      </c>
      <c r="G13" s="3">
        <v>31.36</v>
      </c>
      <c r="H13" s="3">
        <v>0</v>
      </c>
      <c r="I13" s="3">
        <v>100</v>
      </c>
      <c r="J13">
        <f t="shared" si="0"/>
        <v>173577.60000000001</v>
      </c>
      <c r="K13" s="3">
        <v>0</v>
      </c>
      <c r="L13">
        <f t="shared" si="1"/>
        <v>0</v>
      </c>
    </row>
    <row r="14" spans="1:12" x14ac:dyDescent="0.25">
      <c r="A14" s="3" t="s">
        <v>27</v>
      </c>
      <c r="B14" s="3" t="s">
        <v>205</v>
      </c>
      <c r="C14" s="3">
        <v>262</v>
      </c>
      <c r="D14" s="3">
        <v>450</v>
      </c>
      <c r="E14" s="3">
        <v>3</v>
      </c>
      <c r="F14" s="3" t="s">
        <v>13</v>
      </c>
      <c r="G14" s="3">
        <v>3</v>
      </c>
      <c r="H14" s="3">
        <v>0</v>
      </c>
      <c r="I14" s="3">
        <v>100</v>
      </c>
      <c r="J14">
        <f t="shared" si="0"/>
        <v>1350</v>
      </c>
      <c r="K14" s="3">
        <v>0</v>
      </c>
      <c r="L14">
        <f t="shared" si="1"/>
        <v>0</v>
      </c>
    </row>
    <row r="15" spans="1:12" x14ac:dyDescent="0.25">
      <c r="A15" s="3" t="s">
        <v>27</v>
      </c>
      <c r="B15" s="3" t="s">
        <v>207</v>
      </c>
      <c r="C15" s="3">
        <v>264</v>
      </c>
      <c r="D15" s="3">
        <v>1500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1500</v>
      </c>
      <c r="K15" s="3">
        <v>0</v>
      </c>
      <c r="L15">
        <f t="shared" si="1"/>
        <v>0</v>
      </c>
    </row>
    <row r="16" spans="1:12" x14ac:dyDescent="0.25">
      <c r="A16" s="3" t="s">
        <v>27</v>
      </c>
      <c r="B16" s="3" t="s">
        <v>209</v>
      </c>
      <c r="C16" s="3">
        <v>270</v>
      </c>
      <c r="D16" s="3">
        <v>250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250</v>
      </c>
      <c r="K16" s="3">
        <v>0</v>
      </c>
      <c r="L16">
        <f t="shared" si="1"/>
        <v>0</v>
      </c>
    </row>
    <row r="17" spans="1:12" x14ac:dyDescent="0.25">
      <c r="A17" s="3" t="s">
        <v>24</v>
      </c>
      <c r="B17" s="3" t="s">
        <v>233</v>
      </c>
      <c r="C17" s="3">
        <v>273</v>
      </c>
      <c r="D17" s="3">
        <v>1500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1500</v>
      </c>
      <c r="K17" s="3">
        <v>0</v>
      </c>
      <c r="L17">
        <f t="shared" si="1"/>
        <v>0</v>
      </c>
    </row>
    <row r="18" spans="1:12" x14ac:dyDescent="0.25">
      <c r="A18" s="3" t="s">
        <v>17</v>
      </c>
      <c r="B18" s="3" t="s">
        <v>211</v>
      </c>
      <c r="C18" s="3">
        <v>274</v>
      </c>
      <c r="D18" s="3">
        <v>350</v>
      </c>
      <c r="E18" s="3">
        <v>1</v>
      </c>
      <c r="F18" s="3" t="s">
        <v>12</v>
      </c>
      <c r="G18" s="3">
        <v>1</v>
      </c>
      <c r="H18" s="3">
        <v>0</v>
      </c>
      <c r="I18" s="3">
        <v>100</v>
      </c>
      <c r="J18">
        <f t="shared" si="0"/>
        <v>350</v>
      </c>
      <c r="K18" s="3">
        <v>0</v>
      </c>
      <c r="L18">
        <f t="shared" si="1"/>
        <v>0</v>
      </c>
    </row>
    <row r="19" spans="1:12" x14ac:dyDescent="0.25">
      <c r="A19" s="3" t="s">
        <v>17</v>
      </c>
      <c r="B19" s="3" t="s">
        <v>212</v>
      </c>
      <c r="C19" s="3">
        <v>275</v>
      </c>
      <c r="D19" s="3">
        <v>350</v>
      </c>
      <c r="E19" s="3">
        <v>1</v>
      </c>
      <c r="F19" s="3" t="s">
        <v>12</v>
      </c>
      <c r="G19" s="3">
        <v>1</v>
      </c>
      <c r="H19" s="3">
        <v>0</v>
      </c>
      <c r="I19" s="3">
        <v>100</v>
      </c>
      <c r="J19">
        <f t="shared" si="0"/>
        <v>350</v>
      </c>
      <c r="K19" s="3">
        <v>0</v>
      </c>
      <c r="L19">
        <f t="shared" si="1"/>
        <v>0</v>
      </c>
    </row>
    <row r="20" spans="1:12" x14ac:dyDescent="0.25">
      <c r="A20" s="3" t="s">
        <v>30</v>
      </c>
      <c r="B20" s="3" t="s">
        <v>214</v>
      </c>
      <c r="C20" s="3">
        <v>277</v>
      </c>
      <c r="D20" s="3">
        <v>48</v>
      </c>
      <c r="E20" s="3">
        <v>62.37</v>
      </c>
      <c r="F20" s="3" t="s">
        <v>31</v>
      </c>
      <c r="G20" s="3">
        <v>62.37</v>
      </c>
      <c r="H20" s="3">
        <v>0</v>
      </c>
      <c r="I20" s="3">
        <v>100</v>
      </c>
      <c r="J20">
        <f t="shared" si="0"/>
        <v>2993.7599999999998</v>
      </c>
      <c r="K20" s="3">
        <v>0</v>
      </c>
      <c r="L20">
        <f t="shared" si="1"/>
        <v>0</v>
      </c>
    </row>
    <row r="21" spans="1:12" x14ac:dyDescent="0.25">
      <c r="A21" s="3" t="s">
        <v>30</v>
      </c>
      <c r="B21" s="3" t="s">
        <v>215</v>
      </c>
      <c r="C21" s="3">
        <v>278</v>
      </c>
      <c r="D21" s="3">
        <v>89</v>
      </c>
      <c r="E21" s="3">
        <v>18.670000000000002</v>
      </c>
      <c r="F21" s="3" t="s">
        <v>31</v>
      </c>
      <c r="G21" s="3">
        <v>18.670000000000002</v>
      </c>
      <c r="H21" s="3">
        <v>0</v>
      </c>
      <c r="I21" s="3">
        <v>100</v>
      </c>
      <c r="J21">
        <f t="shared" si="0"/>
        <v>1661.63</v>
      </c>
      <c r="K21" s="3">
        <v>0</v>
      </c>
      <c r="L21">
        <f t="shared" si="1"/>
        <v>0</v>
      </c>
    </row>
    <row r="22" spans="1:12" x14ac:dyDescent="0.25">
      <c r="A22" s="3" t="s">
        <v>30</v>
      </c>
      <c r="B22" s="3" t="s">
        <v>216</v>
      </c>
      <c r="C22" s="3">
        <v>279</v>
      </c>
      <c r="D22" s="3">
        <v>42</v>
      </c>
      <c r="E22" s="3">
        <v>58</v>
      </c>
      <c r="F22" s="3" t="s">
        <v>23</v>
      </c>
      <c r="G22" s="3">
        <v>58</v>
      </c>
      <c r="H22" s="3">
        <v>0</v>
      </c>
      <c r="I22" s="3">
        <v>100</v>
      </c>
      <c r="J22">
        <f t="shared" si="0"/>
        <v>2436</v>
      </c>
      <c r="K22" s="3">
        <v>0</v>
      </c>
      <c r="L22">
        <f t="shared" si="1"/>
        <v>0</v>
      </c>
    </row>
    <row r="23" spans="1:12" x14ac:dyDescent="0.25">
      <c r="A23" s="3" t="s">
        <v>30</v>
      </c>
      <c r="B23" s="3" t="s">
        <v>217</v>
      </c>
      <c r="C23" s="3">
        <v>280</v>
      </c>
      <c r="D23" s="3">
        <v>250</v>
      </c>
      <c r="E23" s="3">
        <v>11</v>
      </c>
      <c r="F23" s="3" t="s">
        <v>31</v>
      </c>
      <c r="G23" s="3">
        <v>11</v>
      </c>
      <c r="H23" s="3">
        <v>0</v>
      </c>
      <c r="I23" s="3">
        <v>100</v>
      </c>
      <c r="J23">
        <f t="shared" si="0"/>
        <v>2750</v>
      </c>
      <c r="K23" s="3">
        <v>0</v>
      </c>
      <c r="L23">
        <f t="shared" si="1"/>
        <v>0</v>
      </c>
    </row>
    <row r="24" spans="1:12" x14ac:dyDescent="0.25">
      <c r="A24" s="3" t="s">
        <v>55</v>
      </c>
      <c r="B24" s="3" t="s">
        <v>414</v>
      </c>
      <c r="C24" s="3">
        <v>281</v>
      </c>
      <c r="D24" s="3">
        <v>8.8260000000000005</v>
      </c>
      <c r="E24" s="3">
        <v>207</v>
      </c>
      <c r="F24" s="3" t="s">
        <v>64</v>
      </c>
      <c r="G24" s="3">
        <v>207</v>
      </c>
      <c r="H24" s="3">
        <v>0</v>
      </c>
      <c r="I24" s="3">
        <v>100</v>
      </c>
      <c r="J24">
        <f t="shared" si="0"/>
        <v>1826.9820000000002</v>
      </c>
      <c r="K24" s="3">
        <v>0</v>
      </c>
      <c r="L24">
        <f t="shared" si="1"/>
        <v>0</v>
      </c>
    </row>
    <row r="25" spans="1:12" x14ac:dyDescent="0.25">
      <c r="A25" s="3" t="s">
        <v>22</v>
      </c>
      <c r="B25" s="3" t="s">
        <v>218</v>
      </c>
      <c r="C25" s="3">
        <v>282</v>
      </c>
      <c r="D25" s="3">
        <v>350</v>
      </c>
      <c r="E25" s="3">
        <v>1</v>
      </c>
      <c r="F25" s="3" t="s">
        <v>12</v>
      </c>
      <c r="G25" s="3">
        <v>1</v>
      </c>
      <c r="H25" s="3">
        <v>0</v>
      </c>
      <c r="I25" s="3">
        <v>100</v>
      </c>
      <c r="J25">
        <f t="shared" si="0"/>
        <v>350</v>
      </c>
      <c r="K25" s="3">
        <v>0</v>
      </c>
      <c r="L25">
        <f t="shared" si="1"/>
        <v>0</v>
      </c>
    </row>
    <row r="26" spans="1:12" x14ac:dyDescent="0.25">
      <c r="A26" s="3" t="s">
        <v>21</v>
      </c>
      <c r="B26" s="3" t="s">
        <v>219</v>
      </c>
      <c r="C26" s="3">
        <v>283</v>
      </c>
      <c r="D26" s="3">
        <v>400</v>
      </c>
      <c r="E26" s="3">
        <v>1</v>
      </c>
      <c r="F26" s="3" t="s">
        <v>12</v>
      </c>
      <c r="G26" s="3">
        <v>1</v>
      </c>
      <c r="H26" s="3">
        <v>0</v>
      </c>
      <c r="I26" s="3">
        <v>100</v>
      </c>
      <c r="J26">
        <f t="shared" si="0"/>
        <v>400</v>
      </c>
      <c r="K26" s="3">
        <v>0</v>
      </c>
      <c r="L26">
        <f t="shared" si="1"/>
        <v>0</v>
      </c>
    </row>
    <row r="27" spans="1:12" x14ac:dyDescent="0.25">
      <c r="A27" s="3" t="s">
        <v>55</v>
      </c>
      <c r="B27" s="3" t="s">
        <v>415</v>
      </c>
      <c r="C27" s="3">
        <v>284</v>
      </c>
      <c r="D27" s="3">
        <v>23.75</v>
      </c>
      <c r="E27" s="3">
        <v>207</v>
      </c>
      <c r="F27" s="3" t="s">
        <v>23</v>
      </c>
      <c r="G27" s="3">
        <v>207</v>
      </c>
      <c r="H27" s="3">
        <v>0</v>
      </c>
      <c r="I27" s="3">
        <v>100</v>
      </c>
      <c r="J27">
        <f t="shared" si="0"/>
        <v>4916.25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313</v>
      </c>
      <c r="C28" s="3">
        <v>287</v>
      </c>
      <c r="D28" s="3">
        <v>800</v>
      </c>
      <c r="E28" s="3">
        <v>1</v>
      </c>
      <c r="F28" s="3" t="s">
        <v>13</v>
      </c>
      <c r="G28" s="3">
        <v>1</v>
      </c>
      <c r="H28" s="3">
        <v>0</v>
      </c>
      <c r="I28" s="3">
        <v>100</v>
      </c>
      <c r="J28">
        <f t="shared" si="0"/>
        <v>800</v>
      </c>
      <c r="K28" s="3">
        <v>0</v>
      </c>
      <c r="L28">
        <f t="shared" si="1"/>
        <v>0</v>
      </c>
    </row>
    <row r="29" spans="1:12" x14ac:dyDescent="0.25">
      <c r="A29" s="3" t="s">
        <v>21</v>
      </c>
      <c r="B29" s="3" t="s">
        <v>534</v>
      </c>
      <c r="C29" s="3">
        <v>382</v>
      </c>
      <c r="D29" s="3">
        <v>48.438000000000002</v>
      </c>
      <c r="E29" s="3">
        <v>606.58000000000004</v>
      </c>
      <c r="F29" s="3" t="s">
        <v>10</v>
      </c>
      <c r="G29" s="3">
        <v>606.58000000000004</v>
      </c>
      <c r="H29" s="3">
        <v>0</v>
      </c>
      <c r="I29" s="3">
        <v>100</v>
      </c>
      <c r="J29">
        <f t="shared" si="0"/>
        <v>29381.522040000003</v>
      </c>
      <c r="K29" s="3">
        <v>0</v>
      </c>
      <c r="L29">
        <f t="shared" si="1"/>
        <v>0</v>
      </c>
    </row>
    <row r="30" spans="1:12" x14ac:dyDescent="0.25">
      <c r="A30" s="3" t="s">
        <v>21</v>
      </c>
      <c r="B30" s="3" t="s">
        <v>535</v>
      </c>
      <c r="C30" s="3">
        <v>383</v>
      </c>
      <c r="D30" s="3">
        <v>75.325000000000003</v>
      </c>
      <c r="E30" s="3">
        <v>611.94000000000005</v>
      </c>
      <c r="F30" s="3" t="s">
        <v>10</v>
      </c>
      <c r="G30" s="3">
        <v>611.94000000000005</v>
      </c>
      <c r="H30" s="3">
        <v>0</v>
      </c>
      <c r="I30" s="3">
        <v>100</v>
      </c>
      <c r="J30">
        <f t="shared" si="0"/>
        <v>46094.380500000007</v>
      </c>
      <c r="K30" s="3">
        <v>0</v>
      </c>
      <c r="L30">
        <f t="shared" si="1"/>
        <v>0</v>
      </c>
    </row>
    <row r="31" spans="1:12" x14ac:dyDescent="0.25">
      <c r="A31" s="3" t="s">
        <v>20</v>
      </c>
      <c r="B31" s="3" t="s">
        <v>536</v>
      </c>
      <c r="C31" s="3">
        <v>385</v>
      </c>
      <c r="D31" s="3">
        <v>215.28</v>
      </c>
      <c r="E31" s="3">
        <v>95.460999999999999</v>
      </c>
      <c r="F31" s="3" t="s">
        <v>10</v>
      </c>
      <c r="G31" s="3">
        <v>95.46</v>
      </c>
      <c r="H31" s="3">
        <v>0</v>
      </c>
      <c r="I31" s="3">
        <v>100</v>
      </c>
      <c r="J31">
        <f t="shared" si="0"/>
        <v>20550.628799999999</v>
      </c>
      <c r="K31" s="3">
        <v>0</v>
      </c>
      <c r="L31">
        <f t="shared" si="1"/>
        <v>0</v>
      </c>
    </row>
    <row r="32" spans="1:12" x14ac:dyDescent="0.25">
      <c r="A32" s="3" t="s">
        <v>20</v>
      </c>
      <c r="B32" s="3" t="s">
        <v>537</v>
      </c>
      <c r="C32" s="3">
        <v>386</v>
      </c>
      <c r="D32" s="3">
        <v>107.64</v>
      </c>
      <c r="E32" s="3">
        <v>75.480999999999995</v>
      </c>
      <c r="F32" s="3" t="s">
        <v>10</v>
      </c>
      <c r="G32" s="3">
        <v>75.48</v>
      </c>
      <c r="H32" s="3">
        <v>0</v>
      </c>
      <c r="I32" s="3">
        <v>100</v>
      </c>
      <c r="J32">
        <f t="shared" si="0"/>
        <v>8124.6672000000008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15</v>
      </c>
      <c r="B4" s="3" t="s">
        <v>94</v>
      </c>
      <c r="C4" s="3">
        <v>18</v>
      </c>
      <c r="D4" s="3">
        <v>5500</v>
      </c>
      <c r="E4" s="3">
        <v>1</v>
      </c>
      <c r="F4" s="3" t="s">
        <v>12</v>
      </c>
      <c r="G4" s="3">
        <v>1</v>
      </c>
      <c r="H4" s="3">
        <v>0</v>
      </c>
      <c r="I4" s="3">
        <v>100</v>
      </c>
      <c r="J4">
        <f>D4*G4</f>
        <v>5500</v>
      </c>
      <c r="K4" s="3">
        <v>0</v>
      </c>
      <c r="L4">
        <f>D4*E4*K4</f>
        <v>0</v>
      </c>
    </row>
    <row r="5" spans="1:12" x14ac:dyDescent="0.25">
      <c r="A5" s="3" t="s">
        <v>15</v>
      </c>
      <c r="B5" s="3" t="s">
        <v>94</v>
      </c>
      <c r="C5" s="3">
        <v>19</v>
      </c>
      <c r="D5" s="3">
        <v>3000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3000</v>
      </c>
      <c r="K5" s="3">
        <v>0</v>
      </c>
      <c r="L5">
        <f t="shared" ref="L5:L68" si="1">D5*E5*K5</f>
        <v>0</v>
      </c>
    </row>
    <row r="6" spans="1:12" x14ac:dyDescent="0.25">
      <c r="A6" s="3" t="s">
        <v>21</v>
      </c>
      <c r="B6" s="3" t="s">
        <v>195</v>
      </c>
      <c r="C6" s="3">
        <v>243</v>
      </c>
      <c r="D6" s="3">
        <v>64.58</v>
      </c>
      <c r="E6" s="3">
        <v>118.09</v>
      </c>
      <c r="F6" s="3" t="s">
        <v>10</v>
      </c>
      <c r="G6" s="3">
        <v>118.09</v>
      </c>
      <c r="H6" s="3">
        <v>0</v>
      </c>
      <c r="I6" s="3">
        <v>100</v>
      </c>
      <c r="J6">
        <f t="shared" si="0"/>
        <v>7626.2521999999999</v>
      </c>
      <c r="K6" s="3">
        <v>0</v>
      </c>
      <c r="L6">
        <f t="shared" si="1"/>
        <v>0</v>
      </c>
    </row>
    <row r="7" spans="1:12" x14ac:dyDescent="0.25">
      <c r="A7" s="3" t="s">
        <v>24</v>
      </c>
      <c r="B7" s="3" t="s">
        <v>25</v>
      </c>
      <c r="C7" s="3">
        <v>254</v>
      </c>
      <c r="D7" s="3">
        <v>8000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8000</v>
      </c>
      <c r="K7" s="3">
        <v>0</v>
      </c>
      <c r="L7">
        <f t="shared" si="1"/>
        <v>0</v>
      </c>
    </row>
    <row r="8" spans="1:12" x14ac:dyDescent="0.25">
      <c r="A8" s="3" t="s">
        <v>24</v>
      </c>
      <c r="B8" s="3" t="s">
        <v>201</v>
      </c>
      <c r="C8" s="3">
        <v>255</v>
      </c>
      <c r="D8" s="3">
        <v>10000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10000</v>
      </c>
      <c r="K8" s="3">
        <v>0</v>
      </c>
      <c r="L8">
        <f t="shared" si="1"/>
        <v>0</v>
      </c>
    </row>
    <row r="9" spans="1:12" x14ac:dyDescent="0.25">
      <c r="A9" s="3" t="s">
        <v>28</v>
      </c>
      <c r="B9" s="3" t="s">
        <v>206</v>
      </c>
      <c r="C9" s="3">
        <v>263</v>
      </c>
      <c r="D9" s="3">
        <v>14832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14832</v>
      </c>
      <c r="K9" s="3">
        <v>0</v>
      </c>
      <c r="L9">
        <f t="shared" si="1"/>
        <v>0</v>
      </c>
    </row>
    <row r="10" spans="1:12" x14ac:dyDescent="0.25">
      <c r="A10" s="3" t="s">
        <v>27</v>
      </c>
      <c r="B10" s="3" t="s">
        <v>207</v>
      </c>
      <c r="C10" s="3">
        <v>264</v>
      </c>
      <c r="D10" s="3">
        <v>1500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1500</v>
      </c>
      <c r="K10" s="3">
        <v>0</v>
      </c>
      <c r="L10">
        <f t="shared" si="1"/>
        <v>0</v>
      </c>
    </row>
    <row r="11" spans="1:12" x14ac:dyDescent="0.25">
      <c r="A11" s="3" t="s">
        <v>27</v>
      </c>
      <c r="B11" s="3" t="s">
        <v>209</v>
      </c>
      <c r="C11" s="3">
        <v>270</v>
      </c>
      <c r="D11" s="3">
        <v>250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</v>
      </c>
      <c r="K11" s="3">
        <v>0</v>
      </c>
      <c r="L11">
        <f t="shared" si="1"/>
        <v>0</v>
      </c>
    </row>
    <row r="12" spans="1:12" x14ac:dyDescent="0.25">
      <c r="A12" s="3" t="s">
        <v>24</v>
      </c>
      <c r="B12" s="3" t="s">
        <v>233</v>
      </c>
      <c r="C12" s="3">
        <v>273</v>
      </c>
      <c r="D12" s="3">
        <v>1500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1500</v>
      </c>
      <c r="K12" s="3">
        <v>0</v>
      </c>
      <c r="L12">
        <f t="shared" si="1"/>
        <v>0</v>
      </c>
    </row>
    <row r="13" spans="1:12" x14ac:dyDescent="0.25">
      <c r="A13" s="3" t="s">
        <v>17</v>
      </c>
      <c r="B13" s="3" t="s">
        <v>211</v>
      </c>
      <c r="C13" s="3">
        <v>274</v>
      </c>
      <c r="D13" s="3">
        <v>350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350</v>
      </c>
      <c r="K13" s="3">
        <v>0</v>
      </c>
      <c r="L13">
        <f t="shared" si="1"/>
        <v>0</v>
      </c>
    </row>
    <row r="14" spans="1:12" x14ac:dyDescent="0.25">
      <c r="A14" s="3" t="s">
        <v>17</v>
      </c>
      <c r="B14" s="3" t="s">
        <v>212</v>
      </c>
      <c r="C14" s="3">
        <v>275</v>
      </c>
      <c r="D14" s="3">
        <v>350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350</v>
      </c>
      <c r="K14" s="3">
        <v>0</v>
      </c>
      <c r="L14">
        <f t="shared" si="1"/>
        <v>0</v>
      </c>
    </row>
    <row r="15" spans="1:12" x14ac:dyDescent="0.25">
      <c r="A15" s="3" t="s">
        <v>22</v>
      </c>
      <c r="B15" s="3" t="s">
        <v>218</v>
      </c>
      <c r="C15" s="3">
        <v>282</v>
      </c>
      <c r="D15" s="3">
        <v>350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350</v>
      </c>
      <c r="K15" s="3">
        <v>0</v>
      </c>
      <c r="L15">
        <f t="shared" si="1"/>
        <v>0</v>
      </c>
    </row>
    <row r="16" spans="1:12" x14ac:dyDescent="0.25">
      <c r="A16" s="3" t="s">
        <v>21</v>
      </c>
      <c r="B16" s="3" t="s">
        <v>219</v>
      </c>
      <c r="C16" s="3">
        <v>283</v>
      </c>
      <c r="D16" s="3">
        <v>400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400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313</v>
      </c>
      <c r="C17" s="3">
        <v>287</v>
      </c>
      <c r="D17" s="3">
        <v>800</v>
      </c>
      <c r="E17" s="3">
        <v>1</v>
      </c>
      <c r="F17" s="3" t="s">
        <v>13</v>
      </c>
      <c r="G17" s="3">
        <v>1</v>
      </c>
      <c r="H17" s="3">
        <v>0</v>
      </c>
      <c r="I17" s="3">
        <v>100</v>
      </c>
      <c r="J17">
        <f t="shared" si="0"/>
        <v>800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538</v>
      </c>
      <c r="C18" s="3">
        <v>339</v>
      </c>
      <c r="D18" s="3">
        <v>107.64</v>
      </c>
      <c r="E18" s="3">
        <v>118.54</v>
      </c>
      <c r="F18" s="3" t="s">
        <v>10</v>
      </c>
      <c r="G18" s="3">
        <v>118.54</v>
      </c>
      <c r="H18" s="3">
        <v>0</v>
      </c>
      <c r="I18" s="3">
        <v>100</v>
      </c>
      <c r="J18">
        <f t="shared" si="0"/>
        <v>12759.6456</v>
      </c>
      <c r="K18" s="3">
        <v>0</v>
      </c>
      <c r="L18">
        <f t="shared" si="1"/>
        <v>0</v>
      </c>
    </row>
    <row r="19" spans="1:12" x14ac:dyDescent="0.25">
      <c r="A19" s="3" t="s">
        <v>21</v>
      </c>
      <c r="B19" s="3" t="s">
        <v>534</v>
      </c>
      <c r="C19" s="3">
        <v>382</v>
      </c>
      <c r="D19" s="3">
        <v>48.438000000000002</v>
      </c>
      <c r="E19" s="3">
        <v>686.99</v>
      </c>
      <c r="F19" s="3" t="s">
        <v>10</v>
      </c>
      <c r="G19" s="3">
        <v>686.99</v>
      </c>
      <c r="H19" s="3">
        <v>0</v>
      </c>
      <c r="I19" s="3">
        <v>100</v>
      </c>
      <c r="J19">
        <f t="shared" si="0"/>
        <v>33276.421620000001</v>
      </c>
      <c r="K19" s="3">
        <v>0</v>
      </c>
      <c r="L19">
        <f t="shared" si="1"/>
        <v>0</v>
      </c>
    </row>
    <row r="20" spans="1:12" x14ac:dyDescent="0.25">
      <c r="A20" s="3" t="s">
        <v>21</v>
      </c>
      <c r="B20" s="3" t="s">
        <v>535</v>
      </c>
      <c r="C20" s="3">
        <v>383</v>
      </c>
      <c r="D20" s="3">
        <v>75.325000000000003</v>
      </c>
      <c r="E20" s="3">
        <v>666.46</v>
      </c>
      <c r="F20" s="3" t="s">
        <v>10</v>
      </c>
      <c r="G20" s="3">
        <v>666.46</v>
      </c>
      <c r="H20" s="3">
        <v>0</v>
      </c>
      <c r="I20" s="3">
        <v>100</v>
      </c>
      <c r="J20">
        <f t="shared" si="0"/>
        <v>50201.099500000004</v>
      </c>
      <c r="K20" s="3">
        <v>0</v>
      </c>
      <c r="L20">
        <f t="shared" si="1"/>
        <v>0</v>
      </c>
    </row>
    <row r="21" spans="1:12" x14ac:dyDescent="0.25">
      <c r="A21" s="3" t="s">
        <v>21</v>
      </c>
      <c r="B21" s="3" t="s">
        <v>539</v>
      </c>
      <c r="C21" s="3">
        <v>387</v>
      </c>
      <c r="D21" s="3">
        <v>23000</v>
      </c>
      <c r="E21" s="3">
        <v>1</v>
      </c>
      <c r="F21" s="3" t="s">
        <v>12</v>
      </c>
      <c r="G21" s="3">
        <v>1</v>
      </c>
      <c r="H21" s="3">
        <v>0</v>
      </c>
      <c r="I21" s="3">
        <v>100</v>
      </c>
      <c r="J21">
        <f t="shared" si="0"/>
        <v>23000</v>
      </c>
      <c r="K21" s="3">
        <v>0</v>
      </c>
      <c r="L21">
        <f t="shared" si="1"/>
        <v>0</v>
      </c>
    </row>
    <row r="22" spans="1:12" x14ac:dyDescent="0.25">
      <c r="A22" s="3" t="s">
        <v>59</v>
      </c>
      <c r="B22" s="3" t="s">
        <v>540</v>
      </c>
      <c r="C22" s="3">
        <v>388</v>
      </c>
      <c r="D22" s="3">
        <v>21</v>
      </c>
      <c r="E22" s="3">
        <v>1200</v>
      </c>
      <c r="F22" s="3" t="s">
        <v>23</v>
      </c>
      <c r="G22" s="3">
        <v>1200</v>
      </c>
      <c r="H22" s="3">
        <v>0</v>
      </c>
      <c r="I22" s="3">
        <v>100</v>
      </c>
      <c r="J22">
        <f t="shared" si="0"/>
        <v>25200</v>
      </c>
      <c r="K22" s="3">
        <v>0</v>
      </c>
      <c r="L22">
        <f t="shared" si="1"/>
        <v>0</v>
      </c>
    </row>
    <row r="23" spans="1:12" x14ac:dyDescent="0.25">
      <c r="A23" s="3" t="s">
        <v>29</v>
      </c>
      <c r="B23" s="3" t="s">
        <v>541</v>
      </c>
      <c r="C23" s="3">
        <v>389</v>
      </c>
      <c r="D23" s="3">
        <v>12000</v>
      </c>
      <c r="E23" s="3">
        <v>1</v>
      </c>
      <c r="F23" s="3" t="s">
        <v>12</v>
      </c>
      <c r="G23" s="3">
        <v>1</v>
      </c>
      <c r="H23" s="3">
        <v>0</v>
      </c>
      <c r="I23" s="3">
        <v>100</v>
      </c>
      <c r="J23">
        <f t="shared" si="0"/>
        <v>12000</v>
      </c>
      <c r="K23" s="3">
        <v>0</v>
      </c>
      <c r="L23">
        <f t="shared" si="1"/>
        <v>0</v>
      </c>
    </row>
    <row r="24" spans="1:12" x14ac:dyDescent="0.25"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3:L16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103.17</v>
      </c>
      <c r="F4" s="3" t="s">
        <v>10</v>
      </c>
      <c r="G4" s="3">
        <v>103.17</v>
      </c>
      <c r="H4" s="3">
        <v>0</v>
      </c>
      <c r="I4" s="3">
        <v>100</v>
      </c>
      <c r="J4">
        <f>D4*G4</f>
        <v>5571.18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150.56</v>
      </c>
      <c r="F7" s="3" t="s">
        <v>14</v>
      </c>
      <c r="G7" s="3">
        <v>150.56</v>
      </c>
      <c r="H7" s="3">
        <v>0</v>
      </c>
      <c r="I7" s="3">
        <v>100</v>
      </c>
      <c r="J7">
        <f t="shared" si="0"/>
        <v>31870.540800000002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46.12</v>
      </c>
      <c r="F8" s="3" t="s">
        <v>10</v>
      </c>
      <c r="G8" s="3">
        <v>46.12</v>
      </c>
      <c r="H8" s="3">
        <v>0</v>
      </c>
      <c r="I8" s="3">
        <v>100</v>
      </c>
      <c r="J8">
        <f t="shared" si="0"/>
        <v>1014.64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86.12</v>
      </c>
      <c r="F9" s="3" t="s">
        <v>10</v>
      </c>
      <c r="G9" s="3">
        <v>86.12</v>
      </c>
      <c r="H9" s="3">
        <v>0</v>
      </c>
      <c r="I9" s="3">
        <v>100</v>
      </c>
      <c r="J9">
        <f t="shared" si="0"/>
        <v>3703.1600000000003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116.13</v>
      </c>
      <c r="F10" s="3" t="s">
        <v>14</v>
      </c>
      <c r="G10" s="3">
        <v>116.13</v>
      </c>
      <c r="H10" s="3">
        <v>0</v>
      </c>
      <c r="I10" s="3">
        <v>100</v>
      </c>
      <c r="J10">
        <f t="shared" si="0"/>
        <v>16388.265599999999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45.09</v>
      </c>
      <c r="F12" s="3" t="s">
        <v>10</v>
      </c>
      <c r="G12" s="3">
        <v>45.09</v>
      </c>
      <c r="H12" s="3">
        <v>0</v>
      </c>
      <c r="I12" s="3">
        <v>100</v>
      </c>
      <c r="J12">
        <f t="shared" si="0"/>
        <v>1938.8700000000001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56.74</v>
      </c>
      <c r="F13" s="3" t="s">
        <v>14</v>
      </c>
      <c r="G13" s="3">
        <v>56.74</v>
      </c>
      <c r="H13" s="3">
        <v>0</v>
      </c>
      <c r="I13" s="3">
        <v>100</v>
      </c>
      <c r="J13">
        <f t="shared" si="0"/>
        <v>8007.1488000000008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103.17</v>
      </c>
      <c r="F14" s="3" t="s">
        <v>10</v>
      </c>
      <c r="G14" s="3">
        <v>103.17</v>
      </c>
      <c r="H14" s="3">
        <v>0</v>
      </c>
      <c r="I14" s="3">
        <v>100</v>
      </c>
      <c r="J14">
        <f t="shared" si="0"/>
        <v>2269.7400000000002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130.85</v>
      </c>
      <c r="F15" s="3" t="s">
        <v>10</v>
      </c>
      <c r="G15" s="3">
        <v>130.85</v>
      </c>
      <c r="H15" s="3">
        <v>0</v>
      </c>
      <c r="I15" s="3">
        <v>100</v>
      </c>
      <c r="J15">
        <f t="shared" si="0"/>
        <v>5626.55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7.53</v>
      </c>
      <c r="F16" s="3" t="s">
        <v>14</v>
      </c>
      <c r="G16" s="3">
        <v>7.53</v>
      </c>
      <c r="H16" s="3">
        <v>0</v>
      </c>
      <c r="I16" s="3">
        <v>100</v>
      </c>
      <c r="J16">
        <f t="shared" si="0"/>
        <v>7530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3.9940000000000002</v>
      </c>
      <c r="F17" s="3" t="s">
        <v>14</v>
      </c>
      <c r="G17" s="3">
        <v>3.99</v>
      </c>
      <c r="H17" s="3">
        <v>0</v>
      </c>
      <c r="I17" s="3">
        <v>100</v>
      </c>
      <c r="J17">
        <f t="shared" si="0"/>
        <v>3990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10.32</v>
      </c>
      <c r="F18" s="3" t="s">
        <v>14</v>
      </c>
      <c r="G18" s="3">
        <v>10.32</v>
      </c>
      <c r="H18" s="3">
        <v>0</v>
      </c>
      <c r="I18" s="3">
        <v>100</v>
      </c>
      <c r="J18">
        <f t="shared" si="0"/>
        <v>10320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98</v>
      </c>
      <c r="C19" s="3">
        <v>23</v>
      </c>
      <c r="D19" s="3">
        <v>6800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5440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99</v>
      </c>
      <c r="C20" s="3">
        <v>24</v>
      </c>
      <c r="D20" s="3">
        <v>6800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4760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0.95</v>
      </c>
      <c r="F21" s="3" t="s">
        <v>16</v>
      </c>
      <c r="G21" s="3">
        <v>0.95</v>
      </c>
      <c r="H21" s="3">
        <v>0</v>
      </c>
      <c r="I21" s="3">
        <v>100</v>
      </c>
      <c r="J21">
        <f t="shared" si="0"/>
        <v>6460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5440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102</v>
      </c>
      <c r="C23" s="3">
        <v>29</v>
      </c>
      <c r="D23" s="3">
        <v>6800</v>
      </c>
      <c r="E23" s="3">
        <v>1.01</v>
      </c>
      <c r="F23" s="3" t="s">
        <v>16</v>
      </c>
      <c r="G23" s="3">
        <v>1.01</v>
      </c>
      <c r="H23" s="3">
        <v>0</v>
      </c>
      <c r="I23" s="3">
        <v>100</v>
      </c>
      <c r="J23">
        <f t="shared" si="0"/>
        <v>6868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1.59</v>
      </c>
      <c r="F24" s="3" t="s">
        <v>16</v>
      </c>
      <c r="G24" s="3">
        <v>1.59</v>
      </c>
      <c r="H24" s="3">
        <v>0</v>
      </c>
      <c r="I24" s="3">
        <v>100</v>
      </c>
      <c r="J24">
        <f t="shared" si="0"/>
        <v>11925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7500</v>
      </c>
      <c r="E26" s="3">
        <v>0.16</v>
      </c>
      <c r="F26" s="3" t="s">
        <v>16</v>
      </c>
      <c r="G26" s="3">
        <v>0.16</v>
      </c>
      <c r="H26" s="3">
        <v>0</v>
      </c>
      <c r="I26" s="3">
        <v>100</v>
      </c>
      <c r="J26">
        <f t="shared" si="0"/>
        <v>1200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65.78</v>
      </c>
      <c r="F27" s="3" t="s">
        <v>10</v>
      </c>
      <c r="G27" s="3">
        <v>65.78</v>
      </c>
      <c r="H27" s="3">
        <v>0</v>
      </c>
      <c r="I27" s="3">
        <v>100</v>
      </c>
      <c r="J27">
        <f t="shared" si="0"/>
        <v>19825.565760000001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37.11</v>
      </c>
      <c r="F28" s="3" t="s">
        <v>10</v>
      </c>
      <c r="G28" s="3">
        <v>37.11</v>
      </c>
      <c r="H28" s="3">
        <v>0</v>
      </c>
      <c r="I28" s="3">
        <v>100</v>
      </c>
      <c r="J28">
        <f t="shared" si="0"/>
        <v>11184.65712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79.884</v>
      </c>
      <c r="F29" s="3" t="s">
        <v>10</v>
      </c>
      <c r="G29" s="3">
        <v>79.88</v>
      </c>
      <c r="H29" s="3">
        <v>0</v>
      </c>
      <c r="I29" s="3">
        <v>100</v>
      </c>
      <c r="J29">
        <f t="shared" si="0"/>
        <v>24075.192959999997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67.86</v>
      </c>
      <c r="F30" s="3" t="s">
        <v>10</v>
      </c>
      <c r="G30" s="3">
        <v>67.86</v>
      </c>
      <c r="H30" s="3">
        <v>0</v>
      </c>
      <c r="I30" s="3">
        <v>100</v>
      </c>
      <c r="J30">
        <f t="shared" si="0"/>
        <v>20452.46112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218.06</v>
      </c>
      <c r="F31" s="3" t="s">
        <v>10</v>
      </c>
      <c r="G31" s="3">
        <v>218.06</v>
      </c>
      <c r="H31" s="3">
        <v>0</v>
      </c>
      <c r="I31" s="3">
        <v>100</v>
      </c>
      <c r="J31">
        <f t="shared" si="0"/>
        <v>65721.539520000006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12.792999999999999</v>
      </c>
      <c r="F32" s="3" t="s">
        <v>10</v>
      </c>
      <c r="G32" s="3">
        <v>0</v>
      </c>
      <c r="H32" s="3">
        <v>12.79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11.65</v>
      </c>
      <c r="F33" s="3" t="s">
        <v>10</v>
      </c>
      <c r="G33" s="3">
        <v>0</v>
      </c>
      <c r="H33" s="3">
        <v>11.65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17.190000000000001</v>
      </c>
      <c r="F34" s="3" t="s">
        <v>14</v>
      </c>
      <c r="G34" s="3">
        <v>17.190000000000001</v>
      </c>
      <c r="H34" s="3">
        <v>0</v>
      </c>
      <c r="I34" s="3">
        <v>100</v>
      </c>
      <c r="J34">
        <f t="shared" si="0"/>
        <v>3867.7500000000005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2.1800000000000002</v>
      </c>
      <c r="F35" s="3" t="s">
        <v>14</v>
      </c>
      <c r="G35" s="3">
        <v>2.1800000000000002</v>
      </c>
      <c r="H35" s="3">
        <v>0</v>
      </c>
      <c r="I35" s="3">
        <v>100</v>
      </c>
      <c r="J35">
        <f t="shared" si="0"/>
        <v>3270.0000000000005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5.9909999999999997</v>
      </c>
      <c r="F36" s="3" t="s">
        <v>14</v>
      </c>
      <c r="G36" s="3">
        <v>5.99</v>
      </c>
      <c r="H36" s="3">
        <v>0</v>
      </c>
      <c r="I36" s="3">
        <v>100</v>
      </c>
      <c r="J36">
        <f t="shared" si="0"/>
        <v>5391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3.98</v>
      </c>
      <c r="F37" s="3" t="s">
        <v>14</v>
      </c>
      <c r="G37" s="3">
        <v>3.98</v>
      </c>
      <c r="H37" s="3">
        <v>0</v>
      </c>
      <c r="I37" s="3">
        <v>100</v>
      </c>
      <c r="J37">
        <f t="shared" si="0"/>
        <v>7960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23.5</v>
      </c>
      <c r="F38" s="3" t="s">
        <v>14</v>
      </c>
      <c r="G38" s="3">
        <v>23.5</v>
      </c>
      <c r="H38" s="3">
        <v>0</v>
      </c>
      <c r="I38" s="3">
        <v>100</v>
      </c>
      <c r="J38">
        <f t="shared" si="0"/>
        <v>5287.5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1.673</v>
      </c>
      <c r="F39" s="3" t="s">
        <v>14</v>
      </c>
      <c r="G39" s="3">
        <v>1.67</v>
      </c>
      <c r="H39" s="3">
        <v>0</v>
      </c>
      <c r="I39" s="3">
        <v>100</v>
      </c>
      <c r="J39">
        <f t="shared" si="0"/>
        <v>3340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69</v>
      </c>
      <c r="D42" s="3">
        <v>7500</v>
      </c>
      <c r="E42" s="3">
        <v>0.8</v>
      </c>
      <c r="F42" s="3" t="s">
        <v>16</v>
      </c>
      <c r="G42" s="3">
        <v>0.8</v>
      </c>
      <c r="H42" s="3">
        <v>0</v>
      </c>
      <c r="I42" s="3">
        <v>100</v>
      </c>
      <c r="J42">
        <f t="shared" si="0"/>
        <v>6000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73</v>
      </c>
      <c r="D43" s="3">
        <v>7500</v>
      </c>
      <c r="E43" s="3">
        <v>1.85</v>
      </c>
      <c r="F43" s="3" t="s">
        <v>16</v>
      </c>
      <c r="G43" s="3">
        <v>1.85</v>
      </c>
      <c r="H43" s="3">
        <v>0</v>
      </c>
      <c r="I43" s="3">
        <v>100</v>
      </c>
      <c r="J43">
        <f t="shared" si="0"/>
        <v>13875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77</v>
      </c>
      <c r="D44" s="3">
        <v>7500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1350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123</v>
      </c>
      <c r="C45" s="3">
        <v>80</v>
      </c>
      <c r="D45" s="3">
        <v>7500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84</v>
      </c>
      <c r="D46" s="3">
        <v>301.392</v>
      </c>
      <c r="E46" s="3">
        <v>56.55</v>
      </c>
      <c r="F46" s="3" t="s">
        <v>10</v>
      </c>
      <c r="G46" s="3">
        <v>56.55</v>
      </c>
      <c r="H46" s="3">
        <v>0</v>
      </c>
      <c r="I46" s="3">
        <v>100</v>
      </c>
      <c r="J46">
        <f t="shared" si="0"/>
        <v>17043.7176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85</v>
      </c>
      <c r="D47" s="3">
        <v>301.392</v>
      </c>
      <c r="E47" s="3">
        <v>188.59</v>
      </c>
      <c r="F47" s="3" t="s">
        <v>10</v>
      </c>
      <c r="G47" s="3">
        <v>174.5</v>
      </c>
      <c r="H47" s="3">
        <v>14.09</v>
      </c>
      <c r="I47" s="3">
        <v>92.527000000000001</v>
      </c>
      <c r="J47">
        <f t="shared" si="0"/>
        <v>52592.904000000002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86</v>
      </c>
      <c r="D48" s="3">
        <v>301.392</v>
      </c>
      <c r="E48" s="3">
        <v>12.792999999999999</v>
      </c>
      <c r="F48" s="3" t="s">
        <v>10</v>
      </c>
      <c r="G48" s="3">
        <v>0</v>
      </c>
      <c r="H48" s="3">
        <v>12.79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87</v>
      </c>
      <c r="D49" s="3">
        <v>301.392</v>
      </c>
      <c r="E49" s="3">
        <v>14.11</v>
      </c>
      <c r="F49" s="3" t="s">
        <v>10</v>
      </c>
      <c r="G49" s="3">
        <v>0</v>
      </c>
      <c r="H49" s="3">
        <v>14.11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128</v>
      </c>
      <c r="C50" s="3">
        <v>88</v>
      </c>
      <c r="D50" s="3">
        <v>2000</v>
      </c>
      <c r="E50" s="3">
        <v>3.33</v>
      </c>
      <c r="F50" s="3" t="s">
        <v>14</v>
      </c>
      <c r="G50" s="3">
        <v>3.33</v>
      </c>
      <c r="H50" s="3">
        <v>0</v>
      </c>
      <c r="I50" s="3">
        <v>100</v>
      </c>
      <c r="J50">
        <f t="shared" si="0"/>
        <v>6660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129</v>
      </c>
      <c r="C51" s="3">
        <v>91</v>
      </c>
      <c r="D51" s="3">
        <v>225</v>
      </c>
      <c r="E51" s="3">
        <v>19.190000000000001</v>
      </c>
      <c r="F51" s="3" t="s">
        <v>14</v>
      </c>
      <c r="G51" s="3">
        <v>19.190000000000001</v>
      </c>
      <c r="H51" s="3">
        <v>0</v>
      </c>
      <c r="I51" s="3">
        <v>100</v>
      </c>
      <c r="J51">
        <f t="shared" si="0"/>
        <v>4317.75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130</v>
      </c>
      <c r="C52" s="3">
        <v>92</v>
      </c>
      <c r="D52" s="3">
        <v>2000</v>
      </c>
      <c r="E52" s="3">
        <v>1.673</v>
      </c>
      <c r="F52" s="3" t="s">
        <v>14</v>
      </c>
      <c r="G52" s="3">
        <v>1.67</v>
      </c>
      <c r="H52" s="3">
        <v>0</v>
      </c>
      <c r="I52" s="3">
        <v>100</v>
      </c>
      <c r="J52">
        <f t="shared" si="0"/>
        <v>3340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131</v>
      </c>
      <c r="C53" s="3">
        <v>93</v>
      </c>
      <c r="D53" s="3">
        <v>1500</v>
      </c>
      <c r="E53" s="3">
        <v>1.57</v>
      </c>
      <c r="F53" s="3" t="s">
        <v>14</v>
      </c>
      <c r="G53" s="3">
        <v>1.57</v>
      </c>
      <c r="H53" s="3">
        <v>0</v>
      </c>
      <c r="I53" s="3">
        <v>100</v>
      </c>
      <c r="J53">
        <f t="shared" si="0"/>
        <v>2355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0.3</v>
      </c>
      <c r="F55" s="3" t="s">
        <v>16</v>
      </c>
      <c r="G55" s="3">
        <v>0.3</v>
      </c>
      <c r="H55" s="3">
        <v>0</v>
      </c>
      <c r="I55" s="3">
        <v>100</v>
      </c>
      <c r="J55">
        <f t="shared" si="0"/>
        <v>2250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0</v>
      </c>
      <c r="H57" s="3">
        <v>10.8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26.6</v>
      </c>
      <c r="F58" s="3" t="s">
        <v>10</v>
      </c>
      <c r="G58" s="3">
        <v>0</v>
      </c>
      <c r="H58" s="3">
        <v>26.6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1.8149999999999999</v>
      </c>
      <c r="F59" s="3" t="s">
        <v>10</v>
      </c>
      <c r="G59" s="3">
        <v>0</v>
      </c>
      <c r="H59" s="3">
        <v>1.82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3.07</v>
      </c>
      <c r="F61" s="3" t="s">
        <v>14</v>
      </c>
      <c r="G61" s="3">
        <v>3.07</v>
      </c>
      <c r="H61" s="3">
        <v>0</v>
      </c>
      <c r="I61" s="3">
        <v>100</v>
      </c>
      <c r="J61">
        <f t="shared" si="0"/>
        <v>690.75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0.17</v>
      </c>
      <c r="F62" s="3" t="s">
        <v>14</v>
      </c>
      <c r="G62" s="3">
        <v>0.17</v>
      </c>
      <c r="H62" s="3">
        <v>0</v>
      </c>
      <c r="I62" s="3">
        <v>100</v>
      </c>
      <c r="J62">
        <f t="shared" si="0"/>
        <v>255.00000000000003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53</v>
      </c>
      <c r="F63" s="3" t="s">
        <v>13</v>
      </c>
      <c r="G63" s="3">
        <v>53</v>
      </c>
      <c r="H63" s="3">
        <v>0</v>
      </c>
      <c r="I63" s="3">
        <v>100</v>
      </c>
      <c r="J63">
        <f t="shared" si="0"/>
        <v>2650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120</v>
      </c>
      <c r="D65" s="3">
        <v>193.75200000000001</v>
      </c>
      <c r="E65" s="3">
        <v>146.37</v>
      </c>
      <c r="F65" s="3" t="s">
        <v>10</v>
      </c>
      <c r="G65" s="3">
        <v>146.37</v>
      </c>
      <c r="H65" s="3">
        <v>0</v>
      </c>
      <c r="I65" s="3">
        <v>100</v>
      </c>
      <c r="J65">
        <f t="shared" si="0"/>
        <v>28359.480240000001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124</v>
      </c>
      <c r="D66" s="3">
        <v>193.75200000000001</v>
      </c>
      <c r="E66" s="3">
        <v>185.55</v>
      </c>
      <c r="F66" s="3" t="s">
        <v>10</v>
      </c>
      <c r="G66" s="3">
        <v>185.55</v>
      </c>
      <c r="H66" s="3">
        <v>0</v>
      </c>
      <c r="I66" s="3">
        <v>100</v>
      </c>
      <c r="J66">
        <f t="shared" si="0"/>
        <v>35950.683600000004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129</v>
      </c>
      <c r="D67" s="3">
        <v>193.75200000000001</v>
      </c>
      <c r="E67" s="3">
        <v>72.290000000000006</v>
      </c>
      <c r="F67" s="3" t="s">
        <v>10</v>
      </c>
      <c r="G67" s="3">
        <v>72.290000000000006</v>
      </c>
      <c r="H67" s="3">
        <v>0</v>
      </c>
      <c r="I67" s="3">
        <v>100</v>
      </c>
      <c r="J67">
        <f t="shared" si="0"/>
        <v>14006.332080000002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133</v>
      </c>
      <c r="D68" s="3">
        <v>65.599999999999994</v>
      </c>
      <c r="E68" s="3">
        <v>49.17</v>
      </c>
      <c r="F68" s="3" t="s">
        <v>19</v>
      </c>
      <c r="G68" s="3">
        <v>0</v>
      </c>
      <c r="H68" s="3">
        <v>49.17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137</v>
      </c>
      <c r="D69" s="3">
        <v>65.599999999999994</v>
      </c>
      <c r="E69" s="3">
        <v>33.82</v>
      </c>
      <c r="F69" s="3" t="s">
        <v>19</v>
      </c>
      <c r="G69" s="3">
        <v>0</v>
      </c>
      <c r="H69" s="3">
        <v>33.82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276</v>
      </c>
      <c r="C70" s="3">
        <v>138</v>
      </c>
      <c r="D70" s="3">
        <v>193.75200000000001</v>
      </c>
      <c r="E70" s="3">
        <v>19.045000000000002</v>
      </c>
      <c r="F70" s="3" t="s">
        <v>10</v>
      </c>
      <c r="G70" s="3">
        <v>19.05</v>
      </c>
      <c r="H70" s="3">
        <v>0</v>
      </c>
      <c r="I70" s="3">
        <v>100</v>
      </c>
      <c r="J70">
        <f t="shared" si="2"/>
        <v>3690.9756000000002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310</v>
      </c>
      <c r="C71" s="3">
        <v>139</v>
      </c>
      <c r="D71" s="3">
        <v>35</v>
      </c>
      <c r="E71" s="3">
        <v>406</v>
      </c>
      <c r="F71" s="3" t="s">
        <v>10</v>
      </c>
      <c r="G71" s="3">
        <v>406</v>
      </c>
      <c r="H71" s="3">
        <v>0</v>
      </c>
      <c r="I71" s="3">
        <v>100</v>
      </c>
      <c r="J71">
        <f t="shared" si="2"/>
        <v>14210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140</v>
      </c>
      <c r="D72" s="3">
        <v>8.0730000000000004</v>
      </c>
      <c r="E72" s="3">
        <v>483.1</v>
      </c>
      <c r="F72" s="3" t="s">
        <v>10</v>
      </c>
      <c r="G72" s="3">
        <v>483.1</v>
      </c>
      <c r="H72" s="3">
        <v>0</v>
      </c>
      <c r="I72" s="3">
        <v>100</v>
      </c>
      <c r="J72">
        <f t="shared" si="2"/>
        <v>3900.0663000000004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142</v>
      </c>
      <c r="D73" s="3">
        <v>139.93199999999999</v>
      </c>
      <c r="E73" s="3">
        <v>94.21</v>
      </c>
      <c r="F73" s="3" t="s">
        <v>10</v>
      </c>
      <c r="G73" s="3">
        <v>94.21</v>
      </c>
      <c r="H73" s="3">
        <v>0</v>
      </c>
      <c r="I73" s="3">
        <v>100</v>
      </c>
      <c r="J73">
        <f t="shared" si="2"/>
        <v>13182.993719999999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143</v>
      </c>
      <c r="D74" s="3">
        <v>139.93199999999999</v>
      </c>
      <c r="E74" s="3">
        <v>266.24</v>
      </c>
      <c r="F74" s="3" t="s">
        <v>10</v>
      </c>
      <c r="G74" s="3">
        <v>266.24</v>
      </c>
      <c r="H74" s="3">
        <v>0</v>
      </c>
      <c r="I74" s="3">
        <v>100</v>
      </c>
      <c r="J74">
        <f t="shared" si="2"/>
        <v>37255.49568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150</v>
      </c>
      <c r="C75" s="3">
        <v>147</v>
      </c>
      <c r="D75" s="3">
        <v>193.75200000000001</v>
      </c>
      <c r="E75" s="3">
        <v>261.11</v>
      </c>
      <c r="F75" s="3" t="s">
        <v>10</v>
      </c>
      <c r="G75" s="3">
        <v>261.11</v>
      </c>
      <c r="H75" s="3">
        <v>0</v>
      </c>
      <c r="I75" s="3">
        <v>100</v>
      </c>
      <c r="J75">
        <f t="shared" si="2"/>
        <v>50590.584720000006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151</v>
      </c>
      <c r="C76" s="3">
        <v>150</v>
      </c>
      <c r="D76" s="3">
        <v>14000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14000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152</v>
      </c>
      <c r="C77" s="3">
        <v>151</v>
      </c>
      <c r="D77" s="3">
        <v>139.93199999999999</v>
      </c>
      <c r="E77" s="3">
        <v>92.25</v>
      </c>
      <c r="F77" s="3" t="s">
        <v>10</v>
      </c>
      <c r="G77" s="3">
        <v>92.25</v>
      </c>
      <c r="H77" s="3">
        <v>0</v>
      </c>
      <c r="I77" s="3">
        <v>100</v>
      </c>
      <c r="J77">
        <f t="shared" si="2"/>
        <v>12908.726999999999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153</v>
      </c>
      <c r="C78" s="3">
        <v>152</v>
      </c>
      <c r="D78" s="3">
        <v>139.93199999999999</v>
      </c>
      <c r="E78" s="3">
        <v>364.2</v>
      </c>
      <c r="F78" s="3" t="s">
        <v>10</v>
      </c>
      <c r="G78" s="3">
        <v>210.72</v>
      </c>
      <c r="H78" s="3">
        <v>153.47999999999999</v>
      </c>
      <c r="I78" s="3">
        <v>57.857999999999997</v>
      </c>
      <c r="J78">
        <f t="shared" si="2"/>
        <v>29486.471039999997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154</v>
      </c>
      <c r="C79" s="3">
        <v>156</v>
      </c>
      <c r="D79" s="3">
        <v>193.75200000000001</v>
      </c>
      <c r="E79" s="3">
        <v>163.72</v>
      </c>
      <c r="F79" s="3" t="s">
        <v>10</v>
      </c>
      <c r="G79" s="3">
        <v>163.72</v>
      </c>
      <c r="H79" s="3">
        <v>0</v>
      </c>
      <c r="I79" s="3">
        <v>100</v>
      </c>
      <c r="J79">
        <f t="shared" si="2"/>
        <v>31721.077440000001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155</v>
      </c>
      <c r="C80" s="3">
        <v>160</v>
      </c>
      <c r="D80" s="3">
        <v>139.93199999999999</v>
      </c>
      <c r="E80" s="3">
        <v>13.2</v>
      </c>
      <c r="F80" s="3" t="s">
        <v>10</v>
      </c>
      <c r="G80" s="3">
        <v>13.2</v>
      </c>
      <c r="H80" s="3">
        <v>0</v>
      </c>
      <c r="I80" s="3">
        <v>100</v>
      </c>
      <c r="J80">
        <f t="shared" si="2"/>
        <v>1847.1023999999998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156</v>
      </c>
      <c r="C81" s="3">
        <v>161</v>
      </c>
      <c r="D81" s="3">
        <v>139.93199999999999</v>
      </c>
      <c r="E81" s="3">
        <v>37.271000000000001</v>
      </c>
      <c r="F81" s="3" t="s">
        <v>10</v>
      </c>
      <c r="G81" s="3">
        <v>0</v>
      </c>
      <c r="H81" s="3">
        <v>37.270000000000003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157</v>
      </c>
      <c r="C82" s="3">
        <v>165</v>
      </c>
      <c r="D82" s="3">
        <v>193.75200000000001</v>
      </c>
      <c r="E82" s="3">
        <v>163.58000000000001</v>
      </c>
      <c r="F82" s="3" t="s">
        <v>10</v>
      </c>
      <c r="G82" s="3">
        <v>106.94</v>
      </c>
      <c r="H82" s="3">
        <v>56.64</v>
      </c>
      <c r="I82" s="3">
        <v>65.376000000000005</v>
      </c>
      <c r="J82">
        <f t="shared" si="2"/>
        <v>20719.838879999999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158</v>
      </c>
      <c r="C83" s="3">
        <v>168</v>
      </c>
      <c r="D83" s="3">
        <v>254.03</v>
      </c>
      <c r="E83" s="3">
        <v>246.05</v>
      </c>
      <c r="F83" s="3" t="s">
        <v>10</v>
      </c>
      <c r="G83" s="3">
        <v>246.05</v>
      </c>
      <c r="H83" s="3">
        <v>0</v>
      </c>
      <c r="I83" s="3">
        <v>100</v>
      </c>
      <c r="J83">
        <f t="shared" si="2"/>
        <v>62504.0815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159</v>
      </c>
      <c r="C84" s="3">
        <v>170</v>
      </c>
      <c r="D84" s="3">
        <v>254.03</v>
      </c>
      <c r="E84" s="3">
        <v>25.443000000000001</v>
      </c>
      <c r="F84" s="3" t="s">
        <v>10</v>
      </c>
      <c r="G84" s="3">
        <v>25.44</v>
      </c>
      <c r="H84" s="3">
        <v>0</v>
      </c>
      <c r="I84" s="3">
        <v>100</v>
      </c>
      <c r="J84">
        <f t="shared" si="2"/>
        <v>6462.5232000000005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173</v>
      </c>
      <c r="D85" s="3">
        <v>190.52</v>
      </c>
      <c r="E85" s="3">
        <v>19.11</v>
      </c>
      <c r="F85" s="3" t="s">
        <v>10</v>
      </c>
      <c r="G85" s="3">
        <v>19.11</v>
      </c>
      <c r="H85" s="3">
        <v>0</v>
      </c>
      <c r="I85" s="3">
        <v>100</v>
      </c>
      <c r="J85">
        <f t="shared" si="2"/>
        <v>3640.8371999999999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161</v>
      </c>
      <c r="C86" s="3">
        <v>174</v>
      </c>
      <c r="D86" s="3">
        <v>254.03</v>
      </c>
      <c r="E86" s="3">
        <v>106.643</v>
      </c>
      <c r="F86" s="3" t="s">
        <v>10</v>
      </c>
      <c r="G86" s="3">
        <v>106.64</v>
      </c>
      <c r="H86" s="3">
        <v>0</v>
      </c>
      <c r="I86" s="3">
        <v>100</v>
      </c>
      <c r="J86">
        <f t="shared" si="2"/>
        <v>27089.7592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178</v>
      </c>
      <c r="D87" s="3">
        <v>254.03</v>
      </c>
      <c r="E87" s="3">
        <v>149.94</v>
      </c>
      <c r="F87" s="3" t="s">
        <v>10</v>
      </c>
      <c r="G87" s="3">
        <v>149.94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163</v>
      </c>
      <c r="C88" s="3">
        <v>180</v>
      </c>
      <c r="D88" s="3">
        <v>295</v>
      </c>
      <c r="E88" s="3">
        <v>10</v>
      </c>
      <c r="F88" s="3" t="s">
        <v>13</v>
      </c>
      <c r="G88" s="3">
        <v>10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181</v>
      </c>
      <c r="D89" s="3">
        <v>215.28</v>
      </c>
      <c r="E89" s="3">
        <v>27.32</v>
      </c>
      <c r="F89" s="3" t="s">
        <v>10</v>
      </c>
      <c r="G89" s="3">
        <v>27.32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184</v>
      </c>
      <c r="D90" s="3">
        <v>96.88</v>
      </c>
      <c r="E90" s="3">
        <v>147.16</v>
      </c>
      <c r="F90" s="3" t="s">
        <v>10</v>
      </c>
      <c r="G90" s="3">
        <v>147.16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166</v>
      </c>
      <c r="C91" s="3">
        <v>187</v>
      </c>
      <c r="D91" s="3">
        <v>48.438000000000002</v>
      </c>
      <c r="E91" s="3">
        <v>237.55</v>
      </c>
      <c r="F91" s="3" t="s">
        <v>10</v>
      </c>
      <c r="G91" s="3">
        <v>237.55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167</v>
      </c>
      <c r="C92" s="3">
        <v>188</v>
      </c>
      <c r="D92" s="3">
        <v>48.438000000000002</v>
      </c>
      <c r="E92" s="3">
        <v>143.30000000000001</v>
      </c>
      <c r="F92" s="3" t="s">
        <v>10</v>
      </c>
      <c r="G92" s="3">
        <v>143.30000000000001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189</v>
      </c>
      <c r="D93" s="3">
        <v>48.438000000000002</v>
      </c>
      <c r="E93" s="3">
        <v>150.93</v>
      </c>
      <c r="F93" s="3" t="s">
        <v>10</v>
      </c>
      <c r="G93" s="3">
        <v>150.93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195</v>
      </c>
      <c r="D94" s="3">
        <v>91.5</v>
      </c>
      <c r="E94" s="3">
        <v>266.24</v>
      </c>
      <c r="F94" s="3" t="s">
        <v>10</v>
      </c>
      <c r="G94" s="3">
        <v>266.24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199</v>
      </c>
      <c r="D95" s="3">
        <v>91.5</v>
      </c>
      <c r="E95" s="3">
        <v>94.21</v>
      </c>
      <c r="F95" s="3" t="s">
        <v>10</v>
      </c>
      <c r="G95" s="3">
        <v>94.21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202</v>
      </c>
      <c r="D96" s="3">
        <v>91.5</v>
      </c>
      <c r="E96" s="3">
        <v>364.2</v>
      </c>
      <c r="F96" s="3" t="s">
        <v>10</v>
      </c>
      <c r="G96" s="3">
        <v>364.2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206</v>
      </c>
      <c r="D97" s="3">
        <v>91.5</v>
      </c>
      <c r="E97" s="3">
        <v>92.25</v>
      </c>
      <c r="F97" s="3" t="s">
        <v>10</v>
      </c>
      <c r="G97" s="3">
        <v>92.25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91.5</v>
      </c>
      <c r="E98" s="3">
        <v>37.270000000000003</v>
      </c>
      <c r="F98" s="3" t="s">
        <v>10</v>
      </c>
      <c r="G98" s="3">
        <v>37.270000000000003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285</v>
      </c>
      <c r="C99" s="3">
        <v>212</v>
      </c>
      <c r="D99" s="3">
        <v>91.5</v>
      </c>
      <c r="E99" s="3">
        <v>13.2</v>
      </c>
      <c r="F99" s="3" t="s">
        <v>10</v>
      </c>
      <c r="G99" s="3">
        <v>13.2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173</v>
      </c>
      <c r="C100" s="3">
        <v>215</v>
      </c>
      <c r="D100" s="3">
        <v>301.392</v>
      </c>
      <c r="E100" s="3">
        <v>19.98</v>
      </c>
      <c r="F100" s="3" t="s">
        <v>10</v>
      </c>
      <c r="G100" s="3">
        <v>0</v>
      </c>
      <c r="H100" s="3">
        <v>19.98</v>
      </c>
      <c r="I100" s="3">
        <v>0</v>
      </c>
    </row>
    <row r="101" spans="1:9" x14ac:dyDescent="0.25">
      <c r="A101" s="3" t="s">
        <v>22</v>
      </c>
      <c r="B101" s="3" t="s">
        <v>232</v>
      </c>
      <c r="C101" s="3">
        <v>217</v>
      </c>
      <c r="D101" s="3">
        <v>450</v>
      </c>
      <c r="E101" s="3">
        <v>5</v>
      </c>
      <c r="F101" s="3" t="s">
        <v>13</v>
      </c>
      <c r="G101" s="3">
        <v>0</v>
      </c>
      <c r="H101" s="3">
        <v>5</v>
      </c>
      <c r="I101" s="3">
        <v>0</v>
      </c>
    </row>
    <row r="102" spans="1:9" x14ac:dyDescent="0.25">
      <c r="A102" s="3" t="s">
        <v>22</v>
      </c>
      <c r="B102" s="3" t="s">
        <v>174</v>
      </c>
      <c r="C102" s="3">
        <v>218</v>
      </c>
      <c r="D102" s="3">
        <v>350</v>
      </c>
      <c r="E102" s="3">
        <v>24</v>
      </c>
      <c r="F102" s="3" t="s">
        <v>13</v>
      </c>
      <c r="G102" s="3">
        <v>24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175</v>
      </c>
      <c r="C103" s="3">
        <v>219</v>
      </c>
      <c r="D103" s="3">
        <v>82</v>
      </c>
      <c r="E103" s="3">
        <v>41.2</v>
      </c>
      <c r="F103" s="3" t="s">
        <v>19</v>
      </c>
      <c r="G103" s="3">
        <v>0</v>
      </c>
      <c r="H103" s="3">
        <v>41.2</v>
      </c>
      <c r="I103" s="3">
        <v>0</v>
      </c>
    </row>
    <row r="104" spans="1:9" x14ac:dyDescent="0.25">
      <c r="A104" s="3" t="s">
        <v>22</v>
      </c>
      <c r="B104" s="3" t="s">
        <v>176</v>
      </c>
      <c r="C104" s="3">
        <v>220</v>
      </c>
      <c r="D104" s="3">
        <v>32.799999999999997</v>
      </c>
      <c r="E104" s="3">
        <v>98.8</v>
      </c>
      <c r="F104" s="3" t="s">
        <v>19</v>
      </c>
      <c r="G104" s="3">
        <v>0</v>
      </c>
      <c r="H104" s="3">
        <v>98.8</v>
      </c>
      <c r="I104" s="3">
        <v>0</v>
      </c>
    </row>
    <row r="105" spans="1:9" x14ac:dyDescent="0.25">
      <c r="A105" s="3" t="s">
        <v>22</v>
      </c>
      <c r="B105" s="3" t="s">
        <v>177</v>
      </c>
      <c r="C105" s="3">
        <v>221</v>
      </c>
      <c r="D105" s="3">
        <v>131.19999999999999</v>
      </c>
      <c r="E105" s="3">
        <v>32.22</v>
      </c>
      <c r="F105" s="3" t="s">
        <v>19</v>
      </c>
      <c r="G105" s="3">
        <v>0</v>
      </c>
      <c r="H105" s="3">
        <v>32.22</v>
      </c>
      <c r="I105" s="3">
        <v>0</v>
      </c>
    </row>
    <row r="106" spans="1:9" x14ac:dyDescent="0.25">
      <c r="A106" s="3" t="s">
        <v>22</v>
      </c>
      <c r="B106" s="3" t="s">
        <v>178</v>
      </c>
      <c r="C106" s="3">
        <v>222</v>
      </c>
      <c r="D106" s="3">
        <v>1000</v>
      </c>
      <c r="E106" s="3">
        <v>5</v>
      </c>
      <c r="F106" s="3" t="s">
        <v>13</v>
      </c>
      <c r="G106" s="3">
        <v>5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179</v>
      </c>
      <c r="C107" s="3">
        <v>224</v>
      </c>
      <c r="D107" s="3">
        <v>172.22399999999999</v>
      </c>
      <c r="E107" s="3">
        <v>84.56</v>
      </c>
      <c r="F107" s="3" t="s">
        <v>10</v>
      </c>
      <c r="G107" s="3">
        <v>84.1</v>
      </c>
      <c r="H107" s="3">
        <v>0.46</v>
      </c>
      <c r="I107" s="3">
        <v>99.456000000000003</v>
      </c>
    </row>
    <row r="108" spans="1:9" x14ac:dyDescent="0.25">
      <c r="A108" s="3" t="s">
        <v>22</v>
      </c>
      <c r="B108" s="3" t="s">
        <v>180</v>
      </c>
      <c r="C108" s="3">
        <v>225</v>
      </c>
      <c r="D108" s="3">
        <v>49.2</v>
      </c>
      <c r="E108" s="3">
        <v>62.78</v>
      </c>
      <c r="F108" s="3" t="s">
        <v>19</v>
      </c>
      <c r="G108" s="3">
        <v>62.28</v>
      </c>
      <c r="H108" s="3">
        <v>0.5</v>
      </c>
      <c r="I108" s="3">
        <v>99.203999999999994</v>
      </c>
    </row>
    <row r="109" spans="1:9" x14ac:dyDescent="0.25">
      <c r="A109" s="3" t="s">
        <v>22</v>
      </c>
      <c r="B109" s="3" t="s">
        <v>181</v>
      </c>
      <c r="C109" s="3">
        <v>226</v>
      </c>
      <c r="D109" s="3">
        <v>172.22399999999999</v>
      </c>
      <c r="E109" s="3">
        <v>84.38</v>
      </c>
      <c r="F109" s="3" t="s">
        <v>10</v>
      </c>
      <c r="G109" s="3">
        <v>84.38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182</v>
      </c>
      <c r="C110" s="3">
        <v>227</v>
      </c>
      <c r="D110" s="3">
        <v>49.2</v>
      </c>
      <c r="E110" s="3">
        <v>96.78</v>
      </c>
      <c r="F110" s="3" t="s">
        <v>19</v>
      </c>
      <c r="G110" s="3">
        <v>96.78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183</v>
      </c>
      <c r="C111" s="3">
        <v>228</v>
      </c>
      <c r="D111" s="3">
        <v>172.22</v>
      </c>
      <c r="E111" s="3">
        <v>3.698</v>
      </c>
      <c r="F111" s="3" t="s">
        <v>10</v>
      </c>
      <c r="G111" s="3">
        <v>3.7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184</v>
      </c>
      <c r="C112" s="3">
        <v>229</v>
      </c>
      <c r="D112" s="3">
        <v>49.2</v>
      </c>
      <c r="E112" s="3">
        <v>5.86</v>
      </c>
      <c r="F112" s="3" t="s">
        <v>19</v>
      </c>
      <c r="G112" s="3">
        <v>5.86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185</v>
      </c>
      <c r="C113" s="3">
        <v>230</v>
      </c>
      <c r="D113" s="3">
        <v>183</v>
      </c>
      <c r="E113" s="3">
        <v>7.3250000000000002</v>
      </c>
      <c r="F113" s="3" t="s">
        <v>10</v>
      </c>
      <c r="G113" s="3">
        <v>7.33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186</v>
      </c>
      <c r="C114" s="3">
        <v>231</v>
      </c>
      <c r="D114" s="3">
        <v>49.2</v>
      </c>
      <c r="E114" s="3">
        <v>12.804</v>
      </c>
      <c r="F114" s="3" t="s">
        <v>19</v>
      </c>
      <c r="G114" s="3">
        <v>12.8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187</v>
      </c>
      <c r="C115" s="3">
        <v>232</v>
      </c>
      <c r="D115" s="3">
        <v>183</v>
      </c>
      <c r="E115" s="3">
        <v>25.719000000000001</v>
      </c>
      <c r="F115" s="3" t="s">
        <v>10</v>
      </c>
      <c r="G115" s="3">
        <v>25.72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188</v>
      </c>
      <c r="C116" s="3">
        <v>233</v>
      </c>
      <c r="D116" s="3">
        <v>49.2</v>
      </c>
      <c r="E116" s="3">
        <v>41.463000000000001</v>
      </c>
      <c r="F116" s="3" t="s">
        <v>19</v>
      </c>
      <c r="G116" s="3">
        <v>41.46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189</v>
      </c>
      <c r="C117" s="3">
        <v>234</v>
      </c>
      <c r="D117" s="3">
        <v>172.22399999999999</v>
      </c>
      <c r="E117" s="3">
        <v>33.637</v>
      </c>
      <c r="F117" s="3" t="s">
        <v>10</v>
      </c>
      <c r="G117" s="3">
        <v>33.64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190</v>
      </c>
      <c r="C118" s="3">
        <v>236</v>
      </c>
      <c r="D118" s="3">
        <v>2.5</v>
      </c>
      <c r="E118" s="3">
        <v>1843</v>
      </c>
      <c r="F118" s="3" t="s">
        <v>23</v>
      </c>
      <c r="G118" s="3">
        <v>1843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191</v>
      </c>
      <c r="C119" s="3">
        <v>237</v>
      </c>
      <c r="D119" s="3">
        <v>172.22399999999999</v>
      </c>
      <c r="E119" s="3">
        <v>7.48</v>
      </c>
      <c r="F119" s="3" t="s">
        <v>10</v>
      </c>
      <c r="G119" s="3">
        <v>7.48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192</v>
      </c>
      <c r="C120" s="3">
        <v>238</v>
      </c>
      <c r="D120" s="3">
        <v>193.75200000000001</v>
      </c>
      <c r="E120" s="3">
        <v>34.902999999999999</v>
      </c>
      <c r="F120" s="3" t="s">
        <v>10</v>
      </c>
      <c r="G120" s="3">
        <v>34.9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193</v>
      </c>
      <c r="C121" s="3">
        <v>239</v>
      </c>
      <c r="D121" s="3">
        <v>172.22399999999999</v>
      </c>
      <c r="E121" s="3">
        <v>11.93</v>
      </c>
      <c r="F121" s="3" t="s">
        <v>10</v>
      </c>
      <c r="G121" s="3">
        <v>11.93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194</v>
      </c>
      <c r="C122" s="3">
        <v>240</v>
      </c>
      <c r="D122" s="3">
        <v>193.75200000000001</v>
      </c>
      <c r="E122" s="3">
        <v>52.68</v>
      </c>
      <c r="F122" s="3" t="s">
        <v>10</v>
      </c>
      <c r="G122" s="3">
        <v>52.68</v>
      </c>
      <c r="H122" s="3">
        <v>0</v>
      </c>
      <c r="I122" s="3">
        <v>100</v>
      </c>
    </row>
    <row r="123" spans="1:9" x14ac:dyDescent="0.25">
      <c r="A123" s="3" t="s">
        <v>72</v>
      </c>
      <c r="B123" s="3" t="s">
        <v>195</v>
      </c>
      <c r="C123" s="3">
        <v>245</v>
      </c>
      <c r="D123" s="3">
        <v>26.91</v>
      </c>
      <c r="E123" s="3">
        <v>327.46600000000001</v>
      </c>
      <c r="F123" s="3" t="s">
        <v>10</v>
      </c>
      <c r="G123" s="3">
        <v>327.47000000000003</v>
      </c>
      <c r="H123" s="3">
        <v>0</v>
      </c>
      <c r="I123" s="3">
        <v>100</v>
      </c>
    </row>
    <row r="124" spans="1:9" x14ac:dyDescent="0.25">
      <c r="A124" s="3" t="s">
        <v>43</v>
      </c>
      <c r="B124" s="3" t="s">
        <v>196</v>
      </c>
      <c r="C124" s="3">
        <v>246</v>
      </c>
      <c r="D124" s="3">
        <v>16000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15000</v>
      </c>
      <c r="E126" s="3">
        <v>0.5</v>
      </c>
      <c r="F126" s="3" t="s">
        <v>12</v>
      </c>
      <c r="G126" s="3">
        <v>0</v>
      </c>
      <c r="H126" s="3">
        <v>0.5</v>
      </c>
      <c r="I126" s="3">
        <v>0</v>
      </c>
    </row>
    <row r="127" spans="1:9" x14ac:dyDescent="0.25">
      <c r="A127" s="3" t="s">
        <v>73</v>
      </c>
      <c r="B127" s="3" t="s">
        <v>198</v>
      </c>
      <c r="C127" s="3">
        <v>250</v>
      </c>
      <c r="D127" s="3">
        <v>15000</v>
      </c>
      <c r="E127" s="3">
        <v>0.5</v>
      </c>
      <c r="F127" s="3" t="s">
        <v>12</v>
      </c>
      <c r="G127" s="3">
        <v>0.5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199</v>
      </c>
      <c r="C128" s="3">
        <v>251</v>
      </c>
      <c r="D128" s="3">
        <v>10000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200</v>
      </c>
      <c r="C129" s="3">
        <v>253</v>
      </c>
      <c r="D129" s="3">
        <v>500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25</v>
      </c>
      <c r="C130" s="3">
        <v>254</v>
      </c>
      <c r="D130" s="3">
        <v>8000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201</v>
      </c>
      <c r="C131" s="3">
        <v>255</v>
      </c>
      <c r="D131" s="3">
        <v>10000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272</v>
      </c>
      <c r="C132" s="3">
        <v>256</v>
      </c>
      <c r="D132" s="3">
        <v>2000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3000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204</v>
      </c>
      <c r="C135" s="3">
        <v>260</v>
      </c>
      <c r="D135" s="3">
        <v>4954</v>
      </c>
      <c r="E135" s="3">
        <v>18.87</v>
      </c>
      <c r="F135" s="3" t="s">
        <v>19</v>
      </c>
      <c r="G135" s="3">
        <v>0</v>
      </c>
      <c r="H135" s="3">
        <v>18.87</v>
      </c>
      <c r="I135" s="3">
        <v>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4</v>
      </c>
      <c r="F136" s="3" t="s">
        <v>13</v>
      </c>
      <c r="G136" s="3">
        <v>4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208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209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233</v>
      </c>
      <c r="C140" s="3">
        <v>273</v>
      </c>
      <c r="D140" s="3">
        <v>1500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274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34</v>
      </c>
      <c r="E143" s="3">
        <v>137</v>
      </c>
      <c r="F143" s="3" t="s">
        <v>31</v>
      </c>
      <c r="G143" s="3">
        <v>137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77</v>
      </c>
      <c r="E144" s="3">
        <v>20</v>
      </c>
      <c r="F144" s="3" t="s">
        <v>31</v>
      </c>
      <c r="G144" s="3">
        <v>20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23</v>
      </c>
      <c r="E145" s="3">
        <v>228</v>
      </c>
      <c r="F145" s="3" t="s">
        <v>23</v>
      </c>
      <c r="G145" s="3">
        <v>228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363</v>
      </c>
      <c r="E146" s="3">
        <v>16.5</v>
      </c>
      <c r="F146" s="3" t="s">
        <v>31</v>
      </c>
      <c r="G146" s="3">
        <v>16.5</v>
      </c>
      <c r="H146" s="3">
        <v>0</v>
      </c>
      <c r="I146" s="3">
        <v>100</v>
      </c>
    </row>
    <row r="147" spans="1:9" x14ac:dyDescent="0.25">
      <c r="A147" s="3" t="s">
        <v>55</v>
      </c>
      <c r="B147" s="3" t="s">
        <v>414</v>
      </c>
      <c r="C147" s="3">
        <v>281</v>
      </c>
      <c r="D147" s="3">
        <v>8.8260000000000005</v>
      </c>
      <c r="E147" s="3">
        <v>258</v>
      </c>
      <c r="F147" s="3" t="s">
        <v>64</v>
      </c>
      <c r="G147" s="3">
        <v>258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218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219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55</v>
      </c>
      <c r="B150" s="3" t="s">
        <v>415</v>
      </c>
      <c r="C150" s="3">
        <v>284</v>
      </c>
      <c r="D150" s="3">
        <v>23.75</v>
      </c>
      <c r="E150" s="3">
        <v>216</v>
      </c>
      <c r="F150" s="3" t="s">
        <v>23</v>
      </c>
      <c r="G150" s="3">
        <v>216</v>
      </c>
      <c r="H150" s="3">
        <v>0</v>
      </c>
      <c r="I150" s="3">
        <v>100</v>
      </c>
    </row>
    <row r="151" spans="1:9" x14ac:dyDescent="0.25">
      <c r="A151" s="3" t="s">
        <v>34</v>
      </c>
      <c r="B151" s="3" t="s">
        <v>313</v>
      </c>
      <c r="C151" s="3">
        <v>287</v>
      </c>
      <c r="D151" s="3">
        <v>800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46</v>
      </c>
      <c r="B152" s="3" t="s">
        <v>287</v>
      </c>
      <c r="C152" s="3">
        <v>336</v>
      </c>
      <c r="D152" s="3">
        <v>45500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54</v>
      </c>
      <c r="B153" s="3" t="s">
        <v>378</v>
      </c>
      <c r="C153" s="3">
        <v>341</v>
      </c>
      <c r="D153" s="3">
        <v>1.5</v>
      </c>
      <c r="E153" s="3">
        <v>1843</v>
      </c>
      <c r="F153" s="3" t="s">
        <v>23</v>
      </c>
      <c r="G153" s="3">
        <v>1843</v>
      </c>
      <c r="H153" s="3">
        <v>0</v>
      </c>
      <c r="I153" s="3">
        <v>100</v>
      </c>
    </row>
    <row r="154" spans="1:9" x14ac:dyDescent="0.25">
      <c r="A154" s="3" t="s">
        <v>27</v>
      </c>
      <c r="B154" s="3" t="s">
        <v>288</v>
      </c>
      <c r="C154" s="3">
        <v>346</v>
      </c>
      <c r="D154" s="3">
        <v>50000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236</v>
      </c>
      <c r="C155" s="3">
        <v>408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256</v>
      </c>
      <c r="C156" s="3">
        <v>413</v>
      </c>
      <c r="D156" s="3">
        <v>2500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257</v>
      </c>
      <c r="C157" s="3">
        <v>414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290</v>
      </c>
      <c r="C158" s="3">
        <v>424</v>
      </c>
      <c r="D158" s="3">
        <v>30000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229</v>
      </c>
      <c r="C159" s="3">
        <v>447</v>
      </c>
      <c r="D159" s="3">
        <v>15700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353</v>
      </c>
      <c r="C160" s="3">
        <v>462</v>
      </c>
      <c r="D160" s="3">
        <v>83784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22</v>
      </c>
      <c r="B161" s="3" t="s">
        <v>492</v>
      </c>
      <c r="C161" s="3">
        <v>463</v>
      </c>
      <c r="D161" s="3">
        <v>246</v>
      </c>
      <c r="E161" s="3">
        <v>28.1</v>
      </c>
      <c r="F161" s="3" t="s">
        <v>19</v>
      </c>
      <c r="G161" s="3">
        <v>28.1</v>
      </c>
      <c r="H161" s="3">
        <v>0</v>
      </c>
      <c r="I161" s="3">
        <v>100</v>
      </c>
    </row>
    <row r="162" spans="1:9" x14ac:dyDescent="0.25">
      <c r="A162" s="3" t="s">
        <v>24</v>
      </c>
      <c r="B162" s="3" t="s">
        <v>341</v>
      </c>
      <c r="C162" s="3">
        <v>464</v>
      </c>
      <c r="D162" s="3">
        <v>1000</v>
      </c>
      <c r="E162" s="3">
        <v>1</v>
      </c>
      <c r="F162" s="3" t="s">
        <v>13</v>
      </c>
      <c r="G162" s="3">
        <v>1</v>
      </c>
      <c r="H162" s="3">
        <v>0</v>
      </c>
      <c r="I162" s="3">
        <v>100</v>
      </c>
    </row>
    <row r="163" spans="1:9" x14ac:dyDescent="0.25">
      <c r="A163" s="3" t="s">
        <v>24</v>
      </c>
      <c r="B163" s="3" t="s">
        <v>542</v>
      </c>
      <c r="C163" s="3">
        <v>465</v>
      </c>
      <c r="D163" s="3">
        <v>750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3:L16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53.8</v>
      </c>
      <c r="F9" s="3" t="s">
        <v>10</v>
      </c>
      <c r="G9" s="3">
        <v>53.8</v>
      </c>
      <c r="H9" s="3">
        <v>0</v>
      </c>
      <c r="I9" s="3">
        <v>100</v>
      </c>
      <c r="J9">
        <f t="shared" si="0"/>
        <v>2313.4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93.48</v>
      </c>
      <c r="F10" s="3" t="s">
        <v>14</v>
      </c>
      <c r="G10" s="3">
        <v>93.48</v>
      </c>
      <c r="H10" s="3">
        <v>0</v>
      </c>
      <c r="I10" s="3">
        <v>100</v>
      </c>
      <c r="J10">
        <f t="shared" si="0"/>
        <v>13191.8976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35.659999999999997</v>
      </c>
      <c r="F12" s="3" t="s">
        <v>10</v>
      </c>
      <c r="G12" s="3">
        <v>35.659999999999997</v>
      </c>
      <c r="H12" s="3">
        <v>0</v>
      </c>
      <c r="I12" s="3">
        <v>100</v>
      </c>
      <c r="J12">
        <f t="shared" si="0"/>
        <v>1533.3799999999999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34.9</v>
      </c>
      <c r="F13" s="3" t="s">
        <v>14</v>
      </c>
      <c r="G13" s="3">
        <v>34.9</v>
      </c>
      <c r="H13" s="3">
        <v>0</v>
      </c>
      <c r="I13" s="3">
        <v>100</v>
      </c>
      <c r="J13">
        <f t="shared" si="0"/>
        <v>4925.0879999999997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91.86</v>
      </c>
      <c r="F14" s="3" t="s">
        <v>10</v>
      </c>
      <c r="G14" s="3">
        <v>91.86</v>
      </c>
      <c r="H14" s="3">
        <v>0</v>
      </c>
      <c r="I14" s="3">
        <v>100</v>
      </c>
      <c r="J14">
        <f t="shared" si="0"/>
        <v>2020.92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91.86</v>
      </c>
      <c r="F15" s="3" t="s">
        <v>10</v>
      </c>
      <c r="G15" s="3">
        <v>91.86</v>
      </c>
      <c r="H15" s="3">
        <v>0</v>
      </c>
      <c r="I15" s="3">
        <v>100</v>
      </c>
      <c r="J15">
        <f t="shared" si="0"/>
        <v>3949.98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74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74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74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0.35</v>
      </c>
      <c r="F22" s="3" t="s">
        <v>16</v>
      </c>
      <c r="G22" s="3">
        <v>0.35</v>
      </c>
      <c r="H22" s="3">
        <v>0</v>
      </c>
      <c r="I22" s="3">
        <v>100</v>
      </c>
      <c r="J22">
        <f t="shared" si="0"/>
        <v>2380</v>
      </c>
      <c r="K22" s="3">
        <v>0</v>
      </c>
      <c r="L22">
        <f t="shared" si="1"/>
        <v>0</v>
      </c>
    </row>
    <row r="23" spans="1:12" x14ac:dyDescent="0.25">
      <c r="A23" s="3" t="s">
        <v>74</v>
      </c>
      <c r="B23" s="3" t="s">
        <v>101</v>
      </c>
      <c r="C23" s="3">
        <v>26</v>
      </c>
      <c r="D23" s="3">
        <v>7000</v>
      </c>
      <c r="E23" s="3">
        <v>0.45</v>
      </c>
      <c r="F23" s="3" t="s">
        <v>16</v>
      </c>
      <c r="G23" s="3">
        <v>0.45</v>
      </c>
      <c r="H23" s="3">
        <v>0</v>
      </c>
      <c r="I23" s="3">
        <v>100</v>
      </c>
      <c r="J23">
        <f t="shared" si="0"/>
        <v>3150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102</v>
      </c>
      <c r="C24" s="3">
        <v>29</v>
      </c>
      <c r="D24" s="3">
        <v>6800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10200</v>
      </c>
      <c r="K24" s="3">
        <v>0</v>
      </c>
      <c r="L24">
        <f t="shared" si="1"/>
        <v>0</v>
      </c>
    </row>
    <row r="25" spans="1:12" x14ac:dyDescent="0.25">
      <c r="A25" s="3" t="s">
        <v>49</v>
      </c>
      <c r="B25" s="3" t="s">
        <v>103</v>
      </c>
      <c r="C25" s="3">
        <v>32</v>
      </c>
      <c r="D25" s="3">
        <v>6800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1360</v>
      </c>
      <c r="K25" s="3">
        <v>0</v>
      </c>
      <c r="L25">
        <f t="shared" si="1"/>
        <v>0</v>
      </c>
    </row>
    <row r="26" spans="1:12" x14ac:dyDescent="0.25">
      <c r="A26" s="3" t="s">
        <v>49</v>
      </c>
      <c r="B26" s="3" t="s">
        <v>104</v>
      </c>
      <c r="C26" s="3">
        <v>35</v>
      </c>
      <c r="D26" s="3">
        <v>6800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1020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49</v>
      </c>
      <c r="B42" s="3" t="s">
        <v>120</v>
      </c>
      <c r="C42" s="3">
        <v>69</v>
      </c>
      <c r="D42" s="3">
        <v>7000</v>
      </c>
      <c r="E42" s="3">
        <v>0.5</v>
      </c>
      <c r="F42" s="3" t="s">
        <v>16</v>
      </c>
      <c r="G42" s="3">
        <v>0.5</v>
      </c>
      <c r="H42" s="3">
        <v>0</v>
      </c>
      <c r="I42" s="3">
        <v>100</v>
      </c>
      <c r="J42">
        <f t="shared" si="0"/>
        <v>3500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49.88</v>
      </c>
      <c r="F47" s="3" t="s">
        <v>10</v>
      </c>
      <c r="G47" s="3">
        <v>49.88</v>
      </c>
      <c r="H47" s="3">
        <v>0</v>
      </c>
      <c r="I47" s="3">
        <v>100</v>
      </c>
      <c r="J47">
        <f t="shared" si="0"/>
        <v>15033.43296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132.66999999999999</v>
      </c>
      <c r="F48" s="3" t="s">
        <v>10</v>
      </c>
      <c r="G48" s="3">
        <v>132.66999999999999</v>
      </c>
      <c r="H48" s="3">
        <v>0</v>
      </c>
      <c r="I48" s="3">
        <v>100</v>
      </c>
      <c r="J48">
        <f t="shared" si="0"/>
        <v>39985.676639999998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12.33</v>
      </c>
      <c r="F49" s="3" t="s">
        <v>10</v>
      </c>
      <c r="G49" s="3">
        <v>12.33</v>
      </c>
      <c r="H49" s="3">
        <v>0</v>
      </c>
      <c r="I49" s="3">
        <v>100</v>
      </c>
      <c r="J49">
        <f t="shared" si="0"/>
        <v>3716.16336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16.88</v>
      </c>
      <c r="F50" s="3" t="s">
        <v>10</v>
      </c>
      <c r="G50" s="3">
        <v>6.18</v>
      </c>
      <c r="H50" s="3">
        <v>10.7</v>
      </c>
      <c r="I50" s="3">
        <v>36.631</v>
      </c>
      <c r="J50">
        <f t="shared" si="0"/>
        <v>1862.6025599999998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2.9430000000000001</v>
      </c>
      <c r="F51" s="3" t="s">
        <v>14</v>
      </c>
      <c r="G51" s="3">
        <v>2.94</v>
      </c>
      <c r="H51" s="3">
        <v>0</v>
      </c>
      <c r="I51" s="3">
        <v>100</v>
      </c>
      <c r="J51">
        <f t="shared" si="0"/>
        <v>5880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13.7</v>
      </c>
      <c r="F52" s="3" t="s">
        <v>14</v>
      </c>
      <c r="G52" s="3">
        <v>13.7</v>
      </c>
      <c r="H52" s="3">
        <v>0</v>
      </c>
      <c r="I52" s="3">
        <v>100</v>
      </c>
      <c r="J52">
        <f t="shared" si="0"/>
        <v>3082.5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1.99</v>
      </c>
      <c r="F53" s="3" t="s">
        <v>14</v>
      </c>
      <c r="G53" s="3">
        <v>1.99</v>
      </c>
      <c r="H53" s="3">
        <v>0</v>
      </c>
      <c r="I53" s="3">
        <v>100</v>
      </c>
      <c r="J53">
        <f t="shared" si="0"/>
        <v>3980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131</v>
      </c>
      <c r="C54" s="3">
        <v>93</v>
      </c>
      <c r="D54" s="3">
        <v>1500</v>
      </c>
      <c r="E54" s="3">
        <v>0.93700000000000006</v>
      </c>
      <c r="F54" s="3" t="s">
        <v>14</v>
      </c>
      <c r="G54" s="3">
        <v>0.94</v>
      </c>
      <c r="H54" s="3">
        <v>0</v>
      </c>
      <c r="I54" s="3">
        <v>100</v>
      </c>
      <c r="J54">
        <f t="shared" si="0"/>
        <v>1410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100</v>
      </c>
      <c r="D56" s="3">
        <v>7500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1875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134</v>
      </c>
      <c r="C57" s="3">
        <v>103</v>
      </c>
      <c r="D57" s="3">
        <v>7500</v>
      </c>
      <c r="E57" s="3">
        <v>0.03</v>
      </c>
      <c r="F57" s="3" t="s">
        <v>16</v>
      </c>
      <c r="G57" s="3">
        <v>0.03</v>
      </c>
      <c r="H57" s="3">
        <v>0</v>
      </c>
      <c r="I57" s="3">
        <v>100</v>
      </c>
      <c r="J57">
        <f t="shared" si="0"/>
        <v>225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107</v>
      </c>
      <c r="D59" s="3">
        <v>301.392</v>
      </c>
      <c r="E59" s="3">
        <v>27.13</v>
      </c>
      <c r="F59" s="3" t="s">
        <v>10</v>
      </c>
      <c r="G59" s="3">
        <v>27.13</v>
      </c>
      <c r="H59" s="3">
        <v>0</v>
      </c>
      <c r="I59" s="3">
        <v>100</v>
      </c>
      <c r="J59">
        <f t="shared" si="0"/>
        <v>8176.7649599999995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137</v>
      </c>
      <c r="C60" s="3">
        <v>108</v>
      </c>
      <c r="D60" s="3">
        <v>301.392</v>
      </c>
      <c r="E60" s="3">
        <v>2.75</v>
      </c>
      <c r="F60" s="3" t="s">
        <v>10</v>
      </c>
      <c r="G60" s="3">
        <v>0</v>
      </c>
      <c r="H60" s="3">
        <v>2.75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112</v>
      </c>
      <c r="D62" s="3">
        <v>225</v>
      </c>
      <c r="E62" s="3">
        <v>2.4119999999999999</v>
      </c>
      <c r="F62" s="3" t="s">
        <v>14</v>
      </c>
      <c r="G62" s="3">
        <v>2.41</v>
      </c>
      <c r="H62" s="3">
        <v>0</v>
      </c>
      <c r="I62" s="3">
        <v>100</v>
      </c>
      <c r="J62">
        <f t="shared" si="0"/>
        <v>542.25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140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v>0</v>
      </c>
      <c r="I64" s="3">
        <v>100</v>
      </c>
      <c r="J64">
        <f t="shared" si="0"/>
        <v>2200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115.89</v>
      </c>
      <c r="F66" s="3" t="s">
        <v>10</v>
      </c>
      <c r="G66" s="3">
        <v>113.07</v>
      </c>
      <c r="H66" s="3">
        <v>2.82</v>
      </c>
      <c r="I66" s="3">
        <v>97.57</v>
      </c>
      <c r="J66">
        <f t="shared" si="0"/>
        <v>21907.538639999999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124</v>
      </c>
      <c r="D67" s="3">
        <v>193.75200000000001</v>
      </c>
      <c r="E67" s="3">
        <v>133.21</v>
      </c>
      <c r="F67" s="3" t="s">
        <v>10</v>
      </c>
      <c r="G67" s="3">
        <v>133.21</v>
      </c>
      <c r="H67" s="3">
        <v>0</v>
      </c>
      <c r="I67" s="3">
        <v>100</v>
      </c>
      <c r="J67">
        <f t="shared" si="0"/>
        <v>25809.703920000004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129</v>
      </c>
      <c r="D68" s="3">
        <v>193.75200000000001</v>
      </c>
      <c r="E68" s="3">
        <v>67.31</v>
      </c>
      <c r="F68" s="3" t="s">
        <v>10</v>
      </c>
      <c r="G68" s="3">
        <v>63.82</v>
      </c>
      <c r="H68" s="3">
        <v>3.49</v>
      </c>
      <c r="I68" s="3">
        <v>94.820999999999998</v>
      </c>
      <c r="J68">
        <f t="shared" si="0"/>
        <v>12365.252640000001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133</v>
      </c>
      <c r="D69" s="3">
        <v>65.599999999999994</v>
      </c>
      <c r="E69" s="3">
        <v>32.04</v>
      </c>
      <c r="F69" s="3" t="s">
        <v>19</v>
      </c>
      <c r="G69" s="3">
        <v>32</v>
      </c>
      <c r="H69" s="3">
        <v>0.04</v>
      </c>
      <c r="I69" s="3">
        <v>99.875</v>
      </c>
      <c r="J69">
        <f t="shared" ref="J69:J86" si="2">D69*G69</f>
        <v>2099.1999999999998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146</v>
      </c>
      <c r="C70" s="3">
        <v>137</v>
      </c>
      <c r="D70" s="3">
        <v>65.599999999999994</v>
      </c>
      <c r="E70" s="3">
        <v>32.049999999999997</v>
      </c>
      <c r="F70" s="3" t="s">
        <v>19</v>
      </c>
      <c r="G70" s="3">
        <v>32</v>
      </c>
      <c r="H70" s="3">
        <v>0.05</v>
      </c>
      <c r="I70" s="3">
        <v>99.843999999999994</v>
      </c>
      <c r="J70">
        <f t="shared" si="2"/>
        <v>2099.1999999999998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276</v>
      </c>
      <c r="C71" s="3">
        <v>138</v>
      </c>
      <c r="D71" s="3">
        <v>161.46</v>
      </c>
      <c r="E71" s="3">
        <v>5.258</v>
      </c>
      <c r="F71" s="3" t="s">
        <v>10</v>
      </c>
      <c r="G71" s="3">
        <v>1.1399999999999999</v>
      </c>
      <c r="H71" s="3">
        <v>4.12</v>
      </c>
      <c r="I71" s="3">
        <v>21.681000000000001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310</v>
      </c>
      <c r="C72" s="3">
        <v>139</v>
      </c>
      <c r="D72" s="3">
        <v>35</v>
      </c>
      <c r="E72" s="3">
        <v>307</v>
      </c>
      <c r="F72" s="3" t="s">
        <v>10</v>
      </c>
      <c r="G72" s="3">
        <v>307</v>
      </c>
      <c r="H72" s="3">
        <v>0</v>
      </c>
      <c r="I72" s="3">
        <v>100</v>
      </c>
      <c r="J72">
        <f t="shared" si="2"/>
        <v>10745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140</v>
      </c>
      <c r="D73" s="3">
        <v>8.0730000000000004</v>
      </c>
      <c r="E73" s="3">
        <v>450</v>
      </c>
      <c r="F73" s="3" t="s">
        <v>10</v>
      </c>
      <c r="G73" s="3">
        <v>450</v>
      </c>
      <c r="H73" s="3">
        <v>0</v>
      </c>
      <c r="I73" s="3">
        <v>100</v>
      </c>
      <c r="J73">
        <f t="shared" si="2"/>
        <v>3632.8500000000004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142</v>
      </c>
      <c r="D74" s="3">
        <v>139.93199999999999</v>
      </c>
      <c r="E74" s="3">
        <v>71.63</v>
      </c>
      <c r="F74" s="3" t="s">
        <v>10</v>
      </c>
      <c r="G74" s="3">
        <v>71.63</v>
      </c>
      <c r="H74" s="3">
        <v>0</v>
      </c>
      <c r="I74" s="3">
        <v>100</v>
      </c>
      <c r="J74">
        <f t="shared" si="2"/>
        <v>10023.329159999999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143</v>
      </c>
      <c r="D75" s="3">
        <v>139.93199999999999</v>
      </c>
      <c r="E75" s="3">
        <v>194.53</v>
      </c>
      <c r="F75" s="3" t="s">
        <v>10</v>
      </c>
      <c r="G75" s="3">
        <v>194.53</v>
      </c>
      <c r="H75" s="3">
        <v>0</v>
      </c>
      <c r="I75" s="3">
        <v>100</v>
      </c>
      <c r="J75">
        <f t="shared" si="2"/>
        <v>27220.971959999999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150</v>
      </c>
      <c r="C76" s="3">
        <v>147</v>
      </c>
      <c r="D76" s="3">
        <v>193.75200000000001</v>
      </c>
      <c r="E76" s="3">
        <v>208.32</v>
      </c>
      <c r="F76" s="3" t="s">
        <v>10</v>
      </c>
      <c r="G76" s="3">
        <v>208.32</v>
      </c>
      <c r="H76" s="3">
        <v>0</v>
      </c>
      <c r="I76" s="3">
        <v>100</v>
      </c>
      <c r="J76">
        <f t="shared" si="2"/>
        <v>40362.416640000003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151</v>
      </c>
      <c r="C77" s="3">
        <v>150</v>
      </c>
      <c r="D77" s="3">
        <v>12000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12000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74.391999999999996</v>
      </c>
      <c r="F78" s="3" t="s">
        <v>10</v>
      </c>
      <c r="G78" s="3">
        <v>74.39</v>
      </c>
      <c r="H78" s="3">
        <v>0</v>
      </c>
      <c r="I78" s="3">
        <v>100</v>
      </c>
      <c r="J78">
        <f t="shared" si="2"/>
        <v>10409.54148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220.46700000000001</v>
      </c>
      <c r="F79" s="3" t="s">
        <v>10</v>
      </c>
      <c r="G79" s="3">
        <v>220.47</v>
      </c>
      <c r="H79" s="3">
        <v>0</v>
      </c>
      <c r="I79" s="3">
        <v>100</v>
      </c>
      <c r="J79">
        <f t="shared" si="2"/>
        <v>30850.808039999996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142.16</v>
      </c>
      <c r="F80" s="3" t="s">
        <v>10</v>
      </c>
      <c r="G80" s="3">
        <v>142.16</v>
      </c>
      <c r="H80" s="3">
        <v>0</v>
      </c>
      <c r="I80" s="3">
        <v>100</v>
      </c>
      <c r="J80">
        <f t="shared" si="2"/>
        <v>27543.784320000002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11.61</v>
      </c>
      <c r="F81" s="3" t="s">
        <v>10</v>
      </c>
      <c r="G81" s="3">
        <v>11.61</v>
      </c>
      <c r="H81" s="3">
        <v>0</v>
      </c>
      <c r="I81" s="3">
        <v>100</v>
      </c>
      <c r="J81">
        <f t="shared" si="2"/>
        <v>1624.6105199999997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33.43</v>
      </c>
      <c r="F82" s="3" t="s">
        <v>10</v>
      </c>
      <c r="G82" s="3">
        <v>33.43</v>
      </c>
      <c r="H82" s="3">
        <v>0</v>
      </c>
      <c r="I82" s="3">
        <v>100</v>
      </c>
      <c r="J82">
        <f t="shared" si="2"/>
        <v>4677.9267599999994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153.38999999999999</v>
      </c>
      <c r="F83" s="3" t="s">
        <v>10</v>
      </c>
      <c r="G83" s="3">
        <v>56.37</v>
      </c>
      <c r="H83" s="3">
        <v>97.02</v>
      </c>
      <c r="I83" s="3">
        <v>36.749000000000002</v>
      </c>
      <c r="J83">
        <f t="shared" si="2"/>
        <v>10921.80024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168</v>
      </c>
      <c r="D84" s="3">
        <v>254.03</v>
      </c>
      <c r="E84" s="3">
        <v>183.48</v>
      </c>
      <c r="F84" s="3" t="s">
        <v>10</v>
      </c>
      <c r="G84" s="3">
        <v>183.48</v>
      </c>
      <c r="H84" s="3">
        <v>0</v>
      </c>
      <c r="I84" s="3">
        <v>100</v>
      </c>
      <c r="J84">
        <f t="shared" si="2"/>
        <v>46609.424399999996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170</v>
      </c>
      <c r="D85" s="3">
        <v>254.03</v>
      </c>
      <c r="E85" s="3">
        <v>17.242000000000001</v>
      </c>
      <c r="F85" s="3" t="s">
        <v>10</v>
      </c>
      <c r="G85" s="3">
        <v>17.239999999999998</v>
      </c>
      <c r="H85" s="3">
        <v>0</v>
      </c>
      <c r="I85" s="3">
        <v>100</v>
      </c>
      <c r="J85">
        <f t="shared" si="2"/>
        <v>4379.4771999999994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173</v>
      </c>
      <c r="D86" s="3">
        <v>190.52</v>
      </c>
      <c r="E86" s="3">
        <v>15.75</v>
      </c>
      <c r="F86" s="3" t="s">
        <v>10</v>
      </c>
      <c r="G86" s="3">
        <v>15.75</v>
      </c>
      <c r="H86" s="3">
        <v>0</v>
      </c>
      <c r="I86" s="3">
        <v>100</v>
      </c>
      <c r="J86">
        <f t="shared" si="2"/>
        <v>3000.69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174</v>
      </c>
      <c r="D87" s="3">
        <v>254.03</v>
      </c>
      <c r="E87" s="3">
        <v>78.44</v>
      </c>
      <c r="F87" s="3" t="s">
        <v>10</v>
      </c>
      <c r="G87" s="3">
        <v>78.44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178</v>
      </c>
      <c r="D88" s="3">
        <v>254.03</v>
      </c>
      <c r="E88" s="3">
        <v>123.624</v>
      </c>
      <c r="F88" s="3" t="s">
        <v>10</v>
      </c>
      <c r="G88" s="3">
        <v>123.62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163</v>
      </c>
      <c r="C89" s="3">
        <v>180</v>
      </c>
      <c r="D89" s="3">
        <v>295</v>
      </c>
      <c r="E89" s="3">
        <v>8</v>
      </c>
      <c r="F89" s="3" t="s">
        <v>13</v>
      </c>
      <c r="G89" s="3">
        <v>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181</v>
      </c>
      <c r="D90" s="3">
        <v>215.29</v>
      </c>
      <c r="E90" s="3">
        <v>25.09</v>
      </c>
      <c r="F90" s="3" t="s">
        <v>10</v>
      </c>
      <c r="G90" s="3">
        <v>25.09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184</v>
      </c>
      <c r="D91" s="3">
        <v>96.88</v>
      </c>
      <c r="E91" s="3">
        <v>27.13</v>
      </c>
      <c r="F91" s="3" t="s">
        <v>10</v>
      </c>
      <c r="G91" s="3">
        <v>27.13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166</v>
      </c>
      <c r="C92" s="3">
        <v>187</v>
      </c>
      <c r="D92" s="3">
        <v>48.438000000000002</v>
      </c>
      <c r="E92" s="3">
        <v>167.69</v>
      </c>
      <c r="F92" s="3" t="s">
        <v>10</v>
      </c>
      <c r="G92" s="3">
        <v>167.69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167</v>
      </c>
      <c r="C93" s="3">
        <v>188</v>
      </c>
      <c r="D93" s="3">
        <v>48.438000000000002</v>
      </c>
      <c r="E93" s="3">
        <v>101.64</v>
      </c>
      <c r="F93" s="3" t="s">
        <v>10</v>
      </c>
      <c r="G93" s="3">
        <v>101.64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168</v>
      </c>
      <c r="C94" s="3">
        <v>189</v>
      </c>
      <c r="D94" s="3">
        <v>48.438000000000002</v>
      </c>
      <c r="E94" s="3">
        <v>137.5</v>
      </c>
      <c r="F94" s="3" t="s">
        <v>10</v>
      </c>
      <c r="G94" s="3">
        <v>137.5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280</v>
      </c>
      <c r="C95" s="3">
        <v>195</v>
      </c>
      <c r="D95" s="3">
        <v>91.5</v>
      </c>
      <c r="E95" s="3">
        <v>180.53</v>
      </c>
      <c r="F95" s="3" t="s">
        <v>10</v>
      </c>
      <c r="G95" s="3">
        <v>180.53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281</v>
      </c>
      <c r="C96" s="3">
        <v>199</v>
      </c>
      <c r="D96" s="3">
        <v>91.494</v>
      </c>
      <c r="E96" s="3">
        <v>82.42</v>
      </c>
      <c r="F96" s="3" t="s">
        <v>10</v>
      </c>
      <c r="G96" s="3">
        <v>82.42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202</v>
      </c>
      <c r="D97" s="3">
        <v>91.5</v>
      </c>
      <c r="E97" s="3">
        <v>206.47</v>
      </c>
      <c r="F97" s="3" t="s">
        <v>10</v>
      </c>
      <c r="G97" s="3">
        <v>206.47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206</v>
      </c>
      <c r="D98" s="3">
        <v>91.5</v>
      </c>
      <c r="E98" s="3">
        <v>70.572000000000003</v>
      </c>
      <c r="F98" s="3" t="s">
        <v>10</v>
      </c>
      <c r="G98" s="3">
        <v>70.569999999999993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209</v>
      </c>
      <c r="D99" s="3">
        <v>91.5</v>
      </c>
      <c r="E99" s="3">
        <v>28.43</v>
      </c>
      <c r="F99" s="3" t="s">
        <v>10</v>
      </c>
      <c r="G99" s="3">
        <v>28.43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285</v>
      </c>
      <c r="C100" s="3">
        <v>212</v>
      </c>
      <c r="D100" s="3">
        <v>91.5</v>
      </c>
      <c r="E100" s="3">
        <v>8.61</v>
      </c>
      <c r="F100" s="3" t="s">
        <v>10</v>
      </c>
      <c r="G100" s="3">
        <v>8.61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173</v>
      </c>
      <c r="C101" s="3">
        <v>215</v>
      </c>
      <c r="D101" s="3">
        <v>301.392</v>
      </c>
      <c r="E101" s="3">
        <v>21.28</v>
      </c>
      <c r="F101" s="3" t="s">
        <v>10</v>
      </c>
      <c r="G101" s="3">
        <v>0</v>
      </c>
      <c r="H101" s="3">
        <v>21.28</v>
      </c>
      <c r="I101" s="3">
        <v>0</v>
      </c>
    </row>
    <row r="102" spans="1:9" x14ac:dyDescent="0.25">
      <c r="A102" s="3" t="s">
        <v>67</v>
      </c>
      <c r="B102" s="3" t="s">
        <v>232</v>
      </c>
      <c r="C102" s="3">
        <v>217</v>
      </c>
      <c r="D102" s="3">
        <v>450</v>
      </c>
      <c r="E102" s="3">
        <v>3</v>
      </c>
      <c r="F102" s="3" t="s">
        <v>13</v>
      </c>
      <c r="G102" s="3">
        <v>0</v>
      </c>
      <c r="H102" s="3">
        <v>3</v>
      </c>
      <c r="I102" s="3">
        <v>0</v>
      </c>
    </row>
    <row r="103" spans="1:9" x14ac:dyDescent="0.25">
      <c r="A103" s="3" t="s">
        <v>67</v>
      </c>
      <c r="B103" s="3" t="s">
        <v>174</v>
      </c>
      <c r="C103" s="3">
        <v>218</v>
      </c>
      <c r="D103" s="3">
        <v>350</v>
      </c>
      <c r="E103" s="3">
        <v>16</v>
      </c>
      <c r="F103" s="3" t="s">
        <v>13</v>
      </c>
      <c r="G103" s="3">
        <v>6</v>
      </c>
      <c r="H103" s="3">
        <v>10</v>
      </c>
      <c r="I103" s="3">
        <v>37.5</v>
      </c>
    </row>
    <row r="104" spans="1:9" x14ac:dyDescent="0.25">
      <c r="A104" s="3" t="s">
        <v>67</v>
      </c>
      <c r="B104" s="3" t="s">
        <v>175</v>
      </c>
      <c r="C104" s="3">
        <v>219</v>
      </c>
      <c r="D104" s="3">
        <v>82</v>
      </c>
      <c r="E104" s="3">
        <v>41.17</v>
      </c>
      <c r="F104" s="3" t="s">
        <v>19</v>
      </c>
      <c r="G104" s="3">
        <v>0</v>
      </c>
      <c r="H104" s="3">
        <v>41.17</v>
      </c>
      <c r="I104" s="3">
        <v>0</v>
      </c>
    </row>
    <row r="105" spans="1:9" x14ac:dyDescent="0.25">
      <c r="A105" s="3" t="s">
        <v>67</v>
      </c>
      <c r="B105" s="3" t="s">
        <v>176</v>
      </c>
      <c r="C105" s="3">
        <v>220</v>
      </c>
      <c r="D105" s="3">
        <v>32.799999999999997</v>
      </c>
      <c r="E105" s="3">
        <v>111.25</v>
      </c>
      <c r="F105" s="3" t="s">
        <v>19</v>
      </c>
      <c r="G105" s="3">
        <v>0</v>
      </c>
      <c r="H105" s="3">
        <v>111.25</v>
      </c>
      <c r="I105" s="3">
        <v>0</v>
      </c>
    </row>
    <row r="106" spans="1:9" x14ac:dyDescent="0.25">
      <c r="A106" s="3" t="s">
        <v>67</v>
      </c>
      <c r="B106" s="3" t="s">
        <v>177</v>
      </c>
      <c r="C106" s="3">
        <v>221</v>
      </c>
      <c r="D106" s="3">
        <v>131.19999999999999</v>
      </c>
      <c r="E106" s="3">
        <v>27.297999999999998</v>
      </c>
      <c r="F106" s="3" t="s">
        <v>19</v>
      </c>
      <c r="G106" s="3">
        <v>0</v>
      </c>
      <c r="H106" s="3">
        <v>27.3</v>
      </c>
      <c r="I106" s="3">
        <v>0</v>
      </c>
    </row>
    <row r="107" spans="1:9" x14ac:dyDescent="0.25">
      <c r="A107" s="3" t="s">
        <v>67</v>
      </c>
      <c r="B107" s="3" t="s">
        <v>178</v>
      </c>
      <c r="C107" s="3">
        <v>222</v>
      </c>
      <c r="D107" s="3">
        <v>1000</v>
      </c>
      <c r="E107" s="3">
        <v>3</v>
      </c>
      <c r="F107" s="3" t="s">
        <v>13</v>
      </c>
      <c r="G107" s="3">
        <v>3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179</v>
      </c>
      <c r="C108" s="3">
        <v>224</v>
      </c>
      <c r="D108" s="3">
        <v>236.81</v>
      </c>
      <c r="E108" s="3">
        <v>58.71</v>
      </c>
      <c r="F108" s="3" t="s">
        <v>10</v>
      </c>
      <c r="G108" s="3">
        <v>0</v>
      </c>
      <c r="H108" s="3">
        <v>58.71</v>
      </c>
      <c r="I108" s="3">
        <v>0</v>
      </c>
    </row>
    <row r="109" spans="1:9" x14ac:dyDescent="0.25">
      <c r="A109" s="3" t="s">
        <v>67</v>
      </c>
      <c r="B109" s="3" t="s">
        <v>180</v>
      </c>
      <c r="C109" s="3">
        <v>225</v>
      </c>
      <c r="D109" s="3">
        <v>49.2</v>
      </c>
      <c r="E109" s="3">
        <v>74</v>
      </c>
      <c r="F109" s="3" t="s">
        <v>19</v>
      </c>
      <c r="G109" s="3">
        <v>0</v>
      </c>
      <c r="H109" s="3">
        <v>74</v>
      </c>
      <c r="I109" s="3">
        <v>0</v>
      </c>
    </row>
    <row r="110" spans="1:9" x14ac:dyDescent="0.25">
      <c r="A110" s="3" t="s">
        <v>67</v>
      </c>
      <c r="B110" s="3" t="s">
        <v>181</v>
      </c>
      <c r="C110" s="3">
        <v>226</v>
      </c>
      <c r="D110" s="3">
        <v>236.81</v>
      </c>
      <c r="E110" s="3">
        <v>59.741999999999997</v>
      </c>
      <c r="F110" s="3" t="s">
        <v>10</v>
      </c>
      <c r="G110" s="3">
        <v>0</v>
      </c>
      <c r="H110" s="3">
        <v>59.74</v>
      </c>
      <c r="I110" s="3">
        <v>0</v>
      </c>
    </row>
    <row r="111" spans="1:9" x14ac:dyDescent="0.25">
      <c r="A111" s="3" t="s">
        <v>67</v>
      </c>
      <c r="B111" s="3" t="s">
        <v>182</v>
      </c>
      <c r="C111" s="3">
        <v>227</v>
      </c>
      <c r="D111" s="3">
        <v>49.2</v>
      </c>
      <c r="E111" s="3">
        <v>81.73</v>
      </c>
      <c r="F111" s="3" t="s">
        <v>19</v>
      </c>
      <c r="G111" s="3">
        <v>0</v>
      </c>
      <c r="H111" s="3">
        <v>81.73</v>
      </c>
      <c r="I111" s="3">
        <v>0</v>
      </c>
    </row>
    <row r="112" spans="1:9" x14ac:dyDescent="0.25">
      <c r="A112" s="3" t="s">
        <v>67</v>
      </c>
      <c r="B112" s="3" t="s">
        <v>183</v>
      </c>
      <c r="C112" s="3">
        <v>228</v>
      </c>
      <c r="D112" s="3">
        <v>236.81</v>
      </c>
      <c r="E112" s="3">
        <v>3.69</v>
      </c>
      <c r="F112" s="3" t="s">
        <v>10</v>
      </c>
      <c r="G112" s="3">
        <v>0</v>
      </c>
      <c r="H112" s="3">
        <v>3.69</v>
      </c>
      <c r="I112" s="3">
        <v>0</v>
      </c>
    </row>
    <row r="113" spans="1:9" x14ac:dyDescent="0.25">
      <c r="A113" s="3" t="s">
        <v>67</v>
      </c>
      <c r="B113" s="3" t="s">
        <v>184</v>
      </c>
      <c r="C113" s="3">
        <v>229</v>
      </c>
      <c r="D113" s="3">
        <v>49.2</v>
      </c>
      <c r="E113" s="3">
        <v>8</v>
      </c>
      <c r="F113" s="3" t="s">
        <v>19</v>
      </c>
      <c r="G113" s="3">
        <v>0</v>
      </c>
      <c r="H113" s="3">
        <v>8</v>
      </c>
      <c r="I113" s="3">
        <v>0</v>
      </c>
    </row>
    <row r="114" spans="1:9" x14ac:dyDescent="0.25">
      <c r="A114" s="3" t="s">
        <v>67</v>
      </c>
      <c r="B114" s="3" t="s">
        <v>185</v>
      </c>
      <c r="C114" s="3">
        <v>230</v>
      </c>
      <c r="D114" s="3">
        <v>183</v>
      </c>
      <c r="E114" s="3">
        <v>2.98</v>
      </c>
      <c r="F114" s="3" t="s">
        <v>10</v>
      </c>
      <c r="G114" s="3">
        <v>2.98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186</v>
      </c>
      <c r="C115" s="3">
        <v>231</v>
      </c>
      <c r="D115" s="3">
        <v>49.2</v>
      </c>
      <c r="E115" s="3">
        <v>7.61</v>
      </c>
      <c r="F115" s="3" t="s">
        <v>19</v>
      </c>
      <c r="G115" s="3">
        <v>7.61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187</v>
      </c>
      <c r="C116" s="3">
        <v>232</v>
      </c>
      <c r="D116" s="3">
        <v>183</v>
      </c>
      <c r="E116" s="3">
        <v>11.16</v>
      </c>
      <c r="F116" s="3" t="s">
        <v>10</v>
      </c>
      <c r="G116" s="3">
        <v>11.16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188</v>
      </c>
      <c r="C117" s="3">
        <v>233</v>
      </c>
      <c r="D117" s="3">
        <v>49.2</v>
      </c>
      <c r="E117" s="3">
        <v>25.3</v>
      </c>
      <c r="F117" s="3" t="s">
        <v>19</v>
      </c>
      <c r="G117" s="3">
        <v>25.3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189</v>
      </c>
      <c r="C118" s="3">
        <v>234</v>
      </c>
      <c r="D118" s="3">
        <v>183</v>
      </c>
      <c r="E118" s="3">
        <v>27.18</v>
      </c>
      <c r="F118" s="3" t="s">
        <v>10</v>
      </c>
      <c r="G118" s="3">
        <v>27.18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190</v>
      </c>
      <c r="C119" s="3">
        <v>235</v>
      </c>
      <c r="D119" s="3">
        <v>2.5</v>
      </c>
      <c r="E119" s="3">
        <v>1182</v>
      </c>
      <c r="F119" s="3" t="s">
        <v>23</v>
      </c>
      <c r="G119" s="3">
        <v>1182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191</v>
      </c>
      <c r="C120" s="3">
        <v>237</v>
      </c>
      <c r="D120" s="3">
        <v>183</v>
      </c>
      <c r="E120" s="3">
        <v>4.0999999999999996</v>
      </c>
      <c r="F120" s="3" t="s">
        <v>10</v>
      </c>
      <c r="G120" s="3">
        <v>0</v>
      </c>
      <c r="H120" s="3">
        <v>4.0999999999999996</v>
      </c>
      <c r="I120" s="3">
        <v>0</v>
      </c>
    </row>
    <row r="121" spans="1:9" x14ac:dyDescent="0.25">
      <c r="A121" s="3" t="s">
        <v>67</v>
      </c>
      <c r="B121" s="3" t="s">
        <v>192</v>
      </c>
      <c r="C121" s="3">
        <v>238</v>
      </c>
      <c r="D121" s="3">
        <v>376.75</v>
      </c>
      <c r="E121" s="3">
        <v>22.84</v>
      </c>
      <c r="F121" s="3" t="s">
        <v>10</v>
      </c>
      <c r="G121" s="3">
        <v>0</v>
      </c>
      <c r="H121" s="3">
        <v>22.84</v>
      </c>
      <c r="I121" s="3">
        <v>0</v>
      </c>
    </row>
    <row r="122" spans="1:9" x14ac:dyDescent="0.25">
      <c r="A122" s="3" t="s">
        <v>67</v>
      </c>
      <c r="B122" s="3" t="s">
        <v>193</v>
      </c>
      <c r="C122" s="3">
        <v>239</v>
      </c>
      <c r="D122" s="3">
        <v>183</v>
      </c>
      <c r="E122" s="3">
        <v>8.17</v>
      </c>
      <c r="F122" s="3" t="s">
        <v>10</v>
      </c>
      <c r="G122" s="3">
        <v>0</v>
      </c>
      <c r="H122" s="3">
        <v>8.17</v>
      </c>
      <c r="I122" s="3">
        <v>0</v>
      </c>
    </row>
    <row r="123" spans="1:9" x14ac:dyDescent="0.25">
      <c r="A123" s="3" t="s">
        <v>67</v>
      </c>
      <c r="B123" s="3" t="s">
        <v>194</v>
      </c>
      <c r="C123" s="3">
        <v>240</v>
      </c>
      <c r="D123" s="3">
        <v>376.75</v>
      </c>
      <c r="E123" s="3">
        <v>46.15</v>
      </c>
      <c r="F123" s="3" t="s">
        <v>10</v>
      </c>
      <c r="G123" s="3">
        <v>0</v>
      </c>
      <c r="H123" s="3">
        <v>46.15</v>
      </c>
      <c r="I123" s="3">
        <v>0</v>
      </c>
    </row>
    <row r="124" spans="1:9" x14ac:dyDescent="0.25">
      <c r="A124" s="3" t="s">
        <v>72</v>
      </c>
      <c r="B124" s="3" t="s">
        <v>195</v>
      </c>
      <c r="C124" s="3">
        <v>245</v>
      </c>
      <c r="D124" s="3">
        <v>26.91</v>
      </c>
      <c r="E124" s="3">
        <v>225.15</v>
      </c>
      <c r="F124" s="3" t="s">
        <v>10</v>
      </c>
      <c r="G124" s="3">
        <v>225.15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246</v>
      </c>
      <c r="D125" s="3">
        <v>17500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197</v>
      </c>
      <c r="C126" s="3">
        <v>248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73</v>
      </c>
      <c r="B127" s="3" t="s">
        <v>198</v>
      </c>
      <c r="C127" s="3">
        <v>250</v>
      </c>
      <c r="D127" s="3">
        <v>12000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199</v>
      </c>
      <c r="C128" s="3">
        <v>251</v>
      </c>
      <c r="D128" s="3">
        <v>6000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200</v>
      </c>
      <c r="C129" s="3">
        <v>253</v>
      </c>
      <c r="D129" s="3">
        <v>500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25</v>
      </c>
      <c r="C130" s="3">
        <v>254</v>
      </c>
      <c r="D130" s="3">
        <v>4000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201</v>
      </c>
      <c r="C131" s="3">
        <v>255</v>
      </c>
      <c r="D131" s="3">
        <v>6000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272</v>
      </c>
      <c r="C132" s="3">
        <v>256</v>
      </c>
      <c r="D132" s="3">
        <v>2500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204</v>
      </c>
      <c r="C135" s="3">
        <v>260</v>
      </c>
      <c r="D135" s="3">
        <v>4954</v>
      </c>
      <c r="E135" s="3">
        <v>31.1</v>
      </c>
      <c r="F135" s="3" t="s">
        <v>19</v>
      </c>
      <c r="G135" s="3">
        <v>31.1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208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209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233</v>
      </c>
      <c r="C140" s="3">
        <v>273</v>
      </c>
      <c r="D140" s="3">
        <v>1500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274</v>
      </c>
      <c r="D141" s="3">
        <v>225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225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48</v>
      </c>
      <c r="E143" s="3">
        <v>77.33</v>
      </c>
      <c r="F143" s="3" t="s">
        <v>31</v>
      </c>
      <c r="G143" s="3">
        <v>77.33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89</v>
      </c>
      <c r="E144" s="3">
        <v>12</v>
      </c>
      <c r="F144" s="3" t="s">
        <v>31</v>
      </c>
      <c r="G144" s="3">
        <v>12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42</v>
      </c>
      <c r="E145" s="3">
        <v>48.75</v>
      </c>
      <c r="F145" s="3" t="s">
        <v>23</v>
      </c>
      <c r="G145" s="3">
        <v>48.75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250</v>
      </c>
      <c r="E146" s="3">
        <v>14.917</v>
      </c>
      <c r="F146" s="3" t="s">
        <v>31</v>
      </c>
      <c r="G146" s="3">
        <v>14.92</v>
      </c>
      <c r="H146" s="3">
        <v>0</v>
      </c>
      <c r="I146" s="3">
        <v>100</v>
      </c>
    </row>
    <row r="147" spans="1:9" x14ac:dyDescent="0.25">
      <c r="A147" s="3" t="s">
        <v>55</v>
      </c>
      <c r="B147" s="3" t="s">
        <v>414</v>
      </c>
      <c r="C147" s="3">
        <v>281</v>
      </c>
      <c r="D147" s="3">
        <v>8.8260000000000005</v>
      </c>
      <c r="E147" s="3">
        <v>250</v>
      </c>
      <c r="F147" s="3" t="s">
        <v>64</v>
      </c>
      <c r="G147" s="3">
        <v>250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218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219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55</v>
      </c>
      <c r="B150" s="3" t="s">
        <v>415</v>
      </c>
      <c r="C150" s="3">
        <v>284</v>
      </c>
      <c r="D150" s="3">
        <v>23.75</v>
      </c>
      <c r="E150" s="3">
        <v>250</v>
      </c>
      <c r="F150" s="3" t="s">
        <v>23</v>
      </c>
      <c r="G150" s="3">
        <v>250</v>
      </c>
      <c r="H150" s="3">
        <v>0</v>
      </c>
      <c r="I150" s="3">
        <v>100</v>
      </c>
    </row>
    <row r="151" spans="1:9" x14ac:dyDescent="0.25">
      <c r="A151" s="3" t="s">
        <v>34</v>
      </c>
      <c r="B151" s="3" t="s">
        <v>313</v>
      </c>
      <c r="C151" s="3">
        <v>287</v>
      </c>
      <c r="D151" s="3">
        <v>800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67</v>
      </c>
      <c r="B152" s="3" t="s">
        <v>338</v>
      </c>
      <c r="C152" s="3">
        <v>288</v>
      </c>
      <c r="D152" s="3">
        <v>32.799999999999997</v>
      </c>
      <c r="E152" s="3">
        <v>35.19</v>
      </c>
      <c r="F152" s="3" t="s">
        <v>19</v>
      </c>
      <c r="G152" s="3">
        <v>0</v>
      </c>
      <c r="H152" s="3">
        <v>35.19</v>
      </c>
      <c r="I152" s="3">
        <v>0</v>
      </c>
    </row>
    <row r="153" spans="1:9" x14ac:dyDescent="0.25">
      <c r="A153" s="3" t="s">
        <v>67</v>
      </c>
      <c r="B153" s="3" t="s">
        <v>332</v>
      </c>
      <c r="C153" s="3">
        <v>313</v>
      </c>
      <c r="D153" s="3">
        <v>301.392</v>
      </c>
      <c r="E153" s="3">
        <v>3.9020000000000001</v>
      </c>
      <c r="F153" s="3" t="s">
        <v>10</v>
      </c>
      <c r="G153" s="3">
        <v>0</v>
      </c>
      <c r="H153" s="3">
        <v>3.9</v>
      </c>
      <c r="I153" s="3">
        <v>0</v>
      </c>
    </row>
    <row r="154" spans="1:9" x14ac:dyDescent="0.25">
      <c r="A154" s="3" t="s">
        <v>54</v>
      </c>
      <c r="B154" s="3" t="s">
        <v>378</v>
      </c>
      <c r="C154" s="3">
        <v>341</v>
      </c>
      <c r="D154" s="3">
        <v>1.5</v>
      </c>
      <c r="E154" s="3">
        <v>1182</v>
      </c>
      <c r="F154" s="3" t="s">
        <v>23</v>
      </c>
      <c r="G154" s="3">
        <v>1182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266</v>
      </c>
      <c r="C155" s="3">
        <v>423</v>
      </c>
      <c r="D155" s="3">
        <v>750</v>
      </c>
      <c r="E155" s="3">
        <v>2</v>
      </c>
      <c r="F155" s="3" t="s">
        <v>13</v>
      </c>
      <c r="G155" s="3">
        <v>2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229</v>
      </c>
      <c r="C156" s="3">
        <v>447</v>
      </c>
      <c r="D156" s="3">
        <v>15650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50</v>
      </c>
      <c r="B157" s="3" t="s">
        <v>353</v>
      </c>
      <c r="C157" s="3">
        <v>462</v>
      </c>
      <c r="D157" s="3">
        <v>32005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543</v>
      </c>
      <c r="C158" s="3">
        <v>466</v>
      </c>
      <c r="D158" s="3">
        <v>91.494</v>
      </c>
      <c r="E158" s="3">
        <v>60.944000000000003</v>
      </c>
      <c r="F158" s="3" t="s">
        <v>10</v>
      </c>
      <c r="G158" s="3">
        <v>60.94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544</v>
      </c>
      <c r="C159" s="3">
        <v>467</v>
      </c>
      <c r="D159" s="3">
        <v>48.438000000000002</v>
      </c>
      <c r="E159" s="3">
        <v>36.511000000000003</v>
      </c>
      <c r="F159" s="3" t="s">
        <v>10</v>
      </c>
      <c r="G159" s="3">
        <v>36.51</v>
      </c>
      <c r="H159" s="3">
        <v>0</v>
      </c>
      <c r="I159" s="3">
        <v>100</v>
      </c>
    </row>
    <row r="160" spans="1:9" x14ac:dyDescent="0.25">
      <c r="A160" s="3" t="s">
        <v>24</v>
      </c>
      <c r="B160" s="3" t="s">
        <v>321</v>
      </c>
      <c r="C160" s="3">
        <v>468</v>
      </c>
      <c r="D160" s="3">
        <v>750</v>
      </c>
      <c r="E160" s="3">
        <v>1</v>
      </c>
      <c r="F160" s="3" t="s">
        <v>13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24</v>
      </c>
      <c r="B161" s="3" t="s">
        <v>545</v>
      </c>
      <c r="C161" s="3">
        <v>469</v>
      </c>
      <c r="D161" s="3">
        <v>750</v>
      </c>
      <c r="E161" s="3">
        <v>1</v>
      </c>
      <c r="F161" s="3" t="s">
        <v>13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24</v>
      </c>
      <c r="B162" s="3" t="s">
        <v>546</v>
      </c>
      <c r="C162" s="3">
        <v>470</v>
      </c>
      <c r="D162" s="3">
        <v>750</v>
      </c>
      <c r="E162" s="3">
        <v>1</v>
      </c>
      <c r="F162" s="3" t="s">
        <v>13</v>
      </c>
      <c r="G162" s="3">
        <v>1</v>
      </c>
      <c r="H162" s="3">
        <v>0</v>
      </c>
      <c r="I162" s="3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53.78</v>
      </c>
      <c r="F5" s="3" t="s">
        <v>10</v>
      </c>
      <c r="G5" s="3">
        <v>53.78</v>
      </c>
      <c r="H5" s="3">
        <v>0</v>
      </c>
      <c r="I5" s="3">
        <v>100</v>
      </c>
      <c r="J5">
        <f t="shared" ref="J5:J68" si="0">D5*G5</f>
        <v>1183.1600000000001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91.86</v>
      </c>
      <c r="F6" s="3" t="s">
        <v>10</v>
      </c>
      <c r="G6" s="3">
        <v>91.86</v>
      </c>
      <c r="H6" s="3">
        <v>0</v>
      </c>
      <c r="I6" s="3">
        <v>100</v>
      </c>
      <c r="J6">
        <f t="shared" si="0"/>
        <v>2020.92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95</v>
      </c>
      <c r="C7" s="3">
        <v>20</v>
      </c>
      <c r="D7" s="3">
        <v>1000</v>
      </c>
      <c r="E7" s="3">
        <v>3.4660000000000002</v>
      </c>
      <c r="F7" s="3" t="s">
        <v>14</v>
      </c>
      <c r="G7" s="3">
        <v>3.47</v>
      </c>
      <c r="H7" s="3">
        <v>0</v>
      </c>
      <c r="I7" s="3">
        <v>100</v>
      </c>
      <c r="J7">
        <f t="shared" si="0"/>
        <v>3470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96</v>
      </c>
      <c r="C8" s="3">
        <v>21</v>
      </c>
      <c r="D8" s="3">
        <v>1000</v>
      </c>
      <c r="E8" s="3">
        <v>2.8860000000000001</v>
      </c>
      <c r="F8" s="3" t="s">
        <v>14</v>
      </c>
      <c r="G8" s="3">
        <v>2.89</v>
      </c>
      <c r="H8" s="3">
        <v>0</v>
      </c>
      <c r="I8" s="3">
        <v>100</v>
      </c>
      <c r="J8">
        <f t="shared" si="0"/>
        <v>2890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97</v>
      </c>
      <c r="C9" s="3">
        <v>22</v>
      </c>
      <c r="D9" s="3">
        <v>1000</v>
      </c>
      <c r="E9" s="3">
        <v>9.1859999999999999</v>
      </c>
      <c r="F9" s="3" t="s">
        <v>14</v>
      </c>
      <c r="G9" s="3">
        <v>9.19</v>
      </c>
      <c r="H9" s="3">
        <v>0</v>
      </c>
      <c r="I9" s="3">
        <v>100</v>
      </c>
      <c r="J9">
        <f t="shared" si="0"/>
        <v>9190</v>
      </c>
      <c r="K9" s="3">
        <v>0</v>
      </c>
      <c r="L9">
        <f t="shared" si="1"/>
        <v>0</v>
      </c>
    </row>
    <row r="10" spans="1:12" x14ac:dyDescent="0.25">
      <c r="A10" s="3" t="s">
        <v>9</v>
      </c>
      <c r="B10" s="3" t="s">
        <v>98</v>
      </c>
      <c r="C10" s="3">
        <v>23</v>
      </c>
      <c r="D10" s="3">
        <v>7500</v>
      </c>
      <c r="E10" s="3">
        <v>0.3</v>
      </c>
      <c r="F10" s="3" t="s">
        <v>16</v>
      </c>
      <c r="G10" s="3">
        <v>0.3</v>
      </c>
      <c r="H10" s="3">
        <v>0</v>
      </c>
      <c r="I10" s="3">
        <v>100</v>
      </c>
      <c r="J10">
        <f t="shared" si="0"/>
        <v>2250</v>
      </c>
      <c r="K10" s="3">
        <v>0</v>
      </c>
      <c r="L10">
        <f t="shared" si="1"/>
        <v>0</v>
      </c>
    </row>
    <row r="11" spans="1:12" x14ac:dyDescent="0.25">
      <c r="A11" s="3" t="s">
        <v>9</v>
      </c>
      <c r="B11" s="3" t="s">
        <v>99</v>
      </c>
      <c r="C11" s="3">
        <v>24</v>
      </c>
      <c r="D11" s="3">
        <v>7500</v>
      </c>
      <c r="E11" s="3">
        <v>0.7</v>
      </c>
      <c r="F11" s="3" t="s">
        <v>16</v>
      </c>
      <c r="G11" s="3">
        <v>0.7</v>
      </c>
      <c r="H11" s="3">
        <v>0</v>
      </c>
      <c r="I11" s="3">
        <v>100</v>
      </c>
      <c r="J11">
        <f t="shared" si="0"/>
        <v>5250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100</v>
      </c>
      <c r="C12" s="3">
        <v>25</v>
      </c>
      <c r="D12" s="3">
        <v>7500</v>
      </c>
      <c r="E12" s="3">
        <v>0.55000000000000004</v>
      </c>
      <c r="F12" s="3" t="s">
        <v>16</v>
      </c>
      <c r="G12" s="3">
        <v>0.55000000000000004</v>
      </c>
      <c r="H12" s="3">
        <v>0</v>
      </c>
      <c r="I12" s="3">
        <v>100</v>
      </c>
      <c r="J12">
        <f t="shared" si="0"/>
        <v>4125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101</v>
      </c>
      <c r="C13" s="3">
        <v>26</v>
      </c>
      <c r="D13" s="3">
        <v>7500</v>
      </c>
      <c r="E13" s="3">
        <v>0.8</v>
      </c>
      <c r="F13" s="3" t="s">
        <v>16</v>
      </c>
      <c r="G13" s="3">
        <v>0.8</v>
      </c>
      <c r="H13" s="3">
        <v>0</v>
      </c>
      <c r="I13" s="3">
        <v>100</v>
      </c>
      <c r="J13">
        <f t="shared" si="0"/>
        <v>6000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102</v>
      </c>
      <c r="C14" s="3">
        <v>29</v>
      </c>
      <c r="D14" s="3">
        <v>7500</v>
      </c>
      <c r="E14" s="3">
        <v>1.5</v>
      </c>
      <c r="F14" s="3" t="s">
        <v>16</v>
      </c>
      <c r="G14" s="3">
        <v>1.5</v>
      </c>
      <c r="H14" s="3">
        <v>0</v>
      </c>
      <c r="I14" s="3">
        <v>100</v>
      </c>
      <c r="J14">
        <f t="shared" si="0"/>
        <v>11250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103</v>
      </c>
      <c r="C15" s="3">
        <v>32</v>
      </c>
      <c r="D15" s="3">
        <v>7500</v>
      </c>
      <c r="E15" s="3">
        <v>0.2</v>
      </c>
      <c r="F15" s="3" t="s">
        <v>16</v>
      </c>
      <c r="G15" s="3">
        <v>0.2</v>
      </c>
      <c r="H15" s="3">
        <v>0</v>
      </c>
      <c r="I15" s="3">
        <v>100</v>
      </c>
      <c r="J15">
        <f t="shared" si="0"/>
        <v>1500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104</v>
      </c>
      <c r="C16" s="3">
        <v>35</v>
      </c>
      <c r="D16" s="3">
        <v>7500</v>
      </c>
      <c r="E16" s="3">
        <v>0.15</v>
      </c>
      <c r="F16" s="3" t="s">
        <v>16</v>
      </c>
      <c r="G16" s="3">
        <v>0.15</v>
      </c>
      <c r="H16" s="3">
        <v>0</v>
      </c>
      <c r="I16" s="3">
        <v>100</v>
      </c>
      <c r="J16">
        <f t="shared" si="0"/>
        <v>1125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380</v>
      </c>
      <c r="C17" s="3">
        <v>39</v>
      </c>
      <c r="D17" s="3">
        <v>7500</v>
      </c>
      <c r="E17" s="3">
        <v>6.6000000000000003E-2</v>
      </c>
      <c r="F17" s="3" t="s">
        <v>65</v>
      </c>
      <c r="G17" s="3">
        <v>7.0000000000000007E-2</v>
      </c>
      <c r="H17" s="3">
        <v>0</v>
      </c>
      <c r="I17" s="3">
        <v>100</v>
      </c>
      <c r="J17">
        <f t="shared" si="0"/>
        <v>525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105</v>
      </c>
      <c r="C18" s="3">
        <v>41</v>
      </c>
      <c r="D18" s="3">
        <v>301.392</v>
      </c>
      <c r="E18" s="3">
        <v>27.68</v>
      </c>
      <c r="F18" s="3" t="s">
        <v>10</v>
      </c>
      <c r="G18" s="3">
        <v>27.68</v>
      </c>
      <c r="H18" s="3">
        <v>0</v>
      </c>
      <c r="I18" s="3">
        <v>100</v>
      </c>
      <c r="J18">
        <f t="shared" si="0"/>
        <v>8342.5305599999992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106</v>
      </c>
      <c r="C19" s="3">
        <v>42</v>
      </c>
      <c r="D19" s="3">
        <v>301.392</v>
      </c>
      <c r="E19" s="3">
        <v>29.81</v>
      </c>
      <c r="F19" s="3" t="s">
        <v>10</v>
      </c>
      <c r="G19" s="3">
        <v>29.81</v>
      </c>
      <c r="H19" s="3">
        <v>0</v>
      </c>
      <c r="I19" s="3">
        <v>100</v>
      </c>
      <c r="J19">
        <f t="shared" si="0"/>
        <v>8984.4955200000004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107</v>
      </c>
      <c r="C20" s="3">
        <v>43</v>
      </c>
      <c r="D20" s="3">
        <v>301.392</v>
      </c>
      <c r="E20" s="3">
        <v>63.524700000000003</v>
      </c>
      <c r="F20" s="3" t="s">
        <v>10</v>
      </c>
      <c r="G20" s="3">
        <v>63.52</v>
      </c>
      <c r="H20" s="3">
        <v>0</v>
      </c>
      <c r="I20" s="3">
        <v>100</v>
      </c>
      <c r="J20">
        <f t="shared" si="0"/>
        <v>19144.419840000002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108</v>
      </c>
      <c r="C21" s="3">
        <v>44</v>
      </c>
      <c r="D21" s="3">
        <v>301.392</v>
      </c>
      <c r="E21" s="3">
        <v>51.69</v>
      </c>
      <c r="F21" s="3" t="s">
        <v>10</v>
      </c>
      <c r="G21" s="3">
        <v>51.69</v>
      </c>
      <c r="H21" s="3">
        <v>0</v>
      </c>
      <c r="I21" s="3">
        <v>100</v>
      </c>
      <c r="J21">
        <f t="shared" si="0"/>
        <v>15578.95248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109</v>
      </c>
      <c r="C22" s="3">
        <v>45</v>
      </c>
      <c r="D22" s="3">
        <v>301.392</v>
      </c>
      <c r="E22" s="3">
        <v>153.63999999999999</v>
      </c>
      <c r="F22" s="3" t="s">
        <v>10</v>
      </c>
      <c r="G22" s="3">
        <v>153.63999999999999</v>
      </c>
      <c r="H22" s="3">
        <v>0</v>
      </c>
      <c r="I22" s="3">
        <v>100</v>
      </c>
      <c r="J22">
        <f t="shared" si="0"/>
        <v>46305.866879999994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110</v>
      </c>
      <c r="C23" s="3">
        <v>46</v>
      </c>
      <c r="D23" s="3">
        <v>301.392</v>
      </c>
      <c r="E23" s="3">
        <v>12.33</v>
      </c>
      <c r="F23" s="3" t="s">
        <v>10</v>
      </c>
      <c r="G23" s="3">
        <v>12.33</v>
      </c>
      <c r="H23" s="3">
        <v>0</v>
      </c>
      <c r="I23" s="3">
        <v>100</v>
      </c>
      <c r="J23">
        <f t="shared" si="0"/>
        <v>3716.16336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111</v>
      </c>
      <c r="C24" s="3">
        <v>47</v>
      </c>
      <c r="D24" s="3">
        <v>301.392</v>
      </c>
      <c r="E24" s="3">
        <v>15.97</v>
      </c>
      <c r="F24" s="3" t="s">
        <v>10</v>
      </c>
      <c r="G24" s="3">
        <v>15.97</v>
      </c>
      <c r="H24" s="3">
        <v>0</v>
      </c>
      <c r="I24" s="3">
        <v>100</v>
      </c>
      <c r="J24">
        <f t="shared" si="0"/>
        <v>4813.2302399999999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381</v>
      </c>
      <c r="C25" s="3">
        <v>49</v>
      </c>
      <c r="D25" s="3">
        <v>28</v>
      </c>
      <c r="E25" s="3">
        <v>63</v>
      </c>
      <c r="F25" s="3" t="s">
        <v>23</v>
      </c>
      <c r="G25" s="3">
        <v>63</v>
      </c>
      <c r="H25" s="3">
        <v>0</v>
      </c>
      <c r="I25" s="3">
        <v>100</v>
      </c>
      <c r="J25">
        <f t="shared" si="0"/>
        <v>1764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9.8919999999999995</v>
      </c>
      <c r="F26" s="3" t="s">
        <v>14</v>
      </c>
      <c r="G26" s="3">
        <v>9.89</v>
      </c>
      <c r="H26" s="3">
        <v>0</v>
      </c>
      <c r="I26" s="3">
        <v>100</v>
      </c>
      <c r="J26">
        <f t="shared" si="0"/>
        <v>2225.25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2.4420000000000002</v>
      </c>
      <c r="F27" s="3" t="s">
        <v>14</v>
      </c>
      <c r="G27" s="3">
        <v>2.44</v>
      </c>
      <c r="H27" s="3">
        <v>0</v>
      </c>
      <c r="I27" s="3">
        <v>100</v>
      </c>
      <c r="J27">
        <f t="shared" si="0"/>
        <v>3660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4.33</v>
      </c>
      <c r="F28" s="3" t="s">
        <v>14</v>
      </c>
      <c r="G28" s="3">
        <v>4.33</v>
      </c>
      <c r="H28" s="3">
        <v>0</v>
      </c>
      <c r="I28" s="3">
        <v>100</v>
      </c>
      <c r="J28">
        <f t="shared" si="0"/>
        <v>3897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3.0409999999999999</v>
      </c>
      <c r="F29" s="3" t="s">
        <v>14</v>
      </c>
      <c r="G29" s="3">
        <v>3.04</v>
      </c>
      <c r="H29" s="3">
        <v>0</v>
      </c>
      <c r="I29" s="3">
        <v>100</v>
      </c>
      <c r="J29">
        <f t="shared" si="0"/>
        <v>6080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16.867000000000001</v>
      </c>
      <c r="F30" s="3" t="s">
        <v>14</v>
      </c>
      <c r="G30" s="3">
        <v>16.87</v>
      </c>
      <c r="H30" s="3">
        <v>0</v>
      </c>
      <c r="I30" s="3">
        <v>100</v>
      </c>
      <c r="J30">
        <f t="shared" si="0"/>
        <v>3795.75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1.77</v>
      </c>
      <c r="F31" s="3" t="s">
        <v>14</v>
      </c>
      <c r="G31" s="3">
        <v>1.77</v>
      </c>
      <c r="H31" s="3">
        <v>0</v>
      </c>
      <c r="I31" s="3">
        <v>100</v>
      </c>
      <c r="J31">
        <f t="shared" si="0"/>
        <v>3540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0.99</v>
      </c>
      <c r="F32" s="3" t="s">
        <v>14</v>
      </c>
      <c r="G32" s="3">
        <v>0.99</v>
      </c>
      <c r="H32" s="3">
        <v>0</v>
      </c>
      <c r="I32" s="3">
        <v>100</v>
      </c>
      <c r="J32">
        <f t="shared" si="0"/>
        <v>1485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0.7</v>
      </c>
      <c r="F34" s="3" t="s">
        <v>16</v>
      </c>
      <c r="G34" s="3">
        <v>0.7</v>
      </c>
      <c r="H34" s="3">
        <v>0</v>
      </c>
      <c r="I34" s="3">
        <v>100</v>
      </c>
      <c r="J34">
        <f t="shared" si="0"/>
        <v>5250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1.1000000000000001</v>
      </c>
      <c r="F35" s="3" t="s">
        <v>16</v>
      </c>
      <c r="G35" s="3">
        <v>1.1000000000000001</v>
      </c>
      <c r="H35" s="3">
        <v>0</v>
      </c>
      <c r="I35" s="3">
        <v>100</v>
      </c>
      <c r="J35">
        <f t="shared" si="0"/>
        <v>8250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0.2</v>
      </c>
      <c r="F36" s="3" t="s">
        <v>16</v>
      </c>
      <c r="G36" s="3">
        <v>0.2</v>
      </c>
      <c r="H36" s="3">
        <v>0</v>
      </c>
      <c r="I36" s="3">
        <v>100</v>
      </c>
      <c r="J36">
        <f t="shared" si="0"/>
        <v>1500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49.88</v>
      </c>
      <c r="F38" s="3" t="s">
        <v>10</v>
      </c>
      <c r="G38" s="3">
        <v>49.88</v>
      </c>
      <c r="H38" s="3">
        <v>0</v>
      </c>
      <c r="I38" s="3">
        <v>100</v>
      </c>
      <c r="J38">
        <f t="shared" si="0"/>
        <v>15033.43296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132.66999999999999</v>
      </c>
      <c r="F39" s="3" t="s">
        <v>10</v>
      </c>
      <c r="G39" s="3">
        <v>132.66999999999999</v>
      </c>
      <c r="H39" s="3">
        <v>0</v>
      </c>
      <c r="I39" s="3">
        <v>100</v>
      </c>
      <c r="J39">
        <f t="shared" si="0"/>
        <v>39985.676639999998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12.33</v>
      </c>
      <c r="F40" s="3" t="s">
        <v>10</v>
      </c>
      <c r="G40" s="3">
        <v>8.35</v>
      </c>
      <c r="H40" s="3">
        <v>3.98</v>
      </c>
      <c r="I40" s="3">
        <v>67.745000000000005</v>
      </c>
      <c r="J40">
        <f t="shared" si="0"/>
        <v>2516.6232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16.88</v>
      </c>
      <c r="F41" s="3" t="s">
        <v>10</v>
      </c>
      <c r="G41" s="3">
        <v>16.88</v>
      </c>
      <c r="H41" s="3">
        <v>0</v>
      </c>
      <c r="I41" s="3">
        <v>100</v>
      </c>
      <c r="J41">
        <f t="shared" si="0"/>
        <v>5087.4969599999995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2.9430000000000001</v>
      </c>
      <c r="F42" s="3" t="s">
        <v>14</v>
      </c>
      <c r="G42" s="3">
        <v>2.94</v>
      </c>
      <c r="H42" s="3">
        <v>0</v>
      </c>
      <c r="I42" s="3">
        <v>100</v>
      </c>
      <c r="J42">
        <f t="shared" si="0"/>
        <v>5880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13.7</v>
      </c>
      <c r="F43" s="3" t="s">
        <v>14</v>
      </c>
      <c r="G43" s="3">
        <v>13.7</v>
      </c>
      <c r="H43" s="3">
        <v>0</v>
      </c>
      <c r="I43" s="3">
        <v>100</v>
      </c>
      <c r="J43">
        <f t="shared" si="0"/>
        <v>3082.5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1.99</v>
      </c>
      <c r="F44" s="3" t="s">
        <v>14</v>
      </c>
      <c r="G44" s="3">
        <v>1.99</v>
      </c>
      <c r="H44" s="3">
        <v>0</v>
      </c>
      <c r="I44" s="3">
        <v>100</v>
      </c>
      <c r="J44">
        <f t="shared" si="0"/>
        <v>3980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0.93700000000000006</v>
      </c>
      <c r="F45" s="3" t="s">
        <v>14</v>
      </c>
      <c r="G45" s="3">
        <v>0.94</v>
      </c>
      <c r="H45" s="3">
        <v>0</v>
      </c>
      <c r="I45" s="3">
        <v>100</v>
      </c>
      <c r="J45">
        <f t="shared" si="0"/>
        <v>1410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</v>
      </c>
      <c r="F46" s="3" t="s">
        <v>16</v>
      </c>
      <c r="G46" s="3">
        <v>0.1</v>
      </c>
      <c r="H46" s="3">
        <v>0</v>
      </c>
      <c r="I46" s="3">
        <v>100</v>
      </c>
      <c r="J46">
        <f t="shared" si="0"/>
        <v>750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0.25</v>
      </c>
      <c r="F47" s="3" t="s">
        <v>16</v>
      </c>
      <c r="G47" s="3">
        <v>0.25</v>
      </c>
      <c r="H47" s="3">
        <v>0</v>
      </c>
      <c r="I47" s="3">
        <v>100</v>
      </c>
      <c r="J47">
        <f t="shared" si="0"/>
        <v>1875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0.03</v>
      </c>
      <c r="F48" s="3" t="s">
        <v>16</v>
      </c>
      <c r="G48" s="3">
        <v>0.03</v>
      </c>
      <c r="H48" s="3">
        <v>0</v>
      </c>
      <c r="I48" s="3">
        <v>100</v>
      </c>
      <c r="J48">
        <f t="shared" si="0"/>
        <v>225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8.1</v>
      </c>
      <c r="F49" s="3" t="s">
        <v>10</v>
      </c>
      <c r="G49" s="3">
        <v>0</v>
      </c>
      <c r="H49" s="3">
        <v>8.1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27.13</v>
      </c>
      <c r="F50" s="3" t="s">
        <v>10</v>
      </c>
      <c r="G50" s="3">
        <v>0</v>
      </c>
      <c r="H50" s="3">
        <v>27.13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2.75</v>
      </c>
      <c r="F51" s="3" t="s">
        <v>10</v>
      </c>
      <c r="G51" s="3">
        <v>2.75</v>
      </c>
      <c r="H51" s="3">
        <v>0</v>
      </c>
      <c r="I51" s="3">
        <v>100</v>
      </c>
      <c r="J51">
        <f t="shared" si="0"/>
        <v>828.82799999999997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0.41</v>
      </c>
      <c r="F52" s="3" t="s">
        <v>14</v>
      </c>
      <c r="G52" s="3">
        <v>0.41</v>
      </c>
      <c r="H52" s="3">
        <v>0</v>
      </c>
      <c r="I52" s="3">
        <v>100</v>
      </c>
      <c r="J52">
        <f t="shared" si="0"/>
        <v>820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2.4119999999999999</v>
      </c>
      <c r="F53" s="3" t="s">
        <v>14</v>
      </c>
      <c r="G53" s="3">
        <v>2.41</v>
      </c>
      <c r="H53" s="3">
        <v>0</v>
      </c>
      <c r="I53" s="3">
        <v>100</v>
      </c>
      <c r="J53">
        <f t="shared" si="0"/>
        <v>542.25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0.22</v>
      </c>
      <c r="F54" s="3" t="s">
        <v>14</v>
      </c>
      <c r="G54" s="3">
        <v>0.22</v>
      </c>
      <c r="H54" s="3">
        <v>0</v>
      </c>
      <c r="I54" s="3">
        <v>100</v>
      </c>
      <c r="J54">
        <f t="shared" si="0"/>
        <v>330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44</v>
      </c>
      <c r="F55" s="3" t="s">
        <v>13</v>
      </c>
      <c r="G55" s="3">
        <v>44</v>
      </c>
      <c r="H55" s="3">
        <v>0</v>
      </c>
      <c r="I55" s="3">
        <v>100</v>
      </c>
      <c r="J55">
        <f t="shared" si="0"/>
        <v>2200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50</v>
      </c>
      <c r="B58" s="3" t="s">
        <v>142</v>
      </c>
      <c r="C58" s="3">
        <v>120</v>
      </c>
      <c r="D58" s="3">
        <v>193.75200000000001</v>
      </c>
      <c r="E58" s="3">
        <v>115.89</v>
      </c>
      <c r="F58" s="3" t="s">
        <v>10</v>
      </c>
      <c r="G58" s="3">
        <v>94.61</v>
      </c>
      <c r="H58" s="3">
        <v>21.28</v>
      </c>
      <c r="I58" s="3">
        <v>81.64</v>
      </c>
      <c r="J58">
        <f t="shared" si="0"/>
        <v>18330.87672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143</v>
      </c>
      <c r="C59" s="3">
        <v>124</v>
      </c>
      <c r="D59" s="3">
        <v>193.75200000000001</v>
      </c>
      <c r="E59" s="3">
        <v>133.21</v>
      </c>
      <c r="F59" s="3" t="s">
        <v>10</v>
      </c>
      <c r="G59" s="3">
        <v>119.38</v>
      </c>
      <c r="H59" s="3">
        <v>13.83</v>
      </c>
      <c r="I59" s="3">
        <v>89.617000000000004</v>
      </c>
      <c r="J59">
        <f t="shared" si="0"/>
        <v>23130.11376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144</v>
      </c>
      <c r="C60" s="3">
        <v>129</v>
      </c>
      <c r="D60" s="3">
        <v>193.75200000000001</v>
      </c>
      <c r="E60" s="3">
        <v>67.31</v>
      </c>
      <c r="F60" s="3" t="s">
        <v>10</v>
      </c>
      <c r="G60" s="3">
        <v>63.82</v>
      </c>
      <c r="H60" s="3">
        <v>3.49</v>
      </c>
      <c r="I60" s="3">
        <v>94.820999999999998</v>
      </c>
      <c r="J60">
        <f t="shared" si="0"/>
        <v>12365.252640000001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145</v>
      </c>
      <c r="C61" s="3">
        <v>133</v>
      </c>
      <c r="D61" s="3">
        <v>65.599999999999994</v>
      </c>
      <c r="E61" s="3">
        <v>32.04</v>
      </c>
      <c r="F61" s="3" t="s">
        <v>19</v>
      </c>
      <c r="G61" s="3">
        <v>0</v>
      </c>
      <c r="H61" s="3">
        <v>32.04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146</v>
      </c>
      <c r="C62" s="3">
        <v>137</v>
      </c>
      <c r="D62" s="3">
        <v>65.599999999999994</v>
      </c>
      <c r="E62" s="3">
        <v>32.049999999999997</v>
      </c>
      <c r="F62" s="3" t="s">
        <v>19</v>
      </c>
      <c r="G62" s="3">
        <v>0</v>
      </c>
      <c r="H62" s="3">
        <v>32.049999999999997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276</v>
      </c>
      <c r="C63" s="3">
        <v>138</v>
      </c>
      <c r="D63" s="3">
        <v>193.75200000000001</v>
      </c>
      <c r="E63" s="3">
        <v>5.258</v>
      </c>
      <c r="F63" s="3" t="s">
        <v>10</v>
      </c>
      <c r="G63" s="3">
        <v>0</v>
      </c>
      <c r="H63" s="3">
        <v>5.26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310</v>
      </c>
      <c r="C64" s="3">
        <v>139</v>
      </c>
      <c r="D64" s="3">
        <v>35</v>
      </c>
      <c r="E64" s="3">
        <v>307</v>
      </c>
      <c r="F64" s="3" t="s">
        <v>10</v>
      </c>
      <c r="G64" s="3">
        <v>0</v>
      </c>
      <c r="H64" s="3">
        <v>307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147</v>
      </c>
      <c r="C65" s="3">
        <v>140</v>
      </c>
      <c r="D65" s="3">
        <v>8.0730000000000004</v>
      </c>
      <c r="E65" s="3">
        <v>450</v>
      </c>
      <c r="F65" s="3" t="s">
        <v>10</v>
      </c>
      <c r="G65" s="3">
        <v>0</v>
      </c>
      <c r="H65" s="3">
        <v>450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148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149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150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20</v>
      </c>
      <c r="H68" s="3">
        <v>188.32</v>
      </c>
      <c r="I68" s="3">
        <v>9.6010000000000009</v>
      </c>
      <c r="J68">
        <f t="shared" si="0"/>
        <v>3875.04</v>
      </c>
      <c r="K68" s="3">
        <v>0</v>
      </c>
      <c r="L68">
        <f t="shared" si="1"/>
        <v>0</v>
      </c>
    </row>
    <row r="69" spans="1:12" x14ac:dyDescent="0.25">
      <c r="A69" s="3" t="s">
        <v>43</v>
      </c>
      <c r="B69" s="3" t="s">
        <v>151</v>
      </c>
      <c r="C69" s="3">
        <v>150</v>
      </c>
      <c r="D69" s="3">
        <v>12000</v>
      </c>
      <c r="E69" s="3">
        <v>1</v>
      </c>
      <c r="F69" s="3" t="s">
        <v>12</v>
      </c>
      <c r="G69" s="3">
        <v>1</v>
      </c>
      <c r="H69" s="3">
        <v>0</v>
      </c>
      <c r="I69" s="3">
        <v>100</v>
      </c>
      <c r="J69">
        <f t="shared" ref="J69:J86" si="2">D69*G69</f>
        <v>12000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152</v>
      </c>
      <c r="C70" s="3">
        <v>151</v>
      </c>
      <c r="D70" s="3">
        <v>139.93199999999999</v>
      </c>
      <c r="E70" s="3">
        <v>74.391999999999996</v>
      </c>
      <c r="F70" s="3" t="s">
        <v>10</v>
      </c>
      <c r="G70" s="3">
        <v>0</v>
      </c>
      <c r="H70" s="3">
        <v>74.39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153</v>
      </c>
      <c r="C71" s="3">
        <v>152</v>
      </c>
      <c r="D71" s="3">
        <v>139.93199999999999</v>
      </c>
      <c r="E71" s="3">
        <v>220.46700000000001</v>
      </c>
      <c r="F71" s="3" t="s">
        <v>10</v>
      </c>
      <c r="G71" s="3">
        <v>0</v>
      </c>
      <c r="H71" s="3">
        <v>220.47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154</v>
      </c>
      <c r="C72" s="3">
        <v>156</v>
      </c>
      <c r="D72" s="3">
        <v>193.75200000000001</v>
      </c>
      <c r="E72" s="3">
        <v>142.16</v>
      </c>
      <c r="F72" s="3" t="s">
        <v>10</v>
      </c>
      <c r="G72" s="3">
        <v>0</v>
      </c>
      <c r="H72" s="3">
        <v>142.16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155</v>
      </c>
      <c r="C73" s="3">
        <v>160</v>
      </c>
      <c r="D73" s="3">
        <v>139.93199999999999</v>
      </c>
      <c r="E73" s="3">
        <v>11.61</v>
      </c>
      <c r="F73" s="3" t="s">
        <v>10</v>
      </c>
      <c r="G73" s="3">
        <v>0</v>
      </c>
      <c r="H73" s="3">
        <v>11.61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156</v>
      </c>
      <c r="C74" s="3">
        <v>161</v>
      </c>
      <c r="D74" s="3">
        <v>139.93199999999999</v>
      </c>
      <c r="E74" s="3">
        <v>33.43</v>
      </c>
      <c r="F74" s="3" t="s">
        <v>10</v>
      </c>
      <c r="G74" s="3">
        <v>0</v>
      </c>
      <c r="H74" s="3">
        <v>33.43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157</v>
      </c>
      <c r="C75" s="3">
        <v>165</v>
      </c>
      <c r="D75" s="3">
        <v>193.75200000000001</v>
      </c>
      <c r="E75" s="3">
        <v>153.38999999999999</v>
      </c>
      <c r="F75" s="3" t="s">
        <v>10</v>
      </c>
      <c r="G75" s="3">
        <v>0</v>
      </c>
      <c r="H75" s="3">
        <v>153.38999999999999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277</v>
      </c>
      <c r="C76" s="3">
        <v>169</v>
      </c>
      <c r="D76" s="3">
        <v>430.56</v>
      </c>
      <c r="E76" s="3">
        <v>54.704999999999998</v>
      </c>
      <c r="F76" s="3" t="s">
        <v>10</v>
      </c>
      <c r="G76" s="3">
        <v>46.22</v>
      </c>
      <c r="H76" s="3">
        <v>8.49</v>
      </c>
      <c r="I76" s="3">
        <v>84.49</v>
      </c>
      <c r="J76">
        <f t="shared" si="2"/>
        <v>19900.483199999999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278</v>
      </c>
      <c r="C77" s="3">
        <v>172</v>
      </c>
      <c r="D77" s="3">
        <v>430.56</v>
      </c>
      <c r="E77" s="3">
        <v>85.144999999999996</v>
      </c>
      <c r="F77" s="3" t="s">
        <v>10</v>
      </c>
      <c r="G77" s="3">
        <v>85.15</v>
      </c>
      <c r="H77" s="3">
        <v>0</v>
      </c>
      <c r="I77" s="3">
        <v>100</v>
      </c>
      <c r="J77">
        <f t="shared" si="2"/>
        <v>36662.184000000001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279</v>
      </c>
      <c r="C78" s="3">
        <v>175</v>
      </c>
      <c r="D78" s="3">
        <v>215.28</v>
      </c>
      <c r="E78" s="3">
        <v>11.334</v>
      </c>
      <c r="F78" s="3" t="s">
        <v>10</v>
      </c>
      <c r="G78" s="3">
        <v>7.9</v>
      </c>
      <c r="H78" s="3">
        <v>3.43</v>
      </c>
      <c r="I78" s="3">
        <v>69.701999999999998</v>
      </c>
      <c r="J78">
        <f t="shared" si="2"/>
        <v>1700.712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160</v>
      </c>
      <c r="C79" s="3">
        <v>177</v>
      </c>
      <c r="D79" s="3">
        <v>215.28</v>
      </c>
      <c r="E79" s="3">
        <v>37.142000000000003</v>
      </c>
      <c r="F79" s="3" t="s">
        <v>10</v>
      </c>
      <c r="G79" s="3">
        <v>21.93</v>
      </c>
      <c r="H79" s="3">
        <v>15.22</v>
      </c>
      <c r="I79" s="3">
        <v>59.03</v>
      </c>
      <c r="J79">
        <f t="shared" si="2"/>
        <v>4721.0904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163</v>
      </c>
      <c r="C80" s="3">
        <v>180</v>
      </c>
      <c r="D80" s="3">
        <v>200</v>
      </c>
      <c r="E80" s="3">
        <v>21</v>
      </c>
      <c r="F80" s="3" t="s">
        <v>10</v>
      </c>
      <c r="G80" s="3">
        <v>19</v>
      </c>
      <c r="H80" s="3">
        <v>2</v>
      </c>
      <c r="I80" s="3">
        <v>90.475999999999999</v>
      </c>
      <c r="J80">
        <f t="shared" si="2"/>
        <v>3800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183</v>
      </c>
      <c r="D81" s="3">
        <v>215.28</v>
      </c>
      <c r="E81" s="3">
        <v>25.082999999999998</v>
      </c>
      <c r="F81" s="3" t="s">
        <v>10</v>
      </c>
      <c r="G81" s="3">
        <v>25.08</v>
      </c>
      <c r="H81" s="3">
        <v>0</v>
      </c>
      <c r="I81" s="3">
        <v>100</v>
      </c>
      <c r="J81">
        <f t="shared" si="2"/>
        <v>5399.2223999999997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185</v>
      </c>
      <c r="D82" s="3">
        <v>96.88</v>
      </c>
      <c r="E82" s="3">
        <v>27.13</v>
      </c>
      <c r="F82" s="3" t="s">
        <v>10</v>
      </c>
      <c r="G82" s="3">
        <v>27.13</v>
      </c>
      <c r="H82" s="3">
        <v>0</v>
      </c>
      <c r="I82" s="3">
        <v>100</v>
      </c>
      <c r="J82">
        <f t="shared" si="2"/>
        <v>2628.3543999999997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326</v>
      </c>
      <c r="C83" s="3">
        <v>186</v>
      </c>
      <c r="D83" s="3">
        <v>16.149999999999999</v>
      </c>
      <c r="E83" s="3">
        <v>406.82</v>
      </c>
      <c r="F83" s="3" t="s">
        <v>10</v>
      </c>
      <c r="G83" s="3">
        <v>406.82</v>
      </c>
      <c r="H83" s="3">
        <v>0</v>
      </c>
      <c r="I83" s="3">
        <v>100</v>
      </c>
      <c r="J83">
        <f t="shared" si="2"/>
        <v>6570.1429999999991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327</v>
      </c>
      <c r="C84" s="3">
        <v>190</v>
      </c>
      <c r="D84" s="3">
        <v>32.292000000000002</v>
      </c>
      <c r="E84" s="3">
        <v>406.82</v>
      </c>
      <c r="F84" s="3" t="s">
        <v>10</v>
      </c>
      <c r="G84" s="3">
        <v>406.82</v>
      </c>
      <c r="H84" s="3">
        <v>0</v>
      </c>
      <c r="I84" s="3">
        <v>100</v>
      </c>
      <c r="J84">
        <f t="shared" si="2"/>
        <v>13137.031440000001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58.064</v>
      </c>
      <c r="F85" s="3" t="s">
        <v>10</v>
      </c>
      <c r="G85" s="3">
        <v>58.06</v>
      </c>
      <c r="H85" s="3">
        <v>0</v>
      </c>
      <c r="I85" s="3">
        <v>100</v>
      </c>
      <c r="J85">
        <f t="shared" si="2"/>
        <v>937.66899999999998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170</v>
      </c>
      <c r="C86" s="3">
        <v>192</v>
      </c>
      <c r="D86" s="3">
        <v>48.438000000000002</v>
      </c>
      <c r="E86" s="3">
        <v>562.24400000000003</v>
      </c>
      <c r="F86" s="3" t="s">
        <v>10</v>
      </c>
      <c r="G86" s="3">
        <v>562.24</v>
      </c>
      <c r="H86" s="3">
        <v>0</v>
      </c>
      <c r="I86" s="3">
        <v>100</v>
      </c>
      <c r="J86">
        <f t="shared" si="2"/>
        <v>27233.781120000003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171</v>
      </c>
      <c r="C87" s="3">
        <v>193</v>
      </c>
      <c r="D87" s="3">
        <v>16.149999999999999</v>
      </c>
      <c r="E87" s="3">
        <v>574.61300000000006</v>
      </c>
      <c r="F87" s="3" t="s">
        <v>10</v>
      </c>
      <c r="G87" s="3">
        <v>574.61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172</v>
      </c>
      <c r="C88" s="3">
        <v>194</v>
      </c>
      <c r="D88" s="3">
        <v>26.91</v>
      </c>
      <c r="E88" s="3">
        <v>581.01099999999997</v>
      </c>
      <c r="F88" s="3" t="s">
        <v>10</v>
      </c>
      <c r="G88" s="3">
        <v>581.01</v>
      </c>
      <c r="H88" s="3">
        <v>0</v>
      </c>
      <c r="I88" s="3">
        <v>100</v>
      </c>
    </row>
    <row r="89" spans="1:12" x14ac:dyDescent="0.25">
      <c r="A89" s="3" t="s">
        <v>67</v>
      </c>
      <c r="B89" s="3" t="s">
        <v>173</v>
      </c>
      <c r="C89" s="3">
        <v>215</v>
      </c>
      <c r="D89" s="3">
        <v>301.392</v>
      </c>
      <c r="E89" s="3">
        <v>15.705</v>
      </c>
      <c r="F89" s="3" t="s">
        <v>10</v>
      </c>
      <c r="G89" s="3">
        <v>15.71</v>
      </c>
      <c r="H89" s="3">
        <v>0</v>
      </c>
      <c r="I89" s="3">
        <v>100</v>
      </c>
    </row>
    <row r="90" spans="1:12" x14ac:dyDescent="0.25">
      <c r="A90" s="3" t="s">
        <v>67</v>
      </c>
      <c r="B90" s="3" t="s">
        <v>174</v>
      </c>
      <c r="C90" s="3">
        <v>218</v>
      </c>
      <c r="D90" s="3">
        <v>350</v>
      </c>
      <c r="E90" s="3">
        <v>15</v>
      </c>
      <c r="F90" s="3" t="s">
        <v>13</v>
      </c>
      <c r="G90" s="3">
        <v>15</v>
      </c>
      <c r="H90" s="3">
        <v>0</v>
      </c>
      <c r="I90" s="3">
        <v>100</v>
      </c>
    </row>
    <row r="91" spans="1:12" x14ac:dyDescent="0.25">
      <c r="A91" s="3" t="s">
        <v>67</v>
      </c>
      <c r="B91" s="3" t="s">
        <v>175</v>
      </c>
      <c r="C91" s="3">
        <v>219</v>
      </c>
      <c r="D91" s="3">
        <v>82</v>
      </c>
      <c r="E91" s="3">
        <v>37.082000000000001</v>
      </c>
      <c r="F91" s="3" t="s">
        <v>19</v>
      </c>
      <c r="G91" s="3">
        <v>37.08</v>
      </c>
      <c r="H91" s="3">
        <v>0</v>
      </c>
      <c r="I91" s="3">
        <v>100</v>
      </c>
    </row>
    <row r="92" spans="1:12" x14ac:dyDescent="0.25">
      <c r="A92" s="3" t="s">
        <v>67</v>
      </c>
      <c r="B92" s="3" t="s">
        <v>176</v>
      </c>
      <c r="C92" s="3">
        <v>220</v>
      </c>
      <c r="D92" s="3">
        <v>32.799999999999997</v>
      </c>
      <c r="E92" s="3">
        <v>111.25</v>
      </c>
      <c r="F92" s="3" t="s">
        <v>19</v>
      </c>
      <c r="G92" s="3">
        <v>111.25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177</v>
      </c>
      <c r="C93" s="3">
        <v>221</v>
      </c>
      <c r="D93" s="3">
        <v>131.19999999999999</v>
      </c>
      <c r="E93" s="3">
        <v>20.149999999999999</v>
      </c>
      <c r="F93" s="3" t="s">
        <v>19</v>
      </c>
      <c r="G93" s="3">
        <v>20.149999999999999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178</v>
      </c>
      <c r="C94" s="3">
        <v>222</v>
      </c>
      <c r="D94" s="3">
        <v>1000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67</v>
      </c>
      <c r="B95" s="3" t="s">
        <v>179</v>
      </c>
      <c r="C95" s="3">
        <v>224</v>
      </c>
      <c r="D95" s="3">
        <v>183</v>
      </c>
      <c r="E95" s="3">
        <v>56.939</v>
      </c>
      <c r="F95" s="3" t="s">
        <v>10</v>
      </c>
      <c r="G95" s="3">
        <v>56.94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180</v>
      </c>
      <c r="C96" s="3">
        <v>225</v>
      </c>
      <c r="D96" s="3">
        <v>49.2</v>
      </c>
      <c r="E96" s="3">
        <v>59.43</v>
      </c>
      <c r="F96" s="3" t="s">
        <v>19</v>
      </c>
      <c r="G96" s="3">
        <v>59.43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181</v>
      </c>
      <c r="C97" s="3">
        <v>226</v>
      </c>
      <c r="D97" s="3">
        <v>183</v>
      </c>
      <c r="E97" s="3">
        <v>51.289000000000001</v>
      </c>
      <c r="F97" s="3" t="s">
        <v>10</v>
      </c>
      <c r="G97" s="3">
        <v>51.29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182</v>
      </c>
      <c r="C98" s="3">
        <v>227</v>
      </c>
      <c r="D98" s="3">
        <v>49.2</v>
      </c>
      <c r="E98" s="3">
        <v>69.16</v>
      </c>
      <c r="F98" s="3" t="s">
        <v>19</v>
      </c>
      <c r="G98" s="3">
        <v>69.16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183</v>
      </c>
      <c r="C99" s="3">
        <v>228</v>
      </c>
      <c r="D99" s="3">
        <v>183</v>
      </c>
      <c r="E99" s="3">
        <v>2.8010000000000002</v>
      </c>
      <c r="F99" s="3" t="s">
        <v>10</v>
      </c>
      <c r="G99" s="3">
        <v>2.8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184</v>
      </c>
      <c r="C100" s="3">
        <v>229</v>
      </c>
      <c r="D100" s="3">
        <v>49.2</v>
      </c>
      <c r="E100" s="3">
        <v>5.6</v>
      </c>
      <c r="F100" s="3" t="s">
        <v>19</v>
      </c>
      <c r="G100" s="3">
        <v>5.6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185</v>
      </c>
      <c r="C101" s="3">
        <v>230</v>
      </c>
      <c r="D101" s="3">
        <v>183</v>
      </c>
      <c r="E101" s="3">
        <v>2.512</v>
      </c>
      <c r="F101" s="3" t="s">
        <v>10</v>
      </c>
      <c r="G101" s="3">
        <v>2.5099999999999998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186</v>
      </c>
      <c r="C102" s="3">
        <v>231</v>
      </c>
      <c r="D102" s="3">
        <v>49.2</v>
      </c>
      <c r="E102" s="3">
        <v>7.61</v>
      </c>
      <c r="F102" s="3" t="s">
        <v>19</v>
      </c>
      <c r="G102" s="3">
        <v>7.61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187</v>
      </c>
      <c r="C103" s="3">
        <v>232</v>
      </c>
      <c r="D103" s="3">
        <v>183</v>
      </c>
      <c r="E103" s="3">
        <v>7.41</v>
      </c>
      <c r="F103" s="3" t="s">
        <v>10</v>
      </c>
      <c r="G103" s="3">
        <v>7.41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188</v>
      </c>
      <c r="C104" s="3">
        <v>233</v>
      </c>
      <c r="D104" s="3">
        <v>49.2</v>
      </c>
      <c r="E104" s="3">
        <v>11.15</v>
      </c>
      <c r="F104" s="3" t="s">
        <v>19</v>
      </c>
      <c r="G104" s="3">
        <v>11.15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189</v>
      </c>
      <c r="C105" s="3">
        <v>234</v>
      </c>
      <c r="D105" s="3">
        <v>183</v>
      </c>
      <c r="E105" s="3">
        <v>27.18</v>
      </c>
      <c r="F105" s="3" t="s">
        <v>10</v>
      </c>
      <c r="G105" s="3">
        <v>27.18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190</v>
      </c>
      <c r="C106" s="3">
        <v>235</v>
      </c>
      <c r="D106" s="3">
        <v>2.5</v>
      </c>
      <c r="E106" s="3">
        <v>1182</v>
      </c>
      <c r="F106" s="3" t="s">
        <v>23</v>
      </c>
      <c r="G106" s="3">
        <v>1182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191</v>
      </c>
      <c r="C107" s="3">
        <v>237</v>
      </c>
      <c r="D107" s="3">
        <v>183</v>
      </c>
      <c r="E107" s="3">
        <v>5.5730000000000004</v>
      </c>
      <c r="F107" s="3" t="s">
        <v>10</v>
      </c>
      <c r="G107" s="3">
        <v>5.57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192</v>
      </c>
      <c r="C108" s="3">
        <v>238</v>
      </c>
      <c r="D108" s="3">
        <v>183</v>
      </c>
      <c r="E108" s="3">
        <v>25.4</v>
      </c>
      <c r="F108" s="3" t="s">
        <v>10</v>
      </c>
      <c r="G108" s="3">
        <v>25.4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193</v>
      </c>
      <c r="C109" s="3">
        <v>239</v>
      </c>
      <c r="D109" s="3">
        <v>183</v>
      </c>
      <c r="E109" s="3">
        <v>9.7110000000000003</v>
      </c>
      <c r="F109" s="3" t="s">
        <v>10</v>
      </c>
      <c r="G109" s="3">
        <v>9.7100000000000009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194</v>
      </c>
      <c r="C110" s="3">
        <v>240</v>
      </c>
      <c r="D110" s="3">
        <v>183</v>
      </c>
      <c r="E110" s="3">
        <v>46.79</v>
      </c>
      <c r="F110" s="3" t="s">
        <v>10</v>
      </c>
      <c r="G110" s="3">
        <v>46.79</v>
      </c>
      <c r="H110" s="3">
        <v>0</v>
      </c>
      <c r="I110" s="3">
        <v>100</v>
      </c>
    </row>
    <row r="111" spans="1:9" x14ac:dyDescent="0.25">
      <c r="A111" s="3" t="s">
        <v>45</v>
      </c>
      <c r="B111" s="3" t="s">
        <v>195</v>
      </c>
      <c r="C111" s="3">
        <v>245</v>
      </c>
      <c r="D111" s="3">
        <v>26.91</v>
      </c>
      <c r="E111" s="3">
        <v>208.53399999999999</v>
      </c>
      <c r="F111" s="3" t="s">
        <v>10</v>
      </c>
      <c r="G111" s="3">
        <v>208.53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196</v>
      </c>
      <c r="C112" s="3">
        <v>246</v>
      </c>
      <c r="D112" s="3">
        <v>14500</v>
      </c>
      <c r="E112" s="3">
        <v>1</v>
      </c>
      <c r="F112" s="3" t="s">
        <v>12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197</v>
      </c>
      <c r="C113" s="3">
        <v>248</v>
      </c>
      <c r="D113" s="3">
        <v>2000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24</v>
      </c>
      <c r="B114" s="3" t="s">
        <v>198</v>
      </c>
      <c r="C114" s="3">
        <v>250</v>
      </c>
      <c r="D114" s="3">
        <v>9000</v>
      </c>
      <c r="E114" s="3">
        <v>1</v>
      </c>
      <c r="F114" s="3" t="s">
        <v>12</v>
      </c>
      <c r="G114" s="3">
        <v>0.5</v>
      </c>
      <c r="H114" s="3">
        <v>0.5</v>
      </c>
      <c r="I114" s="3">
        <v>50</v>
      </c>
    </row>
    <row r="115" spans="1:9" x14ac:dyDescent="0.25">
      <c r="A115" s="3" t="s">
        <v>24</v>
      </c>
      <c r="B115" s="3" t="s">
        <v>199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200</v>
      </c>
      <c r="C116" s="3">
        <v>253</v>
      </c>
      <c r="D116" s="3">
        <v>500</v>
      </c>
      <c r="E116" s="3">
        <v>1</v>
      </c>
      <c r="F116" s="3" t="s">
        <v>12</v>
      </c>
      <c r="G116" s="3">
        <v>0</v>
      </c>
      <c r="H116" s="3">
        <v>1</v>
      </c>
      <c r="I116" s="3">
        <v>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201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272</v>
      </c>
      <c r="C119" s="3">
        <v>256</v>
      </c>
      <c r="D119" s="3">
        <v>2500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202</v>
      </c>
      <c r="C120" s="3">
        <v>257</v>
      </c>
      <c r="D120" s="3">
        <v>1800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203</v>
      </c>
      <c r="C121" s="3">
        <v>258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46</v>
      </c>
      <c r="B122" s="3" t="s">
        <v>204</v>
      </c>
      <c r="C122" s="3">
        <v>260</v>
      </c>
      <c r="D122" s="3">
        <v>5535</v>
      </c>
      <c r="E122" s="3">
        <v>31.25</v>
      </c>
      <c r="F122" s="3" t="s">
        <v>19</v>
      </c>
      <c r="G122" s="3">
        <v>31.25</v>
      </c>
      <c r="H122" s="3">
        <v>0</v>
      </c>
      <c r="I122" s="3">
        <v>100</v>
      </c>
    </row>
    <row r="123" spans="1:9" x14ac:dyDescent="0.25">
      <c r="A123" s="3" t="s">
        <v>27</v>
      </c>
      <c r="B123" s="3" t="s">
        <v>205</v>
      </c>
      <c r="C123" s="3">
        <v>262</v>
      </c>
      <c r="D123" s="3">
        <v>450</v>
      </c>
      <c r="E123" s="3">
        <v>3</v>
      </c>
      <c r="F123" s="3" t="s">
        <v>13</v>
      </c>
      <c r="G123" s="3">
        <v>3</v>
      </c>
      <c r="H123" s="3">
        <v>0</v>
      </c>
      <c r="I123" s="3">
        <v>100</v>
      </c>
    </row>
    <row r="124" spans="1:9" x14ac:dyDescent="0.25">
      <c r="A124" s="3" t="s">
        <v>28</v>
      </c>
      <c r="B124" s="3" t="s">
        <v>206</v>
      </c>
      <c r="C124" s="3">
        <v>263</v>
      </c>
      <c r="D124" s="3">
        <v>14832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207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208</v>
      </c>
      <c r="C126" s="3">
        <v>265</v>
      </c>
      <c r="D126" s="3">
        <v>450</v>
      </c>
      <c r="E126" s="3">
        <v>12.5</v>
      </c>
      <c r="F126" s="3" t="s">
        <v>23</v>
      </c>
      <c r="G126" s="3">
        <v>12.5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209</v>
      </c>
      <c r="C127" s="3">
        <v>270</v>
      </c>
      <c r="D127" s="3">
        <v>250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29</v>
      </c>
      <c r="B128" s="3" t="s">
        <v>210</v>
      </c>
      <c r="C128" s="3">
        <v>272</v>
      </c>
      <c r="D128" s="3">
        <v>12000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233</v>
      </c>
      <c r="C129" s="3">
        <v>273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17</v>
      </c>
      <c r="B130" s="3" t="s">
        <v>211</v>
      </c>
      <c r="C130" s="3">
        <v>274</v>
      </c>
      <c r="D130" s="3">
        <v>225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17</v>
      </c>
      <c r="B131" s="3" t="s">
        <v>212</v>
      </c>
      <c r="C131" s="3">
        <v>275</v>
      </c>
      <c r="D131" s="3">
        <v>225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50</v>
      </c>
      <c r="B132" s="3" t="s">
        <v>213</v>
      </c>
      <c r="C132" s="3">
        <v>276</v>
      </c>
      <c r="D132" s="3">
        <v>750</v>
      </c>
      <c r="E132" s="3">
        <v>1</v>
      </c>
      <c r="F132" s="3" t="s">
        <v>13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30</v>
      </c>
      <c r="B133" s="3" t="s">
        <v>214</v>
      </c>
      <c r="C133" s="3">
        <v>277</v>
      </c>
      <c r="D133" s="3">
        <v>34</v>
      </c>
      <c r="E133" s="3">
        <v>76.528999999999996</v>
      </c>
      <c r="F133" s="3" t="s">
        <v>31</v>
      </c>
      <c r="G133" s="3">
        <v>76.53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215</v>
      </c>
      <c r="C134" s="3">
        <v>278</v>
      </c>
      <c r="D134" s="3">
        <v>77</v>
      </c>
      <c r="E134" s="3">
        <v>29.302600000000002</v>
      </c>
      <c r="F134" s="3" t="s">
        <v>31</v>
      </c>
      <c r="G134" s="3">
        <v>29.3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216</v>
      </c>
      <c r="C135" s="3">
        <v>279</v>
      </c>
      <c r="D135" s="3">
        <v>23</v>
      </c>
      <c r="E135" s="3">
        <v>66</v>
      </c>
      <c r="F135" s="3" t="s">
        <v>23</v>
      </c>
      <c r="G135" s="3">
        <v>66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217</v>
      </c>
      <c r="C136" s="3">
        <v>280</v>
      </c>
      <c r="D136" s="3">
        <v>151</v>
      </c>
      <c r="E136" s="3">
        <v>17.375499999999999</v>
      </c>
      <c r="F136" s="3" t="s">
        <v>31</v>
      </c>
      <c r="G136" s="3">
        <v>17.38</v>
      </c>
      <c r="H136" s="3">
        <v>0</v>
      </c>
      <c r="I136" s="3">
        <v>100</v>
      </c>
    </row>
    <row r="137" spans="1:9" x14ac:dyDescent="0.25">
      <c r="A137" s="3" t="s">
        <v>55</v>
      </c>
      <c r="B137" s="3" t="s">
        <v>414</v>
      </c>
      <c r="C137" s="3">
        <v>281</v>
      </c>
      <c r="D137" s="3">
        <v>8.8260000000000005</v>
      </c>
      <c r="E137" s="3">
        <v>395</v>
      </c>
      <c r="F137" s="3" t="s">
        <v>64</v>
      </c>
      <c r="G137" s="3">
        <v>395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55</v>
      </c>
      <c r="B140" s="3" t="s">
        <v>415</v>
      </c>
      <c r="C140" s="3">
        <v>284</v>
      </c>
      <c r="D140" s="3">
        <v>23.75</v>
      </c>
      <c r="E140" s="3">
        <v>395</v>
      </c>
      <c r="F140" s="3" t="s">
        <v>23</v>
      </c>
      <c r="G140" s="3">
        <v>395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313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67</v>
      </c>
      <c r="B142" s="3" t="s">
        <v>338</v>
      </c>
      <c r="C142" s="3">
        <v>288</v>
      </c>
      <c r="D142" s="3">
        <v>32.799999999999997</v>
      </c>
      <c r="E142" s="3">
        <v>31.68</v>
      </c>
      <c r="F142" s="3" t="s">
        <v>19</v>
      </c>
      <c r="G142" s="3">
        <v>31.68</v>
      </c>
      <c r="H142" s="3">
        <v>0</v>
      </c>
      <c r="I142" s="3">
        <v>100</v>
      </c>
    </row>
    <row r="143" spans="1:9" x14ac:dyDescent="0.25">
      <c r="A143" s="3" t="s">
        <v>67</v>
      </c>
      <c r="B143" s="3" t="s">
        <v>332</v>
      </c>
      <c r="C143" s="3">
        <v>313</v>
      </c>
      <c r="D143" s="3">
        <v>301.392</v>
      </c>
      <c r="E143" s="3">
        <v>3.34</v>
      </c>
      <c r="F143" s="3" t="s">
        <v>10</v>
      </c>
      <c r="G143" s="3">
        <v>3.34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289</v>
      </c>
      <c r="C144" s="3">
        <v>352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3:O155"/>
  <sheetViews>
    <sheetView topLeftCell="E1" zoomScale="85" zoomScaleNormal="85" workbookViewId="0">
      <selection activeCell="A120" sqref="A120:XFD127"/>
    </sheetView>
  </sheetViews>
  <sheetFormatPr defaultRowHeight="15" x14ac:dyDescent="0.25"/>
  <cols>
    <col min="1" max="1" width="34.85546875" customWidth="1"/>
    <col min="2" max="2" width="50.57031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SUMIF($A$4:$A$1497,"AAIDHUL MIAH",$L$4:$L$1497)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SUMIF($A$4:$A$1497,"EBI ABRAHAM",$L$4:$L$1497)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SUMIF($A$4:$A$1497,"JMJ WATERPROOING ENTERPRISES",$L$4:$L$1497)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SUMIF($A$4:$A$1497,"KRIUTTIBAS DAS",$L$4:$L$1497)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SUMIF($A$4:$A$1497,"LEGENDRY LANDSCAPE",$L$4:$L$1497)</f>
        <v>0</v>
      </c>
    </row>
    <row r="9" spans="1:15" x14ac:dyDescent="0.25">
      <c r="A9" s="9" t="s">
        <v>39</v>
      </c>
      <c r="B9" s="29" t="s">
        <v>92</v>
      </c>
      <c r="C9" s="9">
        <v>13</v>
      </c>
      <c r="D9" s="9">
        <v>141.12</v>
      </c>
      <c r="E9" s="9">
        <v>34.9</v>
      </c>
      <c r="F9" s="9" t="s">
        <v>14</v>
      </c>
      <c r="G9" s="9">
        <v>34.9</v>
      </c>
      <c r="H9" s="9">
        <f t="shared" si="0"/>
        <v>0</v>
      </c>
      <c r="I9" s="10">
        <f t="shared" si="1"/>
        <v>1</v>
      </c>
      <c r="J9" s="17">
        <f t="shared" si="2"/>
        <v>4925.0879999999997</v>
      </c>
      <c r="K9" s="16"/>
      <c r="L9" s="17">
        <f t="shared" si="3"/>
        <v>0</v>
      </c>
      <c r="N9" s="17" t="s">
        <v>39</v>
      </c>
      <c r="O9" s="17">
        <f>SUMIF($A$4:$A$1497,"MANJUNATHA P",$L$4:$L$1497)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f t="shared" si="0"/>
        <v>0</v>
      </c>
      <c r="I10" s="10">
        <f t="shared" si="1"/>
        <v>1</v>
      </c>
      <c r="J10" s="17">
        <f t="shared" si="2"/>
        <v>2020.92</v>
      </c>
      <c r="K10" s="16"/>
      <c r="L10" s="17">
        <f t="shared" si="3"/>
        <v>0</v>
      </c>
      <c r="N10" s="17" t="s">
        <v>66</v>
      </c>
      <c r="O10" s="17">
        <f>SUMIF($A$4:$A$1497,"NAGARAJ",$L$4:$L$1497)</f>
        <v>0</v>
      </c>
    </row>
    <row r="11" spans="1:15" x14ac:dyDescent="0.25">
      <c r="A11" s="9" t="s">
        <v>39</v>
      </c>
      <c r="B11" s="29" t="s">
        <v>94</v>
      </c>
      <c r="C11" s="9">
        <v>16</v>
      </c>
      <c r="D11" s="9">
        <v>141.12</v>
      </c>
      <c r="E11" s="9">
        <v>10.81</v>
      </c>
      <c r="F11" s="9" t="s">
        <v>14</v>
      </c>
      <c r="G11" s="9">
        <v>10.81</v>
      </c>
      <c r="H11" s="9">
        <f t="shared" si="0"/>
        <v>0</v>
      </c>
      <c r="I11" s="10">
        <f t="shared" si="1"/>
        <v>1</v>
      </c>
      <c r="J11" s="17">
        <f t="shared" si="2"/>
        <v>1525.5072</v>
      </c>
      <c r="K11" s="16"/>
      <c r="L11" s="17">
        <f t="shared" si="3"/>
        <v>0</v>
      </c>
      <c r="N11" s="17" t="s">
        <v>18</v>
      </c>
      <c r="O11" s="17">
        <f>SUMIF($A$4:$A$1497,"PRAKASH H N",$L$4:$L$1497)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SUMIF($A$4:$A$1497,"RAMAKRUSHNA PRADHAN",$L$4:$L$1497)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SUMIF($A$4:$A$1497,"RUPAK NAYAK",$L$4:$L$1497)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3.4660000000000002</v>
      </c>
      <c r="F14" s="9" t="s">
        <v>14</v>
      </c>
      <c r="G14" s="9">
        <v>3.47</v>
      </c>
      <c r="H14" s="9">
        <f t="shared" si="0"/>
        <v>-4.0000000000000036E-3</v>
      </c>
      <c r="I14" s="10">
        <f t="shared" si="1"/>
        <v>1.0011540680900173</v>
      </c>
      <c r="J14" s="17">
        <f t="shared" si="2"/>
        <v>3470</v>
      </c>
      <c r="K14" s="16"/>
      <c r="L14" s="17">
        <f t="shared" si="3"/>
        <v>0</v>
      </c>
      <c r="N14" s="17" t="s">
        <v>32</v>
      </c>
      <c r="O14" s="17">
        <f>SUMIF($A$4:$A$1497,"SANTOSH KUMAR",$L$4:$L$1497)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2.8860000000000001</v>
      </c>
      <c r="F15" s="9" t="s">
        <v>14</v>
      </c>
      <c r="G15" s="9">
        <v>2.89</v>
      </c>
      <c r="H15" s="9">
        <f t="shared" si="0"/>
        <v>-4.0000000000000036E-3</v>
      </c>
      <c r="I15" s="10">
        <f t="shared" si="1"/>
        <v>1.0013860013860014</v>
      </c>
      <c r="J15" s="17">
        <f t="shared" si="2"/>
        <v>2890</v>
      </c>
      <c r="K15" s="16"/>
      <c r="L15" s="17">
        <f t="shared" si="3"/>
        <v>0</v>
      </c>
      <c r="N15" s="17" t="s">
        <v>9</v>
      </c>
      <c r="O15" s="17">
        <f>SUMIF($A$4:$A$1497,"SARAT BARMAN",$L$4:$L$1497)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9.1859999999999999</v>
      </c>
      <c r="F16" s="9" t="s">
        <v>14</v>
      </c>
      <c r="G16" s="9">
        <v>9.19</v>
      </c>
      <c r="H16" s="9">
        <f t="shared" si="0"/>
        <v>-3.9999999999995595E-3</v>
      </c>
      <c r="I16" s="10">
        <f t="shared" si="1"/>
        <v>1.0004354452427606</v>
      </c>
      <c r="J16" s="17">
        <f t="shared" si="2"/>
        <v>9190</v>
      </c>
      <c r="K16" s="16"/>
      <c r="L16" s="17">
        <f t="shared" si="3"/>
        <v>0</v>
      </c>
      <c r="N16" s="17" t="s">
        <v>27</v>
      </c>
      <c r="O16" s="17">
        <f>SUMIF($A$4:$A$1497,"SAVITA DEVI",$L$4:$L$1497)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</v>
      </c>
      <c r="F17" s="9" t="s">
        <v>16</v>
      </c>
      <c r="G17" s="9">
        <v>0.3</v>
      </c>
      <c r="H17" s="9">
        <f t="shared" si="0"/>
        <v>0</v>
      </c>
      <c r="I17" s="10">
        <f t="shared" si="1"/>
        <v>1</v>
      </c>
      <c r="J17" s="17">
        <f t="shared" si="2"/>
        <v>2250</v>
      </c>
      <c r="K17" s="16"/>
      <c r="L17" s="17">
        <f t="shared" si="3"/>
        <v>0</v>
      </c>
      <c r="N17" s="17" t="s">
        <v>20</v>
      </c>
      <c r="O17" s="17">
        <f>SUMIF($A$4:$A$1497,"SHOKAT",$L$4:$L$1497)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0"/>
        <v>0</v>
      </c>
      <c r="I18" s="10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SUMIF($A$4:$A$1497,"SHREE DM STEEL FURNITURE AND INTERIOR",$L$4:$L$1497)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f t="shared" si="0"/>
        <v>0</v>
      </c>
      <c r="I19" s="10">
        <f t="shared" si="1"/>
        <v>1</v>
      </c>
      <c r="J19" s="17">
        <f t="shared" si="2"/>
        <v>4125</v>
      </c>
      <c r="K19" s="16"/>
      <c r="L19" s="17">
        <f t="shared" si="3"/>
        <v>0</v>
      </c>
      <c r="N19" s="17" t="s">
        <v>333</v>
      </c>
      <c r="O19" s="17">
        <f>SUMIF($A$4:$A$1497,"SK ANSAR HOSSIAN",$L$4:$L$1497)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f t="shared" si="0"/>
        <v>0</v>
      </c>
      <c r="I20" s="10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SUMIF($A$4:$A$1497,"SREE VINAYAKA ELECTRICALS",$L$4:$L$1497)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1.5</v>
      </c>
      <c r="F21" s="9" t="s">
        <v>16</v>
      </c>
      <c r="G21" s="9">
        <v>1.5</v>
      </c>
      <c r="H21" s="9">
        <f t="shared" si="0"/>
        <v>0</v>
      </c>
      <c r="I21" s="10">
        <f t="shared" si="1"/>
        <v>1</v>
      </c>
      <c r="J21" s="17">
        <f t="shared" si="2"/>
        <v>11250</v>
      </c>
      <c r="K21" s="16"/>
      <c r="L21" s="17">
        <f t="shared" si="3"/>
        <v>0</v>
      </c>
      <c r="N21" s="17" t="s">
        <v>58</v>
      </c>
      <c r="O21" s="17">
        <f>SUMIF($A$4:$A$1497,"SRI CHOWDESHWARI WATER SUPPLY",$L$4:$L$1497)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0.2</v>
      </c>
      <c r="F22" s="9" t="s">
        <v>16</v>
      </c>
      <c r="G22" s="9">
        <v>0.2</v>
      </c>
      <c r="H22" s="9">
        <f t="shared" si="0"/>
        <v>0</v>
      </c>
      <c r="I22" s="10">
        <f t="shared" si="1"/>
        <v>1</v>
      </c>
      <c r="J22" s="17">
        <f t="shared" si="2"/>
        <v>1500</v>
      </c>
      <c r="K22" s="16"/>
      <c r="L22" s="17">
        <f t="shared" si="3"/>
        <v>0</v>
      </c>
      <c r="N22" s="17" t="s">
        <v>29</v>
      </c>
      <c r="O22" s="17">
        <f>SUMIF($A$4:$A$1497,"SUBHASMITA DAS",$L$4:$L$1497)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0.15</v>
      </c>
      <c r="H23" s="9">
        <f t="shared" si="0"/>
        <v>0</v>
      </c>
      <c r="I23" s="10">
        <f t="shared" si="1"/>
        <v>1</v>
      </c>
      <c r="J23" s="17">
        <f t="shared" si="2"/>
        <v>1125</v>
      </c>
      <c r="K23" s="16"/>
      <c r="L23" s="17">
        <f t="shared" si="3"/>
        <v>0</v>
      </c>
      <c r="N23" s="17" t="s">
        <v>80</v>
      </c>
      <c r="O23" s="17">
        <f>SUMIF($A$4:$A$1497,"UDHABHAI R PARMAR",$L$4:$L$1497)</f>
        <v>0</v>
      </c>
    </row>
    <row r="24" spans="1:15" ht="30" x14ac:dyDescent="0.25">
      <c r="A24" s="9" t="s">
        <v>42</v>
      </c>
      <c r="B24" s="29" t="s">
        <v>105</v>
      </c>
      <c r="C24" s="9">
        <v>41</v>
      </c>
      <c r="D24" s="9">
        <v>301.392</v>
      </c>
      <c r="E24" s="9">
        <v>27.68</v>
      </c>
      <c r="F24" s="9" t="s">
        <v>10</v>
      </c>
      <c r="G24" s="9">
        <v>27.68</v>
      </c>
      <c r="H24" s="9">
        <f t="shared" si="0"/>
        <v>0</v>
      </c>
      <c r="I24" s="10">
        <f t="shared" si="1"/>
        <v>1</v>
      </c>
      <c r="J24" s="17">
        <f t="shared" si="2"/>
        <v>8342.5305599999992</v>
      </c>
      <c r="K24" s="16"/>
      <c r="L24" s="17">
        <f t="shared" si="3"/>
        <v>0</v>
      </c>
      <c r="N24" s="17" t="s">
        <v>15</v>
      </c>
      <c r="O24" s="17">
        <f>SUMIF($A$4:$A$1497,"V VENKATANARAYANA",$L$4:$L$1497)</f>
        <v>0</v>
      </c>
    </row>
    <row r="25" spans="1:15" x14ac:dyDescent="0.25">
      <c r="A25" s="9" t="s">
        <v>42</v>
      </c>
      <c r="B25" s="29" t="s">
        <v>106</v>
      </c>
      <c r="C25" s="9">
        <v>42</v>
      </c>
      <c r="D25" s="9">
        <v>301.392</v>
      </c>
      <c r="E25" s="9">
        <v>29.81</v>
      </c>
      <c r="F25" s="9" t="s">
        <v>10</v>
      </c>
      <c r="G25" s="9">
        <v>29.81</v>
      </c>
      <c r="H25" s="9">
        <f t="shared" si="0"/>
        <v>0</v>
      </c>
      <c r="I25" s="10">
        <f t="shared" si="1"/>
        <v>1</v>
      </c>
      <c r="J25" s="17">
        <f t="shared" si="2"/>
        <v>8984.4955200000004</v>
      </c>
      <c r="K25" s="16"/>
      <c r="L25" s="17">
        <f t="shared" si="3"/>
        <v>0</v>
      </c>
      <c r="N25" s="17" t="s">
        <v>42</v>
      </c>
      <c r="O25" s="17">
        <f>SUMIF($A$4:$A$1497,"YELLAPPA C",$L$4:$L$1497)</f>
        <v>0</v>
      </c>
    </row>
    <row r="26" spans="1:15" x14ac:dyDescent="0.25">
      <c r="A26" s="9" t="s">
        <v>42</v>
      </c>
      <c r="B26" s="29" t="s">
        <v>107</v>
      </c>
      <c r="C26" s="9">
        <v>43</v>
      </c>
      <c r="D26" s="9">
        <v>301.392</v>
      </c>
      <c r="E26" s="9">
        <v>63.524700000000003</v>
      </c>
      <c r="F26" s="9" t="s">
        <v>10</v>
      </c>
      <c r="G26" s="9">
        <v>63.52</v>
      </c>
      <c r="H26" s="9">
        <f t="shared" si="0"/>
        <v>4.6999999999997044E-3</v>
      </c>
      <c r="I26" s="10">
        <f t="shared" si="1"/>
        <v>0.99992601303115169</v>
      </c>
      <c r="J26" s="17">
        <f t="shared" si="2"/>
        <v>19144.419840000002</v>
      </c>
      <c r="K26" s="16"/>
      <c r="L26" s="17">
        <f t="shared" si="3"/>
        <v>0</v>
      </c>
      <c r="N26" s="17" t="s">
        <v>44</v>
      </c>
      <c r="O26" s="17">
        <f>SUMIF($A$4:$A$1497,"RABIUL MOLLA",$L$4:$L$1497)</f>
        <v>0</v>
      </c>
    </row>
    <row r="27" spans="1:15" x14ac:dyDescent="0.25">
      <c r="A27" s="9" t="s">
        <v>42</v>
      </c>
      <c r="B27" s="29" t="s">
        <v>108</v>
      </c>
      <c r="C27" s="9">
        <v>44</v>
      </c>
      <c r="D27" s="9">
        <v>301.392</v>
      </c>
      <c r="E27" s="9">
        <v>51.69</v>
      </c>
      <c r="F27" s="9" t="s">
        <v>10</v>
      </c>
      <c r="G27" s="9">
        <v>51.69</v>
      </c>
      <c r="H27" s="9">
        <f t="shared" si="0"/>
        <v>0</v>
      </c>
      <c r="I27" s="10">
        <f t="shared" si="1"/>
        <v>1</v>
      </c>
      <c r="J27" s="17">
        <f t="shared" si="2"/>
        <v>15578.95248</v>
      </c>
      <c r="K27" s="16"/>
      <c r="L27" s="17">
        <f t="shared" si="3"/>
        <v>0</v>
      </c>
      <c r="N27" s="17" t="s">
        <v>40</v>
      </c>
      <c r="O27" s="17">
        <f>SUMIF($A$4:$A$1497,"KOUSHIK MANDAL",$L$4:$L$1497)</f>
        <v>0</v>
      </c>
    </row>
    <row r="28" spans="1:15" ht="15.75" x14ac:dyDescent="0.25">
      <c r="A28" s="9" t="s">
        <v>42</v>
      </c>
      <c r="B28" s="29" t="s">
        <v>109</v>
      </c>
      <c r="C28" s="9">
        <v>45</v>
      </c>
      <c r="D28" s="9">
        <v>301.392</v>
      </c>
      <c r="E28" s="9">
        <v>153.63999999999999</v>
      </c>
      <c r="F28" s="9" t="s">
        <v>10</v>
      </c>
      <c r="G28" s="9">
        <v>153.63999999999999</v>
      </c>
      <c r="H28" s="9">
        <f t="shared" si="0"/>
        <v>0</v>
      </c>
      <c r="I28" s="10">
        <f t="shared" si="1"/>
        <v>1</v>
      </c>
      <c r="J28" s="17">
        <f t="shared" si="2"/>
        <v>46305.866879999994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110</v>
      </c>
      <c r="C29" s="9">
        <v>46</v>
      </c>
      <c r="D29" s="9">
        <v>301.392</v>
      </c>
      <c r="E29" s="9">
        <v>12.33</v>
      </c>
      <c r="F29" s="9" t="s">
        <v>10</v>
      </c>
      <c r="G29" s="9">
        <v>12.33</v>
      </c>
      <c r="H29" s="9">
        <f t="shared" si="0"/>
        <v>0</v>
      </c>
      <c r="I29" s="10">
        <f t="shared" si="1"/>
        <v>1</v>
      </c>
      <c r="J29" s="17">
        <f t="shared" si="2"/>
        <v>3716.16336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111</v>
      </c>
      <c r="C30" s="9">
        <v>47</v>
      </c>
      <c r="D30" s="9">
        <v>301.392</v>
      </c>
      <c r="E30" s="9">
        <v>15.97</v>
      </c>
      <c r="F30" s="9" t="s">
        <v>10</v>
      </c>
      <c r="G30" s="9">
        <v>15.97</v>
      </c>
      <c r="H30" s="9">
        <f t="shared" si="0"/>
        <v>0</v>
      </c>
      <c r="I30" s="10">
        <f t="shared" si="1"/>
        <v>1</v>
      </c>
      <c r="J30" s="17">
        <f t="shared" si="2"/>
        <v>4813.2302399999999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9.8919999999999995</v>
      </c>
      <c r="F31" s="9" t="s">
        <v>14</v>
      </c>
      <c r="G31" s="9">
        <v>9.89</v>
      </c>
      <c r="H31" s="9">
        <f t="shared" si="0"/>
        <v>1.9999999999988916E-3</v>
      </c>
      <c r="I31" s="10">
        <f t="shared" si="1"/>
        <v>0.99979781641730703</v>
      </c>
      <c r="J31" s="17">
        <f t="shared" si="2"/>
        <v>2225.25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2.4420000000000002</v>
      </c>
      <c r="F32" s="9" t="s">
        <v>14</v>
      </c>
      <c r="G32" s="9">
        <v>2.44</v>
      </c>
      <c r="H32" s="9">
        <f t="shared" si="0"/>
        <v>2.0000000000002238E-3</v>
      </c>
      <c r="I32" s="10">
        <f t="shared" si="1"/>
        <v>0.99918099918099912</v>
      </c>
      <c r="J32" s="17">
        <f t="shared" si="2"/>
        <v>3660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4.33</v>
      </c>
      <c r="F33" s="9" t="s">
        <v>14</v>
      </c>
      <c r="G33" s="9">
        <v>4.33</v>
      </c>
      <c r="H33" s="9">
        <f t="shared" si="0"/>
        <v>0</v>
      </c>
      <c r="I33" s="10">
        <f t="shared" si="1"/>
        <v>1</v>
      </c>
      <c r="J33" s="17">
        <f t="shared" si="2"/>
        <v>3897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3.0409999999999999</v>
      </c>
      <c r="F34" s="9" t="s">
        <v>14</v>
      </c>
      <c r="G34" s="9">
        <v>3.04</v>
      </c>
      <c r="H34" s="9">
        <f t="shared" si="0"/>
        <v>9.9999999999988987E-4</v>
      </c>
      <c r="I34" s="10">
        <f t="shared" si="1"/>
        <v>0.99967116080236773</v>
      </c>
      <c r="J34" s="17">
        <f t="shared" si="2"/>
        <v>6080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16.867000000000001</v>
      </c>
      <c r="F35" s="9" t="s">
        <v>14</v>
      </c>
      <c r="G35" s="9">
        <v>16.87</v>
      </c>
      <c r="H35" s="9">
        <f t="shared" si="0"/>
        <v>-3.0000000000001137E-3</v>
      </c>
      <c r="I35" s="10">
        <f t="shared" si="1"/>
        <v>1.000177862097587</v>
      </c>
      <c r="J35" s="17">
        <f t="shared" si="2"/>
        <v>3795.75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1.77</v>
      </c>
      <c r="F36" s="9" t="s">
        <v>14</v>
      </c>
      <c r="G36" s="9">
        <v>1.77</v>
      </c>
      <c r="H36" s="9">
        <f t="shared" si="0"/>
        <v>0</v>
      </c>
      <c r="I36" s="10">
        <f t="shared" si="1"/>
        <v>1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0.99</v>
      </c>
      <c r="F37" s="9" t="s">
        <v>14</v>
      </c>
      <c r="G37" s="9">
        <v>0.99</v>
      </c>
      <c r="H37" s="9">
        <f t="shared" si="0"/>
        <v>0</v>
      </c>
      <c r="I37" s="10">
        <f t="shared" si="1"/>
        <v>1</v>
      </c>
      <c r="J37" s="17">
        <f t="shared" si="2"/>
        <v>1485</v>
      </c>
      <c r="K37" s="16"/>
      <c r="L37" s="17">
        <f t="shared" si="3"/>
        <v>0</v>
      </c>
    </row>
    <row r="38" spans="1:12" x14ac:dyDescent="0.25">
      <c r="A38" s="9" t="s">
        <v>43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0.7</v>
      </c>
      <c r="F39" s="9" t="s">
        <v>16</v>
      </c>
      <c r="G39" s="9">
        <v>0.7</v>
      </c>
      <c r="H39" s="9">
        <f t="shared" si="0"/>
        <v>0</v>
      </c>
      <c r="I39" s="10">
        <f t="shared" si="1"/>
        <v>1</v>
      </c>
      <c r="J39" s="17">
        <f t="shared" si="2"/>
        <v>5250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f t="shared" si="0"/>
        <v>0</v>
      </c>
      <c r="I40" s="10">
        <f t="shared" si="1"/>
        <v>1</v>
      </c>
      <c r="J40" s="17">
        <f t="shared" si="2"/>
        <v>8250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0.2</v>
      </c>
      <c r="F41" s="9" t="s">
        <v>16</v>
      </c>
      <c r="G41" s="9">
        <v>0.2</v>
      </c>
      <c r="H41" s="9">
        <f t="shared" si="0"/>
        <v>0</v>
      </c>
      <c r="I41" s="10">
        <f t="shared" si="1"/>
        <v>1</v>
      </c>
      <c r="J41" s="17">
        <f t="shared" si="2"/>
        <v>1500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f t="shared" si="0"/>
        <v>0</v>
      </c>
      <c r="I42" s="10">
        <f t="shared" si="1"/>
        <v>1</v>
      </c>
      <c r="J42" s="17">
        <f t="shared" si="2"/>
        <v>1125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49.88</v>
      </c>
      <c r="F43" s="9" t="s">
        <v>10</v>
      </c>
      <c r="G43" s="9">
        <v>49.88</v>
      </c>
      <c r="H43" s="9">
        <f t="shared" si="0"/>
        <v>0</v>
      </c>
      <c r="I43" s="10">
        <f t="shared" si="1"/>
        <v>1</v>
      </c>
      <c r="J43" s="17">
        <f t="shared" si="2"/>
        <v>15033.43296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132.66999999999999</v>
      </c>
      <c r="F44" s="9" t="s">
        <v>10</v>
      </c>
      <c r="G44" s="9">
        <v>132.66999999999999</v>
      </c>
      <c r="H44" s="9">
        <f t="shared" si="0"/>
        <v>0</v>
      </c>
      <c r="I44" s="10">
        <f t="shared" si="1"/>
        <v>1</v>
      </c>
      <c r="J44" s="17">
        <f t="shared" si="2"/>
        <v>39985.676639999998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12.33</v>
      </c>
      <c r="F45" s="9" t="s">
        <v>10</v>
      </c>
      <c r="G45" s="9">
        <v>12.33</v>
      </c>
      <c r="H45" s="9">
        <f t="shared" si="0"/>
        <v>0</v>
      </c>
      <c r="I45" s="10">
        <f t="shared" si="1"/>
        <v>1</v>
      </c>
      <c r="J45" s="17">
        <f t="shared" si="2"/>
        <v>3716.16336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16.88</v>
      </c>
      <c r="F46" s="9" t="s">
        <v>10</v>
      </c>
      <c r="G46" s="9">
        <v>16.88</v>
      </c>
      <c r="H46" s="9">
        <f t="shared" si="0"/>
        <v>0</v>
      </c>
      <c r="I46" s="10">
        <f t="shared" si="1"/>
        <v>1</v>
      </c>
      <c r="J46" s="17">
        <f t="shared" si="2"/>
        <v>5087.4969599999995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2.9430000000000001</v>
      </c>
      <c r="F47" s="9" t="s">
        <v>14</v>
      </c>
      <c r="G47" s="9">
        <v>2.94</v>
      </c>
      <c r="H47" s="9">
        <f t="shared" si="0"/>
        <v>3.0000000000001137E-3</v>
      </c>
      <c r="I47" s="10">
        <f t="shared" si="1"/>
        <v>0.9989806320081549</v>
      </c>
      <c r="J47" s="17">
        <f t="shared" si="2"/>
        <v>5880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13.7</v>
      </c>
      <c r="F48" s="9" t="s">
        <v>14</v>
      </c>
      <c r="G48" s="9">
        <v>13.7</v>
      </c>
      <c r="H48" s="9">
        <f t="shared" si="0"/>
        <v>0</v>
      </c>
      <c r="I48" s="10">
        <f t="shared" si="1"/>
        <v>1</v>
      </c>
      <c r="J48" s="17">
        <f t="shared" si="2"/>
        <v>3082.5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1.99</v>
      </c>
      <c r="F49" s="9" t="s">
        <v>14</v>
      </c>
      <c r="G49" s="9">
        <v>1.99</v>
      </c>
      <c r="H49" s="9">
        <f t="shared" si="0"/>
        <v>0</v>
      </c>
      <c r="I49" s="10">
        <f t="shared" si="1"/>
        <v>1</v>
      </c>
      <c r="J49" s="17">
        <f t="shared" si="2"/>
        <v>3980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0.93700000000000006</v>
      </c>
      <c r="F50" s="9" t="s">
        <v>14</v>
      </c>
      <c r="G50" s="9">
        <v>0.94</v>
      </c>
      <c r="H50" s="9">
        <f t="shared" si="0"/>
        <v>-2.9999999999998916E-3</v>
      </c>
      <c r="I50" s="10">
        <f t="shared" si="1"/>
        <v>1.0032017075773745</v>
      </c>
      <c r="J50" s="17">
        <f t="shared" si="2"/>
        <v>1410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f t="shared" si="0"/>
        <v>0</v>
      </c>
      <c r="I51" s="10">
        <f t="shared" si="1"/>
        <v>1</v>
      </c>
      <c r="J51" s="17">
        <f t="shared" si="2"/>
        <v>750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f t="shared" si="0"/>
        <v>0</v>
      </c>
      <c r="I52" s="10">
        <f t="shared" si="1"/>
        <v>1</v>
      </c>
      <c r="J52" s="17">
        <f t="shared" si="2"/>
        <v>1875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0.03</v>
      </c>
      <c r="F53" s="9" t="s">
        <v>16</v>
      </c>
      <c r="G53" s="9">
        <v>0.03</v>
      </c>
      <c r="H53" s="9">
        <f t="shared" si="0"/>
        <v>0</v>
      </c>
      <c r="I53" s="10">
        <f t="shared" si="1"/>
        <v>1</v>
      </c>
      <c r="J53" s="17">
        <f t="shared" si="2"/>
        <v>225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0"/>
        <v>0</v>
      </c>
      <c r="I54" s="10">
        <f t="shared" si="1"/>
        <v>1</v>
      </c>
      <c r="J54" s="17">
        <f t="shared" si="2"/>
        <v>2441.2752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27.13</v>
      </c>
      <c r="F55" s="9" t="s">
        <v>10</v>
      </c>
      <c r="G55" s="9">
        <v>27.13</v>
      </c>
      <c r="H55" s="9">
        <f t="shared" si="0"/>
        <v>0</v>
      </c>
      <c r="I55" s="10">
        <f t="shared" si="1"/>
        <v>1</v>
      </c>
      <c r="J55" s="17">
        <f t="shared" si="2"/>
        <v>8176.7649599999995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2.75</v>
      </c>
      <c r="F56" s="9" t="s">
        <v>10</v>
      </c>
      <c r="G56" s="9">
        <v>2.75</v>
      </c>
      <c r="H56" s="9">
        <f t="shared" si="0"/>
        <v>0</v>
      </c>
      <c r="I56" s="10">
        <f t="shared" si="1"/>
        <v>1</v>
      </c>
      <c r="J56" s="17">
        <f t="shared" si="2"/>
        <v>828.82799999999997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f t="shared" si="0"/>
        <v>0</v>
      </c>
      <c r="I57" s="10">
        <f t="shared" si="1"/>
        <v>1</v>
      </c>
      <c r="J57" s="17">
        <f t="shared" si="2"/>
        <v>820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2.4119999999999999</v>
      </c>
      <c r="F58" s="9" t="s">
        <v>14</v>
      </c>
      <c r="G58" s="9">
        <v>2.41</v>
      </c>
      <c r="H58" s="9">
        <f t="shared" si="0"/>
        <v>1.9999999999997797E-3</v>
      </c>
      <c r="I58" s="10">
        <f t="shared" si="1"/>
        <v>0.99917081260364848</v>
      </c>
      <c r="J58" s="17">
        <f t="shared" si="2"/>
        <v>542.25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0.22</v>
      </c>
      <c r="F59" s="9" t="s">
        <v>14</v>
      </c>
      <c r="G59" s="9">
        <v>0.22</v>
      </c>
      <c r="H59" s="9">
        <f t="shared" si="0"/>
        <v>0</v>
      </c>
      <c r="I59" s="10">
        <f t="shared" si="1"/>
        <v>1</v>
      </c>
      <c r="J59" s="17">
        <f t="shared" si="2"/>
        <v>330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f t="shared" si="0"/>
        <v>0</v>
      </c>
      <c r="I60" s="10">
        <f t="shared" si="1"/>
        <v>1</v>
      </c>
      <c r="J60" s="17">
        <f t="shared" si="2"/>
        <v>2200</v>
      </c>
      <c r="K60" s="16"/>
      <c r="L60" s="17">
        <f t="shared" si="3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ref="H69:H132" si="4">E69-G69</f>
        <v>2.0000000000095497E-3</v>
      </c>
      <c r="I69" s="10">
        <f t="shared" ref="I69:I132" si="5">G69/E69</f>
        <v>0.99999032563899148</v>
      </c>
      <c r="J69" s="17">
        <f t="shared" ref="J69:J136" si="6">D69*G69</f>
        <v>2224.4148</v>
      </c>
      <c r="K69" s="16"/>
      <c r="L69" s="17">
        <f t="shared" ref="L69:L136" si="7">D69*E69*K69</f>
        <v>0</v>
      </c>
    </row>
    <row r="70" spans="1:12" x14ac:dyDescent="0.25">
      <c r="A70" s="9" t="s">
        <v>17</v>
      </c>
      <c r="B70" s="2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71.63</v>
      </c>
      <c r="H70" s="9">
        <f t="shared" si="4"/>
        <v>0</v>
      </c>
      <c r="I70" s="10">
        <f t="shared" si="5"/>
        <v>1</v>
      </c>
      <c r="J70" s="17">
        <f t="shared" si="6"/>
        <v>10023.329159999999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194.53</v>
      </c>
      <c r="H71" s="9">
        <f t="shared" si="4"/>
        <v>0</v>
      </c>
      <c r="I71" s="10">
        <f t="shared" si="5"/>
        <v>1</v>
      </c>
      <c r="J71" s="17">
        <f t="shared" si="6"/>
        <v>27220.971959999999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208.32</v>
      </c>
      <c r="H72" s="9">
        <f t="shared" si="4"/>
        <v>0</v>
      </c>
      <c r="I72" s="10">
        <f t="shared" si="5"/>
        <v>1</v>
      </c>
      <c r="J72" s="17">
        <f t="shared" si="6"/>
        <v>40362.416640000003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12500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12500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74.39</v>
      </c>
      <c r="H74" s="9">
        <f t="shared" si="4"/>
        <v>1.9999999999953388E-3</v>
      </c>
      <c r="I74" s="10">
        <f t="shared" si="5"/>
        <v>0.99997311538875155</v>
      </c>
      <c r="J74" s="17">
        <f t="shared" si="6"/>
        <v>10409.54148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220.47</v>
      </c>
      <c r="H75" s="9">
        <f t="shared" si="4"/>
        <v>-2.9999999999859028E-3</v>
      </c>
      <c r="I75" s="10">
        <f t="shared" si="5"/>
        <v>1.0000136074786703</v>
      </c>
      <c r="J75" s="17">
        <f t="shared" si="6"/>
        <v>30850.808039999996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142.16</v>
      </c>
      <c r="H76" s="9">
        <f t="shared" si="4"/>
        <v>0</v>
      </c>
      <c r="I76" s="10">
        <f t="shared" si="5"/>
        <v>1</v>
      </c>
      <c r="J76" s="17">
        <f t="shared" si="6"/>
        <v>27543.784320000002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11.61</v>
      </c>
      <c r="H77" s="9">
        <f t="shared" si="4"/>
        <v>0</v>
      </c>
      <c r="I77" s="10">
        <f t="shared" si="5"/>
        <v>1</v>
      </c>
      <c r="J77" s="17">
        <f t="shared" si="6"/>
        <v>1624.6105199999997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33.43</v>
      </c>
      <c r="H78" s="9">
        <f t="shared" si="4"/>
        <v>0</v>
      </c>
      <c r="I78" s="10">
        <f t="shared" si="5"/>
        <v>1</v>
      </c>
      <c r="J78" s="17">
        <f t="shared" si="6"/>
        <v>4677.9267599999994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153.38999999999999</v>
      </c>
      <c r="H79" s="9">
        <f t="shared" si="4"/>
        <v>0</v>
      </c>
      <c r="I79" s="10">
        <f t="shared" si="5"/>
        <v>1</v>
      </c>
      <c r="J79" s="17">
        <f t="shared" si="6"/>
        <v>29719.619279999999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277</v>
      </c>
      <c r="C80" s="9">
        <v>169</v>
      </c>
      <c r="D80" s="9">
        <v>430.56</v>
      </c>
      <c r="E80" s="9">
        <v>50.865000000000002</v>
      </c>
      <c r="F80" s="9" t="s">
        <v>10</v>
      </c>
      <c r="G80" s="9">
        <v>50.87</v>
      </c>
      <c r="H80" s="9">
        <f t="shared" si="4"/>
        <v>-4.9999999999954525E-3</v>
      </c>
      <c r="I80" s="10">
        <f t="shared" si="5"/>
        <v>1.0000982994200334</v>
      </c>
      <c r="J80" s="17">
        <f t="shared" si="6"/>
        <v>21902.587199999998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278</v>
      </c>
      <c r="C81" s="9">
        <v>172</v>
      </c>
      <c r="D81" s="9">
        <v>430.56</v>
      </c>
      <c r="E81" s="9">
        <v>85.144999999999996</v>
      </c>
      <c r="F81" s="9" t="s">
        <v>10</v>
      </c>
      <c r="G81" s="9">
        <v>85.15</v>
      </c>
      <c r="H81" s="9">
        <f t="shared" si="4"/>
        <v>-5.0000000000096634E-3</v>
      </c>
      <c r="I81" s="10">
        <f t="shared" si="5"/>
        <v>1.0000587233542781</v>
      </c>
      <c r="J81" s="17">
        <f t="shared" si="6"/>
        <v>36662.184000000001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279</v>
      </c>
      <c r="C82" s="9">
        <v>175</v>
      </c>
      <c r="D82" s="9">
        <v>215.28</v>
      </c>
      <c r="E82" s="9">
        <v>22.29</v>
      </c>
      <c r="F82" s="9" t="s">
        <v>10</v>
      </c>
      <c r="G82" s="9">
        <v>22.29</v>
      </c>
      <c r="H82" s="9">
        <f t="shared" si="4"/>
        <v>0</v>
      </c>
      <c r="I82" s="10">
        <f t="shared" si="5"/>
        <v>1</v>
      </c>
      <c r="J82" s="17">
        <f t="shared" si="6"/>
        <v>4798.5911999999998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160</v>
      </c>
      <c r="C83" s="9">
        <v>177</v>
      </c>
      <c r="D83" s="9">
        <v>215.28</v>
      </c>
      <c r="E83" s="9">
        <v>35.405000000000001</v>
      </c>
      <c r="F83" s="9" t="s">
        <v>10</v>
      </c>
      <c r="G83" s="9">
        <v>35.409999999999997</v>
      </c>
      <c r="H83" s="9">
        <f t="shared" si="4"/>
        <v>-4.9999999999954525E-3</v>
      </c>
      <c r="I83" s="10">
        <f t="shared" si="5"/>
        <v>1.0001412229911029</v>
      </c>
      <c r="J83" s="17">
        <f t="shared" si="6"/>
        <v>7623.0647999999992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10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6"/>
        <v>3800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25.082999999999998</v>
      </c>
      <c r="F85" s="9" t="s">
        <v>10</v>
      </c>
      <c r="G85" s="9">
        <v>25.08</v>
      </c>
      <c r="H85" s="9">
        <f t="shared" si="4"/>
        <v>3.0000000000001137E-3</v>
      </c>
      <c r="I85" s="10">
        <f t="shared" si="5"/>
        <v>0.99988039708168874</v>
      </c>
      <c r="J85" s="17">
        <f t="shared" si="6"/>
        <v>5399.2223999999997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27.13</v>
      </c>
      <c r="F86" s="9" t="s">
        <v>10</v>
      </c>
      <c r="G86" s="9">
        <v>27.13</v>
      </c>
      <c r="H86" s="9">
        <f t="shared" si="4"/>
        <v>0</v>
      </c>
      <c r="I86" s="10">
        <f t="shared" si="5"/>
        <v>1</v>
      </c>
      <c r="J86" s="17">
        <f t="shared" si="6"/>
        <v>2628.3543999999997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406.82</v>
      </c>
      <c r="F87" s="9" t="s">
        <v>10</v>
      </c>
      <c r="G87" s="9">
        <v>406.82</v>
      </c>
      <c r="H87" s="9">
        <f t="shared" si="4"/>
        <v>0</v>
      </c>
      <c r="I87" s="10">
        <f t="shared" si="5"/>
        <v>1</v>
      </c>
      <c r="J87" s="17">
        <f t="shared" si="6"/>
        <v>6570.1429999999991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406.82</v>
      </c>
      <c r="F88" s="9" t="s">
        <v>10</v>
      </c>
      <c r="G88" s="9">
        <v>406.82</v>
      </c>
      <c r="H88" s="9">
        <f t="shared" si="4"/>
        <v>0</v>
      </c>
      <c r="I88" s="10">
        <f t="shared" si="5"/>
        <v>1</v>
      </c>
      <c r="J88" s="17">
        <f t="shared" si="6"/>
        <v>13137.031440000001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58.064</v>
      </c>
      <c r="F89" s="9" t="s">
        <v>10</v>
      </c>
      <c r="G89" s="9">
        <v>58.06</v>
      </c>
      <c r="H89" s="9">
        <f t="shared" si="4"/>
        <v>3.9999999999977831E-3</v>
      </c>
      <c r="I89" s="10">
        <f t="shared" si="5"/>
        <v>0.99993111049876005</v>
      </c>
      <c r="J89" s="17">
        <f t="shared" si="6"/>
        <v>937.66899999999998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562.24400000000003</v>
      </c>
      <c r="F90" s="9" t="s">
        <v>10</v>
      </c>
      <c r="G90" s="9">
        <v>562.24</v>
      </c>
      <c r="H90" s="9">
        <f t="shared" si="4"/>
        <v>4.0000000000190994E-3</v>
      </c>
      <c r="I90" s="10">
        <f t="shared" si="5"/>
        <v>0.99999288565106959</v>
      </c>
      <c r="J90" s="17">
        <f t="shared" si="6"/>
        <v>27233.781120000003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574.61300000000006</v>
      </c>
      <c r="F91" s="9" t="s">
        <v>10</v>
      </c>
      <c r="G91" s="9">
        <v>574.61</v>
      </c>
      <c r="H91" s="9">
        <f t="shared" si="4"/>
        <v>3.0000000000427463E-3</v>
      </c>
      <c r="I91" s="10">
        <f t="shared" si="5"/>
        <v>0.99999477909479939</v>
      </c>
      <c r="J91" s="17">
        <f t="shared" si="6"/>
        <v>9279.9514999999992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581.01099999999997</v>
      </c>
      <c r="F92" s="9" t="s">
        <v>10</v>
      </c>
      <c r="G92" s="9">
        <v>581.01</v>
      </c>
      <c r="H92" s="9">
        <f t="shared" si="4"/>
        <v>9.9999999997635314E-4</v>
      </c>
      <c r="I92" s="10">
        <f t="shared" si="5"/>
        <v>0.99999827886219028</v>
      </c>
      <c r="J92" s="17">
        <f t="shared" si="6"/>
        <v>15634.9791</v>
      </c>
      <c r="K92" s="16"/>
      <c r="L92" s="17">
        <f t="shared" si="7"/>
        <v>0</v>
      </c>
    </row>
    <row r="93" spans="1:12" x14ac:dyDescent="0.25">
      <c r="A93" s="9" t="s">
        <v>59</v>
      </c>
      <c r="B93" s="29" t="s">
        <v>173</v>
      </c>
      <c r="C93" s="9">
        <v>215</v>
      </c>
      <c r="D93" s="9">
        <v>301.392</v>
      </c>
      <c r="E93" s="9">
        <v>19.047999999999998</v>
      </c>
      <c r="F93" s="9" t="s">
        <v>10</v>
      </c>
      <c r="G93" s="9">
        <v>19.05</v>
      </c>
      <c r="H93" s="9">
        <f t="shared" si="4"/>
        <v>-2.0000000000024443E-3</v>
      </c>
      <c r="I93" s="10">
        <f t="shared" si="5"/>
        <v>1.000104997900042</v>
      </c>
      <c r="J93" s="17">
        <f t="shared" si="6"/>
        <v>5741.5176000000001</v>
      </c>
      <c r="K93" s="16"/>
      <c r="L93" s="17">
        <f t="shared" si="7"/>
        <v>0</v>
      </c>
    </row>
    <row r="94" spans="1:12" x14ac:dyDescent="0.25">
      <c r="A94" s="9" t="s">
        <v>59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0</v>
      </c>
      <c r="H94" s="9">
        <f t="shared" si="4"/>
        <v>3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174</v>
      </c>
      <c r="C95" s="9">
        <v>218</v>
      </c>
      <c r="D95" s="9">
        <v>350</v>
      </c>
      <c r="E95" s="9">
        <v>14</v>
      </c>
      <c r="F95" s="9" t="s">
        <v>13</v>
      </c>
      <c r="G95" s="9">
        <v>14</v>
      </c>
      <c r="H95" s="9">
        <f t="shared" si="4"/>
        <v>0</v>
      </c>
      <c r="I95" s="10">
        <f t="shared" si="5"/>
        <v>1</v>
      </c>
      <c r="J95" s="17">
        <f t="shared" si="6"/>
        <v>4900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175</v>
      </c>
      <c r="C96" s="9">
        <v>219</v>
      </c>
      <c r="D96" s="9">
        <v>82</v>
      </c>
      <c r="E96" s="9">
        <v>37.082000000000001</v>
      </c>
      <c r="F96" s="9" t="s">
        <v>19</v>
      </c>
      <c r="G96" s="9">
        <v>37.08</v>
      </c>
      <c r="H96" s="9">
        <f t="shared" si="4"/>
        <v>2.0000000000024443E-3</v>
      </c>
      <c r="I96" s="10">
        <f t="shared" si="5"/>
        <v>0.99994606547651144</v>
      </c>
      <c r="J96" s="17">
        <f t="shared" si="6"/>
        <v>3040.56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176</v>
      </c>
      <c r="C97" s="9">
        <v>220</v>
      </c>
      <c r="D97" s="9">
        <v>32.799999999999997</v>
      </c>
      <c r="E97" s="9">
        <v>111.25</v>
      </c>
      <c r="F97" s="9" t="s">
        <v>19</v>
      </c>
      <c r="G97" s="9">
        <v>111.25</v>
      </c>
      <c r="H97" s="9">
        <f t="shared" si="4"/>
        <v>0</v>
      </c>
      <c r="I97" s="10">
        <f t="shared" si="5"/>
        <v>1</v>
      </c>
      <c r="J97" s="17">
        <f t="shared" si="6"/>
        <v>3648.9999999999995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177</v>
      </c>
      <c r="C98" s="9">
        <v>221</v>
      </c>
      <c r="D98" s="9">
        <v>131.19999999999999</v>
      </c>
      <c r="E98" s="9">
        <v>25.568000000000001</v>
      </c>
      <c r="F98" s="9" t="s">
        <v>19</v>
      </c>
      <c r="G98" s="9">
        <v>25.57</v>
      </c>
      <c r="H98" s="9">
        <f t="shared" si="4"/>
        <v>-1.9999999999988916E-3</v>
      </c>
      <c r="I98" s="10">
        <f t="shared" si="5"/>
        <v>1.000078222778473</v>
      </c>
      <c r="J98" s="17">
        <f t="shared" si="6"/>
        <v>3354.7839999999997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3</v>
      </c>
      <c r="F99" s="9" t="s">
        <v>13</v>
      </c>
      <c r="G99" s="9">
        <v>0</v>
      </c>
      <c r="H99" s="9">
        <f t="shared" si="4"/>
        <v>3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179</v>
      </c>
      <c r="C100" s="9">
        <v>224</v>
      </c>
      <c r="D100" s="9">
        <v>183</v>
      </c>
      <c r="E100" s="9">
        <v>55.988999999999997</v>
      </c>
      <c r="F100" s="9" t="s">
        <v>10</v>
      </c>
      <c r="G100" s="9">
        <v>55.99</v>
      </c>
      <c r="H100" s="9">
        <f t="shared" si="4"/>
        <v>-1.0000000000047748E-3</v>
      </c>
      <c r="I100" s="10">
        <f t="shared" si="5"/>
        <v>1.0000178606511994</v>
      </c>
      <c r="J100" s="17">
        <f t="shared" si="6"/>
        <v>10246.17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180</v>
      </c>
      <c r="C101" s="9">
        <v>225</v>
      </c>
      <c r="D101" s="9">
        <v>49.2</v>
      </c>
      <c r="E101" s="9">
        <v>48.761000000000003</v>
      </c>
      <c r="F101" s="9" t="s">
        <v>19</v>
      </c>
      <c r="G101" s="9">
        <v>48.76</v>
      </c>
      <c r="H101" s="9">
        <f t="shared" si="4"/>
        <v>1.0000000000047748E-3</v>
      </c>
      <c r="I101" s="10">
        <f t="shared" si="5"/>
        <v>0.99997949180697676</v>
      </c>
      <c r="J101" s="17">
        <f t="shared" si="6"/>
        <v>2398.9920000000002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181</v>
      </c>
      <c r="C102" s="9">
        <v>226</v>
      </c>
      <c r="D102" s="9">
        <v>183</v>
      </c>
      <c r="E102" s="9">
        <v>53.82</v>
      </c>
      <c r="F102" s="9" t="s">
        <v>10</v>
      </c>
      <c r="G102" s="9">
        <v>53.82</v>
      </c>
      <c r="H102" s="9">
        <f t="shared" si="4"/>
        <v>0</v>
      </c>
      <c r="I102" s="10">
        <f t="shared" si="5"/>
        <v>1</v>
      </c>
      <c r="J102" s="17">
        <f t="shared" si="6"/>
        <v>9849.06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182</v>
      </c>
      <c r="C103" s="9">
        <v>227</v>
      </c>
      <c r="D103" s="9">
        <v>49.2</v>
      </c>
      <c r="E103" s="9">
        <v>52.61</v>
      </c>
      <c r="F103" s="9" t="s">
        <v>19</v>
      </c>
      <c r="G103" s="9">
        <v>52.61</v>
      </c>
      <c r="H103" s="9">
        <f t="shared" si="4"/>
        <v>0</v>
      </c>
      <c r="I103" s="10">
        <f t="shared" si="5"/>
        <v>1</v>
      </c>
      <c r="J103" s="17">
        <f t="shared" si="6"/>
        <v>2588.4120000000003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183</v>
      </c>
      <c r="C104" s="9">
        <v>228</v>
      </c>
      <c r="D104" s="9">
        <v>183</v>
      </c>
      <c r="E104" s="9">
        <v>3.69</v>
      </c>
      <c r="F104" s="9" t="s">
        <v>10</v>
      </c>
      <c r="G104" s="9">
        <v>3.69</v>
      </c>
      <c r="H104" s="9">
        <f t="shared" si="4"/>
        <v>0</v>
      </c>
      <c r="I104" s="10">
        <f t="shared" si="5"/>
        <v>1</v>
      </c>
      <c r="J104" s="17">
        <f t="shared" si="6"/>
        <v>675.27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184</v>
      </c>
      <c r="C105" s="9">
        <v>229</v>
      </c>
      <c r="D105" s="9">
        <v>49.2</v>
      </c>
      <c r="E105" s="9">
        <v>8</v>
      </c>
      <c r="F105" s="9" t="s">
        <v>19</v>
      </c>
      <c r="G105" s="9">
        <v>8</v>
      </c>
      <c r="H105" s="9">
        <f t="shared" si="4"/>
        <v>0</v>
      </c>
      <c r="I105" s="10">
        <f t="shared" si="5"/>
        <v>1</v>
      </c>
      <c r="J105" s="17">
        <f t="shared" si="6"/>
        <v>393.6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185</v>
      </c>
      <c r="C106" s="9">
        <v>230</v>
      </c>
      <c r="D106" s="9">
        <v>183</v>
      </c>
      <c r="E106" s="9">
        <v>2.512</v>
      </c>
      <c r="F106" s="9" t="s">
        <v>10</v>
      </c>
      <c r="G106" s="9">
        <v>2.5099999999999998</v>
      </c>
      <c r="H106" s="9">
        <f t="shared" si="4"/>
        <v>2.0000000000002238E-3</v>
      </c>
      <c r="I106" s="10">
        <f t="shared" si="5"/>
        <v>0.99920382165605082</v>
      </c>
      <c r="J106" s="17">
        <f t="shared" si="6"/>
        <v>459.33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186</v>
      </c>
      <c r="C107" s="9">
        <v>231</v>
      </c>
      <c r="D107" s="9">
        <v>49.2</v>
      </c>
      <c r="E107" s="9">
        <v>7.61</v>
      </c>
      <c r="F107" s="9" t="s">
        <v>19</v>
      </c>
      <c r="G107" s="9">
        <v>7.61</v>
      </c>
      <c r="H107" s="9">
        <f t="shared" si="4"/>
        <v>0</v>
      </c>
      <c r="I107" s="10">
        <f t="shared" si="5"/>
        <v>1</v>
      </c>
      <c r="J107" s="17">
        <f t="shared" si="6"/>
        <v>374.41200000000003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187</v>
      </c>
      <c r="C108" s="9">
        <v>232</v>
      </c>
      <c r="D108" s="9">
        <v>183</v>
      </c>
      <c r="E108" s="9">
        <v>11.397</v>
      </c>
      <c r="F108" s="9" t="s">
        <v>10</v>
      </c>
      <c r="G108" s="9">
        <v>11.4</v>
      </c>
      <c r="H108" s="9">
        <f t="shared" si="4"/>
        <v>-3.0000000000001137E-3</v>
      </c>
      <c r="I108" s="10">
        <f t="shared" si="5"/>
        <v>1.0002632271650433</v>
      </c>
      <c r="J108" s="17">
        <f t="shared" si="6"/>
        <v>2086.2000000000003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188</v>
      </c>
      <c r="C109" s="9">
        <v>233</v>
      </c>
      <c r="D109" s="9">
        <v>49.2</v>
      </c>
      <c r="E109" s="9">
        <v>25.3</v>
      </c>
      <c r="F109" s="9" t="s">
        <v>19</v>
      </c>
      <c r="G109" s="9">
        <v>25.3</v>
      </c>
      <c r="H109" s="9">
        <f t="shared" si="4"/>
        <v>0</v>
      </c>
      <c r="I109" s="10">
        <f t="shared" si="5"/>
        <v>1</v>
      </c>
      <c r="J109" s="17">
        <f t="shared" si="6"/>
        <v>1244.7600000000002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189</v>
      </c>
      <c r="C110" s="9">
        <v>234</v>
      </c>
      <c r="D110" s="9">
        <v>183</v>
      </c>
      <c r="E110" s="9">
        <v>27.18</v>
      </c>
      <c r="F110" s="9" t="s">
        <v>10</v>
      </c>
      <c r="G110" s="9">
        <v>27.18</v>
      </c>
      <c r="H110" s="9">
        <f t="shared" si="4"/>
        <v>0</v>
      </c>
      <c r="I110" s="10">
        <f t="shared" si="5"/>
        <v>1</v>
      </c>
      <c r="J110" s="17">
        <f t="shared" si="6"/>
        <v>4973.9399999999996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190</v>
      </c>
      <c r="C111" s="9">
        <v>235</v>
      </c>
      <c r="D111" s="9">
        <v>2.5</v>
      </c>
      <c r="E111" s="9">
        <v>1182</v>
      </c>
      <c r="F111" s="9" t="s">
        <v>23</v>
      </c>
      <c r="G111" s="9">
        <v>1182</v>
      </c>
      <c r="H111" s="9">
        <f t="shared" si="4"/>
        <v>0</v>
      </c>
      <c r="I111" s="10">
        <f t="shared" si="5"/>
        <v>1</v>
      </c>
      <c r="J111" s="17">
        <f t="shared" si="6"/>
        <v>2955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191</v>
      </c>
      <c r="C112" s="9">
        <v>237</v>
      </c>
      <c r="D112" s="9">
        <v>183</v>
      </c>
      <c r="E112" s="9">
        <v>3.7629999999999999</v>
      </c>
      <c r="F112" s="9" t="s">
        <v>10</v>
      </c>
      <c r="G112" s="9">
        <v>3.76</v>
      </c>
      <c r="H112" s="9">
        <f t="shared" si="4"/>
        <v>3.0000000000001137E-3</v>
      </c>
      <c r="I112" s="10">
        <f t="shared" si="5"/>
        <v>0.9992027637523252</v>
      </c>
      <c r="J112" s="17">
        <f t="shared" si="6"/>
        <v>688.07999999999993</v>
      </c>
      <c r="K112" s="16"/>
      <c r="L112" s="17">
        <f t="shared" si="7"/>
        <v>0</v>
      </c>
    </row>
    <row r="113" spans="1:13" x14ac:dyDescent="0.25">
      <c r="A113" s="9" t="s">
        <v>59</v>
      </c>
      <c r="B113" s="29" t="s">
        <v>192</v>
      </c>
      <c r="C113" s="9">
        <v>238</v>
      </c>
      <c r="D113" s="9">
        <v>183</v>
      </c>
      <c r="E113" s="9">
        <v>18.11</v>
      </c>
      <c r="F113" s="9" t="s">
        <v>10</v>
      </c>
      <c r="G113" s="9">
        <v>18.11</v>
      </c>
      <c r="H113" s="9">
        <f t="shared" si="4"/>
        <v>0</v>
      </c>
      <c r="I113" s="10">
        <f t="shared" si="5"/>
        <v>1</v>
      </c>
      <c r="J113" s="17">
        <f t="shared" si="6"/>
        <v>3314.13</v>
      </c>
      <c r="K113" s="16"/>
      <c r="L113" s="17">
        <f t="shared" si="7"/>
        <v>0</v>
      </c>
    </row>
    <row r="114" spans="1:13" x14ac:dyDescent="0.25">
      <c r="A114" s="9" t="s">
        <v>59</v>
      </c>
      <c r="B114" s="29" t="s">
        <v>193</v>
      </c>
      <c r="C114" s="9">
        <v>239</v>
      </c>
      <c r="D114" s="9">
        <v>183</v>
      </c>
      <c r="E114" s="9">
        <v>7.5650000000000004</v>
      </c>
      <c r="F114" s="9" t="s">
        <v>10</v>
      </c>
      <c r="G114" s="9">
        <v>7.57</v>
      </c>
      <c r="H114" s="9">
        <f t="shared" si="4"/>
        <v>-4.9999999999998934E-3</v>
      </c>
      <c r="I114" s="10">
        <f t="shared" si="5"/>
        <v>1.0006609385327165</v>
      </c>
      <c r="J114" s="17">
        <f t="shared" si="6"/>
        <v>1385.31</v>
      </c>
      <c r="K114" s="16"/>
      <c r="L114" s="17">
        <f t="shared" si="7"/>
        <v>0</v>
      </c>
    </row>
    <row r="115" spans="1:13" x14ac:dyDescent="0.25">
      <c r="A115" s="9" t="s">
        <v>59</v>
      </c>
      <c r="B115" s="29" t="s">
        <v>194</v>
      </c>
      <c r="C115" s="9">
        <v>240</v>
      </c>
      <c r="D115" s="9">
        <v>183</v>
      </c>
      <c r="E115" s="9">
        <v>36.28</v>
      </c>
      <c r="F115" s="9" t="s">
        <v>10</v>
      </c>
      <c r="G115" s="9">
        <v>36.28</v>
      </c>
      <c r="H115" s="9">
        <f t="shared" si="4"/>
        <v>0</v>
      </c>
      <c r="I115" s="10">
        <f t="shared" si="5"/>
        <v>1</v>
      </c>
      <c r="J115" s="17">
        <f t="shared" si="6"/>
        <v>6639.24</v>
      </c>
      <c r="K115" s="16"/>
      <c r="L115" s="17">
        <f t="shared" si="7"/>
        <v>0</v>
      </c>
    </row>
    <row r="116" spans="1:13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132.06399999999999</v>
      </c>
      <c r="F116" s="9" t="s">
        <v>10</v>
      </c>
      <c r="G116" s="9">
        <v>132.06</v>
      </c>
      <c r="H116" s="9">
        <f t="shared" si="4"/>
        <v>3.9999999999906777E-3</v>
      </c>
      <c r="I116" s="10">
        <f t="shared" si="5"/>
        <v>0.9999697116549553</v>
      </c>
      <c r="J116" s="17">
        <f t="shared" si="6"/>
        <v>8528.4347999999991</v>
      </c>
      <c r="K116" s="16"/>
      <c r="L116" s="17">
        <f t="shared" si="7"/>
        <v>0</v>
      </c>
    </row>
    <row r="117" spans="1:13" x14ac:dyDescent="0.25">
      <c r="A117" s="9" t="s">
        <v>18</v>
      </c>
      <c r="B117" s="29" t="s">
        <v>196</v>
      </c>
      <c r="C117" s="9">
        <v>246</v>
      </c>
      <c r="D117" s="9">
        <v>15000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15000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272</v>
      </c>
      <c r="C125" s="9">
        <v>256</v>
      </c>
      <c r="D125" s="9">
        <v>2500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2500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3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25.61</v>
      </c>
      <c r="F128" s="9" t="s">
        <v>19</v>
      </c>
      <c r="G128" s="9">
        <v>25.61</v>
      </c>
      <c r="H128" s="9">
        <f t="shared" si="4"/>
        <v>0</v>
      </c>
      <c r="I128" s="10">
        <f t="shared" si="5"/>
        <v>1</v>
      </c>
      <c r="J128" s="17">
        <f>D128*E128*I128</f>
        <v>141751.35</v>
      </c>
      <c r="K128" s="16"/>
      <c r="L128" s="17">
        <f t="shared" si="7"/>
        <v>0</v>
      </c>
      <c r="M128" s="11"/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0</v>
      </c>
      <c r="H129" s="9">
        <f t="shared" si="4"/>
        <v>3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26</v>
      </c>
      <c r="B132" s="29" t="s">
        <v>382</v>
      </c>
      <c r="C132" s="9">
        <v>268</v>
      </c>
      <c r="D132" s="9">
        <v>5535</v>
      </c>
      <c r="E132" s="9">
        <v>1.0057</v>
      </c>
      <c r="F132" s="9" t="s">
        <v>19</v>
      </c>
      <c r="G132" s="9">
        <v>1.01</v>
      </c>
      <c r="H132" s="9">
        <f t="shared" si="4"/>
        <v>-4.2999999999999705E-3</v>
      </c>
      <c r="I132" s="10">
        <f t="shared" si="5"/>
        <v>1.0042756289151835</v>
      </c>
      <c r="J132" s="17">
        <f t="shared" si="6"/>
        <v>5590.35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ref="H133:H154" si="8">E133-G133</f>
        <v>0</v>
      </c>
      <c r="I133" s="10">
        <f t="shared" ref="I133:I154" si="9">G133/E133</f>
        <v>1</v>
      </c>
      <c r="J133" s="17">
        <f t="shared" si="6"/>
        <v>250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12000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1500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225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225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225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ref="J137:J154" si="10">D137*G137</f>
        <v>0</v>
      </c>
      <c r="K137" s="16"/>
      <c r="L137" s="17">
        <f t="shared" ref="L137:L154" si="11">D137*E137*K137</f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8"/>
        <v>-1.0000000000047748E-3</v>
      </c>
      <c r="I138" s="10">
        <f t="shared" si="9"/>
        <v>1.0000130669419436</v>
      </c>
      <c r="J138" s="17">
        <f t="shared" si="10"/>
        <v>2602.02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8"/>
        <v>2.6000000000010459E-3</v>
      </c>
      <c r="I139" s="10">
        <f t="shared" si="9"/>
        <v>0.99991127067222696</v>
      </c>
      <c r="J139" s="17">
        <f t="shared" si="10"/>
        <v>2256.1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8"/>
        <v>0</v>
      </c>
      <c r="I140" s="10">
        <f t="shared" si="9"/>
        <v>1</v>
      </c>
      <c r="J140" s="17">
        <f t="shared" si="10"/>
        <v>1518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8"/>
        <v>-4.5000000000001705E-3</v>
      </c>
      <c r="I141" s="10">
        <f t="shared" si="9"/>
        <v>1.0002589853529396</v>
      </c>
      <c r="J141" s="17">
        <f t="shared" si="10"/>
        <v>2624.3799999999997</v>
      </c>
      <c r="K141" s="16"/>
      <c r="L141" s="17">
        <f t="shared" si="11"/>
        <v>0</v>
      </c>
    </row>
    <row r="142" spans="1:12" x14ac:dyDescent="0.25">
      <c r="A142" s="9" t="s">
        <v>55</v>
      </c>
      <c r="B142" s="29" t="s">
        <v>414</v>
      </c>
      <c r="C142" s="9">
        <v>281</v>
      </c>
      <c r="D142" s="9">
        <v>8.8260000000000005</v>
      </c>
      <c r="E142" s="9">
        <v>390</v>
      </c>
      <c r="F142" s="9" t="s">
        <v>64</v>
      </c>
      <c r="G142" s="9">
        <v>390</v>
      </c>
      <c r="H142" s="9">
        <f t="shared" si="8"/>
        <v>0</v>
      </c>
      <c r="I142" s="10">
        <f t="shared" si="9"/>
        <v>1</v>
      </c>
      <c r="J142" s="17">
        <f t="shared" si="10"/>
        <v>3442.1400000000003</v>
      </c>
      <c r="K142" s="16"/>
      <c r="L142" s="17">
        <f t="shared" si="11"/>
        <v>0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350</v>
      </c>
      <c r="K143" s="16"/>
      <c r="L143" s="17">
        <f t="shared" si="11"/>
        <v>0</v>
      </c>
    </row>
    <row r="144" spans="1:12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400</v>
      </c>
      <c r="K144" s="16"/>
      <c r="L144" s="17">
        <f t="shared" si="11"/>
        <v>0</v>
      </c>
    </row>
    <row r="145" spans="1:12" x14ac:dyDescent="0.25">
      <c r="A145" s="9" t="s">
        <v>55</v>
      </c>
      <c r="B145" s="29" t="s">
        <v>415</v>
      </c>
      <c r="C145" s="9">
        <v>284</v>
      </c>
      <c r="D145" s="9">
        <v>23.75</v>
      </c>
      <c r="E145" s="9">
        <v>312</v>
      </c>
      <c r="F145" s="9" t="s">
        <v>23</v>
      </c>
      <c r="G145" s="9">
        <v>312</v>
      </c>
      <c r="H145" s="9">
        <f t="shared" si="8"/>
        <v>0</v>
      </c>
      <c r="I145" s="10">
        <f t="shared" si="9"/>
        <v>1</v>
      </c>
      <c r="J145" s="17">
        <f t="shared" si="10"/>
        <v>7410</v>
      </c>
      <c r="K145" s="16"/>
      <c r="L145" s="17">
        <f t="shared" si="11"/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800</v>
      </c>
      <c r="K146" s="16"/>
      <c r="L146" s="17">
        <f t="shared" si="11"/>
        <v>0</v>
      </c>
    </row>
    <row r="147" spans="1:12" x14ac:dyDescent="0.25">
      <c r="A147" s="9" t="s">
        <v>59</v>
      </c>
      <c r="B147" s="29" t="s">
        <v>338</v>
      </c>
      <c r="C147" s="9">
        <v>288</v>
      </c>
      <c r="D147" s="9">
        <v>32.799999999999997</v>
      </c>
      <c r="E147" s="9">
        <v>33.5</v>
      </c>
      <c r="F147" s="9" t="s">
        <v>19</v>
      </c>
      <c r="G147" s="9">
        <v>33.5</v>
      </c>
      <c r="H147" s="9">
        <f t="shared" si="8"/>
        <v>0</v>
      </c>
      <c r="I147" s="10">
        <f t="shared" si="9"/>
        <v>1</v>
      </c>
      <c r="J147" s="17">
        <f t="shared" si="10"/>
        <v>1098.8</v>
      </c>
      <c r="K147" s="16"/>
      <c r="L147" s="17">
        <f t="shared" si="11"/>
        <v>0</v>
      </c>
    </row>
    <row r="148" spans="1:12" x14ac:dyDescent="0.25">
      <c r="A148" s="9" t="s">
        <v>42</v>
      </c>
      <c r="B148" s="29" t="s">
        <v>509</v>
      </c>
      <c r="C148" s="9">
        <v>302</v>
      </c>
      <c r="D148" s="9">
        <v>301.392</v>
      </c>
      <c r="E148" s="9">
        <v>4.7488999999999999</v>
      </c>
      <c r="F148" s="9" t="s">
        <v>23</v>
      </c>
      <c r="G148" s="9">
        <v>4.75</v>
      </c>
      <c r="H148" s="9">
        <f t="shared" si="8"/>
        <v>-1.1000000000001009E-3</v>
      </c>
      <c r="I148" s="10">
        <f t="shared" si="9"/>
        <v>1.0002316325885996</v>
      </c>
      <c r="J148" s="17">
        <f t="shared" si="10"/>
        <v>1431.6120000000001</v>
      </c>
      <c r="K148" s="16"/>
      <c r="L148" s="17">
        <f t="shared" si="11"/>
        <v>0</v>
      </c>
    </row>
    <row r="149" spans="1:12" x14ac:dyDescent="0.25">
      <c r="A149" s="9" t="s">
        <v>42</v>
      </c>
      <c r="B149" s="29" t="s">
        <v>404</v>
      </c>
      <c r="C149" s="9">
        <v>308</v>
      </c>
      <c r="D149" s="9">
        <v>6000</v>
      </c>
      <c r="E149" s="9">
        <v>1</v>
      </c>
      <c r="F149" s="9" t="s">
        <v>12</v>
      </c>
      <c r="G149" s="9">
        <v>1</v>
      </c>
      <c r="H149" s="9">
        <f t="shared" si="8"/>
        <v>0</v>
      </c>
      <c r="I149" s="10">
        <f t="shared" si="9"/>
        <v>1</v>
      </c>
      <c r="J149" s="17">
        <f t="shared" si="10"/>
        <v>6000</v>
      </c>
      <c r="K149" s="16"/>
      <c r="L149" s="17">
        <f t="shared" si="11"/>
        <v>0</v>
      </c>
    </row>
    <row r="150" spans="1:12" x14ac:dyDescent="0.25">
      <c r="A150" s="9" t="s">
        <v>59</v>
      </c>
      <c r="B150" s="29" t="s">
        <v>332</v>
      </c>
      <c r="C150" s="9">
        <v>313</v>
      </c>
      <c r="D150" s="9">
        <v>301.392</v>
      </c>
      <c r="E150" s="9">
        <v>3.484</v>
      </c>
      <c r="F150" s="9" t="s">
        <v>10</v>
      </c>
      <c r="G150" s="9">
        <v>3.48</v>
      </c>
      <c r="H150" s="9">
        <f t="shared" si="8"/>
        <v>4.0000000000000036E-3</v>
      </c>
      <c r="I150" s="10">
        <f t="shared" si="9"/>
        <v>0.99885189437428246</v>
      </c>
      <c r="J150" s="17">
        <f t="shared" si="10"/>
        <v>1048.8441599999999</v>
      </c>
      <c r="K150" s="16"/>
      <c r="L150" s="17">
        <f t="shared" si="11"/>
        <v>0</v>
      </c>
    </row>
    <row r="151" spans="1:12" x14ac:dyDescent="0.25">
      <c r="A151" s="9" t="s">
        <v>60</v>
      </c>
      <c r="B151" s="29" t="s">
        <v>328</v>
      </c>
      <c r="C151" s="9">
        <v>351</v>
      </c>
      <c r="D151" s="9">
        <v>1</v>
      </c>
      <c r="E151" s="9">
        <v>1</v>
      </c>
      <c r="F151" s="9" t="s">
        <v>12</v>
      </c>
      <c r="G151" s="9">
        <v>0</v>
      </c>
      <c r="H151" s="9">
        <f t="shared" si="8"/>
        <v>1</v>
      </c>
      <c r="I151" s="10">
        <f t="shared" si="9"/>
        <v>0</v>
      </c>
      <c r="J151" s="17">
        <f t="shared" si="10"/>
        <v>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289</v>
      </c>
      <c r="C152" s="9">
        <v>352</v>
      </c>
      <c r="D152" s="9">
        <v>1</v>
      </c>
      <c r="E152" s="9">
        <v>1</v>
      </c>
      <c r="F152" s="9" t="s">
        <v>12</v>
      </c>
      <c r="G152" s="9">
        <v>0</v>
      </c>
      <c r="H152" s="9">
        <f t="shared" si="8"/>
        <v>1</v>
      </c>
      <c r="I152" s="10">
        <f t="shared" si="9"/>
        <v>0</v>
      </c>
      <c r="J152" s="17">
        <f t="shared" si="10"/>
        <v>0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264</v>
      </c>
      <c r="C153" s="9">
        <v>421</v>
      </c>
      <c r="D153" s="9">
        <v>1500</v>
      </c>
      <c r="E153" s="9">
        <v>1</v>
      </c>
      <c r="F153" s="9" t="s">
        <v>13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1500</v>
      </c>
      <c r="K153" s="16"/>
      <c r="L153" s="17">
        <f t="shared" si="11"/>
        <v>0</v>
      </c>
    </row>
    <row r="154" spans="1:12" x14ac:dyDescent="0.25">
      <c r="A154" s="9" t="s">
        <v>29</v>
      </c>
      <c r="B154" s="29" t="s">
        <v>275</v>
      </c>
      <c r="C154" s="9">
        <v>549</v>
      </c>
      <c r="D154" s="9">
        <v>800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800</v>
      </c>
      <c r="K154" s="16"/>
      <c r="L154" s="17">
        <f t="shared" si="11"/>
        <v>0</v>
      </c>
    </row>
    <row r="155" spans="1:12" ht="15.75" x14ac:dyDescent="0.25">
      <c r="J155" s="21">
        <f>SUM(J4:J154)</f>
        <v>1106128.56556</v>
      </c>
      <c r="L155" s="21">
        <f>SUM(L4:L154)</f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3:L16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2494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93.48</v>
      </c>
      <c r="F10" s="3" t="s">
        <v>14</v>
      </c>
      <c r="G10" s="3">
        <v>93.48</v>
      </c>
      <c r="H10" s="3">
        <v>0</v>
      </c>
      <c r="I10" s="3">
        <v>100</v>
      </c>
      <c r="J10">
        <f t="shared" si="0"/>
        <v>13191.8976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1352.35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34.9</v>
      </c>
      <c r="F13" s="3" t="s">
        <v>14</v>
      </c>
      <c r="G13" s="3">
        <v>34.9</v>
      </c>
      <c r="H13" s="3">
        <v>0</v>
      </c>
      <c r="I13" s="3">
        <v>100</v>
      </c>
      <c r="J13">
        <f t="shared" si="0"/>
        <v>4925.0879999999997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91.86</v>
      </c>
      <c r="F14" s="3" t="s">
        <v>10</v>
      </c>
      <c r="G14" s="3">
        <v>91.86</v>
      </c>
      <c r="H14" s="3">
        <v>0</v>
      </c>
      <c r="I14" s="3">
        <v>100</v>
      </c>
      <c r="J14">
        <f t="shared" si="0"/>
        <v>2020.92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91.86</v>
      </c>
      <c r="F15" s="3" t="s">
        <v>10</v>
      </c>
      <c r="G15" s="3">
        <v>91.86</v>
      </c>
      <c r="H15" s="3">
        <v>0</v>
      </c>
      <c r="I15" s="3">
        <v>100</v>
      </c>
      <c r="J15">
        <f t="shared" si="0"/>
        <v>3949.98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231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95</v>
      </c>
      <c r="C18" s="3">
        <v>20</v>
      </c>
      <c r="D18" s="3">
        <v>1000</v>
      </c>
      <c r="E18" s="3">
        <v>3.4660000000000002</v>
      </c>
      <c r="F18" s="3" t="s">
        <v>14</v>
      </c>
      <c r="G18" s="3">
        <v>3.47</v>
      </c>
      <c r="H18" s="3">
        <v>0</v>
      </c>
      <c r="I18" s="3">
        <v>100</v>
      </c>
      <c r="J18">
        <f t="shared" si="0"/>
        <v>3470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96</v>
      </c>
      <c r="C19" s="3">
        <v>21</v>
      </c>
      <c r="D19" s="3">
        <v>1000</v>
      </c>
      <c r="E19" s="3">
        <v>2.8860000000000001</v>
      </c>
      <c r="F19" s="3" t="s">
        <v>14</v>
      </c>
      <c r="G19" s="3">
        <v>2.89</v>
      </c>
      <c r="H19" s="3">
        <v>0</v>
      </c>
      <c r="I19" s="3">
        <v>100</v>
      </c>
      <c r="J19">
        <f t="shared" si="0"/>
        <v>2890</v>
      </c>
      <c r="K19" s="3">
        <v>0</v>
      </c>
      <c r="L19">
        <f t="shared" si="1"/>
        <v>0</v>
      </c>
    </row>
    <row r="20" spans="1:12" x14ac:dyDescent="0.25">
      <c r="A20" s="3" t="s">
        <v>48</v>
      </c>
      <c r="B20" s="3" t="s">
        <v>97</v>
      </c>
      <c r="C20" s="3">
        <v>22</v>
      </c>
      <c r="D20" s="3">
        <v>1000</v>
      </c>
      <c r="E20" s="3">
        <v>9.1859999999999999</v>
      </c>
      <c r="F20" s="3" t="s">
        <v>14</v>
      </c>
      <c r="G20" s="3">
        <v>9.19</v>
      </c>
      <c r="H20" s="3">
        <v>0</v>
      </c>
      <c r="I20" s="3">
        <v>100</v>
      </c>
      <c r="J20">
        <f t="shared" si="0"/>
        <v>9190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98</v>
      </c>
      <c r="C21" s="3">
        <v>23</v>
      </c>
      <c r="D21" s="3">
        <v>6800</v>
      </c>
      <c r="E21" s="3">
        <v>0.3</v>
      </c>
      <c r="F21" s="3" t="s">
        <v>16</v>
      </c>
      <c r="G21" s="3">
        <v>0.3</v>
      </c>
      <c r="H21" s="3">
        <v>0</v>
      </c>
      <c r="I21" s="3">
        <v>100</v>
      </c>
      <c r="J21">
        <f t="shared" si="0"/>
        <v>2040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99</v>
      </c>
      <c r="C22" s="3">
        <v>24</v>
      </c>
      <c r="D22" s="3">
        <v>6800</v>
      </c>
      <c r="E22" s="3">
        <v>0.7</v>
      </c>
      <c r="F22" s="3" t="s">
        <v>16</v>
      </c>
      <c r="G22" s="3">
        <v>0.7</v>
      </c>
      <c r="H22" s="3">
        <v>0</v>
      </c>
      <c r="I22" s="3">
        <v>100</v>
      </c>
      <c r="J22">
        <f t="shared" si="0"/>
        <v>4760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100</v>
      </c>
      <c r="C23" s="3">
        <v>25</v>
      </c>
      <c r="D23" s="3">
        <v>6800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3740.0000000000005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101</v>
      </c>
      <c r="C24" s="3">
        <v>26</v>
      </c>
      <c r="D24" s="3">
        <v>6800</v>
      </c>
      <c r="E24" s="3">
        <v>0.45</v>
      </c>
      <c r="F24" s="3" t="s">
        <v>16</v>
      </c>
      <c r="G24" s="3">
        <v>0.45</v>
      </c>
      <c r="H24" s="3">
        <v>0</v>
      </c>
      <c r="I24" s="3">
        <v>100</v>
      </c>
      <c r="J24">
        <f t="shared" si="0"/>
        <v>3060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102</v>
      </c>
      <c r="C25" s="3">
        <v>29</v>
      </c>
      <c r="D25" s="3">
        <v>6800</v>
      </c>
      <c r="E25" s="3">
        <v>1.5</v>
      </c>
      <c r="F25" s="3" t="s">
        <v>16</v>
      </c>
      <c r="G25" s="3">
        <v>1.5</v>
      </c>
      <c r="H25" s="3">
        <v>0</v>
      </c>
      <c r="I25" s="3">
        <v>100</v>
      </c>
      <c r="J25">
        <f t="shared" si="0"/>
        <v>10200</v>
      </c>
      <c r="K25" s="3">
        <v>0</v>
      </c>
      <c r="L25">
        <f t="shared" si="1"/>
        <v>0</v>
      </c>
    </row>
    <row r="26" spans="1:12" x14ac:dyDescent="0.25">
      <c r="A26" s="3" t="s">
        <v>69</v>
      </c>
      <c r="B26" s="3" t="s">
        <v>103</v>
      </c>
      <c r="C26" s="3">
        <v>32</v>
      </c>
      <c r="D26" s="3">
        <v>6800</v>
      </c>
      <c r="E26" s="3">
        <v>0.2</v>
      </c>
      <c r="F26" s="3" t="s">
        <v>16</v>
      </c>
      <c r="G26" s="3">
        <v>0.2</v>
      </c>
      <c r="H26" s="3">
        <v>0</v>
      </c>
      <c r="I26" s="3">
        <v>100</v>
      </c>
      <c r="J26">
        <f t="shared" si="0"/>
        <v>1360</v>
      </c>
      <c r="K26" s="3">
        <v>0</v>
      </c>
      <c r="L26">
        <f t="shared" si="1"/>
        <v>0</v>
      </c>
    </row>
    <row r="27" spans="1:12" x14ac:dyDescent="0.25">
      <c r="A27" s="3" t="s">
        <v>69</v>
      </c>
      <c r="B27" s="3" t="s">
        <v>104</v>
      </c>
      <c r="C27" s="3">
        <v>35</v>
      </c>
      <c r="D27" s="3">
        <v>6800</v>
      </c>
      <c r="E27" s="3">
        <v>0.15</v>
      </c>
      <c r="F27" s="3" t="s">
        <v>16</v>
      </c>
      <c r="G27" s="3">
        <v>0.15</v>
      </c>
      <c r="H27" s="3">
        <v>0</v>
      </c>
      <c r="I27" s="3">
        <v>100</v>
      </c>
      <c r="J27">
        <f t="shared" si="0"/>
        <v>1020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41</v>
      </c>
      <c r="D28" s="3">
        <v>301.392</v>
      </c>
      <c r="E28" s="3">
        <v>27.68</v>
      </c>
      <c r="F28" s="3" t="s">
        <v>10</v>
      </c>
      <c r="G28" s="3">
        <v>27.68</v>
      </c>
      <c r="H28" s="3">
        <v>0</v>
      </c>
      <c r="I28" s="3">
        <v>100</v>
      </c>
      <c r="J28">
        <f t="shared" si="0"/>
        <v>8342.5305599999992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42</v>
      </c>
      <c r="D29" s="3">
        <v>301.392</v>
      </c>
      <c r="E29" s="3">
        <v>29.81</v>
      </c>
      <c r="F29" s="3" t="s">
        <v>10</v>
      </c>
      <c r="G29" s="3">
        <v>29.81</v>
      </c>
      <c r="H29" s="3">
        <v>0</v>
      </c>
      <c r="I29" s="3">
        <v>100</v>
      </c>
      <c r="J29">
        <f t="shared" si="0"/>
        <v>8984.4955200000004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43</v>
      </c>
      <c r="D30" s="3">
        <v>301.392</v>
      </c>
      <c r="E30" s="3">
        <v>63.524700000000003</v>
      </c>
      <c r="F30" s="3" t="s">
        <v>10</v>
      </c>
      <c r="G30" s="3">
        <v>63.52</v>
      </c>
      <c r="H30" s="3">
        <v>0</v>
      </c>
      <c r="I30" s="3">
        <v>100</v>
      </c>
      <c r="J30">
        <f t="shared" si="0"/>
        <v>19144.419840000002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44</v>
      </c>
      <c r="D31" s="3">
        <v>301.392</v>
      </c>
      <c r="E31" s="3">
        <v>51.69</v>
      </c>
      <c r="F31" s="3" t="s">
        <v>10</v>
      </c>
      <c r="G31" s="3">
        <v>51.69</v>
      </c>
      <c r="H31" s="3">
        <v>0</v>
      </c>
      <c r="I31" s="3">
        <v>100</v>
      </c>
      <c r="J31">
        <f t="shared" si="0"/>
        <v>15578.95248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45</v>
      </c>
      <c r="D32" s="3">
        <v>301.392</v>
      </c>
      <c r="E32" s="3">
        <v>153.63999999999999</v>
      </c>
      <c r="F32" s="3" t="s">
        <v>10</v>
      </c>
      <c r="G32" s="3">
        <v>153.63999999999999</v>
      </c>
      <c r="H32" s="3">
        <v>0</v>
      </c>
      <c r="I32" s="3">
        <v>100</v>
      </c>
      <c r="J32">
        <f t="shared" si="0"/>
        <v>46305.866879999994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46</v>
      </c>
      <c r="D33" s="3">
        <v>301.392</v>
      </c>
      <c r="E33" s="3">
        <v>12.33</v>
      </c>
      <c r="F33" s="3" t="s">
        <v>10</v>
      </c>
      <c r="G33" s="3">
        <v>12.33</v>
      </c>
      <c r="H33" s="3">
        <v>0</v>
      </c>
      <c r="I33" s="3">
        <v>100</v>
      </c>
      <c r="J33">
        <f t="shared" si="0"/>
        <v>3716.16336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111</v>
      </c>
      <c r="C34" s="3">
        <v>47</v>
      </c>
      <c r="D34" s="3">
        <v>301.392</v>
      </c>
      <c r="E34" s="3">
        <v>15.97</v>
      </c>
      <c r="F34" s="3" t="s">
        <v>10</v>
      </c>
      <c r="G34" s="3">
        <v>15.97</v>
      </c>
      <c r="H34" s="3">
        <v>0</v>
      </c>
      <c r="I34" s="3">
        <v>100</v>
      </c>
      <c r="J34">
        <f t="shared" si="0"/>
        <v>4813.2302399999999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112</v>
      </c>
      <c r="C35" s="3">
        <v>50</v>
      </c>
      <c r="D35" s="3">
        <v>225</v>
      </c>
      <c r="E35" s="3">
        <v>9.8919999999999995</v>
      </c>
      <c r="F35" s="3" t="s">
        <v>14</v>
      </c>
      <c r="G35" s="3">
        <v>9.89</v>
      </c>
      <c r="H35" s="3">
        <v>0</v>
      </c>
      <c r="I35" s="3">
        <v>100</v>
      </c>
      <c r="J35">
        <f t="shared" si="0"/>
        <v>2225.25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113</v>
      </c>
      <c r="C36" s="3">
        <v>51</v>
      </c>
      <c r="D36" s="3">
        <v>1500</v>
      </c>
      <c r="E36" s="3">
        <v>2.4420000000000002</v>
      </c>
      <c r="F36" s="3" t="s">
        <v>14</v>
      </c>
      <c r="G36" s="3">
        <v>2.44</v>
      </c>
      <c r="H36" s="3">
        <v>0</v>
      </c>
      <c r="I36" s="3">
        <v>100</v>
      </c>
      <c r="J36">
        <f t="shared" si="0"/>
        <v>3660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114</v>
      </c>
      <c r="C37" s="3">
        <v>53</v>
      </c>
      <c r="D37" s="3">
        <v>900</v>
      </c>
      <c r="E37" s="3">
        <v>4.33</v>
      </c>
      <c r="F37" s="3" t="s">
        <v>14</v>
      </c>
      <c r="G37" s="3">
        <v>4.33</v>
      </c>
      <c r="H37" s="3">
        <v>0</v>
      </c>
      <c r="I37" s="3">
        <v>100</v>
      </c>
      <c r="J37">
        <f t="shared" si="0"/>
        <v>3897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115</v>
      </c>
      <c r="C38" s="3">
        <v>55</v>
      </c>
      <c r="D38" s="3">
        <v>2000</v>
      </c>
      <c r="E38" s="3">
        <v>3.0409999999999999</v>
      </c>
      <c r="F38" s="3" t="s">
        <v>14</v>
      </c>
      <c r="G38" s="3">
        <v>3.04</v>
      </c>
      <c r="H38" s="3">
        <v>0</v>
      </c>
      <c r="I38" s="3">
        <v>100</v>
      </c>
      <c r="J38">
        <f t="shared" si="0"/>
        <v>6080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116</v>
      </c>
      <c r="C39" s="3">
        <v>58</v>
      </c>
      <c r="D39" s="3">
        <v>225</v>
      </c>
      <c r="E39" s="3">
        <v>16.867000000000001</v>
      </c>
      <c r="F39" s="3" t="s">
        <v>14</v>
      </c>
      <c r="G39" s="3">
        <v>16.87</v>
      </c>
      <c r="H39" s="3">
        <v>0</v>
      </c>
      <c r="I39" s="3">
        <v>100</v>
      </c>
      <c r="J39">
        <f t="shared" si="0"/>
        <v>3795.75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117</v>
      </c>
      <c r="C40" s="3">
        <v>61</v>
      </c>
      <c r="D40" s="3">
        <v>2000</v>
      </c>
      <c r="E40" s="3">
        <v>1.77</v>
      </c>
      <c r="F40" s="3" t="s">
        <v>14</v>
      </c>
      <c r="G40" s="3">
        <v>1.77</v>
      </c>
      <c r="H40" s="3">
        <v>0</v>
      </c>
      <c r="I40" s="3">
        <v>100</v>
      </c>
      <c r="J40">
        <f t="shared" si="0"/>
        <v>3540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118</v>
      </c>
      <c r="C41" s="3">
        <v>63</v>
      </c>
      <c r="D41" s="3">
        <v>1500</v>
      </c>
      <c r="E41" s="3">
        <v>0.99</v>
      </c>
      <c r="F41" s="3" t="s">
        <v>14</v>
      </c>
      <c r="G41" s="3">
        <v>0.99</v>
      </c>
      <c r="H41" s="3">
        <v>0</v>
      </c>
      <c r="I41" s="3">
        <v>100</v>
      </c>
      <c r="J41">
        <f t="shared" si="0"/>
        <v>1485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120</v>
      </c>
      <c r="C43" s="3">
        <v>69</v>
      </c>
      <c r="D43" s="3">
        <v>6800</v>
      </c>
      <c r="E43" s="3">
        <v>0.7</v>
      </c>
      <c r="F43" s="3" t="s">
        <v>16</v>
      </c>
      <c r="G43" s="3">
        <v>0.7</v>
      </c>
      <c r="H43" s="3">
        <v>0</v>
      </c>
      <c r="I43" s="3">
        <v>100</v>
      </c>
      <c r="J43">
        <f t="shared" si="0"/>
        <v>4760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121</v>
      </c>
      <c r="C44" s="3">
        <v>73</v>
      </c>
      <c r="D44" s="3">
        <v>6800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7480.0000000000009</v>
      </c>
      <c r="K44" s="3">
        <v>0</v>
      </c>
      <c r="L44">
        <f t="shared" si="1"/>
        <v>0</v>
      </c>
    </row>
    <row r="45" spans="1:12" x14ac:dyDescent="0.25">
      <c r="A45" s="3" t="s">
        <v>69</v>
      </c>
      <c r="B45" s="3" t="s">
        <v>122</v>
      </c>
      <c r="C45" s="3">
        <v>77</v>
      </c>
      <c r="D45" s="3">
        <v>6800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1360</v>
      </c>
      <c r="K45" s="3">
        <v>0</v>
      </c>
      <c r="L45">
        <f t="shared" si="1"/>
        <v>0</v>
      </c>
    </row>
    <row r="46" spans="1:12" x14ac:dyDescent="0.25">
      <c r="A46" s="3" t="s">
        <v>69</v>
      </c>
      <c r="B46" s="3" t="s">
        <v>123</v>
      </c>
      <c r="C46" s="3">
        <v>80</v>
      </c>
      <c r="D46" s="3">
        <v>6800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1020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49.88</v>
      </c>
      <c r="F47" s="3" t="s">
        <v>10</v>
      </c>
      <c r="G47" s="3">
        <v>49.88</v>
      </c>
      <c r="H47" s="3">
        <v>0</v>
      </c>
      <c r="I47" s="3">
        <v>100</v>
      </c>
      <c r="J47">
        <f t="shared" si="0"/>
        <v>15033.43296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132.66999999999999</v>
      </c>
      <c r="F48" s="3" t="s">
        <v>10</v>
      </c>
      <c r="G48" s="3">
        <v>132.66999999999999</v>
      </c>
      <c r="H48" s="3">
        <v>0</v>
      </c>
      <c r="I48" s="3">
        <v>100</v>
      </c>
      <c r="J48">
        <f t="shared" si="0"/>
        <v>39985.676639999998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12.33</v>
      </c>
      <c r="F49" s="3" t="s">
        <v>10</v>
      </c>
      <c r="G49" s="3">
        <v>12.33</v>
      </c>
      <c r="H49" s="3">
        <v>0</v>
      </c>
      <c r="I49" s="3">
        <v>100</v>
      </c>
      <c r="J49">
        <f t="shared" si="0"/>
        <v>3716.16336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16.88</v>
      </c>
      <c r="F50" s="3" t="s">
        <v>10</v>
      </c>
      <c r="G50" s="3">
        <v>16.88</v>
      </c>
      <c r="H50" s="3">
        <v>0</v>
      </c>
      <c r="I50" s="3">
        <v>100</v>
      </c>
      <c r="J50">
        <f t="shared" si="0"/>
        <v>5087.4969599999995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2.9430000000000001</v>
      </c>
      <c r="F51" s="3" t="s">
        <v>14</v>
      </c>
      <c r="G51" s="3">
        <v>2.94</v>
      </c>
      <c r="H51" s="3">
        <v>0</v>
      </c>
      <c r="I51" s="3">
        <v>100</v>
      </c>
      <c r="J51">
        <f t="shared" si="0"/>
        <v>5880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13.7</v>
      </c>
      <c r="F52" s="3" t="s">
        <v>14</v>
      </c>
      <c r="G52" s="3">
        <v>13.7</v>
      </c>
      <c r="H52" s="3">
        <v>0</v>
      </c>
      <c r="I52" s="3">
        <v>100</v>
      </c>
      <c r="J52">
        <f t="shared" si="0"/>
        <v>3082.5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1.99</v>
      </c>
      <c r="F53" s="3" t="s">
        <v>14</v>
      </c>
      <c r="G53" s="3">
        <v>1.99</v>
      </c>
      <c r="H53" s="3">
        <v>0</v>
      </c>
      <c r="I53" s="3">
        <v>100</v>
      </c>
      <c r="J53">
        <f t="shared" si="0"/>
        <v>3980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131</v>
      </c>
      <c r="C54" s="3">
        <v>93</v>
      </c>
      <c r="D54" s="3">
        <v>1500</v>
      </c>
      <c r="E54" s="3">
        <v>0.93700000000000006</v>
      </c>
      <c r="F54" s="3" t="s">
        <v>14</v>
      </c>
      <c r="G54" s="3">
        <v>0.94</v>
      </c>
      <c r="H54" s="3">
        <v>0</v>
      </c>
      <c r="I54" s="3">
        <v>100</v>
      </c>
      <c r="J54">
        <f t="shared" si="0"/>
        <v>1410</v>
      </c>
      <c r="K54" s="3">
        <v>0</v>
      </c>
      <c r="L54">
        <f t="shared" si="1"/>
        <v>0</v>
      </c>
    </row>
    <row r="55" spans="1:12" x14ac:dyDescent="0.25">
      <c r="A55" s="3" t="s">
        <v>69</v>
      </c>
      <c r="B55" s="3" t="s">
        <v>132</v>
      </c>
      <c r="C55" s="3">
        <v>97</v>
      </c>
      <c r="D55" s="3">
        <v>6800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680</v>
      </c>
      <c r="K55" s="3">
        <v>0</v>
      </c>
      <c r="L55">
        <f t="shared" si="1"/>
        <v>0</v>
      </c>
    </row>
    <row r="56" spans="1:12" x14ac:dyDescent="0.25">
      <c r="A56" s="3" t="s">
        <v>69</v>
      </c>
      <c r="B56" s="3" t="s">
        <v>133</v>
      </c>
      <c r="C56" s="3">
        <v>100</v>
      </c>
      <c r="D56" s="3">
        <v>6800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1700</v>
      </c>
      <c r="K56" s="3">
        <v>0</v>
      </c>
      <c r="L56">
        <f t="shared" si="1"/>
        <v>0</v>
      </c>
    </row>
    <row r="57" spans="1:12" x14ac:dyDescent="0.25">
      <c r="A57" s="3" t="s">
        <v>69</v>
      </c>
      <c r="B57" s="3" t="s">
        <v>134</v>
      </c>
      <c r="C57" s="3">
        <v>103</v>
      </c>
      <c r="D57" s="3">
        <v>6800</v>
      </c>
      <c r="E57" s="3">
        <v>0.03</v>
      </c>
      <c r="F57" s="3" t="s">
        <v>16</v>
      </c>
      <c r="G57" s="3">
        <v>0.03</v>
      </c>
      <c r="H57" s="3">
        <v>0</v>
      </c>
      <c r="I57" s="3">
        <v>100</v>
      </c>
      <c r="J57">
        <f t="shared" si="0"/>
        <v>204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107</v>
      </c>
      <c r="D59" s="3">
        <v>301.392</v>
      </c>
      <c r="E59" s="3">
        <v>27.13</v>
      </c>
      <c r="F59" s="3" t="s">
        <v>10</v>
      </c>
      <c r="G59" s="3">
        <v>27.13</v>
      </c>
      <c r="H59" s="3">
        <v>0</v>
      </c>
      <c r="I59" s="3">
        <v>100</v>
      </c>
      <c r="J59">
        <f t="shared" si="0"/>
        <v>8176.7649599999995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137</v>
      </c>
      <c r="C60" s="3">
        <v>108</v>
      </c>
      <c r="D60" s="3">
        <v>301.392</v>
      </c>
      <c r="E60" s="3">
        <v>2.75</v>
      </c>
      <c r="F60" s="3" t="s">
        <v>10</v>
      </c>
      <c r="G60" s="3">
        <v>2.75</v>
      </c>
      <c r="H60" s="3">
        <v>0</v>
      </c>
      <c r="I60" s="3">
        <v>100</v>
      </c>
      <c r="J60">
        <f t="shared" si="0"/>
        <v>828.82799999999997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112</v>
      </c>
      <c r="D62" s="3">
        <v>225</v>
      </c>
      <c r="E62" s="3">
        <v>2.4119999999999999</v>
      </c>
      <c r="F62" s="3" t="s">
        <v>14</v>
      </c>
      <c r="G62" s="3">
        <v>2.41</v>
      </c>
      <c r="H62" s="3">
        <v>0</v>
      </c>
      <c r="I62" s="3">
        <v>100</v>
      </c>
      <c r="J62">
        <f t="shared" si="0"/>
        <v>542.25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140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v>0</v>
      </c>
      <c r="I64" s="3">
        <v>100</v>
      </c>
      <c r="J64">
        <f t="shared" si="0"/>
        <v>2200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115.89</v>
      </c>
      <c r="F66" s="3" t="s">
        <v>10</v>
      </c>
      <c r="G66" s="3">
        <v>113.07</v>
      </c>
      <c r="H66" s="3">
        <v>2.82</v>
      </c>
      <c r="I66" s="3">
        <v>97.57</v>
      </c>
      <c r="J66">
        <f t="shared" si="0"/>
        <v>21907.538639999999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124</v>
      </c>
      <c r="D67" s="3">
        <v>193.75200000000001</v>
      </c>
      <c r="E67" s="3">
        <v>133.21</v>
      </c>
      <c r="F67" s="3" t="s">
        <v>10</v>
      </c>
      <c r="G67" s="3">
        <v>133.21</v>
      </c>
      <c r="H67" s="3">
        <v>0</v>
      </c>
      <c r="I67" s="3">
        <v>100</v>
      </c>
      <c r="J67">
        <f t="shared" si="0"/>
        <v>25809.703920000004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129</v>
      </c>
      <c r="D68" s="3">
        <v>193.75200000000001</v>
      </c>
      <c r="E68" s="3">
        <v>67.31</v>
      </c>
      <c r="F68" s="3" t="s">
        <v>10</v>
      </c>
      <c r="G68" s="3">
        <v>63.82</v>
      </c>
      <c r="H68" s="3">
        <v>3.49</v>
      </c>
      <c r="I68" s="3">
        <v>94.820999999999998</v>
      </c>
      <c r="J68">
        <f t="shared" si="0"/>
        <v>12365.252640000001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133</v>
      </c>
      <c r="D69" s="3">
        <v>65.599999999999994</v>
      </c>
      <c r="E69" s="3">
        <v>32.04</v>
      </c>
      <c r="F69" s="3" t="s">
        <v>19</v>
      </c>
      <c r="G69" s="3">
        <v>32</v>
      </c>
      <c r="H69" s="3">
        <v>0.04</v>
      </c>
      <c r="I69" s="3">
        <v>99.875</v>
      </c>
      <c r="J69">
        <f t="shared" ref="J69:J86" si="2">D69*G69</f>
        <v>2099.1999999999998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146</v>
      </c>
      <c r="C70" s="3">
        <v>137</v>
      </c>
      <c r="D70" s="3">
        <v>65.599999999999994</v>
      </c>
      <c r="E70" s="3">
        <v>32.049999999999997</v>
      </c>
      <c r="F70" s="3" t="s">
        <v>19</v>
      </c>
      <c r="G70" s="3">
        <v>32</v>
      </c>
      <c r="H70" s="3">
        <v>0.05</v>
      </c>
      <c r="I70" s="3">
        <v>99.843999999999994</v>
      </c>
      <c r="J70">
        <f t="shared" si="2"/>
        <v>2099.1999999999998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276</v>
      </c>
      <c r="C71" s="3">
        <v>138</v>
      </c>
      <c r="D71" s="3">
        <v>193.75200000000001</v>
      </c>
      <c r="E71" s="3">
        <v>5.258</v>
      </c>
      <c r="F71" s="3" t="s">
        <v>10</v>
      </c>
      <c r="G71" s="3">
        <v>5.26</v>
      </c>
      <c r="H71" s="3">
        <v>0</v>
      </c>
      <c r="I71" s="3">
        <v>100</v>
      </c>
      <c r="J71">
        <f t="shared" si="2"/>
        <v>1019.13552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310</v>
      </c>
      <c r="C72" s="3">
        <v>139</v>
      </c>
      <c r="D72" s="3">
        <v>35</v>
      </c>
      <c r="E72" s="3">
        <v>307</v>
      </c>
      <c r="F72" s="3" t="s">
        <v>10</v>
      </c>
      <c r="G72" s="3">
        <v>307</v>
      </c>
      <c r="H72" s="3">
        <v>0</v>
      </c>
      <c r="I72" s="3">
        <v>100</v>
      </c>
      <c r="J72">
        <f t="shared" si="2"/>
        <v>10745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140</v>
      </c>
      <c r="D73" s="3">
        <v>8.0730000000000004</v>
      </c>
      <c r="E73" s="3">
        <v>450</v>
      </c>
      <c r="F73" s="3" t="s">
        <v>10</v>
      </c>
      <c r="G73" s="3">
        <v>450</v>
      </c>
      <c r="H73" s="3">
        <v>0</v>
      </c>
      <c r="I73" s="3">
        <v>100</v>
      </c>
      <c r="J73">
        <f t="shared" si="2"/>
        <v>3632.8500000000004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142</v>
      </c>
      <c r="D74" s="3">
        <v>139.93199999999999</v>
      </c>
      <c r="E74" s="3">
        <v>71.63</v>
      </c>
      <c r="F74" s="3" t="s">
        <v>10</v>
      </c>
      <c r="G74" s="3">
        <v>71.63</v>
      </c>
      <c r="H74" s="3">
        <v>0</v>
      </c>
      <c r="I74" s="3">
        <v>100</v>
      </c>
      <c r="J74">
        <f t="shared" si="2"/>
        <v>10023.329159999999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143</v>
      </c>
      <c r="D75" s="3">
        <v>139.93199999999999</v>
      </c>
      <c r="E75" s="3">
        <v>194.53</v>
      </c>
      <c r="F75" s="3" t="s">
        <v>10</v>
      </c>
      <c r="G75" s="3">
        <v>194.53</v>
      </c>
      <c r="H75" s="3">
        <v>0</v>
      </c>
      <c r="I75" s="3">
        <v>100</v>
      </c>
      <c r="J75">
        <f t="shared" si="2"/>
        <v>27220.971959999999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150</v>
      </c>
      <c r="C76" s="3">
        <v>147</v>
      </c>
      <c r="D76" s="3">
        <v>193.75200000000001</v>
      </c>
      <c r="E76" s="3">
        <v>208.32</v>
      </c>
      <c r="F76" s="3" t="s">
        <v>10</v>
      </c>
      <c r="G76" s="3">
        <v>208.32</v>
      </c>
      <c r="H76" s="3">
        <v>0</v>
      </c>
      <c r="I76" s="3">
        <v>100</v>
      </c>
      <c r="J76">
        <f t="shared" si="2"/>
        <v>40362.416640000003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151</v>
      </c>
      <c r="C77" s="3">
        <v>150</v>
      </c>
      <c r="D77" s="3">
        <v>12000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12000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74.391999999999996</v>
      </c>
      <c r="F78" s="3" t="s">
        <v>10</v>
      </c>
      <c r="G78" s="3">
        <v>74.39</v>
      </c>
      <c r="H78" s="3">
        <v>0</v>
      </c>
      <c r="I78" s="3">
        <v>100</v>
      </c>
      <c r="J78">
        <f t="shared" si="2"/>
        <v>10409.54148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220.46700000000001</v>
      </c>
      <c r="F79" s="3" t="s">
        <v>10</v>
      </c>
      <c r="G79" s="3">
        <v>220.47</v>
      </c>
      <c r="H79" s="3">
        <v>0</v>
      </c>
      <c r="I79" s="3">
        <v>100</v>
      </c>
      <c r="J79">
        <f t="shared" si="2"/>
        <v>30850.808039999996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142.16</v>
      </c>
      <c r="F80" s="3" t="s">
        <v>10</v>
      </c>
      <c r="G80" s="3">
        <v>142.16</v>
      </c>
      <c r="H80" s="3">
        <v>0</v>
      </c>
      <c r="I80" s="3">
        <v>100</v>
      </c>
      <c r="J80">
        <f t="shared" si="2"/>
        <v>27543.784320000002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11.61</v>
      </c>
      <c r="F81" s="3" t="s">
        <v>10</v>
      </c>
      <c r="G81" s="3">
        <v>11.61</v>
      </c>
      <c r="H81" s="3">
        <v>0</v>
      </c>
      <c r="I81" s="3">
        <v>100</v>
      </c>
      <c r="J81">
        <f t="shared" si="2"/>
        <v>1624.6105199999997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33.43</v>
      </c>
      <c r="F82" s="3" t="s">
        <v>10</v>
      </c>
      <c r="G82" s="3">
        <v>33.43</v>
      </c>
      <c r="H82" s="3">
        <v>0</v>
      </c>
      <c r="I82" s="3">
        <v>100</v>
      </c>
      <c r="J82">
        <f t="shared" si="2"/>
        <v>4677.9267599999994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153.38999999999999</v>
      </c>
      <c r="F83" s="3" t="s">
        <v>10</v>
      </c>
      <c r="G83" s="3">
        <v>56.34</v>
      </c>
      <c r="H83" s="3">
        <v>97.05</v>
      </c>
      <c r="I83" s="3">
        <v>36.728999999999999</v>
      </c>
      <c r="J83">
        <f t="shared" si="2"/>
        <v>10915.987680000002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181</v>
      </c>
      <c r="D84" s="3">
        <v>215.28</v>
      </c>
      <c r="E84" s="3">
        <v>25.082999999999998</v>
      </c>
      <c r="F84" s="3" t="s">
        <v>10</v>
      </c>
      <c r="G84" s="3">
        <v>25.08</v>
      </c>
      <c r="H84" s="3">
        <v>0</v>
      </c>
      <c r="I84" s="3">
        <v>100</v>
      </c>
      <c r="J84">
        <f t="shared" si="2"/>
        <v>5399.2223999999997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184</v>
      </c>
      <c r="D85" s="3">
        <v>96.876000000000005</v>
      </c>
      <c r="E85" s="3">
        <v>27.13</v>
      </c>
      <c r="F85" s="3" t="s">
        <v>10</v>
      </c>
      <c r="G85" s="3">
        <v>27.13</v>
      </c>
      <c r="H85" s="3">
        <v>0</v>
      </c>
      <c r="I85" s="3">
        <v>100</v>
      </c>
      <c r="J85">
        <f t="shared" si="2"/>
        <v>2628.2458799999999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187</v>
      </c>
      <c r="D86" s="3">
        <v>48.438000000000002</v>
      </c>
      <c r="E86" s="3">
        <v>174.8872566</v>
      </c>
      <c r="F86" s="3" t="s">
        <v>10</v>
      </c>
      <c r="G86" s="3">
        <v>154.30000000000001</v>
      </c>
      <c r="H86" s="3">
        <v>20.59</v>
      </c>
      <c r="I86" s="3">
        <v>88.227999999999994</v>
      </c>
      <c r="J86">
        <f t="shared" si="2"/>
        <v>7473.983400000001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188</v>
      </c>
      <c r="D87" s="3">
        <v>48.438000000000002</v>
      </c>
      <c r="E87" s="3">
        <v>108.8272566</v>
      </c>
      <c r="F87" s="3" t="s">
        <v>10</v>
      </c>
      <c r="G87" s="3">
        <v>108.83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189</v>
      </c>
      <c r="D88" s="3">
        <v>48.438000000000002</v>
      </c>
      <c r="E88" s="3">
        <v>123.1045132</v>
      </c>
      <c r="F88" s="3" t="s">
        <v>10</v>
      </c>
      <c r="G88" s="3">
        <v>123.1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195</v>
      </c>
      <c r="D90" s="3">
        <v>91.494</v>
      </c>
      <c r="E90" s="3">
        <v>182.00438829999999</v>
      </c>
      <c r="F90" s="3" t="s">
        <v>10</v>
      </c>
      <c r="G90" s="3">
        <v>182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197</v>
      </c>
      <c r="D91" s="3">
        <v>44.6</v>
      </c>
      <c r="E91" s="3">
        <v>182.00438829999999</v>
      </c>
      <c r="F91" s="3" t="s">
        <v>10</v>
      </c>
      <c r="G91" s="3">
        <v>182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199</v>
      </c>
      <c r="D92" s="3">
        <v>91.494</v>
      </c>
      <c r="E92" s="3">
        <v>71.63</v>
      </c>
      <c r="F92" s="3" t="s">
        <v>10</v>
      </c>
      <c r="G92" s="3">
        <v>71.63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281</v>
      </c>
      <c r="C93" s="3">
        <v>201</v>
      </c>
      <c r="D93" s="3">
        <v>44.6</v>
      </c>
      <c r="E93" s="3">
        <v>71.63</v>
      </c>
      <c r="F93" s="3" t="s">
        <v>10</v>
      </c>
      <c r="G93" s="3">
        <v>71.63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282</v>
      </c>
      <c r="C94" s="3">
        <v>202</v>
      </c>
      <c r="D94" s="3">
        <v>91.494</v>
      </c>
      <c r="E94" s="3">
        <v>207.94438830000001</v>
      </c>
      <c r="F94" s="3" t="s">
        <v>10</v>
      </c>
      <c r="G94" s="3">
        <v>207.94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282</v>
      </c>
      <c r="C95" s="3">
        <v>204</v>
      </c>
      <c r="D95" s="3">
        <v>44.6</v>
      </c>
      <c r="E95" s="3">
        <v>207.94438830000001</v>
      </c>
      <c r="F95" s="3" t="s">
        <v>10</v>
      </c>
      <c r="G95" s="3">
        <v>207.94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283</v>
      </c>
      <c r="C96" s="3">
        <v>206</v>
      </c>
      <c r="D96" s="3">
        <v>91.494</v>
      </c>
      <c r="E96" s="3">
        <v>74.391999999999996</v>
      </c>
      <c r="F96" s="3" t="s">
        <v>10</v>
      </c>
      <c r="G96" s="3">
        <v>74.39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208</v>
      </c>
      <c r="D97" s="3">
        <v>44.6</v>
      </c>
      <c r="E97" s="3">
        <v>74.391999999999996</v>
      </c>
      <c r="F97" s="3" t="s">
        <v>10</v>
      </c>
      <c r="G97" s="3">
        <v>74.39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91.494</v>
      </c>
      <c r="E98" s="3">
        <v>33.43</v>
      </c>
      <c r="F98" s="3" t="s">
        <v>10</v>
      </c>
      <c r="G98" s="3">
        <v>33.43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211</v>
      </c>
      <c r="D99" s="3">
        <v>44.6</v>
      </c>
      <c r="E99" s="3">
        <v>33.43</v>
      </c>
      <c r="F99" s="3" t="s">
        <v>10</v>
      </c>
      <c r="G99" s="3">
        <v>33.43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285</v>
      </c>
      <c r="C100" s="3">
        <v>212</v>
      </c>
      <c r="D100" s="3">
        <v>91.494</v>
      </c>
      <c r="E100" s="3">
        <v>11.61</v>
      </c>
      <c r="F100" s="3" t="s">
        <v>10</v>
      </c>
      <c r="G100" s="3">
        <v>11.61</v>
      </c>
      <c r="H100" s="3">
        <v>0</v>
      </c>
      <c r="I100" s="3">
        <v>100</v>
      </c>
    </row>
    <row r="101" spans="1:9" x14ac:dyDescent="0.25">
      <c r="A101" s="3" t="s">
        <v>21</v>
      </c>
      <c r="B101" s="3" t="s">
        <v>285</v>
      </c>
      <c r="C101" s="3">
        <v>213</v>
      </c>
      <c r="D101" s="3">
        <v>44.6</v>
      </c>
      <c r="E101" s="3">
        <v>11.61</v>
      </c>
      <c r="F101" s="3" t="s">
        <v>10</v>
      </c>
      <c r="G101" s="3">
        <v>11.61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173</v>
      </c>
      <c r="C102" s="3">
        <v>215</v>
      </c>
      <c r="D102" s="3">
        <v>301.392</v>
      </c>
      <c r="E102" s="3">
        <v>21.28</v>
      </c>
      <c r="F102" s="3" t="s">
        <v>10</v>
      </c>
      <c r="G102" s="3">
        <v>19.97</v>
      </c>
      <c r="H102" s="3">
        <v>1.31</v>
      </c>
      <c r="I102" s="3">
        <v>93.843999999999994</v>
      </c>
    </row>
    <row r="103" spans="1:9" x14ac:dyDescent="0.25">
      <c r="A103" s="3" t="s">
        <v>22</v>
      </c>
      <c r="B103" s="3" t="s">
        <v>232</v>
      </c>
      <c r="C103" s="3">
        <v>217</v>
      </c>
      <c r="D103" s="3">
        <v>450</v>
      </c>
      <c r="E103" s="3">
        <v>3</v>
      </c>
      <c r="F103" s="3" t="s">
        <v>13</v>
      </c>
      <c r="G103" s="3">
        <v>1</v>
      </c>
      <c r="H103" s="3">
        <v>2</v>
      </c>
      <c r="I103" s="3">
        <v>33.332999999999998</v>
      </c>
    </row>
    <row r="104" spans="1:9" x14ac:dyDescent="0.25">
      <c r="A104" s="3" t="s">
        <v>22</v>
      </c>
      <c r="B104" s="3" t="s">
        <v>174</v>
      </c>
      <c r="C104" s="3">
        <v>218</v>
      </c>
      <c r="D104" s="3">
        <v>350</v>
      </c>
      <c r="E104" s="3">
        <v>15</v>
      </c>
      <c r="F104" s="3" t="s">
        <v>13</v>
      </c>
      <c r="G104" s="3">
        <v>15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175</v>
      </c>
      <c r="C105" s="3">
        <v>219</v>
      </c>
      <c r="D105" s="3">
        <v>82</v>
      </c>
      <c r="E105" s="3">
        <v>37.082000000000001</v>
      </c>
      <c r="F105" s="3" t="s">
        <v>19</v>
      </c>
      <c r="G105" s="3">
        <v>37.08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176</v>
      </c>
      <c r="C106" s="3">
        <v>220</v>
      </c>
      <c r="D106" s="3">
        <v>32.799999999999997</v>
      </c>
      <c r="E106" s="3">
        <v>111.25</v>
      </c>
      <c r="F106" s="3" t="s">
        <v>19</v>
      </c>
      <c r="G106" s="3">
        <v>0</v>
      </c>
      <c r="H106" s="3">
        <v>111.25</v>
      </c>
      <c r="I106" s="3">
        <v>0</v>
      </c>
    </row>
    <row r="107" spans="1:9" x14ac:dyDescent="0.25">
      <c r="A107" s="3" t="s">
        <v>22</v>
      </c>
      <c r="B107" s="3" t="s">
        <v>177</v>
      </c>
      <c r="C107" s="3">
        <v>221</v>
      </c>
      <c r="D107" s="3">
        <v>131.19999999999999</v>
      </c>
      <c r="E107" s="3">
        <v>27.297999999999998</v>
      </c>
      <c r="F107" s="3" t="s">
        <v>19</v>
      </c>
      <c r="G107" s="3">
        <v>8.3800000000000008</v>
      </c>
      <c r="H107" s="3">
        <v>18.920000000000002</v>
      </c>
      <c r="I107" s="3">
        <v>30.698</v>
      </c>
    </row>
    <row r="108" spans="1:9" x14ac:dyDescent="0.25">
      <c r="A108" s="3" t="s">
        <v>67</v>
      </c>
      <c r="B108" s="3" t="s">
        <v>178</v>
      </c>
      <c r="C108" s="3">
        <v>222</v>
      </c>
      <c r="D108" s="3">
        <v>1000</v>
      </c>
      <c r="E108" s="3">
        <v>3</v>
      </c>
      <c r="F108" s="3" t="s">
        <v>13</v>
      </c>
      <c r="G108" s="3">
        <v>3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547</v>
      </c>
      <c r="C109" s="3">
        <v>223</v>
      </c>
      <c r="D109" s="3">
        <v>82</v>
      </c>
      <c r="E109" s="3">
        <v>8.36</v>
      </c>
      <c r="F109" s="3" t="s">
        <v>19</v>
      </c>
      <c r="G109" s="3">
        <v>8.36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179</v>
      </c>
      <c r="C110" s="3">
        <v>224</v>
      </c>
      <c r="D110" s="3">
        <v>236.81</v>
      </c>
      <c r="E110" s="3">
        <v>58.71</v>
      </c>
      <c r="F110" s="3" t="s">
        <v>10</v>
      </c>
      <c r="G110" s="3">
        <v>58.71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180</v>
      </c>
      <c r="C111" s="3">
        <v>225</v>
      </c>
      <c r="D111" s="3">
        <v>49.2</v>
      </c>
      <c r="E111" s="3">
        <v>59.43</v>
      </c>
      <c r="F111" s="3" t="s">
        <v>19</v>
      </c>
      <c r="G111" s="3">
        <v>59.43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181</v>
      </c>
      <c r="C112" s="3">
        <v>226</v>
      </c>
      <c r="D112" s="3">
        <v>236.81</v>
      </c>
      <c r="E112" s="3">
        <v>59.741999999999997</v>
      </c>
      <c r="F112" s="3" t="s">
        <v>10</v>
      </c>
      <c r="G112" s="3">
        <v>59.74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182</v>
      </c>
      <c r="C113" s="3">
        <v>227</v>
      </c>
      <c r="D113" s="3">
        <v>49.2</v>
      </c>
      <c r="E113" s="3">
        <v>69.16</v>
      </c>
      <c r="F113" s="3" t="s">
        <v>19</v>
      </c>
      <c r="G113" s="3">
        <v>69.16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183</v>
      </c>
      <c r="C114" s="3">
        <v>228</v>
      </c>
      <c r="D114" s="3">
        <v>236.81</v>
      </c>
      <c r="E114" s="3">
        <v>3.69</v>
      </c>
      <c r="F114" s="3" t="s">
        <v>10</v>
      </c>
      <c r="G114" s="3">
        <v>3.69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184</v>
      </c>
      <c r="C115" s="3">
        <v>229</v>
      </c>
      <c r="D115" s="3">
        <v>49.2</v>
      </c>
      <c r="E115" s="3">
        <v>5.6</v>
      </c>
      <c r="F115" s="3" t="s">
        <v>19</v>
      </c>
      <c r="G115" s="3">
        <v>5.6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185</v>
      </c>
      <c r="C116" s="3">
        <v>230</v>
      </c>
      <c r="D116" s="3">
        <v>183</v>
      </c>
      <c r="E116" s="3">
        <v>2.512</v>
      </c>
      <c r="F116" s="3" t="s">
        <v>10</v>
      </c>
      <c r="G116" s="3">
        <v>2.5099999999999998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186</v>
      </c>
      <c r="C117" s="3">
        <v>231</v>
      </c>
      <c r="D117" s="3">
        <v>49.2</v>
      </c>
      <c r="E117" s="3">
        <v>7.61</v>
      </c>
      <c r="F117" s="3" t="s">
        <v>19</v>
      </c>
      <c r="G117" s="3">
        <v>7.61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187</v>
      </c>
      <c r="C118" s="3">
        <v>232</v>
      </c>
      <c r="D118" s="3">
        <v>183</v>
      </c>
      <c r="E118" s="3">
        <v>7.41</v>
      </c>
      <c r="F118" s="3" t="s">
        <v>10</v>
      </c>
      <c r="G118" s="3">
        <v>7.41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188</v>
      </c>
      <c r="C119" s="3">
        <v>233</v>
      </c>
      <c r="D119" s="3">
        <v>49.2</v>
      </c>
      <c r="E119" s="3">
        <v>11.15</v>
      </c>
      <c r="F119" s="3" t="s">
        <v>19</v>
      </c>
      <c r="G119" s="3">
        <v>11.15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189</v>
      </c>
      <c r="C120" s="3">
        <v>234</v>
      </c>
      <c r="D120" s="3">
        <v>183</v>
      </c>
      <c r="E120" s="3">
        <v>27.18</v>
      </c>
      <c r="F120" s="3" t="s">
        <v>10</v>
      </c>
      <c r="G120" s="3">
        <v>27.18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190</v>
      </c>
      <c r="C121" s="3">
        <v>235</v>
      </c>
      <c r="D121" s="3">
        <v>2.5</v>
      </c>
      <c r="E121" s="3">
        <v>1182</v>
      </c>
      <c r="F121" s="3" t="s">
        <v>23</v>
      </c>
      <c r="G121" s="3">
        <v>1182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191</v>
      </c>
      <c r="C122" s="3">
        <v>237</v>
      </c>
      <c r="D122" s="3">
        <v>183</v>
      </c>
      <c r="E122" s="3">
        <v>4.0620000000000003</v>
      </c>
      <c r="F122" s="3" t="s">
        <v>10</v>
      </c>
      <c r="G122" s="3">
        <v>4.0599999999999996</v>
      </c>
      <c r="H122" s="3">
        <v>0</v>
      </c>
      <c r="I122" s="3">
        <v>100</v>
      </c>
    </row>
    <row r="123" spans="1:9" x14ac:dyDescent="0.25">
      <c r="A123" s="3" t="s">
        <v>22</v>
      </c>
      <c r="B123" s="3" t="s">
        <v>192</v>
      </c>
      <c r="C123" s="3">
        <v>238</v>
      </c>
      <c r="D123" s="3">
        <v>376.75</v>
      </c>
      <c r="E123" s="3">
        <v>23.02</v>
      </c>
      <c r="F123" s="3" t="s">
        <v>10</v>
      </c>
      <c r="G123" s="3">
        <v>23.02</v>
      </c>
      <c r="H123" s="3">
        <v>0</v>
      </c>
      <c r="I123" s="3">
        <v>100</v>
      </c>
    </row>
    <row r="124" spans="1:9" x14ac:dyDescent="0.25">
      <c r="A124" s="3" t="s">
        <v>22</v>
      </c>
      <c r="B124" s="3" t="s">
        <v>193</v>
      </c>
      <c r="C124" s="3">
        <v>239</v>
      </c>
      <c r="D124" s="3">
        <v>183</v>
      </c>
      <c r="E124" s="3">
        <v>8.15</v>
      </c>
      <c r="F124" s="3" t="s">
        <v>10</v>
      </c>
      <c r="G124" s="3">
        <v>8.15</v>
      </c>
      <c r="H124" s="3">
        <v>0</v>
      </c>
      <c r="I124" s="3">
        <v>100</v>
      </c>
    </row>
    <row r="125" spans="1:9" x14ac:dyDescent="0.25">
      <c r="A125" s="3" t="s">
        <v>22</v>
      </c>
      <c r="B125" s="3" t="s">
        <v>194</v>
      </c>
      <c r="C125" s="3">
        <v>240</v>
      </c>
      <c r="D125" s="3">
        <v>376.75</v>
      </c>
      <c r="E125" s="3">
        <v>46.11</v>
      </c>
      <c r="F125" s="3" t="s">
        <v>10</v>
      </c>
      <c r="G125" s="3">
        <v>46.11</v>
      </c>
      <c r="H125" s="3">
        <v>0</v>
      </c>
      <c r="I125" s="3">
        <v>100</v>
      </c>
    </row>
    <row r="126" spans="1:9" x14ac:dyDescent="0.25">
      <c r="A126" s="3" t="s">
        <v>21</v>
      </c>
      <c r="B126" s="3" t="s">
        <v>195</v>
      </c>
      <c r="C126" s="3">
        <v>243</v>
      </c>
      <c r="D126" s="3">
        <v>64.58</v>
      </c>
      <c r="E126" s="3">
        <v>132.06399999999999</v>
      </c>
      <c r="F126" s="3" t="s">
        <v>10</v>
      </c>
      <c r="G126" s="3">
        <v>132.06</v>
      </c>
      <c r="H126" s="3">
        <v>0</v>
      </c>
      <c r="I126" s="3">
        <v>100</v>
      </c>
    </row>
    <row r="127" spans="1:9" x14ac:dyDescent="0.25">
      <c r="A127" s="3" t="s">
        <v>72</v>
      </c>
      <c r="B127" s="3" t="s">
        <v>195</v>
      </c>
      <c r="C127" s="3">
        <v>245</v>
      </c>
      <c r="D127" s="3">
        <v>26.91</v>
      </c>
      <c r="E127" s="3">
        <v>225.15</v>
      </c>
      <c r="F127" s="3" t="s">
        <v>10</v>
      </c>
      <c r="G127" s="3">
        <v>0</v>
      </c>
      <c r="H127" s="3">
        <v>225.15</v>
      </c>
      <c r="I127" s="3">
        <v>0</v>
      </c>
    </row>
    <row r="128" spans="1:9" x14ac:dyDescent="0.25">
      <c r="A128" s="3" t="s">
        <v>18</v>
      </c>
      <c r="B128" s="3" t="s">
        <v>196</v>
      </c>
      <c r="C128" s="3">
        <v>246</v>
      </c>
      <c r="D128" s="3">
        <v>14500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18</v>
      </c>
      <c r="B129" s="3" t="s">
        <v>197</v>
      </c>
      <c r="C129" s="3">
        <v>248</v>
      </c>
      <c r="D129" s="3">
        <v>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198</v>
      </c>
      <c r="C130" s="3">
        <v>250</v>
      </c>
      <c r="D130" s="3">
        <v>9000</v>
      </c>
      <c r="E130" s="3">
        <v>0.5</v>
      </c>
      <c r="F130" s="3" t="s">
        <v>12</v>
      </c>
      <c r="G130" s="3">
        <v>0</v>
      </c>
      <c r="H130" s="3">
        <v>0.5</v>
      </c>
      <c r="I130" s="3">
        <v>0</v>
      </c>
    </row>
    <row r="131" spans="1:9" x14ac:dyDescent="0.25">
      <c r="A131" s="3" t="s">
        <v>73</v>
      </c>
      <c r="B131" s="3" t="s">
        <v>198</v>
      </c>
      <c r="C131" s="3">
        <v>250</v>
      </c>
      <c r="D131" s="3">
        <v>9000</v>
      </c>
      <c r="E131" s="3">
        <v>0.5</v>
      </c>
      <c r="F131" s="3" t="s">
        <v>12</v>
      </c>
      <c r="G131" s="3">
        <v>0.5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199</v>
      </c>
      <c r="C132" s="3">
        <v>251</v>
      </c>
      <c r="D132" s="3">
        <v>6000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200</v>
      </c>
      <c r="C133" s="3">
        <v>253</v>
      </c>
      <c r="D133" s="3">
        <v>500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25</v>
      </c>
      <c r="C134" s="3">
        <v>254</v>
      </c>
      <c r="D134" s="3">
        <v>4000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24</v>
      </c>
      <c r="B135" s="3" t="s">
        <v>201</v>
      </c>
      <c r="C135" s="3">
        <v>255</v>
      </c>
      <c r="D135" s="3">
        <v>6000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272</v>
      </c>
      <c r="C136" s="3">
        <v>256</v>
      </c>
      <c r="D136" s="3">
        <v>2500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24</v>
      </c>
      <c r="B137" s="3" t="s">
        <v>202</v>
      </c>
      <c r="C137" s="3">
        <v>257</v>
      </c>
      <c r="D137" s="3">
        <v>1800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24</v>
      </c>
      <c r="B138" s="3" t="s">
        <v>203</v>
      </c>
      <c r="C138" s="3">
        <v>258</v>
      </c>
      <c r="D138" s="3">
        <v>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46</v>
      </c>
      <c r="B139" s="3" t="s">
        <v>204</v>
      </c>
      <c r="C139" s="3">
        <v>260</v>
      </c>
      <c r="D139" s="3">
        <v>4954</v>
      </c>
      <c r="E139" s="3">
        <v>28.41</v>
      </c>
      <c r="F139" s="3" t="s">
        <v>19</v>
      </c>
      <c r="G139" s="3">
        <v>28.41</v>
      </c>
      <c r="H139" s="3">
        <v>0</v>
      </c>
      <c r="I139" s="3">
        <v>100</v>
      </c>
    </row>
    <row r="140" spans="1:9" x14ac:dyDescent="0.25">
      <c r="A140" s="3" t="s">
        <v>27</v>
      </c>
      <c r="B140" s="3" t="s">
        <v>205</v>
      </c>
      <c r="C140" s="3">
        <v>262</v>
      </c>
      <c r="D140" s="3">
        <v>450</v>
      </c>
      <c r="E140" s="3">
        <v>3</v>
      </c>
      <c r="F140" s="3" t="s">
        <v>13</v>
      </c>
      <c r="G140" s="3">
        <v>3</v>
      </c>
      <c r="H140" s="3">
        <v>0</v>
      </c>
      <c r="I140" s="3">
        <v>100</v>
      </c>
    </row>
    <row r="141" spans="1:9" x14ac:dyDescent="0.25">
      <c r="A141" s="3" t="s">
        <v>28</v>
      </c>
      <c r="B141" s="3" t="s">
        <v>206</v>
      </c>
      <c r="C141" s="3">
        <v>263</v>
      </c>
      <c r="D141" s="3">
        <v>12850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27</v>
      </c>
      <c r="B142" s="3" t="s">
        <v>207</v>
      </c>
      <c r="C142" s="3">
        <v>264</v>
      </c>
      <c r="D142" s="3">
        <v>1500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27</v>
      </c>
      <c r="B143" s="3" t="s">
        <v>208</v>
      </c>
      <c r="C143" s="3">
        <v>265</v>
      </c>
      <c r="D143" s="3">
        <v>450</v>
      </c>
      <c r="E143" s="3">
        <v>12.5</v>
      </c>
      <c r="F143" s="3" t="s">
        <v>23</v>
      </c>
      <c r="G143" s="3">
        <v>12.5</v>
      </c>
      <c r="H143" s="3">
        <v>0</v>
      </c>
      <c r="I143" s="3">
        <v>100</v>
      </c>
    </row>
    <row r="144" spans="1:9" x14ac:dyDescent="0.25">
      <c r="A144" s="3" t="s">
        <v>46</v>
      </c>
      <c r="B144" s="3" t="s">
        <v>382</v>
      </c>
      <c r="C144" s="3">
        <v>268</v>
      </c>
      <c r="D144" s="3">
        <v>5535</v>
      </c>
      <c r="E144" s="3">
        <v>1.4934000000000001</v>
      </c>
      <c r="F144" s="3" t="s">
        <v>19</v>
      </c>
      <c r="G144" s="3">
        <v>1.49</v>
      </c>
      <c r="H144" s="3">
        <v>0</v>
      </c>
      <c r="I144" s="3">
        <v>100</v>
      </c>
    </row>
    <row r="145" spans="1:9" x14ac:dyDescent="0.25">
      <c r="A145" s="3" t="s">
        <v>27</v>
      </c>
      <c r="B145" s="3" t="s">
        <v>209</v>
      </c>
      <c r="C145" s="3">
        <v>270</v>
      </c>
      <c r="D145" s="3">
        <v>250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233</v>
      </c>
      <c r="C146" s="3">
        <v>273</v>
      </c>
      <c r="D146" s="3">
        <v>1500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17</v>
      </c>
      <c r="B147" s="3" t="s">
        <v>211</v>
      </c>
      <c r="C147" s="3">
        <v>274</v>
      </c>
      <c r="D147" s="3">
        <v>225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17</v>
      </c>
      <c r="B148" s="3" t="s">
        <v>212</v>
      </c>
      <c r="C148" s="3">
        <v>275</v>
      </c>
      <c r="D148" s="3">
        <v>225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30</v>
      </c>
      <c r="B149" s="3" t="s">
        <v>214</v>
      </c>
      <c r="C149" s="3">
        <v>277</v>
      </c>
      <c r="D149" s="3">
        <v>34</v>
      </c>
      <c r="E149" s="3">
        <v>76.528999999999996</v>
      </c>
      <c r="F149" s="3" t="s">
        <v>31</v>
      </c>
      <c r="G149" s="3">
        <v>76.53</v>
      </c>
      <c r="H149" s="3">
        <v>0</v>
      </c>
      <c r="I149" s="3">
        <v>100</v>
      </c>
    </row>
    <row r="150" spans="1:9" x14ac:dyDescent="0.25">
      <c r="A150" s="3" t="s">
        <v>30</v>
      </c>
      <c r="B150" s="3" t="s">
        <v>215</v>
      </c>
      <c r="C150" s="3">
        <v>278</v>
      </c>
      <c r="D150" s="3">
        <v>77</v>
      </c>
      <c r="E150" s="3">
        <v>29.302600000000002</v>
      </c>
      <c r="F150" s="3" t="s">
        <v>31</v>
      </c>
      <c r="G150" s="3">
        <v>29.3</v>
      </c>
      <c r="H150" s="3">
        <v>0</v>
      </c>
      <c r="I150" s="3">
        <v>100</v>
      </c>
    </row>
    <row r="151" spans="1:9" x14ac:dyDescent="0.25">
      <c r="A151" s="3" t="s">
        <v>30</v>
      </c>
      <c r="B151" s="3" t="s">
        <v>216</v>
      </c>
      <c r="C151" s="3">
        <v>279</v>
      </c>
      <c r="D151" s="3">
        <v>23</v>
      </c>
      <c r="E151" s="3">
        <v>66</v>
      </c>
      <c r="F151" s="3" t="s">
        <v>23</v>
      </c>
      <c r="G151" s="3">
        <v>66</v>
      </c>
      <c r="H151" s="3">
        <v>0</v>
      </c>
      <c r="I151" s="3">
        <v>100</v>
      </c>
    </row>
    <row r="152" spans="1:9" x14ac:dyDescent="0.25">
      <c r="A152" s="3" t="s">
        <v>30</v>
      </c>
      <c r="B152" s="3" t="s">
        <v>217</v>
      </c>
      <c r="C152" s="3">
        <v>280</v>
      </c>
      <c r="D152" s="3">
        <v>151</v>
      </c>
      <c r="E152" s="3">
        <v>17.375499999999999</v>
      </c>
      <c r="F152" s="3" t="s">
        <v>31</v>
      </c>
      <c r="G152" s="3">
        <v>17.38</v>
      </c>
      <c r="H152" s="3">
        <v>0</v>
      </c>
      <c r="I152" s="3">
        <v>100</v>
      </c>
    </row>
    <row r="153" spans="1:9" x14ac:dyDescent="0.25">
      <c r="A153" s="3" t="s">
        <v>55</v>
      </c>
      <c r="B153" s="3" t="s">
        <v>414</v>
      </c>
      <c r="C153" s="3">
        <v>281</v>
      </c>
      <c r="D153" s="3">
        <v>8.8260000000000005</v>
      </c>
      <c r="E153" s="3">
        <v>341</v>
      </c>
      <c r="F153" s="3" t="s">
        <v>64</v>
      </c>
      <c r="G153" s="3">
        <v>341</v>
      </c>
      <c r="H153" s="3">
        <v>0</v>
      </c>
      <c r="I153" s="3">
        <v>100</v>
      </c>
    </row>
    <row r="154" spans="1:9" x14ac:dyDescent="0.25">
      <c r="A154" s="3" t="s">
        <v>22</v>
      </c>
      <c r="B154" s="3" t="s">
        <v>218</v>
      </c>
      <c r="C154" s="3">
        <v>282</v>
      </c>
      <c r="D154" s="3">
        <v>350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219</v>
      </c>
      <c r="C155" s="3">
        <v>283</v>
      </c>
      <c r="D155" s="3">
        <v>400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55</v>
      </c>
      <c r="B156" s="3" t="s">
        <v>415</v>
      </c>
      <c r="C156" s="3">
        <v>284</v>
      </c>
      <c r="D156" s="3">
        <v>23.75</v>
      </c>
      <c r="E156" s="3">
        <v>306</v>
      </c>
      <c r="F156" s="3" t="s">
        <v>23</v>
      </c>
      <c r="G156" s="3">
        <v>306</v>
      </c>
      <c r="H156" s="3">
        <v>0</v>
      </c>
      <c r="I156" s="3">
        <v>100</v>
      </c>
    </row>
    <row r="157" spans="1:9" x14ac:dyDescent="0.25">
      <c r="A157" s="3" t="s">
        <v>34</v>
      </c>
      <c r="B157" s="3" t="s">
        <v>313</v>
      </c>
      <c r="C157" s="3">
        <v>287</v>
      </c>
      <c r="D157" s="3">
        <v>800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67</v>
      </c>
      <c r="B158" s="3" t="s">
        <v>338</v>
      </c>
      <c r="C158" s="3">
        <v>288</v>
      </c>
      <c r="D158" s="3">
        <v>32.799999999999997</v>
      </c>
      <c r="E158" s="3">
        <v>30.45</v>
      </c>
      <c r="F158" s="3" t="s">
        <v>19</v>
      </c>
      <c r="G158" s="3">
        <v>30.45</v>
      </c>
      <c r="H158" s="3">
        <v>0</v>
      </c>
      <c r="I158" s="3">
        <v>100</v>
      </c>
    </row>
    <row r="159" spans="1:9" x14ac:dyDescent="0.25">
      <c r="A159" s="3" t="s">
        <v>67</v>
      </c>
      <c r="B159" s="3" t="s">
        <v>332</v>
      </c>
      <c r="C159" s="3">
        <v>313</v>
      </c>
      <c r="D159" s="3">
        <v>301.392</v>
      </c>
      <c r="E159" s="3">
        <v>3.992</v>
      </c>
      <c r="F159" s="3" t="s">
        <v>10</v>
      </c>
      <c r="G159" s="3">
        <v>3.99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448</v>
      </c>
      <c r="C160" s="3">
        <v>333</v>
      </c>
      <c r="D160" s="3">
        <v>15000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54</v>
      </c>
      <c r="B161" s="3" t="s">
        <v>378</v>
      </c>
      <c r="C161" s="3">
        <v>341</v>
      </c>
      <c r="D161" s="3">
        <v>1.5</v>
      </c>
      <c r="E161" s="3">
        <v>1182</v>
      </c>
      <c r="F161" s="3" t="s">
        <v>23</v>
      </c>
      <c r="G161" s="3">
        <v>1182</v>
      </c>
      <c r="H161" s="3">
        <v>0</v>
      </c>
      <c r="I161" s="3">
        <v>100</v>
      </c>
    </row>
    <row r="162" spans="1:9" x14ac:dyDescent="0.25">
      <c r="A162" s="3" t="s">
        <v>18</v>
      </c>
      <c r="B162" s="3" t="s">
        <v>222</v>
      </c>
      <c r="C162" s="3">
        <v>350</v>
      </c>
      <c r="D162" s="3">
        <v>1</v>
      </c>
      <c r="E162" s="3">
        <v>1</v>
      </c>
      <c r="F162" s="3" t="s">
        <v>12</v>
      </c>
      <c r="G162" s="3">
        <v>0</v>
      </c>
      <c r="H162" s="3">
        <v>1</v>
      </c>
      <c r="I162" s="3">
        <v>0</v>
      </c>
    </row>
    <row r="163" spans="1:9" x14ac:dyDescent="0.25">
      <c r="A163" s="3" t="s">
        <v>18</v>
      </c>
      <c r="B163" s="3" t="s">
        <v>229</v>
      </c>
      <c r="C163" s="3">
        <v>447</v>
      </c>
      <c r="D163" s="3">
        <v>11400</v>
      </c>
      <c r="E163" s="3">
        <v>1</v>
      </c>
      <c r="F163" s="3" t="s">
        <v>12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18</v>
      </c>
      <c r="B164" s="3" t="s">
        <v>457</v>
      </c>
      <c r="C164" s="3">
        <v>457</v>
      </c>
      <c r="D164" s="3">
        <v>2500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543</v>
      </c>
      <c r="C165" s="3">
        <v>466</v>
      </c>
      <c r="D165" s="3">
        <v>91.494</v>
      </c>
      <c r="E165" s="3">
        <v>32.515999999999998</v>
      </c>
      <c r="F165" s="3" t="s">
        <v>10</v>
      </c>
      <c r="G165" s="3">
        <v>32.520000000000003</v>
      </c>
      <c r="H165" s="3">
        <v>0</v>
      </c>
      <c r="I165" s="3">
        <v>100</v>
      </c>
    </row>
    <row r="166" spans="1:9" x14ac:dyDescent="0.25">
      <c r="A166" s="3" t="s">
        <v>21</v>
      </c>
      <c r="B166" s="3" t="s">
        <v>548</v>
      </c>
      <c r="C166" s="3">
        <v>476</v>
      </c>
      <c r="D166" s="3">
        <v>48.438000000000002</v>
      </c>
      <c r="E166" s="3">
        <v>40.877000000000002</v>
      </c>
      <c r="F166" s="3" t="s">
        <v>10</v>
      </c>
      <c r="G166" s="3">
        <v>40.880000000000003</v>
      </c>
      <c r="H166" s="3">
        <v>0</v>
      </c>
      <c r="I166" s="3">
        <v>100</v>
      </c>
    </row>
    <row r="167" spans="1:9" x14ac:dyDescent="0.25">
      <c r="A167" s="3" t="s">
        <v>21</v>
      </c>
      <c r="B167" s="3" t="s">
        <v>549</v>
      </c>
      <c r="C167" s="3">
        <v>477</v>
      </c>
      <c r="D167" s="3">
        <v>43</v>
      </c>
      <c r="E167" s="3">
        <v>32.515999999999998</v>
      </c>
      <c r="F167" s="3" t="s">
        <v>10</v>
      </c>
      <c r="G167" s="3">
        <v>32.520000000000003</v>
      </c>
      <c r="H167" s="3">
        <v>0</v>
      </c>
      <c r="I167" s="3">
        <v>100</v>
      </c>
    </row>
    <row r="168" spans="1:9" x14ac:dyDescent="0.25">
      <c r="A168" s="3" t="s">
        <v>46</v>
      </c>
      <c r="B168" s="3" t="s">
        <v>379</v>
      </c>
      <c r="C168" s="3">
        <v>478</v>
      </c>
      <c r="D168" s="3">
        <v>4954</v>
      </c>
      <c r="E168" s="3">
        <v>5.61</v>
      </c>
      <c r="F168" s="3" t="s">
        <v>19</v>
      </c>
      <c r="G168" s="3">
        <v>5.61</v>
      </c>
      <c r="H168" s="3">
        <v>0</v>
      </c>
      <c r="I168" s="3">
        <v>100</v>
      </c>
    </row>
    <row r="169" spans="1:9" x14ac:dyDescent="0.25">
      <c r="A169" s="3" t="s">
        <v>46</v>
      </c>
      <c r="B169" s="3" t="s">
        <v>384</v>
      </c>
      <c r="C169" s="3">
        <v>479</v>
      </c>
      <c r="D169" s="3">
        <v>2786.8</v>
      </c>
      <c r="E169" s="3">
        <v>34.020000000000003</v>
      </c>
      <c r="F169" s="3" t="s">
        <v>19</v>
      </c>
      <c r="G169" s="3">
        <v>15.25</v>
      </c>
      <c r="H169" s="3">
        <v>18.77</v>
      </c>
      <c r="I169" s="3">
        <v>44.826999999999998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3:L17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0.15</v>
      </c>
      <c r="F24" s="3" t="s">
        <v>16</v>
      </c>
      <c r="G24" s="3">
        <v>0.15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15.97</v>
      </c>
      <c r="F31" s="3" t="s">
        <v>10</v>
      </c>
      <c r="G31" s="3">
        <v>15.97</v>
      </c>
      <c r="H31" s="3">
        <v>0</v>
      </c>
      <c r="I31" s="3">
        <v>100</v>
      </c>
      <c r="J31">
        <f t="shared" si="0"/>
        <v>4813.2302399999999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0.99</v>
      </c>
      <c r="F38" s="3" t="s">
        <v>14</v>
      </c>
      <c r="G38" s="3">
        <v>0.99</v>
      </c>
      <c r="H38" s="3">
        <v>0</v>
      </c>
      <c r="I38" s="3">
        <v>100</v>
      </c>
      <c r="J38">
        <f t="shared" si="0"/>
        <v>1485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16.88</v>
      </c>
      <c r="F47" s="3" t="s">
        <v>10</v>
      </c>
      <c r="G47" s="3">
        <v>16.88</v>
      </c>
      <c r="H47" s="3">
        <v>0</v>
      </c>
      <c r="I47" s="3">
        <v>100</v>
      </c>
      <c r="J47">
        <f t="shared" si="0"/>
        <v>5087.4969599999995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0.94</v>
      </c>
      <c r="H51" s="3">
        <v>0</v>
      </c>
      <c r="I51" s="3">
        <v>100</v>
      </c>
      <c r="J51">
        <f t="shared" si="0"/>
        <v>1410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0.03</v>
      </c>
      <c r="F54" s="3" t="s">
        <v>16</v>
      </c>
      <c r="G54" s="3">
        <v>0.03</v>
      </c>
      <c r="H54" s="3">
        <v>0</v>
      </c>
      <c r="I54" s="3">
        <v>100</v>
      </c>
      <c r="J54">
        <f t="shared" si="0"/>
        <v>210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2.75</v>
      </c>
      <c r="F57" s="3" t="s">
        <v>10</v>
      </c>
      <c r="G57" s="3">
        <v>2.75</v>
      </c>
      <c r="H57" s="3">
        <v>0</v>
      </c>
      <c r="I57" s="3">
        <v>100</v>
      </c>
      <c r="J57">
        <f t="shared" si="0"/>
        <v>828.82799999999997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0.22</v>
      </c>
      <c r="F60" s="3" t="s">
        <v>14</v>
      </c>
      <c r="G60" s="3">
        <v>0.22</v>
      </c>
      <c r="H60" s="3">
        <v>0</v>
      </c>
      <c r="I60" s="3">
        <v>100</v>
      </c>
      <c r="J60">
        <f t="shared" si="0"/>
        <v>330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43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12500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12500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277</v>
      </c>
      <c r="C80" s="3">
        <v>169</v>
      </c>
      <c r="D80" s="3">
        <v>430.56</v>
      </c>
      <c r="E80" s="3">
        <v>52.131999999999998</v>
      </c>
      <c r="F80" s="3" t="s">
        <v>10</v>
      </c>
      <c r="G80" s="3">
        <v>52.13</v>
      </c>
      <c r="H80" s="3">
        <v>0</v>
      </c>
      <c r="I80" s="3">
        <v>100</v>
      </c>
      <c r="J80">
        <f t="shared" si="2"/>
        <v>22445.092800000002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278</v>
      </c>
      <c r="C81" s="3">
        <v>172</v>
      </c>
      <c r="D81" s="3">
        <v>430.56</v>
      </c>
      <c r="E81" s="3">
        <v>82.954999999999998</v>
      </c>
      <c r="F81" s="3" t="s">
        <v>10</v>
      </c>
      <c r="G81" s="3">
        <v>82.96</v>
      </c>
      <c r="H81" s="3">
        <v>0</v>
      </c>
      <c r="I81" s="3">
        <v>100</v>
      </c>
      <c r="J81">
        <f t="shared" si="2"/>
        <v>35719.257599999997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279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163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173</v>
      </c>
      <c r="C93" s="3">
        <v>215</v>
      </c>
      <c r="D93" s="3">
        <v>301.392</v>
      </c>
      <c r="E93" s="3">
        <v>19.047999999999998</v>
      </c>
      <c r="F93" s="3" t="s">
        <v>10</v>
      </c>
      <c r="G93" s="3">
        <v>0</v>
      </c>
      <c r="H93" s="3">
        <v>19.05</v>
      </c>
      <c r="I93" s="3">
        <v>0</v>
      </c>
    </row>
    <row r="94" spans="1:12" x14ac:dyDescent="0.25">
      <c r="A94" s="3" t="s">
        <v>22</v>
      </c>
      <c r="B94" s="3" t="s">
        <v>232</v>
      </c>
      <c r="C94" s="3">
        <v>217</v>
      </c>
      <c r="D94" s="3">
        <v>450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22</v>
      </c>
      <c r="B95" s="3" t="s">
        <v>174</v>
      </c>
      <c r="C95" s="3">
        <v>218</v>
      </c>
      <c r="D95" s="3">
        <v>350</v>
      </c>
      <c r="E95" s="3">
        <v>14</v>
      </c>
      <c r="F95" s="3" t="s">
        <v>13</v>
      </c>
      <c r="G95" s="3">
        <v>14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175</v>
      </c>
      <c r="C96" s="3">
        <v>219</v>
      </c>
      <c r="D96" s="3">
        <v>82</v>
      </c>
      <c r="E96" s="3">
        <v>41.17</v>
      </c>
      <c r="F96" s="3" t="s">
        <v>19</v>
      </c>
      <c r="G96" s="3">
        <v>0</v>
      </c>
      <c r="H96" s="3">
        <v>41.17</v>
      </c>
      <c r="I96" s="3">
        <v>0</v>
      </c>
    </row>
    <row r="97" spans="1:9" x14ac:dyDescent="0.25">
      <c r="A97" s="3" t="s">
        <v>22</v>
      </c>
      <c r="B97" s="3" t="s">
        <v>176</v>
      </c>
      <c r="C97" s="3">
        <v>220</v>
      </c>
      <c r="D97" s="3">
        <v>32.799999999999997</v>
      </c>
      <c r="E97" s="3">
        <v>102.54</v>
      </c>
      <c r="F97" s="3" t="s">
        <v>19</v>
      </c>
      <c r="G97" s="3">
        <v>0</v>
      </c>
      <c r="H97" s="3">
        <v>102.54</v>
      </c>
      <c r="I97" s="3">
        <v>0</v>
      </c>
    </row>
    <row r="98" spans="1:9" x14ac:dyDescent="0.25">
      <c r="A98" s="3" t="s">
        <v>22</v>
      </c>
      <c r="B98" s="3" t="s">
        <v>177</v>
      </c>
      <c r="C98" s="3">
        <v>221</v>
      </c>
      <c r="D98" s="3">
        <v>131.19999999999999</v>
      </c>
      <c r="E98" s="3">
        <v>25.568000000000001</v>
      </c>
      <c r="F98" s="3" t="s">
        <v>19</v>
      </c>
      <c r="G98" s="3">
        <v>0</v>
      </c>
      <c r="H98" s="3">
        <v>25.57</v>
      </c>
      <c r="I98" s="3">
        <v>0</v>
      </c>
    </row>
    <row r="99" spans="1:9" x14ac:dyDescent="0.25">
      <c r="A99" s="3" t="s">
        <v>22</v>
      </c>
      <c r="B99" s="3" t="s">
        <v>178</v>
      </c>
      <c r="C99" s="3">
        <v>222</v>
      </c>
      <c r="D99" s="3">
        <v>1000</v>
      </c>
      <c r="E99" s="3">
        <v>5</v>
      </c>
      <c r="F99" s="3" t="s">
        <v>13</v>
      </c>
      <c r="G99" s="3">
        <v>4</v>
      </c>
      <c r="H99" s="3">
        <v>1</v>
      </c>
      <c r="I99" s="3">
        <v>80</v>
      </c>
    </row>
    <row r="100" spans="1:9" x14ac:dyDescent="0.25">
      <c r="A100" s="3" t="s">
        <v>22</v>
      </c>
      <c r="B100" s="3" t="s">
        <v>181</v>
      </c>
      <c r="C100" s="3">
        <v>226</v>
      </c>
      <c r="D100" s="3">
        <v>183</v>
      </c>
      <c r="E100" s="3">
        <v>53.820999999999998</v>
      </c>
      <c r="F100" s="3" t="s">
        <v>10</v>
      </c>
      <c r="G100" s="3">
        <v>53.82</v>
      </c>
      <c r="H100" s="3">
        <v>0</v>
      </c>
      <c r="I100" s="3">
        <v>99.998000000000005</v>
      </c>
    </row>
    <row r="101" spans="1:9" x14ac:dyDescent="0.25">
      <c r="A101" s="3" t="s">
        <v>22</v>
      </c>
      <c r="B101" s="3" t="s">
        <v>182</v>
      </c>
      <c r="C101" s="3">
        <v>227</v>
      </c>
      <c r="D101" s="3">
        <v>49.2</v>
      </c>
      <c r="E101" s="3">
        <v>52.606999999999999</v>
      </c>
      <c r="F101" s="3" t="s">
        <v>19</v>
      </c>
      <c r="G101" s="3">
        <v>52.6</v>
      </c>
      <c r="H101" s="3">
        <v>0.01</v>
      </c>
      <c r="I101" s="3">
        <v>99.986999999999995</v>
      </c>
    </row>
    <row r="102" spans="1:9" x14ac:dyDescent="0.25">
      <c r="A102" s="3" t="s">
        <v>22</v>
      </c>
      <c r="B102" s="3" t="s">
        <v>183</v>
      </c>
      <c r="C102" s="3">
        <v>228</v>
      </c>
      <c r="D102" s="3">
        <v>183</v>
      </c>
      <c r="E102" s="3">
        <v>3.69</v>
      </c>
      <c r="F102" s="3" t="s">
        <v>10</v>
      </c>
      <c r="G102" s="3">
        <v>3.69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184</v>
      </c>
      <c r="C103" s="3">
        <v>229</v>
      </c>
      <c r="D103" s="3">
        <v>49.2</v>
      </c>
      <c r="E103" s="3">
        <v>8</v>
      </c>
      <c r="F103" s="3" t="s">
        <v>19</v>
      </c>
      <c r="G103" s="3">
        <v>8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185</v>
      </c>
      <c r="C104" s="3">
        <v>230</v>
      </c>
      <c r="D104" s="3">
        <v>183</v>
      </c>
      <c r="E104" s="3">
        <v>2.512</v>
      </c>
      <c r="F104" s="3" t="s">
        <v>10</v>
      </c>
      <c r="G104" s="3">
        <v>2.5099999999999998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186</v>
      </c>
      <c r="C105" s="3">
        <v>231</v>
      </c>
      <c r="D105" s="3">
        <v>49.2</v>
      </c>
      <c r="E105" s="3">
        <v>7.61</v>
      </c>
      <c r="F105" s="3" t="s">
        <v>19</v>
      </c>
      <c r="G105" s="3">
        <v>7.61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187</v>
      </c>
      <c r="C106" s="3">
        <v>232</v>
      </c>
      <c r="D106" s="3">
        <v>183</v>
      </c>
      <c r="E106" s="3">
        <v>11.397</v>
      </c>
      <c r="F106" s="3" t="s">
        <v>10</v>
      </c>
      <c r="G106" s="3">
        <v>11.4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188</v>
      </c>
      <c r="C107" s="3">
        <v>233</v>
      </c>
      <c r="D107" s="3">
        <v>49.2</v>
      </c>
      <c r="E107" s="3">
        <v>25.3</v>
      </c>
      <c r="F107" s="3" t="s">
        <v>19</v>
      </c>
      <c r="G107" s="3">
        <v>25.3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189</v>
      </c>
      <c r="C108" s="3">
        <v>234</v>
      </c>
      <c r="D108" s="3">
        <v>183</v>
      </c>
      <c r="E108" s="3">
        <v>27.18</v>
      </c>
      <c r="F108" s="3" t="s">
        <v>10</v>
      </c>
      <c r="G108" s="3">
        <v>27.18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190</v>
      </c>
      <c r="C109" s="3">
        <v>235</v>
      </c>
      <c r="D109" s="3">
        <v>2.5</v>
      </c>
      <c r="E109" s="3">
        <v>1182</v>
      </c>
      <c r="F109" s="3" t="s">
        <v>23</v>
      </c>
      <c r="G109" s="3">
        <v>1182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191</v>
      </c>
      <c r="C110" s="3">
        <v>237</v>
      </c>
      <c r="D110" s="3">
        <v>183</v>
      </c>
      <c r="E110" s="3">
        <v>3.7629999999999999</v>
      </c>
      <c r="F110" s="3" t="s">
        <v>10</v>
      </c>
      <c r="G110" s="3">
        <v>3.76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192</v>
      </c>
      <c r="C111" s="3">
        <v>238</v>
      </c>
      <c r="D111" s="3">
        <v>183</v>
      </c>
      <c r="E111" s="3">
        <v>18.196999999999999</v>
      </c>
      <c r="F111" s="3" t="s">
        <v>10</v>
      </c>
      <c r="G111" s="3">
        <v>18.2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193</v>
      </c>
      <c r="C112" s="3">
        <v>239</v>
      </c>
      <c r="D112" s="3">
        <v>183</v>
      </c>
      <c r="E112" s="3">
        <v>7.5650000000000004</v>
      </c>
      <c r="F112" s="3" t="s">
        <v>10</v>
      </c>
      <c r="G112" s="3">
        <v>7.57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194</v>
      </c>
      <c r="C113" s="3">
        <v>240</v>
      </c>
      <c r="D113" s="3">
        <v>183</v>
      </c>
      <c r="E113" s="3">
        <v>36.601999999999997</v>
      </c>
      <c r="F113" s="3" t="s">
        <v>10</v>
      </c>
      <c r="G113" s="3">
        <v>36.6</v>
      </c>
      <c r="H113" s="3">
        <v>0</v>
      </c>
      <c r="I113" s="3">
        <v>100</v>
      </c>
    </row>
    <row r="114" spans="1:9" x14ac:dyDescent="0.25">
      <c r="A114" s="3" t="s">
        <v>68</v>
      </c>
      <c r="B114" s="3" t="s">
        <v>195</v>
      </c>
      <c r="C114" s="3">
        <v>243</v>
      </c>
      <c r="D114" s="3">
        <v>64.58</v>
      </c>
      <c r="E114" s="3">
        <v>130.13</v>
      </c>
      <c r="F114" s="3" t="s">
        <v>10</v>
      </c>
      <c r="G114" s="3">
        <v>130.13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196</v>
      </c>
      <c r="C115" s="3">
        <v>246</v>
      </c>
      <c r="D115" s="3">
        <v>15000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273</v>
      </c>
      <c r="C116" s="3">
        <v>247</v>
      </c>
      <c r="D116" s="3">
        <v>600</v>
      </c>
      <c r="E116" s="3">
        <v>1</v>
      </c>
      <c r="F116" s="3" t="s">
        <v>13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197</v>
      </c>
      <c r="C117" s="3">
        <v>248</v>
      </c>
      <c r="D117" s="3">
        <v>2000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198</v>
      </c>
      <c r="C118" s="3">
        <v>250</v>
      </c>
      <c r="D118" s="3">
        <v>9000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199</v>
      </c>
      <c r="C119" s="3">
        <v>251</v>
      </c>
      <c r="D119" s="3">
        <v>6000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200</v>
      </c>
      <c r="C120" s="3">
        <v>253</v>
      </c>
      <c r="D120" s="3">
        <v>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25</v>
      </c>
      <c r="C121" s="3">
        <v>254</v>
      </c>
      <c r="D121" s="3">
        <v>4000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201</v>
      </c>
      <c r="C122" s="3">
        <v>255</v>
      </c>
      <c r="D122" s="3">
        <v>6000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24</v>
      </c>
      <c r="B123" s="3" t="s">
        <v>272</v>
      </c>
      <c r="C123" s="3">
        <v>256</v>
      </c>
      <c r="D123" s="3">
        <v>2500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257</v>
      </c>
      <c r="D124" s="3">
        <v>1800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203</v>
      </c>
      <c r="C125" s="3">
        <v>258</v>
      </c>
      <c r="D125" s="3">
        <v>2000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46</v>
      </c>
      <c r="B126" s="3" t="s">
        <v>204</v>
      </c>
      <c r="C126" s="3">
        <v>260</v>
      </c>
      <c r="D126" s="3">
        <v>5535</v>
      </c>
      <c r="E126" s="3">
        <v>23.28</v>
      </c>
      <c r="F126" s="3" t="s">
        <v>19</v>
      </c>
      <c r="G126" s="3">
        <v>21.98</v>
      </c>
      <c r="H126" s="3">
        <v>1.3</v>
      </c>
      <c r="I126" s="3">
        <v>94.415999999999997</v>
      </c>
    </row>
    <row r="127" spans="1:9" x14ac:dyDescent="0.25">
      <c r="A127" s="3" t="s">
        <v>26</v>
      </c>
      <c r="B127" s="3" t="s">
        <v>204</v>
      </c>
      <c r="C127" s="3">
        <v>260</v>
      </c>
      <c r="D127" s="3">
        <v>5535</v>
      </c>
      <c r="E127" s="3">
        <v>8.08</v>
      </c>
      <c r="F127" s="3" t="s">
        <v>19</v>
      </c>
      <c r="G127" s="3">
        <v>8.08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205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206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382</v>
      </c>
      <c r="C131" s="3">
        <v>268</v>
      </c>
      <c r="D131" s="3">
        <v>5535</v>
      </c>
      <c r="E131" s="3">
        <v>1.0057</v>
      </c>
      <c r="F131" s="3" t="s">
        <v>19</v>
      </c>
      <c r="G131" s="3">
        <v>1.01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209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210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233</v>
      </c>
      <c r="C134" s="3">
        <v>273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225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225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55</v>
      </c>
      <c r="B141" s="3" t="s">
        <v>414</v>
      </c>
      <c r="C141" s="3">
        <v>281</v>
      </c>
      <c r="D141" s="3">
        <v>8.8260000000000005</v>
      </c>
      <c r="E141" s="3">
        <v>303</v>
      </c>
      <c r="F141" s="3" t="s">
        <v>64</v>
      </c>
      <c r="G141" s="3">
        <v>303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55</v>
      </c>
      <c r="B144" s="3" t="s">
        <v>415</v>
      </c>
      <c r="C144" s="3">
        <v>284</v>
      </c>
      <c r="D144" s="3">
        <v>23.75</v>
      </c>
      <c r="E144" s="3">
        <v>303</v>
      </c>
      <c r="F144" s="3" t="s">
        <v>23</v>
      </c>
      <c r="G144" s="3">
        <v>303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313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338</v>
      </c>
      <c r="C146" s="3">
        <v>288</v>
      </c>
      <c r="D146" s="3">
        <v>32.799999999999997</v>
      </c>
      <c r="E146" s="3">
        <v>35.19</v>
      </c>
      <c r="F146" s="3" t="s">
        <v>19</v>
      </c>
      <c r="G146" s="3">
        <v>35.19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146</v>
      </c>
      <c r="E147" s="3">
        <v>277</v>
      </c>
      <c r="F147" s="3" t="s">
        <v>23</v>
      </c>
      <c r="G147" s="3">
        <v>277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220</v>
      </c>
      <c r="C148" s="3">
        <v>296</v>
      </c>
      <c r="D148" s="3">
        <v>290</v>
      </c>
      <c r="E148" s="3">
        <v>29</v>
      </c>
      <c r="F148" s="3" t="s">
        <v>12</v>
      </c>
      <c r="G148" s="3">
        <v>29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332</v>
      </c>
      <c r="C149" s="3">
        <v>313</v>
      </c>
      <c r="D149" s="3">
        <v>301.392</v>
      </c>
      <c r="E149" s="3">
        <v>3.9020000000000001</v>
      </c>
      <c r="F149" s="3" t="s">
        <v>10</v>
      </c>
      <c r="G149" s="3">
        <v>3.9</v>
      </c>
      <c r="H149" s="3">
        <v>0</v>
      </c>
      <c r="I149" s="3">
        <v>100</v>
      </c>
    </row>
    <row r="150" spans="1:9" x14ac:dyDescent="0.25">
      <c r="A150" s="3" t="s">
        <v>60</v>
      </c>
      <c r="B150" s="3" t="s">
        <v>328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224</v>
      </c>
      <c r="C152" s="3">
        <v>401</v>
      </c>
      <c r="D152" s="3">
        <v>2000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225</v>
      </c>
      <c r="C153" s="3">
        <v>402</v>
      </c>
      <c r="D153" s="3">
        <v>2000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226</v>
      </c>
      <c r="C154" s="3">
        <v>403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228</v>
      </c>
      <c r="C155" s="3">
        <v>405</v>
      </c>
      <c r="D155" s="3">
        <v>3000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236</v>
      </c>
      <c r="C156" s="3">
        <v>408</v>
      </c>
      <c r="D156" s="3">
        <v>1000</v>
      </c>
      <c r="E156" s="3">
        <v>1</v>
      </c>
      <c r="F156" s="3" t="s">
        <v>13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256</v>
      </c>
      <c r="C157" s="3">
        <v>413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257</v>
      </c>
      <c r="C158" s="3">
        <v>414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258</v>
      </c>
      <c r="C159" s="3">
        <v>415</v>
      </c>
      <c r="D159" s="3">
        <v>48.438000000000002</v>
      </c>
      <c r="E159" s="3">
        <v>73.298000000000002</v>
      </c>
      <c r="F159" s="3" t="s">
        <v>10</v>
      </c>
      <c r="G159" s="3">
        <v>73.3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259</v>
      </c>
      <c r="C160" s="3">
        <v>416</v>
      </c>
      <c r="D160" s="3">
        <v>16.149999999999999</v>
      </c>
      <c r="E160" s="3">
        <v>73.298000000000002</v>
      </c>
      <c r="F160" s="3" t="s">
        <v>10</v>
      </c>
      <c r="G160" s="3">
        <v>73.3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260</v>
      </c>
      <c r="C161" s="3">
        <v>417</v>
      </c>
      <c r="D161" s="3">
        <v>26.91</v>
      </c>
      <c r="E161" s="3">
        <v>73.298000000000002</v>
      </c>
      <c r="F161" s="3" t="s">
        <v>10</v>
      </c>
      <c r="G161" s="3">
        <v>73.3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261</v>
      </c>
      <c r="C162" s="3">
        <v>418</v>
      </c>
      <c r="D162" s="3">
        <v>16.149999999999999</v>
      </c>
      <c r="E162" s="3">
        <v>24.45</v>
      </c>
      <c r="F162" s="3" t="s">
        <v>10</v>
      </c>
      <c r="G162" s="3">
        <v>24.45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262</v>
      </c>
      <c r="C163" s="3">
        <v>419</v>
      </c>
      <c r="D163" s="3">
        <v>32.292000000000002</v>
      </c>
      <c r="E163" s="3">
        <v>24.45</v>
      </c>
      <c r="F163" s="3" t="s">
        <v>10</v>
      </c>
      <c r="G163" s="3">
        <v>24.45</v>
      </c>
      <c r="H163" s="3">
        <v>0</v>
      </c>
      <c r="I163" s="3">
        <v>100</v>
      </c>
    </row>
    <row r="164" spans="1:9" x14ac:dyDescent="0.25">
      <c r="A164" s="3" t="s">
        <v>24</v>
      </c>
      <c r="B164" s="3" t="s">
        <v>321</v>
      </c>
      <c r="C164" s="3">
        <v>432</v>
      </c>
      <c r="D164" s="3">
        <v>750</v>
      </c>
      <c r="E164" s="3">
        <v>1</v>
      </c>
      <c r="F164" s="3" t="s">
        <v>13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22</v>
      </c>
      <c r="B165" s="3" t="s">
        <v>339</v>
      </c>
      <c r="C165" s="3">
        <v>436</v>
      </c>
      <c r="D165" s="3">
        <v>1146.52</v>
      </c>
      <c r="E165" s="3">
        <v>3.3849999999999998</v>
      </c>
      <c r="F165" s="3" t="s">
        <v>10</v>
      </c>
      <c r="G165" s="3">
        <v>3.39</v>
      </c>
      <c r="H165" s="3">
        <v>0</v>
      </c>
      <c r="I165" s="3">
        <v>100</v>
      </c>
    </row>
    <row r="166" spans="1:9" x14ac:dyDescent="0.25">
      <c r="A166" s="3" t="s">
        <v>20</v>
      </c>
      <c r="B166" s="3" t="s">
        <v>355</v>
      </c>
      <c r="C166" s="3">
        <v>438</v>
      </c>
      <c r="D166" s="3">
        <v>215.28</v>
      </c>
      <c r="E166" s="3">
        <v>3.45</v>
      </c>
      <c r="F166" s="3" t="s">
        <v>10</v>
      </c>
      <c r="G166" s="3">
        <v>3.45</v>
      </c>
      <c r="H166" s="3">
        <v>0</v>
      </c>
      <c r="I166" s="3">
        <v>100</v>
      </c>
    </row>
    <row r="167" spans="1:9" x14ac:dyDescent="0.25">
      <c r="A167" s="3" t="s">
        <v>20</v>
      </c>
      <c r="B167" s="3" t="s">
        <v>356</v>
      </c>
      <c r="C167" s="3">
        <v>439</v>
      </c>
      <c r="D167" s="3">
        <v>430.56</v>
      </c>
      <c r="E167" s="3">
        <v>5.835</v>
      </c>
      <c r="F167" s="3" t="s">
        <v>10</v>
      </c>
      <c r="G167" s="3">
        <v>5.84</v>
      </c>
      <c r="H167" s="3">
        <v>0</v>
      </c>
      <c r="I167" s="3">
        <v>100</v>
      </c>
    </row>
    <row r="168" spans="1:9" x14ac:dyDescent="0.25">
      <c r="A168" s="3" t="s">
        <v>22</v>
      </c>
      <c r="B168" s="3" t="s">
        <v>340</v>
      </c>
      <c r="C168" s="3">
        <v>442</v>
      </c>
      <c r="D168" s="3">
        <v>244.5</v>
      </c>
      <c r="E168" s="3">
        <v>18.478999999999999</v>
      </c>
      <c r="F168" s="3" t="s">
        <v>10</v>
      </c>
      <c r="G168" s="3">
        <v>18.47</v>
      </c>
      <c r="H168" s="3">
        <v>0.01</v>
      </c>
      <c r="I168" s="3">
        <v>99.950999999999993</v>
      </c>
    </row>
    <row r="169" spans="1:9" x14ac:dyDescent="0.25">
      <c r="A169" s="3" t="s">
        <v>18</v>
      </c>
      <c r="B169" s="3" t="s">
        <v>229</v>
      </c>
      <c r="C169" s="3">
        <v>447</v>
      </c>
      <c r="D169" s="3">
        <v>5300</v>
      </c>
      <c r="E169" s="3">
        <v>1</v>
      </c>
      <c r="F169" s="3" t="s">
        <v>12</v>
      </c>
      <c r="G169" s="3">
        <v>1</v>
      </c>
      <c r="H169" s="3">
        <v>0</v>
      </c>
      <c r="I169" s="3">
        <v>100</v>
      </c>
    </row>
    <row r="170" spans="1:9" x14ac:dyDescent="0.25">
      <c r="A170" s="3" t="s">
        <v>24</v>
      </c>
      <c r="B170" s="3" t="s">
        <v>341</v>
      </c>
      <c r="C170" s="3">
        <v>464</v>
      </c>
      <c r="D170" s="3">
        <v>1000</v>
      </c>
      <c r="E170" s="3">
        <v>1</v>
      </c>
      <c r="F170" s="3" t="s">
        <v>13</v>
      </c>
      <c r="G170" s="3">
        <v>1</v>
      </c>
      <c r="H170" s="3">
        <v>0</v>
      </c>
      <c r="I170" s="3">
        <v>100</v>
      </c>
    </row>
    <row r="171" spans="1:9" x14ac:dyDescent="0.25">
      <c r="A171" s="3" t="s">
        <v>50</v>
      </c>
      <c r="B171" s="3" t="s">
        <v>550</v>
      </c>
      <c r="C171" s="3">
        <v>471</v>
      </c>
      <c r="D171" s="3">
        <v>22</v>
      </c>
      <c r="E171" s="3">
        <v>31.975999999999999</v>
      </c>
      <c r="F171" s="3" t="s">
        <v>10</v>
      </c>
      <c r="G171" s="3">
        <v>31.98</v>
      </c>
      <c r="H171" s="3">
        <v>0</v>
      </c>
      <c r="I171" s="3">
        <v>100</v>
      </c>
    </row>
    <row r="172" spans="1:9" x14ac:dyDescent="0.25">
      <c r="A172" s="3" t="s">
        <v>50</v>
      </c>
      <c r="B172" s="3" t="s">
        <v>551</v>
      </c>
      <c r="C172" s="3">
        <v>472</v>
      </c>
      <c r="D172" s="3">
        <v>193.75200000000001</v>
      </c>
      <c r="E172" s="3">
        <v>3.5939999999999999</v>
      </c>
      <c r="F172" s="3" t="s">
        <v>10</v>
      </c>
      <c r="G172" s="3">
        <v>3.59</v>
      </c>
      <c r="H172" s="3">
        <v>0</v>
      </c>
      <c r="I172" s="3">
        <v>100</v>
      </c>
    </row>
    <row r="173" spans="1:9" x14ac:dyDescent="0.25">
      <c r="A173" s="3" t="s">
        <v>50</v>
      </c>
      <c r="B173" s="3" t="s">
        <v>552</v>
      </c>
      <c r="C173" s="3">
        <v>473</v>
      </c>
      <c r="D173" s="3">
        <v>1000</v>
      </c>
      <c r="E173" s="3">
        <v>3.1976</v>
      </c>
      <c r="F173" s="3" t="s">
        <v>14</v>
      </c>
      <c r="G173" s="3">
        <v>3.2</v>
      </c>
      <c r="H173" s="3">
        <v>0</v>
      </c>
      <c r="I173" s="3">
        <v>100</v>
      </c>
    </row>
    <row r="174" spans="1:9" x14ac:dyDescent="0.25">
      <c r="A174" s="3" t="s">
        <v>50</v>
      </c>
      <c r="B174" s="3" t="s">
        <v>553</v>
      </c>
      <c r="C174" s="3">
        <v>474</v>
      </c>
      <c r="D174" s="3">
        <v>43</v>
      </c>
      <c r="E174" s="3">
        <v>31.975999999999999</v>
      </c>
      <c r="F174" s="3" t="s">
        <v>10</v>
      </c>
      <c r="G174" s="3">
        <v>31.98</v>
      </c>
      <c r="H174" s="3">
        <v>0</v>
      </c>
      <c r="I174" s="3">
        <v>100</v>
      </c>
    </row>
    <row r="175" spans="1:9" x14ac:dyDescent="0.25">
      <c r="A175" s="3" t="s">
        <v>50</v>
      </c>
      <c r="B175" s="3" t="s">
        <v>554</v>
      </c>
      <c r="C175" s="3">
        <v>475</v>
      </c>
      <c r="D175" s="3">
        <v>193.75200000000001</v>
      </c>
      <c r="E175" s="3">
        <v>8.9849999999999994</v>
      </c>
      <c r="F175" s="3" t="s">
        <v>10</v>
      </c>
      <c r="G175" s="3">
        <v>8.99</v>
      </c>
      <c r="H175" s="3">
        <v>0</v>
      </c>
      <c r="I175" s="3">
        <v>100</v>
      </c>
    </row>
    <row r="176" spans="1:9" x14ac:dyDescent="0.25">
      <c r="A176" s="3" t="s">
        <v>59</v>
      </c>
      <c r="B176" s="3" t="s">
        <v>325</v>
      </c>
      <c r="C176" s="3">
        <v>550</v>
      </c>
      <c r="D176" s="3">
        <v>78</v>
      </c>
      <c r="E176" s="3">
        <v>32.81</v>
      </c>
      <c r="F176" s="3" t="s">
        <v>31</v>
      </c>
      <c r="G176" s="3">
        <v>32.81</v>
      </c>
      <c r="H176" s="3">
        <v>0</v>
      </c>
      <c r="I176" s="3">
        <v>100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3:L13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34.9</v>
      </c>
      <c r="F10" s="3" t="s">
        <v>14</v>
      </c>
      <c r="G10" s="3">
        <v>34.9</v>
      </c>
      <c r="H10" s="3">
        <v>0</v>
      </c>
      <c r="I10" s="3">
        <v>100</v>
      </c>
      <c r="J10">
        <f t="shared" si="0"/>
        <v>4925.0879999999997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91.86</v>
      </c>
      <c r="F11" s="3" t="s">
        <v>10</v>
      </c>
      <c r="G11" s="3">
        <v>91.86</v>
      </c>
      <c r="H11" s="3">
        <v>0</v>
      </c>
      <c r="I11" s="3">
        <v>100</v>
      </c>
      <c r="J11">
        <f t="shared" si="0"/>
        <v>2020.92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0.15</v>
      </c>
      <c r="H23" s="3">
        <v>0</v>
      </c>
      <c r="I23" s="3">
        <v>100</v>
      </c>
      <c r="J23">
        <f t="shared" si="0"/>
        <v>1125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0</v>
      </c>
      <c r="H29" s="3">
        <v>12.33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0.99</v>
      </c>
      <c r="H37" s="3">
        <v>0</v>
      </c>
      <c r="I37" s="3">
        <v>100</v>
      </c>
      <c r="J37">
        <f t="shared" si="0"/>
        <v>1485</v>
      </c>
      <c r="K37" s="3">
        <v>0</v>
      </c>
      <c r="L37">
        <f t="shared" si="1"/>
        <v>0</v>
      </c>
    </row>
    <row r="38" spans="1:12" x14ac:dyDescent="0.25">
      <c r="A38" s="3" t="s">
        <v>51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130</v>
      </c>
      <c r="H44" s="3">
        <v>2.67</v>
      </c>
      <c r="I44" s="3">
        <v>97.99</v>
      </c>
      <c r="J44">
        <f t="shared" si="0"/>
        <v>39180.959999999999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0</v>
      </c>
      <c r="H45" s="3">
        <v>12.33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0.94</v>
      </c>
      <c r="H50" s="3">
        <v>0</v>
      </c>
      <c r="I50" s="3">
        <v>100</v>
      </c>
      <c r="J50">
        <f t="shared" si="0"/>
        <v>1410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</v>
      </c>
      <c r="I51" s="3">
        <v>100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27.13</v>
      </c>
      <c r="H55" s="3">
        <v>0</v>
      </c>
      <c r="I55" s="3">
        <v>100</v>
      </c>
      <c r="J55">
        <f t="shared" si="0"/>
        <v>8176.7649599999995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2.75</v>
      </c>
      <c r="H56" s="3">
        <v>0</v>
      </c>
      <c r="I56" s="3">
        <v>100</v>
      </c>
      <c r="J56">
        <f t="shared" si="0"/>
        <v>828.82799999999997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0.22</v>
      </c>
      <c r="H59" s="3">
        <v>0</v>
      </c>
      <c r="I59" s="3">
        <v>100</v>
      </c>
      <c r="J59">
        <f t="shared" si="0"/>
        <v>330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51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43</v>
      </c>
      <c r="B73" s="3" t="s">
        <v>151</v>
      </c>
      <c r="C73" s="3">
        <v>150</v>
      </c>
      <c r="D73" s="3">
        <v>12000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12000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277</v>
      </c>
      <c r="C80" s="3">
        <v>169</v>
      </c>
      <c r="D80" s="3">
        <v>430.56</v>
      </c>
      <c r="E80" s="3">
        <v>50.865000000000002</v>
      </c>
      <c r="F80" s="3" t="s">
        <v>10</v>
      </c>
      <c r="G80" s="3">
        <v>50.87</v>
      </c>
      <c r="H80" s="3">
        <v>0</v>
      </c>
      <c r="I80" s="3">
        <v>100</v>
      </c>
      <c r="J80">
        <f t="shared" si="2"/>
        <v>21902.587199999998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278</v>
      </c>
      <c r="C81" s="3">
        <v>172</v>
      </c>
      <c r="D81" s="3">
        <v>430.56</v>
      </c>
      <c r="E81" s="3">
        <v>85.144999999999996</v>
      </c>
      <c r="F81" s="3" t="s">
        <v>10</v>
      </c>
      <c r="G81" s="3">
        <v>85.15</v>
      </c>
      <c r="H81" s="3">
        <v>0</v>
      </c>
      <c r="I81" s="3">
        <v>100</v>
      </c>
      <c r="J81">
        <f t="shared" si="2"/>
        <v>36662.184000000001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279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163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0</v>
      </c>
      <c r="H88" s="3">
        <v>406.82</v>
      </c>
      <c r="I88" s="3">
        <v>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393.57</v>
      </c>
      <c r="H90" s="3">
        <v>168.67</v>
      </c>
      <c r="I90" s="3">
        <v>70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402.23</v>
      </c>
      <c r="H91" s="3">
        <v>172.38</v>
      </c>
      <c r="I91" s="3">
        <v>70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406.71</v>
      </c>
      <c r="H92" s="3">
        <v>174.3</v>
      </c>
      <c r="I92" s="3">
        <v>70</v>
      </c>
    </row>
    <row r="93" spans="1:12" x14ac:dyDescent="0.25">
      <c r="A93" s="3" t="s">
        <v>22</v>
      </c>
      <c r="B93" s="3" t="s">
        <v>173</v>
      </c>
      <c r="C93" s="3">
        <v>215</v>
      </c>
      <c r="D93" s="3">
        <v>301.392</v>
      </c>
      <c r="E93" s="3">
        <v>21.28</v>
      </c>
      <c r="F93" s="3" t="s">
        <v>10</v>
      </c>
      <c r="G93" s="3">
        <v>21.28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174</v>
      </c>
      <c r="C94" s="3">
        <v>218</v>
      </c>
      <c r="D94" s="3">
        <v>350</v>
      </c>
      <c r="E94" s="3">
        <v>16</v>
      </c>
      <c r="F94" s="3" t="s">
        <v>13</v>
      </c>
      <c r="G94" s="3">
        <v>10</v>
      </c>
      <c r="H94" s="3">
        <v>6</v>
      </c>
      <c r="I94" s="3">
        <v>62.5</v>
      </c>
    </row>
    <row r="95" spans="1:12" x14ac:dyDescent="0.25">
      <c r="A95" s="3" t="s">
        <v>22</v>
      </c>
      <c r="B95" s="3" t="s">
        <v>175</v>
      </c>
      <c r="C95" s="3">
        <v>219</v>
      </c>
      <c r="D95" s="3">
        <v>82</v>
      </c>
      <c r="E95" s="3">
        <v>41.158999999999999</v>
      </c>
      <c r="F95" s="3" t="s">
        <v>19</v>
      </c>
      <c r="G95" s="3">
        <v>41.16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176</v>
      </c>
      <c r="C96" s="3">
        <v>220</v>
      </c>
      <c r="D96" s="3">
        <v>32.799999999999997</v>
      </c>
      <c r="E96" s="3">
        <v>107</v>
      </c>
      <c r="F96" s="3" t="s">
        <v>19</v>
      </c>
      <c r="G96" s="3">
        <v>107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177</v>
      </c>
      <c r="C97" s="3">
        <v>221</v>
      </c>
      <c r="D97" s="3">
        <v>131.19999999999999</v>
      </c>
      <c r="E97" s="3">
        <v>27.297999999999998</v>
      </c>
      <c r="F97" s="3" t="s">
        <v>19</v>
      </c>
      <c r="G97" s="3">
        <v>27.3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178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179</v>
      </c>
      <c r="C99" s="3">
        <v>224</v>
      </c>
      <c r="D99" s="3">
        <v>183</v>
      </c>
      <c r="E99" s="3">
        <v>55.826000000000001</v>
      </c>
      <c r="F99" s="3" t="s">
        <v>10</v>
      </c>
      <c r="G99" s="3">
        <v>50</v>
      </c>
      <c r="H99" s="3">
        <v>5.83</v>
      </c>
      <c r="I99" s="3">
        <v>89.563999999999993</v>
      </c>
    </row>
    <row r="100" spans="1:9" x14ac:dyDescent="0.25">
      <c r="A100" s="3" t="s">
        <v>22</v>
      </c>
      <c r="B100" s="3" t="s">
        <v>180</v>
      </c>
      <c r="C100" s="3">
        <v>225</v>
      </c>
      <c r="D100" s="3">
        <v>49.2</v>
      </c>
      <c r="E100" s="3">
        <v>48.148000000000003</v>
      </c>
      <c r="F100" s="3" t="s">
        <v>19</v>
      </c>
      <c r="G100" s="3">
        <v>45</v>
      </c>
      <c r="H100" s="3">
        <v>3.15</v>
      </c>
      <c r="I100" s="3">
        <v>93.462000000000003</v>
      </c>
    </row>
    <row r="101" spans="1:9" x14ac:dyDescent="0.25">
      <c r="A101" s="3" t="s">
        <v>22</v>
      </c>
      <c r="B101" s="3" t="s">
        <v>181</v>
      </c>
      <c r="C101" s="3">
        <v>226</v>
      </c>
      <c r="D101" s="3">
        <v>183</v>
      </c>
      <c r="E101" s="3">
        <v>52.927</v>
      </c>
      <c r="F101" s="3" t="s">
        <v>10</v>
      </c>
      <c r="G101" s="3">
        <v>45</v>
      </c>
      <c r="H101" s="3">
        <v>7.93</v>
      </c>
      <c r="I101" s="3">
        <v>85.022999999999996</v>
      </c>
    </row>
    <row r="102" spans="1:9" x14ac:dyDescent="0.25">
      <c r="A102" s="3" t="s">
        <v>22</v>
      </c>
      <c r="B102" s="3" t="s">
        <v>182</v>
      </c>
      <c r="C102" s="3">
        <v>227</v>
      </c>
      <c r="D102" s="3">
        <v>49.2</v>
      </c>
      <c r="E102" s="3">
        <v>53.838000000000001</v>
      </c>
      <c r="F102" s="3" t="s">
        <v>19</v>
      </c>
      <c r="G102" s="3">
        <v>50</v>
      </c>
      <c r="H102" s="3">
        <v>3.84</v>
      </c>
      <c r="I102" s="3">
        <v>92.870999999999995</v>
      </c>
    </row>
    <row r="103" spans="1:9" x14ac:dyDescent="0.25">
      <c r="A103" s="3" t="s">
        <v>22</v>
      </c>
      <c r="B103" s="3" t="s">
        <v>183</v>
      </c>
      <c r="C103" s="3">
        <v>228</v>
      </c>
      <c r="D103" s="3">
        <v>183</v>
      </c>
      <c r="E103" s="3">
        <v>3.69</v>
      </c>
      <c r="F103" s="3" t="s">
        <v>10</v>
      </c>
      <c r="G103" s="3">
        <v>3.69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229</v>
      </c>
      <c r="D104" s="3">
        <v>49.2</v>
      </c>
      <c r="E104" s="3">
        <v>5.6</v>
      </c>
      <c r="F104" s="3" t="s">
        <v>19</v>
      </c>
      <c r="G104" s="3">
        <v>5.6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230</v>
      </c>
      <c r="D105" s="3">
        <v>183</v>
      </c>
      <c r="E105" s="3">
        <v>2.9729999999999999</v>
      </c>
      <c r="F105" s="3" t="s">
        <v>10</v>
      </c>
      <c r="G105" s="3">
        <v>0</v>
      </c>
      <c r="H105" s="3">
        <v>2.97</v>
      </c>
      <c r="I105" s="3">
        <v>0</v>
      </c>
    </row>
    <row r="106" spans="1:9" x14ac:dyDescent="0.25">
      <c r="A106" s="3" t="s">
        <v>22</v>
      </c>
      <c r="B106" s="3" t="s">
        <v>186</v>
      </c>
      <c r="C106" s="3">
        <v>231</v>
      </c>
      <c r="D106" s="3">
        <v>49.2</v>
      </c>
      <c r="E106" s="3">
        <v>7.61</v>
      </c>
      <c r="F106" s="3" t="s">
        <v>19</v>
      </c>
      <c r="G106" s="3">
        <v>0</v>
      </c>
      <c r="H106" s="3">
        <v>7.61</v>
      </c>
      <c r="I106" s="3">
        <v>0</v>
      </c>
    </row>
    <row r="107" spans="1:9" x14ac:dyDescent="0.25">
      <c r="A107" s="3" t="s">
        <v>22</v>
      </c>
      <c r="B107" s="3" t="s">
        <v>187</v>
      </c>
      <c r="C107" s="3">
        <v>232</v>
      </c>
      <c r="D107" s="3">
        <v>183</v>
      </c>
      <c r="E107" s="3">
        <v>11.148</v>
      </c>
      <c r="F107" s="3" t="s">
        <v>10</v>
      </c>
      <c r="G107" s="3">
        <v>11.15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233</v>
      </c>
      <c r="D108" s="3">
        <v>49.2</v>
      </c>
      <c r="E108" s="3">
        <v>16.100000000000001</v>
      </c>
      <c r="F108" s="3" t="s">
        <v>19</v>
      </c>
      <c r="G108" s="3">
        <v>16.100000000000001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234</v>
      </c>
      <c r="D109" s="3">
        <v>183</v>
      </c>
      <c r="E109" s="3">
        <v>27.18</v>
      </c>
      <c r="F109" s="3" t="s">
        <v>10</v>
      </c>
      <c r="G109" s="3">
        <v>0</v>
      </c>
      <c r="H109" s="3">
        <v>27.18</v>
      </c>
      <c r="I109" s="3">
        <v>0</v>
      </c>
    </row>
    <row r="110" spans="1:9" x14ac:dyDescent="0.25">
      <c r="A110" s="3" t="s">
        <v>22</v>
      </c>
      <c r="B110" s="3" t="s">
        <v>190</v>
      </c>
      <c r="C110" s="3">
        <v>235</v>
      </c>
      <c r="D110" s="3">
        <v>2.5</v>
      </c>
      <c r="E110" s="3">
        <v>1223</v>
      </c>
      <c r="F110" s="3" t="s">
        <v>23</v>
      </c>
      <c r="G110" s="3">
        <v>1223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237</v>
      </c>
      <c r="D111" s="3">
        <v>183</v>
      </c>
      <c r="E111" s="3">
        <v>3.75</v>
      </c>
      <c r="F111" s="3" t="s">
        <v>10</v>
      </c>
      <c r="G111" s="3">
        <v>3.75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238</v>
      </c>
      <c r="D112" s="3">
        <v>183</v>
      </c>
      <c r="E112" s="3">
        <v>18.079999999999998</v>
      </c>
      <c r="F112" s="3" t="s">
        <v>10</v>
      </c>
      <c r="G112" s="3">
        <v>18.079999999999998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239</v>
      </c>
      <c r="D113" s="3">
        <v>183</v>
      </c>
      <c r="E113" s="3">
        <v>7.44</v>
      </c>
      <c r="F113" s="3" t="s">
        <v>10</v>
      </c>
      <c r="G113" s="3">
        <v>7.44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194</v>
      </c>
      <c r="C114" s="3">
        <v>240</v>
      </c>
      <c r="D114" s="3">
        <v>183</v>
      </c>
      <c r="E114" s="3">
        <v>40.646000000000001</v>
      </c>
      <c r="F114" s="3" t="s">
        <v>10</v>
      </c>
      <c r="G114" s="3">
        <v>40.64</v>
      </c>
      <c r="H114" s="3">
        <v>0.01</v>
      </c>
      <c r="I114" s="3">
        <v>99.984999999999999</v>
      </c>
    </row>
    <row r="115" spans="1:9" x14ac:dyDescent="0.25">
      <c r="A115" s="3" t="s">
        <v>18</v>
      </c>
      <c r="B115" s="3" t="s">
        <v>196</v>
      </c>
      <c r="C115" s="3">
        <v>246</v>
      </c>
      <c r="D115" s="3">
        <v>14500</v>
      </c>
      <c r="E115" s="3">
        <v>1</v>
      </c>
      <c r="F115" s="3" t="s">
        <v>12</v>
      </c>
      <c r="G115" s="3">
        <v>0</v>
      </c>
      <c r="H115" s="3">
        <v>1</v>
      </c>
      <c r="I115" s="3">
        <v>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0</v>
      </c>
      <c r="H116" s="3">
        <v>1</v>
      </c>
      <c r="I116" s="3">
        <v>0</v>
      </c>
    </row>
    <row r="117" spans="1:9" x14ac:dyDescent="0.25">
      <c r="A117" s="3" t="s">
        <v>24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201</v>
      </c>
      <c r="C121" s="3">
        <v>255</v>
      </c>
      <c r="D121" s="3">
        <v>6000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272</v>
      </c>
      <c r="C122" s="3">
        <v>256</v>
      </c>
      <c r="D122" s="3">
        <v>2500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202</v>
      </c>
      <c r="C123" s="3">
        <v>257</v>
      </c>
      <c r="D123" s="3">
        <v>1800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203</v>
      </c>
      <c r="C124" s="3">
        <v>258</v>
      </c>
      <c r="D124" s="3">
        <v>2000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26</v>
      </c>
      <c r="B125" s="3" t="s">
        <v>204</v>
      </c>
      <c r="C125" s="3">
        <v>260</v>
      </c>
      <c r="D125" s="3">
        <v>5535</v>
      </c>
      <c r="E125" s="3">
        <v>25.61</v>
      </c>
      <c r="F125" s="3" t="s">
        <v>19</v>
      </c>
      <c r="G125" s="3">
        <v>25.61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205</v>
      </c>
      <c r="C126" s="3">
        <v>262</v>
      </c>
      <c r="D126" s="3">
        <v>450</v>
      </c>
      <c r="E126" s="3">
        <v>3</v>
      </c>
      <c r="F126" s="3" t="s">
        <v>13</v>
      </c>
      <c r="G126" s="3">
        <v>3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207</v>
      </c>
      <c r="C127" s="3">
        <v>264</v>
      </c>
      <c r="D127" s="3">
        <v>1500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29</v>
      </c>
      <c r="B128" s="3" t="s">
        <v>210</v>
      </c>
      <c r="C128" s="3">
        <v>272</v>
      </c>
      <c r="D128" s="3">
        <v>12000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21</v>
      </c>
      <c r="B129" s="3" t="s">
        <v>219</v>
      </c>
      <c r="C129" s="3">
        <v>283</v>
      </c>
      <c r="D129" s="3">
        <v>400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60</v>
      </c>
      <c r="B130" s="3" t="s">
        <v>328</v>
      </c>
      <c r="C130" s="3">
        <v>351</v>
      </c>
      <c r="D130" s="3">
        <v>1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2405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2405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90.98</v>
      </c>
      <c r="H13" s="3">
        <v>0.88</v>
      </c>
      <c r="I13" s="3">
        <v>99.04</v>
      </c>
      <c r="J13">
        <f t="shared" si="0"/>
        <v>3912.1400000000003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0.15</v>
      </c>
      <c r="F24" s="3" t="s">
        <v>16</v>
      </c>
      <c r="G24" s="3">
        <v>0</v>
      </c>
      <c r="H24" s="3">
        <v>0.15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15.97</v>
      </c>
      <c r="F31" s="3" t="s">
        <v>10</v>
      </c>
      <c r="G31" s="3">
        <v>0</v>
      </c>
      <c r="H31" s="3">
        <v>15.97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0.99</v>
      </c>
      <c r="F38" s="3" t="s">
        <v>14</v>
      </c>
      <c r="G38" s="3">
        <v>0</v>
      </c>
      <c r="H38" s="3">
        <v>0.99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</v>
      </c>
      <c r="H46" s="3">
        <v>0.03</v>
      </c>
      <c r="I46" s="3">
        <v>99.757000000000005</v>
      </c>
      <c r="J46">
        <f t="shared" si="0"/>
        <v>3707.1215999999999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16.88</v>
      </c>
      <c r="F47" s="3" t="s">
        <v>10</v>
      </c>
      <c r="G47" s="3">
        <v>0</v>
      </c>
      <c r="H47" s="3">
        <v>16.88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</v>
      </c>
      <c r="H51" s="3">
        <v>0.94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0.03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2.75</v>
      </c>
      <c r="F57" s="3" t="s">
        <v>10</v>
      </c>
      <c r="G57" s="3">
        <v>0</v>
      </c>
      <c r="H57" s="3">
        <v>2.75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0.22</v>
      </c>
      <c r="F60" s="3" t="s">
        <v>14</v>
      </c>
      <c r="G60" s="3">
        <v>0</v>
      </c>
      <c r="H60" s="3">
        <v>0.22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0</v>
      </c>
      <c r="H66" s="3">
        <v>32.04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0</v>
      </c>
      <c r="H67" s="3">
        <v>32.049999999999997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0</v>
      </c>
      <c r="H69" s="3">
        <v>206.73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0</v>
      </c>
      <c r="H70" s="3">
        <v>71.63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0</v>
      </c>
      <c r="H71" s="3">
        <v>194.53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0</v>
      </c>
      <c r="H72" s="3">
        <v>208.32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0</v>
      </c>
      <c r="H74" s="3">
        <v>74.39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0</v>
      </c>
      <c r="H75" s="3">
        <v>220.47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0</v>
      </c>
      <c r="H76" s="3">
        <v>142.16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0</v>
      </c>
      <c r="H77" s="3">
        <v>11.61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0</v>
      </c>
      <c r="H78" s="3">
        <v>33.43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0</v>
      </c>
      <c r="H79" s="3">
        <v>153.38999999999999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197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219</v>
      </c>
      <c r="C82" s="3">
        <v>283</v>
      </c>
      <c r="D82" s="3">
        <v>400</v>
      </c>
      <c r="E82" s="3">
        <v>1</v>
      </c>
      <c r="F82" s="3" t="s">
        <v>12</v>
      </c>
      <c r="G82" s="3">
        <v>0</v>
      </c>
      <c r="H82" s="3">
        <v>1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37</v>
      </c>
      <c r="B83" s="3" t="s">
        <v>234</v>
      </c>
      <c r="C83" s="3">
        <v>298</v>
      </c>
      <c r="D83" s="3">
        <v>310</v>
      </c>
      <c r="E83" s="3">
        <v>290</v>
      </c>
      <c r="F83" s="3" t="s">
        <v>23</v>
      </c>
      <c r="G83" s="3">
        <v>203</v>
      </c>
      <c r="H83" s="3">
        <v>87</v>
      </c>
      <c r="I83" s="3">
        <v>70</v>
      </c>
      <c r="J83">
        <f t="shared" si="2"/>
        <v>62930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24</v>
      </c>
      <c r="B85" s="3" t="s">
        <v>289</v>
      </c>
      <c r="C85" s="3">
        <v>352</v>
      </c>
      <c r="D85" s="3">
        <v>1</v>
      </c>
      <c r="E85" s="3">
        <v>3</v>
      </c>
      <c r="F85" s="3" t="s">
        <v>12</v>
      </c>
      <c r="G85" s="3">
        <v>0</v>
      </c>
      <c r="H85" s="3">
        <v>3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3:O99"/>
  <sheetViews>
    <sheetView topLeftCell="A79" zoomScale="85" zoomScaleNormal="85" workbookViewId="0">
      <pane xSplit="2" topLeftCell="J1" activePane="topRight" state="frozen"/>
      <selection activeCell="A73" sqref="A73"/>
      <selection pane="topRight" activeCell="A4" sqref="A4:L98"/>
    </sheetView>
  </sheetViews>
  <sheetFormatPr defaultRowHeight="15" x14ac:dyDescent="0.25"/>
  <cols>
    <col min="1" max="1" width="29" bestFit="1" customWidth="1"/>
    <col min="2" max="2" width="51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SUMIF($A$4:$A$1512,"AAIDHUL MIAH",$L$4:$L$1512)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2405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2405</v>
      </c>
      <c r="K5" s="16"/>
      <c r="L5" s="17">
        <f t="shared" ref="L5:L68" si="3">D5*E5*K5</f>
        <v>0</v>
      </c>
      <c r="N5" s="17" t="s">
        <v>36</v>
      </c>
      <c r="O5" s="17">
        <f>SUMIF($A$4:$A$1512,"EBI ABRAHAM",$L$4:$L$1512)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SUMIF($A$4:$A$1512,"JMJ WATERPROOING ENTERPRISES",$L$4:$L$1512)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SUMIF($A$4:$A$1512,"KRIUTTIBAS DAS",$L$4:$L$1512)</f>
        <v>12300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SUMIF($A$4:$A$1512,"LEGENDRY LANDSCAPE",$L$4:$L$1512)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SUMIF($A$4:$A$1512,"MANJUNATHA P",$L$4:$L$1512)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SUMIF($A$4:$A$1512,"NAGARAJ",$L$4:$L$1512)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SUMIF($A$4:$A$1512,"PRAKASH H N",$L$4:$L$1512)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SUMIF($A$4:$A$1512,"RAMAKRUSHNA PRADHAN",$L$4:$L$1512)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SUMIF($A$4:$A$1512,"RUPAK NAYAK",$L$4:$L$1512)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0"/>
        <v>10.81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SUMIF($A$4:$A$1512,"SANTOSH KUMAR",$L$4:$L$1512)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3.4660000000000002</v>
      </c>
      <c r="F15" s="9" t="s">
        <v>14</v>
      </c>
      <c r="G15" s="9">
        <v>3.47</v>
      </c>
      <c r="H15" s="9">
        <f t="shared" si="0"/>
        <v>-4.0000000000000036E-3</v>
      </c>
      <c r="I15" s="10">
        <f t="shared" si="1"/>
        <v>1.0011540680900173</v>
      </c>
      <c r="J15" s="17">
        <f t="shared" si="2"/>
        <v>3470</v>
      </c>
      <c r="K15" s="16"/>
      <c r="L15" s="17">
        <f t="shared" si="3"/>
        <v>0</v>
      </c>
      <c r="N15" s="17" t="s">
        <v>9</v>
      </c>
      <c r="O15" s="17">
        <f>SUMIF($A$4:$A$1512,"SARAT BARMAN",$L$4:$L$1512)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2.8860000000000001</v>
      </c>
      <c r="F16" s="9" t="s">
        <v>14</v>
      </c>
      <c r="G16" s="9">
        <v>2.89</v>
      </c>
      <c r="H16" s="9">
        <f t="shared" si="0"/>
        <v>-4.0000000000000036E-3</v>
      </c>
      <c r="I16" s="10">
        <f t="shared" si="1"/>
        <v>1.0013860013860014</v>
      </c>
      <c r="J16" s="17">
        <f t="shared" si="2"/>
        <v>2890</v>
      </c>
      <c r="K16" s="16"/>
      <c r="L16" s="17">
        <f t="shared" si="3"/>
        <v>0</v>
      </c>
      <c r="N16" s="17" t="s">
        <v>27</v>
      </c>
      <c r="O16" s="17">
        <f>SUMIF($A$4:$A$1512,"SAVITA DEVI",$L$4:$L$1512)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9.1859999999999999</v>
      </c>
      <c r="F17" s="9" t="s">
        <v>14</v>
      </c>
      <c r="G17" s="9">
        <v>9.19</v>
      </c>
      <c r="H17" s="9">
        <f t="shared" si="0"/>
        <v>-3.9999999999995595E-3</v>
      </c>
      <c r="I17" s="10">
        <f t="shared" si="1"/>
        <v>1.0004354452427606</v>
      </c>
      <c r="J17" s="17">
        <f t="shared" si="2"/>
        <v>9190</v>
      </c>
      <c r="K17" s="16"/>
      <c r="L17" s="17">
        <f t="shared" si="3"/>
        <v>0</v>
      </c>
      <c r="N17" s="17" t="s">
        <v>20</v>
      </c>
      <c r="O17" s="17">
        <f>SUMIF($A$4:$A$1512,"SHOKAT",$L$4:$L$1512)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</v>
      </c>
      <c r="F18" s="9" t="s">
        <v>16</v>
      </c>
      <c r="G18" s="9">
        <v>0.3</v>
      </c>
      <c r="H18" s="9">
        <f t="shared" si="0"/>
        <v>0</v>
      </c>
      <c r="I18" s="10">
        <f t="shared" si="1"/>
        <v>1</v>
      </c>
      <c r="J18" s="17">
        <f t="shared" si="2"/>
        <v>2100</v>
      </c>
      <c r="K18" s="16"/>
      <c r="L18" s="17">
        <f t="shared" si="3"/>
        <v>0</v>
      </c>
      <c r="N18" s="17" t="s">
        <v>26</v>
      </c>
      <c r="O18" s="17">
        <f>SUMIF($A$4:$A$1512,"SHREE DM STEEL FURNITURE AND INTERIOR",$L$4:$L$1512)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SUMIF($A$4:$A$1512,"SK ANSAR HOSSIAN",$L$4:$L$1512)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SUMIF($A$4:$A$1512,"SREE VINAYAKA ELECTRICALS",$L$4:$L$1512)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SUMIF($A$4:$A$1512,"SRI CHOWDESHWARI WATER SUPPLY",$L$4:$L$1512)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1.5</v>
      </c>
      <c r="F22" s="9" t="s">
        <v>16</v>
      </c>
      <c r="G22" s="9">
        <v>1.5</v>
      </c>
      <c r="H22" s="9">
        <f t="shared" si="0"/>
        <v>0</v>
      </c>
      <c r="I22" s="10">
        <f t="shared" si="1"/>
        <v>1</v>
      </c>
      <c r="J22" s="17">
        <f t="shared" si="2"/>
        <v>10500</v>
      </c>
      <c r="K22" s="16"/>
      <c r="L22" s="17">
        <f t="shared" si="3"/>
        <v>0</v>
      </c>
      <c r="N22" s="17" t="s">
        <v>29</v>
      </c>
      <c r="O22" s="17">
        <f>SUMIF($A$4:$A$1512,"SUBHASMITA DAS",$L$4:$L$1512)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0.2</v>
      </c>
      <c r="F23" s="9" t="s">
        <v>16</v>
      </c>
      <c r="G23" s="9">
        <v>0.2</v>
      </c>
      <c r="H23" s="9">
        <f t="shared" si="0"/>
        <v>0</v>
      </c>
      <c r="I23" s="10">
        <f t="shared" si="1"/>
        <v>1</v>
      </c>
      <c r="J23" s="17">
        <f t="shared" si="2"/>
        <v>1400</v>
      </c>
      <c r="K23" s="16"/>
      <c r="L23" s="17">
        <f t="shared" si="3"/>
        <v>0</v>
      </c>
      <c r="N23" s="17" t="s">
        <v>80</v>
      </c>
      <c r="O23" s="17">
        <f>SUMIF($A$4:$A$1512,"UDHABHAI R PARMAR",$L$4:$L$1512)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0.15</v>
      </c>
      <c r="F24" s="9" t="s">
        <v>16</v>
      </c>
      <c r="G24" s="9">
        <v>0</v>
      </c>
      <c r="H24" s="9">
        <f t="shared" si="0"/>
        <v>0.15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SUMIF($A$4:$A$1512,"V VENKATANARAYANA",$L$4:$L$1512)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SUMIF($A$4:$A$1512,"YELLAPPA C",$L$4:$L$1512)</f>
        <v>182432.86822800001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SUMIF($A$4:$A$1512,"RABIUL MOLLA",$L$4:$L$1512)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SUMIF($A$4:$A$1512,"KOUSHIK MANDAL",$L$4:$L$1512)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51" t="s">
        <v>472</v>
      </c>
      <c r="O28" s="21">
        <f>SUM(O4:O27)</f>
        <v>194732.86822800001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0</v>
      </c>
      <c r="H31" s="9">
        <f t="shared" si="0"/>
        <v>15.97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</v>
      </c>
      <c r="H38" s="9">
        <f t="shared" si="0"/>
        <v>0.99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4900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0.2</v>
      </c>
      <c r="F42" s="9" t="s">
        <v>16</v>
      </c>
      <c r="G42" s="9">
        <v>0</v>
      </c>
      <c r="H42" s="9">
        <f t="shared" si="0"/>
        <v>0.2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49.88</v>
      </c>
      <c r="F44" s="9" t="s">
        <v>10</v>
      </c>
      <c r="G44" s="9">
        <v>49.88</v>
      </c>
      <c r="H44" s="9">
        <f t="shared" si="0"/>
        <v>0</v>
      </c>
      <c r="I44" s="10">
        <f t="shared" si="1"/>
        <v>1</v>
      </c>
      <c r="J44" s="17">
        <f t="shared" si="2"/>
        <v>15033.43296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132.66999999999999</v>
      </c>
      <c r="F45" s="9" t="s">
        <v>10</v>
      </c>
      <c r="G45" s="9">
        <v>132.66999999999999</v>
      </c>
      <c r="H45" s="9">
        <f t="shared" si="0"/>
        <v>0</v>
      </c>
      <c r="I45" s="10">
        <f t="shared" si="1"/>
        <v>1</v>
      </c>
      <c r="J45" s="17">
        <f t="shared" si="2"/>
        <v>39985.676639999998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16.88</v>
      </c>
      <c r="F47" s="9" t="s">
        <v>10</v>
      </c>
      <c r="G47" s="9">
        <v>0</v>
      </c>
      <c r="H47" s="9">
        <f t="shared" si="0"/>
        <v>16.88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</v>
      </c>
      <c r="H51" s="9">
        <f t="shared" si="0"/>
        <v>0.93700000000000006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</v>
      </c>
      <c r="H52" s="9">
        <f t="shared" si="0"/>
        <v>0.1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</v>
      </c>
      <c r="H53" s="9">
        <f t="shared" si="0"/>
        <v>0.25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0.03</v>
      </c>
      <c r="F54" s="9" t="s">
        <v>16</v>
      </c>
      <c r="G54" s="9">
        <v>0</v>
      </c>
      <c r="H54" s="9">
        <f t="shared" si="0"/>
        <v>0.03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0</v>
      </c>
      <c r="H55" s="9">
        <f t="shared" si="0"/>
        <v>8.1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0</v>
      </c>
      <c r="H56" s="9">
        <f t="shared" si="0"/>
        <v>27.13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2.75</v>
      </c>
      <c r="F57" s="9" t="s">
        <v>10</v>
      </c>
      <c r="G57" s="9">
        <v>0</v>
      </c>
      <c r="H57" s="9">
        <f t="shared" si="0"/>
        <v>2.75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</v>
      </c>
      <c r="H58" s="9">
        <f t="shared" si="0"/>
        <v>0.41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0</v>
      </c>
      <c r="H59" s="9">
        <f t="shared" si="0"/>
        <v>2.4119999999999999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</v>
      </c>
      <c r="H60" s="9">
        <f t="shared" si="0"/>
        <v>0.22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0</v>
      </c>
      <c r="H61" s="9">
        <f t="shared" si="0"/>
        <v>44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110.1</v>
      </c>
      <c r="H63" s="9">
        <f t="shared" si="0"/>
        <v>5.7900000000000063</v>
      </c>
      <c r="I63" s="10">
        <f t="shared" si="1"/>
        <v>0.95003882992492872</v>
      </c>
      <c r="J63" s="17">
        <f t="shared" si="2"/>
        <v>21332.0952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126.55</v>
      </c>
      <c r="H64" s="9">
        <f t="shared" si="0"/>
        <v>6.6600000000000108</v>
      </c>
      <c r="I64" s="10">
        <f t="shared" si="1"/>
        <v>0.95000375347196153</v>
      </c>
      <c r="J64" s="17">
        <f t="shared" si="2"/>
        <v>24519.315600000002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f>E65*90%</f>
        <v>60.579000000000001</v>
      </c>
      <c r="H65" s="9">
        <f t="shared" si="0"/>
        <v>6.7310000000000016</v>
      </c>
      <c r="I65" s="10">
        <f t="shared" si="1"/>
        <v>0.9</v>
      </c>
      <c r="J65" s="17">
        <f t="shared" si="2"/>
        <v>11737.302408000001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0</v>
      </c>
      <c r="H66" s="9">
        <f t="shared" si="0"/>
        <v>32.04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0</v>
      </c>
      <c r="H67" s="9">
        <f t="shared" si="0"/>
        <v>32.049999999999997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0</v>
      </c>
      <c r="H68" s="9">
        <f t="shared" si="0"/>
        <v>1.1399999999999999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0</v>
      </c>
      <c r="H69" s="9">
        <f t="shared" ref="H69:H98" si="4">E69-G69</f>
        <v>206.732</v>
      </c>
      <c r="I69" s="10">
        <f t="shared" ref="I69:I96" si="5">G69/E69</f>
        <v>0</v>
      </c>
      <c r="J69" s="17">
        <f t="shared" ref="J69:J96" si="6">D69*G69</f>
        <v>0</v>
      </c>
      <c r="K69" s="16"/>
      <c r="L69" s="17">
        <f t="shared" ref="L69:L98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0</v>
      </c>
      <c r="H70" s="9">
        <f t="shared" si="4"/>
        <v>71.63</v>
      </c>
      <c r="I70" s="10">
        <f t="shared" si="5"/>
        <v>0</v>
      </c>
      <c r="J70" s="17">
        <f t="shared" si="6"/>
        <v>0</v>
      </c>
      <c r="K70" s="16">
        <v>1</v>
      </c>
      <c r="L70" s="17">
        <f t="shared" si="7"/>
        <v>10023.329159999999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0</v>
      </c>
      <c r="H71" s="9">
        <f t="shared" si="4"/>
        <v>194.53</v>
      </c>
      <c r="I71" s="10">
        <f t="shared" si="5"/>
        <v>0</v>
      </c>
      <c r="J71" s="17">
        <f t="shared" si="6"/>
        <v>0</v>
      </c>
      <c r="K71" s="16">
        <v>1</v>
      </c>
      <c r="L71" s="17">
        <f t="shared" si="7"/>
        <v>27220.971959999999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0</v>
      </c>
      <c r="H72" s="9">
        <f t="shared" si="4"/>
        <v>208.32</v>
      </c>
      <c r="I72" s="10">
        <f t="shared" si="5"/>
        <v>0</v>
      </c>
      <c r="J72" s="17">
        <f t="shared" si="6"/>
        <v>0</v>
      </c>
      <c r="K72" s="16">
        <v>1</v>
      </c>
      <c r="L72" s="17">
        <f t="shared" si="7"/>
        <v>40362.416640000003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16500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0</v>
      </c>
      <c r="H74" s="9">
        <f t="shared" si="4"/>
        <v>74.391999999999996</v>
      </c>
      <c r="I74" s="10">
        <f t="shared" si="5"/>
        <v>0</v>
      </c>
      <c r="J74" s="17">
        <f t="shared" si="6"/>
        <v>0</v>
      </c>
      <c r="K74" s="16">
        <v>1</v>
      </c>
      <c r="L74" s="17">
        <f t="shared" si="7"/>
        <v>10409.821343999998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0</v>
      </c>
      <c r="H75" s="9">
        <f t="shared" si="4"/>
        <v>220.46700000000001</v>
      </c>
      <c r="I75" s="10">
        <f t="shared" si="5"/>
        <v>0</v>
      </c>
      <c r="J75" s="17">
        <f t="shared" si="6"/>
        <v>0</v>
      </c>
      <c r="K75" s="16">
        <v>1</v>
      </c>
      <c r="L75" s="17">
        <f t="shared" si="7"/>
        <v>30850.388243999998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0</v>
      </c>
      <c r="H76" s="9">
        <f t="shared" si="4"/>
        <v>142.16</v>
      </c>
      <c r="I76" s="10">
        <f t="shared" si="5"/>
        <v>0</v>
      </c>
      <c r="J76" s="17">
        <f t="shared" si="6"/>
        <v>0</v>
      </c>
      <c r="K76" s="16">
        <v>1</v>
      </c>
      <c r="L76" s="17">
        <f t="shared" si="7"/>
        <v>27543.784320000002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0</v>
      </c>
      <c r="H77" s="9">
        <f t="shared" si="4"/>
        <v>11.61</v>
      </c>
      <c r="I77" s="10">
        <f t="shared" si="5"/>
        <v>0</v>
      </c>
      <c r="J77" s="17">
        <f t="shared" si="6"/>
        <v>0</v>
      </c>
      <c r="K77" s="16">
        <v>1</v>
      </c>
      <c r="L77" s="17">
        <f t="shared" si="7"/>
        <v>1624.6105199999997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0</v>
      </c>
      <c r="H78" s="9">
        <f t="shared" si="4"/>
        <v>33.43</v>
      </c>
      <c r="I78" s="10">
        <f t="shared" si="5"/>
        <v>0</v>
      </c>
      <c r="J78" s="17">
        <f t="shared" si="6"/>
        <v>0</v>
      </c>
      <c r="K78" s="16">
        <v>1</v>
      </c>
      <c r="L78" s="17">
        <f t="shared" si="7"/>
        <v>4677.9267599999994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0</v>
      </c>
      <c r="H79" s="9">
        <f t="shared" si="4"/>
        <v>153.38999999999999</v>
      </c>
      <c r="I79" s="10">
        <f t="shared" si="5"/>
        <v>0</v>
      </c>
      <c r="J79" s="17">
        <f t="shared" si="6"/>
        <v>0</v>
      </c>
      <c r="K79" s="16">
        <v>1</v>
      </c>
      <c r="L79" s="17">
        <f t="shared" si="7"/>
        <v>29719.619279999999</v>
      </c>
    </row>
    <row r="80" spans="1:12" x14ac:dyDescent="0.25">
      <c r="A80" s="9" t="s">
        <v>18</v>
      </c>
      <c r="B80" s="29" t="s">
        <v>196</v>
      </c>
      <c r="C80" s="9">
        <v>246</v>
      </c>
      <c r="D80" s="9">
        <v>18500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18</v>
      </c>
      <c r="B81" s="29" t="s">
        <v>197</v>
      </c>
      <c r="C81" s="9">
        <v>248</v>
      </c>
      <c r="D81" s="9">
        <v>2000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24</v>
      </c>
      <c r="B82" s="29" t="s">
        <v>198</v>
      </c>
      <c r="C82" s="9">
        <v>250</v>
      </c>
      <c r="D82" s="9">
        <v>9000</v>
      </c>
      <c r="E82" s="9">
        <v>1</v>
      </c>
      <c r="F82" s="9" t="s">
        <v>12</v>
      </c>
      <c r="G82" s="9">
        <v>0</v>
      </c>
      <c r="H82" s="9">
        <f t="shared" si="4"/>
        <v>1</v>
      </c>
      <c r="I82" s="10">
        <f t="shared" si="5"/>
        <v>0</v>
      </c>
      <c r="J82" s="17">
        <f t="shared" si="6"/>
        <v>0</v>
      </c>
      <c r="K82" s="16">
        <v>0.5</v>
      </c>
      <c r="L82" s="17">
        <f t="shared" si="7"/>
        <v>4500</v>
      </c>
    </row>
    <row r="83" spans="1:12" x14ac:dyDescent="0.25">
      <c r="A83" s="9" t="s">
        <v>24</v>
      </c>
      <c r="B83" s="29" t="s">
        <v>199</v>
      </c>
      <c r="C83" s="9">
        <v>251</v>
      </c>
      <c r="D83" s="9">
        <v>6000</v>
      </c>
      <c r="E83" s="9">
        <v>1</v>
      </c>
      <c r="F83" s="9" t="s">
        <v>12</v>
      </c>
      <c r="G83" s="9">
        <v>0</v>
      </c>
      <c r="H83" s="9">
        <f t="shared" si="4"/>
        <v>1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24</v>
      </c>
      <c r="B84" s="29" t="s">
        <v>200</v>
      </c>
      <c r="C84" s="9">
        <v>253</v>
      </c>
      <c r="D84" s="9">
        <v>500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5"/>
        <v>0</v>
      </c>
      <c r="J84" s="17">
        <f t="shared" si="6"/>
        <v>0</v>
      </c>
      <c r="K84" s="16">
        <v>1</v>
      </c>
      <c r="L84" s="17">
        <f t="shared" si="7"/>
        <v>500</v>
      </c>
    </row>
    <row r="85" spans="1:12" x14ac:dyDescent="0.25">
      <c r="A85" s="9" t="s">
        <v>24</v>
      </c>
      <c r="B85" s="29" t="s">
        <v>25</v>
      </c>
      <c r="C85" s="9">
        <v>254</v>
      </c>
      <c r="D85" s="9">
        <v>4000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9" t="s">
        <v>24</v>
      </c>
      <c r="B86" s="29" t="s">
        <v>201</v>
      </c>
      <c r="C86" s="9">
        <v>255</v>
      </c>
      <c r="D86" s="9">
        <v>6000</v>
      </c>
      <c r="E86" s="9">
        <v>1</v>
      </c>
      <c r="F86" s="9" t="s">
        <v>12</v>
      </c>
      <c r="G86" s="9">
        <v>0</v>
      </c>
      <c r="H86" s="9">
        <f t="shared" si="4"/>
        <v>1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24</v>
      </c>
      <c r="B87" s="29" t="s">
        <v>272</v>
      </c>
      <c r="C87" s="9">
        <v>256</v>
      </c>
      <c r="D87" s="9">
        <v>2500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6"/>
        <v>0</v>
      </c>
      <c r="K87" s="16">
        <v>1</v>
      </c>
      <c r="L87" s="17">
        <f t="shared" si="7"/>
        <v>2500</v>
      </c>
    </row>
    <row r="88" spans="1:12" x14ac:dyDescent="0.25">
      <c r="A88" s="9" t="s">
        <v>24</v>
      </c>
      <c r="B88" s="29" t="s">
        <v>202</v>
      </c>
      <c r="C88" s="9">
        <v>257</v>
      </c>
      <c r="D88" s="9">
        <v>1800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6"/>
        <v>0</v>
      </c>
      <c r="K88" s="16">
        <v>1</v>
      </c>
      <c r="L88" s="17">
        <f t="shared" si="7"/>
        <v>1800</v>
      </c>
    </row>
    <row r="89" spans="1:12" x14ac:dyDescent="0.25">
      <c r="A89" s="9" t="s">
        <v>24</v>
      </c>
      <c r="B89" s="29" t="s">
        <v>203</v>
      </c>
      <c r="C89" s="9">
        <v>258</v>
      </c>
      <c r="D89" s="9">
        <v>2000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219</v>
      </c>
      <c r="C90" s="9">
        <v>283</v>
      </c>
      <c r="D90" s="9">
        <v>400</v>
      </c>
      <c r="E90" s="9">
        <v>1</v>
      </c>
      <c r="F90" s="9" t="s">
        <v>12</v>
      </c>
      <c r="G90" s="9">
        <v>0</v>
      </c>
      <c r="H90" s="9">
        <f t="shared" si="4"/>
        <v>1</v>
      </c>
      <c r="I90" s="10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A91" s="9" t="s">
        <v>37</v>
      </c>
      <c r="B91" s="29" t="s">
        <v>234</v>
      </c>
      <c r="C91" s="9">
        <v>298</v>
      </c>
      <c r="D91" s="9">
        <v>310</v>
      </c>
      <c r="E91" s="9">
        <v>290</v>
      </c>
      <c r="F91" s="9" t="s">
        <v>23</v>
      </c>
      <c r="G91" s="9">
        <v>159.5</v>
      </c>
      <c r="H91" s="9">
        <f t="shared" si="4"/>
        <v>130.5</v>
      </c>
      <c r="I91" s="10">
        <f t="shared" si="5"/>
        <v>0.55000000000000004</v>
      </c>
      <c r="J91" s="17">
        <f t="shared" si="6"/>
        <v>49445</v>
      </c>
      <c r="K91" s="16">
        <f>97%-I91</f>
        <v>0.41999999999999993</v>
      </c>
      <c r="L91" s="17">
        <f t="shared" si="7"/>
        <v>37757.999999999993</v>
      </c>
    </row>
    <row r="92" spans="1:12" x14ac:dyDescent="0.25">
      <c r="A92" s="9" t="s">
        <v>36</v>
      </c>
      <c r="B92" s="29" t="s">
        <v>235</v>
      </c>
      <c r="C92" s="9">
        <v>316</v>
      </c>
      <c r="D92" s="9">
        <v>4000</v>
      </c>
      <c r="E92" s="9">
        <v>1</v>
      </c>
      <c r="F92" s="9" t="s">
        <v>12</v>
      </c>
      <c r="G92" s="9">
        <v>1</v>
      </c>
      <c r="H92" s="9">
        <f t="shared" si="4"/>
        <v>0</v>
      </c>
      <c r="I92" s="10">
        <f t="shared" si="5"/>
        <v>1</v>
      </c>
      <c r="J92" s="17">
        <f t="shared" si="6"/>
        <v>4000</v>
      </c>
      <c r="K92" s="16"/>
      <c r="L92" s="17">
        <f t="shared" si="7"/>
        <v>0</v>
      </c>
    </row>
    <row r="93" spans="1:12" x14ac:dyDescent="0.25">
      <c r="A93" s="9" t="s">
        <v>24</v>
      </c>
      <c r="B93" s="29" t="s">
        <v>224</v>
      </c>
      <c r="C93" s="9">
        <v>401</v>
      </c>
      <c r="D93" s="9">
        <v>4000</v>
      </c>
      <c r="E93" s="9">
        <v>1</v>
      </c>
      <c r="F93" s="9" t="s">
        <v>12</v>
      </c>
      <c r="G93" s="9">
        <v>0</v>
      </c>
      <c r="H93" s="9">
        <f t="shared" si="4"/>
        <v>1</v>
      </c>
      <c r="I93" s="10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9" t="s">
        <v>24</v>
      </c>
      <c r="B94" s="29" t="s">
        <v>225</v>
      </c>
      <c r="C94" s="9">
        <v>402</v>
      </c>
      <c r="D94" s="9">
        <v>4000</v>
      </c>
      <c r="E94" s="9">
        <v>1</v>
      </c>
      <c r="F94" s="9" t="s">
        <v>12</v>
      </c>
      <c r="G94" s="9">
        <v>0</v>
      </c>
      <c r="H94" s="9">
        <f t="shared" si="4"/>
        <v>1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24</v>
      </c>
      <c r="B95" s="29" t="s">
        <v>226</v>
      </c>
      <c r="C95" s="9">
        <v>403</v>
      </c>
      <c r="D95" s="9">
        <v>4000</v>
      </c>
      <c r="E95" s="9">
        <v>1</v>
      </c>
      <c r="F95" s="9" t="s">
        <v>12</v>
      </c>
      <c r="G95" s="9">
        <v>0</v>
      </c>
      <c r="H95" s="9">
        <f t="shared" si="4"/>
        <v>1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24</v>
      </c>
      <c r="B96" s="29" t="s">
        <v>228</v>
      </c>
      <c r="C96" s="9">
        <v>405</v>
      </c>
      <c r="D96" s="9">
        <v>6000</v>
      </c>
      <c r="E96" s="9">
        <v>1</v>
      </c>
      <c r="F96" s="9" t="s">
        <v>12</v>
      </c>
      <c r="G96" s="9">
        <v>0</v>
      </c>
      <c r="H96" s="9">
        <f t="shared" si="4"/>
        <v>1</v>
      </c>
      <c r="I96" s="10">
        <f t="shared" si="5"/>
        <v>0</v>
      </c>
      <c r="J96" s="17">
        <f t="shared" si="6"/>
        <v>0</v>
      </c>
      <c r="K96" s="16">
        <v>0.5</v>
      </c>
      <c r="L96" s="17">
        <f t="shared" si="7"/>
        <v>3000</v>
      </c>
    </row>
    <row r="97" spans="1:12" ht="60" x14ac:dyDescent="0.25">
      <c r="A97" s="15" t="s">
        <v>18</v>
      </c>
      <c r="B97" s="12" t="s">
        <v>256</v>
      </c>
      <c r="C97" s="15">
        <v>413</v>
      </c>
      <c r="D97" s="15">
        <v>2500</v>
      </c>
      <c r="E97" s="15">
        <v>1</v>
      </c>
      <c r="F97" s="15" t="s">
        <v>12</v>
      </c>
      <c r="G97" s="15">
        <v>0</v>
      </c>
      <c r="H97" s="9">
        <f t="shared" si="4"/>
        <v>1</v>
      </c>
      <c r="I97" s="16">
        <f t="shared" ref="I97:I98" si="8">(G97/E97)</f>
        <v>0</v>
      </c>
      <c r="J97" s="17">
        <f t="shared" ref="J97:J98" si="9">G97*D97</f>
        <v>0</v>
      </c>
      <c r="K97" s="16"/>
      <c r="L97" s="17">
        <f t="shared" si="7"/>
        <v>0</v>
      </c>
    </row>
    <row r="98" spans="1:12" ht="45" x14ac:dyDescent="0.25">
      <c r="A98" s="15" t="s">
        <v>18</v>
      </c>
      <c r="B98" s="12" t="s">
        <v>257</v>
      </c>
      <c r="C98" s="15">
        <v>414</v>
      </c>
      <c r="D98" s="15">
        <v>2500</v>
      </c>
      <c r="E98" s="15">
        <v>1</v>
      </c>
      <c r="F98" s="15" t="s">
        <v>12</v>
      </c>
      <c r="G98" s="15">
        <v>1</v>
      </c>
      <c r="H98" s="9">
        <f t="shared" si="4"/>
        <v>0</v>
      </c>
      <c r="I98" s="16">
        <f t="shared" si="8"/>
        <v>1</v>
      </c>
      <c r="J98" s="17">
        <f t="shared" si="9"/>
        <v>2500</v>
      </c>
      <c r="K98" s="16"/>
      <c r="L98" s="17">
        <f t="shared" si="7"/>
        <v>0</v>
      </c>
    </row>
    <row r="99" spans="1:12" ht="15.75" x14ac:dyDescent="0.25">
      <c r="J99" s="21">
        <f>SUM(J4:J98)</f>
        <v>445105.97800799995</v>
      </c>
      <c r="L99" s="21">
        <f>SUM(L4:L98)</f>
        <v>232490.86822800001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0</v>
      </c>
      <c r="H21" s="3">
        <v>1.45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</v>
      </c>
      <c r="H22" s="3">
        <v>0.17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45.16</v>
      </c>
      <c r="H27" s="3">
        <v>2.38</v>
      </c>
      <c r="I27" s="3">
        <v>95</v>
      </c>
      <c r="J27">
        <f t="shared" si="0"/>
        <v>13610.862719999999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146.19999999999999</v>
      </c>
      <c r="H28" s="3">
        <v>7.69</v>
      </c>
      <c r="I28" s="3">
        <v>95</v>
      </c>
      <c r="J28">
        <f t="shared" si="0"/>
        <v>44063.510399999999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12.15</v>
      </c>
      <c r="H29" s="3">
        <v>0.64</v>
      </c>
      <c r="I29" s="3">
        <v>95</v>
      </c>
      <c r="J29">
        <f t="shared" si="0"/>
        <v>3661.9128000000001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3.21</v>
      </c>
      <c r="H34" s="3">
        <v>0.17</v>
      </c>
      <c r="I34" s="3">
        <v>95</v>
      </c>
      <c r="J34">
        <f t="shared" si="0"/>
        <v>6420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0</v>
      </c>
      <c r="H35" s="3">
        <v>17.149999999999999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0</v>
      </c>
      <c r="H36" s="3">
        <v>1.81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34</v>
      </c>
      <c r="B38" s="3" t="s">
        <v>120</v>
      </c>
      <c r="C38" s="3">
        <v>69</v>
      </c>
      <c r="D38" s="3">
        <v>7500</v>
      </c>
      <c r="E38" s="3">
        <v>0.55000000000000004</v>
      </c>
      <c r="F38" s="3" t="s">
        <v>16</v>
      </c>
      <c r="G38" s="3">
        <v>0</v>
      </c>
      <c r="H38" s="3">
        <v>0.55000000000000004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121</v>
      </c>
      <c r="C39" s="3">
        <v>73</v>
      </c>
      <c r="D39" s="3">
        <v>7500</v>
      </c>
      <c r="E39" s="3">
        <v>1.2</v>
      </c>
      <c r="F39" s="3" t="s">
        <v>16</v>
      </c>
      <c r="G39" s="3">
        <v>0</v>
      </c>
      <c r="H39" s="3">
        <v>1.2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122</v>
      </c>
      <c r="C40" s="3">
        <v>77</v>
      </c>
      <c r="D40" s="3">
        <v>7500</v>
      </c>
      <c r="E40" s="3">
        <v>0.17</v>
      </c>
      <c r="F40" s="3" t="s">
        <v>16</v>
      </c>
      <c r="G40" s="3">
        <v>0</v>
      </c>
      <c r="H40" s="3">
        <v>0.17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123</v>
      </c>
      <c r="C41" s="3">
        <v>80</v>
      </c>
      <c r="D41" s="3">
        <v>7500</v>
      </c>
      <c r="E41" s="3">
        <v>0.15</v>
      </c>
      <c r="F41" s="3" t="s">
        <v>16</v>
      </c>
      <c r="G41" s="3">
        <v>0</v>
      </c>
      <c r="H41" s="3">
        <v>0.15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124</v>
      </c>
      <c r="C42" s="3">
        <v>84</v>
      </c>
      <c r="D42" s="3">
        <v>301.392</v>
      </c>
      <c r="E42" s="3">
        <v>39.435000000000002</v>
      </c>
      <c r="F42" s="3" t="s">
        <v>10</v>
      </c>
      <c r="G42" s="3">
        <v>0</v>
      </c>
      <c r="H42" s="3">
        <v>39.44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125</v>
      </c>
      <c r="C43" s="3">
        <v>85</v>
      </c>
      <c r="D43" s="3">
        <v>301.392</v>
      </c>
      <c r="E43" s="3">
        <v>128.66200000000001</v>
      </c>
      <c r="F43" s="3" t="s">
        <v>10</v>
      </c>
      <c r="G43" s="3">
        <v>0</v>
      </c>
      <c r="H43" s="3">
        <v>128.66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126</v>
      </c>
      <c r="C44" s="3">
        <v>86</v>
      </c>
      <c r="D44" s="3">
        <v>301.392</v>
      </c>
      <c r="E44" s="3">
        <v>12.784000000000001</v>
      </c>
      <c r="F44" s="3" t="s">
        <v>10</v>
      </c>
      <c r="G44" s="3">
        <v>0</v>
      </c>
      <c r="H44" s="3">
        <v>12.78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127</v>
      </c>
      <c r="C45" s="3">
        <v>87</v>
      </c>
      <c r="D45" s="3">
        <v>301.392</v>
      </c>
      <c r="E45" s="3">
        <v>15.494999999999999</v>
      </c>
      <c r="F45" s="3" t="s">
        <v>10</v>
      </c>
      <c r="G45" s="3">
        <v>0</v>
      </c>
      <c r="H45" s="3">
        <v>15.5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128</v>
      </c>
      <c r="C46" s="3">
        <v>88</v>
      </c>
      <c r="D46" s="3">
        <v>2000</v>
      </c>
      <c r="E46" s="3">
        <v>2.294</v>
      </c>
      <c r="F46" s="3" t="s">
        <v>14</v>
      </c>
      <c r="G46" s="3">
        <v>0</v>
      </c>
      <c r="H46" s="3">
        <v>2.29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129</v>
      </c>
      <c r="C47" s="3">
        <v>91</v>
      </c>
      <c r="D47" s="3">
        <v>225</v>
      </c>
      <c r="E47" s="3">
        <v>13.957000000000001</v>
      </c>
      <c r="F47" s="3" t="s">
        <v>14</v>
      </c>
      <c r="G47" s="3">
        <v>0</v>
      </c>
      <c r="H47" s="3">
        <v>13.96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130</v>
      </c>
      <c r="C48" s="3">
        <v>92</v>
      </c>
      <c r="D48" s="3">
        <v>2000</v>
      </c>
      <c r="E48" s="3">
        <v>1.8080000000000001</v>
      </c>
      <c r="F48" s="3" t="s">
        <v>14</v>
      </c>
      <c r="G48" s="3">
        <v>0</v>
      </c>
      <c r="H48" s="3">
        <v>1.81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131</v>
      </c>
      <c r="C49" s="3">
        <v>93</v>
      </c>
      <c r="D49" s="3">
        <v>1500</v>
      </c>
      <c r="E49" s="3">
        <v>0.69899999999999995</v>
      </c>
      <c r="F49" s="3" t="s">
        <v>14</v>
      </c>
      <c r="G49" s="3">
        <v>0</v>
      </c>
      <c r="H49" s="3">
        <v>0.7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132</v>
      </c>
      <c r="C50" s="3">
        <v>97</v>
      </c>
      <c r="D50" s="3">
        <v>7500</v>
      </c>
      <c r="E50" s="3">
        <v>0.15</v>
      </c>
      <c r="F50" s="3" t="s">
        <v>16</v>
      </c>
      <c r="G50" s="3">
        <v>0</v>
      </c>
      <c r="H50" s="3">
        <v>0.15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133</v>
      </c>
      <c r="C51" s="3">
        <v>100</v>
      </c>
      <c r="D51" s="3">
        <v>7500</v>
      </c>
      <c r="E51" s="3">
        <v>0.2</v>
      </c>
      <c r="F51" s="3" t="s">
        <v>16</v>
      </c>
      <c r="G51" s="3">
        <v>0</v>
      </c>
      <c r="H51" s="3">
        <v>0.2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134</v>
      </c>
      <c r="C52" s="3">
        <v>103</v>
      </c>
      <c r="D52" s="3">
        <v>7500</v>
      </c>
      <c r="E52" s="3">
        <v>0.02</v>
      </c>
      <c r="F52" s="3" t="s">
        <v>16</v>
      </c>
      <c r="G52" s="3">
        <v>0</v>
      </c>
      <c r="H52" s="3">
        <v>0.02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0</v>
      </c>
      <c r="H53" s="3">
        <v>8.1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136</v>
      </c>
      <c r="C54" s="3">
        <v>107</v>
      </c>
      <c r="D54" s="3">
        <v>301.392</v>
      </c>
      <c r="E54" s="3">
        <v>28.129000000000001</v>
      </c>
      <c r="F54" s="3" t="s">
        <v>10</v>
      </c>
      <c r="G54" s="3">
        <v>0</v>
      </c>
      <c r="H54" s="3">
        <v>28.13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137</v>
      </c>
      <c r="C55" s="3">
        <v>108</v>
      </c>
      <c r="D55" s="3">
        <v>301.392</v>
      </c>
      <c r="E55" s="3">
        <v>2.4550000000000001</v>
      </c>
      <c r="F55" s="3" t="s">
        <v>10</v>
      </c>
      <c r="G55" s="3">
        <v>0</v>
      </c>
      <c r="H55" s="3">
        <v>2.46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138</v>
      </c>
      <c r="C56" s="3">
        <v>109</v>
      </c>
      <c r="D56" s="3">
        <v>2000</v>
      </c>
      <c r="E56" s="3">
        <v>0.70899999999999996</v>
      </c>
      <c r="F56" s="3" t="s">
        <v>14</v>
      </c>
      <c r="G56" s="3">
        <v>0</v>
      </c>
      <c r="H56" s="3">
        <v>0.71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139</v>
      </c>
      <c r="C57" s="3">
        <v>112</v>
      </c>
      <c r="D57" s="3">
        <v>225</v>
      </c>
      <c r="E57" s="3">
        <v>2.6680000000000001</v>
      </c>
      <c r="F57" s="3" t="s">
        <v>14</v>
      </c>
      <c r="G57" s="3">
        <v>0</v>
      </c>
      <c r="H57" s="3">
        <v>2.67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139</v>
      </c>
      <c r="C58" s="3">
        <v>113</v>
      </c>
      <c r="D58" s="3">
        <v>1500</v>
      </c>
      <c r="E58" s="3">
        <v>0.19600000000000001</v>
      </c>
      <c r="F58" s="3" t="s">
        <v>14</v>
      </c>
      <c r="G58" s="3">
        <v>0</v>
      </c>
      <c r="H58" s="3">
        <v>0.2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140</v>
      </c>
      <c r="C59" s="3">
        <v>116</v>
      </c>
      <c r="D59" s="3">
        <v>50</v>
      </c>
      <c r="E59" s="3">
        <v>52</v>
      </c>
      <c r="F59" s="3" t="s">
        <v>13</v>
      </c>
      <c r="G59" s="3">
        <v>0</v>
      </c>
      <c r="H59" s="3">
        <v>52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0</v>
      </c>
      <c r="H60" s="3">
        <v>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34</v>
      </c>
      <c r="B61" s="3" t="s">
        <v>142</v>
      </c>
      <c r="C61" s="3">
        <v>120</v>
      </c>
      <c r="D61" s="3">
        <v>193.75200000000001</v>
      </c>
      <c r="E61" s="3">
        <v>112.22</v>
      </c>
      <c r="F61" s="3" t="s">
        <v>10</v>
      </c>
      <c r="G61" s="3">
        <v>0</v>
      </c>
      <c r="H61" s="3">
        <v>112.22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143</v>
      </c>
      <c r="C62" s="3">
        <v>124</v>
      </c>
      <c r="D62" s="3">
        <v>193.75200000000001</v>
      </c>
      <c r="E62" s="3">
        <v>133.46</v>
      </c>
      <c r="F62" s="3" t="s">
        <v>10</v>
      </c>
      <c r="G62" s="3">
        <v>0</v>
      </c>
      <c r="H62" s="3">
        <v>133.46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144</v>
      </c>
      <c r="C63" s="3">
        <v>129</v>
      </c>
      <c r="D63" s="3">
        <v>193.75200000000001</v>
      </c>
      <c r="E63" s="3">
        <v>71.27</v>
      </c>
      <c r="F63" s="3" t="s">
        <v>10</v>
      </c>
      <c r="G63" s="3">
        <v>0</v>
      </c>
      <c r="H63" s="3">
        <v>71.27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145</v>
      </c>
      <c r="C64" s="3">
        <v>133</v>
      </c>
      <c r="D64" s="3">
        <v>65.599999999999994</v>
      </c>
      <c r="E64" s="3">
        <v>32.74</v>
      </c>
      <c r="F64" s="3" t="s">
        <v>19</v>
      </c>
      <c r="G64" s="3">
        <v>0</v>
      </c>
      <c r="H64" s="3">
        <v>32.74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146</v>
      </c>
      <c r="C65" s="3">
        <v>137</v>
      </c>
      <c r="D65" s="3">
        <v>65.599999999999994</v>
      </c>
      <c r="E65" s="3">
        <v>72.209999999999994</v>
      </c>
      <c r="F65" s="3" t="s">
        <v>19</v>
      </c>
      <c r="G65" s="3">
        <v>0</v>
      </c>
      <c r="H65" s="3">
        <v>72.209999999999994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276</v>
      </c>
      <c r="C66" s="3">
        <v>138</v>
      </c>
      <c r="D66" s="3">
        <v>161.46</v>
      </c>
      <c r="E66" s="3">
        <v>0.66</v>
      </c>
      <c r="F66" s="3" t="s">
        <v>10</v>
      </c>
      <c r="G66" s="3">
        <v>0</v>
      </c>
      <c r="H66" s="3">
        <v>0.66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147</v>
      </c>
      <c r="C67" s="3">
        <v>140</v>
      </c>
      <c r="D67" s="3">
        <v>10.76</v>
      </c>
      <c r="E67" s="3">
        <v>201.86</v>
      </c>
      <c r="F67" s="3" t="s">
        <v>10</v>
      </c>
      <c r="G67" s="3">
        <v>0</v>
      </c>
      <c r="H67" s="3">
        <v>201.86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148</v>
      </c>
      <c r="C68" s="3">
        <v>142</v>
      </c>
      <c r="D68" s="3">
        <v>139.93199999999999</v>
      </c>
      <c r="E68" s="3">
        <v>72.040000000000006</v>
      </c>
      <c r="F68" s="3" t="s">
        <v>10</v>
      </c>
      <c r="G68" s="3">
        <v>0</v>
      </c>
      <c r="H68" s="3">
        <v>72.040000000000006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149</v>
      </c>
      <c r="C69" s="3">
        <v>143</v>
      </c>
      <c r="D69" s="3">
        <v>139.93199999999999</v>
      </c>
      <c r="E69" s="3">
        <v>187.02</v>
      </c>
      <c r="F69" s="3" t="s">
        <v>10</v>
      </c>
      <c r="G69" s="3">
        <v>0</v>
      </c>
      <c r="H69" s="3">
        <v>187.02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150</v>
      </c>
      <c r="C70" s="3">
        <v>147</v>
      </c>
      <c r="D70" s="3">
        <v>193.75200000000001</v>
      </c>
      <c r="E70" s="3">
        <v>201.85300000000001</v>
      </c>
      <c r="F70" s="3" t="s">
        <v>10</v>
      </c>
      <c r="G70" s="3">
        <v>0</v>
      </c>
      <c r="H70" s="3">
        <v>201.85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152</v>
      </c>
      <c r="C71" s="3">
        <v>151</v>
      </c>
      <c r="D71" s="3">
        <v>139.93199999999999</v>
      </c>
      <c r="E71" s="3">
        <v>64.644000000000005</v>
      </c>
      <c r="F71" s="3" t="s">
        <v>10</v>
      </c>
      <c r="G71" s="3">
        <v>0</v>
      </c>
      <c r="H71" s="3">
        <v>64.64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34</v>
      </c>
      <c r="B72" s="3" t="s">
        <v>153</v>
      </c>
      <c r="C72" s="3">
        <v>152</v>
      </c>
      <c r="D72" s="3">
        <v>139.93199999999999</v>
      </c>
      <c r="E72" s="3">
        <v>206.23</v>
      </c>
      <c r="F72" s="3" t="s">
        <v>10</v>
      </c>
      <c r="G72" s="3">
        <v>0</v>
      </c>
      <c r="H72" s="3">
        <v>206.23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154</v>
      </c>
      <c r="C73" s="3">
        <v>156</v>
      </c>
      <c r="D73" s="3">
        <v>193.75200000000001</v>
      </c>
      <c r="E73" s="3">
        <v>132.03</v>
      </c>
      <c r="F73" s="3" t="s">
        <v>10</v>
      </c>
      <c r="G73" s="3">
        <v>0</v>
      </c>
      <c r="H73" s="3">
        <v>132.03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155</v>
      </c>
      <c r="C74" s="3">
        <v>160</v>
      </c>
      <c r="D74" s="3">
        <v>139.93199999999999</v>
      </c>
      <c r="E74" s="3">
        <v>12.3</v>
      </c>
      <c r="F74" s="3" t="s">
        <v>10</v>
      </c>
      <c r="G74" s="3">
        <v>0</v>
      </c>
      <c r="H74" s="3">
        <v>12.3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156</v>
      </c>
      <c r="C75" s="3">
        <v>161</v>
      </c>
      <c r="D75" s="3">
        <v>139.93199999999999</v>
      </c>
      <c r="E75" s="3">
        <v>39.21</v>
      </c>
      <c r="F75" s="3" t="s">
        <v>10</v>
      </c>
      <c r="G75" s="3">
        <v>0</v>
      </c>
      <c r="H75" s="3">
        <v>39.21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157</v>
      </c>
      <c r="C76" s="3">
        <v>165</v>
      </c>
      <c r="D76" s="3">
        <v>193.75200000000001</v>
      </c>
      <c r="E76" s="3">
        <v>138.78100000000001</v>
      </c>
      <c r="F76" s="3" t="s">
        <v>10</v>
      </c>
      <c r="G76" s="3">
        <v>0</v>
      </c>
      <c r="H76" s="3">
        <v>138.78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21</v>
      </c>
      <c r="B77" s="3" t="s">
        <v>219</v>
      </c>
      <c r="C77" s="3">
        <v>283</v>
      </c>
      <c r="D77" s="3">
        <v>400</v>
      </c>
      <c r="E77" s="3">
        <v>1</v>
      </c>
      <c r="F77" s="3" t="s">
        <v>12</v>
      </c>
      <c r="G77" s="3">
        <v>0</v>
      </c>
      <c r="H77" s="3">
        <v>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220</v>
      </c>
      <c r="C78" s="3">
        <v>296</v>
      </c>
      <c r="D78" s="3">
        <v>310</v>
      </c>
      <c r="E78" s="3">
        <v>163.65</v>
      </c>
      <c r="F78" s="3" t="s">
        <v>23</v>
      </c>
      <c r="G78" s="3">
        <v>0</v>
      </c>
      <c r="H78" s="3">
        <v>163.65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33</v>
      </c>
      <c r="B79" s="3" t="s">
        <v>221</v>
      </c>
      <c r="C79" s="3">
        <v>299</v>
      </c>
      <c r="D79" s="3">
        <v>10400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10400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222</v>
      </c>
      <c r="C80" s="3">
        <v>350</v>
      </c>
      <c r="D80" s="3">
        <v>1</v>
      </c>
      <c r="E80" s="3">
        <v>3</v>
      </c>
      <c r="F80" s="3" t="s">
        <v>12</v>
      </c>
      <c r="G80" s="3">
        <v>0</v>
      </c>
      <c r="H80" s="3">
        <v>3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3:L15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7500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2250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7500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5250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7500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6000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7500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11250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7500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1500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7500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1125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7500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5250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7500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1125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7500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1875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7500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225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0.22</v>
      </c>
      <c r="F61" s="3" t="s">
        <v>14</v>
      </c>
      <c r="G61" s="3">
        <v>0.22</v>
      </c>
      <c r="H61" s="3">
        <v>0</v>
      </c>
      <c r="I61" s="3">
        <v>100</v>
      </c>
      <c r="J61">
        <f t="shared" si="0"/>
        <v>330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0</v>
      </c>
      <c r="H67" s="3">
        <v>32.04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0</v>
      </c>
      <c r="H68" s="3">
        <v>32.049999999999997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170.03</v>
      </c>
      <c r="F81" s="3" t="s">
        <v>10</v>
      </c>
      <c r="G81" s="3">
        <v>170.03</v>
      </c>
      <c r="H81" s="3">
        <v>0</v>
      </c>
      <c r="I81" s="3">
        <v>100</v>
      </c>
      <c r="J81">
        <f t="shared" si="2"/>
        <v>36604.058400000002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61.69</v>
      </c>
      <c r="F82" s="3" t="s">
        <v>10</v>
      </c>
      <c r="G82" s="3">
        <v>61.69</v>
      </c>
      <c r="H82" s="3">
        <v>0</v>
      </c>
      <c r="I82" s="3">
        <v>100</v>
      </c>
      <c r="J82">
        <f t="shared" si="2"/>
        <v>13280.6232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33.159999999999997</v>
      </c>
      <c r="F83" s="3" t="s">
        <v>10</v>
      </c>
      <c r="G83" s="3">
        <v>33.159999999999997</v>
      </c>
      <c r="H83" s="3">
        <v>0</v>
      </c>
      <c r="I83" s="3">
        <v>100</v>
      </c>
      <c r="J83">
        <f t="shared" si="2"/>
        <v>3569.3423999999995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84.71</v>
      </c>
      <c r="F84" s="3" t="s">
        <v>10</v>
      </c>
      <c r="G84" s="3">
        <v>84.71</v>
      </c>
      <c r="H84" s="3">
        <v>0</v>
      </c>
      <c r="I84" s="3">
        <v>100</v>
      </c>
      <c r="J84">
        <f t="shared" si="2"/>
        <v>18236.3688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33.159999999999997</v>
      </c>
      <c r="F85" s="3" t="s">
        <v>10</v>
      </c>
      <c r="G85" s="3">
        <v>33.159999999999997</v>
      </c>
      <c r="H85" s="3">
        <v>0</v>
      </c>
      <c r="I85" s="3">
        <v>100</v>
      </c>
      <c r="J85">
        <f t="shared" si="2"/>
        <v>3569.3423999999995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25</v>
      </c>
      <c r="F86" s="3" t="s">
        <v>13</v>
      </c>
      <c r="G86" s="3">
        <v>25</v>
      </c>
      <c r="H86" s="3">
        <v>0</v>
      </c>
      <c r="I86" s="3">
        <v>100</v>
      </c>
      <c r="J86">
        <f t="shared" si="2"/>
        <v>5000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1</v>
      </c>
      <c r="H96" s="3">
        <v>2</v>
      </c>
      <c r="I96" s="3">
        <v>33.332999999999998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4</v>
      </c>
      <c r="F101" s="3" t="s">
        <v>13</v>
      </c>
      <c r="G101" s="3">
        <v>4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42.7</v>
      </c>
      <c r="H102" s="3">
        <v>14.23</v>
      </c>
      <c r="I102" s="3">
        <v>75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35.619999999999997</v>
      </c>
      <c r="H103" s="3">
        <v>11.87</v>
      </c>
      <c r="I103" s="3">
        <v>75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39.15</v>
      </c>
      <c r="H104" s="3">
        <v>13.05</v>
      </c>
      <c r="I104" s="3">
        <v>75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38.130000000000003</v>
      </c>
      <c r="H105" s="3">
        <v>12.71</v>
      </c>
      <c r="I105" s="3">
        <v>75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4.484</v>
      </c>
      <c r="F106" s="3" t="s">
        <v>10</v>
      </c>
      <c r="G106" s="3">
        <v>4.4800000000000004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6.9939999999999998</v>
      </c>
      <c r="F107" s="3" t="s">
        <v>19</v>
      </c>
      <c r="G107" s="3">
        <v>6.99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190</v>
      </c>
      <c r="C108" s="3">
        <v>235</v>
      </c>
      <c r="D108" s="3">
        <v>2.5</v>
      </c>
      <c r="E108" s="3">
        <v>1232</v>
      </c>
      <c r="F108" s="3" t="s">
        <v>23</v>
      </c>
      <c r="G108" s="3">
        <v>1232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191</v>
      </c>
      <c r="C109" s="3">
        <v>237</v>
      </c>
      <c r="D109" s="3">
        <v>183</v>
      </c>
      <c r="E109" s="3">
        <v>3.74</v>
      </c>
      <c r="F109" s="3" t="s">
        <v>10</v>
      </c>
      <c r="G109" s="3">
        <v>2.99</v>
      </c>
      <c r="H109" s="3">
        <v>0.75</v>
      </c>
      <c r="I109" s="3">
        <v>80</v>
      </c>
    </row>
    <row r="110" spans="1:9" x14ac:dyDescent="0.25">
      <c r="A110" s="3" t="s">
        <v>22</v>
      </c>
      <c r="B110" s="3" t="s">
        <v>192</v>
      </c>
      <c r="C110" s="3">
        <v>238</v>
      </c>
      <c r="D110" s="3">
        <v>183</v>
      </c>
      <c r="E110" s="3">
        <v>18.12</v>
      </c>
      <c r="F110" s="3" t="s">
        <v>10</v>
      </c>
      <c r="G110" s="3">
        <v>14.5</v>
      </c>
      <c r="H110" s="3">
        <v>3.62</v>
      </c>
      <c r="I110" s="3">
        <v>80</v>
      </c>
    </row>
    <row r="111" spans="1:9" x14ac:dyDescent="0.25">
      <c r="A111" s="3" t="s">
        <v>22</v>
      </c>
      <c r="B111" s="3" t="s">
        <v>193</v>
      </c>
      <c r="C111" s="3">
        <v>239</v>
      </c>
      <c r="D111" s="3">
        <v>183</v>
      </c>
      <c r="E111" s="3">
        <v>8.57</v>
      </c>
      <c r="F111" s="3" t="s">
        <v>10</v>
      </c>
      <c r="G111" s="3">
        <v>6.86</v>
      </c>
      <c r="H111" s="3">
        <v>1.71</v>
      </c>
      <c r="I111" s="3">
        <v>80</v>
      </c>
    </row>
    <row r="112" spans="1:9" x14ac:dyDescent="0.25">
      <c r="A112" s="3" t="s">
        <v>22</v>
      </c>
      <c r="B112" s="3" t="s">
        <v>194</v>
      </c>
      <c r="C112" s="3">
        <v>240</v>
      </c>
      <c r="D112" s="3">
        <v>183</v>
      </c>
      <c r="E112" s="3">
        <v>38.43</v>
      </c>
      <c r="F112" s="3" t="s">
        <v>10</v>
      </c>
      <c r="G112" s="3">
        <v>30.74</v>
      </c>
      <c r="H112" s="3">
        <v>7.69</v>
      </c>
      <c r="I112" s="3">
        <v>80</v>
      </c>
    </row>
    <row r="113" spans="1:9" x14ac:dyDescent="0.25">
      <c r="A113" s="3" t="s">
        <v>21</v>
      </c>
      <c r="B113" s="3" t="s">
        <v>195</v>
      </c>
      <c r="C113" s="3">
        <v>243</v>
      </c>
      <c r="D113" s="3">
        <v>64.58</v>
      </c>
      <c r="E113" s="3">
        <v>136.904</v>
      </c>
      <c r="F113" s="3" t="s">
        <v>10</v>
      </c>
      <c r="G113" s="3">
        <v>136.9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196</v>
      </c>
      <c r="C114" s="3">
        <v>246</v>
      </c>
      <c r="D114" s="3">
        <v>14500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273</v>
      </c>
      <c r="C115" s="3">
        <v>247</v>
      </c>
      <c r="D115" s="3">
        <v>600</v>
      </c>
      <c r="E115" s="3">
        <v>1</v>
      </c>
      <c r="F115" s="3" t="s">
        <v>13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201</v>
      </c>
      <c r="C121" s="3">
        <v>255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202</v>
      </c>
      <c r="C122" s="3">
        <v>257</v>
      </c>
      <c r="D122" s="3">
        <v>1800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203</v>
      </c>
      <c r="C123" s="3">
        <v>258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46</v>
      </c>
      <c r="B124" s="3" t="s">
        <v>204</v>
      </c>
      <c r="C124" s="3">
        <v>260</v>
      </c>
      <c r="D124" s="3">
        <v>5535</v>
      </c>
      <c r="E124" s="3">
        <v>30.1432</v>
      </c>
      <c r="F124" s="3" t="s">
        <v>19</v>
      </c>
      <c r="G124" s="3">
        <v>30.14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205</v>
      </c>
      <c r="C125" s="3">
        <v>262</v>
      </c>
      <c r="D125" s="3">
        <v>450</v>
      </c>
      <c r="E125" s="3">
        <v>4</v>
      </c>
      <c r="F125" s="3" t="s">
        <v>13</v>
      </c>
      <c r="G125" s="3">
        <v>4</v>
      </c>
      <c r="H125" s="3">
        <v>0</v>
      </c>
      <c r="I125" s="3">
        <v>100</v>
      </c>
    </row>
    <row r="126" spans="1:9" x14ac:dyDescent="0.25">
      <c r="A126" s="3" t="s">
        <v>28</v>
      </c>
      <c r="B126" s="3" t="s">
        <v>206</v>
      </c>
      <c r="C126" s="3">
        <v>263</v>
      </c>
      <c r="D126" s="3">
        <v>14832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207</v>
      </c>
      <c r="C127" s="3">
        <v>264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208</v>
      </c>
      <c r="C128" s="3">
        <v>265</v>
      </c>
      <c r="D128" s="3">
        <v>450</v>
      </c>
      <c r="E128" s="3">
        <v>12.5</v>
      </c>
      <c r="F128" s="3" t="s">
        <v>23</v>
      </c>
      <c r="G128" s="3">
        <v>12.5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209</v>
      </c>
      <c r="C129" s="3">
        <v>270</v>
      </c>
      <c r="D129" s="3">
        <v>250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210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350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34</v>
      </c>
      <c r="E134" s="3">
        <v>76.528999999999996</v>
      </c>
      <c r="F134" s="3" t="s">
        <v>31</v>
      </c>
      <c r="G134" s="3">
        <v>76.53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77</v>
      </c>
      <c r="E135" s="3">
        <v>29.302600000000002</v>
      </c>
      <c r="F135" s="3" t="s">
        <v>31</v>
      </c>
      <c r="G135" s="3">
        <v>29.3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23</v>
      </c>
      <c r="E136" s="3">
        <v>66</v>
      </c>
      <c r="F136" s="3" t="s">
        <v>23</v>
      </c>
      <c r="G136" s="3">
        <v>66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151</v>
      </c>
      <c r="E137" s="3">
        <v>17.375499999999999</v>
      </c>
      <c r="F137" s="3" t="s">
        <v>31</v>
      </c>
      <c r="G137" s="3">
        <v>17.38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32</v>
      </c>
      <c r="B139" s="3" t="s">
        <v>218</v>
      </c>
      <c r="C139" s="3">
        <v>282</v>
      </c>
      <c r="D139" s="3">
        <v>300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42</v>
      </c>
      <c r="B141" s="3" t="s">
        <v>220</v>
      </c>
      <c r="C141" s="3">
        <v>296</v>
      </c>
      <c r="D141" s="3">
        <v>290</v>
      </c>
      <c r="E141" s="3">
        <v>254</v>
      </c>
      <c r="F141" s="3" t="s">
        <v>23</v>
      </c>
      <c r="G141" s="3">
        <v>181</v>
      </c>
      <c r="H141" s="3">
        <v>73</v>
      </c>
      <c r="I141" s="3">
        <v>71.260000000000005</v>
      </c>
    </row>
    <row r="142" spans="1:9" x14ac:dyDescent="0.25">
      <c r="A142" s="3" t="s">
        <v>18</v>
      </c>
      <c r="B142" s="3" t="s">
        <v>222</v>
      </c>
      <c r="C142" s="3">
        <v>350</v>
      </c>
      <c r="D142" s="3">
        <v>1</v>
      </c>
      <c r="E142" s="3">
        <v>3</v>
      </c>
      <c r="F142" s="3" t="s">
        <v>12</v>
      </c>
      <c r="G142" s="3">
        <v>0</v>
      </c>
      <c r="H142" s="3">
        <v>3</v>
      </c>
      <c r="I142" s="3">
        <v>0</v>
      </c>
    </row>
    <row r="143" spans="1:9" x14ac:dyDescent="0.25">
      <c r="A143" s="3" t="s">
        <v>24</v>
      </c>
      <c r="B143" s="3" t="s">
        <v>224</v>
      </c>
      <c r="C143" s="3">
        <v>401</v>
      </c>
      <c r="D143" s="3">
        <v>1000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225</v>
      </c>
      <c r="C144" s="3">
        <v>402</v>
      </c>
      <c r="D144" s="3">
        <v>2000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226</v>
      </c>
      <c r="C145" s="3">
        <v>403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228</v>
      </c>
      <c r="C146" s="3">
        <v>405</v>
      </c>
      <c r="D146" s="3">
        <v>3000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18</v>
      </c>
      <c r="B147" s="3" t="s">
        <v>256</v>
      </c>
      <c r="C147" s="3">
        <v>413</v>
      </c>
      <c r="D147" s="3">
        <v>2500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257</v>
      </c>
      <c r="C148" s="3">
        <v>414</v>
      </c>
      <c r="D148" s="3">
        <v>2500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258</v>
      </c>
      <c r="C149" s="3">
        <v>415</v>
      </c>
      <c r="D149" s="3">
        <v>48.438000000000002</v>
      </c>
      <c r="E149" s="3">
        <v>52.276000000000003</v>
      </c>
      <c r="F149" s="3" t="s">
        <v>10</v>
      </c>
      <c r="G149" s="3">
        <v>52.28</v>
      </c>
      <c r="H149" s="3">
        <v>0</v>
      </c>
      <c r="I149" s="3">
        <v>100</v>
      </c>
    </row>
    <row r="150" spans="1:9" x14ac:dyDescent="0.25">
      <c r="A150" s="3" t="s">
        <v>21</v>
      </c>
      <c r="B150" s="3" t="s">
        <v>259</v>
      </c>
      <c r="C150" s="3">
        <v>416</v>
      </c>
      <c r="D150" s="3">
        <v>16.149999999999999</v>
      </c>
      <c r="E150" s="3">
        <v>52.276000000000003</v>
      </c>
      <c r="F150" s="3" t="s">
        <v>10</v>
      </c>
      <c r="G150" s="3">
        <v>52.28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260</v>
      </c>
      <c r="C151" s="3">
        <v>417</v>
      </c>
      <c r="D151" s="3">
        <v>26.91</v>
      </c>
      <c r="E151" s="3">
        <v>52.276000000000003</v>
      </c>
      <c r="F151" s="3" t="s">
        <v>10</v>
      </c>
      <c r="G151" s="3">
        <v>52.28</v>
      </c>
      <c r="H151" s="3">
        <v>0</v>
      </c>
      <c r="I151" s="3">
        <v>100</v>
      </c>
    </row>
    <row r="152" spans="1:9" x14ac:dyDescent="0.25">
      <c r="A152" s="3" t="s">
        <v>21</v>
      </c>
      <c r="B152" s="3" t="s">
        <v>261</v>
      </c>
      <c r="C152" s="3">
        <v>418</v>
      </c>
      <c r="D152" s="3">
        <v>16.149999999999999</v>
      </c>
      <c r="E152" s="3">
        <v>34.445999999999998</v>
      </c>
      <c r="F152" s="3" t="s">
        <v>10</v>
      </c>
      <c r="G152" s="3">
        <v>34.450000000000003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262</v>
      </c>
      <c r="C153" s="3">
        <v>419</v>
      </c>
      <c r="D153" s="3">
        <v>34.445999999999998</v>
      </c>
      <c r="E153" s="3">
        <v>39.277000000000001</v>
      </c>
      <c r="F153" s="3" t="s">
        <v>10</v>
      </c>
      <c r="G153" s="3">
        <v>39.28</v>
      </c>
      <c r="H153" s="3">
        <v>0</v>
      </c>
      <c r="I153" s="3">
        <v>100</v>
      </c>
    </row>
    <row r="154" spans="1:9" x14ac:dyDescent="0.25">
      <c r="A154" s="3" t="s">
        <v>22</v>
      </c>
      <c r="B154" s="3" t="s">
        <v>339</v>
      </c>
      <c r="C154" s="3">
        <v>436</v>
      </c>
      <c r="D154" s="3">
        <v>1185.21</v>
      </c>
      <c r="E154" s="3">
        <v>4.1037499999999998</v>
      </c>
      <c r="F154" s="3" t="s">
        <v>10</v>
      </c>
      <c r="G154" s="3">
        <v>3.28</v>
      </c>
      <c r="H154" s="3">
        <v>0.82</v>
      </c>
      <c r="I154" s="3">
        <v>80</v>
      </c>
    </row>
    <row r="155" spans="1:9" x14ac:dyDescent="0.25">
      <c r="A155" s="3" t="s">
        <v>22</v>
      </c>
      <c r="B155" s="3" t="s">
        <v>340</v>
      </c>
      <c r="C155" s="3">
        <v>442</v>
      </c>
      <c r="D155" s="3">
        <v>251.26</v>
      </c>
      <c r="E155" s="3">
        <v>17.814900000000002</v>
      </c>
      <c r="F155" s="3" t="s">
        <v>10</v>
      </c>
      <c r="G155" s="3">
        <v>14.25</v>
      </c>
      <c r="H155" s="3">
        <v>3.56</v>
      </c>
      <c r="I155" s="3">
        <v>80</v>
      </c>
    </row>
    <row r="156" spans="1:9" x14ac:dyDescent="0.25">
      <c r="A156" s="3" t="s">
        <v>21</v>
      </c>
      <c r="B156" s="3" t="s">
        <v>342</v>
      </c>
      <c r="C156" s="3">
        <v>480</v>
      </c>
      <c r="D156" s="3">
        <v>64.58</v>
      </c>
      <c r="E156" s="3">
        <v>29.256</v>
      </c>
      <c r="F156" s="3" t="s">
        <v>10</v>
      </c>
      <c r="G156" s="3">
        <v>29.26</v>
      </c>
      <c r="H156" s="3">
        <v>0</v>
      </c>
      <c r="I156" s="3">
        <v>100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3:O147"/>
  <sheetViews>
    <sheetView topLeftCell="D133" zoomScale="85" zoomScaleNormal="85" workbookViewId="0">
      <selection activeCell="G145" sqref="G145"/>
    </sheetView>
  </sheetViews>
  <sheetFormatPr defaultRowHeight="15" x14ac:dyDescent="0.25"/>
  <cols>
    <col min="1" max="1" width="31.140625" customWidth="1"/>
    <col min="2" max="2" width="38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78.8</v>
      </c>
      <c r="F13" s="9" t="s">
        <v>10</v>
      </c>
      <c r="G13" s="9">
        <v>78.8</v>
      </c>
      <c r="H13" s="9">
        <f t="shared" si="0"/>
        <v>0</v>
      </c>
      <c r="I13" s="10">
        <f t="shared" si="1"/>
        <v>1</v>
      </c>
      <c r="J13" s="17">
        <f t="shared" si="2"/>
        <v>3388.4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10.28</v>
      </c>
      <c r="F14" s="9" t="s">
        <v>14</v>
      </c>
      <c r="G14" s="9">
        <v>0</v>
      </c>
      <c r="H14" s="9">
        <f t="shared" si="0"/>
        <v>10.28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4.1310000000000002</v>
      </c>
      <c r="F17" s="9" t="s">
        <v>14</v>
      </c>
      <c r="G17" s="9">
        <v>4.13</v>
      </c>
      <c r="H17" s="9">
        <f t="shared" si="0"/>
        <v>1.000000000000334E-3</v>
      </c>
      <c r="I17" s="10">
        <f t="shared" si="1"/>
        <v>0.99975792786250295</v>
      </c>
      <c r="J17" s="17">
        <f t="shared" si="2"/>
        <v>4130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3.1160000000000001</v>
      </c>
      <c r="F18" s="9" t="s">
        <v>14</v>
      </c>
      <c r="G18" s="9">
        <v>3.12</v>
      </c>
      <c r="H18" s="9">
        <f t="shared" si="0"/>
        <v>-4.0000000000000036E-3</v>
      </c>
      <c r="I18" s="10">
        <f t="shared" si="1"/>
        <v>1.0012836970474968</v>
      </c>
      <c r="J18" s="17">
        <f t="shared" si="2"/>
        <v>3120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7.88</v>
      </c>
      <c r="F19" s="9" t="s">
        <v>14</v>
      </c>
      <c r="G19" s="9">
        <v>7.88</v>
      </c>
      <c r="H19" s="9">
        <f t="shared" si="0"/>
        <v>0</v>
      </c>
      <c r="I19" s="10">
        <f t="shared" si="1"/>
        <v>1</v>
      </c>
      <c r="J19" s="17">
        <f t="shared" si="2"/>
        <v>7880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0.4</v>
      </c>
      <c r="F20" s="9" t="s">
        <v>16</v>
      </c>
      <c r="G20" s="9">
        <v>0.4</v>
      </c>
      <c r="H20" s="9">
        <f t="shared" si="0"/>
        <v>0</v>
      </c>
      <c r="I20" s="10">
        <f t="shared" si="1"/>
        <v>1</v>
      </c>
      <c r="J20" s="17">
        <f t="shared" si="2"/>
        <v>2800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0.6</v>
      </c>
      <c r="F22" s="9" t="s">
        <v>16</v>
      </c>
      <c r="G22" s="9">
        <v>0.6</v>
      </c>
      <c r="H22" s="9">
        <f t="shared" si="0"/>
        <v>0</v>
      </c>
      <c r="I22" s="10">
        <f t="shared" si="1"/>
        <v>1</v>
      </c>
      <c r="J22" s="17">
        <f t="shared" si="2"/>
        <v>4200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3500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1.45</v>
      </c>
      <c r="F24" s="9" t="s">
        <v>16</v>
      </c>
      <c r="G24" s="9">
        <v>1.45</v>
      </c>
      <c r="H24" s="9">
        <f t="shared" si="0"/>
        <v>0</v>
      </c>
      <c r="I24" s="10">
        <f t="shared" si="1"/>
        <v>1</v>
      </c>
      <c r="J24" s="17">
        <f t="shared" si="2"/>
        <v>10150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0.17</v>
      </c>
      <c r="F25" s="9" t="s">
        <v>16</v>
      </c>
      <c r="G25" s="9">
        <v>0.17</v>
      </c>
      <c r="H25" s="9">
        <f t="shared" si="0"/>
        <v>0</v>
      </c>
      <c r="I25" s="10">
        <f t="shared" si="1"/>
        <v>1</v>
      </c>
      <c r="J25" s="17">
        <f t="shared" si="2"/>
        <v>1190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</v>
      </c>
      <c r="F26" s="9" t="s">
        <v>16</v>
      </c>
      <c r="G26" s="9">
        <v>0.1</v>
      </c>
      <c r="H26" s="9">
        <f t="shared" si="0"/>
        <v>0</v>
      </c>
      <c r="I26" s="10">
        <f t="shared" si="1"/>
        <v>1</v>
      </c>
      <c r="J26" s="17">
        <f t="shared" si="2"/>
        <v>700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35.255000000000003</v>
      </c>
      <c r="F27" s="9" t="s">
        <v>10</v>
      </c>
      <c r="G27" s="9">
        <v>35.26</v>
      </c>
      <c r="H27" s="9">
        <f t="shared" si="0"/>
        <v>-4.9999999999954525E-3</v>
      </c>
      <c r="I27" s="10">
        <f t="shared" si="1"/>
        <v>1.0001418238547723</v>
      </c>
      <c r="J27" s="17">
        <f t="shared" si="2"/>
        <v>10627.081919999999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27.66</v>
      </c>
      <c r="F28" s="9" t="s">
        <v>10</v>
      </c>
      <c r="G28" s="9">
        <v>27.66</v>
      </c>
      <c r="H28" s="9">
        <f t="shared" si="0"/>
        <v>0</v>
      </c>
      <c r="I28" s="10">
        <f t="shared" si="1"/>
        <v>1</v>
      </c>
      <c r="J28" s="17">
        <f t="shared" si="2"/>
        <v>8336.5027200000004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66.838999999999999</v>
      </c>
      <c r="F29" s="9" t="s">
        <v>10</v>
      </c>
      <c r="G29" s="9">
        <v>66.84</v>
      </c>
      <c r="H29" s="9">
        <f t="shared" si="0"/>
        <v>-1.0000000000047748E-3</v>
      </c>
      <c r="I29" s="10">
        <f t="shared" si="1"/>
        <v>1.0000149613249749</v>
      </c>
      <c r="J29" s="17">
        <f t="shared" si="2"/>
        <v>20145.041280000001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47.534999999999997</v>
      </c>
      <c r="F30" s="9" t="s">
        <v>10</v>
      </c>
      <c r="G30" s="9">
        <v>47.54</v>
      </c>
      <c r="H30" s="9">
        <f t="shared" si="0"/>
        <v>-5.000000000002558E-3</v>
      </c>
      <c r="I30" s="10">
        <f t="shared" si="1"/>
        <v>1.000105185652677</v>
      </c>
      <c r="J30" s="17">
        <f t="shared" si="2"/>
        <v>14328.17568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153.89400000000001</v>
      </c>
      <c r="F31" s="9" t="s">
        <v>10</v>
      </c>
      <c r="G31" s="9">
        <v>153.88999999999999</v>
      </c>
      <c r="H31" s="9">
        <f t="shared" si="0"/>
        <v>4.0000000000190994E-3</v>
      </c>
      <c r="I31" s="10">
        <f t="shared" si="1"/>
        <v>0.99997400808348591</v>
      </c>
      <c r="J31" s="17">
        <f t="shared" si="2"/>
        <v>46381.214879999992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12.7844</v>
      </c>
      <c r="F32" s="9" t="s">
        <v>10</v>
      </c>
      <c r="G32" s="9">
        <v>12.78</v>
      </c>
      <c r="H32" s="9">
        <f t="shared" si="0"/>
        <v>4.4000000000004036E-3</v>
      </c>
      <c r="I32" s="10">
        <f t="shared" si="1"/>
        <v>0.99965583054347484</v>
      </c>
      <c r="J32" s="17">
        <f t="shared" si="2"/>
        <v>3851.7897599999997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12.54</v>
      </c>
      <c r="F33" s="9" t="s">
        <v>10</v>
      </c>
      <c r="G33" s="9">
        <v>12.54</v>
      </c>
      <c r="H33" s="9">
        <f t="shared" si="0"/>
        <v>0</v>
      </c>
      <c r="I33" s="10">
        <f t="shared" si="1"/>
        <v>1</v>
      </c>
      <c r="J33" s="17">
        <f t="shared" si="2"/>
        <v>3779.4556799999996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11.081</v>
      </c>
      <c r="F34" s="9" t="s">
        <v>14</v>
      </c>
      <c r="G34" s="9">
        <v>11.08</v>
      </c>
      <c r="H34" s="9">
        <f t="shared" si="0"/>
        <v>9.9999999999944578E-4</v>
      </c>
      <c r="I34" s="10">
        <f t="shared" si="1"/>
        <v>0.99990975543723493</v>
      </c>
      <c r="J34" s="17">
        <f t="shared" si="2"/>
        <v>2493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1.6</v>
      </c>
      <c r="F35" s="9" t="s">
        <v>14</v>
      </c>
      <c r="G35" s="9">
        <v>1.6</v>
      </c>
      <c r="H35" s="9">
        <f t="shared" si="0"/>
        <v>0</v>
      </c>
      <c r="I35" s="10">
        <f t="shared" si="1"/>
        <v>1</v>
      </c>
      <c r="J35" s="17">
        <f t="shared" si="2"/>
        <v>2400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4.6740000000000004</v>
      </c>
      <c r="F36" s="9" t="s">
        <v>14</v>
      </c>
      <c r="G36" s="9">
        <v>4.67</v>
      </c>
      <c r="H36" s="9">
        <f t="shared" si="0"/>
        <v>4.0000000000004476E-3</v>
      </c>
      <c r="I36" s="10">
        <f t="shared" si="1"/>
        <v>0.99914420196833542</v>
      </c>
      <c r="J36" s="17">
        <f t="shared" si="2"/>
        <v>4203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3.3809999999999998</v>
      </c>
      <c r="F37" s="9" t="s">
        <v>14</v>
      </c>
      <c r="G37" s="9">
        <v>3.38</v>
      </c>
      <c r="H37" s="9">
        <f t="shared" si="0"/>
        <v>9.9999999999988987E-4</v>
      </c>
      <c r="I37" s="10">
        <f t="shared" si="1"/>
        <v>0.99970422951789417</v>
      </c>
      <c r="J37" s="17">
        <f t="shared" si="2"/>
        <v>6760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17.149000000000001</v>
      </c>
      <c r="F38" s="9" t="s">
        <v>14</v>
      </c>
      <c r="G38" s="9">
        <v>17.149999999999999</v>
      </c>
      <c r="H38" s="9">
        <f t="shared" si="0"/>
        <v>-9.9999999999766942E-4</v>
      </c>
      <c r="I38" s="10">
        <f t="shared" si="1"/>
        <v>1.0000583124380429</v>
      </c>
      <c r="J38" s="17">
        <f t="shared" si="2"/>
        <v>3858.7499999999995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1.8080000000000001</v>
      </c>
      <c r="F39" s="9" t="s">
        <v>14</v>
      </c>
      <c r="G39" s="9">
        <v>1.81</v>
      </c>
      <c r="H39" s="9">
        <f t="shared" si="0"/>
        <v>-2.0000000000000018E-3</v>
      </c>
      <c r="I39" s="10">
        <f t="shared" si="1"/>
        <v>1.0011061946902655</v>
      </c>
      <c r="J39" s="17">
        <f t="shared" si="2"/>
        <v>3620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0.626</v>
      </c>
      <c r="F40" s="9" t="s">
        <v>14</v>
      </c>
      <c r="G40" s="9">
        <v>0.63</v>
      </c>
      <c r="H40" s="9">
        <f t="shared" si="0"/>
        <v>-4.0000000000000036E-3</v>
      </c>
      <c r="I40" s="10">
        <f t="shared" si="1"/>
        <v>1.0063897763578276</v>
      </c>
      <c r="J40" s="17">
        <f t="shared" si="2"/>
        <v>945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0.55000000000000004</v>
      </c>
      <c r="F42" s="9" t="s">
        <v>16</v>
      </c>
      <c r="G42" s="9">
        <v>0.55000000000000004</v>
      </c>
      <c r="H42" s="9">
        <f t="shared" si="0"/>
        <v>0</v>
      </c>
      <c r="I42" s="10">
        <f t="shared" si="1"/>
        <v>1</v>
      </c>
      <c r="J42" s="17">
        <f t="shared" si="2"/>
        <v>3850.0000000000005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1.2</v>
      </c>
      <c r="F43" s="9" t="s">
        <v>16</v>
      </c>
      <c r="G43" s="9">
        <v>1.2</v>
      </c>
      <c r="H43" s="9">
        <f t="shared" si="0"/>
        <v>0</v>
      </c>
      <c r="I43" s="10">
        <f t="shared" si="1"/>
        <v>1</v>
      </c>
      <c r="J43" s="17">
        <f t="shared" si="2"/>
        <v>8400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0.17</v>
      </c>
      <c r="F44" s="9" t="s">
        <v>16</v>
      </c>
      <c r="G44" s="9">
        <v>0.17</v>
      </c>
      <c r="H44" s="9">
        <f t="shared" si="0"/>
        <v>0</v>
      </c>
      <c r="I44" s="10">
        <f t="shared" si="1"/>
        <v>1</v>
      </c>
      <c r="J44" s="17">
        <f t="shared" si="2"/>
        <v>1190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1050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39.435000000000002</v>
      </c>
      <c r="F46" s="9" t="s">
        <v>10</v>
      </c>
      <c r="G46" s="9">
        <v>39.44</v>
      </c>
      <c r="H46" s="9">
        <f t="shared" si="0"/>
        <v>-4.9999999999954525E-3</v>
      </c>
      <c r="I46" s="10">
        <f t="shared" si="1"/>
        <v>1.0001267909217699</v>
      </c>
      <c r="J46" s="17">
        <f t="shared" si="2"/>
        <v>11886.900479999998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128.66200000000001</v>
      </c>
      <c r="F47" s="9" t="s">
        <v>10</v>
      </c>
      <c r="G47" s="9">
        <v>128.66</v>
      </c>
      <c r="H47" s="9">
        <f t="shared" si="0"/>
        <v>2.0000000000095497E-3</v>
      </c>
      <c r="I47" s="10">
        <f t="shared" si="1"/>
        <v>0.99998445539475522</v>
      </c>
      <c r="J47" s="17">
        <f t="shared" si="2"/>
        <v>38777.094720000001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12.784000000000001</v>
      </c>
      <c r="F48" s="9" t="s">
        <v>10</v>
      </c>
      <c r="G48" s="9">
        <v>12.78</v>
      </c>
      <c r="H48" s="9">
        <f t="shared" si="0"/>
        <v>4.0000000000013358E-3</v>
      </c>
      <c r="I48" s="10">
        <f t="shared" si="1"/>
        <v>0.99968710888610757</v>
      </c>
      <c r="J48" s="17">
        <f t="shared" si="2"/>
        <v>3851.7897599999997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15.494999999999999</v>
      </c>
      <c r="F49" s="9" t="s">
        <v>10</v>
      </c>
      <c r="G49" s="9">
        <v>15.5</v>
      </c>
      <c r="H49" s="9">
        <f t="shared" si="0"/>
        <v>-5.0000000000007816E-3</v>
      </c>
      <c r="I49" s="10">
        <f t="shared" si="1"/>
        <v>1.0003226847370119</v>
      </c>
      <c r="J49" s="17">
        <f t="shared" si="2"/>
        <v>4671.576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2.294</v>
      </c>
      <c r="F50" s="9" t="s">
        <v>14</v>
      </c>
      <c r="G50" s="9">
        <v>2.29</v>
      </c>
      <c r="H50" s="9">
        <f t="shared" si="0"/>
        <v>4.0000000000000036E-3</v>
      </c>
      <c r="I50" s="10">
        <f t="shared" si="1"/>
        <v>0.99825632083696603</v>
      </c>
      <c r="J50" s="17">
        <f t="shared" si="2"/>
        <v>4580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13.957000000000001</v>
      </c>
      <c r="F51" s="9" t="s">
        <v>14</v>
      </c>
      <c r="G51" s="9">
        <v>13.96</v>
      </c>
      <c r="H51" s="9">
        <f t="shared" si="0"/>
        <v>-3.0000000000001137E-3</v>
      </c>
      <c r="I51" s="10">
        <f t="shared" si="1"/>
        <v>1.0002149459052805</v>
      </c>
      <c r="J51" s="17">
        <f t="shared" si="2"/>
        <v>3141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1.8080000000000001</v>
      </c>
      <c r="F52" s="9" t="s">
        <v>14</v>
      </c>
      <c r="G52" s="9">
        <v>1.81</v>
      </c>
      <c r="H52" s="9">
        <f t="shared" si="0"/>
        <v>-2.0000000000000018E-3</v>
      </c>
      <c r="I52" s="10">
        <f t="shared" si="1"/>
        <v>1.0011061946902655</v>
      </c>
      <c r="J52" s="17">
        <f t="shared" si="2"/>
        <v>3620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0.69899999999999995</v>
      </c>
      <c r="F53" s="9" t="s">
        <v>14</v>
      </c>
      <c r="G53" s="9">
        <v>0.7</v>
      </c>
      <c r="H53" s="9">
        <f t="shared" si="0"/>
        <v>-1.0000000000000009E-3</v>
      </c>
      <c r="I53" s="10">
        <f t="shared" si="1"/>
        <v>1.0014306151645207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0.15</v>
      </c>
      <c r="F54" s="9" t="s">
        <v>16</v>
      </c>
      <c r="G54" s="9">
        <v>0.15</v>
      </c>
      <c r="H54" s="9">
        <f t="shared" si="0"/>
        <v>0</v>
      </c>
      <c r="I54" s="10">
        <f t="shared" si="1"/>
        <v>1</v>
      </c>
      <c r="J54" s="17">
        <f t="shared" si="2"/>
        <v>1050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0.2</v>
      </c>
      <c r="F55" s="9" t="s">
        <v>16</v>
      </c>
      <c r="G55" s="9">
        <v>0.2</v>
      </c>
      <c r="H55" s="9">
        <f t="shared" si="0"/>
        <v>0</v>
      </c>
      <c r="I55" s="10">
        <f t="shared" si="1"/>
        <v>1</v>
      </c>
      <c r="J55" s="17">
        <f t="shared" si="2"/>
        <v>1400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0.02</v>
      </c>
      <c r="F56" s="9" t="s">
        <v>16</v>
      </c>
      <c r="G56" s="9">
        <v>0.02</v>
      </c>
      <c r="H56" s="9">
        <f t="shared" si="0"/>
        <v>0</v>
      </c>
      <c r="I56" s="10">
        <f t="shared" si="1"/>
        <v>1</v>
      </c>
      <c r="J56" s="17">
        <f t="shared" si="2"/>
        <v>140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0"/>
        <v>0</v>
      </c>
      <c r="I57" s="10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28.129000000000001</v>
      </c>
      <c r="F58" s="9" t="s">
        <v>10</v>
      </c>
      <c r="G58" s="9">
        <v>28.13</v>
      </c>
      <c r="H58" s="9">
        <f t="shared" si="0"/>
        <v>-9.9999999999766942E-4</v>
      </c>
      <c r="I58" s="10">
        <f t="shared" si="1"/>
        <v>1.0000355504994844</v>
      </c>
      <c r="J58" s="17">
        <f t="shared" si="2"/>
        <v>8478.1569600000003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2.4550000000000001</v>
      </c>
      <c r="F59" s="9" t="s">
        <v>10</v>
      </c>
      <c r="G59" s="9">
        <v>2.46</v>
      </c>
      <c r="H59" s="9">
        <f t="shared" si="0"/>
        <v>-4.9999999999998934E-3</v>
      </c>
      <c r="I59" s="10">
        <f t="shared" si="1"/>
        <v>1.0020366598778003</v>
      </c>
      <c r="J59" s="17">
        <f t="shared" si="2"/>
        <v>741.42431999999997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0.70899999999999996</v>
      </c>
      <c r="F60" s="9" t="s">
        <v>14</v>
      </c>
      <c r="G60" s="9">
        <v>0.71</v>
      </c>
      <c r="H60" s="9">
        <f t="shared" si="0"/>
        <v>-1.0000000000000009E-3</v>
      </c>
      <c r="I60" s="10">
        <f t="shared" si="1"/>
        <v>1.001410437235543</v>
      </c>
      <c r="J60" s="17">
        <f t="shared" si="2"/>
        <v>1420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2.6680000000000001</v>
      </c>
      <c r="F61" s="9" t="s">
        <v>14</v>
      </c>
      <c r="G61" s="9">
        <v>2.67</v>
      </c>
      <c r="H61" s="9">
        <f t="shared" si="0"/>
        <v>-1.9999999999997797E-3</v>
      </c>
      <c r="I61" s="10">
        <f t="shared" si="1"/>
        <v>1.0007496251874062</v>
      </c>
      <c r="J61" s="17">
        <f t="shared" si="2"/>
        <v>600.75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0.19600000000000001</v>
      </c>
      <c r="F62" s="9" t="s">
        <v>14</v>
      </c>
      <c r="G62" s="9">
        <v>0.2</v>
      </c>
      <c r="H62" s="9">
        <f t="shared" si="0"/>
        <v>-4.0000000000000036E-3</v>
      </c>
      <c r="I62" s="10">
        <f t="shared" si="1"/>
        <v>1.0204081632653061</v>
      </c>
      <c r="J62" s="17">
        <f t="shared" si="2"/>
        <v>300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41</v>
      </c>
      <c r="F63" s="9" t="s">
        <v>13</v>
      </c>
      <c r="G63" s="9">
        <v>41</v>
      </c>
      <c r="H63" s="9">
        <f t="shared" si="0"/>
        <v>0</v>
      </c>
      <c r="I63" s="10">
        <f t="shared" si="1"/>
        <v>1</v>
      </c>
      <c r="J63" s="17">
        <f t="shared" si="2"/>
        <v>2050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112.22</v>
      </c>
      <c r="F65" s="9" t="s">
        <v>10</v>
      </c>
      <c r="G65" s="9">
        <v>112.22</v>
      </c>
      <c r="H65" s="9">
        <f t="shared" si="0"/>
        <v>0</v>
      </c>
      <c r="I65" s="10">
        <f t="shared" si="1"/>
        <v>1</v>
      </c>
      <c r="J65" s="17">
        <f t="shared" si="2"/>
        <v>21742.849440000002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133.46</v>
      </c>
      <c r="F66" s="9" t="s">
        <v>10</v>
      </c>
      <c r="G66" s="9">
        <v>133.46</v>
      </c>
      <c r="H66" s="9">
        <f t="shared" si="0"/>
        <v>0</v>
      </c>
      <c r="I66" s="10">
        <f t="shared" si="1"/>
        <v>1</v>
      </c>
      <c r="J66" s="17">
        <f t="shared" si="2"/>
        <v>25858.141920000002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71.27</v>
      </c>
      <c r="F67" s="9" t="s">
        <v>10</v>
      </c>
      <c r="G67" s="9">
        <v>71.27</v>
      </c>
      <c r="H67" s="9">
        <f t="shared" si="0"/>
        <v>0</v>
      </c>
      <c r="I67" s="10">
        <f t="shared" si="1"/>
        <v>1</v>
      </c>
      <c r="J67" s="17">
        <f t="shared" si="2"/>
        <v>13808.705040000001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32.74</v>
      </c>
      <c r="F68" s="9" t="s">
        <v>19</v>
      </c>
      <c r="G68" s="9">
        <v>32.74</v>
      </c>
      <c r="H68" s="9">
        <f t="shared" si="0"/>
        <v>0</v>
      </c>
      <c r="I68" s="10">
        <f t="shared" si="1"/>
        <v>1</v>
      </c>
      <c r="J68" s="17">
        <f t="shared" si="2"/>
        <v>2147.7440000000001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72.209999999999994</v>
      </c>
      <c r="F69" s="9" t="s">
        <v>19</v>
      </c>
      <c r="G69" s="9">
        <v>72.209999999999994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85" si="6">D69*G69</f>
        <v>4736.9759999999987</v>
      </c>
      <c r="K69" s="16"/>
      <c r="L69" s="17">
        <f t="shared" ref="L69:L85" si="7">D69*E69*K69</f>
        <v>0</v>
      </c>
    </row>
    <row r="70" spans="1:12" x14ac:dyDescent="0.25">
      <c r="A70" s="9" t="s">
        <v>42</v>
      </c>
      <c r="B70" s="29" t="s">
        <v>276</v>
      </c>
      <c r="C70" s="9">
        <v>138</v>
      </c>
      <c r="D70" s="9">
        <v>161.46</v>
      </c>
      <c r="E70" s="9">
        <v>0.66</v>
      </c>
      <c r="F70" s="9" t="s">
        <v>10</v>
      </c>
      <c r="G70" s="9">
        <v>0.66</v>
      </c>
      <c r="H70" s="9">
        <f t="shared" si="4"/>
        <v>0</v>
      </c>
      <c r="I70" s="10">
        <f t="shared" si="5"/>
        <v>1</v>
      </c>
      <c r="J70" s="17">
        <f t="shared" si="6"/>
        <v>106.56360000000001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147</v>
      </c>
      <c r="C71" s="9">
        <v>140</v>
      </c>
      <c r="D71" s="9">
        <v>10.76</v>
      </c>
      <c r="E71" s="9">
        <v>201.86</v>
      </c>
      <c r="F71" s="9" t="s">
        <v>10</v>
      </c>
      <c r="G71" s="9">
        <v>201.86</v>
      </c>
      <c r="H71" s="9">
        <f t="shared" si="4"/>
        <v>0</v>
      </c>
      <c r="I71" s="10">
        <f t="shared" si="5"/>
        <v>1</v>
      </c>
      <c r="J71" s="17">
        <f t="shared" si="6"/>
        <v>2172.0136000000002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148</v>
      </c>
      <c r="C72" s="9">
        <v>142</v>
      </c>
      <c r="D72" s="9">
        <v>139.93199999999999</v>
      </c>
      <c r="E72" s="9">
        <v>72.040000000000006</v>
      </c>
      <c r="F72" s="9" t="s">
        <v>10</v>
      </c>
      <c r="G72" s="9">
        <v>72.040000000000006</v>
      </c>
      <c r="H72" s="9">
        <f t="shared" si="4"/>
        <v>0</v>
      </c>
      <c r="I72" s="10">
        <f t="shared" si="5"/>
        <v>1</v>
      </c>
      <c r="J72" s="17">
        <f t="shared" si="6"/>
        <v>10080.701279999999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149</v>
      </c>
      <c r="C73" s="9">
        <v>143</v>
      </c>
      <c r="D73" s="9">
        <v>139.93199999999999</v>
      </c>
      <c r="E73" s="9">
        <v>187.02</v>
      </c>
      <c r="F73" s="9" t="s">
        <v>10</v>
      </c>
      <c r="G73" s="9">
        <v>187.02</v>
      </c>
      <c r="H73" s="9">
        <f t="shared" si="4"/>
        <v>0</v>
      </c>
      <c r="I73" s="10">
        <f t="shared" si="5"/>
        <v>1</v>
      </c>
      <c r="J73" s="17">
        <f t="shared" si="6"/>
        <v>26170.082640000001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150</v>
      </c>
      <c r="C74" s="9">
        <v>147</v>
      </c>
      <c r="D74" s="9">
        <v>193.75200000000001</v>
      </c>
      <c r="E74" s="9">
        <v>201.85300000000001</v>
      </c>
      <c r="F74" s="9" t="s">
        <v>10</v>
      </c>
      <c r="G74" s="9">
        <v>201.85</v>
      </c>
      <c r="H74" s="9">
        <f t="shared" si="4"/>
        <v>3.0000000000143245E-3</v>
      </c>
      <c r="I74" s="10">
        <f t="shared" si="5"/>
        <v>0.99998513769921671</v>
      </c>
      <c r="J74" s="17">
        <f t="shared" si="6"/>
        <v>39108.841200000003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152</v>
      </c>
      <c r="C76" s="9">
        <v>151</v>
      </c>
      <c r="D76" s="9">
        <v>139.93199999999999</v>
      </c>
      <c r="E76" s="9">
        <v>64.644000000000005</v>
      </c>
      <c r="F76" s="9" t="s">
        <v>10</v>
      </c>
      <c r="G76" s="9">
        <v>64.64</v>
      </c>
      <c r="H76" s="9">
        <f t="shared" si="4"/>
        <v>4.0000000000048885E-3</v>
      </c>
      <c r="I76" s="10">
        <f t="shared" si="5"/>
        <v>0.99993812264092563</v>
      </c>
      <c r="J76" s="17">
        <f t="shared" si="6"/>
        <v>9045.2044799999985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153</v>
      </c>
      <c r="C77" s="9">
        <v>152</v>
      </c>
      <c r="D77" s="9">
        <v>139.93199999999999</v>
      </c>
      <c r="E77" s="9">
        <v>206.23</v>
      </c>
      <c r="F77" s="9" t="s">
        <v>10</v>
      </c>
      <c r="G77" s="9">
        <v>206.23</v>
      </c>
      <c r="H77" s="9">
        <f t="shared" si="4"/>
        <v>0</v>
      </c>
      <c r="I77" s="10">
        <f t="shared" si="5"/>
        <v>1</v>
      </c>
      <c r="J77" s="17">
        <f t="shared" si="6"/>
        <v>28858.176359999998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154</v>
      </c>
      <c r="C78" s="9">
        <v>156</v>
      </c>
      <c r="D78" s="9">
        <v>193.75200000000001</v>
      </c>
      <c r="E78" s="9">
        <v>132.03</v>
      </c>
      <c r="F78" s="9" t="s">
        <v>10</v>
      </c>
      <c r="G78" s="9">
        <v>132.03</v>
      </c>
      <c r="H78" s="9">
        <f t="shared" si="4"/>
        <v>0</v>
      </c>
      <c r="I78" s="10">
        <f t="shared" si="5"/>
        <v>1</v>
      </c>
      <c r="J78" s="17">
        <f t="shared" si="6"/>
        <v>25581.076560000001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155</v>
      </c>
      <c r="C79" s="9">
        <v>160</v>
      </c>
      <c r="D79" s="9">
        <v>139.93199999999999</v>
      </c>
      <c r="E79" s="9">
        <v>12.3</v>
      </c>
      <c r="F79" s="9" t="s">
        <v>10</v>
      </c>
      <c r="G79" s="9">
        <v>12.3</v>
      </c>
      <c r="H79" s="9">
        <f t="shared" si="4"/>
        <v>0</v>
      </c>
      <c r="I79" s="10">
        <f t="shared" si="5"/>
        <v>1</v>
      </c>
      <c r="J79" s="17">
        <f t="shared" si="6"/>
        <v>1721.1635999999999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156</v>
      </c>
      <c r="C80" s="9">
        <v>161</v>
      </c>
      <c r="D80" s="9">
        <v>139.93199999999999</v>
      </c>
      <c r="E80" s="9">
        <v>39.21</v>
      </c>
      <c r="F80" s="9" t="s">
        <v>10</v>
      </c>
      <c r="G80" s="9">
        <v>39.21</v>
      </c>
      <c r="H80" s="9">
        <f t="shared" si="4"/>
        <v>0</v>
      </c>
      <c r="I80" s="10">
        <f t="shared" si="5"/>
        <v>1</v>
      </c>
      <c r="J80" s="17">
        <f t="shared" si="6"/>
        <v>5486.7337199999993</v>
      </c>
      <c r="K80" s="16"/>
      <c r="L80" s="17">
        <f t="shared" si="7"/>
        <v>0</v>
      </c>
    </row>
    <row r="81" spans="1:12" x14ac:dyDescent="0.25">
      <c r="A81" s="9" t="s">
        <v>42</v>
      </c>
      <c r="B81" s="29" t="s">
        <v>157</v>
      </c>
      <c r="C81" s="9">
        <v>165</v>
      </c>
      <c r="D81" s="9">
        <v>193.75200000000001</v>
      </c>
      <c r="E81" s="9">
        <v>138.78100000000001</v>
      </c>
      <c r="F81" s="9" t="s">
        <v>10</v>
      </c>
      <c r="G81" s="9">
        <v>138.78</v>
      </c>
      <c r="H81" s="9">
        <f t="shared" si="4"/>
        <v>1.0000000000047748E-3</v>
      </c>
      <c r="I81" s="10">
        <f t="shared" si="5"/>
        <v>0.99999279440269195</v>
      </c>
      <c r="J81" s="17">
        <f t="shared" si="6"/>
        <v>26888.902560000002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157.34</v>
      </c>
      <c r="F82" s="9" t="s">
        <v>10</v>
      </c>
      <c r="G82" s="9">
        <v>157.34</v>
      </c>
      <c r="H82" s="9">
        <f t="shared" si="4"/>
        <v>0</v>
      </c>
      <c r="I82" s="10">
        <f t="shared" si="5"/>
        <v>1</v>
      </c>
      <c r="J82" s="17">
        <f t="shared" si="6"/>
        <v>33872.155200000001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46.43</v>
      </c>
      <c r="F83" s="9" t="s">
        <v>10</v>
      </c>
      <c r="G83" s="9">
        <v>46.43</v>
      </c>
      <c r="H83" s="9">
        <f t="shared" si="4"/>
        <v>0</v>
      </c>
      <c r="I83" s="10">
        <f t="shared" si="5"/>
        <v>1</v>
      </c>
      <c r="J83" s="17">
        <f t="shared" si="6"/>
        <v>9995.4503999999997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39.340000000000003</v>
      </c>
      <c r="F84" s="9" t="s">
        <v>10</v>
      </c>
      <c r="G84" s="9">
        <v>39.340000000000003</v>
      </c>
      <c r="H84" s="9">
        <f t="shared" si="4"/>
        <v>0</v>
      </c>
      <c r="I84" s="10">
        <f t="shared" si="5"/>
        <v>1</v>
      </c>
      <c r="J84" s="17">
        <f t="shared" si="6"/>
        <v>4234.5576000000001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52.81</v>
      </c>
      <c r="F85" s="9" t="s">
        <v>10</v>
      </c>
      <c r="G85" s="9">
        <v>52.81</v>
      </c>
      <c r="H85" s="9">
        <f t="shared" si="4"/>
        <v>0</v>
      </c>
      <c r="I85" s="10">
        <f t="shared" si="5"/>
        <v>1</v>
      </c>
      <c r="J85" s="17">
        <f t="shared" si="6"/>
        <v>11368.936800000001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30</v>
      </c>
      <c r="F86" s="9" t="s">
        <v>10</v>
      </c>
      <c r="G86" s="9">
        <v>30</v>
      </c>
      <c r="H86" s="9">
        <f t="shared" si="4"/>
        <v>0</v>
      </c>
      <c r="I86" s="10">
        <f t="shared" si="5"/>
        <v>1</v>
      </c>
      <c r="J86" s="17">
        <f t="shared" ref="J86" si="8">D86*G86</f>
        <v>3229.2</v>
      </c>
      <c r="K86" s="16"/>
      <c r="L86" s="17">
        <f t="shared" ref="L86" si="9">D86*E86*K86</f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24</v>
      </c>
      <c r="F87" s="9" t="s">
        <v>13</v>
      </c>
      <c r="G87" s="9">
        <v>24</v>
      </c>
      <c r="H87" s="9">
        <f t="shared" si="4"/>
        <v>0</v>
      </c>
      <c r="I87" s="10">
        <f t="shared" si="5"/>
        <v>1</v>
      </c>
      <c r="J87" s="17">
        <f t="shared" ref="J87:J146" si="10">D87*G87</f>
        <v>4800</v>
      </c>
      <c r="K87" s="16"/>
      <c r="L87" s="17">
        <f t="shared" ref="L87:L146" si="11">D87*E87*K87</f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10"/>
        <v>4299.1415999999999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10"/>
        <v>6003.6535999999996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400.13</v>
      </c>
      <c r="F90" s="9" t="s">
        <v>10</v>
      </c>
      <c r="G90" s="9">
        <v>400.13</v>
      </c>
      <c r="H90" s="9">
        <f t="shared" si="4"/>
        <v>0</v>
      </c>
      <c r="I90" s="10">
        <f t="shared" si="5"/>
        <v>1</v>
      </c>
      <c r="J90" s="17">
        <f t="shared" si="10"/>
        <v>6462.0994999999994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400.13</v>
      </c>
      <c r="F91" s="9" t="s">
        <v>10</v>
      </c>
      <c r="G91" s="9">
        <v>400.13</v>
      </c>
      <c r="H91" s="9">
        <f t="shared" si="4"/>
        <v>0</v>
      </c>
      <c r="I91" s="10">
        <f t="shared" si="5"/>
        <v>1</v>
      </c>
      <c r="J91" s="17">
        <f t="shared" si="10"/>
        <v>12920.997960000001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10"/>
        <v>937.83049999999992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611.94000000000005</v>
      </c>
      <c r="F93" s="9" t="s">
        <v>10</v>
      </c>
      <c r="G93" s="9">
        <v>611.94000000000005</v>
      </c>
      <c r="H93" s="9">
        <f t="shared" si="4"/>
        <v>0</v>
      </c>
      <c r="I93" s="10">
        <f t="shared" si="5"/>
        <v>1</v>
      </c>
      <c r="J93" s="17">
        <f t="shared" si="10"/>
        <v>29641.149720000005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611.94000000000005</v>
      </c>
      <c r="F94" s="9" t="s">
        <v>10</v>
      </c>
      <c r="G94" s="9">
        <v>611.94000000000005</v>
      </c>
      <c r="H94" s="9">
        <f t="shared" si="4"/>
        <v>0</v>
      </c>
      <c r="I94" s="10">
        <f t="shared" si="5"/>
        <v>1</v>
      </c>
      <c r="J94" s="17">
        <f t="shared" si="10"/>
        <v>9882.8310000000001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611.94000000000005</v>
      </c>
      <c r="F95" s="9" t="s">
        <v>10</v>
      </c>
      <c r="G95" s="9">
        <v>611.94000000000005</v>
      </c>
      <c r="H95" s="9">
        <f t="shared" si="4"/>
        <v>0</v>
      </c>
      <c r="I95" s="10">
        <f t="shared" si="5"/>
        <v>1</v>
      </c>
      <c r="J95" s="17">
        <f t="shared" si="10"/>
        <v>16467.305400000001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18.850000000000001</v>
      </c>
      <c r="F96" s="9" t="s">
        <v>10</v>
      </c>
      <c r="G96" s="9">
        <v>18.850000000000001</v>
      </c>
      <c r="H96" s="9">
        <f t="shared" si="4"/>
        <v>0</v>
      </c>
      <c r="I96" s="10">
        <f t="shared" si="5"/>
        <v>1</v>
      </c>
      <c r="J96" s="17">
        <f t="shared" si="10"/>
        <v>5681.2392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232</v>
      </c>
      <c r="C97" s="9">
        <v>217</v>
      </c>
      <c r="D97" s="9">
        <v>450</v>
      </c>
      <c r="E97" s="9">
        <v>3</v>
      </c>
      <c r="F97" s="9" t="s">
        <v>13</v>
      </c>
      <c r="G97" s="9">
        <v>0</v>
      </c>
      <c r="H97" s="9">
        <f t="shared" si="4"/>
        <v>3</v>
      </c>
      <c r="I97" s="10">
        <f t="shared" si="5"/>
        <v>0</v>
      </c>
      <c r="J97" s="17">
        <f t="shared" si="10"/>
        <v>0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174</v>
      </c>
      <c r="C98" s="9">
        <v>218</v>
      </c>
      <c r="D98" s="9">
        <v>350</v>
      </c>
      <c r="E98" s="9">
        <v>13</v>
      </c>
      <c r="F98" s="9" t="s">
        <v>13</v>
      </c>
      <c r="G98" s="9">
        <v>13</v>
      </c>
      <c r="H98" s="9">
        <f t="shared" si="4"/>
        <v>0</v>
      </c>
      <c r="I98" s="10">
        <f t="shared" si="5"/>
        <v>1</v>
      </c>
      <c r="J98" s="17">
        <f t="shared" si="10"/>
        <v>4550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175</v>
      </c>
      <c r="C99" s="9">
        <v>219</v>
      </c>
      <c r="D99" s="9">
        <v>82</v>
      </c>
      <c r="E99" s="9">
        <v>46.08</v>
      </c>
      <c r="F99" s="9" t="s">
        <v>19</v>
      </c>
      <c r="G99" s="9">
        <v>46.08</v>
      </c>
      <c r="H99" s="9">
        <f t="shared" si="4"/>
        <v>0</v>
      </c>
      <c r="I99" s="10">
        <f t="shared" si="5"/>
        <v>1</v>
      </c>
      <c r="J99" s="17">
        <f t="shared" si="10"/>
        <v>3778.56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176</v>
      </c>
      <c r="C100" s="9">
        <v>220</v>
      </c>
      <c r="D100" s="9">
        <v>32.799999999999997</v>
      </c>
      <c r="E100" s="9">
        <v>111</v>
      </c>
      <c r="F100" s="9" t="s">
        <v>19</v>
      </c>
      <c r="G100" s="9">
        <v>111</v>
      </c>
      <c r="H100" s="9">
        <f t="shared" si="4"/>
        <v>0</v>
      </c>
      <c r="I100" s="10">
        <f t="shared" si="5"/>
        <v>1</v>
      </c>
      <c r="J100" s="17">
        <f t="shared" si="10"/>
        <v>3640.7999999999997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177</v>
      </c>
      <c r="C101" s="9">
        <v>221</v>
      </c>
      <c r="D101" s="9">
        <v>131.19999999999999</v>
      </c>
      <c r="E101" s="9">
        <v>23.93</v>
      </c>
      <c r="F101" s="9" t="s">
        <v>19</v>
      </c>
      <c r="G101" s="9">
        <v>23.93</v>
      </c>
      <c r="H101" s="9">
        <f t="shared" si="4"/>
        <v>0</v>
      </c>
      <c r="I101" s="10">
        <f t="shared" si="5"/>
        <v>1</v>
      </c>
      <c r="J101" s="17">
        <f t="shared" si="10"/>
        <v>3139.6159999999995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56.93</v>
      </c>
      <c r="F102" s="9" t="s">
        <v>10</v>
      </c>
      <c r="G102" s="9">
        <v>0</v>
      </c>
      <c r="H102" s="9">
        <f t="shared" si="4"/>
        <v>56.93</v>
      </c>
      <c r="I102" s="10">
        <f t="shared" si="5"/>
        <v>0</v>
      </c>
      <c r="J102" s="17">
        <f t="shared" si="10"/>
        <v>0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47.49</v>
      </c>
      <c r="F103" s="9" t="s">
        <v>19</v>
      </c>
      <c r="G103" s="9">
        <v>0</v>
      </c>
      <c r="H103" s="9">
        <f t="shared" si="4"/>
        <v>47.49</v>
      </c>
      <c r="I103" s="10">
        <f t="shared" si="5"/>
        <v>0</v>
      </c>
      <c r="J103" s="17">
        <f t="shared" si="10"/>
        <v>0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52.2</v>
      </c>
      <c r="F104" s="9" t="s">
        <v>10</v>
      </c>
      <c r="G104" s="9">
        <v>0</v>
      </c>
      <c r="H104" s="9">
        <f t="shared" si="4"/>
        <v>52.2</v>
      </c>
      <c r="I104" s="10">
        <f t="shared" si="5"/>
        <v>0</v>
      </c>
      <c r="J104" s="17">
        <f t="shared" si="10"/>
        <v>0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50.84</v>
      </c>
      <c r="F105" s="9" t="s">
        <v>19</v>
      </c>
      <c r="G105" s="9">
        <v>0</v>
      </c>
      <c r="H105" s="9">
        <f t="shared" si="4"/>
        <v>50.84</v>
      </c>
      <c r="I105" s="10">
        <f t="shared" si="5"/>
        <v>0</v>
      </c>
      <c r="J105" s="17">
        <f t="shared" si="10"/>
        <v>0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3.63</v>
      </c>
      <c r="F106" s="9" t="s">
        <v>10</v>
      </c>
      <c r="G106" s="9">
        <v>3.63</v>
      </c>
      <c r="H106" s="9">
        <f t="shared" si="4"/>
        <v>0</v>
      </c>
      <c r="I106" s="10">
        <f t="shared" si="5"/>
        <v>1</v>
      </c>
      <c r="J106" s="17">
        <f t="shared" si="10"/>
        <v>664.29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5.64</v>
      </c>
      <c r="F107" s="9" t="s">
        <v>19</v>
      </c>
      <c r="G107" s="9">
        <v>5.64</v>
      </c>
      <c r="H107" s="9">
        <f t="shared" si="4"/>
        <v>0</v>
      </c>
      <c r="I107" s="10">
        <f t="shared" si="5"/>
        <v>1</v>
      </c>
      <c r="J107" s="17">
        <f t="shared" si="10"/>
        <v>277.488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2.96</v>
      </c>
      <c r="F108" s="9" t="s">
        <v>10</v>
      </c>
      <c r="G108" s="9">
        <v>0</v>
      </c>
      <c r="H108" s="9">
        <f t="shared" si="4"/>
        <v>2.96</v>
      </c>
      <c r="I108" s="10">
        <f t="shared" si="5"/>
        <v>0</v>
      </c>
      <c r="J108" s="17">
        <f t="shared" si="10"/>
        <v>0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6.75</v>
      </c>
      <c r="F109" s="9" t="s">
        <v>19</v>
      </c>
      <c r="G109" s="9">
        <v>0</v>
      </c>
      <c r="H109" s="9">
        <f t="shared" si="4"/>
        <v>6.75</v>
      </c>
      <c r="I109" s="10">
        <f t="shared" si="5"/>
        <v>0</v>
      </c>
      <c r="J109" s="17">
        <f t="shared" si="10"/>
        <v>0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10.85</v>
      </c>
      <c r="F110" s="9" t="s">
        <v>10</v>
      </c>
      <c r="G110" s="9">
        <v>10.85</v>
      </c>
      <c r="H110" s="9">
        <f t="shared" si="4"/>
        <v>0</v>
      </c>
      <c r="I110" s="10">
        <f t="shared" si="5"/>
        <v>1</v>
      </c>
      <c r="J110" s="17">
        <f t="shared" si="10"/>
        <v>1985.55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18.3</v>
      </c>
      <c r="F111" s="9" t="s">
        <v>19</v>
      </c>
      <c r="G111" s="9">
        <v>18.3</v>
      </c>
      <c r="H111" s="9">
        <f t="shared" si="4"/>
        <v>0</v>
      </c>
      <c r="I111" s="10">
        <f t="shared" si="5"/>
        <v>1</v>
      </c>
      <c r="J111" s="17">
        <f t="shared" si="10"/>
        <v>900.36000000000013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20.12</v>
      </c>
      <c r="F112" s="9" t="s">
        <v>10</v>
      </c>
      <c r="G112" s="9">
        <v>20.12</v>
      </c>
      <c r="H112" s="9">
        <f t="shared" si="4"/>
        <v>0</v>
      </c>
      <c r="I112" s="10">
        <f t="shared" si="5"/>
        <v>1</v>
      </c>
      <c r="J112" s="17">
        <f t="shared" si="10"/>
        <v>3681.96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1232</v>
      </c>
      <c r="F113" s="9" t="s">
        <v>23</v>
      </c>
      <c r="G113" s="9">
        <v>1232</v>
      </c>
      <c r="H113" s="9">
        <f t="shared" si="4"/>
        <v>0</v>
      </c>
      <c r="I113" s="10">
        <f t="shared" si="5"/>
        <v>1</v>
      </c>
      <c r="J113" s="17">
        <f t="shared" si="10"/>
        <v>3080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3.74</v>
      </c>
      <c r="F114" s="9" t="s">
        <v>10</v>
      </c>
      <c r="G114" s="9">
        <v>3.37</v>
      </c>
      <c r="H114" s="9">
        <f t="shared" si="4"/>
        <v>0.37000000000000011</v>
      </c>
      <c r="I114" s="10">
        <f t="shared" si="5"/>
        <v>0.90106951871657748</v>
      </c>
      <c r="J114" s="17">
        <f t="shared" si="10"/>
        <v>616.71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18.12</v>
      </c>
      <c r="F115" s="9" t="s">
        <v>10</v>
      </c>
      <c r="G115" s="9">
        <v>16.309999999999999</v>
      </c>
      <c r="H115" s="9">
        <f t="shared" si="4"/>
        <v>1.8100000000000023</v>
      </c>
      <c r="I115" s="10">
        <f t="shared" si="5"/>
        <v>0.90011037527593807</v>
      </c>
      <c r="J115" s="17">
        <f t="shared" si="10"/>
        <v>2984.7299999999996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8.57</v>
      </c>
      <c r="F116" s="9" t="s">
        <v>10</v>
      </c>
      <c r="G116" s="9">
        <v>7.71</v>
      </c>
      <c r="H116" s="9">
        <f t="shared" si="4"/>
        <v>0.86000000000000032</v>
      </c>
      <c r="I116" s="10">
        <f t="shared" si="5"/>
        <v>0.89964994165694279</v>
      </c>
      <c r="J116" s="17">
        <f t="shared" si="10"/>
        <v>1410.93</v>
      </c>
      <c r="K116" s="16"/>
      <c r="L116" s="17">
        <f t="shared" si="11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38.43</v>
      </c>
      <c r="F117" s="9" t="s">
        <v>10</v>
      </c>
      <c r="G117" s="9">
        <v>34.590000000000003</v>
      </c>
      <c r="H117" s="9">
        <f t="shared" si="4"/>
        <v>3.8399999999999963</v>
      </c>
      <c r="I117" s="10">
        <f t="shared" si="5"/>
        <v>0.90007806401249035</v>
      </c>
      <c r="J117" s="17">
        <f t="shared" si="10"/>
        <v>6329.97</v>
      </c>
      <c r="K117" s="16"/>
      <c r="L117" s="17">
        <f t="shared" si="11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138.88</v>
      </c>
      <c r="F118" s="9" t="s">
        <v>10</v>
      </c>
      <c r="G118" s="9">
        <v>138.88</v>
      </c>
      <c r="H118" s="9">
        <f t="shared" si="4"/>
        <v>0</v>
      </c>
      <c r="I118" s="10">
        <f t="shared" si="5"/>
        <v>1</v>
      </c>
      <c r="J118" s="17">
        <f t="shared" si="10"/>
        <v>8968.8703999999998</v>
      </c>
      <c r="K118" s="16"/>
      <c r="L118" s="17">
        <f t="shared" si="11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0.5</v>
      </c>
      <c r="H119" s="9">
        <f t="shared" si="4"/>
        <v>0.5</v>
      </c>
      <c r="I119" s="10">
        <f t="shared" si="5"/>
        <v>0.5</v>
      </c>
      <c r="J119" s="17">
        <f t="shared" si="10"/>
        <v>7250</v>
      </c>
      <c r="K119" s="16"/>
      <c r="L119" s="17">
        <f t="shared" si="11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600</v>
      </c>
      <c r="K120" s="16"/>
      <c r="L120" s="17">
        <f t="shared" si="11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2000</v>
      </c>
      <c r="K121" s="16"/>
      <c r="L121" s="17">
        <f t="shared" si="11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9000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6000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10"/>
        <v>500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10"/>
        <v>4000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10"/>
        <v>1800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10"/>
        <v>0</v>
      </c>
      <c r="K128" s="16"/>
      <c r="L128" s="17">
        <f t="shared" si="11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32.840000000000003</v>
      </c>
      <c r="F129" s="9" t="s">
        <v>19</v>
      </c>
      <c r="G129" s="9">
        <v>32.840000000000003</v>
      </c>
      <c r="H129" s="9">
        <f t="shared" si="4"/>
        <v>0</v>
      </c>
      <c r="I129" s="10">
        <f t="shared" si="5"/>
        <v>1</v>
      </c>
      <c r="J129" s="17">
        <f t="shared" si="10"/>
        <v>181769.40000000002</v>
      </c>
      <c r="K129" s="16"/>
      <c r="L129" s="17">
        <f t="shared" si="11"/>
        <v>0</v>
      </c>
    </row>
    <row r="130" spans="1:12" x14ac:dyDescent="0.25">
      <c r="A130" s="15" t="s">
        <v>27</v>
      </c>
      <c r="B130" s="15" t="s">
        <v>205</v>
      </c>
      <c r="C130" s="15">
        <v>262</v>
      </c>
      <c r="D130" s="15">
        <v>450</v>
      </c>
      <c r="E130" s="15">
        <v>3</v>
      </c>
      <c r="F130" s="15" t="s">
        <v>13</v>
      </c>
      <c r="G130" s="15">
        <v>3</v>
      </c>
      <c r="H130" s="9">
        <f t="shared" si="4"/>
        <v>0</v>
      </c>
      <c r="I130" s="10">
        <f t="shared" si="5"/>
        <v>1</v>
      </c>
      <c r="J130" s="17">
        <f t="shared" ref="J130" si="12">G130*D130</f>
        <v>1350</v>
      </c>
      <c r="K130" s="16"/>
      <c r="L130" s="17">
        <f t="shared" si="11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10"/>
        <v>14832</v>
      </c>
      <c r="K131" s="16"/>
      <c r="L131" s="17">
        <f t="shared" si="11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10"/>
        <v>1500</v>
      </c>
      <c r="K132" s="16"/>
      <c r="L132" s="17">
        <f t="shared" si="11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ref="H133:H146" si="13">E133-G133</f>
        <v>0</v>
      </c>
      <c r="I133" s="10">
        <f t="shared" ref="I133:I146" si="14">G133/E133</f>
        <v>1</v>
      </c>
      <c r="J133" s="17">
        <f t="shared" si="10"/>
        <v>250</v>
      </c>
      <c r="K133" s="16"/>
      <c r="L133" s="17">
        <f t="shared" si="11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13"/>
        <v>0</v>
      </c>
      <c r="I134" s="10">
        <f t="shared" si="14"/>
        <v>1</v>
      </c>
      <c r="J134" s="17">
        <f t="shared" si="10"/>
        <v>12000</v>
      </c>
      <c r="K134" s="16"/>
      <c r="L134" s="17">
        <f t="shared" si="11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13"/>
        <v>0</v>
      </c>
      <c r="I135" s="10">
        <f t="shared" si="14"/>
        <v>1</v>
      </c>
      <c r="J135" s="17">
        <f t="shared" si="10"/>
        <v>350</v>
      </c>
      <c r="K135" s="16"/>
      <c r="L135" s="17">
        <f t="shared" si="11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13"/>
        <v>0</v>
      </c>
      <c r="I136" s="10">
        <f t="shared" si="14"/>
        <v>1</v>
      </c>
      <c r="J136" s="17">
        <f t="shared" si="10"/>
        <v>350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13"/>
        <v>-1.0000000000047748E-3</v>
      </c>
      <c r="I137" s="10">
        <f t="shared" si="14"/>
        <v>1.0000130669419436</v>
      </c>
      <c r="J137" s="17">
        <f t="shared" si="10"/>
        <v>2602.02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13"/>
        <v>2.6000000000010459E-3</v>
      </c>
      <c r="I138" s="10">
        <f t="shared" si="14"/>
        <v>0.99991127067222696</v>
      </c>
      <c r="J138" s="17">
        <f t="shared" si="10"/>
        <v>2256.1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13"/>
        <v>0</v>
      </c>
      <c r="I139" s="10">
        <f t="shared" si="14"/>
        <v>1</v>
      </c>
      <c r="J139" s="17">
        <f t="shared" si="10"/>
        <v>1518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13"/>
        <v>-4.5000000000001705E-3</v>
      </c>
      <c r="I140" s="10">
        <f t="shared" si="14"/>
        <v>1.0002589853529396</v>
      </c>
      <c r="J140" s="17">
        <f t="shared" si="10"/>
        <v>2624.3799999999997</v>
      </c>
      <c r="K140" s="16"/>
      <c r="L140" s="17">
        <f t="shared" si="11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13"/>
        <v>1</v>
      </c>
      <c r="I141" s="10">
        <f t="shared" si="14"/>
        <v>0</v>
      </c>
      <c r="J141" s="17">
        <f t="shared" si="10"/>
        <v>0</v>
      </c>
      <c r="K141" s="16"/>
      <c r="L141" s="17">
        <f t="shared" si="11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13"/>
        <v>0</v>
      </c>
      <c r="I142" s="10">
        <f t="shared" si="14"/>
        <v>1</v>
      </c>
      <c r="J142" s="17">
        <f t="shared" si="10"/>
        <v>300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0</v>
      </c>
      <c r="H143" s="9">
        <f t="shared" si="13"/>
        <v>1</v>
      </c>
      <c r="I143" s="10">
        <f t="shared" si="14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42</v>
      </c>
      <c r="B144" s="29" t="s">
        <v>220</v>
      </c>
      <c r="C144" s="9">
        <v>293</v>
      </c>
      <c r="D144" s="9">
        <v>215</v>
      </c>
      <c r="E144" s="9">
        <v>168</v>
      </c>
      <c r="F144" s="9" t="s">
        <v>23</v>
      </c>
      <c r="G144" s="9">
        <v>168</v>
      </c>
      <c r="H144" s="9">
        <f t="shared" si="13"/>
        <v>0</v>
      </c>
      <c r="I144" s="10">
        <f t="shared" si="14"/>
        <v>1</v>
      </c>
      <c r="J144" s="17">
        <f t="shared" si="10"/>
        <v>36120</v>
      </c>
      <c r="K144" s="16"/>
      <c r="L144" s="17">
        <f t="shared" si="11"/>
        <v>0</v>
      </c>
    </row>
    <row r="145" spans="1:12" x14ac:dyDescent="0.25">
      <c r="A145" s="9" t="s">
        <v>18</v>
      </c>
      <c r="B145" s="29" t="s">
        <v>222</v>
      </c>
      <c r="C145" s="9">
        <v>350</v>
      </c>
      <c r="D145" s="9">
        <v>1</v>
      </c>
      <c r="E145" s="9">
        <v>3</v>
      </c>
      <c r="F145" s="9" t="s">
        <v>12</v>
      </c>
      <c r="G145" s="9">
        <v>0</v>
      </c>
      <c r="H145" s="9">
        <f t="shared" si="13"/>
        <v>3</v>
      </c>
      <c r="I145" s="10">
        <f t="shared" si="14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289</v>
      </c>
      <c r="C146" s="9">
        <v>352</v>
      </c>
      <c r="D146" s="9">
        <v>1</v>
      </c>
      <c r="E146" s="9">
        <v>1</v>
      </c>
      <c r="F146" s="9" t="s">
        <v>12</v>
      </c>
      <c r="G146" s="9">
        <v>0</v>
      </c>
      <c r="H146" s="9">
        <f t="shared" si="13"/>
        <v>1</v>
      </c>
      <c r="I146" s="10">
        <f t="shared" si="14"/>
        <v>0</v>
      </c>
      <c r="J146" s="17">
        <f t="shared" si="10"/>
        <v>0</v>
      </c>
      <c r="K146" s="16"/>
      <c r="L146" s="17">
        <f t="shared" si="11"/>
        <v>0</v>
      </c>
    </row>
    <row r="147" spans="1:12" ht="15.75" x14ac:dyDescent="0.25">
      <c r="J147" s="21">
        <f>SUM(J4:J146)</f>
        <v>1101343.35824</v>
      </c>
      <c r="L147" s="21">
        <f>SUM(L4:L146)</f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3:L15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10.28</v>
      </c>
      <c r="F14" s="3" t="s">
        <v>14</v>
      </c>
      <c r="G14" s="3">
        <v>10.28</v>
      </c>
      <c r="H14" s="3">
        <v>0</v>
      </c>
      <c r="I14" s="3">
        <v>100</v>
      </c>
      <c r="J14">
        <f t="shared" si="0"/>
        <v>1450.7136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0</v>
      </c>
      <c r="H76" s="3">
        <v>206.23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0</v>
      </c>
      <c r="H78" s="3">
        <v>12.3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157.34</v>
      </c>
      <c r="F81" s="3" t="s">
        <v>10</v>
      </c>
      <c r="G81" s="3">
        <v>157.34</v>
      </c>
      <c r="H81" s="3">
        <v>0</v>
      </c>
      <c r="I81" s="3">
        <v>100</v>
      </c>
      <c r="J81">
        <f t="shared" si="2"/>
        <v>33872.155200000001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46.43</v>
      </c>
      <c r="F82" s="3" t="s">
        <v>10</v>
      </c>
      <c r="G82" s="3">
        <v>46.43</v>
      </c>
      <c r="H82" s="3">
        <v>0</v>
      </c>
      <c r="I82" s="3">
        <v>100</v>
      </c>
      <c r="J82">
        <f t="shared" si="2"/>
        <v>9995.4503999999997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39.340000000000003</v>
      </c>
      <c r="F83" s="3" t="s">
        <v>10</v>
      </c>
      <c r="G83" s="3">
        <v>39.340000000000003</v>
      </c>
      <c r="H83" s="3">
        <v>0</v>
      </c>
      <c r="I83" s="3">
        <v>100</v>
      </c>
      <c r="J83">
        <f t="shared" si="2"/>
        <v>4234.5576000000001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52.81</v>
      </c>
      <c r="F84" s="3" t="s">
        <v>10</v>
      </c>
      <c r="G84" s="3">
        <v>52.81</v>
      </c>
      <c r="H84" s="3">
        <v>0</v>
      </c>
      <c r="I84" s="3">
        <v>100</v>
      </c>
      <c r="J84">
        <f t="shared" si="2"/>
        <v>11368.936800000001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30</v>
      </c>
      <c r="F85" s="3" t="s">
        <v>10</v>
      </c>
      <c r="G85" s="3">
        <v>30</v>
      </c>
      <c r="H85" s="3">
        <v>0</v>
      </c>
      <c r="I85" s="3">
        <v>100</v>
      </c>
      <c r="J85">
        <f t="shared" si="2"/>
        <v>3229.2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24</v>
      </c>
      <c r="F86" s="3" t="s">
        <v>13</v>
      </c>
      <c r="G86" s="3">
        <v>24</v>
      </c>
      <c r="H86" s="3">
        <v>0</v>
      </c>
      <c r="I86" s="3">
        <v>100</v>
      </c>
      <c r="J86">
        <f t="shared" si="2"/>
        <v>4800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2</v>
      </c>
      <c r="H96" s="3">
        <v>1</v>
      </c>
      <c r="I96" s="3">
        <v>66.667000000000002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11</v>
      </c>
      <c r="H97" s="3">
        <v>2</v>
      </c>
      <c r="I97" s="3">
        <v>84.614999999999995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2.96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6.75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136.9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31.22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55</v>
      </c>
      <c r="B142" s="3" t="s">
        <v>414</v>
      </c>
      <c r="C142" s="3">
        <v>281</v>
      </c>
      <c r="D142" s="3">
        <v>8.8260000000000005</v>
      </c>
      <c r="E142" s="3">
        <v>1014</v>
      </c>
      <c r="F142" s="3" t="s">
        <v>64</v>
      </c>
      <c r="G142" s="3">
        <v>1014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415</v>
      </c>
      <c r="C145" s="3">
        <v>284</v>
      </c>
      <c r="D145" s="3">
        <v>23.75</v>
      </c>
      <c r="E145" s="3">
        <v>338</v>
      </c>
      <c r="F145" s="3" t="s">
        <v>23</v>
      </c>
      <c r="G145" s="3">
        <v>338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215</v>
      </c>
      <c r="E147" s="3">
        <v>168</v>
      </c>
      <c r="F147" s="3" t="s">
        <v>23</v>
      </c>
      <c r="G147" s="3">
        <v>168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483</v>
      </c>
      <c r="C148" s="3">
        <v>312</v>
      </c>
      <c r="D148" s="3">
        <v>250</v>
      </c>
      <c r="E148" s="3">
        <v>20</v>
      </c>
      <c r="F148" s="3" t="s">
        <v>23</v>
      </c>
      <c r="G148" s="3">
        <v>0</v>
      </c>
      <c r="H148" s="3">
        <v>20</v>
      </c>
      <c r="I148" s="3">
        <v>0</v>
      </c>
    </row>
    <row r="149" spans="1:9" x14ac:dyDescent="0.25">
      <c r="A149" s="3" t="s">
        <v>18</v>
      </c>
      <c r="B149" s="3" t="s">
        <v>222</v>
      </c>
      <c r="C149" s="3">
        <v>350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289</v>
      </c>
      <c r="C150" s="3">
        <v>352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230</v>
      </c>
      <c r="C151" s="3">
        <v>407</v>
      </c>
      <c r="D151" s="3">
        <v>1000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229</v>
      </c>
      <c r="C152" s="3">
        <v>447</v>
      </c>
      <c r="D152" s="3">
        <v>4200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10.28</v>
      </c>
      <c r="F14" s="3" t="s">
        <v>14</v>
      </c>
      <c r="G14" s="3">
        <v>10.28</v>
      </c>
      <c r="H14" s="3">
        <v>0</v>
      </c>
      <c r="I14" s="3">
        <v>100</v>
      </c>
      <c r="J14">
        <f t="shared" si="0"/>
        <v>1450.7136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4.1310000000000002</v>
      </c>
      <c r="F15" s="3" t="s">
        <v>14</v>
      </c>
      <c r="G15" s="3">
        <v>4.13</v>
      </c>
      <c r="H15" s="3">
        <v>0</v>
      </c>
      <c r="I15" s="3">
        <v>100</v>
      </c>
      <c r="J15">
        <f t="shared" si="0"/>
        <v>4130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3.1160000000000001</v>
      </c>
      <c r="F16" s="3" t="s">
        <v>14</v>
      </c>
      <c r="G16" s="3">
        <v>3.12</v>
      </c>
      <c r="H16" s="3">
        <v>0</v>
      </c>
      <c r="I16" s="3">
        <v>100</v>
      </c>
      <c r="J16">
        <f t="shared" si="0"/>
        <v>3120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7.88</v>
      </c>
      <c r="F17" s="3" t="s">
        <v>14</v>
      </c>
      <c r="G17" s="3">
        <v>7.88</v>
      </c>
      <c r="H17" s="3">
        <v>0</v>
      </c>
      <c r="I17" s="3">
        <v>100</v>
      </c>
      <c r="J17">
        <f t="shared" si="0"/>
        <v>7880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0.4</v>
      </c>
      <c r="F18" s="3" t="s">
        <v>16</v>
      </c>
      <c r="G18" s="3">
        <v>0.4</v>
      </c>
      <c r="H18" s="3">
        <v>0</v>
      </c>
      <c r="I18" s="3">
        <v>100</v>
      </c>
      <c r="J18">
        <f t="shared" si="0"/>
        <v>2800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0.6</v>
      </c>
      <c r="F20" s="3" t="s">
        <v>16</v>
      </c>
      <c r="G20" s="3">
        <v>0.6</v>
      </c>
      <c r="H20" s="3">
        <v>0</v>
      </c>
      <c r="I20" s="3">
        <v>100</v>
      </c>
      <c r="J20">
        <f t="shared" si="0"/>
        <v>4200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0.5</v>
      </c>
      <c r="F21" s="3" t="s">
        <v>16</v>
      </c>
      <c r="G21" s="3">
        <v>0.5</v>
      </c>
      <c r="H21" s="3">
        <v>0</v>
      </c>
      <c r="I21" s="3">
        <v>100</v>
      </c>
      <c r="J21">
        <f t="shared" si="0"/>
        <v>3500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1.45</v>
      </c>
      <c r="F22" s="3" t="s">
        <v>16</v>
      </c>
      <c r="G22" s="3">
        <v>1.45</v>
      </c>
      <c r="H22" s="3">
        <v>0</v>
      </c>
      <c r="I22" s="3">
        <v>100</v>
      </c>
      <c r="J22">
        <f t="shared" si="0"/>
        <v>10150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0.17</v>
      </c>
      <c r="F23" s="3" t="s">
        <v>16</v>
      </c>
      <c r="G23" s="3">
        <v>0.17</v>
      </c>
      <c r="H23" s="3">
        <v>0</v>
      </c>
      <c r="I23" s="3">
        <v>100</v>
      </c>
      <c r="J23">
        <f t="shared" si="0"/>
        <v>1190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</v>
      </c>
      <c r="F24" s="3" t="s">
        <v>16</v>
      </c>
      <c r="G24" s="3">
        <v>0.1</v>
      </c>
      <c r="H24" s="3">
        <v>0</v>
      </c>
      <c r="I24" s="3">
        <v>100</v>
      </c>
      <c r="J24">
        <f t="shared" si="0"/>
        <v>700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35.255000000000003</v>
      </c>
      <c r="F25" s="3" t="s">
        <v>10</v>
      </c>
      <c r="G25" s="3">
        <v>35.26</v>
      </c>
      <c r="H25" s="3">
        <v>0</v>
      </c>
      <c r="I25" s="3">
        <v>100</v>
      </c>
      <c r="J25">
        <f t="shared" si="0"/>
        <v>10627.081919999999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27.66</v>
      </c>
      <c r="F26" s="3" t="s">
        <v>10</v>
      </c>
      <c r="G26" s="3">
        <v>27.66</v>
      </c>
      <c r="H26" s="3">
        <v>0</v>
      </c>
      <c r="I26" s="3">
        <v>100</v>
      </c>
      <c r="J26">
        <f t="shared" si="0"/>
        <v>8336.5027200000004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66.838999999999999</v>
      </c>
      <c r="F27" s="3" t="s">
        <v>10</v>
      </c>
      <c r="G27" s="3">
        <v>66.84</v>
      </c>
      <c r="H27" s="3">
        <v>0</v>
      </c>
      <c r="I27" s="3">
        <v>100</v>
      </c>
      <c r="J27">
        <f t="shared" si="0"/>
        <v>20145.041280000001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47.534999999999997</v>
      </c>
      <c r="F28" s="3" t="s">
        <v>10</v>
      </c>
      <c r="G28" s="3">
        <v>47.54</v>
      </c>
      <c r="H28" s="3">
        <v>0</v>
      </c>
      <c r="I28" s="3">
        <v>100</v>
      </c>
      <c r="J28">
        <f t="shared" si="0"/>
        <v>14328.17568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153.89400000000001</v>
      </c>
      <c r="F29" s="3" t="s">
        <v>10</v>
      </c>
      <c r="G29" s="3">
        <v>153.88999999999999</v>
      </c>
      <c r="H29" s="3">
        <v>0</v>
      </c>
      <c r="I29" s="3">
        <v>100</v>
      </c>
      <c r="J29">
        <f t="shared" si="0"/>
        <v>46381.214879999992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12.7844</v>
      </c>
      <c r="F30" s="3" t="s">
        <v>10</v>
      </c>
      <c r="G30" s="3">
        <v>12.78</v>
      </c>
      <c r="H30" s="3">
        <v>0</v>
      </c>
      <c r="I30" s="3">
        <v>100</v>
      </c>
      <c r="J30">
        <f t="shared" si="0"/>
        <v>3851.7897599999997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12.54</v>
      </c>
      <c r="F31" s="3" t="s">
        <v>10</v>
      </c>
      <c r="G31" s="3">
        <v>12.54</v>
      </c>
      <c r="H31" s="3">
        <v>0</v>
      </c>
      <c r="I31" s="3">
        <v>100</v>
      </c>
      <c r="J31">
        <f t="shared" si="0"/>
        <v>3779.4556799999996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11.081</v>
      </c>
      <c r="F32" s="3" t="s">
        <v>14</v>
      </c>
      <c r="G32" s="3">
        <v>11.08</v>
      </c>
      <c r="H32" s="3">
        <v>0</v>
      </c>
      <c r="I32" s="3">
        <v>100</v>
      </c>
      <c r="J32">
        <f t="shared" si="0"/>
        <v>2493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1.6</v>
      </c>
      <c r="F33" s="3" t="s">
        <v>14</v>
      </c>
      <c r="G33" s="3">
        <v>1.6</v>
      </c>
      <c r="H33" s="3">
        <v>0</v>
      </c>
      <c r="I33" s="3">
        <v>100</v>
      </c>
      <c r="J33">
        <f t="shared" si="0"/>
        <v>2400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4.6740000000000004</v>
      </c>
      <c r="F34" s="3" t="s">
        <v>14</v>
      </c>
      <c r="G34" s="3">
        <v>4.67</v>
      </c>
      <c r="H34" s="3">
        <v>0</v>
      </c>
      <c r="I34" s="3">
        <v>100</v>
      </c>
      <c r="J34">
        <f t="shared" si="0"/>
        <v>4203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3.3809999999999998</v>
      </c>
      <c r="F35" s="3" t="s">
        <v>14</v>
      </c>
      <c r="G35" s="3">
        <v>3.38</v>
      </c>
      <c r="H35" s="3">
        <v>0</v>
      </c>
      <c r="I35" s="3">
        <v>100</v>
      </c>
      <c r="J35">
        <f t="shared" si="0"/>
        <v>6760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17.149000000000001</v>
      </c>
      <c r="F36" s="3" t="s">
        <v>14</v>
      </c>
      <c r="G36" s="3">
        <v>17.149999999999999</v>
      </c>
      <c r="H36" s="3">
        <v>0</v>
      </c>
      <c r="I36" s="3">
        <v>100</v>
      </c>
      <c r="J36">
        <f t="shared" si="0"/>
        <v>3858.7499999999995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1.8080000000000001</v>
      </c>
      <c r="F37" s="3" t="s">
        <v>14</v>
      </c>
      <c r="G37" s="3">
        <v>1.81</v>
      </c>
      <c r="H37" s="3">
        <v>0</v>
      </c>
      <c r="I37" s="3">
        <v>100</v>
      </c>
      <c r="J37">
        <f t="shared" si="0"/>
        <v>3620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0.626</v>
      </c>
      <c r="F38" s="3" t="s">
        <v>14</v>
      </c>
      <c r="G38" s="3">
        <v>0.63</v>
      </c>
      <c r="H38" s="3">
        <v>0</v>
      </c>
      <c r="I38" s="3">
        <v>100</v>
      </c>
      <c r="J38">
        <f t="shared" si="0"/>
        <v>945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0.55000000000000004</v>
      </c>
      <c r="F40" s="3" t="s">
        <v>16</v>
      </c>
      <c r="G40" s="3">
        <v>0.55000000000000004</v>
      </c>
      <c r="H40" s="3">
        <v>0</v>
      </c>
      <c r="I40" s="3">
        <v>100</v>
      </c>
      <c r="J40">
        <f t="shared" si="0"/>
        <v>3850.0000000000005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1.2</v>
      </c>
      <c r="F41" s="3" t="s">
        <v>16</v>
      </c>
      <c r="G41" s="3">
        <v>1.2</v>
      </c>
      <c r="H41" s="3">
        <v>0</v>
      </c>
      <c r="I41" s="3">
        <v>100</v>
      </c>
      <c r="J41">
        <f t="shared" si="0"/>
        <v>8400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0.17</v>
      </c>
      <c r="F42" s="3" t="s">
        <v>16</v>
      </c>
      <c r="G42" s="3">
        <v>0.17</v>
      </c>
      <c r="H42" s="3">
        <v>0</v>
      </c>
      <c r="I42" s="3">
        <v>100</v>
      </c>
      <c r="J42">
        <f t="shared" si="0"/>
        <v>1190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39.435000000000002</v>
      </c>
      <c r="F44" s="3" t="s">
        <v>10</v>
      </c>
      <c r="G44" s="3">
        <v>39.44</v>
      </c>
      <c r="H44" s="3">
        <v>0</v>
      </c>
      <c r="I44" s="3">
        <v>100</v>
      </c>
      <c r="J44">
        <f t="shared" si="0"/>
        <v>11886.900479999998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128.66200000000001</v>
      </c>
      <c r="F45" s="3" t="s">
        <v>10</v>
      </c>
      <c r="G45" s="3">
        <v>128.66</v>
      </c>
      <c r="H45" s="3">
        <v>0</v>
      </c>
      <c r="I45" s="3">
        <v>100</v>
      </c>
      <c r="J45">
        <f t="shared" si="0"/>
        <v>38777.094720000001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12.784000000000001</v>
      </c>
      <c r="F46" s="3" t="s">
        <v>10</v>
      </c>
      <c r="G46" s="3">
        <v>12.78</v>
      </c>
      <c r="H46" s="3">
        <v>0</v>
      </c>
      <c r="I46" s="3">
        <v>100</v>
      </c>
      <c r="J46">
        <f t="shared" si="0"/>
        <v>3851.7897599999997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15.494999999999999</v>
      </c>
      <c r="F47" s="3" t="s">
        <v>10</v>
      </c>
      <c r="G47" s="3">
        <v>15.5</v>
      </c>
      <c r="H47" s="3">
        <v>0</v>
      </c>
      <c r="I47" s="3">
        <v>100</v>
      </c>
      <c r="J47">
        <f t="shared" si="0"/>
        <v>4671.576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2.294</v>
      </c>
      <c r="F48" s="3" t="s">
        <v>14</v>
      </c>
      <c r="G48" s="3">
        <v>2.29</v>
      </c>
      <c r="H48" s="3">
        <v>0</v>
      </c>
      <c r="I48" s="3">
        <v>100</v>
      </c>
      <c r="J48">
        <f t="shared" si="0"/>
        <v>4580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13.957000000000001</v>
      </c>
      <c r="F49" s="3" t="s">
        <v>14</v>
      </c>
      <c r="G49" s="3">
        <v>13.96</v>
      </c>
      <c r="H49" s="3">
        <v>0</v>
      </c>
      <c r="I49" s="3">
        <v>100</v>
      </c>
      <c r="J49">
        <f t="shared" si="0"/>
        <v>3141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1.8080000000000001</v>
      </c>
      <c r="F50" s="3" t="s">
        <v>14</v>
      </c>
      <c r="G50" s="3">
        <v>1.81</v>
      </c>
      <c r="H50" s="3">
        <v>0</v>
      </c>
      <c r="I50" s="3">
        <v>100</v>
      </c>
      <c r="J50">
        <f t="shared" si="0"/>
        <v>3620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0.69899999999999995</v>
      </c>
      <c r="F51" s="3" t="s">
        <v>14</v>
      </c>
      <c r="G51" s="3">
        <v>0.7</v>
      </c>
      <c r="H51" s="3">
        <v>0</v>
      </c>
      <c r="I51" s="3">
        <v>100</v>
      </c>
      <c r="J51">
        <f t="shared" si="0"/>
        <v>1050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0.15</v>
      </c>
      <c r="F52" s="3" t="s">
        <v>16</v>
      </c>
      <c r="G52" s="3">
        <v>0.15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</v>
      </c>
      <c r="F53" s="3" t="s">
        <v>16</v>
      </c>
      <c r="G53" s="3">
        <v>0.2</v>
      </c>
      <c r="H53" s="3">
        <v>0</v>
      </c>
      <c r="I53" s="3">
        <v>100</v>
      </c>
      <c r="J53">
        <f t="shared" si="0"/>
        <v>1400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140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28.129000000000001</v>
      </c>
      <c r="F56" s="3" t="s">
        <v>10</v>
      </c>
      <c r="G56" s="3">
        <v>28.13</v>
      </c>
      <c r="H56" s="3">
        <v>0</v>
      </c>
      <c r="I56" s="3">
        <v>100</v>
      </c>
      <c r="J56">
        <f t="shared" si="0"/>
        <v>8478.1569600000003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2.4550000000000001</v>
      </c>
      <c r="F57" s="3" t="s">
        <v>10</v>
      </c>
      <c r="G57" s="3">
        <v>2.46</v>
      </c>
      <c r="H57" s="3">
        <v>0</v>
      </c>
      <c r="I57" s="3">
        <v>100</v>
      </c>
      <c r="J57">
        <f t="shared" si="0"/>
        <v>741.42431999999997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0.70899999999999996</v>
      </c>
      <c r="F58" s="3" t="s">
        <v>14</v>
      </c>
      <c r="G58" s="3">
        <v>0.71</v>
      </c>
      <c r="H58" s="3">
        <v>0</v>
      </c>
      <c r="I58" s="3">
        <v>100</v>
      </c>
      <c r="J58">
        <f t="shared" si="0"/>
        <v>1420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2.6680000000000001</v>
      </c>
      <c r="F59" s="3" t="s">
        <v>14</v>
      </c>
      <c r="G59" s="3">
        <v>2.67</v>
      </c>
      <c r="H59" s="3">
        <v>0</v>
      </c>
      <c r="I59" s="3">
        <v>100</v>
      </c>
      <c r="J59">
        <f t="shared" si="0"/>
        <v>600.75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0.19600000000000001</v>
      </c>
      <c r="F60" s="3" t="s">
        <v>14</v>
      </c>
      <c r="G60" s="3">
        <v>0.2</v>
      </c>
      <c r="H60" s="3">
        <v>0</v>
      </c>
      <c r="I60" s="3">
        <v>100</v>
      </c>
      <c r="J60">
        <f t="shared" si="0"/>
        <v>300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41</v>
      </c>
      <c r="F61" s="3" t="s">
        <v>13</v>
      </c>
      <c r="G61" s="3">
        <v>41</v>
      </c>
      <c r="H61" s="3">
        <v>0</v>
      </c>
      <c r="I61" s="3">
        <v>100</v>
      </c>
      <c r="J61">
        <f t="shared" si="0"/>
        <v>2050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112.22</v>
      </c>
      <c r="F63" s="3" t="s">
        <v>10</v>
      </c>
      <c r="G63" s="3">
        <v>112.22</v>
      </c>
      <c r="H63" s="3">
        <v>0</v>
      </c>
      <c r="I63" s="3">
        <v>100</v>
      </c>
      <c r="J63">
        <f t="shared" si="0"/>
        <v>21742.849440000002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133.46</v>
      </c>
      <c r="F64" s="3" t="s">
        <v>10</v>
      </c>
      <c r="G64" s="3">
        <v>133.46</v>
      </c>
      <c r="H64" s="3">
        <v>0</v>
      </c>
      <c r="I64" s="3">
        <v>100</v>
      </c>
      <c r="J64">
        <f t="shared" si="0"/>
        <v>25858.141920000002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71.27</v>
      </c>
      <c r="F65" s="3" t="s">
        <v>10</v>
      </c>
      <c r="G65" s="3">
        <v>71.27</v>
      </c>
      <c r="H65" s="3">
        <v>0</v>
      </c>
      <c r="I65" s="3">
        <v>100</v>
      </c>
      <c r="J65">
        <f t="shared" si="0"/>
        <v>13808.705040000001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32.74</v>
      </c>
      <c r="F66" s="3" t="s">
        <v>19</v>
      </c>
      <c r="G66" s="3">
        <v>32.74</v>
      </c>
      <c r="H66" s="3">
        <v>0</v>
      </c>
      <c r="I66" s="3">
        <v>100</v>
      </c>
      <c r="J66">
        <f t="shared" si="0"/>
        <v>2147.7440000000001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72.209999999999994</v>
      </c>
      <c r="F67" s="3" t="s">
        <v>19</v>
      </c>
      <c r="G67" s="3">
        <v>72.209999999999994</v>
      </c>
      <c r="H67" s="3">
        <v>0</v>
      </c>
      <c r="I67" s="3">
        <v>100</v>
      </c>
      <c r="J67">
        <f t="shared" si="0"/>
        <v>4736.9759999999987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0.66</v>
      </c>
      <c r="F68" s="3" t="s">
        <v>10</v>
      </c>
      <c r="G68" s="3">
        <v>0.66</v>
      </c>
      <c r="H68" s="3">
        <v>0</v>
      </c>
      <c r="I68" s="3">
        <v>100</v>
      </c>
      <c r="J68">
        <f t="shared" si="0"/>
        <v>106.56360000000001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201.86</v>
      </c>
      <c r="F69" s="3" t="s">
        <v>10</v>
      </c>
      <c r="G69" s="3">
        <v>201.86</v>
      </c>
      <c r="H69" s="3">
        <v>0</v>
      </c>
      <c r="I69" s="3">
        <v>100</v>
      </c>
      <c r="J69">
        <f t="shared" ref="J69:J86" si="2">D69*G69</f>
        <v>2172.0136000000002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72.040000000000006</v>
      </c>
      <c r="F70" s="3" t="s">
        <v>10</v>
      </c>
      <c r="G70" s="3">
        <v>72.040000000000006</v>
      </c>
      <c r="H70" s="3">
        <v>0</v>
      </c>
      <c r="I70" s="3">
        <v>100</v>
      </c>
      <c r="J70">
        <f t="shared" si="2"/>
        <v>10080.701279999999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187.02</v>
      </c>
      <c r="F71" s="3" t="s">
        <v>10</v>
      </c>
      <c r="G71" s="3">
        <v>187.02</v>
      </c>
      <c r="H71" s="3">
        <v>0</v>
      </c>
      <c r="I71" s="3">
        <v>100</v>
      </c>
      <c r="J71">
        <f t="shared" si="2"/>
        <v>26170.082640000001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201.85300000000001</v>
      </c>
      <c r="F72" s="3" t="s">
        <v>10</v>
      </c>
      <c r="G72" s="3">
        <v>201.85</v>
      </c>
      <c r="H72" s="3">
        <v>0</v>
      </c>
      <c r="I72" s="3">
        <v>100</v>
      </c>
      <c r="J72">
        <f t="shared" si="2"/>
        <v>39108.841200000003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13000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64.644000000000005</v>
      </c>
      <c r="F74" s="3" t="s">
        <v>10</v>
      </c>
      <c r="G74" s="3">
        <v>64.64</v>
      </c>
      <c r="H74" s="3">
        <v>0</v>
      </c>
      <c r="I74" s="3">
        <v>100</v>
      </c>
      <c r="J74">
        <f t="shared" si="2"/>
        <v>9045.2044799999985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206.23</v>
      </c>
      <c r="F75" s="3" t="s">
        <v>10</v>
      </c>
      <c r="G75" s="3">
        <v>206.23</v>
      </c>
      <c r="H75" s="3">
        <v>0</v>
      </c>
      <c r="I75" s="3">
        <v>100</v>
      </c>
      <c r="J75">
        <f t="shared" si="2"/>
        <v>28858.176359999998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132.03</v>
      </c>
      <c r="F76" s="3" t="s">
        <v>10</v>
      </c>
      <c r="G76" s="3">
        <v>132.03</v>
      </c>
      <c r="H76" s="3">
        <v>0</v>
      </c>
      <c r="I76" s="3">
        <v>100</v>
      </c>
      <c r="J76">
        <f t="shared" si="2"/>
        <v>25581.076560000001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12.3</v>
      </c>
      <c r="F77" s="3" t="s">
        <v>10</v>
      </c>
      <c r="G77" s="3">
        <v>12.3</v>
      </c>
      <c r="H77" s="3">
        <v>0</v>
      </c>
      <c r="I77" s="3">
        <v>100</v>
      </c>
      <c r="J77">
        <f t="shared" si="2"/>
        <v>1721.1635999999999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39.21</v>
      </c>
      <c r="F78" s="3" t="s">
        <v>10</v>
      </c>
      <c r="G78" s="3">
        <v>39.21</v>
      </c>
      <c r="H78" s="3">
        <v>0</v>
      </c>
      <c r="I78" s="3">
        <v>100</v>
      </c>
      <c r="J78">
        <f t="shared" si="2"/>
        <v>5486.7337199999993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138.78100000000001</v>
      </c>
      <c r="F79" s="3" t="s">
        <v>10</v>
      </c>
      <c r="G79" s="3">
        <v>138.78</v>
      </c>
      <c r="H79" s="3">
        <v>0</v>
      </c>
      <c r="I79" s="3">
        <v>100</v>
      </c>
      <c r="J79">
        <f t="shared" si="2"/>
        <v>26888.902560000002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158</v>
      </c>
      <c r="C80" s="3">
        <v>168</v>
      </c>
      <c r="D80" s="3">
        <v>215.28</v>
      </c>
      <c r="E80" s="3">
        <v>140.071</v>
      </c>
      <c r="F80" s="3" t="s">
        <v>10</v>
      </c>
      <c r="G80" s="3">
        <v>140.07</v>
      </c>
      <c r="H80" s="3">
        <v>0</v>
      </c>
      <c r="I80" s="3">
        <v>100</v>
      </c>
      <c r="J80">
        <f t="shared" si="2"/>
        <v>30154.2696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159</v>
      </c>
      <c r="C81" s="3">
        <v>170</v>
      </c>
      <c r="D81" s="3">
        <v>215.28</v>
      </c>
      <c r="E81" s="3">
        <v>42.975999999999999</v>
      </c>
      <c r="F81" s="3" t="s">
        <v>10</v>
      </c>
      <c r="G81" s="3">
        <v>42.98</v>
      </c>
      <c r="H81" s="3">
        <v>0</v>
      </c>
      <c r="I81" s="3">
        <v>100</v>
      </c>
      <c r="J81">
        <f t="shared" si="2"/>
        <v>9252.7343999999994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160</v>
      </c>
      <c r="C82" s="3">
        <v>173</v>
      </c>
      <c r="D82" s="3">
        <v>107.64</v>
      </c>
      <c r="E82" s="3">
        <v>28.190999999999999</v>
      </c>
      <c r="F82" s="3" t="s">
        <v>10</v>
      </c>
      <c r="G82" s="3">
        <v>28.19</v>
      </c>
      <c r="H82" s="3">
        <v>0</v>
      </c>
      <c r="I82" s="3">
        <v>100</v>
      </c>
      <c r="J82">
        <f t="shared" si="2"/>
        <v>3034.3715999999999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161</v>
      </c>
      <c r="C83" s="3">
        <v>174</v>
      </c>
      <c r="D83" s="3">
        <v>215.28</v>
      </c>
      <c r="E83" s="3">
        <v>103.187</v>
      </c>
      <c r="F83" s="3" t="s">
        <v>10</v>
      </c>
      <c r="G83" s="3">
        <v>103.19</v>
      </c>
      <c r="H83" s="3">
        <v>0</v>
      </c>
      <c r="I83" s="3">
        <v>100</v>
      </c>
      <c r="J83">
        <f t="shared" si="2"/>
        <v>22214.743200000001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162</v>
      </c>
      <c r="C84" s="3">
        <v>178</v>
      </c>
      <c r="D84" s="3">
        <v>107.64</v>
      </c>
      <c r="E84" s="3">
        <v>28.190999999999999</v>
      </c>
      <c r="F84" s="3" t="s">
        <v>10</v>
      </c>
      <c r="G84" s="3">
        <v>28.19</v>
      </c>
      <c r="H84" s="3">
        <v>0</v>
      </c>
      <c r="I84" s="3">
        <v>100</v>
      </c>
      <c r="J84">
        <f t="shared" si="2"/>
        <v>3034.3715999999999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163</v>
      </c>
      <c r="C85" s="3">
        <v>180</v>
      </c>
      <c r="D85" s="3">
        <v>200</v>
      </c>
      <c r="E85" s="3">
        <v>16</v>
      </c>
      <c r="F85" s="3" t="s">
        <v>13</v>
      </c>
      <c r="G85" s="3">
        <v>16</v>
      </c>
      <c r="H85" s="3">
        <v>0</v>
      </c>
      <c r="I85" s="3">
        <v>100</v>
      </c>
      <c r="J85">
        <f t="shared" si="2"/>
        <v>3200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183</v>
      </c>
      <c r="D86" s="3">
        <v>215.28</v>
      </c>
      <c r="E86" s="3">
        <v>19.974</v>
      </c>
      <c r="F86" s="3" t="s">
        <v>10</v>
      </c>
      <c r="G86" s="3">
        <v>19.97</v>
      </c>
      <c r="H86" s="3">
        <v>0</v>
      </c>
      <c r="I86" s="3">
        <v>100</v>
      </c>
      <c r="J86">
        <f t="shared" si="2"/>
        <v>4299.1415999999999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165</v>
      </c>
      <c r="C87" s="3">
        <v>185</v>
      </c>
      <c r="D87" s="3">
        <v>96.88</v>
      </c>
      <c r="E87" s="3">
        <v>61.966000000000001</v>
      </c>
      <c r="F87" s="3" t="s">
        <v>10</v>
      </c>
      <c r="G87" s="3">
        <v>61.97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186</v>
      </c>
      <c r="D88" s="3">
        <v>16.149999999999999</v>
      </c>
      <c r="E88" s="3">
        <v>400.13</v>
      </c>
      <c r="F88" s="3" t="s">
        <v>10</v>
      </c>
      <c r="G88" s="3">
        <v>400.13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327</v>
      </c>
      <c r="C89" s="3">
        <v>190</v>
      </c>
      <c r="D89" s="3">
        <v>32.292000000000002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192</v>
      </c>
      <c r="D91" s="3">
        <v>48.438000000000002</v>
      </c>
      <c r="E91" s="3">
        <v>611.94000000000005</v>
      </c>
      <c r="F91" s="3" t="s">
        <v>10</v>
      </c>
      <c r="G91" s="3">
        <v>611.94000000000005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193</v>
      </c>
      <c r="D92" s="3">
        <v>16.149999999999999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172</v>
      </c>
      <c r="C93" s="3">
        <v>194</v>
      </c>
      <c r="D93" s="3">
        <v>26.91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59</v>
      </c>
      <c r="B94" s="3" t="s">
        <v>173</v>
      </c>
      <c r="C94" s="3">
        <v>215</v>
      </c>
      <c r="D94" s="3">
        <v>301.392</v>
      </c>
      <c r="E94" s="3">
        <v>21.82</v>
      </c>
      <c r="F94" s="3" t="s">
        <v>10</v>
      </c>
      <c r="G94" s="3">
        <v>21.82</v>
      </c>
      <c r="H94" s="3">
        <v>0</v>
      </c>
      <c r="I94" s="3">
        <v>100</v>
      </c>
    </row>
    <row r="95" spans="1:12" x14ac:dyDescent="0.25">
      <c r="A95" s="3" t="s">
        <v>59</v>
      </c>
      <c r="B95" s="3" t="s">
        <v>174</v>
      </c>
      <c r="C95" s="3">
        <v>218</v>
      </c>
      <c r="D95" s="3">
        <v>350</v>
      </c>
      <c r="E95" s="3">
        <v>18</v>
      </c>
      <c r="F95" s="3" t="s">
        <v>13</v>
      </c>
      <c r="G95" s="3">
        <v>18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175</v>
      </c>
      <c r="C96" s="3">
        <v>219</v>
      </c>
      <c r="D96" s="3">
        <v>82</v>
      </c>
      <c r="E96" s="3">
        <v>41.62</v>
      </c>
      <c r="F96" s="3" t="s">
        <v>19</v>
      </c>
      <c r="G96" s="3">
        <v>41.62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176</v>
      </c>
      <c r="C97" s="3">
        <v>220</v>
      </c>
      <c r="D97" s="3">
        <v>32.799999999999997</v>
      </c>
      <c r="E97" s="3">
        <v>78</v>
      </c>
      <c r="F97" s="3" t="s">
        <v>19</v>
      </c>
      <c r="G97" s="3">
        <v>78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177</v>
      </c>
      <c r="C98" s="3">
        <v>221</v>
      </c>
      <c r="D98" s="3">
        <v>131.19999999999999</v>
      </c>
      <c r="E98" s="3">
        <v>20.82</v>
      </c>
      <c r="F98" s="3" t="s">
        <v>19</v>
      </c>
      <c r="G98" s="3">
        <v>20.82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179</v>
      </c>
      <c r="C99" s="3">
        <v>224</v>
      </c>
      <c r="D99" s="3">
        <v>183</v>
      </c>
      <c r="E99" s="3">
        <v>52.85</v>
      </c>
      <c r="F99" s="3" t="s">
        <v>10</v>
      </c>
      <c r="G99" s="3">
        <v>52.85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180</v>
      </c>
      <c r="C100" s="3">
        <v>225</v>
      </c>
      <c r="D100" s="3">
        <v>49.2</v>
      </c>
      <c r="E100" s="3">
        <v>37.54</v>
      </c>
      <c r="F100" s="3" t="s">
        <v>19</v>
      </c>
      <c r="G100" s="3">
        <v>37.54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181</v>
      </c>
      <c r="C101" s="3">
        <v>226</v>
      </c>
      <c r="D101" s="3">
        <v>183</v>
      </c>
      <c r="E101" s="3">
        <v>52.624000000000002</v>
      </c>
      <c r="F101" s="3" t="s">
        <v>10</v>
      </c>
      <c r="G101" s="3">
        <v>52.62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182</v>
      </c>
      <c r="C102" s="3">
        <v>227</v>
      </c>
      <c r="D102" s="3">
        <v>49.2</v>
      </c>
      <c r="E102" s="3">
        <v>52.572000000000003</v>
      </c>
      <c r="F102" s="3" t="s">
        <v>19</v>
      </c>
      <c r="G102" s="3">
        <v>52.57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183</v>
      </c>
      <c r="C103" s="3">
        <v>228</v>
      </c>
      <c r="D103" s="3">
        <v>183</v>
      </c>
      <c r="E103" s="3">
        <v>4.18</v>
      </c>
      <c r="F103" s="3" t="s">
        <v>10</v>
      </c>
      <c r="G103" s="3">
        <v>4.18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184</v>
      </c>
      <c r="C104" s="3">
        <v>229</v>
      </c>
      <c r="D104" s="3">
        <v>49.2</v>
      </c>
      <c r="E104" s="3">
        <v>8.16</v>
      </c>
      <c r="F104" s="3" t="s">
        <v>19</v>
      </c>
      <c r="G104" s="3">
        <v>8.16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185</v>
      </c>
      <c r="C105" s="3">
        <v>230</v>
      </c>
      <c r="D105" s="3">
        <v>183</v>
      </c>
      <c r="E105" s="3">
        <v>7.37</v>
      </c>
      <c r="F105" s="3" t="s">
        <v>10</v>
      </c>
      <c r="G105" s="3">
        <v>7.37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186</v>
      </c>
      <c r="C106" s="3">
        <v>231</v>
      </c>
      <c r="D106" s="3">
        <v>49.2</v>
      </c>
      <c r="E106" s="3">
        <v>17.100000000000001</v>
      </c>
      <c r="F106" s="3" t="s">
        <v>19</v>
      </c>
      <c r="G106" s="3">
        <v>17.100000000000001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187</v>
      </c>
      <c r="C107" s="3">
        <v>232</v>
      </c>
      <c r="D107" s="3">
        <v>183</v>
      </c>
      <c r="E107" s="3">
        <v>19.88</v>
      </c>
      <c r="F107" s="3" t="s">
        <v>10</v>
      </c>
      <c r="G107" s="3">
        <v>19.88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188</v>
      </c>
      <c r="C108" s="3">
        <v>233</v>
      </c>
      <c r="D108" s="3">
        <v>49.2</v>
      </c>
      <c r="E108" s="3">
        <v>34.450000000000003</v>
      </c>
      <c r="F108" s="3" t="s">
        <v>19</v>
      </c>
      <c r="G108" s="3">
        <v>34.450000000000003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189</v>
      </c>
      <c r="C109" s="3">
        <v>234</v>
      </c>
      <c r="D109" s="3">
        <v>183</v>
      </c>
      <c r="E109" s="3">
        <v>20.32</v>
      </c>
      <c r="F109" s="3" t="s">
        <v>10</v>
      </c>
      <c r="G109" s="3">
        <v>20.32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190</v>
      </c>
      <c r="C110" s="3">
        <v>235</v>
      </c>
      <c r="D110" s="3">
        <v>2.5</v>
      </c>
      <c r="E110" s="3">
        <v>1700</v>
      </c>
      <c r="F110" s="3" t="s">
        <v>23</v>
      </c>
      <c r="G110" s="3">
        <v>1700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191</v>
      </c>
      <c r="C111" s="3">
        <v>237</v>
      </c>
      <c r="D111" s="3">
        <v>183</v>
      </c>
      <c r="E111" s="3">
        <v>3.74</v>
      </c>
      <c r="F111" s="3" t="s">
        <v>10</v>
      </c>
      <c r="G111" s="3">
        <v>3.74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192</v>
      </c>
      <c r="C112" s="3">
        <v>238</v>
      </c>
      <c r="D112" s="3">
        <v>183</v>
      </c>
      <c r="E112" s="3">
        <v>16.838999999999999</v>
      </c>
      <c r="F112" s="3" t="s">
        <v>10</v>
      </c>
      <c r="G112" s="3">
        <v>16.84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193</v>
      </c>
      <c r="C113" s="3">
        <v>239</v>
      </c>
      <c r="D113" s="3">
        <v>183</v>
      </c>
      <c r="E113" s="3">
        <v>8.2080000000000002</v>
      </c>
      <c r="F113" s="3" t="s">
        <v>10</v>
      </c>
      <c r="G113" s="3">
        <v>8.2100000000000009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194</v>
      </c>
      <c r="C114" s="3">
        <v>240</v>
      </c>
      <c r="D114" s="3">
        <v>183</v>
      </c>
      <c r="E114" s="3">
        <v>35.942999999999998</v>
      </c>
      <c r="F114" s="3" t="s">
        <v>10</v>
      </c>
      <c r="G114" s="3">
        <v>35.94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136.904</v>
      </c>
      <c r="F115" s="3" t="s">
        <v>10</v>
      </c>
      <c r="G115" s="3">
        <v>136.9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273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2</v>
      </c>
      <c r="F121" s="3" t="s">
        <v>12</v>
      </c>
      <c r="G121" s="3">
        <v>2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257</v>
      </c>
      <c r="D124" s="3">
        <v>1800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203</v>
      </c>
      <c r="C125" s="3">
        <v>258</v>
      </c>
      <c r="D125" s="3">
        <v>2000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26</v>
      </c>
      <c r="B126" s="3" t="s">
        <v>204</v>
      </c>
      <c r="C126" s="3">
        <v>260</v>
      </c>
      <c r="D126" s="3">
        <v>5535</v>
      </c>
      <c r="E126" s="3">
        <v>30.78</v>
      </c>
      <c r="F126" s="3" t="s">
        <v>19</v>
      </c>
      <c r="G126" s="3">
        <v>30.78</v>
      </c>
      <c r="H126" s="3">
        <v>0</v>
      </c>
      <c r="I126" s="3">
        <v>100</v>
      </c>
    </row>
    <row r="127" spans="1:9" x14ac:dyDescent="0.25">
      <c r="A127" s="3" t="s">
        <v>28</v>
      </c>
      <c r="B127" s="3" t="s">
        <v>206</v>
      </c>
      <c r="C127" s="3">
        <v>263</v>
      </c>
      <c r="D127" s="3">
        <v>14832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209</v>
      </c>
      <c r="C128" s="3">
        <v>270</v>
      </c>
      <c r="D128" s="3">
        <v>250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29</v>
      </c>
      <c r="B129" s="3" t="s">
        <v>210</v>
      </c>
      <c r="C129" s="3">
        <v>272</v>
      </c>
      <c r="D129" s="3">
        <v>12000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233</v>
      </c>
      <c r="C130" s="3">
        <v>273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17</v>
      </c>
      <c r="B131" s="3" t="s">
        <v>211</v>
      </c>
      <c r="C131" s="3">
        <v>274</v>
      </c>
      <c r="D131" s="3">
        <v>225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212</v>
      </c>
      <c r="C132" s="3">
        <v>275</v>
      </c>
      <c r="D132" s="3">
        <v>225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30</v>
      </c>
      <c r="B133" s="3" t="s">
        <v>214</v>
      </c>
      <c r="C133" s="3">
        <v>277</v>
      </c>
      <c r="D133" s="3">
        <v>34</v>
      </c>
      <c r="E133" s="3">
        <v>76.528999999999996</v>
      </c>
      <c r="F133" s="3" t="s">
        <v>31</v>
      </c>
      <c r="G133" s="3">
        <v>76.53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215</v>
      </c>
      <c r="C134" s="3">
        <v>278</v>
      </c>
      <c r="D134" s="3">
        <v>77</v>
      </c>
      <c r="E134" s="3">
        <v>29.302600000000002</v>
      </c>
      <c r="F134" s="3" t="s">
        <v>31</v>
      </c>
      <c r="G134" s="3">
        <v>29.3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216</v>
      </c>
      <c r="C135" s="3">
        <v>279</v>
      </c>
      <c r="D135" s="3">
        <v>23</v>
      </c>
      <c r="E135" s="3">
        <v>66</v>
      </c>
      <c r="F135" s="3" t="s">
        <v>23</v>
      </c>
      <c r="G135" s="3">
        <v>66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217</v>
      </c>
      <c r="C136" s="3">
        <v>280</v>
      </c>
      <c r="D136" s="3">
        <v>151</v>
      </c>
      <c r="E136" s="3">
        <v>17.375499999999999</v>
      </c>
      <c r="F136" s="3" t="s">
        <v>31</v>
      </c>
      <c r="G136" s="3">
        <v>17.38</v>
      </c>
      <c r="H136" s="3">
        <v>0</v>
      </c>
      <c r="I136" s="3">
        <v>100</v>
      </c>
    </row>
    <row r="137" spans="1:9" x14ac:dyDescent="0.25">
      <c r="A137" s="3" t="s">
        <v>55</v>
      </c>
      <c r="B137" s="3" t="s">
        <v>414</v>
      </c>
      <c r="C137" s="3">
        <v>281</v>
      </c>
      <c r="D137" s="3">
        <v>8.8260000000000005</v>
      </c>
      <c r="E137" s="3">
        <v>1014</v>
      </c>
      <c r="F137" s="3" t="s">
        <v>64</v>
      </c>
      <c r="G137" s="3">
        <v>1014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55</v>
      </c>
      <c r="B140" s="3" t="s">
        <v>415</v>
      </c>
      <c r="C140" s="3">
        <v>284</v>
      </c>
      <c r="D140" s="3">
        <v>23.75</v>
      </c>
      <c r="E140" s="3">
        <v>338</v>
      </c>
      <c r="F140" s="3" t="s">
        <v>23</v>
      </c>
      <c r="G140" s="3">
        <v>338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313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42</v>
      </c>
      <c r="B142" s="3" t="s">
        <v>220</v>
      </c>
      <c r="C142" s="3">
        <v>293</v>
      </c>
      <c r="D142" s="3">
        <v>215</v>
      </c>
      <c r="E142" s="3">
        <v>168</v>
      </c>
      <c r="F142" s="3" t="s">
        <v>23</v>
      </c>
      <c r="G142" s="3">
        <v>168</v>
      </c>
      <c r="H142" s="3">
        <v>0</v>
      </c>
      <c r="I142" s="3">
        <v>100</v>
      </c>
    </row>
    <row r="143" spans="1:9" x14ac:dyDescent="0.25">
      <c r="A143" s="3" t="s">
        <v>18</v>
      </c>
      <c r="B143" s="3" t="s">
        <v>222</v>
      </c>
      <c r="C143" s="3">
        <v>350</v>
      </c>
      <c r="D143" s="3">
        <v>1</v>
      </c>
      <c r="E143" s="3">
        <v>3</v>
      </c>
      <c r="F143" s="3" t="s">
        <v>12</v>
      </c>
      <c r="G143" s="3">
        <v>0</v>
      </c>
      <c r="H143" s="3">
        <v>3</v>
      </c>
      <c r="I143" s="3">
        <v>0</v>
      </c>
    </row>
    <row r="144" spans="1:9" x14ac:dyDescent="0.25">
      <c r="A144" s="3" t="s">
        <v>24</v>
      </c>
      <c r="B144" s="3" t="s">
        <v>289</v>
      </c>
      <c r="C144" s="3">
        <v>352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24</v>
      </c>
      <c r="B145" s="3" t="s">
        <v>224</v>
      </c>
      <c r="C145" s="3">
        <v>401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225</v>
      </c>
      <c r="C146" s="3">
        <v>402</v>
      </c>
      <c r="D146" s="3">
        <v>4000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226</v>
      </c>
      <c r="C147" s="3">
        <v>403</v>
      </c>
      <c r="D147" s="3">
        <v>4000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227</v>
      </c>
      <c r="C148" s="3">
        <v>404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228</v>
      </c>
      <c r="C149" s="3">
        <v>405</v>
      </c>
      <c r="D149" s="3">
        <v>6000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230</v>
      </c>
      <c r="C150" s="3">
        <v>407</v>
      </c>
      <c r="D150" s="3">
        <v>1000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256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257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0</v>
      </c>
      <c r="H153" s="3">
        <v>96.57</v>
      </c>
      <c r="I153" s="3">
        <v>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0</v>
      </c>
      <c r="H154" s="3">
        <v>96.57</v>
      </c>
      <c r="I154" s="3">
        <v>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0</v>
      </c>
      <c r="H155" s="3">
        <v>96.57</v>
      </c>
      <c r="I155" s="3">
        <v>0</v>
      </c>
    </row>
    <row r="156" spans="1:9" x14ac:dyDescent="0.25">
      <c r="A156" s="3" t="s">
        <v>24</v>
      </c>
      <c r="B156" s="3" t="s">
        <v>264</v>
      </c>
      <c r="C156" s="3">
        <v>421</v>
      </c>
      <c r="D156" s="3">
        <v>1500</v>
      </c>
      <c r="E156" s="3">
        <v>1</v>
      </c>
      <c r="F156" s="3" t="s">
        <v>13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321</v>
      </c>
      <c r="C157" s="3">
        <v>432</v>
      </c>
      <c r="D157" s="3">
        <v>750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229</v>
      </c>
      <c r="C158" s="3">
        <v>447</v>
      </c>
      <c r="D158" s="3">
        <v>15000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24</v>
      </c>
      <c r="B159" s="3" t="s">
        <v>341</v>
      </c>
      <c r="C159" s="3">
        <v>464</v>
      </c>
      <c r="D159" s="3">
        <v>1000</v>
      </c>
      <c r="E159" s="3">
        <v>1</v>
      </c>
      <c r="F159" s="3" t="s">
        <v>13</v>
      </c>
      <c r="G159" s="3">
        <v>1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15000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15000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151.38</v>
      </c>
      <c r="F81" s="3" t="s">
        <v>10</v>
      </c>
      <c r="G81" s="3">
        <v>151.38</v>
      </c>
      <c r="H81" s="3">
        <v>0</v>
      </c>
      <c r="I81" s="3">
        <v>100</v>
      </c>
      <c r="J81">
        <f t="shared" si="2"/>
        <v>32589.0864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53.98</v>
      </c>
      <c r="F82" s="3" t="s">
        <v>10</v>
      </c>
      <c r="G82" s="3">
        <v>53.98</v>
      </c>
      <c r="H82" s="3">
        <v>0</v>
      </c>
      <c r="I82" s="3">
        <v>100</v>
      </c>
      <c r="J82">
        <f t="shared" si="2"/>
        <v>11620.814399999999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36.9</v>
      </c>
      <c r="F83" s="3" t="s">
        <v>10</v>
      </c>
      <c r="G83" s="3">
        <v>36.9</v>
      </c>
      <c r="H83" s="3">
        <v>0</v>
      </c>
      <c r="I83" s="3">
        <v>100</v>
      </c>
      <c r="J83">
        <f t="shared" si="2"/>
        <v>3971.9159999999997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77.33</v>
      </c>
      <c r="F84" s="3" t="s">
        <v>10</v>
      </c>
      <c r="G84" s="3">
        <v>77.33</v>
      </c>
      <c r="H84" s="3">
        <v>0</v>
      </c>
      <c r="I84" s="3">
        <v>100</v>
      </c>
      <c r="J84">
        <f t="shared" si="2"/>
        <v>16647.6024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36.9</v>
      </c>
      <c r="F85" s="3" t="s">
        <v>10</v>
      </c>
      <c r="G85" s="3">
        <v>36.9</v>
      </c>
      <c r="H85" s="3">
        <v>0</v>
      </c>
      <c r="I85" s="3">
        <v>100</v>
      </c>
      <c r="J85">
        <f t="shared" si="2"/>
        <v>3971.9159999999997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18.93</v>
      </c>
      <c r="F95" s="3" t="s">
        <v>10</v>
      </c>
      <c r="G95" s="3">
        <v>18.93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4</v>
      </c>
      <c r="F96" s="3" t="s">
        <v>13</v>
      </c>
      <c r="G96" s="3">
        <v>4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16</v>
      </c>
      <c r="F97" s="3" t="s">
        <v>13</v>
      </c>
      <c r="G97" s="3">
        <v>16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46.81</v>
      </c>
      <c r="F98" s="3" t="s">
        <v>19</v>
      </c>
      <c r="G98" s="3">
        <v>46.81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118.97</v>
      </c>
      <c r="F99" s="3" t="s">
        <v>19</v>
      </c>
      <c r="G99" s="3">
        <v>118.97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23.2</v>
      </c>
      <c r="F100" s="3" t="s">
        <v>19</v>
      </c>
      <c r="G100" s="3">
        <v>23.2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4</v>
      </c>
      <c r="F101" s="3" t="s">
        <v>13</v>
      </c>
      <c r="G101" s="3">
        <v>0</v>
      </c>
      <c r="H101" s="3">
        <v>4</v>
      </c>
      <c r="I101" s="3">
        <v>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59.45</v>
      </c>
      <c r="F102" s="3" t="s">
        <v>10</v>
      </c>
      <c r="G102" s="3">
        <v>59.45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47.69</v>
      </c>
      <c r="F103" s="3" t="s">
        <v>19</v>
      </c>
      <c r="G103" s="3">
        <v>47.69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54.39</v>
      </c>
      <c r="F104" s="3" t="s">
        <v>10</v>
      </c>
      <c r="G104" s="3">
        <v>54.39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51.62</v>
      </c>
      <c r="F105" s="3" t="s">
        <v>19</v>
      </c>
      <c r="G105" s="3">
        <v>51.62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7.1</v>
      </c>
      <c r="F106" s="3" t="s">
        <v>10</v>
      </c>
      <c r="G106" s="3">
        <v>7.1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6.62</v>
      </c>
      <c r="F107" s="3" t="s">
        <v>19</v>
      </c>
      <c r="G107" s="3">
        <v>6.62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3.24</v>
      </c>
      <c r="F108" s="3" t="s">
        <v>10</v>
      </c>
      <c r="G108" s="3">
        <v>3.24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8.85</v>
      </c>
      <c r="F109" s="3" t="s">
        <v>19</v>
      </c>
      <c r="G109" s="3">
        <v>8.85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16.27</v>
      </c>
      <c r="F110" s="3" t="s">
        <v>10</v>
      </c>
      <c r="G110" s="3">
        <v>16.27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29.73</v>
      </c>
      <c r="F111" s="3" t="s">
        <v>19</v>
      </c>
      <c r="G111" s="3">
        <v>29.73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19.190000000000001</v>
      </c>
      <c r="F112" s="3" t="s">
        <v>10</v>
      </c>
      <c r="G112" s="3">
        <v>19.190000000000001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1321.58</v>
      </c>
      <c r="F113" s="3" t="s">
        <v>23</v>
      </c>
      <c r="G113" s="3">
        <v>1321.58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8.19</v>
      </c>
      <c r="F116" s="3" t="s">
        <v>10</v>
      </c>
      <c r="G116" s="3">
        <v>8.19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37.229999999999997</v>
      </c>
      <c r="F117" s="3" t="s">
        <v>10</v>
      </c>
      <c r="G117" s="3">
        <v>37.229999999999997</v>
      </c>
      <c r="H117" s="3">
        <v>0</v>
      </c>
      <c r="I117" s="3">
        <v>100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17500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31.22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350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42</v>
      </c>
      <c r="B145" s="3" t="s">
        <v>220</v>
      </c>
      <c r="C145" s="3">
        <v>293</v>
      </c>
      <c r="D145" s="3">
        <v>265</v>
      </c>
      <c r="E145" s="3">
        <v>505</v>
      </c>
      <c r="F145" s="3" t="s">
        <v>23</v>
      </c>
      <c r="G145" s="3">
        <v>505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224</v>
      </c>
      <c r="C148" s="3">
        <v>401</v>
      </c>
      <c r="D148" s="3">
        <v>1000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225</v>
      </c>
      <c r="C149" s="3">
        <v>402</v>
      </c>
      <c r="D149" s="3">
        <v>2000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226</v>
      </c>
      <c r="C150" s="3">
        <v>403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227</v>
      </c>
      <c r="C151" s="3">
        <v>404</v>
      </c>
      <c r="D151" s="3">
        <v>1000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228</v>
      </c>
      <c r="C152" s="3">
        <v>405</v>
      </c>
      <c r="D152" s="3">
        <v>3000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86.594999999999999</v>
      </c>
      <c r="F153" s="3" t="s">
        <v>10</v>
      </c>
      <c r="G153" s="3">
        <v>86.6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86.594999999999999</v>
      </c>
      <c r="F154" s="3" t="s">
        <v>10</v>
      </c>
      <c r="G154" s="3">
        <v>86.6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86.594999999999999</v>
      </c>
      <c r="F155" s="3" t="s">
        <v>10</v>
      </c>
      <c r="G155" s="3">
        <v>86.6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261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18.850000000000001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262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18.850000000000001</v>
      </c>
      <c r="H157" s="3">
        <v>0</v>
      </c>
      <c r="I157" s="3">
        <v>100</v>
      </c>
    </row>
    <row r="158" spans="1:9" x14ac:dyDescent="0.25">
      <c r="A158" s="3" t="s">
        <v>67</v>
      </c>
      <c r="B158" s="3" t="s">
        <v>339</v>
      </c>
      <c r="C158" s="3">
        <v>436</v>
      </c>
      <c r="D158" s="3">
        <v>1018.78</v>
      </c>
      <c r="E158" s="3">
        <v>4.05</v>
      </c>
      <c r="F158" s="3" t="s">
        <v>10</v>
      </c>
      <c r="G158" s="3">
        <v>4.05</v>
      </c>
      <c r="H158" s="3">
        <v>0</v>
      </c>
      <c r="I158" s="3">
        <v>100</v>
      </c>
    </row>
    <row r="159" spans="1:9" x14ac:dyDescent="0.25">
      <c r="A159" s="3" t="s">
        <v>67</v>
      </c>
      <c r="B159" s="3" t="s">
        <v>340</v>
      </c>
      <c r="C159" s="3">
        <v>442</v>
      </c>
      <c r="D159" s="3">
        <v>266.42</v>
      </c>
      <c r="E159" s="3">
        <v>17.7</v>
      </c>
      <c r="F159" s="3" t="s">
        <v>10</v>
      </c>
      <c r="G159" s="3">
        <v>17.7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3:O149"/>
  <sheetViews>
    <sheetView topLeftCell="C126" zoomScale="85" zoomScaleNormal="85" workbookViewId="0">
      <selection activeCell="A4" sqref="A4:L148"/>
    </sheetView>
  </sheetViews>
  <sheetFormatPr defaultRowHeight="15" x14ac:dyDescent="0.25"/>
  <cols>
    <col min="1" max="1" width="50.140625" bestFit="1" customWidth="1"/>
    <col min="2" max="2" width="47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3774.3002000000001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7.88</v>
      </c>
      <c r="H17" s="9">
        <f t="shared" si="0"/>
        <v>0</v>
      </c>
      <c r="I17" s="10">
        <f t="shared" si="1"/>
        <v>1</v>
      </c>
      <c r="J17" s="17">
        <f t="shared" si="2"/>
        <v>7880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2800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4200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10150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1190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</v>
      </c>
      <c r="F24" s="9" t="s">
        <v>16</v>
      </c>
      <c r="G24" s="9">
        <v>0</v>
      </c>
      <c r="H24" s="9">
        <f t="shared" si="0"/>
        <v>0.1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35.255000000000003</v>
      </c>
      <c r="F25" s="9" t="s">
        <v>10</v>
      </c>
      <c r="G25" s="9">
        <v>35.26</v>
      </c>
      <c r="H25" s="9">
        <f t="shared" si="0"/>
        <v>-4.9999999999954525E-3</v>
      </c>
      <c r="I25" s="10">
        <f t="shared" si="1"/>
        <v>1.0001418238547723</v>
      </c>
      <c r="J25" s="17">
        <f t="shared" si="2"/>
        <v>10627.081919999999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27.66</v>
      </c>
      <c r="F26" s="9" t="s">
        <v>10</v>
      </c>
      <c r="G26" s="9">
        <v>27.66</v>
      </c>
      <c r="H26" s="9">
        <f t="shared" si="0"/>
        <v>0</v>
      </c>
      <c r="I26" s="10">
        <f t="shared" si="1"/>
        <v>1</v>
      </c>
      <c r="J26" s="17">
        <f t="shared" si="2"/>
        <v>8336.5027200000004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66.838999999999999</v>
      </c>
      <c r="F27" s="9" t="s">
        <v>10</v>
      </c>
      <c r="G27" s="9">
        <v>66.84</v>
      </c>
      <c r="H27" s="9">
        <f t="shared" si="0"/>
        <v>-1.0000000000047748E-3</v>
      </c>
      <c r="I27" s="10">
        <f t="shared" si="1"/>
        <v>1.0000149613249749</v>
      </c>
      <c r="J27" s="17">
        <f t="shared" si="2"/>
        <v>20145.041280000001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47.534999999999997</v>
      </c>
      <c r="F28" s="9" t="s">
        <v>10</v>
      </c>
      <c r="G28" s="9">
        <v>47.54</v>
      </c>
      <c r="H28" s="9">
        <f t="shared" si="0"/>
        <v>-5.000000000002558E-3</v>
      </c>
      <c r="I28" s="10">
        <f t="shared" si="1"/>
        <v>1.000105185652677</v>
      </c>
      <c r="J28" s="17">
        <f t="shared" si="2"/>
        <v>14328.17568</v>
      </c>
      <c r="K28" s="16"/>
      <c r="L28" s="17">
        <f t="shared" si="3"/>
        <v>0</v>
      </c>
      <c r="N28" s="51" t="s">
        <v>472</v>
      </c>
      <c r="O28" s="21">
        <f>SUM(O4:O27)</f>
        <v>3774.3002000000001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153.89400000000001</v>
      </c>
      <c r="F29" s="9" t="s">
        <v>10</v>
      </c>
      <c r="G29" s="9">
        <v>153.88999999999999</v>
      </c>
      <c r="H29" s="9">
        <f t="shared" si="0"/>
        <v>4.0000000000190994E-3</v>
      </c>
      <c r="I29" s="10">
        <f t="shared" si="1"/>
        <v>0.99997400808348591</v>
      </c>
      <c r="J29" s="17">
        <f t="shared" si="2"/>
        <v>46381.214879999992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12.7844</v>
      </c>
      <c r="F30" s="9" t="s">
        <v>10</v>
      </c>
      <c r="G30" s="9">
        <v>12.78</v>
      </c>
      <c r="H30" s="9">
        <f t="shared" si="0"/>
        <v>4.4000000000004036E-3</v>
      </c>
      <c r="I30" s="10">
        <f t="shared" si="1"/>
        <v>0.99965583054347484</v>
      </c>
      <c r="J30" s="17">
        <f t="shared" si="2"/>
        <v>3851.7897599999997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12.54</v>
      </c>
      <c r="F31" s="9" t="s">
        <v>10</v>
      </c>
      <c r="G31" s="9">
        <v>0</v>
      </c>
      <c r="H31" s="9">
        <f t="shared" si="0"/>
        <v>12.54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11.081</v>
      </c>
      <c r="F32" s="9" t="s">
        <v>14</v>
      </c>
      <c r="G32" s="9">
        <v>11.08</v>
      </c>
      <c r="H32" s="9">
        <f t="shared" si="0"/>
        <v>9.9999999999944578E-4</v>
      </c>
      <c r="I32" s="10">
        <f t="shared" si="1"/>
        <v>0.99990975543723493</v>
      </c>
      <c r="J32" s="17">
        <f t="shared" si="2"/>
        <v>2493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1.6</v>
      </c>
      <c r="F33" s="9" t="s">
        <v>14</v>
      </c>
      <c r="G33" s="9">
        <v>1.6</v>
      </c>
      <c r="H33" s="9">
        <f t="shared" si="0"/>
        <v>0</v>
      </c>
      <c r="I33" s="10">
        <f t="shared" si="1"/>
        <v>1</v>
      </c>
      <c r="J33" s="17">
        <f t="shared" si="2"/>
        <v>2400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4.6740000000000004</v>
      </c>
      <c r="F34" s="9" t="s">
        <v>14</v>
      </c>
      <c r="G34" s="9">
        <v>4.67</v>
      </c>
      <c r="H34" s="9">
        <f t="shared" si="0"/>
        <v>4.0000000000004476E-3</v>
      </c>
      <c r="I34" s="10">
        <f t="shared" si="1"/>
        <v>0.99914420196833542</v>
      </c>
      <c r="J34" s="17">
        <f t="shared" si="2"/>
        <v>4203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3.3809999999999998</v>
      </c>
      <c r="F35" s="9" t="s">
        <v>14</v>
      </c>
      <c r="G35" s="9">
        <v>3.38</v>
      </c>
      <c r="H35" s="9">
        <f t="shared" si="0"/>
        <v>9.9999999999988987E-4</v>
      </c>
      <c r="I35" s="10">
        <f t="shared" si="1"/>
        <v>0.99970422951789417</v>
      </c>
      <c r="J35" s="17">
        <f t="shared" si="2"/>
        <v>6760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17.149000000000001</v>
      </c>
      <c r="F36" s="9" t="s">
        <v>14</v>
      </c>
      <c r="G36" s="9">
        <v>17.149999999999999</v>
      </c>
      <c r="H36" s="9">
        <f t="shared" si="0"/>
        <v>-9.9999999999766942E-4</v>
      </c>
      <c r="I36" s="10">
        <f t="shared" si="1"/>
        <v>1.0000583124380429</v>
      </c>
      <c r="J36" s="17">
        <f t="shared" si="2"/>
        <v>3858.7499999999995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1.8080000000000001</v>
      </c>
      <c r="F37" s="9" t="s">
        <v>14</v>
      </c>
      <c r="G37" s="9">
        <v>1.81</v>
      </c>
      <c r="H37" s="9">
        <f t="shared" si="0"/>
        <v>-2.0000000000000018E-3</v>
      </c>
      <c r="I37" s="10">
        <f t="shared" si="1"/>
        <v>1.0011061946902655</v>
      </c>
      <c r="J37" s="17">
        <f t="shared" si="2"/>
        <v>3620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0.626</v>
      </c>
      <c r="F38" s="9" t="s">
        <v>14</v>
      </c>
      <c r="G38" s="9">
        <v>0</v>
      </c>
      <c r="H38" s="9">
        <f t="shared" si="0"/>
        <v>0.626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0.55000000000000004</v>
      </c>
      <c r="F40" s="9" t="s">
        <v>16</v>
      </c>
      <c r="G40" s="9">
        <v>0.55000000000000004</v>
      </c>
      <c r="H40" s="9">
        <f t="shared" si="0"/>
        <v>0</v>
      </c>
      <c r="I40" s="10">
        <f t="shared" si="1"/>
        <v>1</v>
      </c>
      <c r="J40" s="17">
        <f t="shared" si="2"/>
        <v>3850.0000000000005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1.2</v>
      </c>
      <c r="F41" s="9" t="s">
        <v>16</v>
      </c>
      <c r="G41" s="9">
        <v>1.2</v>
      </c>
      <c r="H41" s="9">
        <f t="shared" si="0"/>
        <v>0</v>
      </c>
      <c r="I41" s="10">
        <f t="shared" si="1"/>
        <v>1</v>
      </c>
      <c r="J41" s="17">
        <f t="shared" si="2"/>
        <v>8400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0.17</v>
      </c>
      <c r="F42" s="9" t="s">
        <v>16</v>
      </c>
      <c r="G42" s="9">
        <v>0.17</v>
      </c>
      <c r="H42" s="9">
        <f t="shared" si="0"/>
        <v>0</v>
      </c>
      <c r="I42" s="10">
        <f t="shared" si="1"/>
        <v>1</v>
      </c>
      <c r="J42" s="17">
        <f t="shared" si="2"/>
        <v>1190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39.435000000000002</v>
      </c>
      <c r="F44" s="9" t="s">
        <v>10</v>
      </c>
      <c r="G44" s="9">
        <v>39.44</v>
      </c>
      <c r="H44" s="9">
        <f t="shared" si="0"/>
        <v>-4.9999999999954525E-3</v>
      </c>
      <c r="I44" s="10">
        <f t="shared" si="1"/>
        <v>1.0001267909217699</v>
      </c>
      <c r="J44" s="17">
        <f t="shared" si="2"/>
        <v>11886.900479999998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128.66200000000001</v>
      </c>
      <c r="F45" s="9" t="s">
        <v>10</v>
      </c>
      <c r="G45" s="9">
        <v>128.66</v>
      </c>
      <c r="H45" s="9">
        <f t="shared" si="0"/>
        <v>2.0000000000095497E-3</v>
      </c>
      <c r="I45" s="10">
        <f t="shared" si="1"/>
        <v>0.99998445539475522</v>
      </c>
      <c r="J45" s="17">
        <f t="shared" si="2"/>
        <v>38777.094720000001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12.784000000000001</v>
      </c>
      <c r="F46" s="9" t="s">
        <v>10</v>
      </c>
      <c r="G46" s="9">
        <v>12.78</v>
      </c>
      <c r="H46" s="9">
        <f t="shared" si="0"/>
        <v>4.0000000000013358E-3</v>
      </c>
      <c r="I46" s="10">
        <f t="shared" si="1"/>
        <v>0.99968710888610757</v>
      </c>
      <c r="J46" s="17">
        <f t="shared" si="2"/>
        <v>3851.7897599999997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15.494999999999999</v>
      </c>
      <c r="F47" s="9" t="s">
        <v>10</v>
      </c>
      <c r="G47" s="9">
        <v>0</v>
      </c>
      <c r="H47" s="9">
        <f t="shared" si="0"/>
        <v>15.494999999999999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2.294</v>
      </c>
      <c r="F48" s="9" t="s">
        <v>14</v>
      </c>
      <c r="G48" s="9">
        <v>2.29</v>
      </c>
      <c r="H48" s="9">
        <f t="shared" si="0"/>
        <v>4.0000000000000036E-3</v>
      </c>
      <c r="I48" s="10">
        <f t="shared" si="1"/>
        <v>0.99825632083696603</v>
      </c>
      <c r="J48" s="17">
        <f t="shared" si="2"/>
        <v>4580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13.957000000000001</v>
      </c>
      <c r="F49" s="9" t="s">
        <v>14</v>
      </c>
      <c r="G49" s="9">
        <v>13.96</v>
      </c>
      <c r="H49" s="9">
        <f t="shared" si="0"/>
        <v>-3.0000000000001137E-3</v>
      </c>
      <c r="I49" s="10">
        <f t="shared" si="1"/>
        <v>1.0002149459052805</v>
      </c>
      <c r="J49" s="17">
        <f t="shared" si="2"/>
        <v>3141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1.8080000000000001</v>
      </c>
      <c r="F50" s="9" t="s">
        <v>14</v>
      </c>
      <c r="G50" s="9">
        <v>1.81</v>
      </c>
      <c r="H50" s="9">
        <f t="shared" si="0"/>
        <v>-2.0000000000000018E-3</v>
      </c>
      <c r="I50" s="10">
        <f t="shared" si="1"/>
        <v>1.0011061946902655</v>
      </c>
      <c r="J50" s="17">
        <f t="shared" si="2"/>
        <v>3620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0.69899999999999995</v>
      </c>
      <c r="F51" s="9" t="s">
        <v>14</v>
      </c>
      <c r="G51" s="9">
        <v>0</v>
      </c>
      <c r="H51" s="9">
        <f t="shared" si="0"/>
        <v>0.69899999999999995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</v>
      </c>
      <c r="F53" s="9" t="s">
        <v>16</v>
      </c>
      <c r="G53" s="9">
        <v>0.2</v>
      </c>
      <c r="H53" s="9">
        <f t="shared" si="0"/>
        <v>0</v>
      </c>
      <c r="I53" s="10">
        <f t="shared" si="1"/>
        <v>1</v>
      </c>
      <c r="J53" s="17">
        <f t="shared" si="2"/>
        <v>1400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0.02</v>
      </c>
      <c r="F54" s="9" t="s">
        <v>16</v>
      </c>
      <c r="G54" s="9">
        <v>0</v>
      </c>
      <c r="H54" s="9">
        <f t="shared" si="0"/>
        <v>0.02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28.129000000000001</v>
      </c>
      <c r="F56" s="9" t="s">
        <v>10</v>
      </c>
      <c r="G56" s="9">
        <v>28.13</v>
      </c>
      <c r="H56" s="9">
        <f t="shared" si="0"/>
        <v>-9.9999999999766942E-4</v>
      </c>
      <c r="I56" s="10">
        <f t="shared" si="1"/>
        <v>1.0000355504994844</v>
      </c>
      <c r="J56" s="17">
        <f t="shared" si="2"/>
        <v>8478.1569600000003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2.4550000000000001</v>
      </c>
      <c r="F57" s="9" t="s">
        <v>10</v>
      </c>
      <c r="G57" s="9">
        <v>0</v>
      </c>
      <c r="H57" s="9">
        <f t="shared" si="0"/>
        <v>2.4550000000000001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0.70899999999999996</v>
      </c>
      <c r="F58" s="9" t="s">
        <v>14</v>
      </c>
      <c r="G58" s="9">
        <v>0</v>
      </c>
      <c r="H58" s="9">
        <f t="shared" si="0"/>
        <v>0.70899999999999996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2.6680000000000001</v>
      </c>
      <c r="F59" s="9" t="s">
        <v>14</v>
      </c>
      <c r="G59" s="9">
        <v>2.67</v>
      </c>
      <c r="H59" s="9">
        <f t="shared" si="0"/>
        <v>-1.9999999999997797E-3</v>
      </c>
      <c r="I59" s="10">
        <f t="shared" si="1"/>
        <v>1.0007496251874062</v>
      </c>
      <c r="J59" s="17">
        <f t="shared" si="2"/>
        <v>600.75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0.19600000000000001</v>
      </c>
      <c r="F60" s="9" t="s">
        <v>14</v>
      </c>
      <c r="G60" s="9">
        <v>0.2</v>
      </c>
      <c r="H60" s="9">
        <f t="shared" si="0"/>
        <v>-4.0000000000000036E-3</v>
      </c>
      <c r="I60" s="10">
        <f t="shared" si="1"/>
        <v>1.0204081632653061</v>
      </c>
      <c r="J60" s="17">
        <f t="shared" si="2"/>
        <v>300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41</v>
      </c>
      <c r="F61" s="9" t="s">
        <v>13</v>
      </c>
      <c r="G61" s="9">
        <v>41</v>
      </c>
      <c r="H61" s="9">
        <f t="shared" si="0"/>
        <v>0</v>
      </c>
      <c r="I61" s="10">
        <f t="shared" si="1"/>
        <v>1</v>
      </c>
      <c r="J61" s="17">
        <f t="shared" si="2"/>
        <v>2050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112.22</v>
      </c>
      <c r="F63" s="9" t="s">
        <v>10</v>
      </c>
      <c r="G63" s="9">
        <v>112.22</v>
      </c>
      <c r="H63" s="9">
        <f t="shared" si="0"/>
        <v>0</v>
      </c>
      <c r="I63" s="10">
        <f t="shared" si="1"/>
        <v>1</v>
      </c>
      <c r="J63" s="17">
        <f t="shared" si="2"/>
        <v>21742.849440000002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133.46</v>
      </c>
      <c r="F64" s="9" t="s">
        <v>10</v>
      </c>
      <c r="G64" s="9">
        <v>133.46</v>
      </c>
      <c r="H64" s="9">
        <f t="shared" si="0"/>
        <v>0</v>
      </c>
      <c r="I64" s="10">
        <f t="shared" si="1"/>
        <v>1</v>
      </c>
      <c r="J64" s="17">
        <f t="shared" si="2"/>
        <v>25858.141920000002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71.27</v>
      </c>
      <c r="F65" s="9" t="s">
        <v>10</v>
      </c>
      <c r="G65" s="9">
        <v>71.27</v>
      </c>
      <c r="H65" s="9">
        <f t="shared" si="0"/>
        <v>0</v>
      </c>
      <c r="I65" s="10">
        <f t="shared" si="1"/>
        <v>1</v>
      </c>
      <c r="J65" s="17">
        <f t="shared" si="2"/>
        <v>13808.705040000001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32.74</v>
      </c>
      <c r="F66" s="9" t="s">
        <v>19</v>
      </c>
      <c r="G66" s="9">
        <v>0</v>
      </c>
      <c r="H66" s="9">
        <f t="shared" si="0"/>
        <v>32.74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72.209999999999994</v>
      </c>
      <c r="F67" s="9" t="s">
        <v>19</v>
      </c>
      <c r="G67" s="9">
        <v>0</v>
      </c>
      <c r="H67" s="9">
        <f t="shared" si="0"/>
        <v>72.209999999999994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0.66</v>
      </c>
      <c r="F68" s="9" t="s">
        <v>10</v>
      </c>
      <c r="G68" s="9">
        <v>0</v>
      </c>
      <c r="H68" s="9">
        <f t="shared" si="0"/>
        <v>0.66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201.86</v>
      </c>
      <c r="F69" s="9" t="s">
        <v>10</v>
      </c>
      <c r="G69" s="9">
        <v>201.86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2172.0136000000002</v>
      </c>
      <c r="K69" s="16"/>
      <c r="L69" s="17">
        <f t="shared" ref="L69:L132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72.040000000000006</v>
      </c>
      <c r="F70" s="9" t="s">
        <v>10</v>
      </c>
      <c r="G70" s="9">
        <v>72.040000000000006</v>
      </c>
      <c r="H70" s="9">
        <f t="shared" si="4"/>
        <v>0</v>
      </c>
      <c r="I70" s="10">
        <f t="shared" si="5"/>
        <v>1</v>
      </c>
      <c r="J70" s="17">
        <f t="shared" si="6"/>
        <v>10080.701279999999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187.02</v>
      </c>
      <c r="F71" s="9" t="s">
        <v>10</v>
      </c>
      <c r="G71" s="9">
        <v>187.02</v>
      </c>
      <c r="H71" s="9">
        <f t="shared" si="4"/>
        <v>0</v>
      </c>
      <c r="I71" s="10">
        <f t="shared" si="5"/>
        <v>1</v>
      </c>
      <c r="J71" s="17">
        <f t="shared" si="6"/>
        <v>26170.082640000001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201.85300000000001</v>
      </c>
      <c r="F72" s="9" t="s">
        <v>10</v>
      </c>
      <c r="G72" s="9">
        <v>201.85</v>
      </c>
      <c r="H72" s="9">
        <f t="shared" si="4"/>
        <v>3.0000000000143245E-3</v>
      </c>
      <c r="I72" s="10">
        <f t="shared" si="5"/>
        <v>0.99998513769921671</v>
      </c>
      <c r="J72" s="17">
        <f t="shared" si="6"/>
        <v>39108.841200000003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64.644000000000005</v>
      </c>
      <c r="F74" s="9" t="s">
        <v>10</v>
      </c>
      <c r="G74" s="9">
        <v>64.64</v>
      </c>
      <c r="H74" s="9">
        <f t="shared" si="4"/>
        <v>4.0000000000048885E-3</v>
      </c>
      <c r="I74" s="10">
        <f t="shared" si="5"/>
        <v>0.99993812264092563</v>
      </c>
      <c r="J74" s="17">
        <f t="shared" si="6"/>
        <v>9045.2044799999985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206.23</v>
      </c>
      <c r="F75" s="9" t="s">
        <v>10</v>
      </c>
      <c r="G75" s="9">
        <v>206.23</v>
      </c>
      <c r="H75" s="9">
        <f t="shared" si="4"/>
        <v>0</v>
      </c>
      <c r="I75" s="10">
        <f t="shared" si="5"/>
        <v>1</v>
      </c>
      <c r="J75" s="17">
        <f t="shared" si="6"/>
        <v>28858.176359999998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132.03</v>
      </c>
      <c r="F76" s="9" t="s">
        <v>10</v>
      </c>
      <c r="G76" s="9">
        <v>132.03</v>
      </c>
      <c r="H76" s="9">
        <f t="shared" si="4"/>
        <v>0</v>
      </c>
      <c r="I76" s="10">
        <f t="shared" si="5"/>
        <v>1</v>
      </c>
      <c r="J76" s="17">
        <f t="shared" si="6"/>
        <v>25581.076560000001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12.3</v>
      </c>
      <c r="F77" s="9" t="s">
        <v>10</v>
      </c>
      <c r="G77" s="9">
        <v>12.3</v>
      </c>
      <c r="H77" s="9">
        <f t="shared" si="4"/>
        <v>0</v>
      </c>
      <c r="I77" s="10">
        <f t="shared" si="5"/>
        <v>1</v>
      </c>
      <c r="J77" s="17">
        <f t="shared" si="6"/>
        <v>1721.1635999999999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39.21</v>
      </c>
      <c r="F78" s="9" t="s">
        <v>10</v>
      </c>
      <c r="G78" s="9">
        <v>39.21</v>
      </c>
      <c r="H78" s="9">
        <f t="shared" si="4"/>
        <v>0</v>
      </c>
      <c r="I78" s="10">
        <f t="shared" si="5"/>
        <v>1</v>
      </c>
      <c r="J78" s="17">
        <f t="shared" si="6"/>
        <v>5486.7337199999993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138.78100000000001</v>
      </c>
      <c r="F79" s="9" t="s">
        <v>10</v>
      </c>
      <c r="G79" s="9">
        <v>0</v>
      </c>
      <c r="H79" s="9">
        <f t="shared" si="4"/>
        <v>138.78100000000001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157.82</v>
      </c>
      <c r="F80" s="9" t="s">
        <v>10</v>
      </c>
      <c r="G80" s="9">
        <v>157.82</v>
      </c>
      <c r="H80" s="9">
        <f t="shared" si="4"/>
        <v>0</v>
      </c>
      <c r="I80" s="10">
        <f t="shared" si="5"/>
        <v>1</v>
      </c>
      <c r="J80" s="17">
        <f t="shared" si="6"/>
        <v>33975.489600000001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46.99</v>
      </c>
      <c r="F81" s="9" t="s">
        <v>10</v>
      </c>
      <c r="G81" s="9">
        <v>46.99</v>
      </c>
      <c r="H81" s="9">
        <f t="shared" si="4"/>
        <v>0</v>
      </c>
      <c r="I81" s="10">
        <f t="shared" si="5"/>
        <v>1</v>
      </c>
      <c r="J81" s="17">
        <f t="shared" si="6"/>
        <v>10116.0072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38.68</v>
      </c>
      <c r="F82" s="9" t="s">
        <v>10</v>
      </c>
      <c r="G82" s="9">
        <v>38.68</v>
      </c>
      <c r="H82" s="9">
        <f t="shared" si="4"/>
        <v>0</v>
      </c>
      <c r="I82" s="10">
        <f t="shared" si="5"/>
        <v>1</v>
      </c>
      <c r="J82" s="17">
        <f t="shared" si="6"/>
        <v>4163.5151999999998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52.79</v>
      </c>
      <c r="F83" s="9" t="s">
        <v>10</v>
      </c>
      <c r="G83" s="9">
        <v>52.79</v>
      </c>
      <c r="H83" s="9">
        <f t="shared" si="4"/>
        <v>0</v>
      </c>
      <c r="I83" s="10">
        <f t="shared" si="5"/>
        <v>1</v>
      </c>
      <c r="J83" s="17">
        <f t="shared" si="6"/>
        <v>11364.6312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29.45</v>
      </c>
      <c r="F84" s="9" t="s">
        <v>10</v>
      </c>
      <c r="G84" s="9">
        <v>29.45</v>
      </c>
      <c r="H84" s="9">
        <f t="shared" si="4"/>
        <v>0</v>
      </c>
      <c r="I84" s="10">
        <f t="shared" si="5"/>
        <v>1</v>
      </c>
      <c r="J84" s="17">
        <f t="shared" si="6"/>
        <v>3169.998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24</v>
      </c>
      <c r="F85" s="9" t="s">
        <v>13</v>
      </c>
      <c r="G85" s="9">
        <v>24</v>
      </c>
      <c r="H85" s="9">
        <f t="shared" si="4"/>
        <v>0</v>
      </c>
      <c r="I85" s="10">
        <f t="shared" si="5"/>
        <v>1</v>
      </c>
      <c r="J85" s="17">
        <f t="shared" si="6"/>
        <v>4800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19.974</v>
      </c>
      <c r="F86" s="9" t="s">
        <v>10</v>
      </c>
      <c r="G86" s="9">
        <v>19.97</v>
      </c>
      <c r="H86" s="9">
        <f t="shared" si="4"/>
        <v>4.0000000000013358E-3</v>
      </c>
      <c r="I86" s="10">
        <f t="shared" si="5"/>
        <v>0.99979973966155999</v>
      </c>
      <c r="J86" s="17">
        <f t="shared" si="6"/>
        <v>4299.1415999999999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61.966000000000001</v>
      </c>
      <c r="F87" s="9" t="s">
        <v>10</v>
      </c>
      <c r="G87" s="9">
        <v>61.97</v>
      </c>
      <c r="H87" s="9">
        <f t="shared" si="4"/>
        <v>-3.9999999999977831E-3</v>
      </c>
      <c r="I87" s="10">
        <f t="shared" si="5"/>
        <v>1.0000645515282574</v>
      </c>
      <c r="J87" s="17">
        <f t="shared" si="6"/>
        <v>6003.6535999999996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400.13</v>
      </c>
      <c r="F88" s="9" t="s">
        <v>10</v>
      </c>
      <c r="G88" s="9">
        <v>400.13</v>
      </c>
      <c r="H88" s="9">
        <f t="shared" si="4"/>
        <v>0</v>
      </c>
      <c r="I88" s="10">
        <f t="shared" si="5"/>
        <v>1</v>
      </c>
      <c r="J88" s="17">
        <f t="shared" si="6"/>
        <v>6462.0994999999994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400.13</v>
      </c>
      <c r="F89" s="9" t="s">
        <v>10</v>
      </c>
      <c r="G89" s="9">
        <v>400.13</v>
      </c>
      <c r="H89" s="9">
        <f t="shared" si="4"/>
        <v>0</v>
      </c>
      <c r="I89" s="10">
        <f t="shared" si="5"/>
        <v>1</v>
      </c>
      <c r="J89" s="17">
        <f t="shared" si="6"/>
        <v>12920.997960000001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58.07</v>
      </c>
      <c r="F90" s="9" t="s">
        <v>10</v>
      </c>
      <c r="G90" s="9">
        <v>58.07</v>
      </c>
      <c r="H90" s="9">
        <f t="shared" si="4"/>
        <v>0</v>
      </c>
      <c r="I90" s="10">
        <f t="shared" si="5"/>
        <v>1</v>
      </c>
      <c r="J90" s="17">
        <f t="shared" si="6"/>
        <v>937.83049999999992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611.94000000000005</v>
      </c>
      <c r="F91" s="9" t="s">
        <v>10</v>
      </c>
      <c r="G91" s="9">
        <v>611.94000000000005</v>
      </c>
      <c r="H91" s="9">
        <f t="shared" si="4"/>
        <v>0</v>
      </c>
      <c r="I91" s="10">
        <f t="shared" si="5"/>
        <v>1</v>
      </c>
      <c r="J91" s="17">
        <f t="shared" si="6"/>
        <v>29641.149720000005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611.94000000000005</v>
      </c>
      <c r="F92" s="9" t="s">
        <v>10</v>
      </c>
      <c r="G92" s="9">
        <v>611.94000000000005</v>
      </c>
      <c r="H92" s="9">
        <f t="shared" si="4"/>
        <v>0</v>
      </c>
      <c r="I92" s="10">
        <f t="shared" si="5"/>
        <v>1</v>
      </c>
      <c r="J92" s="17">
        <f t="shared" si="6"/>
        <v>9882.8310000000001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611.94000000000005</v>
      </c>
      <c r="F93" s="9" t="s">
        <v>10</v>
      </c>
      <c r="G93" s="9">
        <v>611.94000000000005</v>
      </c>
      <c r="H93" s="9">
        <f t="shared" si="4"/>
        <v>0</v>
      </c>
      <c r="I93" s="10">
        <f t="shared" si="5"/>
        <v>1</v>
      </c>
      <c r="J93" s="17">
        <f t="shared" si="6"/>
        <v>16467.305400000001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173</v>
      </c>
      <c r="C94" s="9">
        <v>215</v>
      </c>
      <c r="D94" s="9">
        <v>301.392</v>
      </c>
      <c r="E94" s="9">
        <v>18.850000000000001</v>
      </c>
      <c r="F94" s="9" t="s">
        <v>10</v>
      </c>
      <c r="G94" s="9">
        <v>18.850000000000001</v>
      </c>
      <c r="H94" s="9">
        <f t="shared" si="4"/>
        <v>0</v>
      </c>
      <c r="I94" s="10">
        <f t="shared" si="5"/>
        <v>1</v>
      </c>
      <c r="J94" s="17">
        <f t="shared" si="6"/>
        <v>5681.2392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232</v>
      </c>
      <c r="C95" s="9">
        <v>217</v>
      </c>
      <c r="D95" s="9">
        <v>450</v>
      </c>
      <c r="E95" s="9">
        <v>3</v>
      </c>
      <c r="F95" s="9" t="s">
        <v>13</v>
      </c>
      <c r="G95" s="9">
        <v>3</v>
      </c>
      <c r="H95" s="9">
        <f t="shared" si="4"/>
        <v>0</v>
      </c>
      <c r="I95" s="10">
        <f t="shared" si="5"/>
        <v>1</v>
      </c>
      <c r="J95" s="17">
        <f t="shared" si="6"/>
        <v>1350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174</v>
      </c>
      <c r="C96" s="9">
        <v>218</v>
      </c>
      <c r="D96" s="9">
        <v>350</v>
      </c>
      <c r="E96" s="9">
        <v>13</v>
      </c>
      <c r="F96" s="9" t="s">
        <v>13</v>
      </c>
      <c r="G96" s="9">
        <v>1.43</v>
      </c>
      <c r="H96" s="9">
        <f t="shared" si="4"/>
        <v>11.57</v>
      </c>
      <c r="I96" s="10">
        <f t="shared" si="5"/>
        <v>0.11</v>
      </c>
      <c r="J96" s="17">
        <f t="shared" si="6"/>
        <v>500.5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175</v>
      </c>
      <c r="C97" s="9">
        <v>219</v>
      </c>
      <c r="D97" s="9">
        <v>82</v>
      </c>
      <c r="E97" s="9">
        <v>46.08</v>
      </c>
      <c r="F97" s="9" t="s">
        <v>19</v>
      </c>
      <c r="G97" s="9">
        <v>46.08</v>
      </c>
      <c r="H97" s="9">
        <f t="shared" si="4"/>
        <v>0</v>
      </c>
      <c r="I97" s="10">
        <f t="shared" si="5"/>
        <v>1</v>
      </c>
      <c r="J97" s="17">
        <f t="shared" si="6"/>
        <v>3778.56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176</v>
      </c>
      <c r="C98" s="9">
        <v>220</v>
      </c>
      <c r="D98" s="9">
        <v>32.799999999999997</v>
      </c>
      <c r="E98" s="9">
        <v>111</v>
      </c>
      <c r="F98" s="9" t="s">
        <v>19</v>
      </c>
      <c r="G98" s="9">
        <v>111</v>
      </c>
      <c r="H98" s="9">
        <f t="shared" si="4"/>
        <v>0</v>
      </c>
      <c r="I98" s="10">
        <f t="shared" si="5"/>
        <v>1</v>
      </c>
      <c r="J98" s="17">
        <f t="shared" si="6"/>
        <v>3640.7999999999997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177</v>
      </c>
      <c r="C99" s="9">
        <v>221</v>
      </c>
      <c r="D99" s="9">
        <v>131.19999999999999</v>
      </c>
      <c r="E99" s="9">
        <v>23.93</v>
      </c>
      <c r="F99" s="9" t="s">
        <v>19</v>
      </c>
      <c r="G99" s="9">
        <v>23.93</v>
      </c>
      <c r="H99" s="9">
        <f t="shared" si="4"/>
        <v>0</v>
      </c>
      <c r="I99" s="10">
        <f t="shared" si="5"/>
        <v>1</v>
      </c>
      <c r="J99" s="17">
        <f t="shared" si="6"/>
        <v>3139.6159999999995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178</v>
      </c>
      <c r="C100" s="9">
        <v>222</v>
      </c>
      <c r="D100" s="9">
        <v>1000</v>
      </c>
      <c r="E100" s="9">
        <v>3</v>
      </c>
      <c r="F100" s="9" t="s">
        <v>13</v>
      </c>
      <c r="G100" s="9">
        <v>0</v>
      </c>
      <c r="H100" s="9">
        <f t="shared" si="4"/>
        <v>3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56.93</v>
      </c>
      <c r="F101" s="9" t="s">
        <v>10</v>
      </c>
      <c r="G101" s="9">
        <v>56.93</v>
      </c>
      <c r="H101" s="9">
        <f t="shared" si="4"/>
        <v>0</v>
      </c>
      <c r="I101" s="10">
        <f t="shared" si="5"/>
        <v>1</v>
      </c>
      <c r="J101" s="17">
        <f t="shared" si="6"/>
        <v>10418.19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47.49</v>
      </c>
      <c r="F102" s="9" t="s">
        <v>19</v>
      </c>
      <c r="G102" s="9">
        <v>47.49</v>
      </c>
      <c r="H102" s="9">
        <f t="shared" si="4"/>
        <v>0</v>
      </c>
      <c r="I102" s="10">
        <f t="shared" si="5"/>
        <v>1</v>
      </c>
      <c r="J102" s="17">
        <f t="shared" si="6"/>
        <v>2336.5080000000003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52.2</v>
      </c>
      <c r="F103" s="9" t="s">
        <v>10</v>
      </c>
      <c r="G103" s="9">
        <v>52.2</v>
      </c>
      <c r="H103" s="9">
        <f t="shared" si="4"/>
        <v>0</v>
      </c>
      <c r="I103" s="10">
        <f t="shared" si="5"/>
        <v>1</v>
      </c>
      <c r="J103" s="17">
        <f t="shared" si="6"/>
        <v>9552.6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50.84</v>
      </c>
      <c r="F104" s="9" t="s">
        <v>19</v>
      </c>
      <c r="G104" s="9">
        <v>50.84</v>
      </c>
      <c r="H104" s="9">
        <f t="shared" si="4"/>
        <v>0</v>
      </c>
      <c r="I104" s="10">
        <f t="shared" si="5"/>
        <v>1</v>
      </c>
      <c r="J104" s="17">
        <f t="shared" si="6"/>
        <v>2501.3280000000004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3.63</v>
      </c>
      <c r="F105" s="9" t="s">
        <v>10</v>
      </c>
      <c r="G105" s="9">
        <v>3.63</v>
      </c>
      <c r="H105" s="9">
        <f t="shared" si="4"/>
        <v>0</v>
      </c>
      <c r="I105" s="10">
        <f t="shared" si="5"/>
        <v>1</v>
      </c>
      <c r="J105" s="17">
        <f t="shared" si="6"/>
        <v>664.29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5.64</v>
      </c>
      <c r="F106" s="9" t="s">
        <v>19</v>
      </c>
      <c r="G106" s="9">
        <v>5.64</v>
      </c>
      <c r="H106" s="9">
        <f t="shared" si="4"/>
        <v>0</v>
      </c>
      <c r="I106" s="10">
        <f t="shared" si="5"/>
        <v>1</v>
      </c>
      <c r="J106" s="17">
        <f t="shared" si="6"/>
        <v>277.488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2.96</v>
      </c>
      <c r="F107" s="9" t="s">
        <v>10</v>
      </c>
      <c r="G107" s="9">
        <v>2.96</v>
      </c>
      <c r="H107" s="9">
        <f t="shared" si="4"/>
        <v>0</v>
      </c>
      <c r="I107" s="10">
        <f t="shared" si="5"/>
        <v>1</v>
      </c>
      <c r="J107" s="17">
        <f t="shared" si="6"/>
        <v>541.67999999999995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6.75</v>
      </c>
      <c r="F108" s="9" t="s">
        <v>19</v>
      </c>
      <c r="G108" s="9">
        <v>6.75</v>
      </c>
      <c r="H108" s="9">
        <f t="shared" si="4"/>
        <v>0</v>
      </c>
      <c r="I108" s="10">
        <f t="shared" si="5"/>
        <v>1</v>
      </c>
      <c r="J108" s="17">
        <f t="shared" si="6"/>
        <v>332.1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10.85</v>
      </c>
      <c r="F109" s="9" t="s">
        <v>10</v>
      </c>
      <c r="G109" s="9">
        <v>10.85</v>
      </c>
      <c r="H109" s="9">
        <f t="shared" si="4"/>
        <v>0</v>
      </c>
      <c r="I109" s="10">
        <f t="shared" si="5"/>
        <v>1</v>
      </c>
      <c r="J109" s="17">
        <f t="shared" si="6"/>
        <v>1985.55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18.3</v>
      </c>
      <c r="F110" s="9" t="s">
        <v>19</v>
      </c>
      <c r="G110" s="9">
        <v>18.3</v>
      </c>
      <c r="H110" s="9">
        <f t="shared" si="4"/>
        <v>0</v>
      </c>
      <c r="I110" s="10">
        <f t="shared" si="5"/>
        <v>1</v>
      </c>
      <c r="J110" s="17">
        <f t="shared" si="6"/>
        <v>900.36000000000013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20.12</v>
      </c>
      <c r="F111" s="9" t="s">
        <v>10</v>
      </c>
      <c r="G111" s="9">
        <v>20.12</v>
      </c>
      <c r="H111" s="9">
        <f t="shared" si="4"/>
        <v>0</v>
      </c>
      <c r="I111" s="10">
        <f t="shared" si="5"/>
        <v>1</v>
      </c>
      <c r="J111" s="17">
        <f t="shared" si="6"/>
        <v>3681.96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1232</v>
      </c>
      <c r="F112" s="9" t="s">
        <v>23</v>
      </c>
      <c r="G112" s="9">
        <v>1232</v>
      </c>
      <c r="H112" s="9">
        <f t="shared" si="4"/>
        <v>0</v>
      </c>
      <c r="I112" s="10">
        <f t="shared" si="5"/>
        <v>1</v>
      </c>
      <c r="J112" s="17">
        <f t="shared" si="6"/>
        <v>3080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3.74</v>
      </c>
      <c r="F113" s="9" t="s">
        <v>10</v>
      </c>
      <c r="G113" s="9">
        <v>3.74</v>
      </c>
      <c r="H113" s="9">
        <f t="shared" si="4"/>
        <v>0</v>
      </c>
      <c r="I113" s="10">
        <f t="shared" si="5"/>
        <v>1</v>
      </c>
      <c r="J113" s="17">
        <f t="shared" si="6"/>
        <v>684.42000000000007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18.12</v>
      </c>
      <c r="F114" s="9" t="s">
        <v>10</v>
      </c>
      <c r="G114" s="9">
        <v>18.12</v>
      </c>
      <c r="H114" s="9">
        <f t="shared" si="4"/>
        <v>0</v>
      </c>
      <c r="I114" s="10">
        <f t="shared" si="5"/>
        <v>1</v>
      </c>
      <c r="J114" s="17">
        <f t="shared" si="6"/>
        <v>3315.96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8.57</v>
      </c>
      <c r="F115" s="9" t="s">
        <v>10</v>
      </c>
      <c r="G115" s="9">
        <v>8.57</v>
      </c>
      <c r="H115" s="9">
        <f t="shared" si="4"/>
        <v>0</v>
      </c>
      <c r="I115" s="10">
        <f t="shared" si="5"/>
        <v>1</v>
      </c>
      <c r="J115" s="17">
        <f t="shared" si="6"/>
        <v>1568.31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38.43</v>
      </c>
      <c r="F116" s="9" t="s">
        <v>10</v>
      </c>
      <c r="G116" s="9">
        <v>38.43</v>
      </c>
      <c r="H116" s="9">
        <f t="shared" si="4"/>
        <v>0</v>
      </c>
      <c r="I116" s="10">
        <f t="shared" si="5"/>
        <v>1</v>
      </c>
      <c r="J116" s="17">
        <f t="shared" si="6"/>
        <v>7032.69</v>
      </c>
      <c r="K116" s="16"/>
      <c r="L116" s="17">
        <f t="shared" si="7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136.904</v>
      </c>
      <c r="F117" s="9" t="s">
        <v>10</v>
      </c>
      <c r="G117" s="9">
        <v>136.9</v>
      </c>
      <c r="H117" s="9">
        <f t="shared" si="4"/>
        <v>3.9999999999906777E-3</v>
      </c>
      <c r="I117" s="10">
        <f t="shared" si="5"/>
        <v>0.99997078244609372</v>
      </c>
      <c r="J117" s="17">
        <f t="shared" si="6"/>
        <v>8841.0020000000004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14500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9000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6000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26</v>
      </c>
      <c r="B128" s="29" t="s">
        <v>204</v>
      </c>
      <c r="C128" s="9">
        <v>260</v>
      </c>
      <c r="D128" s="9">
        <v>5535</v>
      </c>
      <c r="E128" s="9">
        <v>31.22</v>
      </c>
      <c r="F128" s="9" t="s">
        <v>19</v>
      </c>
      <c r="G128" s="9">
        <v>31.22</v>
      </c>
      <c r="H128" s="9">
        <f t="shared" si="4"/>
        <v>0</v>
      </c>
      <c r="I128" s="10">
        <f t="shared" si="5"/>
        <v>1</v>
      </c>
      <c r="J128" s="17">
        <f t="shared" si="6"/>
        <v>172802.69999999998</v>
      </c>
      <c r="K128" s="16"/>
      <c r="L128" s="17">
        <f t="shared" si="7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f t="shared" si="4"/>
        <v>0</v>
      </c>
      <c r="I129" s="10">
        <f t="shared" si="5"/>
        <v>1</v>
      </c>
      <c r="J129" s="17">
        <f t="shared" si="6"/>
        <v>1350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ref="J130" si="8">G130*D130</f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250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48" si="9">E133-G133</f>
        <v>0</v>
      </c>
      <c r="I133" s="10">
        <f t="shared" ref="I133:I148" si="10">G133/E133</f>
        <v>1</v>
      </c>
      <c r="J133" s="17">
        <f t="shared" ref="J133:J148" si="11">D133*G133</f>
        <v>12000</v>
      </c>
      <c r="K133" s="16"/>
      <c r="L133" s="17">
        <f t="shared" ref="L133:L148" si="12">D133*E133*K133</f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11"/>
        <v>1500</v>
      </c>
      <c r="K134" s="16"/>
      <c r="L134" s="17">
        <f t="shared" si="12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11"/>
        <v>350</v>
      </c>
      <c r="K135" s="16"/>
      <c r="L135" s="17">
        <f t="shared" si="12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9"/>
        <v>0</v>
      </c>
      <c r="I136" s="10">
        <f t="shared" si="10"/>
        <v>1</v>
      </c>
      <c r="J136" s="17">
        <f t="shared" si="11"/>
        <v>350</v>
      </c>
      <c r="K136" s="16"/>
      <c r="L136" s="17">
        <f t="shared" si="12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9"/>
        <v>-1.0000000000047748E-3</v>
      </c>
      <c r="I137" s="10">
        <f t="shared" si="10"/>
        <v>1.0000130669419436</v>
      </c>
      <c r="J137" s="17">
        <f t="shared" si="11"/>
        <v>2602.02</v>
      </c>
      <c r="K137" s="16"/>
      <c r="L137" s="17">
        <f t="shared" si="12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9"/>
        <v>2.6000000000010459E-3</v>
      </c>
      <c r="I138" s="10">
        <f t="shared" si="10"/>
        <v>0.99991127067222696</v>
      </c>
      <c r="J138" s="17">
        <f t="shared" si="11"/>
        <v>2256.1</v>
      </c>
      <c r="K138" s="16"/>
      <c r="L138" s="17">
        <f t="shared" si="12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9"/>
        <v>0</v>
      </c>
      <c r="I139" s="10">
        <f t="shared" si="10"/>
        <v>1</v>
      </c>
      <c r="J139" s="17">
        <f t="shared" si="11"/>
        <v>1518</v>
      </c>
      <c r="K139" s="16"/>
      <c r="L139" s="17">
        <f t="shared" si="12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9"/>
        <v>-4.5000000000001705E-3</v>
      </c>
      <c r="I140" s="10">
        <f t="shared" si="10"/>
        <v>1.0002589853529396</v>
      </c>
      <c r="J140" s="17">
        <f t="shared" si="11"/>
        <v>2624.3799999999997</v>
      </c>
      <c r="K140" s="16"/>
      <c r="L140" s="17">
        <f t="shared" si="12"/>
        <v>0</v>
      </c>
    </row>
    <row r="141" spans="1:12" x14ac:dyDescent="0.25">
      <c r="A141" s="9" t="s">
        <v>30</v>
      </c>
      <c r="B141" s="29" t="s">
        <v>532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0</v>
      </c>
      <c r="H141" s="9">
        <f t="shared" ref="H141:H142" si="13">E141-G141</f>
        <v>29.302600000000002</v>
      </c>
      <c r="I141" s="10">
        <f t="shared" ref="I141:I142" si="14">G141/E141</f>
        <v>0</v>
      </c>
      <c r="J141" s="17">
        <f t="shared" ref="J141:J142" si="15">D141*G141</f>
        <v>0</v>
      </c>
      <c r="K141" s="16">
        <v>1</v>
      </c>
      <c r="L141" s="17">
        <f t="shared" ref="L141:L142" si="16">D141*E141*K141</f>
        <v>2256.3002000000001</v>
      </c>
    </row>
    <row r="142" spans="1:12" x14ac:dyDescent="0.25">
      <c r="A142" s="9" t="s">
        <v>30</v>
      </c>
      <c r="B142" s="29" t="s">
        <v>533</v>
      </c>
      <c r="C142" s="9">
        <v>279</v>
      </c>
      <c r="D142" s="9">
        <v>23</v>
      </c>
      <c r="E142" s="9">
        <v>66</v>
      </c>
      <c r="F142" s="9" t="s">
        <v>23</v>
      </c>
      <c r="G142" s="9">
        <v>0</v>
      </c>
      <c r="H142" s="9">
        <f t="shared" si="13"/>
        <v>66</v>
      </c>
      <c r="I142" s="10">
        <f t="shared" si="14"/>
        <v>0</v>
      </c>
      <c r="J142" s="17">
        <f t="shared" si="15"/>
        <v>0</v>
      </c>
      <c r="K142" s="16">
        <v>1</v>
      </c>
      <c r="L142" s="17">
        <f t="shared" si="16"/>
        <v>1518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1</v>
      </c>
      <c r="H143" s="9">
        <f t="shared" si="9"/>
        <v>0</v>
      </c>
      <c r="I143" s="10">
        <f t="shared" si="10"/>
        <v>1</v>
      </c>
      <c r="J143" s="17">
        <f t="shared" si="11"/>
        <v>350</v>
      </c>
      <c r="K143" s="16"/>
      <c r="L143" s="17">
        <f t="shared" si="12"/>
        <v>0</v>
      </c>
    </row>
    <row r="144" spans="1:12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1</v>
      </c>
      <c r="H144" s="9">
        <f t="shared" si="9"/>
        <v>0</v>
      </c>
      <c r="I144" s="10">
        <f t="shared" si="10"/>
        <v>1</v>
      </c>
      <c r="J144" s="17">
        <f t="shared" si="11"/>
        <v>400</v>
      </c>
      <c r="K144" s="16"/>
      <c r="L144" s="17">
        <f t="shared" si="12"/>
        <v>0</v>
      </c>
    </row>
    <row r="145" spans="1:12" x14ac:dyDescent="0.25">
      <c r="A145" s="9" t="s">
        <v>42</v>
      </c>
      <c r="B145" s="29" t="s">
        <v>220</v>
      </c>
      <c r="C145" s="9">
        <v>304</v>
      </c>
      <c r="D145" s="9">
        <v>290</v>
      </c>
      <c r="E145" s="9">
        <v>136.06</v>
      </c>
      <c r="F145" s="9" t="s">
        <v>10</v>
      </c>
      <c r="G145" s="9">
        <v>38</v>
      </c>
      <c r="H145" s="9">
        <f t="shared" si="9"/>
        <v>98.06</v>
      </c>
      <c r="I145" s="10">
        <f t="shared" si="10"/>
        <v>0.27928854916948403</v>
      </c>
      <c r="J145" s="17">
        <f t="shared" si="11"/>
        <v>11020</v>
      </c>
      <c r="K145" s="16"/>
      <c r="L145" s="17">
        <f t="shared" si="12"/>
        <v>0</v>
      </c>
    </row>
    <row r="146" spans="1:12" x14ac:dyDescent="0.25">
      <c r="A146" s="9" t="s">
        <v>42</v>
      </c>
      <c r="B146" s="29" t="s">
        <v>483</v>
      </c>
      <c r="C146" s="9">
        <v>312</v>
      </c>
      <c r="D146" s="9">
        <v>250</v>
      </c>
      <c r="E146" s="9">
        <v>20</v>
      </c>
      <c r="F146" s="9" t="s">
        <v>23</v>
      </c>
      <c r="G146" s="9">
        <v>0</v>
      </c>
      <c r="H146" s="9">
        <f t="shared" si="9"/>
        <v>20</v>
      </c>
      <c r="I146" s="10">
        <f t="shared" si="10"/>
        <v>0</v>
      </c>
      <c r="J146" s="17">
        <f t="shared" si="11"/>
        <v>0</v>
      </c>
      <c r="K146" s="16"/>
      <c r="L146" s="17">
        <f t="shared" si="12"/>
        <v>0</v>
      </c>
    </row>
    <row r="147" spans="1:12" x14ac:dyDescent="0.25">
      <c r="A147" s="9" t="s">
        <v>18</v>
      </c>
      <c r="B147" s="29" t="s">
        <v>222</v>
      </c>
      <c r="C147" s="9">
        <v>350</v>
      </c>
      <c r="D147" s="9">
        <v>1</v>
      </c>
      <c r="E147" s="9">
        <v>1</v>
      </c>
      <c r="F147" s="9" t="s">
        <v>12</v>
      </c>
      <c r="G147" s="9">
        <v>0</v>
      </c>
      <c r="H147" s="9">
        <f t="shared" si="9"/>
        <v>1</v>
      </c>
      <c r="I147" s="10">
        <f t="shared" si="10"/>
        <v>0</v>
      </c>
      <c r="J147" s="17">
        <f t="shared" si="11"/>
        <v>0</v>
      </c>
      <c r="K147" s="16"/>
      <c r="L147" s="17">
        <f t="shared" si="12"/>
        <v>0</v>
      </c>
    </row>
    <row r="148" spans="1:12" x14ac:dyDescent="0.25">
      <c r="A148" s="9" t="s">
        <v>17</v>
      </c>
      <c r="B148" s="29" t="s">
        <v>484</v>
      </c>
      <c r="C148" s="9">
        <v>481</v>
      </c>
      <c r="D148" s="9">
        <v>7500</v>
      </c>
      <c r="E148" s="9">
        <v>1</v>
      </c>
      <c r="F148" s="9" t="s">
        <v>12</v>
      </c>
      <c r="G148" s="9">
        <v>1</v>
      </c>
      <c r="H148" s="9">
        <f t="shared" si="9"/>
        <v>0</v>
      </c>
      <c r="I148" s="10">
        <f t="shared" si="10"/>
        <v>1</v>
      </c>
      <c r="J148" s="17">
        <f t="shared" si="11"/>
        <v>7500</v>
      </c>
      <c r="K148" s="16"/>
      <c r="L148" s="17">
        <f t="shared" si="12"/>
        <v>0</v>
      </c>
    </row>
    <row r="149" spans="1:12" ht="15.75" x14ac:dyDescent="0.25">
      <c r="J149" s="53">
        <f>SUM(J4:J148)</f>
        <v>1056914.0348799999</v>
      </c>
      <c r="L149" s="53">
        <f>SUM(L4:L148)</f>
        <v>3774.3002000000001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3:O85"/>
  <sheetViews>
    <sheetView workbookViewId="0">
      <pane xSplit="2" topLeftCell="I1" activePane="topRight" state="frozen"/>
      <selection activeCell="A7" sqref="A7"/>
      <selection pane="topRight" activeCell="K60" sqref="K60"/>
    </sheetView>
  </sheetViews>
  <sheetFormatPr defaultRowHeight="15" x14ac:dyDescent="0.25"/>
  <cols>
    <col min="1" max="1" width="29.42578125" customWidth="1"/>
    <col min="2" max="2" width="51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 t="shared" ref="J4:J67" si="0">D4*G4</f>
        <v>4255.2</v>
      </c>
      <c r="K4" s="16"/>
      <c r="L4" s="17">
        <f t="shared" ref="L4:L67" si="1">D4*E4*K4</f>
        <v>0</v>
      </c>
      <c r="N4" s="17" t="s">
        <v>17</v>
      </c>
      <c r="O4" s="17">
        <f>SUMIF($A$4:$A$1484,"AAIDHUL MIAH",$L$4:$L$1484)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2">E5-G5</f>
        <v>0</v>
      </c>
      <c r="I5" s="10">
        <f t="shared" ref="I5:I68" si="3">G5/E5</f>
        <v>1</v>
      </c>
      <c r="J5" s="17">
        <f t="shared" si="0"/>
        <v>4000</v>
      </c>
      <c r="K5" s="16"/>
      <c r="L5" s="17">
        <f t="shared" si="1"/>
        <v>0</v>
      </c>
      <c r="N5" s="17" t="s">
        <v>36</v>
      </c>
      <c r="O5" s="17">
        <f>SUMIF($A$4:$A$1484,"EBI ABRAHAM",$L$4:$L$1484)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2"/>
        <v>0</v>
      </c>
      <c r="I6" s="10">
        <f t="shared" si="3"/>
        <v>1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SUMIF($A$4:$A$1484,"JMJ WATERPROOING ENTERPRISES",$L$4:$L$1484)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2"/>
        <v>3.9999999999906777E-3</v>
      </c>
      <c r="I7" s="10">
        <f t="shared" si="3"/>
        <v>0.99996488270824557</v>
      </c>
      <c r="J7" s="17">
        <f t="shared" si="0"/>
        <v>24110.352000000003</v>
      </c>
      <c r="K7" s="16"/>
      <c r="L7" s="17">
        <f t="shared" si="1"/>
        <v>0</v>
      </c>
      <c r="N7" s="17" t="s">
        <v>24</v>
      </c>
      <c r="O7" s="17">
        <f>SUMIF($A$4:$A$1484,"KRIUTTIBAS DAS",$L$4:$L$1484)</f>
        <v>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2"/>
        <v>1.9999999999953388E-3</v>
      </c>
      <c r="I8" s="10">
        <f t="shared" si="3"/>
        <v>0.99996488270824557</v>
      </c>
      <c r="J8" s="17">
        <f t="shared" si="0"/>
        <v>1252.9000000000001</v>
      </c>
      <c r="K8" s="16"/>
      <c r="L8" s="17">
        <f t="shared" si="1"/>
        <v>0</v>
      </c>
      <c r="N8" s="17" t="s">
        <v>471</v>
      </c>
      <c r="O8" s="17">
        <f>SUMIF($A$4:$A$1484,"LEGENDRY LANDSCAPE",$L$4:$L$1484)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2"/>
        <v>4.0000000000048885E-3</v>
      </c>
      <c r="I9" s="10">
        <f t="shared" si="3"/>
        <v>0.9999587773357792</v>
      </c>
      <c r="J9" s="17">
        <f t="shared" si="0"/>
        <v>13692.873600000001</v>
      </c>
      <c r="K9" s="16"/>
      <c r="L9" s="17">
        <f t="shared" si="1"/>
        <v>0</v>
      </c>
      <c r="N9" s="17" t="s">
        <v>39</v>
      </c>
      <c r="O9" s="17">
        <f>SUMIF($A$4:$A$1484,"MANJUNATHA P",$L$4:$L$1484)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2"/>
        <v>1.9999999999997797E-3</v>
      </c>
      <c r="I10" s="10">
        <f t="shared" si="3"/>
        <v>0.99967907573812587</v>
      </c>
      <c r="J10" s="17">
        <f t="shared" si="0"/>
        <v>1318.7664000000002</v>
      </c>
      <c r="K10" s="16"/>
      <c r="L10" s="17">
        <f t="shared" si="1"/>
        <v>0</v>
      </c>
      <c r="N10" s="17" t="s">
        <v>66</v>
      </c>
      <c r="O10" s="17">
        <f>SUMIF($A$4:$A$1484,"NAGARAJ",$L$4:$L$1484)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2"/>
        <v>2.0000000000024443E-3</v>
      </c>
      <c r="I11" s="10">
        <f t="shared" si="3"/>
        <v>0.99994924115527128</v>
      </c>
      <c r="J11" s="17">
        <f t="shared" si="0"/>
        <v>5560.1279999999997</v>
      </c>
      <c r="K11" s="16"/>
      <c r="L11" s="17">
        <f t="shared" si="1"/>
        <v>0</v>
      </c>
      <c r="N11" s="17" t="s">
        <v>18</v>
      </c>
      <c r="O11" s="17">
        <f>SUMIF($A$4:$A$1484,"PRAKASH H N",$L$4:$L$1484)</f>
        <v>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2"/>
        <v>0</v>
      </c>
      <c r="I12" s="10">
        <f t="shared" si="3"/>
        <v>1</v>
      </c>
      <c r="J12" s="17">
        <f t="shared" si="0"/>
        <v>1733.6</v>
      </c>
      <c r="K12" s="16"/>
      <c r="L12" s="17">
        <f t="shared" si="1"/>
        <v>0</v>
      </c>
      <c r="N12" s="17" t="s">
        <v>30</v>
      </c>
      <c r="O12" s="17">
        <f>SUMIF($A$4:$A$1484,"RAMAKRUSHNA PRADHAN",$L$4:$L$1484)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2"/>
        <v>10.28</v>
      </c>
      <c r="I13" s="10">
        <f t="shared" si="3"/>
        <v>0</v>
      </c>
      <c r="J13" s="17">
        <f t="shared" si="0"/>
        <v>0</v>
      </c>
      <c r="K13" s="16"/>
      <c r="L13" s="17">
        <f t="shared" si="1"/>
        <v>0</v>
      </c>
      <c r="N13" s="17" t="s">
        <v>21</v>
      </c>
      <c r="O13" s="17">
        <f>SUMIF($A$4:$A$1484,"RUPAK NAYAK",$L$4:$L$1484)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2"/>
        <v>1.000000000000334E-3</v>
      </c>
      <c r="I14" s="10">
        <f t="shared" si="3"/>
        <v>0.99975792786250295</v>
      </c>
      <c r="J14" s="17">
        <f t="shared" si="0"/>
        <v>4130</v>
      </c>
      <c r="K14" s="16"/>
      <c r="L14" s="17">
        <f t="shared" si="1"/>
        <v>0</v>
      </c>
      <c r="N14" s="17" t="s">
        <v>32</v>
      </c>
      <c r="O14" s="17">
        <f>SUMIF($A$4:$A$1484,"SANTOSH KUMAR",$L$4:$L$1484)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2"/>
        <v>-4.0000000000000036E-3</v>
      </c>
      <c r="I15" s="10">
        <f t="shared" si="3"/>
        <v>1.0012836970474968</v>
      </c>
      <c r="J15" s="17">
        <f t="shared" si="0"/>
        <v>3120</v>
      </c>
      <c r="K15" s="16"/>
      <c r="L15" s="17">
        <f t="shared" si="1"/>
        <v>0</v>
      </c>
      <c r="N15" s="17" t="s">
        <v>9</v>
      </c>
      <c r="O15" s="17">
        <f>SUMIF($A$4:$A$1484,"SARAT BARMAN",$L$4:$L$1484)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7.88</v>
      </c>
      <c r="H16" s="9">
        <f t="shared" si="2"/>
        <v>0</v>
      </c>
      <c r="I16" s="10">
        <f t="shared" si="3"/>
        <v>1</v>
      </c>
      <c r="J16" s="17">
        <f t="shared" si="0"/>
        <v>7880</v>
      </c>
      <c r="K16" s="16"/>
      <c r="L16" s="17">
        <f t="shared" si="1"/>
        <v>0</v>
      </c>
      <c r="N16" s="17" t="s">
        <v>27</v>
      </c>
      <c r="O16" s="17">
        <f>SUMIF($A$4:$A$1484,"SAVITA DEVI",$L$4:$L$1484)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0.4</v>
      </c>
      <c r="F17" s="9" t="s">
        <v>16</v>
      </c>
      <c r="G17" s="9">
        <v>0.4</v>
      </c>
      <c r="H17" s="9">
        <f t="shared" si="2"/>
        <v>0</v>
      </c>
      <c r="I17" s="10">
        <f t="shared" si="3"/>
        <v>1</v>
      </c>
      <c r="J17" s="17">
        <f t="shared" si="0"/>
        <v>3000</v>
      </c>
      <c r="K17" s="16"/>
      <c r="L17" s="17">
        <f t="shared" si="1"/>
        <v>0</v>
      </c>
      <c r="N17" s="17" t="s">
        <v>20</v>
      </c>
      <c r="O17" s="17">
        <f>SUMIF($A$4:$A$1484,"SHOKAT",$L$4:$L$1484)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2"/>
        <v>0</v>
      </c>
      <c r="I18" s="10">
        <f t="shared" si="3"/>
        <v>1</v>
      </c>
      <c r="J18" s="17">
        <f t="shared" si="0"/>
        <v>3375</v>
      </c>
      <c r="K18" s="16"/>
      <c r="L18" s="17">
        <f t="shared" si="1"/>
        <v>0</v>
      </c>
      <c r="N18" s="17" t="s">
        <v>26</v>
      </c>
      <c r="O18" s="17">
        <f>SUMIF($A$4:$A$1484,"SHREE DM STEEL FURNITURE AND INTERIOR",$L$4:$L$1484)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0.6</v>
      </c>
      <c r="F19" s="9" t="s">
        <v>16</v>
      </c>
      <c r="G19" s="9">
        <v>0.6</v>
      </c>
      <c r="H19" s="9">
        <f t="shared" si="2"/>
        <v>0</v>
      </c>
      <c r="I19" s="10">
        <f t="shared" si="3"/>
        <v>1</v>
      </c>
      <c r="J19" s="17">
        <f t="shared" si="0"/>
        <v>4500</v>
      </c>
      <c r="K19" s="16"/>
      <c r="L19" s="17">
        <f t="shared" si="1"/>
        <v>0</v>
      </c>
      <c r="N19" s="17" t="s">
        <v>333</v>
      </c>
      <c r="O19" s="17">
        <f>SUMIF($A$4:$A$1484,"SK ANSAR HOSSIAN",$L$4:$L$1484)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2"/>
        <v>0</v>
      </c>
      <c r="I20" s="10">
        <f t="shared" si="3"/>
        <v>1</v>
      </c>
      <c r="J20" s="17">
        <f t="shared" si="0"/>
        <v>3750</v>
      </c>
      <c r="K20" s="16"/>
      <c r="L20" s="17">
        <f t="shared" si="1"/>
        <v>0</v>
      </c>
      <c r="N20" s="17" t="s">
        <v>28</v>
      </c>
      <c r="O20" s="17">
        <f>SUMIF($A$4:$A$1484,"SREE VINAYAKA ELECTRICALS",$L$4:$L$1484)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1.45</v>
      </c>
      <c r="F21" s="9" t="s">
        <v>16</v>
      </c>
      <c r="G21" s="9">
        <v>1.45</v>
      </c>
      <c r="H21" s="9">
        <f t="shared" si="2"/>
        <v>0</v>
      </c>
      <c r="I21" s="10">
        <f t="shared" si="3"/>
        <v>1</v>
      </c>
      <c r="J21" s="17">
        <f t="shared" si="0"/>
        <v>10875</v>
      </c>
      <c r="K21" s="16"/>
      <c r="L21" s="17">
        <f t="shared" si="1"/>
        <v>0</v>
      </c>
      <c r="N21" s="17" t="s">
        <v>58</v>
      </c>
      <c r="O21" s="17">
        <f>SUMIF($A$4:$A$1484,"SRI CHOWDESHWARI WATER SUPPLY",$L$4:$L$1484)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2"/>
        <v>0</v>
      </c>
      <c r="I22" s="10">
        <f t="shared" si="3"/>
        <v>1</v>
      </c>
      <c r="J22" s="17">
        <f t="shared" si="0"/>
        <v>1275</v>
      </c>
      <c r="K22" s="16"/>
      <c r="L22" s="17">
        <f t="shared" si="1"/>
        <v>0</v>
      </c>
      <c r="N22" s="17" t="s">
        <v>29</v>
      </c>
      <c r="O22" s="17">
        <f>SUMIF($A$4:$A$1484,"SUBHASMITA DAS",$L$4:$L$1484)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7500</v>
      </c>
      <c r="E23" s="9">
        <v>0.1</v>
      </c>
      <c r="F23" s="9" t="s">
        <v>16</v>
      </c>
      <c r="G23" s="9">
        <v>0</v>
      </c>
      <c r="H23" s="9">
        <f t="shared" si="2"/>
        <v>0.1</v>
      </c>
      <c r="I23" s="10">
        <f t="shared" si="3"/>
        <v>0</v>
      </c>
      <c r="J23" s="17">
        <f t="shared" si="0"/>
        <v>0</v>
      </c>
      <c r="K23" s="16"/>
      <c r="L23" s="17">
        <f t="shared" si="1"/>
        <v>0</v>
      </c>
      <c r="N23" s="17" t="s">
        <v>80</v>
      </c>
      <c r="O23" s="17">
        <f>SUMIF($A$4:$A$1484,"UDHABHAI R PARMAR",$L$4:$L$1484)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35.25</v>
      </c>
      <c r="H24" s="9">
        <f t="shared" si="2"/>
        <v>5.000000000002558E-3</v>
      </c>
      <c r="I24" s="10">
        <f t="shared" si="3"/>
        <v>0.99985817614522754</v>
      </c>
      <c r="J24" s="17">
        <f t="shared" si="0"/>
        <v>10624.067999999999</v>
      </c>
      <c r="K24" s="16"/>
      <c r="L24" s="17">
        <f t="shared" si="1"/>
        <v>0</v>
      </c>
      <c r="N24" s="17" t="s">
        <v>15</v>
      </c>
      <c r="O24" s="17">
        <f>SUMIF($A$4:$A$1484,"V VENKATANARAYANA",$L$4:$L$1484)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2"/>
        <v>0</v>
      </c>
      <c r="I25" s="10">
        <f t="shared" si="3"/>
        <v>1</v>
      </c>
      <c r="J25" s="17">
        <f t="shared" si="0"/>
        <v>8336.5027200000004</v>
      </c>
      <c r="K25" s="16"/>
      <c r="L25" s="17">
        <f t="shared" si="1"/>
        <v>0</v>
      </c>
      <c r="N25" s="17" t="s">
        <v>42</v>
      </c>
      <c r="O25" s="17">
        <f>SUMIF($A$4:$A$1484,"YELLAPPA C",$L$4:$L$1484)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2"/>
        <v>-1.0000000000047748E-3</v>
      </c>
      <c r="I26" s="10">
        <f t="shared" si="3"/>
        <v>1.0000149613249749</v>
      </c>
      <c r="J26" s="17">
        <f t="shared" si="0"/>
        <v>20145.041280000001</v>
      </c>
      <c r="K26" s="16"/>
      <c r="L26" s="17">
        <f t="shared" si="1"/>
        <v>0</v>
      </c>
      <c r="N26" s="17" t="s">
        <v>44</v>
      </c>
      <c r="O26" s="17">
        <f>SUMIF($A$4:$A$1484,"RABIUL MOLLA",$L$4:$L$1484)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2"/>
        <v>-5.000000000002558E-3</v>
      </c>
      <c r="I27" s="10">
        <f t="shared" si="3"/>
        <v>1.000105185652677</v>
      </c>
      <c r="J27" s="17">
        <f t="shared" si="0"/>
        <v>14328.17568</v>
      </c>
      <c r="K27" s="16"/>
      <c r="L27" s="17">
        <f t="shared" si="1"/>
        <v>0</v>
      </c>
      <c r="N27" s="17" t="s">
        <v>40</v>
      </c>
      <c r="O27" s="17">
        <f>SUMIF($A$4:$A$1484,"KOUSHIK MANDAL",$L$4:$L$1484)</f>
        <v>0</v>
      </c>
    </row>
    <row r="28" spans="1:15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2"/>
        <v>4.0000000000190994E-3</v>
      </c>
      <c r="I28" s="10">
        <f t="shared" si="3"/>
        <v>0.99997400808348591</v>
      </c>
      <c r="J28" s="17">
        <f t="shared" si="0"/>
        <v>46381.214879999992</v>
      </c>
      <c r="K28" s="16"/>
      <c r="L28" s="17">
        <f t="shared" si="1"/>
        <v>0</v>
      </c>
      <c r="N28" s="17" t="s">
        <v>34</v>
      </c>
      <c r="O28" s="17">
        <f>SUMIF($A$4:$A$1484,"SHEKAR T",$L$4:$L$1484)</f>
        <v>0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2"/>
        <v>4.4000000000004036E-3</v>
      </c>
      <c r="I29" s="10">
        <f t="shared" si="3"/>
        <v>0.99965583054347484</v>
      </c>
      <c r="J29" s="17">
        <f t="shared" si="0"/>
        <v>3851.7897599999997</v>
      </c>
      <c r="K29" s="16"/>
      <c r="L29" s="17">
        <f t="shared" si="1"/>
        <v>0</v>
      </c>
      <c r="N29" s="51" t="s">
        <v>472</v>
      </c>
      <c r="O29" s="21">
        <f>SUM(O4:O28)</f>
        <v>0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2"/>
        <v>12.54</v>
      </c>
      <c r="I30" s="10">
        <f t="shared" si="3"/>
        <v>0</v>
      </c>
      <c r="J30" s="17">
        <f t="shared" si="0"/>
        <v>0</v>
      </c>
      <c r="K30" s="16"/>
      <c r="L30" s="17">
        <f t="shared" si="1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2"/>
        <v>9.9999999999944578E-4</v>
      </c>
      <c r="I31" s="10">
        <f t="shared" si="3"/>
        <v>0.99990975543723493</v>
      </c>
      <c r="J31" s="17">
        <f t="shared" si="0"/>
        <v>2493</v>
      </c>
      <c r="K31" s="16"/>
      <c r="L31" s="17">
        <f t="shared" si="1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2"/>
        <v>0</v>
      </c>
      <c r="I32" s="10">
        <f t="shared" si="3"/>
        <v>1</v>
      </c>
      <c r="J32" s="17">
        <f t="shared" si="0"/>
        <v>2400</v>
      </c>
      <c r="K32" s="16"/>
      <c r="L32" s="17">
        <f t="shared" si="1"/>
        <v>0</v>
      </c>
    </row>
    <row r="33" spans="1:12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2"/>
        <v>4.0000000000004476E-3</v>
      </c>
      <c r="I33" s="10">
        <f t="shared" si="3"/>
        <v>0.99914420196833542</v>
      </c>
      <c r="J33" s="17">
        <f t="shared" si="0"/>
        <v>4203</v>
      </c>
      <c r="K33" s="16"/>
      <c r="L33" s="17">
        <f t="shared" si="1"/>
        <v>0</v>
      </c>
    </row>
    <row r="34" spans="1:12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v>3.38</v>
      </c>
      <c r="H34" s="9">
        <f t="shared" si="2"/>
        <v>9.9999999999988987E-4</v>
      </c>
      <c r="I34" s="10">
        <f t="shared" si="3"/>
        <v>0.99970422951789417</v>
      </c>
      <c r="J34" s="17">
        <f t="shared" si="0"/>
        <v>6760</v>
      </c>
      <c r="K34" s="16"/>
      <c r="L34" s="17">
        <f t="shared" si="1"/>
        <v>0</v>
      </c>
    </row>
    <row r="35" spans="1:12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v>17.149999999999999</v>
      </c>
      <c r="H35" s="9">
        <f t="shared" si="2"/>
        <v>-9.9999999999766942E-4</v>
      </c>
      <c r="I35" s="10">
        <f t="shared" si="3"/>
        <v>1.0000583124380429</v>
      </c>
      <c r="J35" s="17">
        <f t="shared" si="0"/>
        <v>3858.7499999999995</v>
      </c>
      <c r="K35" s="16"/>
      <c r="L35" s="17">
        <f t="shared" si="1"/>
        <v>0</v>
      </c>
    </row>
    <row r="36" spans="1:12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v>1.81</v>
      </c>
      <c r="H36" s="9">
        <f t="shared" si="2"/>
        <v>-2.0000000000000018E-3</v>
      </c>
      <c r="I36" s="10">
        <f t="shared" si="3"/>
        <v>1.0011061946902655</v>
      </c>
      <c r="J36" s="17">
        <f t="shared" si="0"/>
        <v>3620</v>
      </c>
      <c r="K36" s="16"/>
      <c r="L36" s="17">
        <f t="shared" si="1"/>
        <v>0</v>
      </c>
    </row>
    <row r="37" spans="1:12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2"/>
        <v>0.626</v>
      </c>
      <c r="I37" s="10">
        <f t="shared" si="3"/>
        <v>0</v>
      </c>
      <c r="J37" s="17">
        <f t="shared" si="0"/>
        <v>0</v>
      </c>
      <c r="K37" s="16"/>
      <c r="L37" s="17">
        <f t="shared" si="1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2"/>
        <v>0</v>
      </c>
      <c r="I38" s="10">
        <f t="shared" si="3"/>
        <v>1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0.55000000000000004</v>
      </c>
      <c r="F39" s="9" t="s">
        <v>16</v>
      </c>
      <c r="G39" s="9">
        <v>0.55000000000000004</v>
      </c>
      <c r="H39" s="9">
        <f t="shared" si="2"/>
        <v>0</v>
      </c>
      <c r="I39" s="10">
        <f t="shared" si="3"/>
        <v>1</v>
      </c>
      <c r="J39" s="17">
        <f t="shared" si="0"/>
        <v>4125</v>
      </c>
      <c r="K39" s="16"/>
      <c r="L39" s="17">
        <f t="shared" si="1"/>
        <v>0</v>
      </c>
    </row>
    <row r="40" spans="1:12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1.2</v>
      </c>
      <c r="F40" s="9" t="s">
        <v>16</v>
      </c>
      <c r="G40" s="9">
        <v>1.2</v>
      </c>
      <c r="H40" s="9">
        <f t="shared" si="2"/>
        <v>0</v>
      </c>
      <c r="I40" s="10">
        <f t="shared" si="3"/>
        <v>1</v>
      </c>
      <c r="J40" s="17">
        <f t="shared" si="0"/>
        <v>9000</v>
      </c>
      <c r="K40" s="16"/>
      <c r="L40" s="17">
        <f t="shared" si="1"/>
        <v>0</v>
      </c>
    </row>
    <row r="41" spans="1:12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v>0.17</v>
      </c>
      <c r="H41" s="9">
        <f t="shared" si="2"/>
        <v>0</v>
      </c>
      <c r="I41" s="10">
        <f t="shared" si="3"/>
        <v>1</v>
      </c>
      <c r="J41" s="17">
        <f t="shared" si="0"/>
        <v>1275</v>
      </c>
      <c r="K41" s="16"/>
      <c r="L41" s="17">
        <f t="shared" si="1"/>
        <v>0</v>
      </c>
    </row>
    <row r="42" spans="1:12" x14ac:dyDescent="0.25">
      <c r="A42" s="9" t="s">
        <v>34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</v>
      </c>
      <c r="H42" s="9">
        <f t="shared" si="2"/>
        <v>0.15</v>
      </c>
      <c r="I42" s="10">
        <f t="shared" si="3"/>
        <v>0</v>
      </c>
      <c r="J42" s="17">
        <f t="shared" si="0"/>
        <v>0</v>
      </c>
      <c r="K42" s="16"/>
      <c r="L42" s="17">
        <f t="shared" si="1"/>
        <v>0</v>
      </c>
    </row>
    <row r="43" spans="1:12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v>39.44</v>
      </c>
      <c r="H43" s="9">
        <f t="shared" si="2"/>
        <v>-4.9999999999954525E-3</v>
      </c>
      <c r="I43" s="10">
        <f t="shared" si="3"/>
        <v>1.0001267909217699</v>
      </c>
      <c r="J43" s="17">
        <f t="shared" si="0"/>
        <v>11886.900479999998</v>
      </c>
      <c r="K43" s="16"/>
      <c r="L43" s="17">
        <f t="shared" si="1"/>
        <v>0</v>
      </c>
    </row>
    <row r="44" spans="1:12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v>128.66</v>
      </c>
      <c r="H44" s="9">
        <f t="shared" si="2"/>
        <v>2.0000000000095497E-3</v>
      </c>
      <c r="I44" s="10">
        <f t="shared" si="3"/>
        <v>0.99998445539475522</v>
      </c>
      <c r="J44" s="17">
        <f t="shared" si="0"/>
        <v>38777.094720000001</v>
      </c>
      <c r="K44" s="16"/>
      <c r="L44" s="17">
        <f t="shared" si="1"/>
        <v>0</v>
      </c>
    </row>
    <row r="45" spans="1:12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v>12.78</v>
      </c>
      <c r="H45" s="9">
        <f t="shared" si="2"/>
        <v>4.0000000000013358E-3</v>
      </c>
      <c r="I45" s="10">
        <f t="shared" si="3"/>
        <v>0.99968710888610757</v>
      </c>
      <c r="J45" s="17">
        <f t="shared" si="0"/>
        <v>3851.7897599999997</v>
      </c>
      <c r="K45" s="16"/>
      <c r="L45" s="17">
        <f t="shared" si="1"/>
        <v>0</v>
      </c>
    </row>
    <row r="46" spans="1:12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2"/>
        <v>15.494999999999999</v>
      </c>
      <c r="I46" s="10">
        <f t="shared" si="3"/>
        <v>0</v>
      </c>
      <c r="J46" s="17">
        <f t="shared" si="0"/>
        <v>0</v>
      </c>
      <c r="K46" s="16"/>
      <c r="L46" s="17">
        <f t="shared" si="1"/>
        <v>0</v>
      </c>
    </row>
    <row r="47" spans="1:12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v>2.29</v>
      </c>
      <c r="H47" s="9">
        <f t="shared" si="2"/>
        <v>4.0000000000000036E-3</v>
      </c>
      <c r="I47" s="10">
        <f t="shared" si="3"/>
        <v>0.99825632083696603</v>
      </c>
      <c r="J47" s="17">
        <f t="shared" si="0"/>
        <v>4580</v>
      </c>
      <c r="K47" s="16"/>
      <c r="L47" s="17">
        <f t="shared" si="1"/>
        <v>0</v>
      </c>
    </row>
    <row r="48" spans="1:12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v>13.96</v>
      </c>
      <c r="H48" s="9">
        <f t="shared" si="2"/>
        <v>-3.0000000000001137E-3</v>
      </c>
      <c r="I48" s="10">
        <f t="shared" si="3"/>
        <v>1.0002149459052805</v>
      </c>
      <c r="J48" s="17">
        <f t="shared" si="0"/>
        <v>3141</v>
      </c>
      <c r="K48" s="16"/>
      <c r="L48" s="17">
        <f t="shared" si="1"/>
        <v>0</v>
      </c>
    </row>
    <row r="49" spans="1:12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v>1.81</v>
      </c>
      <c r="H49" s="9">
        <f t="shared" si="2"/>
        <v>-2.0000000000000018E-3</v>
      </c>
      <c r="I49" s="10">
        <f t="shared" si="3"/>
        <v>1.0011061946902655</v>
      </c>
      <c r="J49" s="17">
        <f t="shared" si="0"/>
        <v>3620</v>
      </c>
      <c r="K49" s="16"/>
      <c r="L49" s="17">
        <f t="shared" si="1"/>
        <v>0</v>
      </c>
    </row>
    <row r="50" spans="1:12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2"/>
        <v>0.69899999999999995</v>
      </c>
      <c r="I50" s="10">
        <f t="shared" si="3"/>
        <v>0</v>
      </c>
      <c r="J50" s="17">
        <f t="shared" si="0"/>
        <v>0</v>
      </c>
      <c r="K50" s="16"/>
      <c r="L50" s="17">
        <f t="shared" si="1"/>
        <v>0</v>
      </c>
    </row>
    <row r="51" spans="1:12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0.15</v>
      </c>
      <c r="H51" s="9">
        <f t="shared" si="2"/>
        <v>0</v>
      </c>
      <c r="I51" s="10">
        <f t="shared" si="3"/>
        <v>1</v>
      </c>
      <c r="J51" s="17">
        <f t="shared" si="0"/>
        <v>1125</v>
      </c>
      <c r="K51" s="16"/>
      <c r="L51" s="17">
        <f t="shared" si="1"/>
        <v>0</v>
      </c>
    </row>
    <row r="52" spans="1:12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0.2</v>
      </c>
      <c r="H52" s="9">
        <f t="shared" si="2"/>
        <v>0</v>
      </c>
      <c r="I52" s="10">
        <f t="shared" si="3"/>
        <v>1</v>
      </c>
      <c r="J52" s="17">
        <f t="shared" si="0"/>
        <v>1500</v>
      </c>
      <c r="K52" s="16"/>
      <c r="L52" s="17">
        <f t="shared" si="1"/>
        <v>0</v>
      </c>
    </row>
    <row r="53" spans="1:12" x14ac:dyDescent="0.25">
      <c r="A53" s="9" t="s">
        <v>34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</v>
      </c>
      <c r="H53" s="9">
        <f t="shared" si="2"/>
        <v>0.02</v>
      </c>
      <c r="I53" s="10">
        <f t="shared" si="3"/>
        <v>0</v>
      </c>
      <c r="J53" s="17">
        <f t="shared" si="0"/>
        <v>0</v>
      </c>
      <c r="K53" s="16"/>
      <c r="L53" s="17">
        <f t="shared" si="1"/>
        <v>0</v>
      </c>
    </row>
    <row r="54" spans="1:12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2"/>
        <v>0</v>
      </c>
      <c r="I54" s="10">
        <f t="shared" si="3"/>
        <v>1</v>
      </c>
      <c r="J54" s="17">
        <f t="shared" si="0"/>
        <v>2441.2752</v>
      </c>
      <c r="K54" s="16"/>
      <c r="L54" s="17">
        <f t="shared" si="1"/>
        <v>0</v>
      </c>
    </row>
    <row r="55" spans="1:12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28.13</v>
      </c>
      <c r="H55" s="9">
        <f t="shared" si="2"/>
        <v>-9.9999999999766942E-4</v>
      </c>
      <c r="I55" s="10">
        <f t="shared" si="3"/>
        <v>1.0000355504994844</v>
      </c>
      <c r="J55" s="17">
        <f t="shared" si="0"/>
        <v>8478.1569600000003</v>
      </c>
      <c r="K55" s="16"/>
      <c r="L55" s="17">
        <f t="shared" si="1"/>
        <v>0</v>
      </c>
    </row>
    <row r="56" spans="1:12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2"/>
        <v>2.4550000000000001</v>
      </c>
      <c r="I56" s="10">
        <f t="shared" si="3"/>
        <v>0</v>
      </c>
      <c r="J56" s="17">
        <f t="shared" si="0"/>
        <v>0</v>
      </c>
      <c r="K56" s="16"/>
      <c r="L56" s="17">
        <f t="shared" si="1"/>
        <v>0</v>
      </c>
    </row>
    <row r="57" spans="1:12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0.71</v>
      </c>
      <c r="H57" s="9">
        <f t="shared" si="2"/>
        <v>-1.0000000000000009E-3</v>
      </c>
      <c r="I57" s="10">
        <f t="shared" si="3"/>
        <v>1.001410437235543</v>
      </c>
      <c r="J57" s="17">
        <f t="shared" si="0"/>
        <v>1420</v>
      </c>
      <c r="K57" s="16"/>
      <c r="L57" s="17">
        <f t="shared" si="1"/>
        <v>0</v>
      </c>
    </row>
    <row r="58" spans="1:12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2.67</v>
      </c>
      <c r="H58" s="9">
        <f t="shared" si="2"/>
        <v>-1.9999999999997797E-3</v>
      </c>
      <c r="I58" s="10">
        <f t="shared" si="3"/>
        <v>1.0007496251874062</v>
      </c>
      <c r="J58" s="17">
        <f t="shared" si="0"/>
        <v>600.75</v>
      </c>
      <c r="K58" s="16"/>
      <c r="L58" s="17">
        <f t="shared" si="1"/>
        <v>0</v>
      </c>
    </row>
    <row r="59" spans="1:12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2"/>
        <v>0.19600000000000001</v>
      </c>
      <c r="I59" s="10">
        <f t="shared" si="3"/>
        <v>0</v>
      </c>
      <c r="J59" s="17">
        <f t="shared" si="0"/>
        <v>0</v>
      </c>
      <c r="K59" s="16"/>
      <c r="L59" s="17">
        <f t="shared" si="1"/>
        <v>0</v>
      </c>
    </row>
    <row r="60" spans="1:12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41</v>
      </c>
      <c r="H60" s="9">
        <f t="shared" si="2"/>
        <v>0</v>
      </c>
      <c r="I60" s="10">
        <f t="shared" si="3"/>
        <v>1</v>
      </c>
      <c r="J60" s="17">
        <f t="shared" si="0"/>
        <v>2050</v>
      </c>
      <c r="K60" s="16"/>
      <c r="L60" s="17">
        <f t="shared" si="1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2"/>
        <v>0</v>
      </c>
      <c r="I61" s="10">
        <f t="shared" si="3"/>
        <v>1</v>
      </c>
      <c r="J61" s="17">
        <f t="shared" si="0"/>
        <v>2000</v>
      </c>
      <c r="K61" s="16"/>
      <c r="L61" s="17">
        <f t="shared" si="1"/>
        <v>0</v>
      </c>
    </row>
    <row r="62" spans="1:12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112.22</v>
      </c>
      <c r="F62" s="9" t="s">
        <v>10</v>
      </c>
      <c r="G62" s="9">
        <f>E62*90%</f>
        <v>100.998</v>
      </c>
      <c r="H62" s="9">
        <f t="shared" si="2"/>
        <v>11.221999999999994</v>
      </c>
      <c r="I62" s="10">
        <f t="shared" si="3"/>
        <v>0.9</v>
      </c>
      <c r="J62" s="17">
        <f t="shared" si="0"/>
        <v>19568.564496000003</v>
      </c>
      <c r="K62" s="16"/>
      <c r="L62" s="17">
        <f t="shared" si="1"/>
        <v>0</v>
      </c>
    </row>
    <row r="63" spans="1:12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133.46</v>
      </c>
      <c r="F63" s="9" t="s">
        <v>10</v>
      </c>
      <c r="G63" s="9">
        <f>E63*90%</f>
        <v>120.114</v>
      </c>
      <c r="H63" s="9">
        <f t="shared" si="2"/>
        <v>13.346000000000004</v>
      </c>
      <c r="I63" s="10">
        <f t="shared" si="3"/>
        <v>0.9</v>
      </c>
      <c r="J63" s="17">
        <f t="shared" si="0"/>
        <v>23272.327728</v>
      </c>
      <c r="K63" s="16"/>
      <c r="L63" s="17">
        <f t="shared" si="1"/>
        <v>0</v>
      </c>
    </row>
    <row r="64" spans="1:12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71.27</v>
      </c>
      <c r="F64" s="9" t="s">
        <v>10</v>
      </c>
      <c r="G64" s="9">
        <f>E64*90%</f>
        <v>64.143000000000001</v>
      </c>
      <c r="H64" s="9">
        <f t="shared" si="2"/>
        <v>7.1269999999999953</v>
      </c>
      <c r="I64" s="10">
        <f t="shared" si="3"/>
        <v>0.9</v>
      </c>
      <c r="J64" s="17">
        <f t="shared" si="0"/>
        <v>12427.834536</v>
      </c>
      <c r="K64" s="16"/>
      <c r="L64" s="17">
        <f t="shared" si="1"/>
        <v>0</v>
      </c>
    </row>
    <row r="65" spans="1:12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32.74</v>
      </c>
      <c r="F65" s="9" t="s">
        <v>19</v>
      </c>
      <c r="G65" s="9">
        <v>0</v>
      </c>
      <c r="H65" s="9">
        <f t="shared" si="2"/>
        <v>32.74</v>
      </c>
      <c r="I65" s="10">
        <f t="shared" si="3"/>
        <v>0</v>
      </c>
      <c r="J65" s="17">
        <f t="shared" si="0"/>
        <v>0</v>
      </c>
      <c r="K65" s="16"/>
      <c r="L65" s="17">
        <f t="shared" si="1"/>
        <v>0</v>
      </c>
    </row>
    <row r="66" spans="1:12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72.209999999999994</v>
      </c>
      <c r="F66" s="9" t="s">
        <v>19</v>
      </c>
      <c r="G66" s="9">
        <v>0</v>
      </c>
      <c r="H66" s="9">
        <f t="shared" si="2"/>
        <v>72.209999999999994</v>
      </c>
      <c r="I66" s="10">
        <f t="shared" si="3"/>
        <v>0</v>
      </c>
      <c r="J66" s="17">
        <f t="shared" si="0"/>
        <v>0</v>
      </c>
      <c r="K66" s="16"/>
      <c r="L66" s="17">
        <f t="shared" si="1"/>
        <v>0</v>
      </c>
    </row>
    <row r="67" spans="1:12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0.66</v>
      </c>
      <c r="F67" s="9" t="s">
        <v>10</v>
      </c>
      <c r="G67" s="9">
        <v>0</v>
      </c>
      <c r="H67" s="9">
        <f t="shared" si="2"/>
        <v>0.66</v>
      </c>
      <c r="I67" s="10">
        <f t="shared" si="3"/>
        <v>0</v>
      </c>
      <c r="J67" s="17">
        <f t="shared" si="0"/>
        <v>0</v>
      </c>
      <c r="K67" s="16"/>
      <c r="L67" s="17">
        <f t="shared" si="1"/>
        <v>0</v>
      </c>
    </row>
    <row r="68" spans="1:12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201.86</v>
      </c>
      <c r="F68" s="9" t="s">
        <v>10</v>
      </c>
      <c r="G68" s="9">
        <v>0</v>
      </c>
      <c r="H68" s="9">
        <f t="shared" si="2"/>
        <v>201.86</v>
      </c>
      <c r="I68" s="10">
        <f t="shared" si="3"/>
        <v>0</v>
      </c>
      <c r="J68" s="17">
        <f t="shared" ref="J68:J84" si="4">D68*G68</f>
        <v>0</v>
      </c>
      <c r="K68" s="16"/>
      <c r="L68" s="17">
        <f t="shared" ref="L68:L84" si="5">D68*E68*K68</f>
        <v>0</v>
      </c>
    </row>
    <row r="69" spans="1:12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72.040000000000006</v>
      </c>
      <c r="F69" s="9" t="s">
        <v>10</v>
      </c>
      <c r="G69" s="9">
        <v>0</v>
      </c>
      <c r="H69" s="9">
        <f t="shared" ref="H69:H84" si="6">E69-G69</f>
        <v>72.040000000000006</v>
      </c>
      <c r="I69" s="10">
        <f t="shared" ref="I69:I84" si="7">G69/E69</f>
        <v>0</v>
      </c>
      <c r="J69" s="17">
        <f t="shared" si="4"/>
        <v>0</v>
      </c>
      <c r="K69" s="16"/>
      <c r="L69" s="17">
        <f t="shared" si="5"/>
        <v>0</v>
      </c>
    </row>
    <row r="70" spans="1:12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187.02</v>
      </c>
      <c r="F70" s="9" t="s">
        <v>10</v>
      </c>
      <c r="G70" s="9">
        <v>0</v>
      </c>
      <c r="H70" s="9">
        <f t="shared" si="6"/>
        <v>187.02</v>
      </c>
      <c r="I70" s="10">
        <f t="shared" si="7"/>
        <v>0</v>
      </c>
      <c r="J70" s="17">
        <f t="shared" si="4"/>
        <v>0</v>
      </c>
      <c r="K70" s="16"/>
      <c r="L70" s="17">
        <f t="shared" si="5"/>
        <v>0</v>
      </c>
    </row>
    <row r="71" spans="1:12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201.85300000000001</v>
      </c>
      <c r="F71" s="9" t="s">
        <v>10</v>
      </c>
      <c r="G71" s="9">
        <v>0</v>
      </c>
      <c r="H71" s="9">
        <f t="shared" si="6"/>
        <v>201.85300000000001</v>
      </c>
      <c r="I71" s="10">
        <f t="shared" si="7"/>
        <v>0</v>
      </c>
      <c r="J71" s="17">
        <f t="shared" si="4"/>
        <v>0</v>
      </c>
      <c r="K71" s="16"/>
      <c r="L71" s="17">
        <f t="shared" si="5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13500</v>
      </c>
      <c r="E72" s="9">
        <v>1</v>
      </c>
      <c r="F72" s="9" t="s">
        <v>12</v>
      </c>
      <c r="G72" s="9">
        <v>0</v>
      </c>
      <c r="H72" s="9">
        <f t="shared" si="6"/>
        <v>1</v>
      </c>
      <c r="I72" s="10">
        <f t="shared" si="7"/>
        <v>0</v>
      </c>
      <c r="J72" s="17">
        <f t="shared" si="4"/>
        <v>0</v>
      </c>
      <c r="K72" s="16"/>
      <c r="L72" s="17">
        <f t="shared" si="5"/>
        <v>0</v>
      </c>
    </row>
    <row r="73" spans="1:12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64.644000000000005</v>
      </c>
      <c r="F73" s="9" t="s">
        <v>10</v>
      </c>
      <c r="G73" s="9">
        <v>0</v>
      </c>
      <c r="H73" s="9">
        <f t="shared" si="6"/>
        <v>64.644000000000005</v>
      </c>
      <c r="I73" s="10">
        <f t="shared" si="7"/>
        <v>0</v>
      </c>
      <c r="J73" s="17">
        <f t="shared" si="4"/>
        <v>0</v>
      </c>
      <c r="K73" s="16"/>
      <c r="L73" s="17">
        <f t="shared" si="5"/>
        <v>0</v>
      </c>
    </row>
    <row r="74" spans="1:12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206.23</v>
      </c>
      <c r="F74" s="9" t="s">
        <v>10</v>
      </c>
      <c r="G74" s="9">
        <v>0</v>
      </c>
      <c r="H74" s="9">
        <f t="shared" si="6"/>
        <v>206.23</v>
      </c>
      <c r="I74" s="10">
        <f t="shared" si="7"/>
        <v>0</v>
      </c>
      <c r="J74" s="17">
        <f t="shared" si="4"/>
        <v>0</v>
      </c>
      <c r="K74" s="16"/>
      <c r="L74" s="17">
        <f t="shared" si="5"/>
        <v>0</v>
      </c>
    </row>
    <row r="75" spans="1:12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132.03</v>
      </c>
      <c r="F75" s="9" t="s">
        <v>10</v>
      </c>
      <c r="G75" s="9">
        <v>0</v>
      </c>
      <c r="H75" s="9">
        <f t="shared" si="6"/>
        <v>132.03</v>
      </c>
      <c r="I75" s="10">
        <f t="shared" si="7"/>
        <v>0</v>
      </c>
      <c r="J75" s="17">
        <f t="shared" si="4"/>
        <v>0</v>
      </c>
      <c r="K75" s="16"/>
      <c r="L75" s="17">
        <f t="shared" si="5"/>
        <v>0</v>
      </c>
    </row>
    <row r="76" spans="1:12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12.3</v>
      </c>
      <c r="F76" s="9" t="s">
        <v>10</v>
      </c>
      <c r="G76" s="9">
        <v>0</v>
      </c>
      <c r="H76" s="9">
        <f t="shared" si="6"/>
        <v>12.3</v>
      </c>
      <c r="I76" s="10">
        <f t="shared" si="7"/>
        <v>0</v>
      </c>
      <c r="J76" s="17">
        <f t="shared" si="4"/>
        <v>0</v>
      </c>
      <c r="K76" s="16"/>
      <c r="L76" s="17">
        <f t="shared" si="5"/>
        <v>0</v>
      </c>
    </row>
    <row r="77" spans="1:12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39.21</v>
      </c>
      <c r="F77" s="9" t="s">
        <v>10</v>
      </c>
      <c r="G77" s="9">
        <v>0</v>
      </c>
      <c r="H77" s="9">
        <f t="shared" si="6"/>
        <v>39.21</v>
      </c>
      <c r="I77" s="10">
        <f t="shared" si="7"/>
        <v>0</v>
      </c>
      <c r="J77" s="17">
        <f t="shared" si="4"/>
        <v>0</v>
      </c>
      <c r="K77" s="16"/>
      <c r="L77" s="17">
        <f t="shared" si="5"/>
        <v>0</v>
      </c>
    </row>
    <row r="78" spans="1:12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138.78100000000001</v>
      </c>
      <c r="F78" s="9" t="s">
        <v>10</v>
      </c>
      <c r="G78" s="9">
        <v>0</v>
      </c>
      <c r="H78" s="9">
        <f t="shared" si="6"/>
        <v>138.78100000000001</v>
      </c>
      <c r="I78" s="10">
        <f t="shared" si="7"/>
        <v>0</v>
      </c>
      <c r="J78" s="17">
        <f t="shared" si="4"/>
        <v>0</v>
      </c>
      <c r="K78" s="16"/>
      <c r="L78" s="17">
        <f t="shared" si="5"/>
        <v>0</v>
      </c>
    </row>
    <row r="79" spans="1:12" x14ac:dyDescent="0.25">
      <c r="A79" s="9" t="s">
        <v>18</v>
      </c>
      <c r="B79" s="29" t="s">
        <v>196</v>
      </c>
      <c r="C79" s="9">
        <v>246</v>
      </c>
      <c r="D79" s="9">
        <v>14000</v>
      </c>
      <c r="E79" s="9">
        <v>1</v>
      </c>
      <c r="F79" s="9" t="s">
        <v>12</v>
      </c>
      <c r="G79" s="9">
        <v>0</v>
      </c>
      <c r="H79" s="9">
        <f t="shared" si="6"/>
        <v>1</v>
      </c>
      <c r="I79" s="10">
        <f t="shared" si="7"/>
        <v>0</v>
      </c>
      <c r="J79" s="17">
        <f t="shared" si="4"/>
        <v>0</v>
      </c>
      <c r="K79" s="16"/>
      <c r="L79" s="17">
        <f t="shared" si="5"/>
        <v>0</v>
      </c>
    </row>
    <row r="80" spans="1:12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6"/>
        <v>1</v>
      </c>
      <c r="I80" s="10">
        <f t="shared" si="7"/>
        <v>0</v>
      </c>
      <c r="J80" s="17">
        <f t="shared" si="4"/>
        <v>0</v>
      </c>
      <c r="K80" s="16"/>
      <c r="L80" s="17">
        <f t="shared" si="5"/>
        <v>0</v>
      </c>
    </row>
    <row r="81" spans="1:12" x14ac:dyDescent="0.25">
      <c r="A81" s="9" t="s">
        <v>21</v>
      </c>
      <c r="B81" s="29" t="s">
        <v>219</v>
      </c>
      <c r="C81" s="9">
        <v>283</v>
      </c>
      <c r="D81" s="9">
        <v>400</v>
      </c>
      <c r="E81" s="9">
        <v>1</v>
      </c>
      <c r="F81" s="9" t="s">
        <v>12</v>
      </c>
      <c r="G81" s="9">
        <v>0</v>
      </c>
      <c r="H81" s="9">
        <f t="shared" si="6"/>
        <v>1</v>
      </c>
      <c r="I81" s="10">
        <f t="shared" si="7"/>
        <v>0</v>
      </c>
      <c r="J81" s="17">
        <f t="shared" si="4"/>
        <v>0</v>
      </c>
      <c r="K81" s="16"/>
      <c r="L81" s="17">
        <f t="shared" si="5"/>
        <v>0</v>
      </c>
    </row>
    <row r="82" spans="1:12" x14ac:dyDescent="0.25">
      <c r="A82" s="9" t="s">
        <v>34</v>
      </c>
      <c r="B82" s="29" t="s">
        <v>220</v>
      </c>
      <c r="C82" s="9">
        <v>296</v>
      </c>
      <c r="D82" s="9">
        <v>310</v>
      </c>
      <c r="E82" s="9">
        <v>255</v>
      </c>
      <c r="F82" s="9" t="s">
        <v>23</v>
      </c>
      <c r="G82" s="9">
        <v>161.12</v>
      </c>
      <c r="H82" s="9">
        <f t="shared" si="6"/>
        <v>93.88</v>
      </c>
      <c r="I82" s="10">
        <f t="shared" si="7"/>
        <v>0.63184313725490193</v>
      </c>
      <c r="J82" s="17">
        <f t="shared" si="4"/>
        <v>49947.200000000004</v>
      </c>
      <c r="K82" s="16"/>
      <c r="L82" s="17">
        <f t="shared" si="5"/>
        <v>0</v>
      </c>
    </row>
    <row r="83" spans="1:12" x14ac:dyDescent="0.25">
      <c r="A83" s="9" t="s">
        <v>34</v>
      </c>
      <c r="B83" s="29" t="s">
        <v>234</v>
      </c>
      <c r="C83" s="9">
        <v>298</v>
      </c>
      <c r="D83" s="9">
        <v>310</v>
      </c>
      <c r="E83" s="9">
        <v>290</v>
      </c>
      <c r="F83" s="9" t="s">
        <v>23</v>
      </c>
      <c r="G83" s="9">
        <v>159.5</v>
      </c>
      <c r="H83" s="9">
        <f t="shared" si="6"/>
        <v>130.5</v>
      </c>
      <c r="I83" s="10">
        <f t="shared" si="7"/>
        <v>0.55000000000000004</v>
      </c>
      <c r="J83" s="17">
        <f t="shared" si="4"/>
        <v>49445</v>
      </c>
      <c r="K83" s="16"/>
      <c r="L83" s="17">
        <f t="shared" si="5"/>
        <v>0</v>
      </c>
    </row>
    <row r="84" spans="1:12" x14ac:dyDescent="0.25">
      <c r="A84" s="9" t="s">
        <v>36</v>
      </c>
      <c r="B84" s="29" t="s">
        <v>235</v>
      </c>
      <c r="C84" s="9">
        <v>316</v>
      </c>
      <c r="D84" s="9">
        <v>4000</v>
      </c>
      <c r="E84" s="9">
        <v>1</v>
      </c>
      <c r="F84" s="9" t="s">
        <v>12</v>
      </c>
      <c r="G84" s="9">
        <v>1</v>
      </c>
      <c r="H84" s="9">
        <f t="shared" si="6"/>
        <v>0</v>
      </c>
      <c r="I84" s="10">
        <f t="shared" si="7"/>
        <v>1</v>
      </c>
      <c r="J84" s="17">
        <f t="shared" si="4"/>
        <v>4000</v>
      </c>
      <c r="K84" s="16"/>
      <c r="L84" s="17">
        <f t="shared" si="5"/>
        <v>0</v>
      </c>
    </row>
    <row r="85" spans="1:12" ht="15.75" x14ac:dyDescent="0.25">
      <c r="J85" s="53">
        <f>SUM(J4:J84)</f>
        <v>486363.2562</v>
      </c>
      <c r="L85" s="53">
        <f>SUM(L4:L84)</f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120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121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122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124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125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126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127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128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129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130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131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132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133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134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136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137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138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139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139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142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143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144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145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146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276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147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148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149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150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15000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152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153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154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155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34</v>
      </c>
      <c r="B77" s="3" t="s">
        <v>156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157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17500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34</v>
      </c>
      <c r="B82" s="3" t="s">
        <v>220</v>
      </c>
      <c r="C82" s="3">
        <v>296</v>
      </c>
      <c r="D82" s="3">
        <v>310</v>
      </c>
      <c r="E82" s="3">
        <v>255</v>
      </c>
      <c r="F82" s="3" t="s">
        <v>23</v>
      </c>
      <c r="G82" s="3">
        <v>100</v>
      </c>
      <c r="H82" s="3">
        <v>155</v>
      </c>
      <c r="I82" s="3">
        <v>39.216000000000001</v>
      </c>
      <c r="J82">
        <f t="shared" si="2"/>
        <v>31000</v>
      </c>
      <c r="K82" s="3">
        <v>0</v>
      </c>
      <c r="L82">
        <f t="shared" si="3"/>
        <v>0</v>
      </c>
    </row>
    <row r="83" spans="1:12" x14ac:dyDescent="0.25">
      <c r="A83" s="3" t="s">
        <v>34</v>
      </c>
      <c r="B83" s="3" t="s">
        <v>234</v>
      </c>
      <c r="C83" s="3">
        <v>298</v>
      </c>
      <c r="D83" s="3">
        <v>310</v>
      </c>
      <c r="E83" s="3">
        <v>290</v>
      </c>
      <c r="F83" s="3" t="s">
        <v>23</v>
      </c>
      <c r="G83" s="3">
        <v>159.5</v>
      </c>
      <c r="H83" s="3">
        <v>130.5</v>
      </c>
      <c r="I83" s="3">
        <v>55</v>
      </c>
      <c r="J83">
        <f t="shared" si="2"/>
        <v>49445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3:O120"/>
  <sheetViews>
    <sheetView topLeftCell="A110" zoomScale="85" zoomScaleNormal="85" workbookViewId="0">
      <pane xSplit="2" topLeftCell="G1" activePane="topRight" state="frozen"/>
      <selection activeCell="A75" sqref="A75"/>
      <selection pane="topRight" activeCell="A4" sqref="A4:L119"/>
    </sheetView>
  </sheetViews>
  <sheetFormatPr defaultRowHeight="15" x14ac:dyDescent="0.25"/>
  <cols>
    <col min="1" max="1" width="29" bestFit="1" customWidth="1"/>
    <col min="2" max="2" width="50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 t="shared" ref="H4:H36" si="0">E4-G4</f>
        <v>0</v>
      </c>
      <c r="I4" s="10">
        <f t="shared" ref="I4:I36" si="1">G4/E4</f>
        <v>1</v>
      </c>
      <c r="J4" s="17">
        <f t="shared" ref="J4:J36" si="2">D4*G4</f>
        <v>4255.2</v>
      </c>
      <c r="K4" s="16"/>
      <c r="L4" s="17">
        <f t="shared" ref="L4:L36" si="3">D4*E4*K4</f>
        <v>0</v>
      </c>
      <c r="N4" s="17" t="s">
        <v>17</v>
      </c>
      <c r="O4" s="17">
        <f>SUMIF($A$4:$A$1519,"AAIDHUL MIAH",$L$4:$L$1519)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SUMIF($A$4:$A$1519,"EBI ABRAHAM",$L$4:$L$1519)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SUMIF($A$4:$A$1519,"JMJ WATERPROOING ENTERPRISES",$L$4:$L$1519)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SUMIF($A$4:$A$1519,"KRIUTTIBAS DAS",$L$4:$L$1519)</f>
        <v>17800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SUMIF($A$4:$A$1519,"LEGENDRY LANDSCAPE",$L$4:$L$1519)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SUMIF($A$4:$A$1519,"MANJUNATHA P",$L$4:$L$1519)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SUMIF($A$4:$A$1519,"NAGARAJ",$L$4:$L$1519)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SUMIF($A$4:$A$1519,"PRAKASH H N",$L$4:$L$1519)</f>
        <v>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SUMIF($A$4:$A$1519,"RAMAKRUSHNA PRADHAN",$L$4:$L$1519)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SUMIF($A$4:$A$1519,"RUPAK NAYAK",$L$4:$L$1519)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0</v>
      </c>
      <c r="H14" s="9">
        <f t="shared" si="0"/>
        <v>1</v>
      </c>
      <c r="I14" s="10">
        <f t="shared" ref="I14" si="4">(G14/E14)</f>
        <v>0</v>
      </c>
      <c r="J14" s="17">
        <f t="shared" si="2"/>
        <v>0</v>
      </c>
      <c r="K14" s="16">
        <v>1</v>
      </c>
      <c r="L14" s="17">
        <f t="shared" si="3"/>
        <v>5500</v>
      </c>
      <c r="N14" s="17" t="s">
        <v>32</v>
      </c>
      <c r="O14" s="17">
        <f>SUMIF($A$4:$A$1519,"SANTOSH KUMAR",$L$4:$L$1519)</f>
        <v>0</v>
      </c>
    </row>
    <row r="15" spans="1:15" x14ac:dyDescent="0.25">
      <c r="A15" s="9" t="s">
        <v>34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SUMIF($A$4:$A$1519,"SARAT BARMAN",$L$4:$L$1519)</f>
        <v>0</v>
      </c>
    </row>
    <row r="16" spans="1:15" x14ac:dyDescent="0.25">
      <c r="A16" s="9" t="s">
        <v>34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SUMIF($A$4:$A$1519,"SAVITA DEVI",$L$4:$L$1519)</f>
        <v>0</v>
      </c>
    </row>
    <row r="17" spans="1:15" x14ac:dyDescent="0.25">
      <c r="A17" s="9" t="s">
        <v>34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7.88</v>
      </c>
      <c r="H17" s="9">
        <f t="shared" si="0"/>
        <v>0</v>
      </c>
      <c r="I17" s="10">
        <f t="shared" si="1"/>
        <v>1</v>
      </c>
      <c r="J17" s="17">
        <f t="shared" si="2"/>
        <v>7880</v>
      </c>
      <c r="K17" s="16"/>
      <c r="L17" s="17">
        <f t="shared" si="3"/>
        <v>0</v>
      </c>
      <c r="N17" s="17" t="s">
        <v>20</v>
      </c>
      <c r="O17" s="17">
        <f>SUMIF($A$4:$A$1519,"SHOKAT",$L$4:$L$1519)</f>
        <v>75180.389599999995</v>
      </c>
    </row>
    <row r="18" spans="1:15" ht="45" x14ac:dyDescent="0.25">
      <c r="A18" s="9" t="s">
        <v>34</v>
      </c>
      <c r="B18" s="29" t="s">
        <v>98</v>
      </c>
      <c r="C18" s="9">
        <v>23</v>
      </c>
      <c r="D18" s="9">
        <v>7500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3000</v>
      </c>
      <c r="K18" s="16"/>
      <c r="L18" s="17">
        <f t="shared" si="3"/>
        <v>0</v>
      </c>
      <c r="N18" s="17" t="s">
        <v>26</v>
      </c>
      <c r="O18" s="17">
        <f>SUMIF($A$4:$A$1519,"SHREE DM STEEL FURNITURE AND INTERIOR",$L$4:$L$1519)</f>
        <v>0</v>
      </c>
    </row>
    <row r="19" spans="1:15" ht="30" x14ac:dyDescent="0.25">
      <c r="A19" s="9" t="s">
        <v>34</v>
      </c>
      <c r="B19" s="29" t="s">
        <v>99</v>
      </c>
      <c r="C19" s="9">
        <v>24</v>
      </c>
      <c r="D19" s="9">
        <v>7500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3375</v>
      </c>
      <c r="K19" s="16"/>
      <c r="L19" s="17">
        <f t="shared" si="3"/>
        <v>0</v>
      </c>
      <c r="N19" s="17" t="s">
        <v>333</v>
      </c>
      <c r="O19" s="17">
        <f>SUMIF($A$4:$A$1519,"SK ANSAR HOSSIAN",$L$4:$L$1519)</f>
        <v>0</v>
      </c>
    </row>
    <row r="20" spans="1:15" ht="30" x14ac:dyDescent="0.25">
      <c r="A20" s="9" t="s">
        <v>34</v>
      </c>
      <c r="B20" s="29" t="s">
        <v>100</v>
      </c>
      <c r="C20" s="9">
        <v>25</v>
      </c>
      <c r="D20" s="9">
        <v>7500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4500</v>
      </c>
      <c r="K20" s="16"/>
      <c r="L20" s="17">
        <f t="shared" si="3"/>
        <v>0</v>
      </c>
      <c r="N20" s="17" t="s">
        <v>28</v>
      </c>
      <c r="O20" s="17">
        <f>SUMIF($A$4:$A$1519,"SREE VINAYAKA ELECTRICALS",$L$4:$L$1519)</f>
        <v>0</v>
      </c>
    </row>
    <row r="21" spans="1:15" ht="45" x14ac:dyDescent="0.25">
      <c r="A21" s="9" t="s">
        <v>34</v>
      </c>
      <c r="B21" s="29" t="s">
        <v>101</v>
      </c>
      <c r="C21" s="9">
        <v>26</v>
      </c>
      <c r="D21" s="9">
        <v>7500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3750</v>
      </c>
      <c r="K21" s="16"/>
      <c r="L21" s="17">
        <f t="shared" si="3"/>
        <v>0</v>
      </c>
      <c r="N21" s="17" t="s">
        <v>58</v>
      </c>
      <c r="O21" s="17">
        <f>SUMIF($A$4:$A$1519,"SRI CHOWDESHWARI WATER SUPPLY",$L$4:$L$1519)</f>
        <v>0</v>
      </c>
    </row>
    <row r="22" spans="1:15" x14ac:dyDescent="0.25">
      <c r="A22" s="9" t="s">
        <v>34</v>
      </c>
      <c r="B22" s="29" t="s">
        <v>102</v>
      </c>
      <c r="C22" s="9">
        <v>29</v>
      </c>
      <c r="D22" s="9">
        <v>7500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10875</v>
      </c>
      <c r="K22" s="16"/>
      <c r="L22" s="17">
        <f t="shared" si="3"/>
        <v>0</v>
      </c>
      <c r="N22" s="17" t="s">
        <v>29</v>
      </c>
      <c r="O22" s="17">
        <f>SUMIF($A$4:$A$1519,"SUBHASMITA DAS",$L$4:$L$1519)</f>
        <v>0</v>
      </c>
    </row>
    <row r="23" spans="1:15" ht="30" x14ac:dyDescent="0.25">
      <c r="A23" s="9" t="s">
        <v>34</v>
      </c>
      <c r="B23" s="29" t="s">
        <v>103</v>
      </c>
      <c r="C23" s="9">
        <v>32</v>
      </c>
      <c r="D23" s="9">
        <v>7500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1275</v>
      </c>
      <c r="K23" s="16"/>
      <c r="L23" s="17">
        <f t="shared" si="3"/>
        <v>0</v>
      </c>
      <c r="N23" s="17" t="s">
        <v>80</v>
      </c>
      <c r="O23" s="17">
        <f>SUMIF($A$4:$A$1519,"UDHABHAI R PARMAR",$L$4:$L$1519)</f>
        <v>0</v>
      </c>
    </row>
    <row r="24" spans="1:15" ht="30" x14ac:dyDescent="0.25">
      <c r="A24" s="9" t="s">
        <v>34</v>
      </c>
      <c r="B24" s="29" t="s">
        <v>104</v>
      </c>
      <c r="C24" s="9">
        <v>35</v>
      </c>
      <c r="D24" s="9">
        <v>7500</v>
      </c>
      <c r="E24" s="9">
        <v>0.1</v>
      </c>
      <c r="F24" s="9" t="s">
        <v>16</v>
      </c>
      <c r="G24" s="9">
        <v>0</v>
      </c>
      <c r="H24" s="9">
        <f t="shared" si="0"/>
        <v>0.1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SUMIF($A$4:$A$1519,"V VENKATANARAYANA",$L$4:$L$1519)</f>
        <v>5500</v>
      </c>
    </row>
    <row r="25" spans="1:15" x14ac:dyDescent="0.25">
      <c r="A25" s="9" t="s">
        <v>34</v>
      </c>
      <c r="B25" s="29" t="s">
        <v>105</v>
      </c>
      <c r="C25" s="9">
        <v>41</v>
      </c>
      <c r="D25" s="9">
        <v>301.392</v>
      </c>
      <c r="E25" s="9">
        <v>35.255000000000003</v>
      </c>
      <c r="F25" s="9" t="s">
        <v>10</v>
      </c>
      <c r="G25" s="9">
        <v>35.26</v>
      </c>
      <c r="H25" s="9">
        <f t="shared" si="0"/>
        <v>-4.9999999999954525E-3</v>
      </c>
      <c r="I25" s="10">
        <f t="shared" si="1"/>
        <v>1.0001418238547723</v>
      </c>
      <c r="J25" s="17">
        <f t="shared" si="2"/>
        <v>10627.081919999999</v>
      </c>
      <c r="K25" s="16"/>
      <c r="L25" s="17">
        <f t="shared" si="3"/>
        <v>0</v>
      </c>
      <c r="N25" s="17" t="s">
        <v>42</v>
      </c>
      <c r="O25" s="17">
        <f>SUMIF($A$4:$A$1519,"YELLAPPA C",$L$4:$L$1519)</f>
        <v>0</v>
      </c>
    </row>
    <row r="26" spans="1:15" x14ac:dyDescent="0.25">
      <c r="A26" s="9" t="s">
        <v>34</v>
      </c>
      <c r="B26" s="29" t="s">
        <v>106</v>
      </c>
      <c r="C26" s="9">
        <v>42</v>
      </c>
      <c r="D26" s="9">
        <v>301.392</v>
      </c>
      <c r="E26" s="9">
        <v>27.66</v>
      </c>
      <c r="F26" s="9" t="s">
        <v>10</v>
      </c>
      <c r="G26" s="9">
        <v>27.66</v>
      </c>
      <c r="H26" s="9">
        <f t="shared" si="0"/>
        <v>0</v>
      </c>
      <c r="I26" s="10">
        <f t="shared" si="1"/>
        <v>1</v>
      </c>
      <c r="J26" s="17">
        <f t="shared" si="2"/>
        <v>8336.5027200000004</v>
      </c>
      <c r="K26" s="16"/>
      <c r="L26" s="17">
        <f t="shared" si="3"/>
        <v>0</v>
      </c>
      <c r="N26" s="17" t="s">
        <v>44</v>
      </c>
      <c r="O26" s="17">
        <f>SUMIF($A$4:$A$1519,"RABIUL MOLLA",$L$4:$L$1519)</f>
        <v>0</v>
      </c>
    </row>
    <row r="27" spans="1:15" x14ac:dyDescent="0.25">
      <c r="A27" s="9" t="s">
        <v>34</v>
      </c>
      <c r="B27" s="29" t="s">
        <v>107</v>
      </c>
      <c r="C27" s="9">
        <v>43</v>
      </c>
      <c r="D27" s="9">
        <v>301.392</v>
      </c>
      <c r="E27" s="9">
        <v>66.838999999999999</v>
      </c>
      <c r="F27" s="9" t="s">
        <v>10</v>
      </c>
      <c r="G27" s="9">
        <v>66.84</v>
      </c>
      <c r="H27" s="9">
        <f t="shared" si="0"/>
        <v>-1.0000000000047748E-3</v>
      </c>
      <c r="I27" s="10">
        <f t="shared" si="1"/>
        <v>1.0000149613249749</v>
      </c>
      <c r="J27" s="17">
        <f t="shared" si="2"/>
        <v>20145.041280000001</v>
      </c>
      <c r="K27" s="16"/>
      <c r="L27" s="17">
        <f t="shared" si="3"/>
        <v>0</v>
      </c>
      <c r="N27" s="17" t="s">
        <v>40</v>
      </c>
      <c r="O27" s="17">
        <f>SUMIF($A$4:$A$1519,"KOUSHIK MANDAL",$L$4:$L$1519)</f>
        <v>0</v>
      </c>
    </row>
    <row r="28" spans="1:15" x14ac:dyDescent="0.25">
      <c r="A28" s="9" t="s">
        <v>34</v>
      </c>
      <c r="B28" s="29" t="s">
        <v>108</v>
      </c>
      <c r="C28" s="9">
        <v>44</v>
      </c>
      <c r="D28" s="9">
        <v>301.392</v>
      </c>
      <c r="E28" s="9">
        <v>47.534999999999997</v>
      </c>
      <c r="F28" s="9" t="s">
        <v>10</v>
      </c>
      <c r="G28" s="9">
        <v>47.54</v>
      </c>
      <c r="H28" s="9">
        <f t="shared" si="0"/>
        <v>-5.000000000002558E-3</v>
      </c>
      <c r="I28" s="10">
        <f t="shared" si="1"/>
        <v>1.000105185652677</v>
      </c>
      <c r="J28" s="17">
        <f t="shared" si="2"/>
        <v>14328.17568</v>
      </c>
      <c r="K28" s="16"/>
      <c r="L28" s="17">
        <f t="shared" si="3"/>
        <v>0</v>
      </c>
      <c r="N28" s="17" t="s">
        <v>34</v>
      </c>
      <c r="O28" s="17">
        <f>SUMIF($A$4:$A$1519,"SHEKAR T",$L$4:$L$1519)</f>
        <v>111853.595328</v>
      </c>
    </row>
    <row r="29" spans="1:15" x14ac:dyDescent="0.25">
      <c r="A29" s="9" t="s">
        <v>34</v>
      </c>
      <c r="B29" s="29" t="s">
        <v>109</v>
      </c>
      <c r="C29" s="9">
        <v>45</v>
      </c>
      <c r="D29" s="9">
        <v>301.392</v>
      </c>
      <c r="E29" s="9">
        <v>153.89400000000001</v>
      </c>
      <c r="F29" s="9" t="s">
        <v>10</v>
      </c>
      <c r="G29" s="9">
        <v>153.88999999999999</v>
      </c>
      <c r="H29" s="9">
        <f t="shared" si="0"/>
        <v>4.0000000000190994E-3</v>
      </c>
      <c r="I29" s="10">
        <f t="shared" si="1"/>
        <v>0.99997400808348591</v>
      </c>
      <c r="J29" s="17">
        <f t="shared" si="2"/>
        <v>46381.214879999992</v>
      </c>
      <c r="K29" s="16"/>
      <c r="L29" s="17">
        <f t="shared" si="3"/>
        <v>0</v>
      </c>
      <c r="N29" s="17" t="s">
        <v>523</v>
      </c>
      <c r="O29" s="17">
        <f>SUMIF($A$4:$A$1519,"MOHAMMED ARMAN",$L$4:$L$1519)</f>
        <v>64609.589480000002</v>
      </c>
    </row>
    <row r="30" spans="1:15" ht="15.75" x14ac:dyDescent="0.25">
      <c r="A30" s="9" t="s">
        <v>34</v>
      </c>
      <c r="B30" s="29" t="s">
        <v>110</v>
      </c>
      <c r="C30" s="9">
        <v>46</v>
      </c>
      <c r="D30" s="9">
        <v>301.392</v>
      </c>
      <c r="E30" s="9">
        <v>12.7844</v>
      </c>
      <c r="F30" s="9" t="s">
        <v>10</v>
      </c>
      <c r="G30" s="9">
        <v>12.78</v>
      </c>
      <c r="H30" s="9">
        <f t="shared" si="0"/>
        <v>4.4000000000004036E-3</v>
      </c>
      <c r="I30" s="10">
        <f t="shared" si="1"/>
        <v>0.99965583054347484</v>
      </c>
      <c r="J30" s="17">
        <f t="shared" si="2"/>
        <v>3851.7897599999997</v>
      </c>
      <c r="K30" s="16"/>
      <c r="L30" s="17">
        <f t="shared" si="3"/>
        <v>0</v>
      </c>
      <c r="N30" s="51" t="s">
        <v>472</v>
      </c>
      <c r="O30" s="21">
        <f>SUM(O4:O27)</f>
        <v>98480.389599999995</v>
      </c>
    </row>
    <row r="31" spans="1:15" x14ac:dyDescent="0.25">
      <c r="A31" s="9" t="s">
        <v>34</v>
      </c>
      <c r="B31" s="29" t="s">
        <v>111</v>
      </c>
      <c r="C31" s="9">
        <v>47</v>
      </c>
      <c r="D31" s="9">
        <v>301.392</v>
      </c>
      <c r="E31" s="9">
        <v>12.54</v>
      </c>
      <c r="F31" s="9" t="s">
        <v>10</v>
      </c>
      <c r="G31" s="9">
        <v>0</v>
      </c>
      <c r="H31" s="9">
        <f t="shared" si="0"/>
        <v>12.54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34</v>
      </c>
      <c r="B32" s="29" t="s">
        <v>112</v>
      </c>
      <c r="C32" s="9">
        <v>50</v>
      </c>
      <c r="D32" s="9">
        <v>225</v>
      </c>
      <c r="E32" s="9">
        <v>11.081</v>
      </c>
      <c r="F32" s="9" t="s">
        <v>14</v>
      </c>
      <c r="G32" s="9">
        <v>11.08</v>
      </c>
      <c r="H32" s="9">
        <f t="shared" si="0"/>
        <v>9.9999999999944578E-4</v>
      </c>
      <c r="I32" s="10">
        <f t="shared" si="1"/>
        <v>0.99990975543723493</v>
      </c>
      <c r="J32" s="17">
        <f t="shared" si="2"/>
        <v>2493</v>
      </c>
      <c r="K32" s="16"/>
      <c r="L32" s="17">
        <f t="shared" si="3"/>
        <v>0</v>
      </c>
    </row>
    <row r="33" spans="1:12" x14ac:dyDescent="0.25">
      <c r="A33" s="9" t="s">
        <v>34</v>
      </c>
      <c r="B33" s="29" t="s">
        <v>113</v>
      </c>
      <c r="C33" s="9">
        <v>51</v>
      </c>
      <c r="D33" s="9">
        <v>1500</v>
      </c>
      <c r="E33" s="9">
        <v>1.6</v>
      </c>
      <c r="F33" s="9" t="s">
        <v>14</v>
      </c>
      <c r="G33" s="9">
        <v>1.6</v>
      </c>
      <c r="H33" s="9">
        <f t="shared" si="0"/>
        <v>0</v>
      </c>
      <c r="I33" s="10">
        <f t="shared" si="1"/>
        <v>1</v>
      </c>
      <c r="J33" s="17">
        <f t="shared" si="2"/>
        <v>2400</v>
      </c>
      <c r="K33" s="16"/>
      <c r="L33" s="17">
        <f t="shared" si="3"/>
        <v>0</v>
      </c>
    </row>
    <row r="34" spans="1:12" x14ac:dyDescent="0.25">
      <c r="A34" s="9" t="s">
        <v>34</v>
      </c>
      <c r="B34" s="29" t="s">
        <v>114</v>
      </c>
      <c r="C34" s="9">
        <v>53</v>
      </c>
      <c r="D34" s="9">
        <v>900</v>
      </c>
      <c r="E34" s="9">
        <v>4.6740000000000004</v>
      </c>
      <c r="F34" s="9" t="s">
        <v>14</v>
      </c>
      <c r="G34" s="9">
        <v>4.67</v>
      </c>
      <c r="H34" s="9">
        <f t="shared" si="0"/>
        <v>4.0000000000004476E-3</v>
      </c>
      <c r="I34" s="10">
        <f t="shared" si="1"/>
        <v>0.99914420196833542</v>
      </c>
      <c r="J34" s="17">
        <f t="shared" si="2"/>
        <v>4203</v>
      </c>
      <c r="K34" s="16"/>
      <c r="L34" s="17">
        <f t="shared" si="3"/>
        <v>0</v>
      </c>
    </row>
    <row r="35" spans="1:12" x14ac:dyDescent="0.25">
      <c r="A35" s="9" t="s">
        <v>34</v>
      </c>
      <c r="B35" s="29" t="s">
        <v>115</v>
      </c>
      <c r="C35" s="9">
        <v>55</v>
      </c>
      <c r="D35" s="9">
        <v>2000</v>
      </c>
      <c r="E35" s="9">
        <v>3.3809999999999998</v>
      </c>
      <c r="F35" s="9" t="s">
        <v>14</v>
      </c>
      <c r="G35" s="9">
        <v>3.38</v>
      </c>
      <c r="H35" s="9">
        <f t="shared" si="0"/>
        <v>9.9999999999988987E-4</v>
      </c>
      <c r="I35" s="10">
        <f t="shared" si="1"/>
        <v>0.99970422951789417</v>
      </c>
      <c r="J35" s="17">
        <f t="shared" si="2"/>
        <v>6760</v>
      </c>
      <c r="K35" s="16"/>
      <c r="L35" s="17">
        <f t="shared" si="3"/>
        <v>0</v>
      </c>
    </row>
    <row r="36" spans="1:12" x14ac:dyDescent="0.25">
      <c r="A36" s="9" t="s">
        <v>34</v>
      </c>
      <c r="B36" s="29" t="s">
        <v>116</v>
      </c>
      <c r="C36" s="9">
        <v>58</v>
      </c>
      <c r="D36" s="9">
        <v>225</v>
      </c>
      <c r="E36" s="9">
        <v>17.149000000000001</v>
      </c>
      <c r="F36" s="9" t="s">
        <v>14</v>
      </c>
      <c r="G36" s="9">
        <v>17.149999999999999</v>
      </c>
      <c r="H36" s="9">
        <f t="shared" si="0"/>
        <v>-9.9999999999766942E-4</v>
      </c>
      <c r="I36" s="10">
        <f t="shared" si="1"/>
        <v>1.0000583124380429</v>
      </c>
      <c r="J36" s="17">
        <f t="shared" si="2"/>
        <v>3858.7499999999995</v>
      </c>
      <c r="K36" s="16"/>
      <c r="L36" s="17">
        <f t="shared" si="3"/>
        <v>0</v>
      </c>
    </row>
    <row r="37" spans="1:12" x14ac:dyDescent="0.25">
      <c r="A37" s="9" t="s">
        <v>34</v>
      </c>
      <c r="B37" s="29" t="s">
        <v>117</v>
      </c>
      <c r="C37" s="9">
        <v>61</v>
      </c>
      <c r="D37" s="9">
        <v>2000</v>
      </c>
      <c r="E37" s="9">
        <v>1.8080000000000001</v>
      </c>
      <c r="F37" s="9" t="s">
        <v>14</v>
      </c>
      <c r="G37" s="9">
        <v>1.81</v>
      </c>
      <c r="H37" s="9">
        <f t="shared" ref="H37:H68" si="5">E37-G37</f>
        <v>-2.0000000000000018E-3</v>
      </c>
      <c r="I37" s="10">
        <f t="shared" ref="I37:I68" si="6">G37/E37</f>
        <v>1.0011061946902655</v>
      </c>
      <c r="J37" s="17">
        <f t="shared" ref="J37:J68" si="7">D37*G37</f>
        <v>3620</v>
      </c>
      <c r="K37" s="16"/>
      <c r="L37" s="17">
        <f t="shared" ref="L37:L68" si="8">D37*E37*K37</f>
        <v>0</v>
      </c>
    </row>
    <row r="38" spans="1:12" x14ac:dyDescent="0.25">
      <c r="A38" s="9" t="s">
        <v>34</v>
      </c>
      <c r="B38" s="29" t="s">
        <v>118</v>
      </c>
      <c r="C38" s="9">
        <v>63</v>
      </c>
      <c r="D38" s="9">
        <v>1500</v>
      </c>
      <c r="E38" s="9">
        <v>0.626</v>
      </c>
      <c r="F38" s="9" t="s">
        <v>14</v>
      </c>
      <c r="G38" s="9">
        <v>0</v>
      </c>
      <c r="H38" s="9">
        <f t="shared" si="5"/>
        <v>0.626</v>
      </c>
      <c r="I38" s="10">
        <f t="shared" si="6"/>
        <v>0</v>
      </c>
      <c r="J38" s="17">
        <f t="shared" si="7"/>
        <v>0</v>
      </c>
      <c r="K38" s="16"/>
      <c r="L38" s="17">
        <f t="shared" si="8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5"/>
        <v>0</v>
      </c>
      <c r="I39" s="10">
        <f t="shared" si="6"/>
        <v>1</v>
      </c>
      <c r="J39" s="17">
        <f t="shared" si="7"/>
        <v>2000</v>
      </c>
      <c r="K39" s="16"/>
      <c r="L39" s="17">
        <f t="shared" si="8"/>
        <v>0</v>
      </c>
    </row>
    <row r="40" spans="1:12" x14ac:dyDescent="0.25">
      <c r="A40" s="9" t="s">
        <v>34</v>
      </c>
      <c r="B40" s="29" t="s">
        <v>120</v>
      </c>
      <c r="C40" s="9">
        <v>69</v>
      </c>
      <c r="D40" s="9">
        <v>7500</v>
      </c>
      <c r="E40" s="9">
        <v>0.55000000000000004</v>
      </c>
      <c r="F40" s="9" t="s">
        <v>16</v>
      </c>
      <c r="G40" s="9">
        <v>0.55000000000000004</v>
      </c>
      <c r="H40" s="9">
        <f t="shared" si="5"/>
        <v>0</v>
      </c>
      <c r="I40" s="10">
        <f t="shared" si="6"/>
        <v>1</v>
      </c>
      <c r="J40" s="17">
        <f t="shared" si="7"/>
        <v>4125</v>
      </c>
      <c r="K40" s="16"/>
      <c r="L40" s="17">
        <f t="shared" si="8"/>
        <v>0</v>
      </c>
    </row>
    <row r="41" spans="1:12" x14ac:dyDescent="0.25">
      <c r="A41" s="9" t="s">
        <v>34</v>
      </c>
      <c r="B41" s="29" t="s">
        <v>121</v>
      </c>
      <c r="C41" s="9">
        <v>73</v>
      </c>
      <c r="D41" s="9">
        <v>7500</v>
      </c>
      <c r="E41" s="9">
        <v>1.2</v>
      </c>
      <c r="F41" s="9" t="s">
        <v>16</v>
      </c>
      <c r="G41" s="9">
        <v>1.2</v>
      </c>
      <c r="H41" s="9">
        <f t="shared" si="5"/>
        <v>0</v>
      </c>
      <c r="I41" s="10">
        <f t="shared" si="6"/>
        <v>1</v>
      </c>
      <c r="J41" s="17">
        <f t="shared" si="7"/>
        <v>9000</v>
      </c>
      <c r="K41" s="16"/>
      <c r="L41" s="17">
        <f t="shared" si="8"/>
        <v>0</v>
      </c>
    </row>
    <row r="42" spans="1:12" x14ac:dyDescent="0.25">
      <c r="A42" s="9" t="s">
        <v>34</v>
      </c>
      <c r="B42" s="29" t="s">
        <v>122</v>
      </c>
      <c r="C42" s="9">
        <v>77</v>
      </c>
      <c r="D42" s="9">
        <v>7500</v>
      </c>
      <c r="E42" s="9">
        <v>0.17</v>
      </c>
      <c r="F42" s="9" t="s">
        <v>16</v>
      </c>
      <c r="G42" s="9">
        <v>0.17</v>
      </c>
      <c r="H42" s="9">
        <f t="shared" si="5"/>
        <v>0</v>
      </c>
      <c r="I42" s="10">
        <f t="shared" si="6"/>
        <v>1</v>
      </c>
      <c r="J42" s="17">
        <f t="shared" si="7"/>
        <v>1275</v>
      </c>
      <c r="K42" s="16"/>
      <c r="L42" s="17">
        <f t="shared" si="8"/>
        <v>0</v>
      </c>
    </row>
    <row r="43" spans="1:12" x14ac:dyDescent="0.25">
      <c r="A43" s="9" t="s">
        <v>34</v>
      </c>
      <c r="B43" s="29" t="s">
        <v>123</v>
      </c>
      <c r="C43" s="9">
        <v>80</v>
      </c>
      <c r="D43" s="9">
        <v>7500</v>
      </c>
      <c r="E43" s="9">
        <v>0.15</v>
      </c>
      <c r="F43" s="9" t="s">
        <v>16</v>
      </c>
      <c r="G43" s="9">
        <v>0</v>
      </c>
      <c r="H43" s="9">
        <f t="shared" si="5"/>
        <v>0.15</v>
      </c>
      <c r="I43" s="10">
        <f t="shared" si="6"/>
        <v>0</v>
      </c>
      <c r="J43" s="17">
        <f t="shared" si="7"/>
        <v>0</v>
      </c>
      <c r="K43" s="16"/>
      <c r="L43" s="17">
        <f t="shared" si="8"/>
        <v>0</v>
      </c>
    </row>
    <row r="44" spans="1:12" x14ac:dyDescent="0.25">
      <c r="A44" s="9" t="s">
        <v>34</v>
      </c>
      <c r="B44" s="29" t="s">
        <v>124</v>
      </c>
      <c r="C44" s="9">
        <v>84</v>
      </c>
      <c r="D44" s="9">
        <v>301.392</v>
      </c>
      <c r="E44" s="9">
        <v>39.435000000000002</v>
      </c>
      <c r="F44" s="9" t="s">
        <v>10</v>
      </c>
      <c r="G44" s="9">
        <v>39.44</v>
      </c>
      <c r="H44" s="9">
        <f t="shared" si="5"/>
        <v>-4.9999999999954525E-3</v>
      </c>
      <c r="I44" s="10">
        <f t="shared" si="6"/>
        <v>1.0001267909217699</v>
      </c>
      <c r="J44" s="17">
        <f t="shared" si="7"/>
        <v>11886.900479999998</v>
      </c>
      <c r="K44" s="16"/>
      <c r="L44" s="17">
        <f t="shared" si="8"/>
        <v>0</v>
      </c>
    </row>
    <row r="45" spans="1:12" x14ac:dyDescent="0.25">
      <c r="A45" s="9" t="s">
        <v>34</v>
      </c>
      <c r="B45" s="29" t="s">
        <v>125</v>
      </c>
      <c r="C45" s="9">
        <v>85</v>
      </c>
      <c r="D45" s="9">
        <v>301.392</v>
      </c>
      <c r="E45" s="9">
        <v>128.66200000000001</v>
      </c>
      <c r="F45" s="9" t="s">
        <v>10</v>
      </c>
      <c r="G45" s="9">
        <v>128.66</v>
      </c>
      <c r="H45" s="9">
        <f t="shared" si="5"/>
        <v>2.0000000000095497E-3</v>
      </c>
      <c r="I45" s="10">
        <f t="shared" si="6"/>
        <v>0.99998445539475522</v>
      </c>
      <c r="J45" s="17">
        <f t="shared" si="7"/>
        <v>38777.094720000001</v>
      </c>
      <c r="K45" s="16"/>
      <c r="L45" s="17">
        <f t="shared" si="8"/>
        <v>0</v>
      </c>
    </row>
    <row r="46" spans="1:12" x14ac:dyDescent="0.25">
      <c r="A46" s="9" t="s">
        <v>34</v>
      </c>
      <c r="B46" s="29" t="s">
        <v>126</v>
      </c>
      <c r="C46" s="9">
        <v>86</v>
      </c>
      <c r="D46" s="9">
        <v>301.392</v>
      </c>
      <c r="E46" s="9">
        <v>12.784000000000001</v>
      </c>
      <c r="F46" s="9" t="s">
        <v>10</v>
      </c>
      <c r="G46" s="9">
        <v>12.78</v>
      </c>
      <c r="H46" s="9">
        <f t="shared" si="5"/>
        <v>4.0000000000013358E-3</v>
      </c>
      <c r="I46" s="10">
        <f t="shared" si="6"/>
        <v>0.99968710888610757</v>
      </c>
      <c r="J46" s="17">
        <f t="shared" si="7"/>
        <v>3851.7897599999997</v>
      </c>
      <c r="K46" s="16"/>
      <c r="L46" s="17">
        <f t="shared" si="8"/>
        <v>0</v>
      </c>
    </row>
    <row r="47" spans="1:12" x14ac:dyDescent="0.25">
      <c r="A47" s="9" t="s">
        <v>34</v>
      </c>
      <c r="B47" s="29" t="s">
        <v>127</v>
      </c>
      <c r="C47" s="9">
        <v>87</v>
      </c>
      <c r="D47" s="9">
        <v>301.392</v>
      </c>
      <c r="E47" s="9">
        <v>15.494999999999999</v>
      </c>
      <c r="F47" s="9" t="s">
        <v>10</v>
      </c>
      <c r="G47" s="9">
        <v>0</v>
      </c>
      <c r="H47" s="9">
        <f t="shared" si="5"/>
        <v>15.494999999999999</v>
      </c>
      <c r="I47" s="10">
        <f t="shared" si="6"/>
        <v>0</v>
      </c>
      <c r="J47" s="17">
        <f t="shared" si="7"/>
        <v>0</v>
      </c>
      <c r="K47" s="16"/>
      <c r="L47" s="17">
        <f t="shared" si="8"/>
        <v>0</v>
      </c>
    </row>
    <row r="48" spans="1:12" x14ac:dyDescent="0.25">
      <c r="A48" s="9" t="s">
        <v>34</v>
      </c>
      <c r="B48" s="29" t="s">
        <v>128</v>
      </c>
      <c r="C48" s="9">
        <v>88</v>
      </c>
      <c r="D48" s="9">
        <v>2000</v>
      </c>
      <c r="E48" s="9">
        <v>2.294</v>
      </c>
      <c r="F48" s="9" t="s">
        <v>14</v>
      </c>
      <c r="G48" s="9">
        <v>2.29</v>
      </c>
      <c r="H48" s="9">
        <f t="shared" si="5"/>
        <v>4.0000000000000036E-3</v>
      </c>
      <c r="I48" s="10">
        <f t="shared" si="6"/>
        <v>0.99825632083696603</v>
      </c>
      <c r="J48" s="17">
        <f t="shared" si="7"/>
        <v>4580</v>
      </c>
      <c r="K48" s="16"/>
      <c r="L48" s="17">
        <f t="shared" si="8"/>
        <v>0</v>
      </c>
    </row>
    <row r="49" spans="1:12" x14ac:dyDescent="0.25">
      <c r="A49" s="9" t="s">
        <v>34</v>
      </c>
      <c r="B49" s="29" t="s">
        <v>129</v>
      </c>
      <c r="C49" s="9">
        <v>91</v>
      </c>
      <c r="D49" s="9">
        <v>225</v>
      </c>
      <c r="E49" s="9">
        <v>13.957000000000001</v>
      </c>
      <c r="F49" s="9" t="s">
        <v>14</v>
      </c>
      <c r="G49" s="9">
        <v>13.96</v>
      </c>
      <c r="H49" s="9">
        <f t="shared" si="5"/>
        <v>-3.0000000000001137E-3</v>
      </c>
      <c r="I49" s="10">
        <f t="shared" si="6"/>
        <v>1.0002149459052805</v>
      </c>
      <c r="J49" s="17">
        <f t="shared" si="7"/>
        <v>3141</v>
      </c>
      <c r="K49" s="16"/>
      <c r="L49" s="17">
        <f t="shared" si="8"/>
        <v>0</v>
      </c>
    </row>
    <row r="50" spans="1:12" x14ac:dyDescent="0.25">
      <c r="A50" s="9" t="s">
        <v>34</v>
      </c>
      <c r="B50" s="29" t="s">
        <v>130</v>
      </c>
      <c r="C50" s="9">
        <v>92</v>
      </c>
      <c r="D50" s="9">
        <v>2000</v>
      </c>
      <c r="E50" s="9">
        <v>1.8080000000000001</v>
      </c>
      <c r="F50" s="9" t="s">
        <v>14</v>
      </c>
      <c r="G50" s="9">
        <v>1.81</v>
      </c>
      <c r="H50" s="9">
        <f t="shared" si="5"/>
        <v>-2.0000000000000018E-3</v>
      </c>
      <c r="I50" s="10">
        <f t="shared" si="6"/>
        <v>1.0011061946902655</v>
      </c>
      <c r="J50" s="17">
        <f t="shared" si="7"/>
        <v>3620</v>
      </c>
      <c r="K50" s="16"/>
      <c r="L50" s="17">
        <f t="shared" si="8"/>
        <v>0</v>
      </c>
    </row>
    <row r="51" spans="1:12" x14ac:dyDescent="0.25">
      <c r="A51" s="9" t="s">
        <v>34</v>
      </c>
      <c r="B51" s="29" t="s">
        <v>131</v>
      </c>
      <c r="C51" s="9">
        <v>93</v>
      </c>
      <c r="D51" s="9">
        <v>1500</v>
      </c>
      <c r="E51" s="9">
        <v>0.69899999999999995</v>
      </c>
      <c r="F51" s="9" t="s">
        <v>14</v>
      </c>
      <c r="G51" s="9">
        <v>0</v>
      </c>
      <c r="H51" s="9">
        <f t="shared" si="5"/>
        <v>0.69899999999999995</v>
      </c>
      <c r="I51" s="10">
        <f t="shared" si="6"/>
        <v>0</v>
      </c>
      <c r="J51" s="17">
        <f t="shared" si="7"/>
        <v>0</v>
      </c>
      <c r="K51" s="16"/>
      <c r="L51" s="17">
        <f t="shared" si="8"/>
        <v>0</v>
      </c>
    </row>
    <row r="52" spans="1:12" x14ac:dyDescent="0.25">
      <c r="A52" s="9" t="s">
        <v>34</v>
      </c>
      <c r="B52" s="29" t="s">
        <v>132</v>
      </c>
      <c r="C52" s="9">
        <v>97</v>
      </c>
      <c r="D52" s="9">
        <v>7500</v>
      </c>
      <c r="E52" s="9">
        <v>0.15</v>
      </c>
      <c r="F52" s="9" t="s">
        <v>16</v>
      </c>
      <c r="G52" s="9">
        <f>E52</f>
        <v>0.15</v>
      </c>
      <c r="H52" s="9">
        <f t="shared" si="5"/>
        <v>0</v>
      </c>
      <c r="I52" s="10">
        <f t="shared" si="6"/>
        <v>1</v>
      </c>
      <c r="J52" s="17">
        <f t="shared" si="7"/>
        <v>1125</v>
      </c>
      <c r="K52" s="16"/>
      <c r="L52" s="17">
        <f t="shared" si="8"/>
        <v>0</v>
      </c>
    </row>
    <row r="53" spans="1:12" x14ac:dyDescent="0.25">
      <c r="A53" s="9" t="s">
        <v>34</v>
      </c>
      <c r="B53" s="29" t="s">
        <v>133</v>
      </c>
      <c r="C53" s="9">
        <v>100</v>
      </c>
      <c r="D53" s="9">
        <v>7500</v>
      </c>
      <c r="E53" s="9">
        <v>0.2</v>
      </c>
      <c r="F53" s="9" t="s">
        <v>16</v>
      </c>
      <c r="G53" s="9">
        <f>E53</f>
        <v>0.2</v>
      </c>
      <c r="H53" s="9">
        <f t="shared" si="5"/>
        <v>0</v>
      </c>
      <c r="I53" s="10">
        <f t="shared" si="6"/>
        <v>1</v>
      </c>
      <c r="J53" s="17">
        <f t="shared" si="7"/>
        <v>1500</v>
      </c>
      <c r="K53" s="16"/>
      <c r="L53" s="17">
        <f t="shared" si="8"/>
        <v>0</v>
      </c>
    </row>
    <row r="54" spans="1:12" x14ac:dyDescent="0.25">
      <c r="A54" s="9" t="s">
        <v>34</v>
      </c>
      <c r="B54" s="29" t="s">
        <v>134</v>
      </c>
      <c r="C54" s="9">
        <v>103</v>
      </c>
      <c r="D54" s="9">
        <v>7500</v>
      </c>
      <c r="E54" s="9">
        <v>0.02</v>
      </c>
      <c r="F54" s="9" t="s">
        <v>16</v>
      </c>
      <c r="G54" s="9">
        <v>0</v>
      </c>
      <c r="H54" s="9">
        <f t="shared" si="5"/>
        <v>0.02</v>
      </c>
      <c r="I54" s="10">
        <f t="shared" si="6"/>
        <v>0</v>
      </c>
      <c r="J54" s="17">
        <f t="shared" si="7"/>
        <v>0</v>
      </c>
      <c r="K54" s="16"/>
      <c r="L54" s="17">
        <f t="shared" si="8"/>
        <v>0</v>
      </c>
    </row>
    <row r="55" spans="1:12" x14ac:dyDescent="0.25">
      <c r="A55" s="9" t="s">
        <v>34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f t="shared" ref="G55:G56" si="9">E55</f>
        <v>8.1</v>
      </c>
      <c r="H55" s="9">
        <f t="shared" si="5"/>
        <v>0</v>
      </c>
      <c r="I55" s="10">
        <f t="shared" si="6"/>
        <v>1</v>
      </c>
      <c r="J55" s="17">
        <f t="shared" si="7"/>
        <v>2441.2752</v>
      </c>
      <c r="K55" s="16"/>
      <c r="L55" s="17">
        <f t="shared" si="8"/>
        <v>0</v>
      </c>
    </row>
    <row r="56" spans="1:12" x14ac:dyDescent="0.25">
      <c r="A56" s="9" t="s">
        <v>34</v>
      </c>
      <c r="B56" s="29" t="s">
        <v>136</v>
      </c>
      <c r="C56" s="9">
        <v>107</v>
      </c>
      <c r="D56" s="9">
        <v>301.392</v>
      </c>
      <c r="E56" s="9">
        <v>28.129000000000001</v>
      </c>
      <c r="F56" s="9" t="s">
        <v>10</v>
      </c>
      <c r="G56" s="9">
        <f t="shared" si="9"/>
        <v>28.129000000000001</v>
      </c>
      <c r="H56" s="9">
        <f t="shared" si="5"/>
        <v>0</v>
      </c>
      <c r="I56" s="10">
        <f t="shared" si="6"/>
        <v>1</v>
      </c>
      <c r="J56" s="17">
        <f t="shared" si="7"/>
        <v>8477.8555680000009</v>
      </c>
      <c r="K56" s="16"/>
      <c r="L56" s="17">
        <f t="shared" si="8"/>
        <v>0</v>
      </c>
    </row>
    <row r="57" spans="1:12" x14ac:dyDescent="0.25">
      <c r="A57" s="9" t="s">
        <v>34</v>
      </c>
      <c r="B57" s="29" t="s">
        <v>137</v>
      </c>
      <c r="C57" s="9">
        <v>108</v>
      </c>
      <c r="D57" s="9">
        <v>301.392</v>
      </c>
      <c r="E57" s="9">
        <v>2.4550000000000001</v>
      </c>
      <c r="F57" s="9" t="s">
        <v>10</v>
      </c>
      <c r="G57" s="9">
        <v>0</v>
      </c>
      <c r="H57" s="9">
        <f t="shared" si="5"/>
        <v>2.4550000000000001</v>
      </c>
      <c r="I57" s="10">
        <f t="shared" si="6"/>
        <v>0</v>
      </c>
      <c r="J57" s="17">
        <f t="shared" si="7"/>
        <v>0</v>
      </c>
      <c r="K57" s="16"/>
      <c r="L57" s="17">
        <f t="shared" si="8"/>
        <v>0</v>
      </c>
    </row>
    <row r="58" spans="1:12" x14ac:dyDescent="0.25">
      <c r="A58" s="9" t="s">
        <v>34</v>
      </c>
      <c r="B58" s="29" t="s">
        <v>138</v>
      </c>
      <c r="C58" s="9">
        <v>109</v>
      </c>
      <c r="D58" s="9">
        <v>2000</v>
      </c>
      <c r="E58" s="9">
        <v>0.70899999999999996</v>
      </c>
      <c r="F58" s="9" t="s">
        <v>14</v>
      </c>
      <c r="G58" s="9">
        <f t="shared" ref="G58:G60" si="10">E58</f>
        <v>0.70899999999999996</v>
      </c>
      <c r="H58" s="9">
        <f t="shared" si="5"/>
        <v>0</v>
      </c>
      <c r="I58" s="10">
        <f t="shared" si="6"/>
        <v>1</v>
      </c>
      <c r="J58" s="17">
        <f t="shared" si="7"/>
        <v>1418</v>
      </c>
      <c r="K58" s="16"/>
      <c r="L58" s="17">
        <f t="shared" si="8"/>
        <v>0</v>
      </c>
    </row>
    <row r="59" spans="1:12" x14ac:dyDescent="0.25">
      <c r="A59" s="9" t="s">
        <v>34</v>
      </c>
      <c r="B59" s="29" t="s">
        <v>139</v>
      </c>
      <c r="C59" s="9">
        <v>112</v>
      </c>
      <c r="D59" s="9">
        <v>225</v>
      </c>
      <c r="E59" s="9">
        <v>2.6680000000000001</v>
      </c>
      <c r="F59" s="9" t="s">
        <v>14</v>
      </c>
      <c r="G59" s="9">
        <f t="shared" si="10"/>
        <v>2.6680000000000001</v>
      </c>
      <c r="H59" s="9">
        <f t="shared" si="5"/>
        <v>0</v>
      </c>
      <c r="I59" s="10">
        <f t="shared" si="6"/>
        <v>1</v>
      </c>
      <c r="J59" s="17">
        <f t="shared" si="7"/>
        <v>600.30000000000007</v>
      </c>
      <c r="K59" s="16"/>
      <c r="L59" s="17">
        <f t="shared" si="8"/>
        <v>0</v>
      </c>
    </row>
    <row r="60" spans="1:12" x14ac:dyDescent="0.25">
      <c r="A60" s="9" t="s">
        <v>34</v>
      </c>
      <c r="B60" s="29" t="s">
        <v>139</v>
      </c>
      <c r="C60" s="9">
        <v>113</v>
      </c>
      <c r="D60" s="9">
        <v>1500</v>
      </c>
      <c r="E60" s="9">
        <v>0.19600000000000001</v>
      </c>
      <c r="F60" s="9" t="s">
        <v>14</v>
      </c>
      <c r="G60" s="9">
        <f t="shared" si="10"/>
        <v>0.19600000000000001</v>
      </c>
      <c r="H60" s="9">
        <f t="shared" si="5"/>
        <v>0</v>
      </c>
      <c r="I60" s="10">
        <f t="shared" si="6"/>
        <v>1</v>
      </c>
      <c r="J60" s="17">
        <f t="shared" si="7"/>
        <v>294</v>
      </c>
      <c r="K60" s="16"/>
      <c r="L60" s="17">
        <f t="shared" si="8"/>
        <v>0</v>
      </c>
    </row>
    <row r="61" spans="1:12" x14ac:dyDescent="0.25">
      <c r="A61" s="9" t="s">
        <v>34</v>
      </c>
      <c r="B61" s="29" t="s">
        <v>140</v>
      </c>
      <c r="C61" s="9">
        <v>116</v>
      </c>
      <c r="D61" s="9">
        <v>50</v>
      </c>
      <c r="E61" s="9">
        <v>41</v>
      </c>
      <c r="F61" s="9" t="s">
        <v>13</v>
      </c>
      <c r="G61" s="9">
        <v>0</v>
      </c>
      <c r="H61" s="9">
        <f t="shared" si="5"/>
        <v>41</v>
      </c>
      <c r="I61" s="10">
        <f t="shared" si="6"/>
        <v>0</v>
      </c>
      <c r="J61" s="17">
        <f t="shared" si="7"/>
        <v>0</v>
      </c>
      <c r="K61" s="16"/>
      <c r="L61" s="17">
        <f t="shared" si="8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5"/>
        <v>0</v>
      </c>
      <c r="I62" s="10">
        <f t="shared" si="6"/>
        <v>1</v>
      </c>
      <c r="J62" s="17">
        <f t="shared" si="7"/>
        <v>2000</v>
      </c>
      <c r="K62" s="16"/>
      <c r="L62" s="17">
        <f t="shared" si="8"/>
        <v>0</v>
      </c>
    </row>
    <row r="63" spans="1:12" x14ac:dyDescent="0.25">
      <c r="A63" s="9" t="s">
        <v>34</v>
      </c>
      <c r="B63" s="29" t="s">
        <v>142</v>
      </c>
      <c r="C63" s="9">
        <v>120</v>
      </c>
      <c r="D63" s="9">
        <v>193.75200000000001</v>
      </c>
      <c r="E63" s="9">
        <v>112.22</v>
      </c>
      <c r="F63" s="9" t="s">
        <v>10</v>
      </c>
      <c r="G63" s="9">
        <v>112.22</v>
      </c>
      <c r="H63" s="9">
        <f t="shared" si="5"/>
        <v>0</v>
      </c>
      <c r="I63" s="10">
        <f t="shared" si="6"/>
        <v>1</v>
      </c>
      <c r="J63" s="17">
        <f t="shared" si="7"/>
        <v>21742.849440000002</v>
      </c>
      <c r="K63" s="16"/>
      <c r="L63" s="17">
        <f t="shared" si="8"/>
        <v>0</v>
      </c>
    </row>
    <row r="64" spans="1:12" x14ac:dyDescent="0.25">
      <c r="A64" s="9" t="s">
        <v>34</v>
      </c>
      <c r="B64" s="29" t="s">
        <v>143</v>
      </c>
      <c r="C64" s="9">
        <v>124</v>
      </c>
      <c r="D64" s="9">
        <v>193.75200000000001</v>
      </c>
      <c r="E64" s="9">
        <v>133.46</v>
      </c>
      <c r="F64" s="9" t="s">
        <v>10</v>
      </c>
      <c r="G64" s="9">
        <v>133.46</v>
      </c>
      <c r="H64" s="9">
        <f t="shared" si="5"/>
        <v>0</v>
      </c>
      <c r="I64" s="10">
        <f t="shared" si="6"/>
        <v>1</v>
      </c>
      <c r="J64" s="17">
        <f t="shared" si="7"/>
        <v>25858.141920000002</v>
      </c>
      <c r="K64" s="16"/>
      <c r="L64" s="17">
        <f t="shared" si="8"/>
        <v>0</v>
      </c>
    </row>
    <row r="65" spans="1:12" x14ac:dyDescent="0.25">
      <c r="A65" s="9" t="s">
        <v>34</v>
      </c>
      <c r="B65" s="29" t="s">
        <v>144</v>
      </c>
      <c r="C65" s="9">
        <v>129</v>
      </c>
      <c r="D65" s="9">
        <v>193.75200000000001</v>
      </c>
      <c r="E65" s="9">
        <v>71.27</v>
      </c>
      <c r="F65" s="9" t="s">
        <v>10</v>
      </c>
      <c r="G65" s="9">
        <v>71.27</v>
      </c>
      <c r="H65" s="9">
        <f t="shared" si="5"/>
        <v>0</v>
      </c>
      <c r="I65" s="10">
        <f t="shared" si="6"/>
        <v>1</v>
      </c>
      <c r="J65" s="17">
        <f t="shared" si="7"/>
        <v>13808.705040000001</v>
      </c>
      <c r="K65" s="16"/>
      <c r="L65" s="17">
        <f t="shared" si="8"/>
        <v>0</v>
      </c>
    </row>
    <row r="66" spans="1:12" x14ac:dyDescent="0.25">
      <c r="A66" s="9" t="s">
        <v>34</v>
      </c>
      <c r="B66" s="29" t="s">
        <v>145</v>
      </c>
      <c r="C66" s="9">
        <v>133</v>
      </c>
      <c r="D66" s="9">
        <v>65.599999999999994</v>
      </c>
      <c r="E66" s="9">
        <v>32.74</v>
      </c>
      <c r="F66" s="9" t="s">
        <v>19</v>
      </c>
      <c r="G66" s="9">
        <v>0</v>
      </c>
      <c r="H66" s="9">
        <f t="shared" si="5"/>
        <v>32.74</v>
      </c>
      <c r="I66" s="10">
        <f t="shared" si="6"/>
        <v>0</v>
      </c>
      <c r="J66" s="17">
        <f t="shared" si="7"/>
        <v>0</v>
      </c>
      <c r="K66" s="16"/>
      <c r="L66" s="17">
        <f t="shared" si="8"/>
        <v>0</v>
      </c>
    </row>
    <row r="67" spans="1:12" x14ac:dyDescent="0.25">
      <c r="A67" s="9" t="s">
        <v>34</v>
      </c>
      <c r="B67" s="29" t="s">
        <v>146</v>
      </c>
      <c r="C67" s="9">
        <v>137</v>
      </c>
      <c r="D67" s="9">
        <v>65.599999999999994</v>
      </c>
      <c r="E67" s="9">
        <v>72.209999999999994</v>
      </c>
      <c r="F67" s="9" t="s">
        <v>19</v>
      </c>
      <c r="G67" s="9">
        <v>0</v>
      </c>
      <c r="H67" s="9">
        <f t="shared" si="5"/>
        <v>72.209999999999994</v>
      </c>
      <c r="I67" s="10">
        <f t="shared" si="6"/>
        <v>0</v>
      </c>
      <c r="J67" s="17">
        <f t="shared" si="7"/>
        <v>0</v>
      </c>
      <c r="K67" s="16"/>
      <c r="L67" s="17">
        <f t="shared" si="8"/>
        <v>0</v>
      </c>
    </row>
    <row r="68" spans="1:12" x14ac:dyDescent="0.25">
      <c r="A68" s="9" t="s">
        <v>34</v>
      </c>
      <c r="B68" s="29" t="s">
        <v>276</v>
      </c>
      <c r="C68" s="9">
        <v>138</v>
      </c>
      <c r="D68" s="9">
        <v>161.46</v>
      </c>
      <c r="E68" s="9">
        <v>0.66</v>
      </c>
      <c r="F68" s="9" t="s">
        <v>10</v>
      </c>
      <c r="G68" s="9">
        <v>0</v>
      </c>
      <c r="H68" s="9">
        <f t="shared" si="5"/>
        <v>0.66</v>
      </c>
      <c r="I68" s="10">
        <f t="shared" si="6"/>
        <v>0</v>
      </c>
      <c r="J68" s="17">
        <f t="shared" si="7"/>
        <v>0</v>
      </c>
      <c r="K68" s="16"/>
      <c r="L68" s="17">
        <f t="shared" si="8"/>
        <v>0</v>
      </c>
    </row>
    <row r="69" spans="1:12" x14ac:dyDescent="0.25">
      <c r="A69" s="9" t="s">
        <v>34</v>
      </c>
      <c r="B69" s="29" t="s">
        <v>147</v>
      </c>
      <c r="C69" s="9">
        <v>140</v>
      </c>
      <c r="D69" s="9">
        <v>10.76</v>
      </c>
      <c r="E69" s="9">
        <v>201.86</v>
      </c>
      <c r="F69" s="9" t="s">
        <v>10</v>
      </c>
      <c r="G69" s="9">
        <f>E69</f>
        <v>201.86</v>
      </c>
      <c r="H69" s="9">
        <f t="shared" ref="H69:H119" si="11">E69-G69</f>
        <v>0</v>
      </c>
      <c r="I69" s="10">
        <f t="shared" ref="I69:I115" si="12">G69/E69</f>
        <v>1</v>
      </c>
      <c r="J69" s="17">
        <f t="shared" ref="J69:J114" si="13">D69*G69</f>
        <v>2172.0136000000002</v>
      </c>
      <c r="K69" s="16"/>
      <c r="L69" s="17">
        <f t="shared" ref="L69:L119" si="14">D69*E69*K69</f>
        <v>0</v>
      </c>
    </row>
    <row r="70" spans="1:12" x14ac:dyDescent="0.25">
      <c r="A70" s="9" t="s">
        <v>34</v>
      </c>
      <c r="B70" s="29" t="s">
        <v>148</v>
      </c>
      <c r="C70" s="9">
        <v>142</v>
      </c>
      <c r="D70" s="9">
        <v>139.93199999999999</v>
      </c>
      <c r="E70" s="9">
        <v>72.040000000000006</v>
      </c>
      <c r="F70" s="9" t="s">
        <v>10</v>
      </c>
      <c r="G70" s="9">
        <f>E70</f>
        <v>72.040000000000006</v>
      </c>
      <c r="H70" s="9">
        <f t="shared" si="11"/>
        <v>0</v>
      </c>
      <c r="I70" s="10">
        <f t="shared" si="12"/>
        <v>1</v>
      </c>
      <c r="J70" s="17">
        <f t="shared" si="13"/>
        <v>10080.701279999999</v>
      </c>
      <c r="K70" s="16"/>
      <c r="L70" s="17">
        <f t="shared" si="14"/>
        <v>0</v>
      </c>
    </row>
    <row r="71" spans="1:12" x14ac:dyDescent="0.25">
      <c r="A71" s="9" t="s">
        <v>34</v>
      </c>
      <c r="B71" s="29" t="s">
        <v>149</v>
      </c>
      <c r="C71" s="9">
        <v>143</v>
      </c>
      <c r="D71" s="9">
        <v>139.93199999999999</v>
      </c>
      <c r="E71" s="9">
        <v>187.02</v>
      </c>
      <c r="F71" s="9" t="s">
        <v>10</v>
      </c>
      <c r="G71" s="9">
        <f>E71</f>
        <v>187.02</v>
      </c>
      <c r="H71" s="9">
        <f t="shared" si="11"/>
        <v>0</v>
      </c>
      <c r="I71" s="10">
        <f t="shared" si="12"/>
        <v>1</v>
      </c>
      <c r="J71" s="17">
        <f t="shared" si="13"/>
        <v>26170.082640000001</v>
      </c>
      <c r="K71" s="16"/>
      <c r="L71" s="17">
        <f t="shared" si="14"/>
        <v>0</v>
      </c>
    </row>
    <row r="72" spans="1:12" x14ac:dyDescent="0.25">
      <c r="A72" s="9" t="s">
        <v>34</v>
      </c>
      <c r="B72" s="29" t="s">
        <v>150</v>
      </c>
      <c r="C72" s="9">
        <v>147</v>
      </c>
      <c r="D72" s="9">
        <v>193.75200000000001</v>
      </c>
      <c r="E72" s="9">
        <v>201.85300000000001</v>
      </c>
      <c r="F72" s="9" t="s">
        <v>10</v>
      </c>
      <c r="G72" s="9">
        <v>0</v>
      </c>
      <c r="H72" s="9">
        <f t="shared" si="11"/>
        <v>201.85300000000001</v>
      </c>
      <c r="I72" s="10">
        <f t="shared" si="12"/>
        <v>0</v>
      </c>
      <c r="J72" s="17">
        <f t="shared" si="13"/>
        <v>0</v>
      </c>
      <c r="K72" s="16">
        <v>1</v>
      </c>
      <c r="L72" s="17">
        <f t="shared" si="14"/>
        <v>39109.422456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14500</v>
      </c>
      <c r="E73" s="9">
        <v>1</v>
      </c>
      <c r="F73" s="9" t="s">
        <v>12</v>
      </c>
      <c r="G73" s="9">
        <v>1</v>
      </c>
      <c r="H73" s="9">
        <f t="shared" si="11"/>
        <v>0</v>
      </c>
      <c r="I73" s="10">
        <f t="shared" si="12"/>
        <v>1</v>
      </c>
      <c r="J73" s="17">
        <f t="shared" si="13"/>
        <v>14500</v>
      </c>
      <c r="K73" s="16"/>
      <c r="L73" s="17">
        <f t="shared" si="14"/>
        <v>0</v>
      </c>
    </row>
    <row r="74" spans="1:12" x14ac:dyDescent="0.25">
      <c r="A74" s="9" t="s">
        <v>34</v>
      </c>
      <c r="B74" s="29" t="s">
        <v>152</v>
      </c>
      <c r="C74" s="9">
        <v>151</v>
      </c>
      <c r="D74" s="9">
        <v>139.93199999999999</v>
      </c>
      <c r="E74" s="9">
        <v>64.644000000000005</v>
      </c>
      <c r="F74" s="9" t="s">
        <v>10</v>
      </c>
      <c r="G74" s="9">
        <f>E74</f>
        <v>64.644000000000005</v>
      </c>
      <c r="H74" s="9">
        <f t="shared" si="11"/>
        <v>0</v>
      </c>
      <c r="I74" s="10">
        <f t="shared" si="12"/>
        <v>1</v>
      </c>
      <c r="J74" s="17">
        <f t="shared" si="13"/>
        <v>9045.7642080000005</v>
      </c>
      <c r="K74" s="16"/>
      <c r="L74" s="17">
        <f t="shared" si="14"/>
        <v>0</v>
      </c>
    </row>
    <row r="75" spans="1:12" x14ac:dyDescent="0.25">
      <c r="A75" s="9" t="s">
        <v>34</v>
      </c>
      <c r="B75" s="29" t="s">
        <v>153</v>
      </c>
      <c r="C75" s="9">
        <v>152</v>
      </c>
      <c r="D75" s="9">
        <v>139.93199999999999</v>
      </c>
      <c r="E75" s="9">
        <v>206.23</v>
      </c>
      <c r="F75" s="9" t="s">
        <v>10</v>
      </c>
      <c r="G75" s="9">
        <f>E75</f>
        <v>206.23</v>
      </c>
      <c r="H75" s="9">
        <f t="shared" si="11"/>
        <v>0</v>
      </c>
      <c r="I75" s="10">
        <f t="shared" si="12"/>
        <v>1</v>
      </c>
      <c r="J75" s="17">
        <f t="shared" si="13"/>
        <v>28858.176359999998</v>
      </c>
      <c r="K75" s="16"/>
      <c r="L75" s="17">
        <f t="shared" si="14"/>
        <v>0</v>
      </c>
    </row>
    <row r="76" spans="1:12" x14ac:dyDescent="0.25">
      <c r="A76" s="9" t="s">
        <v>34</v>
      </c>
      <c r="B76" s="29" t="s">
        <v>154</v>
      </c>
      <c r="C76" s="9">
        <v>156</v>
      </c>
      <c r="D76" s="9">
        <v>193.75200000000001</v>
      </c>
      <c r="E76" s="9">
        <v>132.03</v>
      </c>
      <c r="F76" s="9" t="s">
        <v>10</v>
      </c>
      <c r="G76" s="9">
        <v>0</v>
      </c>
      <c r="H76" s="9">
        <f t="shared" si="11"/>
        <v>132.03</v>
      </c>
      <c r="I76" s="10">
        <f t="shared" si="12"/>
        <v>0</v>
      </c>
      <c r="J76" s="17">
        <f t="shared" si="13"/>
        <v>0</v>
      </c>
      <c r="K76" s="16">
        <v>1</v>
      </c>
      <c r="L76" s="17">
        <f t="shared" si="14"/>
        <v>25581.076560000001</v>
      </c>
    </row>
    <row r="77" spans="1:12" x14ac:dyDescent="0.25">
      <c r="A77" s="9" t="s">
        <v>34</v>
      </c>
      <c r="B77" s="29" t="s">
        <v>155</v>
      </c>
      <c r="C77" s="9">
        <v>160</v>
      </c>
      <c r="D77" s="9">
        <v>139.93199999999999</v>
      </c>
      <c r="E77" s="9">
        <v>12.3</v>
      </c>
      <c r="F77" s="9" t="s">
        <v>10</v>
      </c>
      <c r="G77" s="9">
        <f>E77</f>
        <v>12.3</v>
      </c>
      <c r="H77" s="9">
        <f t="shared" si="11"/>
        <v>0</v>
      </c>
      <c r="I77" s="10">
        <f t="shared" si="12"/>
        <v>1</v>
      </c>
      <c r="J77" s="17">
        <f t="shared" si="13"/>
        <v>1721.1635999999999</v>
      </c>
      <c r="K77" s="16"/>
      <c r="L77" s="17">
        <f t="shared" si="14"/>
        <v>0</v>
      </c>
    </row>
    <row r="78" spans="1:12" x14ac:dyDescent="0.25">
      <c r="A78" s="9" t="s">
        <v>34</v>
      </c>
      <c r="B78" s="29" t="s">
        <v>156</v>
      </c>
      <c r="C78" s="9">
        <v>161</v>
      </c>
      <c r="D78" s="9">
        <v>139.93199999999999</v>
      </c>
      <c r="E78" s="9">
        <v>39.21</v>
      </c>
      <c r="F78" s="9" t="s">
        <v>10</v>
      </c>
      <c r="G78" s="9">
        <f>E78</f>
        <v>39.21</v>
      </c>
      <c r="H78" s="9">
        <f t="shared" si="11"/>
        <v>0</v>
      </c>
      <c r="I78" s="10">
        <f t="shared" si="12"/>
        <v>1</v>
      </c>
      <c r="J78" s="17">
        <f t="shared" si="13"/>
        <v>5486.7337199999993</v>
      </c>
      <c r="K78" s="16"/>
      <c r="L78" s="17">
        <f t="shared" si="14"/>
        <v>0</v>
      </c>
    </row>
    <row r="79" spans="1:12" x14ac:dyDescent="0.25">
      <c r="A79" s="9" t="s">
        <v>34</v>
      </c>
      <c r="B79" s="29" t="s">
        <v>157</v>
      </c>
      <c r="C79" s="9">
        <v>165</v>
      </c>
      <c r="D79" s="9">
        <v>193.75200000000001</v>
      </c>
      <c r="E79" s="9">
        <v>138.78100000000001</v>
      </c>
      <c r="F79" s="9" t="s">
        <v>10</v>
      </c>
      <c r="G79" s="9">
        <v>0</v>
      </c>
      <c r="H79" s="9">
        <f t="shared" si="11"/>
        <v>138.78100000000001</v>
      </c>
      <c r="I79" s="10">
        <f t="shared" si="12"/>
        <v>0</v>
      </c>
      <c r="J79" s="17">
        <f t="shared" si="13"/>
        <v>0</v>
      </c>
      <c r="K79" s="16">
        <v>1</v>
      </c>
      <c r="L79" s="17">
        <f t="shared" si="14"/>
        <v>26889.096312000001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158.1</v>
      </c>
      <c r="F80" s="9" t="s">
        <v>10</v>
      </c>
      <c r="G80" s="9">
        <v>0</v>
      </c>
      <c r="H80" s="9">
        <f t="shared" si="11"/>
        <v>158.1</v>
      </c>
      <c r="I80" s="10">
        <f t="shared" si="12"/>
        <v>0</v>
      </c>
      <c r="J80" s="17">
        <f t="shared" si="13"/>
        <v>0</v>
      </c>
      <c r="K80" s="16">
        <v>1</v>
      </c>
      <c r="L80" s="17">
        <f t="shared" si="14"/>
        <v>34035.767999999996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28.99</v>
      </c>
      <c r="F81" s="9" t="s">
        <v>10</v>
      </c>
      <c r="G81" s="9">
        <v>0</v>
      </c>
      <c r="H81" s="9">
        <f t="shared" si="11"/>
        <v>28.99</v>
      </c>
      <c r="I81" s="10">
        <f t="shared" si="12"/>
        <v>0</v>
      </c>
      <c r="J81" s="17">
        <f t="shared" si="13"/>
        <v>0</v>
      </c>
      <c r="K81" s="16">
        <v>1</v>
      </c>
      <c r="L81" s="17">
        <f t="shared" si="14"/>
        <v>6240.9672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57.17</v>
      </c>
      <c r="F82" s="9" t="s">
        <v>10</v>
      </c>
      <c r="G82" s="9">
        <v>0</v>
      </c>
      <c r="H82" s="9">
        <f t="shared" si="11"/>
        <v>57.17</v>
      </c>
      <c r="I82" s="10">
        <f t="shared" si="12"/>
        <v>0</v>
      </c>
      <c r="J82" s="17">
        <f t="shared" si="13"/>
        <v>0</v>
      </c>
      <c r="K82" s="16">
        <v>1</v>
      </c>
      <c r="L82" s="17">
        <f t="shared" si="14"/>
        <v>6153.7788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87.31</v>
      </c>
      <c r="F83" s="9" t="s">
        <v>10</v>
      </c>
      <c r="G83" s="9">
        <v>0</v>
      </c>
      <c r="H83" s="9">
        <f t="shared" si="11"/>
        <v>87.31</v>
      </c>
      <c r="I83" s="10">
        <f t="shared" si="12"/>
        <v>0</v>
      </c>
      <c r="J83" s="17">
        <f t="shared" si="13"/>
        <v>0</v>
      </c>
      <c r="K83" s="16">
        <v>1</v>
      </c>
      <c r="L83" s="17">
        <f t="shared" si="14"/>
        <v>18796.096799999999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57.17</v>
      </c>
      <c r="F84" s="9" t="s">
        <v>10</v>
      </c>
      <c r="G84" s="9">
        <v>0</v>
      </c>
      <c r="H84" s="9">
        <f t="shared" si="11"/>
        <v>57.17</v>
      </c>
      <c r="I84" s="10">
        <f t="shared" si="12"/>
        <v>0</v>
      </c>
      <c r="J84" s="17">
        <f t="shared" si="13"/>
        <v>0</v>
      </c>
      <c r="K84" s="16">
        <v>1</v>
      </c>
      <c r="L84" s="17">
        <f t="shared" si="14"/>
        <v>6153.7788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19</v>
      </c>
      <c r="F85" s="9" t="s">
        <v>13</v>
      </c>
      <c r="G85" s="9">
        <v>0</v>
      </c>
      <c r="H85" s="9">
        <f t="shared" si="11"/>
        <v>19</v>
      </c>
      <c r="I85" s="10">
        <f t="shared" si="12"/>
        <v>0</v>
      </c>
      <c r="J85" s="17">
        <f t="shared" si="13"/>
        <v>0</v>
      </c>
      <c r="K85" s="16">
        <v>1</v>
      </c>
      <c r="L85" s="17">
        <f t="shared" si="14"/>
        <v>3800</v>
      </c>
    </row>
    <row r="86" spans="1:12" x14ac:dyDescent="0.25">
      <c r="A86" s="9" t="s">
        <v>523</v>
      </c>
      <c r="B86" s="29" t="s">
        <v>164</v>
      </c>
      <c r="C86" s="9">
        <v>183</v>
      </c>
      <c r="D86" s="9">
        <v>215.28</v>
      </c>
      <c r="E86" s="9">
        <v>19.97</v>
      </c>
      <c r="F86" s="9" t="s">
        <v>10</v>
      </c>
      <c r="G86" s="9">
        <v>25.08</v>
      </c>
      <c r="H86" s="9">
        <f t="shared" si="11"/>
        <v>-5.1099999999999994</v>
      </c>
      <c r="I86" s="10">
        <f t="shared" si="12"/>
        <v>1.2558838257386078</v>
      </c>
      <c r="J86" s="17">
        <f t="shared" si="13"/>
        <v>5399.2223999999997</v>
      </c>
      <c r="K86" s="16">
        <v>1</v>
      </c>
      <c r="L86" s="17">
        <f t="shared" si="14"/>
        <v>4299.1415999999999</v>
      </c>
    </row>
    <row r="87" spans="1:12" x14ac:dyDescent="0.25">
      <c r="A87" s="9" t="s">
        <v>523</v>
      </c>
      <c r="B87" s="29" t="s">
        <v>165</v>
      </c>
      <c r="C87" s="9">
        <v>185</v>
      </c>
      <c r="D87" s="9">
        <v>96.88</v>
      </c>
      <c r="E87" s="9">
        <v>61.97</v>
      </c>
      <c r="F87" s="9" t="s">
        <v>10</v>
      </c>
      <c r="G87" s="9">
        <v>27.13</v>
      </c>
      <c r="H87" s="9">
        <f t="shared" si="11"/>
        <v>34.840000000000003</v>
      </c>
      <c r="I87" s="10">
        <f t="shared" si="12"/>
        <v>0.4377924802323705</v>
      </c>
      <c r="J87" s="17">
        <f t="shared" si="13"/>
        <v>2628.3543999999997</v>
      </c>
      <c r="K87" s="16">
        <v>1</v>
      </c>
      <c r="L87" s="17">
        <f t="shared" si="14"/>
        <v>6003.6535999999996</v>
      </c>
    </row>
    <row r="88" spans="1:12" x14ac:dyDescent="0.25">
      <c r="A88" s="9" t="s">
        <v>523</v>
      </c>
      <c r="B88" s="29" t="s">
        <v>326</v>
      </c>
      <c r="C88" s="9">
        <v>186</v>
      </c>
      <c r="D88" s="9">
        <v>16.149999999999999</v>
      </c>
      <c r="E88" s="9">
        <v>400.13</v>
      </c>
      <c r="F88" s="9" t="s">
        <v>10</v>
      </c>
      <c r="G88" s="9">
        <v>406.82</v>
      </c>
      <c r="H88" s="9">
        <f t="shared" si="11"/>
        <v>-6.6899999999999977</v>
      </c>
      <c r="I88" s="10">
        <f t="shared" si="12"/>
        <v>1.0167195661410042</v>
      </c>
      <c r="J88" s="17">
        <f t="shared" si="13"/>
        <v>6570.1429999999991</v>
      </c>
      <c r="K88" s="16">
        <v>1</v>
      </c>
      <c r="L88" s="17">
        <f t="shared" si="14"/>
        <v>6462.0994999999994</v>
      </c>
    </row>
    <row r="89" spans="1:12" x14ac:dyDescent="0.25">
      <c r="A89" s="9" t="s">
        <v>523</v>
      </c>
      <c r="B89" s="29" t="s">
        <v>327</v>
      </c>
      <c r="C89" s="9">
        <v>190</v>
      </c>
      <c r="D89" s="9">
        <v>32.292000000000002</v>
      </c>
      <c r="E89" s="9">
        <v>400.13</v>
      </c>
      <c r="F89" s="9" t="s">
        <v>10</v>
      </c>
      <c r="G89" s="9">
        <v>406.82</v>
      </c>
      <c r="H89" s="9">
        <f t="shared" si="11"/>
        <v>-6.6899999999999977</v>
      </c>
      <c r="I89" s="10">
        <f t="shared" si="12"/>
        <v>1.0167195661410042</v>
      </c>
      <c r="J89" s="17">
        <f t="shared" si="13"/>
        <v>13137.031440000001</v>
      </c>
      <c r="K89" s="16"/>
      <c r="L89" s="17">
        <f t="shared" si="14"/>
        <v>0</v>
      </c>
    </row>
    <row r="90" spans="1:12" x14ac:dyDescent="0.25">
      <c r="A90" s="9" t="s">
        <v>523</v>
      </c>
      <c r="B90" s="29" t="s">
        <v>169</v>
      </c>
      <c r="C90" s="9">
        <v>191</v>
      </c>
      <c r="D90" s="9">
        <v>16.149999999999999</v>
      </c>
      <c r="E90" s="9">
        <v>58.07</v>
      </c>
      <c r="F90" s="9" t="s">
        <v>10</v>
      </c>
      <c r="G90" s="9">
        <v>58.06</v>
      </c>
      <c r="H90" s="9">
        <f t="shared" si="11"/>
        <v>9.9999999999980105E-3</v>
      </c>
      <c r="I90" s="10">
        <f t="shared" si="12"/>
        <v>0.99982779404167388</v>
      </c>
      <c r="J90" s="17">
        <f t="shared" si="13"/>
        <v>937.66899999999998</v>
      </c>
      <c r="K90" s="16">
        <v>1</v>
      </c>
      <c r="L90" s="17">
        <f t="shared" si="14"/>
        <v>937.83049999999992</v>
      </c>
    </row>
    <row r="91" spans="1:12" x14ac:dyDescent="0.25">
      <c r="A91" s="9" t="s">
        <v>523</v>
      </c>
      <c r="B91" s="29" t="s">
        <v>170</v>
      </c>
      <c r="C91" s="9">
        <v>192</v>
      </c>
      <c r="D91" s="9">
        <v>48.438000000000002</v>
      </c>
      <c r="E91" s="9">
        <v>611.94000000000005</v>
      </c>
      <c r="F91" s="9" t="s">
        <v>10</v>
      </c>
      <c r="G91" s="9">
        <v>562.24</v>
      </c>
      <c r="H91" s="9">
        <f t="shared" si="11"/>
        <v>49.700000000000045</v>
      </c>
      <c r="I91" s="10">
        <f t="shared" si="12"/>
        <v>0.91878288721116441</v>
      </c>
      <c r="J91" s="17">
        <f t="shared" si="13"/>
        <v>27233.781120000003</v>
      </c>
      <c r="K91" s="16">
        <v>1</v>
      </c>
      <c r="L91" s="17">
        <f t="shared" si="14"/>
        <v>29641.149720000005</v>
      </c>
    </row>
    <row r="92" spans="1:12" x14ac:dyDescent="0.25">
      <c r="A92" s="9" t="s">
        <v>523</v>
      </c>
      <c r="B92" s="29" t="s">
        <v>171</v>
      </c>
      <c r="C92" s="9">
        <v>193</v>
      </c>
      <c r="D92" s="9">
        <v>16.149999999999999</v>
      </c>
      <c r="E92" s="9">
        <v>611.94000000000005</v>
      </c>
      <c r="F92" s="9" t="s">
        <v>10</v>
      </c>
      <c r="G92" s="9">
        <v>574.61</v>
      </c>
      <c r="H92" s="9">
        <f t="shared" si="11"/>
        <v>37.330000000000041</v>
      </c>
      <c r="I92" s="10">
        <f t="shared" si="12"/>
        <v>0.93899728731574983</v>
      </c>
      <c r="J92" s="17">
        <f t="shared" si="13"/>
        <v>9279.9514999999992</v>
      </c>
      <c r="K92" s="16">
        <v>1</v>
      </c>
      <c r="L92" s="17">
        <f t="shared" si="14"/>
        <v>9882.8310000000001</v>
      </c>
    </row>
    <row r="93" spans="1:12" x14ac:dyDescent="0.25">
      <c r="A93" s="9" t="s">
        <v>523</v>
      </c>
      <c r="B93" s="29" t="s">
        <v>172</v>
      </c>
      <c r="C93" s="9">
        <v>194</v>
      </c>
      <c r="D93" s="9">
        <v>26.91</v>
      </c>
      <c r="E93" s="9">
        <v>611.94000000000005</v>
      </c>
      <c r="F93" s="9" t="s">
        <v>10</v>
      </c>
      <c r="G93" s="9">
        <v>581.01</v>
      </c>
      <c r="H93" s="9">
        <f t="shared" si="11"/>
        <v>30.930000000000064</v>
      </c>
      <c r="I93" s="10">
        <f t="shared" si="12"/>
        <v>0.94945582900284331</v>
      </c>
      <c r="J93" s="17">
        <f t="shared" si="13"/>
        <v>15634.9791</v>
      </c>
      <c r="K93" s="16"/>
      <c r="L93" s="17">
        <f t="shared" si="14"/>
        <v>0</v>
      </c>
    </row>
    <row r="94" spans="1:12" x14ac:dyDescent="0.25">
      <c r="A94" s="9" t="s">
        <v>18</v>
      </c>
      <c r="B94" s="29" t="s">
        <v>196</v>
      </c>
      <c r="C94" s="9">
        <v>246</v>
      </c>
      <c r="D94" s="9">
        <v>15500</v>
      </c>
      <c r="E94" s="9">
        <v>1</v>
      </c>
      <c r="F94" s="9" t="s">
        <v>12</v>
      </c>
      <c r="G94" s="9">
        <v>0</v>
      </c>
      <c r="H94" s="9">
        <f t="shared" si="11"/>
        <v>1</v>
      </c>
      <c r="I94" s="10">
        <f t="shared" si="12"/>
        <v>0</v>
      </c>
      <c r="J94" s="17">
        <f t="shared" si="13"/>
        <v>0</v>
      </c>
      <c r="K94" s="16"/>
      <c r="L94" s="17">
        <f t="shared" si="14"/>
        <v>0</v>
      </c>
    </row>
    <row r="95" spans="1:12" x14ac:dyDescent="0.25">
      <c r="A95" s="9" t="s">
        <v>18</v>
      </c>
      <c r="B95" s="29" t="s">
        <v>197</v>
      </c>
      <c r="C95" s="9">
        <v>248</v>
      </c>
      <c r="D95" s="9">
        <v>2000</v>
      </c>
      <c r="E95" s="9">
        <v>1</v>
      </c>
      <c r="F95" s="9" t="s">
        <v>12</v>
      </c>
      <c r="G95" s="9">
        <v>0</v>
      </c>
      <c r="H95" s="9">
        <f t="shared" si="11"/>
        <v>1</v>
      </c>
      <c r="I95" s="10">
        <f t="shared" si="12"/>
        <v>0</v>
      </c>
      <c r="J95" s="17">
        <f t="shared" si="13"/>
        <v>0</v>
      </c>
      <c r="K95" s="16"/>
      <c r="L95" s="17">
        <f t="shared" si="14"/>
        <v>0</v>
      </c>
    </row>
    <row r="96" spans="1:12" ht="60" x14ac:dyDescent="0.25">
      <c r="A96" s="9" t="s">
        <v>24</v>
      </c>
      <c r="B96" s="12" t="s">
        <v>198</v>
      </c>
      <c r="C96" s="9">
        <v>250</v>
      </c>
      <c r="D96" s="9">
        <v>12000</v>
      </c>
      <c r="E96" s="9">
        <v>1</v>
      </c>
      <c r="F96" s="9" t="s">
        <v>12</v>
      </c>
      <c r="G96" s="9">
        <v>0.5</v>
      </c>
      <c r="H96" s="9">
        <f t="shared" si="11"/>
        <v>0.5</v>
      </c>
      <c r="I96" s="10">
        <f t="shared" ref="I96:I102" si="15">(G96/E96)</f>
        <v>0.5</v>
      </c>
      <c r="J96" s="17">
        <f t="shared" si="13"/>
        <v>6000</v>
      </c>
      <c r="K96" s="16">
        <v>0.5</v>
      </c>
      <c r="L96" s="17">
        <f t="shared" si="14"/>
        <v>6000</v>
      </c>
    </row>
    <row r="97" spans="1:12" ht="60" x14ac:dyDescent="0.25">
      <c r="A97" s="9" t="s">
        <v>24</v>
      </c>
      <c r="B97" s="12" t="s">
        <v>199</v>
      </c>
      <c r="C97" s="9">
        <v>251</v>
      </c>
      <c r="D97" s="9">
        <v>8000</v>
      </c>
      <c r="E97" s="9">
        <v>1</v>
      </c>
      <c r="F97" s="9" t="s">
        <v>12</v>
      </c>
      <c r="G97" s="9">
        <v>0</v>
      </c>
      <c r="H97" s="9">
        <f t="shared" si="11"/>
        <v>1</v>
      </c>
      <c r="I97" s="10">
        <f t="shared" si="15"/>
        <v>0</v>
      </c>
      <c r="J97" s="17">
        <f t="shared" si="13"/>
        <v>0</v>
      </c>
      <c r="K97" s="16">
        <v>1</v>
      </c>
      <c r="L97" s="17">
        <f t="shared" si="14"/>
        <v>8000</v>
      </c>
    </row>
    <row r="98" spans="1:12" ht="30" x14ac:dyDescent="0.25">
      <c r="A98" s="9" t="s">
        <v>24</v>
      </c>
      <c r="B98" s="12" t="s">
        <v>200</v>
      </c>
      <c r="C98" s="9">
        <v>253</v>
      </c>
      <c r="D98" s="9">
        <v>500</v>
      </c>
      <c r="E98" s="9">
        <v>1</v>
      </c>
      <c r="F98" s="9" t="s">
        <v>12</v>
      </c>
      <c r="G98" s="9">
        <v>0</v>
      </c>
      <c r="H98" s="9">
        <f t="shared" si="11"/>
        <v>1</v>
      </c>
      <c r="I98" s="10">
        <f t="shared" si="15"/>
        <v>0</v>
      </c>
      <c r="J98" s="17">
        <f t="shared" si="13"/>
        <v>0</v>
      </c>
      <c r="K98" s="16">
        <v>1</v>
      </c>
      <c r="L98" s="17">
        <f t="shared" si="14"/>
        <v>500</v>
      </c>
    </row>
    <row r="99" spans="1:12" ht="60" x14ac:dyDescent="0.25">
      <c r="A99" s="9" t="s">
        <v>24</v>
      </c>
      <c r="B99" s="12" t="s">
        <v>25</v>
      </c>
      <c r="C99" s="9">
        <v>254</v>
      </c>
      <c r="D99" s="9">
        <v>6000</v>
      </c>
      <c r="E99" s="9">
        <v>1</v>
      </c>
      <c r="F99" s="9" t="s">
        <v>12</v>
      </c>
      <c r="G99" s="9">
        <v>0</v>
      </c>
      <c r="H99" s="9">
        <f t="shared" si="11"/>
        <v>1</v>
      </c>
      <c r="I99" s="10">
        <f t="shared" si="15"/>
        <v>0</v>
      </c>
      <c r="J99" s="17">
        <f t="shared" si="13"/>
        <v>0</v>
      </c>
      <c r="K99" s="16"/>
      <c r="L99" s="17">
        <f t="shared" si="14"/>
        <v>0</v>
      </c>
    </row>
    <row r="100" spans="1:12" ht="45" x14ac:dyDescent="0.25">
      <c r="A100" s="9" t="s">
        <v>24</v>
      </c>
      <c r="B100" s="12" t="s">
        <v>201</v>
      </c>
      <c r="C100" s="9">
        <v>255</v>
      </c>
      <c r="D100" s="9">
        <v>8000</v>
      </c>
      <c r="E100" s="9">
        <v>1</v>
      </c>
      <c r="F100" s="9" t="s">
        <v>12</v>
      </c>
      <c r="G100" s="9">
        <v>0</v>
      </c>
      <c r="H100" s="9">
        <f t="shared" si="11"/>
        <v>1</v>
      </c>
      <c r="I100" s="10">
        <f t="shared" si="15"/>
        <v>0</v>
      </c>
      <c r="J100" s="17">
        <f t="shared" si="13"/>
        <v>0</v>
      </c>
      <c r="K100" s="16"/>
      <c r="L100" s="17">
        <f t="shared" si="14"/>
        <v>0</v>
      </c>
    </row>
    <row r="101" spans="1:12" x14ac:dyDescent="0.25">
      <c r="A101" s="9" t="s">
        <v>24</v>
      </c>
      <c r="B101" s="12" t="s">
        <v>202</v>
      </c>
      <c r="C101" s="9">
        <v>257</v>
      </c>
      <c r="D101" s="9">
        <v>1800</v>
      </c>
      <c r="E101" s="9">
        <v>1</v>
      </c>
      <c r="F101" s="9" t="s">
        <v>12</v>
      </c>
      <c r="G101" s="9">
        <v>0</v>
      </c>
      <c r="H101" s="9">
        <f t="shared" si="11"/>
        <v>1</v>
      </c>
      <c r="I101" s="10">
        <f t="shared" si="15"/>
        <v>0</v>
      </c>
      <c r="J101" s="17">
        <f t="shared" si="13"/>
        <v>0</v>
      </c>
      <c r="K101" s="16">
        <v>1</v>
      </c>
      <c r="L101" s="17">
        <f t="shared" si="14"/>
        <v>1800</v>
      </c>
    </row>
    <row r="102" spans="1:12" x14ac:dyDescent="0.25">
      <c r="A102" s="9" t="s">
        <v>24</v>
      </c>
      <c r="B102" s="12" t="s">
        <v>203</v>
      </c>
      <c r="C102" s="9">
        <v>258</v>
      </c>
      <c r="D102" s="9">
        <v>2000</v>
      </c>
      <c r="E102" s="9">
        <v>1</v>
      </c>
      <c r="F102" s="9" t="s">
        <v>12</v>
      </c>
      <c r="G102" s="9">
        <v>0</v>
      </c>
      <c r="H102" s="9">
        <f t="shared" si="11"/>
        <v>1</v>
      </c>
      <c r="I102" s="10">
        <f t="shared" si="15"/>
        <v>0</v>
      </c>
      <c r="J102" s="17">
        <f>D102*E102*I102</f>
        <v>0</v>
      </c>
      <c r="K102" s="16"/>
      <c r="L102" s="17">
        <f t="shared" si="14"/>
        <v>0</v>
      </c>
    </row>
    <row r="103" spans="1:12" x14ac:dyDescent="0.25">
      <c r="A103" s="9" t="s">
        <v>21</v>
      </c>
      <c r="B103" s="29" t="s">
        <v>219</v>
      </c>
      <c r="C103" s="9">
        <v>283</v>
      </c>
      <c r="D103" s="9">
        <v>400</v>
      </c>
      <c r="E103" s="9">
        <v>1</v>
      </c>
      <c r="F103" s="9" t="s">
        <v>12</v>
      </c>
      <c r="G103" s="9">
        <v>0</v>
      </c>
      <c r="H103" s="9">
        <f t="shared" si="11"/>
        <v>1</v>
      </c>
      <c r="I103" s="10">
        <f t="shared" si="12"/>
        <v>0</v>
      </c>
      <c r="J103" s="17">
        <f t="shared" si="13"/>
        <v>0</v>
      </c>
      <c r="K103" s="16"/>
      <c r="L103" s="17">
        <f t="shared" si="14"/>
        <v>0</v>
      </c>
    </row>
    <row r="104" spans="1:12" x14ac:dyDescent="0.25">
      <c r="A104" s="9" t="s">
        <v>34</v>
      </c>
      <c r="B104" s="29" t="s">
        <v>220</v>
      </c>
      <c r="C104" s="9">
        <v>296</v>
      </c>
      <c r="D104" s="9">
        <v>310</v>
      </c>
      <c r="E104" s="9">
        <v>255</v>
      </c>
      <c r="F104" s="9" t="s">
        <v>23</v>
      </c>
      <c r="G104" s="9">
        <f>E104*85%</f>
        <v>216.75</v>
      </c>
      <c r="H104" s="9">
        <f t="shared" si="11"/>
        <v>38.25</v>
      </c>
      <c r="I104" s="10">
        <f t="shared" si="12"/>
        <v>0.85</v>
      </c>
      <c r="J104" s="17">
        <f t="shared" si="13"/>
        <v>67192.5</v>
      </c>
      <c r="K104" s="16">
        <f>97%-I104</f>
        <v>0.12</v>
      </c>
      <c r="L104" s="17">
        <f t="shared" si="14"/>
        <v>9486</v>
      </c>
    </row>
    <row r="105" spans="1:12" x14ac:dyDescent="0.25">
      <c r="A105" s="9" t="s">
        <v>34</v>
      </c>
      <c r="B105" s="29" t="s">
        <v>234</v>
      </c>
      <c r="C105" s="9">
        <v>298</v>
      </c>
      <c r="D105" s="9">
        <v>310</v>
      </c>
      <c r="E105" s="9">
        <v>290</v>
      </c>
      <c r="F105" s="9" t="s">
        <v>23</v>
      </c>
      <c r="G105" s="9">
        <f>E105*85%</f>
        <v>246.5</v>
      </c>
      <c r="H105" s="9">
        <f t="shared" si="11"/>
        <v>43.5</v>
      </c>
      <c r="I105" s="10">
        <f t="shared" si="12"/>
        <v>0.85</v>
      </c>
      <c r="J105" s="17">
        <f t="shared" si="13"/>
        <v>76415</v>
      </c>
      <c r="K105" s="16">
        <f>97%-I105</f>
        <v>0.12</v>
      </c>
      <c r="L105" s="17">
        <f t="shared" si="14"/>
        <v>10788</v>
      </c>
    </row>
    <row r="106" spans="1:12" x14ac:dyDescent="0.25">
      <c r="A106" s="9" t="s">
        <v>36</v>
      </c>
      <c r="B106" s="29" t="s">
        <v>235</v>
      </c>
      <c r="C106" s="9">
        <v>316</v>
      </c>
      <c r="D106" s="9">
        <v>4000</v>
      </c>
      <c r="E106" s="9">
        <v>1</v>
      </c>
      <c r="F106" s="9" t="s">
        <v>12</v>
      </c>
      <c r="G106" s="9">
        <v>1</v>
      </c>
      <c r="H106" s="9">
        <f t="shared" si="11"/>
        <v>0</v>
      </c>
      <c r="I106" s="10">
        <f t="shared" si="12"/>
        <v>1</v>
      </c>
      <c r="J106" s="17">
        <f t="shared" si="13"/>
        <v>4000</v>
      </c>
      <c r="K106" s="16"/>
      <c r="L106" s="17">
        <f t="shared" si="14"/>
        <v>0</v>
      </c>
    </row>
    <row r="107" spans="1:12" x14ac:dyDescent="0.25">
      <c r="A107" s="9" t="s">
        <v>18</v>
      </c>
      <c r="B107" s="29" t="s">
        <v>222</v>
      </c>
      <c r="C107" s="9">
        <v>350</v>
      </c>
      <c r="D107" s="9">
        <v>1</v>
      </c>
      <c r="E107" s="9">
        <v>3</v>
      </c>
      <c r="F107" s="9" t="s">
        <v>12</v>
      </c>
      <c r="G107" s="9">
        <v>0</v>
      </c>
      <c r="H107" s="9">
        <f t="shared" si="11"/>
        <v>3</v>
      </c>
      <c r="I107" s="10">
        <f t="shared" si="12"/>
        <v>0</v>
      </c>
      <c r="J107" s="17">
        <f t="shared" si="13"/>
        <v>0</v>
      </c>
      <c r="K107" s="16"/>
      <c r="L107" s="17">
        <f t="shared" si="14"/>
        <v>0</v>
      </c>
    </row>
    <row r="108" spans="1:12" ht="30" x14ac:dyDescent="0.25">
      <c r="A108" s="9" t="s">
        <v>24</v>
      </c>
      <c r="B108" s="12" t="s">
        <v>224</v>
      </c>
      <c r="C108" s="9">
        <v>401</v>
      </c>
      <c r="D108" s="9">
        <v>1000</v>
      </c>
      <c r="E108" s="9">
        <v>1</v>
      </c>
      <c r="F108" s="9" t="s">
        <v>12</v>
      </c>
      <c r="G108" s="9">
        <v>0</v>
      </c>
      <c r="H108" s="9">
        <f t="shared" si="11"/>
        <v>1</v>
      </c>
      <c r="I108" s="10">
        <f t="shared" ref="I108:I112" si="16">(G108/E108)</f>
        <v>0</v>
      </c>
      <c r="J108" s="17">
        <f t="shared" si="13"/>
        <v>0</v>
      </c>
      <c r="K108" s="16"/>
      <c r="L108" s="17">
        <f t="shared" si="14"/>
        <v>0</v>
      </c>
    </row>
    <row r="109" spans="1:12" ht="30" x14ac:dyDescent="0.25">
      <c r="A109" s="9" t="s">
        <v>24</v>
      </c>
      <c r="B109" s="12" t="s">
        <v>225</v>
      </c>
      <c r="C109" s="9">
        <v>402</v>
      </c>
      <c r="D109" s="9">
        <v>2000</v>
      </c>
      <c r="E109" s="9">
        <v>1</v>
      </c>
      <c r="F109" s="9" t="s">
        <v>12</v>
      </c>
      <c r="G109" s="9">
        <v>0</v>
      </c>
      <c r="H109" s="9">
        <f t="shared" si="11"/>
        <v>1</v>
      </c>
      <c r="I109" s="10">
        <f t="shared" si="16"/>
        <v>0</v>
      </c>
      <c r="J109" s="17">
        <f t="shared" si="13"/>
        <v>0</v>
      </c>
      <c r="K109" s="16"/>
      <c r="L109" s="17">
        <f t="shared" si="14"/>
        <v>0</v>
      </c>
    </row>
    <row r="110" spans="1:12" ht="30" x14ac:dyDescent="0.25">
      <c r="A110" s="9" t="s">
        <v>24</v>
      </c>
      <c r="B110" s="12" t="s">
        <v>226</v>
      </c>
      <c r="C110" s="9">
        <v>403</v>
      </c>
      <c r="D110" s="9">
        <v>2000</v>
      </c>
      <c r="E110" s="9">
        <v>1</v>
      </c>
      <c r="F110" s="9" t="s">
        <v>12</v>
      </c>
      <c r="G110" s="9">
        <v>0</v>
      </c>
      <c r="H110" s="9">
        <f t="shared" si="11"/>
        <v>1</v>
      </c>
      <c r="I110" s="10">
        <f t="shared" si="16"/>
        <v>0</v>
      </c>
      <c r="J110" s="17">
        <f t="shared" si="13"/>
        <v>0</v>
      </c>
      <c r="K110" s="16"/>
      <c r="L110" s="17">
        <f t="shared" si="14"/>
        <v>0</v>
      </c>
    </row>
    <row r="111" spans="1:12" ht="30" x14ac:dyDescent="0.25">
      <c r="A111" s="9" t="s">
        <v>24</v>
      </c>
      <c r="B111" s="12" t="s">
        <v>227</v>
      </c>
      <c r="C111" s="9">
        <v>404</v>
      </c>
      <c r="D111" s="9">
        <v>1000</v>
      </c>
      <c r="E111" s="9">
        <v>1</v>
      </c>
      <c r="F111" s="9" t="s">
        <v>12</v>
      </c>
      <c r="G111" s="9">
        <v>0</v>
      </c>
      <c r="H111" s="9">
        <f t="shared" si="11"/>
        <v>1</v>
      </c>
      <c r="I111" s="10">
        <f t="shared" si="16"/>
        <v>0</v>
      </c>
      <c r="J111" s="17">
        <f t="shared" si="13"/>
        <v>0</v>
      </c>
      <c r="K111" s="16"/>
      <c r="L111" s="17">
        <f t="shared" si="14"/>
        <v>0</v>
      </c>
    </row>
    <row r="112" spans="1:12" ht="30" x14ac:dyDescent="0.25">
      <c r="A112" s="9" t="s">
        <v>24</v>
      </c>
      <c r="B112" s="12" t="s">
        <v>228</v>
      </c>
      <c r="C112" s="9">
        <v>405</v>
      </c>
      <c r="D112" s="9">
        <v>3000</v>
      </c>
      <c r="E112" s="9">
        <v>1</v>
      </c>
      <c r="F112" s="9" t="s">
        <v>12</v>
      </c>
      <c r="G112" s="9">
        <v>0.5</v>
      </c>
      <c r="H112" s="9">
        <f t="shared" si="11"/>
        <v>0.5</v>
      </c>
      <c r="I112" s="10">
        <f t="shared" si="16"/>
        <v>0.5</v>
      </c>
      <c r="J112" s="17">
        <f t="shared" si="13"/>
        <v>1500</v>
      </c>
      <c r="K112" s="16">
        <v>0.5</v>
      </c>
      <c r="L112" s="17">
        <f t="shared" si="14"/>
        <v>1500</v>
      </c>
    </row>
    <row r="113" spans="1:12" x14ac:dyDescent="0.25">
      <c r="A113" s="9" t="s">
        <v>18</v>
      </c>
      <c r="B113" s="29" t="s">
        <v>256</v>
      </c>
      <c r="C113" s="9">
        <v>413</v>
      </c>
      <c r="D113" s="9">
        <v>2500</v>
      </c>
      <c r="E113" s="9">
        <v>1</v>
      </c>
      <c r="F113" s="9" t="s">
        <v>12</v>
      </c>
      <c r="G113" s="9">
        <v>0</v>
      </c>
      <c r="H113" s="9">
        <f t="shared" si="11"/>
        <v>1</v>
      </c>
      <c r="I113" s="10">
        <f t="shared" si="12"/>
        <v>0</v>
      </c>
      <c r="J113" s="17">
        <f t="shared" si="13"/>
        <v>0</v>
      </c>
      <c r="K113" s="16"/>
      <c r="L113" s="17">
        <f t="shared" si="14"/>
        <v>0</v>
      </c>
    </row>
    <row r="114" spans="1:12" x14ac:dyDescent="0.25">
      <c r="A114" s="9" t="s">
        <v>18</v>
      </c>
      <c r="B114" s="29" t="s">
        <v>257</v>
      </c>
      <c r="C114" s="9">
        <v>414</v>
      </c>
      <c r="D114" s="9">
        <v>2500</v>
      </c>
      <c r="E114" s="9">
        <v>1</v>
      </c>
      <c r="F114" s="9" t="s">
        <v>12</v>
      </c>
      <c r="G114" s="9">
        <v>1</v>
      </c>
      <c r="H114" s="9">
        <f t="shared" si="11"/>
        <v>0</v>
      </c>
      <c r="I114" s="10">
        <f t="shared" si="12"/>
        <v>1</v>
      </c>
      <c r="J114" s="17">
        <f t="shared" si="13"/>
        <v>2500</v>
      </c>
      <c r="K114" s="16"/>
      <c r="L114" s="17">
        <f t="shared" si="14"/>
        <v>0</v>
      </c>
    </row>
    <row r="115" spans="1:12" ht="30" x14ac:dyDescent="0.25">
      <c r="A115" s="15" t="s">
        <v>523</v>
      </c>
      <c r="B115" s="12" t="s">
        <v>258</v>
      </c>
      <c r="C115" s="15">
        <v>415</v>
      </c>
      <c r="D115" s="15">
        <v>48.438000000000002</v>
      </c>
      <c r="E115" s="15">
        <v>101.62</v>
      </c>
      <c r="F115" s="15" t="s">
        <v>10</v>
      </c>
      <c r="G115" s="15">
        <v>0</v>
      </c>
      <c r="H115" s="9">
        <f t="shared" si="11"/>
        <v>101.62</v>
      </c>
      <c r="I115" s="10">
        <f t="shared" si="12"/>
        <v>0</v>
      </c>
      <c r="J115" s="17">
        <f t="shared" ref="J115:J119" si="17">G115*D115</f>
        <v>0</v>
      </c>
      <c r="K115" s="16">
        <v>1</v>
      </c>
      <c r="L115" s="17">
        <f t="shared" si="14"/>
        <v>4922.2695600000006</v>
      </c>
    </row>
    <row r="116" spans="1:12" ht="30" x14ac:dyDescent="0.25">
      <c r="A116" s="15" t="s">
        <v>523</v>
      </c>
      <c r="B116" s="12" t="s">
        <v>259</v>
      </c>
      <c r="C116" s="15">
        <v>416</v>
      </c>
      <c r="D116" s="15">
        <v>16.149999999999999</v>
      </c>
      <c r="E116" s="15">
        <v>101.62</v>
      </c>
      <c r="F116" s="15" t="s">
        <v>10</v>
      </c>
      <c r="G116" s="15">
        <v>0</v>
      </c>
      <c r="H116" s="9">
        <f t="shared" si="11"/>
        <v>101.62</v>
      </c>
      <c r="I116" s="16">
        <f t="shared" ref="I116:I119" si="18">(G116/E116)</f>
        <v>0</v>
      </c>
      <c r="J116" s="17">
        <f t="shared" si="17"/>
        <v>0</v>
      </c>
      <c r="K116" s="16">
        <v>1</v>
      </c>
      <c r="L116" s="17">
        <f t="shared" si="14"/>
        <v>1641.163</v>
      </c>
    </row>
    <row r="117" spans="1:12" ht="45" x14ac:dyDescent="0.25">
      <c r="A117" s="15" t="s">
        <v>523</v>
      </c>
      <c r="B117" s="12" t="s">
        <v>260</v>
      </c>
      <c r="C117" s="15">
        <v>417</v>
      </c>
      <c r="D117" s="15">
        <v>26.91</v>
      </c>
      <c r="E117" s="15">
        <v>101.62</v>
      </c>
      <c r="F117" s="15" t="s">
        <v>10</v>
      </c>
      <c r="G117" s="15">
        <v>0</v>
      </c>
      <c r="H117" s="15">
        <f t="shared" si="11"/>
        <v>101.62</v>
      </c>
      <c r="I117" s="16">
        <f t="shared" si="18"/>
        <v>0</v>
      </c>
      <c r="J117" s="17">
        <f t="shared" si="17"/>
        <v>0</v>
      </c>
      <c r="K117" s="16"/>
      <c r="L117" s="17">
        <f t="shared" si="14"/>
        <v>0</v>
      </c>
    </row>
    <row r="118" spans="1:12" ht="30" x14ac:dyDescent="0.25">
      <c r="A118" s="15" t="s">
        <v>523</v>
      </c>
      <c r="B118" s="12" t="s">
        <v>261</v>
      </c>
      <c r="C118" s="15">
        <v>418</v>
      </c>
      <c r="D118" s="15">
        <v>16.149999999999999</v>
      </c>
      <c r="E118" s="15">
        <v>50.74</v>
      </c>
      <c r="F118" s="15" t="s">
        <v>10</v>
      </c>
      <c r="G118" s="15">
        <v>0</v>
      </c>
      <c r="H118" s="15">
        <f t="shared" si="11"/>
        <v>50.74</v>
      </c>
      <c r="I118" s="16">
        <f t="shared" si="18"/>
        <v>0</v>
      </c>
      <c r="J118" s="17">
        <f t="shared" si="17"/>
        <v>0</v>
      </c>
      <c r="K118" s="16">
        <v>1</v>
      </c>
      <c r="L118" s="17">
        <f t="shared" si="14"/>
        <v>819.45099999999991</v>
      </c>
    </row>
    <row r="119" spans="1:12" ht="30" x14ac:dyDescent="0.25">
      <c r="A119" s="15" t="s">
        <v>523</v>
      </c>
      <c r="B119" s="12" t="s">
        <v>262</v>
      </c>
      <c r="C119" s="15">
        <v>419</v>
      </c>
      <c r="D119" s="15">
        <v>32.292000000000002</v>
      </c>
      <c r="E119" s="15">
        <v>50.74</v>
      </c>
      <c r="F119" s="15" t="s">
        <v>10</v>
      </c>
      <c r="G119" s="15">
        <v>0</v>
      </c>
      <c r="H119" s="15">
        <f t="shared" si="11"/>
        <v>50.74</v>
      </c>
      <c r="I119" s="16">
        <f t="shared" si="18"/>
        <v>0</v>
      </c>
      <c r="J119" s="17">
        <f t="shared" si="17"/>
        <v>0</v>
      </c>
      <c r="K119" s="16"/>
      <c r="L119" s="17">
        <f t="shared" si="14"/>
        <v>0</v>
      </c>
    </row>
    <row r="120" spans="1:12" ht="15.75" x14ac:dyDescent="0.25">
      <c r="J120" s="21">
        <f>SUM(J4:J114)</f>
        <v>723819.55573600007</v>
      </c>
      <c r="L120" s="21">
        <f>SUM(L4:L114)</f>
        <v>267560.69084800006</v>
      </c>
    </row>
  </sheetData>
  <autoFilter ref="A3:O114" xr:uid="{00000000-0009-0000-0000-000037000000}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3:O103"/>
  <sheetViews>
    <sheetView topLeftCell="A87" zoomScale="85" zoomScaleNormal="85" workbookViewId="0">
      <pane xSplit="4" topLeftCell="K1" activePane="topRight" state="frozen"/>
      <selection pane="topRight" activeCell="A4" sqref="A4:L103"/>
    </sheetView>
  </sheetViews>
  <sheetFormatPr defaultRowHeight="15" x14ac:dyDescent="0.25"/>
  <cols>
    <col min="1" max="1" width="24.85546875" customWidth="1"/>
    <col min="2" max="2" width="39.85546875" style="30" customWidth="1"/>
    <col min="3" max="3" width="11.5703125" bestFit="1" customWidth="1"/>
    <col min="4" max="4" width="16.28515625" customWidth="1"/>
    <col min="5" max="5" width="14.7109375" customWidth="1"/>
    <col min="6" max="6" width="11.5703125" bestFit="1" customWidth="1"/>
    <col min="7" max="7" width="23.28515625" customWidth="1"/>
    <col min="8" max="8" width="15.85546875" bestFit="1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137.52000000000001</v>
      </c>
      <c r="F4" s="9" t="s">
        <v>10</v>
      </c>
      <c r="G4" s="9">
        <v>137.52000000000001</v>
      </c>
      <c r="H4" s="9">
        <f>E4-G4</f>
        <v>0</v>
      </c>
      <c r="I4" s="10">
        <f>G4/E4</f>
        <v>1</v>
      </c>
      <c r="J4" s="17">
        <f t="shared" ref="J4:J67" si="0">D4*G4</f>
        <v>7426.0800000000008</v>
      </c>
      <c r="K4" s="16"/>
      <c r="L4" s="17">
        <f t="shared" ref="L4:L67" si="1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2">E5-G5</f>
        <v>0</v>
      </c>
      <c r="I5" s="10">
        <f t="shared" ref="I5:I68" si="3">G5/E5</f>
        <v>1</v>
      </c>
      <c r="J5" s="17">
        <f t="shared" si="0"/>
        <v>4000</v>
      </c>
      <c r="K5" s="16"/>
      <c r="L5" s="17">
        <f t="shared" si="1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2"/>
        <v>0</v>
      </c>
      <c r="I6" s="10">
        <f t="shared" si="3"/>
        <v>1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135.57</v>
      </c>
      <c r="F7" s="9" t="s">
        <v>14</v>
      </c>
      <c r="G7" s="9">
        <v>135.57</v>
      </c>
      <c r="H7" s="9">
        <f t="shared" si="2"/>
        <v>0</v>
      </c>
      <c r="I7" s="10">
        <f t="shared" si="3"/>
        <v>1</v>
      </c>
      <c r="J7" s="17">
        <f t="shared" si="0"/>
        <v>28697.457599999998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8300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67.790000000000006</v>
      </c>
      <c r="F8" s="9" t="s">
        <v>10</v>
      </c>
      <c r="G8" s="9">
        <v>67.790000000000006</v>
      </c>
      <c r="H8" s="9">
        <f t="shared" si="2"/>
        <v>0</v>
      </c>
      <c r="I8" s="10">
        <f t="shared" si="3"/>
        <v>1</v>
      </c>
      <c r="J8" s="17">
        <f t="shared" si="0"/>
        <v>1491.38</v>
      </c>
      <c r="K8" s="16"/>
      <c r="L8" s="17">
        <f t="shared" si="1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114.59</v>
      </c>
      <c r="F9" s="9" t="s">
        <v>14</v>
      </c>
      <c r="G9" s="9">
        <v>114.59</v>
      </c>
      <c r="H9" s="9">
        <f t="shared" si="2"/>
        <v>0</v>
      </c>
      <c r="I9" s="10">
        <f t="shared" si="3"/>
        <v>1</v>
      </c>
      <c r="J9" s="17">
        <f t="shared" si="0"/>
        <v>16170.9408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5.8449999999999998</v>
      </c>
      <c r="F10" s="9" t="s">
        <v>14</v>
      </c>
      <c r="G10" s="9">
        <v>5.85</v>
      </c>
      <c r="H10" s="9">
        <f t="shared" si="2"/>
        <v>-4.9999999999998934E-3</v>
      </c>
      <c r="I10" s="10">
        <f t="shared" si="3"/>
        <v>1.0008554319931566</v>
      </c>
      <c r="J10" s="17">
        <f t="shared" si="0"/>
        <v>1238.328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65.48</v>
      </c>
      <c r="F11" s="9" t="s">
        <v>14</v>
      </c>
      <c r="G11" s="9">
        <v>65.48</v>
      </c>
      <c r="H11" s="9">
        <f t="shared" si="2"/>
        <v>0</v>
      </c>
      <c r="I11" s="10">
        <f t="shared" si="3"/>
        <v>1</v>
      </c>
      <c r="J11" s="17">
        <f t="shared" si="0"/>
        <v>9240.5376000000015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19000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137.52000000000001</v>
      </c>
      <c r="F12" s="9" t="s">
        <v>10</v>
      </c>
      <c r="G12" s="9">
        <v>137.52000000000001</v>
      </c>
      <c r="H12" s="9">
        <f t="shared" si="2"/>
        <v>0</v>
      </c>
      <c r="I12" s="10">
        <f t="shared" si="3"/>
        <v>1</v>
      </c>
      <c r="J12" s="17">
        <f t="shared" si="0"/>
        <v>3025.44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13.18</v>
      </c>
      <c r="F13" s="9" t="s">
        <v>14</v>
      </c>
      <c r="G13" s="9">
        <v>0</v>
      </c>
      <c r="H13" s="9">
        <f t="shared" si="2"/>
        <v>13.18</v>
      </c>
      <c r="I13" s="10">
        <f t="shared" si="3"/>
        <v>0</v>
      </c>
      <c r="J13" s="17">
        <f t="shared" si="0"/>
        <v>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4.5659999999999998</v>
      </c>
      <c r="F14" s="9" t="s">
        <v>14</v>
      </c>
      <c r="G14" s="9">
        <v>4.57</v>
      </c>
      <c r="H14" s="9">
        <f t="shared" si="2"/>
        <v>-4.0000000000004476E-3</v>
      </c>
      <c r="I14" s="10">
        <f t="shared" si="3"/>
        <v>1.0008760402978538</v>
      </c>
      <c r="J14" s="17">
        <f t="shared" si="0"/>
        <v>4570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2.923</v>
      </c>
      <c r="F15" s="9" t="s">
        <v>14</v>
      </c>
      <c r="G15" s="9">
        <v>2.92</v>
      </c>
      <c r="H15" s="9">
        <f t="shared" si="2"/>
        <v>3.0000000000001137E-3</v>
      </c>
      <c r="I15" s="10">
        <f t="shared" si="3"/>
        <v>0.99897365720150522</v>
      </c>
      <c r="J15" s="17">
        <f t="shared" si="0"/>
        <v>2920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13.752000000000001</v>
      </c>
      <c r="F16" s="9" t="s">
        <v>14</v>
      </c>
      <c r="G16" s="9">
        <v>13.75</v>
      </c>
      <c r="H16" s="9">
        <f t="shared" si="2"/>
        <v>2.0000000000006679E-3</v>
      </c>
      <c r="I16" s="10">
        <f t="shared" si="3"/>
        <v>0.99985456660849326</v>
      </c>
      <c r="J16" s="17">
        <f t="shared" si="0"/>
        <v>13750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0.5</v>
      </c>
      <c r="F17" s="9" t="s">
        <v>16</v>
      </c>
      <c r="G17" s="9">
        <v>0.5</v>
      </c>
      <c r="H17" s="9">
        <f t="shared" si="2"/>
        <v>0</v>
      </c>
      <c r="I17" s="10">
        <f t="shared" si="3"/>
        <v>1</v>
      </c>
      <c r="J17" s="17">
        <f t="shared" si="0"/>
        <v>3750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2"/>
        <v>0</v>
      </c>
      <c r="I18" s="10">
        <f t="shared" si="3"/>
        <v>1</v>
      </c>
      <c r="J18" s="17">
        <f t="shared" si="0"/>
        <v>5250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0.5</v>
      </c>
      <c r="F19" s="9" t="s">
        <v>16</v>
      </c>
      <c r="G19" s="9">
        <v>0.5</v>
      </c>
      <c r="H19" s="9">
        <f t="shared" si="2"/>
        <v>0</v>
      </c>
      <c r="I19" s="10">
        <f t="shared" si="3"/>
        <v>1</v>
      </c>
      <c r="J19" s="17">
        <f t="shared" si="0"/>
        <v>3750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0.9</v>
      </c>
      <c r="F20" s="9" t="s">
        <v>16</v>
      </c>
      <c r="G20" s="9">
        <v>0.9</v>
      </c>
      <c r="H20" s="9">
        <f t="shared" si="2"/>
        <v>0</v>
      </c>
      <c r="I20" s="10">
        <f t="shared" si="3"/>
        <v>1</v>
      </c>
      <c r="J20" s="17">
        <f t="shared" si="0"/>
        <v>6750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2</v>
      </c>
      <c r="F21" s="9" t="s">
        <v>16</v>
      </c>
      <c r="G21" s="9">
        <v>2</v>
      </c>
      <c r="H21" s="9">
        <f t="shared" si="2"/>
        <v>0</v>
      </c>
      <c r="I21" s="10">
        <f t="shared" si="3"/>
        <v>1</v>
      </c>
      <c r="J21" s="17">
        <f t="shared" si="0"/>
        <v>15000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2"/>
        <v>0</v>
      </c>
      <c r="I22" s="10">
        <f t="shared" si="3"/>
        <v>1</v>
      </c>
      <c r="J22" s="17">
        <f t="shared" si="0"/>
        <v>1275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</v>
      </c>
      <c r="H23" s="9">
        <f t="shared" si="2"/>
        <v>0.15</v>
      </c>
      <c r="I23" s="10">
        <f t="shared" si="3"/>
        <v>0</v>
      </c>
      <c r="J23" s="17">
        <f t="shared" si="0"/>
        <v>0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43.26</v>
      </c>
      <c r="F24" s="9" t="s">
        <v>10</v>
      </c>
      <c r="G24" s="9">
        <v>43.26</v>
      </c>
      <c r="H24" s="9">
        <f t="shared" si="2"/>
        <v>0</v>
      </c>
      <c r="I24" s="10">
        <f t="shared" si="3"/>
        <v>1</v>
      </c>
      <c r="J24" s="17">
        <f t="shared" si="0"/>
        <v>13038.217919999999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28.8</v>
      </c>
      <c r="F25" s="9" t="s">
        <v>10</v>
      </c>
      <c r="G25" s="9">
        <v>28.8</v>
      </c>
      <c r="H25" s="9">
        <f t="shared" si="2"/>
        <v>0</v>
      </c>
      <c r="I25" s="10">
        <f t="shared" si="3"/>
        <v>1</v>
      </c>
      <c r="J25" s="17">
        <f t="shared" si="0"/>
        <v>8680.0895999999993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64.28</v>
      </c>
      <c r="F26" s="9" t="s">
        <v>10</v>
      </c>
      <c r="G26" s="9">
        <v>64.28</v>
      </c>
      <c r="H26" s="9">
        <f t="shared" si="2"/>
        <v>0</v>
      </c>
      <c r="I26" s="10">
        <f t="shared" si="3"/>
        <v>1</v>
      </c>
      <c r="J26" s="17">
        <f t="shared" si="0"/>
        <v>19373.477760000002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51.51</v>
      </c>
      <c r="F27" s="9" t="s">
        <v>10</v>
      </c>
      <c r="G27" s="9">
        <v>51.51</v>
      </c>
      <c r="H27" s="9">
        <f t="shared" si="2"/>
        <v>0</v>
      </c>
      <c r="I27" s="10">
        <f t="shared" si="3"/>
        <v>1</v>
      </c>
      <c r="J27" s="17">
        <f t="shared" si="0"/>
        <v>15524.70192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ht="30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187.91</v>
      </c>
      <c r="F28" s="9" t="s">
        <v>10</v>
      </c>
      <c r="G28" s="9">
        <v>187.91</v>
      </c>
      <c r="H28" s="9">
        <f t="shared" si="2"/>
        <v>0</v>
      </c>
      <c r="I28" s="10">
        <f t="shared" si="3"/>
        <v>1</v>
      </c>
      <c r="J28" s="17">
        <f t="shared" si="0"/>
        <v>56634.570719999996</v>
      </c>
      <c r="K28" s="16"/>
      <c r="L28" s="17">
        <f t="shared" si="1"/>
        <v>0</v>
      </c>
      <c r="N28" s="17" t="s">
        <v>57</v>
      </c>
      <c r="O28" s="17">
        <f>SUMIF($A$4:$A$1499,"FERRO STRUCTURALS",$L$4:$L$1499)</f>
        <v>0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13.1328</v>
      </c>
      <c r="F29" s="9" t="s">
        <v>10</v>
      </c>
      <c r="G29" s="9">
        <v>13.13</v>
      </c>
      <c r="H29" s="9">
        <f t="shared" si="2"/>
        <v>2.7999999999988034E-3</v>
      </c>
      <c r="I29" s="10">
        <f t="shared" si="3"/>
        <v>0.99978679337231979</v>
      </c>
      <c r="J29" s="17">
        <f t="shared" si="0"/>
        <v>3957.2769600000001</v>
      </c>
      <c r="K29" s="16"/>
      <c r="L29" s="17">
        <f t="shared" si="1"/>
        <v>0</v>
      </c>
      <c r="N29" s="51" t="s">
        <v>472</v>
      </c>
      <c r="O29" s="21">
        <f>SUM(O4:O28)</f>
        <v>27300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15.61</v>
      </c>
      <c r="F30" s="9" t="s">
        <v>10</v>
      </c>
      <c r="G30" s="9">
        <v>0</v>
      </c>
      <c r="H30" s="9">
        <f t="shared" si="2"/>
        <v>15.61</v>
      </c>
      <c r="I30" s="10">
        <f t="shared" si="3"/>
        <v>0</v>
      </c>
      <c r="J30" s="17">
        <f t="shared" si="0"/>
        <v>0</v>
      </c>
      <c r="K30" s="16"/>
      <c r="L30" s="17">
        <f t="shared" si="1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15.37</v>
      </c>
      <c r="F31" s="9" t="s">
        <v>14</v>
      </c>
      <c r="G31" s="9">
        <v>15.37</v>
      </c>
      <c r="H31" s="9">
        <f t="shared" si="2"/>
        <v>0</v>
      </c>
      <c r="I31" s="10">
        <f t="shared" si="3"/>
        <v>1</v>
      </c>
      <c r="J31" s="17">
        <f t="shared" si="0"/>
        <v>3458.25</v>
      </c>
      <c r="K31" s="16"/>
      <c r="L31" s="17">
        <f t="shared" si="1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2.56</v>
      </c>
      <c r="F32" s="9" t="s">
        <v>14</v>
      </c>
      <c r="G32" s="9">
        <v>2.56</v>
      </c>
      <c r="H32" s="9">
        <f t="shared" si="2"/>
        <v>0</v>
      </c>
      <c r="I32" s="10">
        <f t="shared" si="3"/>
        <v>1</v>
      </c>
      <c r="J32" s="17">
        <f t="shared" si="0"/>
        <v>3840</v>
      </c>
      <c r="K32" s="16"/>
      <c r="L32" s="17">
        <f t="shared" si="1"/>
        <v>0</v>
      </c>
    </row>
    <row r="33" spans="1:13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4.38</v>
      </c>
      <c r="F33" s="9" t="s">
        <v>14</v>
      </c>
      <c r="G33" s="9">
        <v>4.38</v>
      </c>
      <c r="H33" s="9">
        <f t="shared" si="2"/>
        <v>0</v>
      </c>
      <c r="I33" s="10">
        <f t="shared" si="3"/>
        <v>1</v>
      </c>
      <c r="J33" s="17">
        <f t="shared" si="0"/>
        <v>3942</v>
      </c>
      <c r="K33" s="16"/>
      <c r="L33" s="17">
        <f t="shared" si="1"/>
        <v>0</v>
      </c>
    </row>
    <row r="34" spans="1:13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3.05</v>
      </c>
      <c r="F34" s="9" t="s">
        <v>14</v>
      </c>
      <c r="G34" s="9">
        <v>3.05</v>
      </c>
      <c r="H34" s="9">
        <f t="shared" si="2"/>
        <v>0</v>
      </c>
      <c r="I34" s="10">
        <f t="shared" si="3"/>
        <v>1</v>
      </c>
      <c r="J34" s="17">
        <f t="shared" si="0"/>
        <v>6100</v>
      </c>
      <c r="K34" s="16"/>
      <c r="L34" s="17">
        <f t="shared" si="1"/>
        <v>0</v>
      </c>
    </row>
    <row r="35" spans="1:13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21.873999999999999</v>
      </c>
      <c r="F35" s="9" t="s">
        <v>14</v>
      </c>
      <c r="G35" s="9">
        <v>21.87</v>
      </c>
      <c r="H35" s="9">
        <f t="shared" si="2"/>
        <v>3.9999999999977831E-3</v>
      </c>
      <c r="I35" s="10">
        <f t="shared" si="3"/>
        <v>0.99981713449757714</v>
      </c>
      <c r="J35" s="17">
        <f t="shared" si="0"/>
        <v>4920.75</v>
      </c>
      <c r="K35" s="16"/>
      <c r="L35" s="17">
        <f t="shared" si="1"/>
        <v>0</v>
      </c>
    </row>
    <row r="36" spans="1:13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2.2330000000000001</v>
      </c>
      <c r="F36" s="9" t="s">
        <v>14</v>
      </c>
      <c r="G36" s="9">
        <v>2.23</v>
      </c>
      <c r="H36" s="9">
        <f t="shared" si="2"/>
        <v>3.0000000000001137E-3</v>
      </c>
      <c r="I36" s="10">
        <f t="shared" si="3"/>
        <v>0.99865651589789517</v>
      </c>
      <c r="J36" s="17">
        <f t="shared" si="0"/>
        <v>4460</v>
      </c>
      <c r="K36" s="16"/>
      <c r="L36" s="17">
        <f t="shared" si="1"/>
        <v>0</v>
      </c>
    </row>
    <row r="37" spans="1:13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1.1000000000000001</v>
      </c>
      <c r="F37" s="9" t="s">
        <v>14</v>
      </c>
      <c r="G37" s="9">
        <v>0</v>
      </c>
      <c r="H37" s="9">
        <f t="shared" si="2"/>
        <v>1.1000000000000001</v>
      </c>
      <c r="I37" s="10">
        <f t="shared" si="3"/>
        <v>0</v>
      </c>
      <c r="J37" s="17">
        <f t="shared" si="0"/>
        <v>0</v>
      </c>
      <c r="K37" s="16"/>
      <c r="L37" s="17">
        <f t="shared" si="1"/>
        <v>0</v>
      </c>
    </row>
    <row r="38" spans="1:13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2"/>
        <v>0</v>
      </c>
      <c r="I38" s="10">
        <f t="shared" si="3"/>
        <v>1</v>
      </c>
      <c r="J38" s="17">
        <f t="shared" si="0"/>
        <v>2000</v>
      </c>
      <c r="K38" s="16"/>
      <c r="L38" s="17">
        <f t="shared" si="1"/>
        <v>0</v>
      </c>
      <c r="M38">
        <f t="shared" ref="M38:M61" si="4">E38*D38</f>
        <v>2000</v>
      </c>
    </row>
    <row r="39" spans="1:13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0.75</v>
      </c>
      <c r="F39" s="9" t="s">
        <v>16</v>
      </c>
      <c r="G39" s="9">
        <v>0.75</v>
      </c>
      <c r="H39" s="9">
        <f t="shared" si="2"/>
        <v>0</v>
      </c>
      <c r="I39" s="10">
        <f t="shared" si="3"/>
        <v>1</v>
      </c>
      <c r="J39" s="17">
        <f t="shared" si="0"/>
        <v>5625</v>
      </c>
      <c r="K39" s="16"/>
      <c r="L39" s="17">
        <f t="shared" si="1"/>
        <v>0</v>
      </c>
    </row>
    <row r="40" spans="1:13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1.3</v>
      </c>
      <c r="F40" s="9" t="s">
        <v>16</v>
      </c>
      <c r="G40" s="9">
        <v>1.3</v>
      </c>
      <c r="H40" s="9">
        <f t="shared" si="2"/>
        <v>0</v>
      </c>
      <c r="I40" s="10">
        <f t="shared" si="3"/>
        <v>1</v>
      </c>
      <c r="J40" s="17">
        <f t="shared" si="0"/>
        <v>9750</v>
      </c>
      <c r="K40" s="16"/>
      <c r="L40" s="17">
        <f t="shared" si="1"/>
        <v>0</v>
      </c>
    </row>
    <row r="41" spans="1:13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v>0.17</v>
      </c>
      <c r="H41" s="9">
        <f t="shared" si="2"/>
        <v>0</v>
      </c>
      <c r="I41" s="10">
        <f t="shared" si="3"/>
        <v>1</v>
      </c>
      <c r="J41" s="17">
        <f t="shared" si="0"/>
        <v>1275</v>
      </c>
      <c r="K41" s="16"/>
      <c r="L41" s="17">
        <f t="shared" si="1"/>
        <v>0</v>
      </c>
    </row>
    <row r="42" spans="1:13" x14ac:dyDescent="0.25">
      <c r="A42" s="9" t="s">
        <v>34</v>
      </c>
      <c r="B42" s="29" t="s">
        <v>123</v>
      </c>
      <c r="C42" s="9">
        <v>80</v>
      </c>
      <c r="D42" s="9">
        <v>7500</v>
      </c>
      <c r="E42" s="9">
        <v>0.17</v>
      </c>
      <c r="F42" s="9" t="s">
        <v>16</v>
      </c>
      <c r="G42" s="9">
        <v>0</v>
      </c>
      <c r="H42" s="9">
        <f t="shared" si="2"/>
        <v>0.17</v>
      </c>
      <c r="I42" s="10">
        <f t="shared" si="3"/>
        <v>0</v>
      </c>
      <c r="J42" s="17">
        <f t="shared" si="0"/>
        <v>0</v>
      </c>
      <c r="K42" s="16"/>
      <c r="L42" s="17">
        <f t="shared" si="1"/>
        <v>0</v>
      </c>
    </row>
    <row r="43" spans="1:13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47.03</v>
      </c>
      <c r="F43" s="9" t="s">
        <v>10</v>
      </c>
      <c r="G43" s="9">
        <v>47.03</v>
      </c>
      <c r="H43" s="9">
        <f t="shared" si="2"/>
        <v>0</v>
      </c>
      <c r="I43" s="10">
        <f t="shared" si="3"/>
        <v>1</v>
      </c>
      <c r="J43" s="17">
        <f t="shared" si="0"/>
        <v>14174.465760000001</v>
      </c>
      <c r="K43" s="16"/>
      <c r="L43" s="17">
        <f t="shared" si="1"/>
        <v>0</v>
      </c>
    </row>
    <row r="44" spans="1:13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165.84</v>
      </c>
      <c r="F44" s="9" t="s">
        <v>10</v>
      </c>
      <c r="G44" s="9">
        <v>165.84</v>
      </c>
      <c r="H44" s="9">
        <f t="shared" si="2"/>
        <v>0</v>
      </c>
      <c r="I44" s="10">
        <f t="shared" si="3"/>
        <v>1</v>
      </c>
      <c r="J44" s="17">
        <f t="shared" si="0"/>
        <v>49982.849280000002</v>
      </c>
      <c r="K44" s="16"/>
      <c r="L44" s="17">
        <f t="shared" si="1"/>
        <v>0</v>
      </c>
    </row>
    <row r="45" spans="1:13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13.1328</v>
      </c>
      <c r="F45" s="9" t="s">
        <v>10</v>
      </c>
      <c r="G45" s="9">
        <v>13.13</v>
      </c>
      <c r="H45" s="9">
        <f t="shared" si="2"/>
        <v>2.7999999999988034E-3</v>
      </c>
      <c r="I45" s="10">
        <f t="shared" si="3"/>
        <v>0.99978679337231979</v>
      </c>
      <c r="J45" s="17">
        <f t="shared" si="0"/>
        <v>3957.2769600000001</v>
      </c>
      <c r="K45" s="16"/>
      <c r="L45" s="17">
        <f t="shared" si="1"/>
        <v>0</v>
      </c>
    </row>
    <row r="46" spans="1:13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18.21</v>
      </c>
      <c r="F46" s="9" t="s">
        <v>10</v>
      </c>
      <c r="G46" s="9">
        <v>0</v>
      </c>
      <c r="H46" s="9">
        <f t="shared" si="2"/>
        <v>18.21</v>
      </c>
      <c r="I46" s="10">
        <f t="shared" si="3"/>
        <v>0</v>
      </c>
      <c r="J46" s="17">
        <f t="shared" si="0"/>
        <v>0</v>
      </c>
      <c r="K46" s="16"/>
      <c r="L46" s="17">
        <f t="shared" si="1"/>
        <v>0</v>
      </c>
    </row>
    <row r="47" spans="1:13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2.7839999999999998</v>
      </c>
      <c r="F47" s="9" t="s">
        <v>14</v>
      </c>
      <c r="G47" s="9">
        <v>2.78</v>
      </c>
      <c r="H47" s="9">
        <f t="shared" si="2"/>
        <v>4.0000000000000036E-3</v>
      </c>
      <c r="I47" s="10">
        <f t="shared" si="3"/>
        <v>0.99856321839080464</v>
      </c>
      <c r="J47" s="17">
        <f t="shared" si="0"/>
        <v>5560</v>
      </c>
      <c r="K47" s="16"/>
      <c r="L47" s="17">
        <f t="shared" si="1"/>
        <v>0</v>
      </c>
    </row>
    <row r="48" spans="1:13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18.898</v>
      </c>
      <c r="F48" s="9" t="s">
        <v>14</v>
      </c>
      <c r="G48" s="9">
        <v>18.899999999999999</v>
      </c>
      <c r="H48" s="9">
        <f t="shared" si="2"/>
        <v>-1.9999999999988916E-3</v>
      </c>
      <c r="I48" s="10">
        <f t="shared" si="3"/>
        <v>1.0001058313048998</v>
      </c>
      <c r="J48" s="17">
        <f t="shared" si="0"/>
        <v>4252.5</v>
      </c>
      <c r="K48" s="16"/>
      <c r="L48" s="17">
        <f t="shared" si="1"/>
        <v>0</v>
      </c>
    </row>
    <row r="49" spans="1:13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2.2330000000000001</v>
      </c>
      <c r="F49" s="9" t="s">
        <v>14</v>
      </c>
      <c r="G49" s="9">
        <v>2.23</v>
      </c>
      <c r="H49" s="9">
        <f t="shared" si="2"/>
        <v>3.0000000000001137E-3</v>
      </c>
      <c r="I49" s="10">
        <f t="shared" si="3"/>
        <v>0.99865651589789517</v>
      </c>
      <c r="J49" s="17">
        <f t="shared" si="0"/>
        <v>4460</v>
      </c>
      <c r="K49" s="16"/>
      <c r="L49" s="17">
        <f t="shared" si="1"/>
        <v>0</v>
      </c>
    </row>
    <row r="50" spans="1:13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1.153</v>
      </c>
      <c r="F50" s="9" t="s">
        <v>14</v>
      </c>
      <c r="G50" s="9">
        <v>0</v>
      </c>
      <c r="H50" s="9">
        <f t="shared" si="2"/>
        <v>1.153</v>
      </c>
      <c r="I50" s="10">
        <f t="shared" si="3"/>
        <v>0</v>
      </c>
      <c r="J50" s="17">
        <f t="shared" si="0"/>
        <v>0</v>
      </c>
      <c r="K50" s="16"/>
      <c r="L50" s="17">
        <f t="shared" si="1"/>
        <v>0</v>
      </c>
    </row>
    <row r="51" spans="1:13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0.17</v>
      </c>
      <c r="F51" s="9" t="s">
        <v>16</v>
      </c>
      <c r="G51" s="9">
        <v>0.17</v>
      </c>
      <c r="H51" s="9">
        <f t="shared" si="2"/>
        <v>0</v>
      </c>
      <c r="I51" s="10">
        <f t="shared" si="3"/>
        <v>1</v>
      </c>
      <c r="J51" s="17">
        <f t="shared" si="0"/>
        <v>1275</v>
      </c>
      <c r="K51" s="16"/>
      <c r="L51" s="17">
        <f t="shared" si="1"/>
        <v>0</v>
      </c>
    </row>
    <row r="52" spans="1:13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0.2</v>
      </c>
      <c r="H52" s="9">
        <f t="shared" si="2"/>
        <v>0</v>
      </c>
      <c r="I52" s="10">
        <f t="shared" si="3"/>
        <v>1</v>
      </c>
      <c r="J52" s="17">
        <f t="shared" si="0"/>
        <v>1500</v>
      </c>
      <c r="K52" s="16"/>
      <c r="L52" s="17">
        <f t="shared" si="1"/>
        <v>0</v>
      </c>
    </row>
    <row r="53" spans="1:13" x14ac:dyDescent="0.25">
      <c r="A53" s="9" t="s">
        <v>34</v>
      </c>
      <c r="B53" s="29" t="s">
        <v>134</v>
      </c>
      <c r="C53" s="9">
        <v>103</v>
      </c>
      <c r="D53" s="9">
        <v>7500</v>
      </c>
      <c r="E53" s="9">
        <v>0.05</v>
      </c>
      <c r="F53" s="9" t="s">
        <v>16</v>
      </c>
      <c r="G53" s="9">
        <v>0</v>
      </c>
      <c r="H53" s="9">
        <f t="shared" si="2"/>
        <v>0.05</v>
      </c>
      <c r="I53" s="10">
        <f t="shared" si="3"/>
        <v>0</v>
      </c>
      <c r="J53" s="17">
        <f t="shared" si="0"/>
        <v>0</v>
      </c>
      <c r="K53" s="16"/>
      <c r="L53" s="17">
        <f t="shared" si="1"/>
        <v>0</v>
      </c>
    </row>
    <row r="54" spans="1:13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2"/>
        <v>0</v>
      </c>
      <c r="I54" s="10">
        <f t="shared" si="3"/>
        <v>1</v>
      </c>
      <c r="J54" s="17">
        <f t="shared" si="0"/>
        <v>2441.2752</v>
      </c>
      <c r="K54" s="16"/>
      <c r="L54" s="17">
        <f t="shared" si="1"/>
        <v>0</v>
      </c>
    </row>
    <row r="55" spans="1:13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29.47</v>
      </c>
      <c r="F55" s="9" t="s">
        <v>10</v>
      </c>
      <c r="G55" s="9">
        <v>29.47</v>
      </c>
      <c r="H55" s="9">
        <f t="shared" si="2"/>
        <v>0</v>
      </c>
      <c r="I55" s="10">
        <f t="shared" si="3"/>
        <v>1</v>
      </c>
      <c r="J55" s="17">
        <f t="shared" si="0"/>
        <v>8882.0222400000002</v>
      </c>
      <c r="K55" s="16"/>
      <c r="L55" s="17">
        <f t="shared" si="1"/>
        <v>0</v>
      </c>
    </row>
    <row r="56" spans="1:13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3.88</v>
      </c>
      <c r="F56" s="9" t="s">
        <v>10</v>
      </c>
      <c r="G56" s="9">
        <v>0</v>
      </c>
      <c r="H56" s="9">
        <f t="shared" si="2"/>
        <v>3.88</v>
      </c>
      <c r="I56" s="10">
        <f t="shared" si="3"/>
        <v>0</v>
      </c>
      <c r="J56" s="17">
        <f t="shared" si="0"/>
        <v>0</v>
      </c>
      <c r="K56" s="16"/>
      <c r="L56" s="17">
        <f t="shared" si="1"/>
        <v>0</v>
      </c>
    </row>
    <row r="57" spans="1:13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0.81</v>
      </c>
      <c r="F57" s="9" t="s">
        <v>14</v>
      </c>
      <c r="G57" s="9">
        <v>0.81</v>
      </c>
      <c r="H57" s="9">
        <f t="shared" si="2"/>
        <v>0</v>
      </c>
      <c r="I57" s="10">
        <f t="shared" si="3"/>
        <v>1</v>
      </c>
      <c r="J57" s="17">
        <f t="shared" si="0"/>
        <v>1620</v>
      </c>
      <c r="K57" s="16"/>
      <c r="L57" s="17">
        <f t="shared" si="1"/>
        <v>0</v>
      </c>
    </row>
    <row r="58" spans="1:13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3.3519999999999999</v>
      </c>
      <c r="F58" s="9" t="s">
        <v>14</v>
      </c>
      <c r="G58" s="9">
        <v>3.35</v>
      </c>
      <c r="H58" s="9">
        <f t="shared" si="2"/>
        <v>1.9999999999997797E-3</v>
      </c>
      <c r="I58" s="10">
        <f t="shared" si="3"/>
        <v>0.99940334128878283</v>
      </c>
      <c r="J58" s="17">
        <f t="shared" si="0"/>
        <v>753.75</v>
      </c>
      <c r="K58" s="16"/>
      <c r="L58" s="17">
        <f t="shared" si="1"/>
        <v>0</v>
      </c>
    </row>
    <row r="59" spans="1:13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0.26</v>
      </c>
      <c r="F59" s="9" t="s">
        <v>14</v>
      </c>
      <c r="G59" s="9">
        <v>0</v>
      </c>
      <c r="H59" s="9">
        <f t="shared" si="2"/>
        <v>0.26</v>
      </c>
      <c r="I59" s="10">
        <f t="shared" si="3"/>
        <v>0</v>
      </c>
      <c r="J59" s="17">
        <f t="shared" si="0"/>
        <v>0</v>
      </c>
      <c r="K59" s="16"/>
      <c r="L59" s="17">
        <f t="shared" si="1"/>
        <v>0</v>
      </c>
    </row>
    <row r="60" spans="1:13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43</v>
      </c>
      <c r="F60" s="9" t="s">
        <v>13</v>
      </c>
      <c r="G60" s="9">
        <v>43</v>
      </c>
      <c r="H60" s="9">
        <f t="shared" si="2"/>
        <v>0</v>
      </c>
      <c r="I60" s="10">
        <f t="shared" si="3"/>
        <v>1</v>
      </c>
      <c r="J60" s="17">
        <f t="shared" si="0"/>
        <v>2150</v>
      </c>
      <c r="K60" s="16"/>
      <c r="L60" s="17">
        <f t="shared" si="1"/>
        <v>0</v>
      </c>
    </row>
    <row r="61" spans="1:13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2"/>
        <v>0</v>
      </c>
      <c r="I61" s="10">
        <f t="shared" si="3"/>
        <v>1</v>
      </c>
      <c r="J61" s="17">
        <f t="shared" si="0"/>
        <v>2000</v>
      </c>
      <c r="K61" s="16"/>
      <c r="L61" s="17">
        <f t="shared" si="1"/>
        <v>0</v>
      </c>
      <c r="M61">
        <f t="shared" si="4"/>
        <v>2000</v>
      </c>
    </row>
    <row r="62" spans="1:13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139.91</v>
      </c>
      <c r="F62" s="9" t="s">
        <v>10</v>
      </c>
      <c r="G62" s="9">
        <v>139.91</v>
      </c>
      <c r="H62" s="9">
        <f t="shared" si="2"/>
        <v>0</v>
      </c>
      <c r="I62" s="10">
        <f t="shared" si="3"/>
        <v>1</v>
      </c>
      <c r="J62" s="17">
        <f t="shared" si="0"/>
        <v>27107.84232</v>
      </c>
      <c r="K62" s="16"/>
      <c r="L62" s="17">
        <f t="shared" si="1"/>
        <v>0</v>
      </c>
    </row>
    <row r="63" spans="1:13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178.84</v>
      </c>
      <c r="F63" s="9" t="s">
        <v>10</v>
      </c>
      <c r="G63" s="9">
        <v>178.84</v>
      </c>
      <c r="H63" s="9">
        <f t="shared" si="2"/>
        <v>0</v>
      </c>
      <c r="I63" s="10">
        <f t="shared" si="3"/>
        <v>1</v>
      </c>
      <c r="J63" s="17">
        <f t="shared" si="0"/>
        <v>34650.607680000001</v>
      </c>
      <c r="K63" s="16"/>
      <c r="L63" s="17">
        <f t="shared" si="1"/>
        <v>0</v>
      </c>
    </row>
    <row r="64" spans="1:13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75.48</v>
      </c>
      <c r="F64" s="9" t="s">
        <v>10</v>
      </c>
      <c r="G64" s="9">
        <v>75.48</v>
      </c>
      <c r="H64" s="9">
        <f t="shared" si="2"/>
        <v>0</v>
      </c>
      <c r="I64" s="10">
        <f t="shared" si="3"/>
        <v>1</v>
      </c>
      <c r="J64" s="17">
        <f t="shared" si="0"/>
        <v>14624.400960000001</v>
      </c>
      <c r="K64" s="16"/>
      <c r="L64" s="17">
        <f t="shared" si="1"/>
        <v>0</v>
      </c>
    </row>
    <row r="65" spans="1:13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38.283999999999999</v>
      </c>
      <c r="F65" s="9" t="s">
        <v>19</v>
      </c>
      <c r="G65" s="9">
        <v>0</v>
      </c>
      <c r="H65" s="9">
        <f t="shared" si="2"/>
        <v>38.283999999999999</v>
      </c>
      <c r="I65" s="10">
        <f t="shared" si="3"/>
        <v>0</v>
      </c>
      <c r="J65" s="17">
        <f t="shared" si="0"/>
        <v>0</v>
      </c>
      <c r="K65" s="16"/>
      <c r="L65" s="17">
        <f t="shared" si="1"/>
        <v>0</v>
      </c>
    </row>
    <row r="66" spans="1:13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49.951999999999998</v>
      </c>
      <c r="F66" s="9" t="s">
        <v>19</v>
      </c>
      <c r="G66" s="9">
        <v>0</v>
      </c>
      <c r="H66" s="9">
        <f t="shared" si="2"/>
        <v>49.951999999999998</v>
      </c>
      <c r="I66" s="10">
        <f t="shared" si="3"/>
        <v>0</v>
      </c>
      <c r="J66" s="17">
        <f t="shared" si="0"/>
        <v>0</v>
      </c>
      <c r="K66" s="16"/>
      <c r="L66" s="17">
        <f t="shared" si="1"/>
        <v>0</v>
      </c>
    </row>
    <row r="67" spans="1:13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1.38</v>
      </c>
      <c r="F67" s="9" t="s">
        <v>10</v>
      </c>
      <c r="G67" s="9">
        <v>0</v>
      </c>
      <c r="H67" s="9">
        <f t="shared" si="2"/>
        <v>1.38</v>
      </c>
      <c r="I67" s="10">
        <f t="shared" si="3"/>
        <v>0</v>
      </c>
      <c r="J67" s="17">
        <f t="shared" si="0"/>
        <v>0</v>
      </c>
      <c r="K67" s="16"/>
      <c r="L67" s="17">
        <f t="shared" si="1"/>
        <v>0</v>
      </c>
    </row>
    <row r="68" spans="1:13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258.02</v>
      </c>
      <c r="F68" s="9" t="s">
        <v>10</v>
      </c>
      <c r="G68" s="9">
        <v>0</v>
      </c>
      <c r="H68" s="9">
        <f t="shared" si="2"/>
        <v>258.02</v>
      </c>
      <c r="I68" s="10">
        <f t="shared" si="3"/>
        <v>0</v>
      </c>
      <c r="J68" s="17">
        <f t="shared" ref="J68:J98" si="5">D68*G68</f>
        <v>0</v>
      </c>
      <c r="K68" s="16"/>
      <c r="L68" s="17">
        <f t="shared" ref="L68:L98" si="6">D68*E68*K68</f>
        <v>0</v>
      </c>
    </row>
    <row r="69" spans="1:13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81.36</v>
      </c>
      <c r="F69" s="9" t="s">
        <v>10</v>
      </c>
      <c r="G69" s="9">
        <v>0</v>
      </c>
      <c r="H69" s="9">
        <f t="shared" ref="H69:H98" si="7">E69-G69</f>
        <v>81.36</v>
      </c>
      <c r="I69" s="10">
        <f t="shared" ref="I69:I98" si="8">G69/E69</f>
        <v>0</v>
      </c>
      <c r="J69" s="17">
        <f t="shared" si="5"/>
        <v>0</v>
      </c>
      <c r="K69" s="16"/>
      <c r="L69" s="17">
        <f t="shared" si="6"/>
        <v>0</v>
      </c>
    </row>
    <row r="70" spans="1:13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187.70400000000001</v>
      </c>
      <c r="F70" s="9" t="s">
        <v>10</v>
      </c>
      <c r="G70" s="9">
        <v>0</v>
      </c>
      <c r="H70" s="9">
        <f t="shared" si="7"/>
        <v>187.70400000000001</v>
      </c>
      <c r="I70" s="10">
        <f t="shared" si="8"/>
        <v>0</v>
      </c>
      <c r="J70" s="17">
        <f t="shared" si="5"/>
        <v>0</v>
      </c>
      <c r="K70" s="16"/>
      <c r="L70" s="17">
        <f t="shared" si="6"/>
        <v>0</v>
      </c>
    </row>
    <row r="71" spans="1:13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228.17</v>
      </c>
      <c r="F71" s="9" t="s">
        <v>10</v>
      </c>
      <c r="G71" s="9">
        <v>0</v>
      </c>
      <c r="H71" s="9">
        <f t="shared" si="7"/>
        <v>228.17</v>
      </c>
      <c r="I71" s="10">
        <f t="shared" si="8"/>
        <v>0</v>
      </c>
      <c r="J71" s="17">
        <f t="shared" si="5"/>
        <v>0</v>
      </c>
      <c r="K71" s="16"/>
      <c r="L71" s="17">
        <f t="shared" si="6"/>
        <v>0</v>
      </c>
    </row>
    <row r="72" spans="1:13" x14ac:dyDescent="0.25">
      <c r="A72" s="9" t="s">
        <v>18</v>
      </c>
      <c r="B72" s="29" t="s">
        <v>151</v>
      </c>
      <c r="C72" s="9">
        <v>150</v>
      </c>
      <c r="D72" s="9">
        <v>16500</v>
      </c>
      <c r="E72" s="9">
        <v>1</v>
      </c>
      <c r="F72" s="9" t="s">
        <v>12</v>
      </c>
      <c r="G72" s="9">
        <v>0</v>
      </c>
      <c r="H72" s="9">
        <f t="shared" si="7"/>
        <v>1</v>
      </c>
      <c r="I72" s="10">
        <f t="shared" si="8"/>
        <v>0</v>
      </c>
      <c r="J72" s="17">
        <f t="shared" si="5"/>
        <v>0</v>
      </c>
      <c r="K72" s="16">
        <v>1</v>
      </c>
      <c r="L72" s="17">
        <f t="shared" si="6"/>
        <v>16500</v>
      </c>
      <c r="M72">
        <f t="shared" ref="M72:M98" si="9">E72*D72</f>
        <v>16500</v>
      </c>
    </row>
    <row r="73" spans="1:13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81.650000000000006</v>
      </c>
      <c r="F73" s="9" t="s">
        <v>10</v>
      </c>
      <c r="G73" s="9">
        <v>0</v>
      </c>
      <c r="H73" s="9">
        <f t="shared" si="7"/>
        <v>81.650000000000006</v>
      </c>
      <c r="I73" s="10">
        <f t="shared" si="8"/>
        <v>0</v>
      </c>
      <c r="J73" s="17">
        <f t="shared" si="5"/>
        <v>0</v>
      </c>
      <c r="K73" s="16"/>
      <c r="L73" s="17">
        <f t="shared" si="6"/>
        <v>0</v>
      </c>
    </row>
    <row r="74" spans="1:13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304.83</v>
      </c>
      <c r="F74" s="9" t="s">
        <v>10</v>
      </c>
      <c r="G74" s="9">
        <v>0</v>
      </c>
      <c r="H74" s="9">
        <f t="shared" si="7"/>
        <v>304.83</v>
      </c>
      <c r="I74" s="10">
        <f t="shared" si="8"/>
        <v>0</v>
      </c>
      <c r="J74" s="17">
        <f t="shared" si="5"/>
        <v>0</v>
      </c>
      <c r="K74" s="16"/>
      <c r="L74" s="17">
        <f t="shared" si="6"/>
        <v>0</v>
      </c>
    </row>
    <row r="75" spans="1:13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160.44</v>
      </c>
      <c r="F75" s="9" t="s">
        <v>10</v>
      </c>
      <c r="G75" s="9">
        <v>0</v>
      </c>
      <c r="H75" s="9">
        <f t="shared" si="7"/>
        <v>160.44</v>
      </c>
      <c r="I75" s="10">
        <f t="shared" si="8"/>
        <v>0</v>
      </c>
      <c r="J75" s="17">
        <f t="shared" si="5"/>
        <v>0</v>
      </c>
      <c r="K75" s="16"/>
      <c r="L75" s="17">
        <f t="shared" si="6"/>
        <v>0</v>
      </c>
    </row>
    <row r="76" spans="1:13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14.87</v>
      </c>
      <c r="F76" s="9" t="s">
        <v>10</v>
      </c>
      <c r="G76" s="9">
        <v>0</v>
      </c>
      <c r="H76" s="9">
        <f t="shared" si="7"/>
        <v>14.87</v>
      </c>
      <c r="I76" s="10">
        <f t="shared" si="8"/>
        <v>0</v>
      </c>
      <c r="J76" s="17">
        <f t="shared" si="5"/>
        <v>0</v>
      </c>
      <c r="K76" s="16"/>
      <c r="L76" s="17">
        <f t="shared" si="6"/>
        <v>0</v>
      </c>
    </row>
    <row r="77" spans="1:13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38.01</v>
      </c>
      <c r="F77" s="9" t="s">
        <v>10</v>
      </c>
      <c r="G77" s="9">
        <v>0</v>
      </c>
      <c r="H77" s="9">
        <f t="shared" si="7"/>
        <v>38.01</v>
      </c>
      <c r="I77" s="10">
        <f t="shared" si="8"/>
        <v>0</v>
      </c>
      <c r="J77" s="17">
        <f t="shared" si="5"/>
        <v>0</v>
      </c>
      <c r="K77" s="16"/>
      <c r="L77" s="17">
        <f t="shared" si="6"/>
        <v>0</v>
      </c>
    </row>
    <row r="78" spans="1:13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158.38999999999999</v>
      </c>
      <c r="F78" s="9" t="s">
        <v>10</v>
      </c>
      <c r="G78" s="9">
        <v>0</v>
      </c>
      <c r="H78" s="9">
        <f t="shared" si="7"/>
        <v>158.38999999999999</v>
      </c>
      <c r="I78" s="10">
        <f t="shared" si="8"/>
        <v>0</v>
      </c>
      <c r="J78" s="17">
        <f t="shared" si="5"/>
        <v>0</v>
      </c>
      <c r="K78" s="16"/>
      <c r="L78" s="17">
        <f t="shared" si="6"/>
        <v>0</v>
      </c>
    </row>
    <row r="79" spans="1:13" x14ac:dyDescent="0.25">
      <c r="A79" s="9" t="s">
        <v>18</v>
      </c>
      <c r="B79" s="29" t="s">
        <v>196</v>
      </c>
      <c r="C79" s="9">
        <v>246</v>
      </c>
      <c r="D79" s="9">
        <v>18500</v>
      </c>
      <c r="E79" s="9">
        <v>1</v>
      </c>
      <c r="F79" s="9" t="s">
        <v>12</v>
      </c>
      <c r="G79" s="9">
        <v>0</v>
      </c>
      <c r="H79" s="9">
        <f t="shared" si="7"/>
        <v>1</v>
      </c>
      <c r="I79" s="10">
        <f t="shared" si="8"/>
        <v>0</v>
      </c>
      <c r="J79" s="17">
        <f t="shared" si="5"/>
        <v>0</v>
      </c>
      <c r="K79" s="16"/>
      <c r="L79" s="17">
        <f t="shared" si="6"/>
        <v>0</v>
      </c>
      <c r="M79">
        <f t="shared" si="9"/>
        <v>18500</v>
      </c>
    </row>
    <row r="80" spans="1:13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7"/>
        <v>1</v>
      </c>
      <c r="I80" s="10">
        <f t="shared" si="8"/>
        <v>0</v>
      </c>
      <c r="J80" s="17">
        <f t="shared" si="5"/>
        <v>0</v>
      </c>
      <c r="K80" s="16"/>
      <c r="L80" s="17">
        <f t="shared" si="6"/>
        <v>0</v>
      </c>
      <c r="M80">
        <f t="shared" si="9"/>
        <v>2000</v>
      </c>
    </row>
    <row r="81" spans="1:13" ht="90" x14ac:dyDescent="0.25">
      <c r="A81" s="9" t="s">
        <v>24</v>
      </c>
      <c r="B81" s="12" t="s">
        <v>198</v>
      </c>
      <c r="C81" s="9">
        <v>250</v>
      </c>
      <c r="D81" s="9">
        <v>9000</v>
      </c>
      <c r="E81" s="9">
        <v>1</v>
      </c>
      <c r="F81" s="9" t="s">
        <v>12</v>
      </c>
      <c r="G81" s="9">
        <v>0</v>
      </c>
      <c r="H81" s="9">
        <f t="shared" si="7"/>
        <v>1</v>
      </c>
      <c r="I81" s="10">
        <f t="shared" ref="I81:I87" si="10">(G81/E81)</f>
        <v>0</v>
      </c>
      <c r="J81" s="17">
        <f t="shared" si="5"/>
        <v>0</v>
      </c>
      <c r="K81" s="16">
        <v>0.5</v>
      </c>
      <c r="L81" s="17">
        <f t="shared" si="6"/>
        <v>4500</v>
      </c>
    </row>
    <row r="82" spans="1:13" ht="90" x14ac:dyDescent="0.25">
      <c r="A82" s="9" t="s">
        <v>24</v>
      </c>
      <c r="B82" s="12" t="s">
        <v>199</v>
      </c>
      <c r="C82" s="9">
        <v>251</v>
      </c>
      <c r="D82" s="9">
        <v>6000</v>
      </c>
      <c r="E82" s="9">
        <v>1</v>
      </c>
      <c r="F82" s="9" t="s">
        <v>12</v>
      </c>
      <c r="G82" s="9">
        <v>0</v>
      </c>
      <c r="H82" s="9">
        <f t="shared" si="7"/>
        <v>1</v>
      </c>
      <c r="I82" s="10">
        <f t="shared" si="10"/>
        <v>0</v>
      </c>
      <c r="J82" s="17">
        <f t="shared" si="5"/>
        <v>0</v>
      </c>
      <c r="K82" s="16"/>
      <c r="L82" s="17">
        <f t="shared" si="6"/>
        <v>0</v>
      </c>
    </row>
    <row r="83" spans="1:13" ht="30" x14ac:dyDescent="0.25">
      <c r="A83" s="9" t="s">
        <v>24</v>
      </c>
      <c r="B83" s="12" t="s">
        <v>200</v>
      </c>
      <c r="C83" s="9">
        <v>253</v>
      </c>
      <c r="D83" s="9">
        <v>500</v>
      </c>
      <c r="E83" s="9">
        <v>1</v>
      </c>
      <c r="F83" s="9" t="s">
        <v>12</v>
      </c>
      <c r="G83" s="9">
        <v>0</v>
      </c>
      <c r="H83" s="9">
        <f t="shared" si="7"/>
        <v>1</v>
      </c>
      <c r="I83" s="10">
        <f t="shared" si="10"/>
        <v>0</v>
      </c>
      <c r="J83" s="17">
        <f t="shared" si="5"/>
        <v>0</v>
      </c>
      <c r="K83" s="16">
        <v>1</v>
      </c>
      <c r="L83" s="17">
        <f t="shared" si="6"/>
        <v>500</v>
      </c>
    </row>
    <row r="84" spans="1:13" ht="75" x14ac:dyDescent="0.25">
      <c r="A84" s="9" t="s">
        <v>24</v>
      </c>
      <c r="B84" s="12" t="s">
        <v>25</v>
      </c>
      <c r="C84" s="9">
        <v>254</v>
      </c>
      <c r="D84" s="9">
        <v>4000</v>
      </c>
      <c r="E84" s="9">
        <v>1</v>
      </c>
      <c r="F84" s="9" t="s">
        <v>12</v>
      </c>
      <c r="G84" s="9">
        <v>0</v>
      </c>
      <c r="H84" s="9">
        <f t="shared" si="7"/>
        <v>1</v>
      </c>
      <c r="I84" s="10">
        <f t="shared" si="10"/>
        <v>0</v>
      </c>
      <c r="J84" s="17">
        <f t="shared" si="5"/>
        <v>0</v>
      </c>
      <c r="K84" s="16"/>
      <c r="L84" s="17">
        <f t="shared" si="6"/>
        <v>0</v>
      </c>
    </row>
    <row r="85" spans="1:13" ht="60" x14ac:dyDescent="0.25">
      <c r="A85" s="9" t="s">
        <v>24</v>
      </c>
      <c r="B85" s="12" t="s">
        <v>201</v>
      </c>
      <c r="C85" s="9">
        <v>255</v>
      </c>
      <c r="D85" s="9">
        <v>6000</v>
      </c>
      <c r="E85" s="9">
        <v>1</v>
      </c>
      <c r="F85" s="9" t="s">
        <v>12</v>
      </c>
      <c r="G85" s="9">
        <v>0</v>
      </c>
      <c r="H85" s="9">
        <f t="shared" si="7"/>
        <v>1</v>
      </c>
      <c r="I85" s="10">
        <f t="shared" si="10"/>
        <v>0</v>
      </c>
      <c r="J85" s="17">
        <f t="shared" si="5"/>
        <v>0</v>
      </c>
      <c r="K85" s="16"/>
      <c r="L85" s="17">
        <f t="shared" si="6"/>
        <v>0</v>
      </c>
    </row>
    <row r="86" spans="1:13" x14ac:dyDescent="0.25">
      <c r="A86" s="9" t="s">
        <v>24</v>
      </c>
      <c r="B86" s="12" t="s">
        <v>202</v>
      </c>
      <c r="C86" s="9">
        <v>257</v>
      </c>
      <c r="D86" s="9">
        <v>1800</v>
      </c>
      <c r="E86" s="9">
        <v>1</v>
      </c>
      <c r="F86" s="9" t="s">
        <v>12</v>
      </c>
      <c r="G86" s="9">
        <v>0</v>
      </c>
      <c r="H86" s="9">
        <f t="shared" si="7"/>
        <v>1</v>
      </c>
      <c r="I86" s="10">
        <f t="shared" si="10"/>
        <v>0</v>
      </c>
      <c r="J86" s="17">
        <f t="shared" si="5"/>
        <v>0</v>
      </c>
      <c r="K86" s="16">
        <v>1</v>
      </c>
      <c r="L86" s="17">
        <f t="shared" si="6"/>
        <v>1800</v>
      </c>
    </row>
    <row r="87" spans="1:13" x14ac:dyDescent="0.25">
      <c r="A87" s="9" t="s">
        <v>24</v>
      </c>
      <c r="B87" s="12" t="s">
        <v>203</v>
      </c>
      <c r="C87" s="9">
        <v>258</v>
      </c>
      <c r="D87" s="9">
        <v>2000</v>
      </c>
      <c r="E87" s="9">
        <v>1</v>
      </c>
      <c r="F87" s="9" t="s">
        <v>12</v>
      </c>
      <c r="G87" s="9">
        <v>0</v>
      </c>
      <c r="H87" s="9">
        <f t="shared" si="7"/>
        <v>1</v>
      </c>
      <c r="I87" s="10">
        <f t="shared" si="10"/>
        <v>0</v>
      </c>
      <c r="J87" s="17">
        <f>D87*E87*I87</f>
        <v>0</v>
      </c>
      <c r="K87" s="16"/>
      <c r="L87" s="17">
        <f t="shared" si="6"/>
        <v>0</v>
      </c>
    </row>
    <row r="88" spans="1:13" x14ac:dyDescent="0.25">
      <c r="A88" s="9" t="s">
        <v>21</v>
      </c>
      <c r="B88" s="29" t="s">
        <v>219</v>
      </c>
      <c r="C88" s="9">
        <v>283</v>
      </c>
      <c r="D88" s="9">
        <v>400</v>
      </c>
      <c r="E88" s="9">
        <v>1</v>
      </c>
      <c r="F88" s="9" t="s">
        <v>12</v>
      </c>
      <c r="G88" s="9">
        <v>0</v>
      </c>
      <c r="H88" s="9">
        <f t="shared" si="7"/>
        <v>1</v>
      </c>
      <c r="I88" s="10">
        <f t="shared" si="8"/>
        <v>0</v>
      </c>
      <c r="J88" s="17">
        <f t="shared" si="5"/>
        <v>0</v>
      </c>
      <c r="K88" s="16"/>
      <c r="L88" s="17">
        <f t="shared" si="6"/>
        <v>0</v>
      </c>
      <c r="M88">
        <f t="shared" si="9"/>
        <v>400</v>
      </c>
    </row>
    <row r="89" spans="1:13" x14ac:dyDescent="0.25">
      <c r="A89" s="9" t="s">
        <v>34</v>
      </c>
      <c r="B89" s="29" t="s">
        <v>220</v>
      </c>
      <c r="C89" s="9">
        <v>296</v>
      </c>
      <c r="D89" s="9">
        <v>310</v>
      </c>
      <c r="E89" s="9">
        <v>938.82</v>
      </c>
      <c r="F89" s="9" t="s">
        <v>23</v>
      </c>
      <c r="G89" s="9">
        <v>685.34</v>
      </c>
      <c r="H89" s="9">
        <f t="shared" si="7"/>
        <v>253.48000000000002</v>
      </c>
      <c r="I89" s="10">
        <f t="shared" si="8"/>
        <v>0.7300014912336763</v>
      </c>
      <c r="J89" s="17">
        <f t="shared" si="5"/>
        <v>212455.40000000002</v>
      </c>
      <c r="K89" s="16"/>
      <c r="L89" s="17">
        <f t="shared" si="6"/>
        <v>0</v>
      </c>
    </row>
    <row r="90" spans="1:13" x14ac:dyDescent="0.25">
      <c r="A90" s="9" t="s">
        <v>36</v>
      </c>
      <c r="B90" s="29" t="s">
        <v>235</v>
      </c>
      <c r="C90" s="9">
        <v>316</v>
      </c>
      <c r="D90" s="9">
        <v>4000</v>
      </c>
      <c r="E90" s="9">
        <v>1</v>
      </c>
      <c r="F90" s="9" t="s">
        <v>12</v>
      </c>
      <c r="G90" s="9">
        <v>0</v>
      </c>
      <c r="H90" s="9">
        <f t="shared" si="7"/>
        <v>1</v>
      </c>
      <c r="I90" s="10">
        <f t="shared" si="8"/>
        <v>0</v>
      </c>
      <c r="J90" s="17">
        <f t="shared" si="5"/>
        <v>0</v>
      </c>
      <c r="K90" s="16"/>
      <c r="L90" s="17">
        <f t="shared" si="6"/>
        <v>0</v>
      </c>
      <c r="M90">
        <f t="shared" si="9"/>
        <v>4000</v>
      </c>
    </row>
    <row r="91" spans="1:13" x14ac:dyDescent="0.25">
      <c r="A91" s="9" t="s">
        <v>18</v>
      </c>
      <c r="B91" s="29" t="s">
        <v>222</v>
      </c>
      <c r="C91" s="9">
        <v>350</v>
      </c>
      <c r="D91" s="9">
        <v>1</v>
      </c>
      <c r="E91" s="9">
        <v>3</v>
      </c>
      <c r="F91" s="9" t="s">
        <v>12</v>
      </c>
      <c r="G91" s="9">
        <v>0</v>
      </c>
      <c r="H91" s="9">
        <f t="shared" si="7"/>
        <v>3</v>
      </c>
      <c r="I91" s="10">
        <f t="shared" si="8"/>
        <v>0</v>
      </c>
      <c r="J91" s="17">
        <f t="shared" si="5"/>
        <v>0</v>
      </c>
      <c r="K91" s="16"/>
      <c r="L91" s="17">
        <f t="shared" si="6"/>
        <v>0</v>
      </c>
      <c r="M91">
        <f t="shared" si="9"/>
        <v>3</v>
      </c>
    </row>
    <row r="92" spans="1:13" ht="30" x14ac:dyDescent="0.25">
      <c r="A92" s="9" t="s">
        <v>24</v>
      </c>
      <c r="B92" s="12" t="s">
        <v>224</v>
      </c>
      <c r="C92" s="9">
        <v>401</v>
      </c>
      <c r="D92" s="9">
        <v>1000</v>
      </c>
      <c r="E92" s="9">
        <v>1</v>
      </c>
      <c r="F92" s="9" t="s">
        <v>12</v>
      </c>
      <c r="G92" s="9">
        <v>0</v>
      </c>
      <c r="H92" s="9">
        <f t="shared" si="7"/>
        <v>1</v>
      </c>
      <c r="I92" s="10">
        <f t="shared" ref="I92:I96" si="11">(G92/E92)</f>
        <v>0</v>
      </c>
      <c r="J92" s="17">
        <f t="shared" si="5"/>
        <v>0</v>
      </c>
      <c r="K92" s="16"/>
      <c r="L92" s="17">
        <f t="shared" si="6"/>
        <v>0</v>
      </c>
    </row>
    <row r="93" spans="1:13" ht="30" x14ac:dyDescent="0.25">
      <c r="A93" s="9" t="s">
        <v>24</v>
      </c>
      <c r="B93" s="12" t="s">
        <v>225</v>
      </c>
      <c r="C93" s="9">
        <v>402</v>
      </c>
      <c r="D93" s="9">
        <v>2000</v>
      </c>
      <c r="E93" s="9">
        <v>1</v>
      </c>
      <c r="F93" s="9" t="s">
        <v>12</v>
      </c>
      <c r="G93" s="9">
        <v>0</v>
      </c>
      <c r="H93" s="9">
        <f t="shared" si="7"/>
        <v>1</v>
      </c>
      <c r="I93" s="10">
        <f t="shared" si="11"/>
        <v>0</v>
      </c>
      <c r="J93" s="17">
        <f t="shared" si="5"/>
        <v>0</v>
      </c>
      <c r="K93" s="16"/>
      <c r="L93" s="17">
        <f t="shared" si="6"/>
        <v>0</v>
      </c>
    </row>
    <row r="94" spans="1:13" ht="30" x14ac:dyDescent="0.25">
      <c r="A94" s="9" t="s">
        <v>24</v>
      </c>
      <c r="B94" s="12" t="s">
        <v>226</v>
      </c>
      <c r="C94" s="9">
        <v>403</v>
      </c>
      <c r="D94" s="9">
        <v>2000</v>
      </c>
      <c r="E94" s="9">
        <v>1</v>
      </c>
      <c r="F94" s="9" t="s">
        <v>12</v>
      </c>
      <c r="G94" s="9">
        <v>0</v>
      </c>
      <c r="H94" s="9">
        <f t="shared" si="7"/>
        <v>1</v>
      </c>
      <c r="I94" s="10">
        <f t="shared" si="11"/>
        <v>0</v>
      </c>
      <c r="J94" s="17">
        <f t="shared" si="5"/>
        <v>0</v>
      </c>
      <c r="K94" s="16"/>
      <c r="L94" s="17">
        <f t="shared" si="6"/>
        <v>0</v>
      </c>
    </row>
    <row r="95" spans="1:13" ht="45" x14ac:dyDescent="0.25">
      <c r="A95" s="9" t="s">
        <v>24</v>
      </c>
      <c r="B95" s="12" t="s">
        <v>227</v>
      </c>
      <c r="C95" s="9">
        <v>404</v>
      </c>
      <c r="D95" s="9">
        <v>1000</v>
      </c>
      <c r="E95" s="9">
        <v>1</v>
      </c>
      <c r="F95" s="9" t="s">
        <v>12</v>
      </c>
      <c r="G95" s="9">
        <v>0</v>
      </c>
      <c r="H95" s="9">
        <f t="shared" si="7"/>
        <v>1</v>
      </c>
      <c r="I95" s="10">
        <f t="shared" si="11"/>
        <v>0</v>
      </c>
      <c r="J95" s="17">
        <f t="shared" si="5"/>
        <v>0</v>
      </c>
      <c r="K95" s="16"/>
      <c r="L95" s="17">
        <f t="shared" si="6"/>
        <v>0</v>
      </c>
    </row>
    <row r="96" spans="1:13" ht="45" x14ac:dyDescent="0.25">
      <c r="A96" s="9" t="s">
        <v>24</v>
      </c>
      <c r="B96" s="12" t="s">
        <v>228</v>
      </c>
      <c r="C96" s="9">
        <v>405</v>
      </c>
      <c r="D96" s="9">
        <v>3000</v>
      </c>
      <c r="E96" s="9">
        <v>1</v>
      </c>
      <c r="F96" s="9" t="s">
        <v>12</v>
      </c>
      <c r="G96" s="9">
        <v>0</v>
      </c>
      <c r="H96" s="9">
        <f t="shared" si="7"/>
        <v>1</v>
      </c>
      <c r="I96" s="10">
        <f t="shared" si="11"/>
        <v>0</v>
      </c>
      <c r="J96" s="17">
        <f t="shared" si="5"/>
        <v>0</v>
      </c>
      <c r="K96" s="16">
        <v>0.5</v>
      </c>
      <c r="L96" s="17">
        <f t="shared" si="6"/>
        <v>1500</v>
      </c>
    </row>
    <row r="97" spans="1:13" x14ac:dyDescent="0.25">
      <c r="A97" s="9" t="s">
        <v>18</v>
      </c>
      <c r="B97" s="29" t="s">
        <v>256</v>
      </c>
      <c r="C97" s="9">
        <v>413</v>
      </c>
      <c r="D97" s="9">
        <v>2500</v>
      </c>
      <c r="E97" s="9">
        <v>1</v>
      </c>
      <c r="F97" s="9" t="s">
        <v>12</v>
      </c>
      <c r="G97" s="9">
        <v>0</v>
      </c>
      <c r="H97" s="9">
        <f t="shared" si="7"/>
        <v>1</v>
      </c>
      <c r="I97" s="10">
        <f t="shared" si="8"/>
        <v>0</v>
      </c>
      <c r="J97" s="17">
        <f t="shared" si="5"/>
        <v>0</v>
      </c>
      <c r="K97" s="16"/>
      <c r="L97" s="17">
        <f t="shared" si="6"/>
        <v>0</v>
      </c>
      <c r="M97">
        <f t="shared" si="9"/>
        <v>2500</v>
      </c>
    </row>
    <row r="98" spans="1:13" x14ac:dyDescent="0.25">
      <c r="A98" s="9" t="s">
        <v>18</v>
      </c>
      <c r="B98" s="29" t="s">
        <v>257</v>
      </c>
      <c r="C98" s="9">
        <v>414</v>
      </c>
      <c r="D98" s="9">
        <v>2500</v>
      </c>
      <c r="E98" s="9">
        <v>1</v>
      </c>
      <c r="F98" s="9" t="s">
        <v>12</v>
      </c>
      <c r="G98" s="9">
        <v>0</v>
      </c>
      <c r="H98" s="9">
        <f t="shared" si="7"/>
        <v>1</v>
      </c>
      <c r="I98" s="10">
        <f t="shared" si="8"/>
        <v>0</v>
      </c>
      <c r="J98" s="17">
        <f t="shared" si="5"/>
        <v>0</v>
      </c>
      <c r="K98" s="16">
        <v>1</v>
      </c>
      <c r="L98" s="17">
        <f t="shared" si="6"/>
        <v>2500</v>
      </c>
      <c r="M98">
        <f t="shared" si="9"/>
        <v>2500</v>
      </c>
    </row>
    <row r="99" spans="1:13" ht="60" x14ac:dyDescent="0.25">
      <c r="A99" s="9" t="s">
        <v>57</v>
      </c>
      <c r="B99" s="12" t="s">
        <v>496</v>
      </c>
      <c r="C99" s="9"/>
      <c r="D99" s="9"/>
      <c r="E99" s="9"/>
      <c r="F99" s="9"/>
      <c r="G99" s="9"/>
      <c r="H99" s="9"/>
      <c r="I99" s="10"/>
      <c r="J99" s="17"/>
      <c r="K99" s="16"/>
      <c r="L99" s="17"/>
    </row>
    <row r="100" spans="1:13" x14ac:dyDescent="0.25">
      <c r="A100" s="9" t="s">
        <v>57</v>
      </c>
      <c r="B100" s="12" t="s">
        <v>497</v>
      </c>
      <c r="C100" s="9"/>
      <c r="D100" s="9">
        <v>123</v>
      </c>
      <c r="E100" s="9">
        <v>262</v>
      </c>
      <c r="F100" s="9" t="s">
        <v>501</v>
      </c>
      <c r="G100" s="9">
        <f>E100</f>
        <v>262</v>
      </c>
      <c r="H100" s="9">
        <f t="shared" ref="H100:H103" si="12">E100-G100</f>
        <v>0</v>
      </c>
      <c r="I100" s="10">
        <f t="shared" ref="I100:I103" si="13">G100/E100</f>
        <v>1</v>
      </c>
      <c r="J100" s="17">
        <f t="shared" ref="J100:J103" si="14">D100*G100</f>
        <v>32226</v>
      </c>
      <c r="K100" s="16"/>
      <c r="L100" s="17">
        <f t="shared" ref="L100:L103" si="15">D100*E100*K100</f>
        <v>0</v>
      </c>
    </row>
    <row r="101" spans="1:13" x14ac:dyDescent="0.25">
      <c r="A101" s="9" t="s">
        <v>57</v>
      </c>
      <c r="B101" s="12" t="s">
        <v>498</v>
      </c>
      <c r="C101" s="9"/>
      <c r="D101" s="9">
        <v>128</v>
      </c>
      <c r="E101" s="9">
        <v>46</v>
      </c>
      <c r="F101" s="9" t="s">
        <v>501</v>
      </c>
      <c r="G101" s="9">
        <f>E101</f>
        <v>46</v>
      </c>
      <c r="H101" s="9">
        <f t="shared" si="12"/>
        <v>0</v>
      </c>
      <c r="I101" s="10">
        <f t="shared" si="13"/>
        <v>1</v>
      </c>
      <c r="J101" s="17">
        <f t="shared" si="14"/>
        <v>5888</v>
      </c>
      <c r="K101" s="16"/>
      <c r="L101" s="17">
        <f t="shared" si="15"/>
        <v>0</v>
      </c>
    </row>
    <row r="102" spans="1:13" x14ac:dyDescent="0.25">
      <c r="A102" s="9" t="s">
        <v>57</v>
      </c>
      <c r="B102" s="12" t="s">
        <v>499</v>
      </c>
      <c r="C102" s="9"/>
      <c r="D102" s="9">
        <v>550</v>
      </c>
      <c r="E102" s="9">
        <v>7.5</v>
      </c>
      <c r="F102" s="9" t="s">
        <v>19</v>
      </c>
      <c r="G102" s="9">
        <f>E102</f>
        <v>7.5</v>
      </c>
      <c r="H102" s="9">
        <f t="shared" si="12"/>
        <v>0</v>
      </c>
      <c r="I102" s="10">
        <f t="shared" si="13"/>
        <v>1</v>
      </c>
      <c r="J102" s="17">
        <f t="shared" si="14"/>
        <v>4125</v>
      </c>
      <c r="K102" s="16"/>
      <c r="L102" s="17">
        <f t="shared" si="15"/>
        <v>0</v>
      </c>
    </row>
    <row r="103" spans="1:13" x14ac:dyDescent="0.25">
      <c r="A103" s="9" t="s">
        <v>57</v>
      </c>
      <c r="B103" s="12" t="s">
        <v>500</v>
      </c>
      <c r="C103" s="9"/>
      <c r="D103" s="9">
        <v>850</v>
      </c>
      <c r="E103" s="9">
        <v>8</v>
      </c>
      <c r="F103" s="9" t="s">
        <v>13</v>
      </c>
      <c r="G103" s="9">
        <f>E103</f>
        <v>8</v>
      </c>
      <c r="H103" s="9">
        <f t="shared" si="12"/>
        <v>0</v>
      </c>
      <c r="I103" s="10">
        <f t="shared" si="13"/>
        <v>1</v>
      </c>
      <c r="J103" s="17">
        <f t="shared" si="14"/>
        <v>6800</v>
      </c>
      <c r="K103" s="16"/>
      <c r="L103" s="17">
        <f t="shared" si="15"/>
        <v>0</v>
      </c>
    </row>
  </sheetData>
  <autoFilter ref="A3:I103" xr:uid="{00000000-0009-0000-0000-000038000000}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3:O88"/>
  <sheetViews>
    <sheetView topLeftCell="D1" zoomScale="85" zoomScaleNormal="85" workbookViewId="0">
      <selection activeCell="M87" sqref="M87"/>
    </sheetView>
  </sheetViews>
  <sheetFormatPr defaultRowHeight="15" x14ac:dyDescent="0.25"/>
  <cols>
    <col min="1" max="1" width="32.140625" customWidth="1"/>
    <col min="2" max="2" width="42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2.2851562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 t="shared" ref="J4:J67" si="0">C4*G4</f>
        <v>103.17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1">E5-G5</f>
        <v>0</v>
      </c>
      <c r="I5" s="10">
        <f t="shared" ref="I5:I68" si="2">G5/E5</f>
        <v>1</v>
      </c>
      <c r="J5" s="17">
        <f t="shared" si="0"/>
        <v>2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1"/>
        <v>0</v>
      </c>
      <c r="I6" s="10">
        <f t="shared" si="2"/>
        <v>1</v>
      </c>
      <c r="J6" s="17">
        <f t="shared" si="0"/>
        <v>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150.56</v>
      </c>
      <c r="F7" s="9" t="s">
        <v>14</v>
      </c>
      <c r="G7" s="9">
        <v>150.56</v>
      </c>
      <c r="H7" s="9">
        <f t="shared" si="1"/>
        <v>0</v>
      </c>
      <c r="I7" s="10">
        <f t="shared" si="2"/>
        <v>1</v>
      </c>
      <c r="J7" s="17">
        <f t="shared" si="0"/>
        <v>602.24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46.12</v>
      </c>
      <c r="F8" s="9" t="s">
        <v>10</v>
      </c>
      <c r="G8" s="9">
        <v>46.12</v>
      </c>
      <c r="H8" s="9">
        <f t="shared" si="1"/>
        <v>0</v>
      </c>
      <c r="I8" s="10">
        <f t="shared" si="2"/>
        <v>1</v>
      </c>
      <c r="J8" s="17">
        <f t="shared" si="0"/>
        <v>230.6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116.13</v>
      </c>
      <c r="F9" s="9" t="s">
        <v>14</v>
      </c>
      <c r="G9" s="9">
        <v>116.13</v>
      </c>
      <c r="H9" s="9">
        <f t="shared" si="1"/>
        <v>0</v>
      </c>
      <c r="I9" s="10">
        <f t="shared" si="2"/>
        <v>1</v>
      </c>
      <c r="J9" s="17">
        <f t="shared" si="0"/>
        <v>929.04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7.99</v>
      </c>
      <c r="F10" s="9" t="s">
        <v>14</v>
      </c>
      <c r="G10" s="9">
        <v>7.99</v>
      </c>
      <c r="H10" s="9">
        <f t="shared" si="1"/>
        <v>0</v>
      </c>
      <c r="I10" s="10">
        <f t="shared" si="2"/>
        <v>1</v>
      </c>
      <c r="J10" s="17">
        <f t="shared" si="0"/>
        <v>87.89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56.74</v>
      </c>
      <c r="F11" s="9" t="s">
        <v>14</v>
      </c>
      <c r="G11" s="9">
        <v>56.74</v>
      </c>
      <c r="H11" s="9">
        <f t="shared" si="1"/>
        <v>0</v>
      </c>
      <c r="I11" s="10">
        <f t="shared" si="2"/>
        <v>1</v>
      </c>
      <c r="J11" s="17">
        <f t="shared" si="0"/>
        <v>737.62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103.17</v>
      </c>
      <c r="F12" s="9" t="s">
        <v>10</v>
      </c>
      <c r="G12" s="9">
        <v>103.17</v>
      </c>
      <c r="H12" s="9">
        <f t="shared" si="1"/>
        <v>0</v>
      </c>
      <c r="I12" s="10">
        <f t="shared" si="2"/>
        <v>1</v>
      </c>
      <c r="J12" s="17">
        <f t="shared" si="0"/>
        <v>1444.38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130.85</v>
      </c>
      <c r="F13" s="9" t="s">
        <v>10</v>
      </c>
      <c r="G13" s="9">
        <v>130.85</v>
      </c>
      <c r="H13" s="9">
        <f t="shared" si="1"/>
        <v>0</v>
      </c>
      <c r="I13" s="10">
        <f t="shared" si="2"/>
        <v>1</v>
      </c>
      <c r="J13" s="17">
        <f t="shared" si="0"/>
        <v>1962.75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10.3</v>
      </c>
      <c r="F14" s="9" t="s">
        <v>14</v>
      </c>
      <c r="G14" s="9">
        <v>0</v>
      </c>
      <c r="H14" s="9">
        <f t="shared" si="1"/>
        <v>10.3</v>
      </c>
      <c r="I14" s="10">
        <f t="shared" si="2"/>
        <v>0</v>
      </c>
      <c r="J14" s="17">
        <f t="shared" si="0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1"/>
        <v>0</v>
      </c>
      <c r="I15" s="10">
        <f t="shared" si="2"/>
        <v>1</v>
      </c>
      <c r="J15" s="17">
        <f t="shared" si="0"/>
        <v>17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1"/>
        <v>0</v>
      </c>
      <c r="I16" s="10">
        <f t="shared" si="2"/>
        <v>1</v>
      </c>
      <c r="J16" s="17">
        <f t="shared" si="0"/>
        <v>19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7.53</v>
      </c>
      <c r="F17" s="9" t="s">
        <v>14</v>
      </c>
      <c r="G17" s="9">
        <v>7.53</v>
      </c>
      <c r="H17" s="9">
        <f t="shared" si="1"/>
        <v>0</v>
      </c>
      <c r="I17" s="10">
        <f t="shared" si="2"/>
        <v>1</v>
      </c>
      <c r="J17" s="17">
        <f t="shared" si="0"/>
        <v>150.6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3.9940000000000002</v>
      </c>
      <c r="F18" s="9" t="s">
        <v>14</v>
      </c>
      <c r="G18" s="9">
        <v>3.99</v>
      </c>
      <c r="H18" s="9">
        <f t="shared" si="1"/>
        <v>4.0000000000000036E-3</v>
      </c>
      <c r="I18" s="10">
        <f t="shared" si="2"/>
        <v>0.99899849774661997</v>
      </c>
      <c r="J18" s="17">
        <f t="shared" si="0"/>
        <v>83.79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10.32</v>
      </c>
      <c r="F19" s="9" t="s">
        <v>14</v>
      </c>
      <c r="G19" s="9">
        <v>10.32</v>
      </c>
      <c r="H19" s="9">
        <f t="shared" si="1"/>
        <v>0</v>
      </c>
      <c r="I19" s="10">
        <f t="shared" si="2"/>
        <v>1</v>
      </c>
      <c r="J19" s="17">
        <f t="shared" si="0"/>
        <v>227.04000000000002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0.8</v>
      </c>
      <c r="F20" s="9" t="s">
        <v>16</v>
      </c>
      <c r="G20" s="9">
        <v>0.8</v>
      </c>
      <c r="H20" s="9">
        <f t="shared" si="1"/>
        <v>0</v>
      </c>
      <c r="I20" s="10">
        <f t="shared" si="2"/>
        <v>1</v>
      </c>
      <c r="J20" s="17">
        <f t="shared" si="0"/>
        <v>18.400000000000002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0.7</v>
      </c>
      <c r="F21" s="9" t="s">
        <v>16</v>
      </c>
      <c r="G21" s="9">
        <v>0.7</v>
      </c>
      <c r="H21" s="9">
        <f t="shared" si="1"/>
        <v>0</v>
      </c>
      <c r="I21" s="10">
        <f t="shared" si="2"/>
        <v>1</v>
      </c>
      <c r="J21" s="17">
        <f t="shared" si="0"/>
        <v>16.799999999999997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0.95</v>
      </c>
      <c r="F22" s="9" t="s">
        <v>16</v>
      </c>
      <c r="G22" s="9">
        <v>0.95</v>
      </c>
      <c r="H22" s="9">
        <f t="shared" si="1"/>
        <v>0</v>
      </c>
      <c r="I22" s="10">
        <f t="shared" si="2"/>
        <v>1</v>
      </c>
      <c r="J22" s="17">
        <f t="shared" si="0"/>
        <v>23.75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0.8</v>
      </c>
      <c r="F23" s="9" t="s">
        <v>16</v>
      </c>
      <c r="G23" s="9">
        <v>0.8</v>
      </c>
      <c r="H23" s="9">
        <f t="shared" si="1"/>
        <v>0</v>
      </c>
      <c r="I23" s="10">
        <f t="shared" si="2"/>
        <v>1</v>
      </c>
      <c r="J23" s="17">
        <f t="shared" si="0"/>
        <v>20.8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2.6</v>
      </c>
      <c r="F24" s="9" t="s">
        <v>16</v>
      </c>
      <c r="G24" s="9">
        <v>2.6</v>
      </c>
      <c r="H24" s="9">
        <f t="shared" si="1"/>
        <v>0</v>
      </c>
      <c r="I24" s="10">
        <f t="shared" si="2"/>
        <v>1</v>
      </c>
      <c r="J24" s="17">
        <f t="shared" si="0"/>
        <v>75.400000000000006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1"/>
        <v>0</v>
      </c>
      <c r="I25" s="10">
        <f t="shared" si="2"/>
        <v>1</v>
      </c>
      <c r="J25" s="17">
        <f t="shared" si="0"/>
        <v>5.76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0.16</v>
      </c>
      <c r="F26" s="9" t="s">
        <v>16</v>
      </c>
      <c r="G26" s="9">
        <v>0.16</v>
      </c>
      <c r="H26" s="9">
        <f t="shared" si="1"/>
        <v>0</v>
      </c>
      <c r="I26" s="10">
        <f t="shared" si="2"/>
        <v>1</v>
      </c>
      <c r="J26" s="17">
        <f t="shared" si="0"/>
        <v>5.6000000000000005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65.78</v>
      </c>
      <c r="F27" s="9" t="s">
        <v>10</v>
      </c>
      <c r="G27" s="9">
        <v>65.78</v>
      </c>
      <c r="H27" s="9">
        <f t="shared" si="1"/>
        <v>0</v>
      </c>
      <c r="I27" s="10">
        <f t="shared" si="2"/>
        <v>1</v>
      </c>
      <c r="J27" s="17">
        <f t="shared" si="0"/>
        <v>2696.98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37.11</v>
      </c>
      <c r="F28" s="9" t="s">
        <v>10</v>
      </c>
      <c r="G28" s="9">
        <v>37.11</v>
      </c>
      <c r="H28" s="9">
        <f t="shared" si="1"/>
        <v>0</v>
      </c>
      <c r="I28" s="10">
        <f t="shared" si="2"/>
        <v>1</v>
      </c>
      <c r="J28" s="17">
        <f t="shared" si="0"/>
        <v>1558.62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79.884</v>
      </c>
      <c r="F29" s="9" t="s">
        <v>10</v>
      </c>
      <c r="G29" s="9">
        <v>79.88</v>
      </c>
      <c r="H29" s="9">
        <f t="shared" si="1"/>
        <v>4.0000000000048885E-3</v>
      </c>
      <c r="I29" s="10">
        <f t="shared" si="2"/>
        <v>0.99994992739472233</v>
      </c>
      <c r="J29" s="17">
        <f t="shared" si="0"/>
        <v>3434.8399999999997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67.86</v>
      </c>
      <c r="F30" s="9" t="s">
        <v>10</v>
      </c>
      <c r="G30" s="9">
        <v>67.86</v>
      </c>
      <c r="H30" s="9">
        <f t="shared" si="1"/>
        <v>0</v>
      </c>
      <c r="I30" s="10">
        <f t="shared" si="2"/>
        <v>1</v>
      </c>
      <c r="J30" s="17">
        <f t="shared" si="0"/>
        <v>2985.84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218.06</v>
      </c>
      <c r="F31" s="9" t="s">
        <v>10</v>
      </c>
      <c r="G31" s="9">
        <v>218.06</v>
      </c>
      <c r="H31" s="9">
        <f t="shared" si="1"/>
        <v>0</v>
      </c>
      <c r="I31" s="10">
        <f t="shared" si="2"/>
        <v>1</v>
      </c>
      <c r="J31" s="17">
        <f t="shared" si="0"/>
        <v>9812.7000000000007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12.792999999999999</v>
      </c>
      <c r="F32" s="9" t="s">
        <v>10</v>
      </c>
      <c r="G32" s="9">
        <v>12.79</v>
      </c>
      <c r="H32" s="9">
        <f t="shared" si="1"/>
        <v>3.0000000000001137E-3</v>
      </c>
      <c r="I32" s="10">
        <f t="shared" si="2"/>
        <v>0.99976549675603843</v>
      </c>
      <c r="J32" s="17">
        <f t="shared" si="0"/>
        <v>588.33999999999992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11.65</v>
      </c>
      <c r="F33" s="9" t="s">
        <v>10</v>
      </c>
      <c r="G33" s="9">
        <v>11.65</v>
      </c>
      <c r="H33" s="9">
        <f t="shared" si="1"/>
        <v>0</v>
      </c>
      <c r="I33" s="10">
        <f t="shared" si="2"/>
        <v>1</v>
      </c>
      <c r="J33" s="17">
        <f t="shared" si="0"/>
        <v>547.55000000000007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17.190000000000001</v>
      </c>
      <c r="F34" s="9" t="s">
        <v>14</v>
      </c>
      <c r="G34" s="9">
        <v>17.190000000000001</v>
      </c>
      <c r="H34" s="9">
        <f t="shared" si="1"/>
        <v>0</v>
      </c>
      <c r="I34" s="10">
        <f t="shared" si="2"/>
        <v>1</v>
      </c>
      <c r="J34" s="17">
        <f t="shared" si="0"/>
        <v>859.50000000000011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2.1800000000000002</v>
      </c>
      <c r="F35" s="9" t="s">
        <v>14</v>
      </c>
      <c r="G35" s="9">
        <v>2.1800000000000002</v>
      </c>
      <c r="H35" s="9">
        <f t="shared" si="1"/>
        <v>0</v>
      </c>
      <c r="I35" s="10">
        <f t="shared" si="2"/>
        <v>1</v>
      </c>
      <c r="J35" s="17">
        <f t="shared" si="0"/>
        <v>111.18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5.9909999999999997</v>
      </c>
      <c r="F36" s="9" t="s">
        <v>14</v>
      </c>
      <c r="G36" s="9">
        <v>5.99</v>
      </c>
      <c r="H36" s="9">
        <f t="shared" si="1"/>
        <v>9.9999999999944578E-4</v>
      </c>
      <c r="I36" s="10">
        <f t="shared" si="2"/>
        <v>0.99983308295777007</v>
      </c>
      <c r="J36" s="17">
        <f t="shared" si="0"/>
        <v>317.47000000000003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3.98</v>
      </c>
      <c r="F37" s="9" t="s">
        <v>14</v>
      </c>
      <c r="G37" s="9">
        <v>3.98</v>
      </c>
      <c r="H37" s="9">
        <f t="shared" si="1"/>
        <v>0</v>
      </c>
      <c r="I37" s="10">
        <f t="shared" si="2"/>
        <v>1</v>
      </c>
      <c r="J37" s="17">
        <f t="shared" si="0"/>
        <v>218.9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23.5</v>
      </c>
      <c r="F38" s="9" t="s">
        <v>14</v>
      </c>
      <c r="G38" s="9">
        <v>23.5</v>
      </c>
      <c r="H38" s="9">
        <f t="shared" si="1"/>
        <v>0</v>
      </c>
      <c r="I38" s="10">
        <f t="shared" si="2"/>
        <v>1</v>
      </c>
      <c r="J38" s="17">
        <f t="shared" si="0"/>
        <v>1363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1.673</v>
      </c>
      <c r="F39" s="9" t="s">
        <v>14</v>
      </c>
      <c r="G39" s="9">
        <v>1.67</v>
      </c>
      <c r="H39" s="9">
        <f t="shared" si="1"/>
        <v>3.0000000000001137E-3</v>
      </c>
      <c r="I39" s="10">
        <f t="shared" si="2"/>
        <v>0.99820681410639567</v>
      </c>
      <c r="J39" s="17">
        <f t="shared" si="0"/>
        <v>101.86999999999999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0.96</v>
      </c>
      <c r="H40" s="9">
        <f t="shared" si="1"/>
        <v>0</v>
      </c>
      <c r="I40" s="10">
        <f t="shared" si="2"/>
        <v>1</v>
      </c>
      <c r="J40" s="17">
        <f t="shared" si="0"/>
        <v>60.48</v>
      </c>
      <c r="K40" s="16"/>
      <c r="L40" s="17">
        <f t="shared" si="3"/>
        <v>0</v>
      </c>
    </row>
    <row r="41" spans="1:12" x14ac:dyDescent="0.25">
      <c r="A41" s="9" t="s">
        <v>43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1"/>
        <v>0</v>
      </c>
      <c r="I41" s="10">
        <f t="shared" si="2"/>
        <v>1</v>
      </c>
      <c r="J41" s="17">
        <f t="shared" si="0"/>
        <v>68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0.8</v>
      </c>
      <c r="F42" s="9" t="s">
        <v>16</v>
      </c>
      <c r="G42" s="9">
        <v>0.8</v>
      </c>
      <c r="H42" s="9">
        <f t="shared" si="1"/>
        <v>0</v>
      </c>
      <c r="I42" s="10">
        <f t="shared" si="2"/>
        <v>1</v>
      </c>
      <c r="J42" s="17">
        <f t="shared" si="0"/>
        <v>55.2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1.85</v>
      </c>
      <c r="F43" s="9" t="s">
        <v>16</v>
      </c>
      <c r="G43" s="9">
        <v>1.85</v>
      </c>
      <c r="H43" s="9">
        <f t="shared" si="1"/>
        <v>0</v>
      </c>
      <c r="I43" s="10">
        <f t="shared" si="2"/>
        <v>1</v>
      </c>
      <c r="J43" s="17">
        <f t="shared" si="0"/>
        <v>135.05000000000001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0.18</v>
      </c>
      <c r="F44" s="9" t="s">
        <v>16</v>
      </c>
      <c r="G44" s="9">
        <v>0.18</v>
      </c>
      <c r="H44" s="9">
        <f t="shared" si="1"/>
        <v>0</v>
      </c>
      <c r="I44" s="10">
        <f t="shared" si="2"/>
        <v>1</v>
      </c>
      <c r="J44" s="17">
        <f t="shared" si="0"/>
        <v>13.86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0.2</v>
      </c>
      <c r="F45" s="9" t="s">
        <v>16</v>
      </c>
      <c r="G45" s="9">
        <v>0.2</v>
      </c>
      <c r="H45" s="9">
        <f t="shared" si="1"/>
        <v>0</v>
      </c>
      <c r="I45" s="10">
        <f t="shared" si="2"/>
        <v>1</v>
      </c>
      <c r="J45" s="17">
        <f t="shared" si="0"/>
        <v>16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56.55</v>
      </c>
      <c r="F46" s="9" t="s">
        <v>10</v>
      </c>
      <c r="G46" s="9">
        <v>56.55</v>
      </c>
      <c r="H46" s="9">
        <f t="shared" si="1"/>
        <v>0</v>
      </c>
      <c r="I46" s="10">
        <f t="shared" si="2"/>
        <v>1</v>
      </c>
      <c r="J46" s="17">
        <f t="shared" si="0"/>
        <v>4750.2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188.59</v>
      </c>
      <c r="F47" s="9" t="s">
        <v>10</v>
      </c>
      <c r="G47" s="9">
        <v>188.59</v>
      </c>
      <c r="H47" s="9">
        <f t="shared" si="1"/>
        <v>0</v>
      </c>
      <c r="I47" s="10">
        <f t="shared" si="2"/>
        <v>1</v>
      </c>
      <c r="J47" s="17">
        <f t="shared" si="0"/>
        <v>16030.15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12.792999999999999</v>
      </c>
      <c r="F48" s="9" t="s">
        <v>10</v>
      </c>
      <c r="G48" s="9">
        <v>12.79</v>
      </c>
      <c r="H48" s="9">
        <f t="shared" si="1"/>
        <v>3.0000000000001137E-3</v>
      </c>
      <c r="I48" s="10">
        <f t="shared" si="2"/>
        <v>0.99976549675603843</v>
      </c>
      <c r="J48" s="17">
        <f t="shared" si="0"/>
        <v>1099.9399999999998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14.11</v>
      </c>
      <c r="F49" s="9" t="s">
        <v>10</v>
      </c>
      <c r="G49" s="9">
        <v>14.11</v>
      </c>
      <c r="H49" s="9">
        <f t="shared" si="1"/>
        <v>0</v>
      </c>
      <c r="I49" s="10">
        <f t="shared" si="2"/>
        <v>1</v>
      </c>
      <c r="J49" s="17">
        <f t="shared" si="0"/>
        <v>1227.57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3.33</v>
      </c>
      <c r="F50" s="9" t="s">
        <v>14</v>
      </c>
      <c r="G50" s="9">
        <v>3.33</v>
      </c>
      <c r="H50" s="9">
        <f t="shared" si="1"/>
        <v>0</v>
      </c>
      <c r="I50" s="10">
        <f t="shared" si="2"/>
        <v>1</v>
      </c>
      <c r="J50" s="17">
        <f t="shared" si="0"/>
        <v>293.04000000000002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19.190000000000001</v>
      </c>
      <c r="F51" s="9" t="s">
        <v>14</v>
      </c>
      <c r="G51" s="9">
        <v>19.190000000000001</v>
      </c>
      <c r="H51" s="9">
        <f t="shared" si="1"/>
        <v>0</v>
      </c>
      <c r="I51" s="10">
        <f t="shared" si="2"/>
        <v>1</v>
      </c>
      <c r="J51" s="17">
        <f t="shared" si="0"/>
        <v>1746.2900000000002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1.673</v>
      </c>
      <c r="F52" s="9" t="s">
        <v>14</v>
      </c>
      <c r="G52" s="9">
        <v>1.67</v>
      </c>
      <c r="H52" s="9">
        <f t="shared" si="1"/>
        <v>3.0000000000001137E-3</v>
      </c>
      <c r="I52" s="10">
        <f t="shared" si="2"/>
        <v>0.99820681410639567</v>
      </c>
      <c r="J52" s="17">
        <f t="shared" si="0"/>
        <v>153.63999999999999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1.57</v>
      </c>
      <c r="F53" s="9" t="s">
        <v>14</v>
      </c>
      <c r="G53" s="9">
        <v>1.57</v>
      </c>
      <c r="H53" s="9">
        <f t="shared" si="1"/>
        <v>0</v>
      </c>
      <c r="I53" s="10">
        <f t="shared" si="2"/>
        <v>1</v>
      </c>
      <c r="J53" s="17">
        <f t="shared" si="0"/>
        <v>146.01000000000002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0.15</v>
      </c>
      <c r="F54" s="9" t="s">
        <v>16</v>
      </c>
      <c r="G54" s="9">
        <v>0.15</v>
      </c>
      <c r="H54" s="9">
        <f t="shared" si="1"/>
        <v>0</v>
      </c>
      <c r="I54" s="10">
        <f t="shared" si="2"/>
        <v>1</v>
      </c>
      <c r="J54" s="17">
        <f t="shared" si="0"/>
        <v>14.549999999999999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0.3</v>
      </c>
      <c r="F55" s="9" t="s">
        <v>16</v>
      </c>
      <c r="G55" s="9">
        <v>0.3</v>
      </c>
      <c r="H55" s="9">
        <f t="shared" si="1"/>
        <v>0</v>
      </c>
      <c r="I55" s="10">
        <f t="shared" si="2"/>
        <v>1</v>
      </c>
      <c r="J55" s="17">
        <f t="shared" si="0"/>
        <v>30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0.02</v>
      </c>
      <c r="F56" s="9" t="s">
        <v>16</v>
      </c>
      <c r="G56" s="9">
        <v>0.02</v>
      </c>
      <c r="H56" s="9">
        <f t="shared" si="1"/>
        <v>0</v>
      </c>
      <c r="I56" s="10">
        <f t="shared" si="2"/>
        <v>1</v>
      </c>
      <c r="J56" s="17">
        <f t="shared" si="0"/>
        <v>2.06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1"/>
        <v>0</v>
      </c>
      <c r="I57" s="10">
        <f t="shared" si="2"/>
        <v>1</v>
      </c>
      <c r="J57" s="17">
        <f t="shared" si="0"/>
        <v>1144.8000000000002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26.6</v>
      </c>
      <c r="F58" s="9" t="s">
        <v>10</v>
      </c>
      <c r="G58" s="9">
        <v>26.6</v>
      </c>
      <c r="H58" s="9">
        <f t="shared" si="1"/>
        <v>0</v>
      </c>
      <c r="I58" s="10">
        <f t="shared" si="2"/>
        <v>1</v>
      </c>
      <c r="J58" s="17">
        <f t="shared" si="0"/>
        <v>2846.2000000000003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1.8149999999999999</v>
      </c>
      <c r="F59" s="9" t="s">
        <v>10</v>
      </c>
      <c r="G59" s="9">
        <v>1.82</v>
      </c>
      <c r="H59" s="9">
        <f t="shared" si="1"/>
        <v>-5.0000000000001155E-3</v>
      </c>
      <c r="I59" s="10">
        <f t="shared" si="2"/>
        <v>1.0027548209366393</v>
      </c>
      <c r="J59" s="17">
        <f t="shared" si="0"/>
        <v>196.56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1"/>
        <v>0</v>
      </c>
      <c r="I60" s="10">
        <f t="shared" si="2"/>
        <v>1</v>
      </c>
      <c r="J60" s="17">
        <f t="shared" si="0"/>
        <v>66.489999999999995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3.07</v>
      </c>
      <c r="F61" s="9" t="s">
        <v>14</v>
      </c>
      <c r="G61" s="9">
        <v>3.07</v>
      </c>
      <c r="H61" s="9">
        <f t="shared" si="1"/>
        <v>0</v>
      </c>
      <c r="I61" s="10">
        <f t="shared" si="2"/>
        <v>1</v>
      </c>
      <c r="J61" s="17">
        <f t="shared" si="0"/>
        <v>343.84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0.17</v>
      </c>
      <c r="F62" s="9" t="s">
        <v>14</v>
      </c>
      <c r="G62" s="9">
        <v>0.17</v>
      </c>
      <c r="H62" s="9">
        <f t="shared" si="1"/>
        <v>0</v>
      </c>
      <c r="I62" s="10">
        <f t="shared" si="2"/>
        <v>1</v>
      </c>
      <c r="J62" s="17">
        <f t="shared" si="0"/>
        <v>19.21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53</v>
      </c>
      <c r="F63" s="9" t="s">
        <v>13</v>
      </c>
      <c r="G63" s="9">
        <v>53</v>
      </c>
      <c r="H63" s="9">
        <f t="shared" si="1"/>
        <v>0</v>
      </c>
      <c r="I63" s="10">
        <f t="shared" si="2"/>
        <v>1</v>
      </c>
      <c r="J63" s="17">
        <f t="shared" si="0"/>
        <v>6148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1"/>
        <v>0</v>
      </c>
      <c r="I64" s="10">
        <f t="shared" si="2"/>
        <v>1</v>
      </c>
      <c r="J64" s="17">
        <f t="shared" si="0"/>
        <v>118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146.37</v>
      </c>
      <c r="F65" s="9" t="s">
        <v>10</v>
      </c>
      <c r="G65" s="9">
        <v>146.37</v>
      </c>
      <c r="H65" s="9">
        <f t="shared" si="1"/>
        <v>0</v>
      </c>
      <c r="I65" s="10">
        <f t="shared" si="2"/>
        <v>1</v>
      </c>
      <c r="J65" s="17">
        <f t="shared" si="0"/>
        <v>17564.400000000001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185.55</v>
      </c>
      <c r="F66" s="9" t="s">
        <v>10</v>
      </c>
      <c r="G66" s="9">
        <v>185.55</v>
      </c>
      <c r="H66" s="9">
        <f t="shared" si="1"/>
        <v>0</v>
      </c>
      <c r="I66" s="10">
        <f t="shared" si="2"/>
        <v>1</v>
      </c>
      <c r="J66" s="17">
        <f t="shared" si="0"/>
        <v>23008.2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72.290000000000006</v>
      </c>
      <c r="F67" s="9" t="s">
        <v>10</v>
      </c>
      <c r="G67" s="9">
        <v>72.290000000000006</v>
      </c>
      <c r="H67" s="9">
        <f t="shared" si="1"/>
        <v>0</v>
      </c>
      <c r="I67" s="10">
        <f t="shared" si="2"/>
        <v>1</v>
      </c>
      <c r="J67" s="17">
        <f t="shared" si="0"/>
        <v>9325.4100000000017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49.17</v>
      </c>
      <c r="F68" s="9" t="s">
        <v>19</v>
      </c>
      <c r="G68" s="9">
        <v>49.17</v>
      </c>
      <c r="H68" s="9">
        <f t="shared" si="1"/>
        <v>0</v>
      </c>
      <c r="I68" s="10">
        <f t="shared" si="2"/>
        <v>1</v>
      </c>
      <c r="J68" s="17">
        <f t="shared" ref="J68:J86" si="4">C68*G68</f>
        <v>6539.6100000000006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33.82</v>
      </c>
      <c r="F69" s="9" t="s">
        <v>19</v>
      </c>
      <c r="G69" s="9">
        <v>33.82</v>
      </c>
      <c r="H69" s="9">
        <f t="shared" ref="H69:H87" si="5">E69-G69</f>
        <v>0</v>
      </c>
      <c r="I69" s="10">
        <f t="shared" ref="I69:I87" si="6">G69/E69</f>
        <v>1</v>
      </c>
      <c r="J69" s="17">
        <f t="shared" si="4"/>
        <v>4633.34</v>
      </c>
      <c r="K69" s="16"/>
      <c r="L69" s="17">
        <f t="shared" ref="L69:L87" si="7">D69*E69*K69</f>
        <v>0</v>
      </c>
    </row>
    <row r="70" spans="1:12" x14ac:dyDescent="0.25">
      <c r="A70" s="9" t="s">
        <v>42</v>
      </c>
      <c r="B70" s="29" t="s">
        <v>276</v>
      </c>
      <c r="C70" s="9">
        <v>138</v>
      </c>
      <c r="D70" s="9">
        <v>161.46</v>
      </c>
      <c r="E70" s="9">
        <v>1.38</v>
      </c>
      <c r="F70" s="9" t="s">
        <v>10</v>
      </c>
      <c r="G70" s="9">
        <v>1.38</v>
      </c>
      <c r="H70" s="9">
        <f t="shared" si="5"/>
        <v>0</v>
      </c>
      <c r="I70" s="10">
        <f t="shared" si="6"/>
        <v>1</v>
      </c>
      <c r="J70" s="17">
        <f t="shared" si="4"/>
        <v>190.44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147</v>
      </c>
      <c r="C71" s="9">
        <v>140</v>
      </c>
      <c r="D71" s="9">
        <v>10.76</v>
      </c>
      <c r="E71" s="9">
        <v>259.56</v>
      </c>
      <c r="F71" s="9" t="s">
        <v>10</v>
      </c>
      <c r="G71" s="9">
        <v>259.56</v>
      </c>
      <c r="H71" s="9">
        <f t="shared" si="5"/>
        <v>0</v>
      </c>
      <c r="I71" s="10">
        <f t="shared" si="6"/>
        <v>1</v>
      </c>
      <c r="J71" s="17">
        <f t="shared" si="4"/>
        <v>36338.400000000001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148</v>
      </c>
      <c r="C72" s="9">
        <v>142</v>
      </c>
      <c r="D72" s="9">
        <v>139.93199999999999</v>
      </c>
      <c r="E72" s="9">
        <v>94.21</v>
      </c>
      <c r="F72" s="9" t="s">
        <v>10</v>
      </c>
      <c r="G72" s="9">
        <v>94.21</v>
      </c>
      <c r="H72" s="9">
        <f t="shared" si="5"/>
        <v>0</v>
      </c>
      <c r="I72" s="10">
        <f t="shared" si="6"/>
        <v>1</v>
      </c>
      <c r="J72" s="17">
        <f t="shared" si="4"/>
        <v>13377.82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149</v>
      </c>
      <c r="C73" s="9">
        <v>143</v>
      </c>
      <c r="D73" s="9">
        <v>139.93199999999999</v>
      </c>
      <c r="E73" s="9">
        <v>266.24</v>
      </c>
      <c r="F73" s="9" t="s">
        <v>10</v>
      </c>
      <c r="G73" s="9">
        <v>266.24</v>
      </c>
      <c r="H73" s="9">
        <f t="shared" si="5"/>
        <v>0</v>
      </c>
      <c r="I73" s="10">
        <f t="shared" si="6"/>
        <v>1</v>
      </c>
      <c r="J73" s="17">
        <f t="shared" si="4"/>
        <v>38072.32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150</v>
      </c>
      <c r="C74" s="9">
        <v>147</v>
      </c>
      <c r="D74" s="9">
        <v>193.75200000000001</v>
      </c>
      <c r="E74" s="9">
        <v>261.11</v>
      </c>
      <c r="F74" s="9" t="s">
        <v>10</v>
      </c>
      <c r="G74" s="9">
        <v>261.11</v>
      </c>
      <c r="H74" s="9">
        <f t="shared" si="5"/>
        <v>0</v>
      </c>
      <c r="I74" s="10">
        <f t="shared" si="6"/>
        <v>1</v>
      </c>
      <c r="J74" s="17">
        <f t="shared" si="4"/>
        <v>38383.170000000006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15000</v>
      </c>
      <c r="E75" s="9">
        <v>1</v>
      </c>
      <c r="F75" s="9" t="s">
        <v>12</v>
      </c>
      <c r="G75" s="9">
        <v>1</v>
      </c>
      <c r="H75" s="9">
        <f t="shared" si="5"/>
        <v>0</v>
      </c>
      <c r="I75" s="10">
        <f t="shared" si="6"/>
        <v>1</v>
      </c>
      <c r="J75" s="17">
        <f t="shared" si="4"/>
        <v>150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152</v>
      </c>
      <c r="C76" s="9">
        <v>151</v>
      </c>
      <c r="D76" s="9">
        <v>139.93199999999999</v>
      </c>
      <c r="E76" s="9">
        <v>92.25</v>
      </c>
      <c r="F76" s="9" t="s">
        <v>10</v>
      </c>
      <c r="G76" s="9">
        <v>92.25</v>
      </c>
      <c r="H76" s="9">
        <f t="shared" si="5"/>
        <v>0</v>
      </c>
      <c r="I76" s="10">
        <f t="shared" si="6"/>
        <v>1</v>
      </c>
      <c r="J76" s="17">
        <f t="shared" si="4"/>
        <v>13929.75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153</v>
      </c>
      <c r="C77" s="9">
        <v>152</v>
      </c>
      <c r="D77" s="9">
        <v>139.93199999999999</v>
      </c>
      <c r="E77" s="9">
        <v>364.2</v>
      </c>
      <c r="F77" s="9" t="s">
        <v>10</v>
      </c>
      <c r="G77" s="9">
        <v>364.2</v>
      </c>
      <c r="H77" s="9">
        <f t="shared" si="5"/>
        <v>0</v>
      </c>
      <c r="I77" s="10">
        <f t="shared" si="6"/>
        <v>1</v>
      </c>
      <c r="J77" s="17">
        <f t="shared" si="4"/>
        <v>55358.400000000001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154</v>
      </c>
      <c r="C78" s="9">
        <v>156</v>
      </c>
      <c r="D78" s="9">
        <v>193.75200000000001</v>
      </c>
      <c r="E78" s="9">
        <v>163.72</v>
      </c>
      <c r="F78" s="9" t="s">
        <v>10</v>
      </c>
      <c r="G78" s="9">
        <v>163.72</v>
      </c>
      <c r="H78" s="9">
        <f t="shared" si="5"/>
        <v>0</v>
      </c>
      <c r="I78" s="10">
        <f t="shared" si="6"/>
        <v>1</v>
      </c>
      <c r="J78" s="17">
        <f t="shared" si="4"/>
        <v>25540.32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155</v>
      </c>
      <c r="C79" s="9">
        <v>160</v>
      </c>
      <c r="D79" s="9">
        <v>139.93199999999999</v>
      </c>
      <c r="E79" s="9">
        <v>13.2</v>
      </c>
      <c r="F79" s="9" t="s">
        <v>10</v>
      </c>
      <c r="G79" s="9">
        <v>13.2</v>
      </c>
      <c r="H79" s="9">
        <f t="shared" si="5"/>
        <v>0</v>
      </c>
      <c r="I79" s="10">
        <f t="shared" si="6"/>
        <v>1</v>
      </c>
      <c r="J79" s="17">
        <f t="shared" si="4"/>
        <v>2112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156</v>
      </c>
      <c r="C80" s="9">
        <v>161</v>
      </c>
      <c r="D80" s="9">
        <v>139.93199999999999</v>
      </c>
      <c r="E80" s="9">
        <v>37.271000000000001</v>
      </c>
      <c r="F80" s="9" t="s">
        <v>10</v>
      </c>
      <c r="G80" s="9">
        <v>37.270000000000003</v>
      </c>
      <c r="H80" s="9">
        <f t="shared" si="5"/>
        <v>9.9999999999766942E-4</v>
      </c>
      <c r="I80" s="10">
        <f t="shared" si="6"/>
        <v>0.99997316948834225</v>
      </c>
      <c r="J80" s="17">
        <f t="shared" si="4"/>
        <v>6000.47</v>
      </c>
      <c r="K80" s="16"/>
      <c r="L80" s="17">
        <f t="shared" si="7"/>
        <v>0</v>
      </c>
    </row>
    <row r="81" spans="1:12" x14ac:dyDescent="0.25">
      <c r="A81" s="9" t="s">
        <v>42</v>
      </c>
      <c r="B81" s="29" t="s">
        <v>157</v>
      </c>
      <c r="C81" s="9">
        <v>165</v>
      </c>
      <c r="D81" s="9">
        <v>193.75200000000001</v>
      </c>
      <c r="E81" s="9">
        <v>163.58000000000001</v>
      </c>
      <c r="F81" s="9" t="s">
        <v>10</v>
      </c>
      <c r="G81" s="9">
        <v>163.58000000000001</v>
      </c>
      <c r="H81" s="9">
        <f t="shared" si="5"/>
        <v>0</v>
      </c>
      <c r="I81" s="10">
        <f t="shared" si="6"/>
        <v>1</v>
      </c>
      <c r="J81" s="17">
        <f t="shared" si="4"/>
        <v>26990.7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179.69</v>
      </c>
      <c r="F82" s="9" t="s">
        <v>10</v>
      </c>
      <c r="G82" s="9">
        <v>179.69</v>
      </c>
      <c r="H82" s="9">
        <f t="shared" si="5"/>
        <v>0</v>
      </c>
      <c r="I82" s="10">
        <f t="shared" si="6"/>
        <v>1</v>
      </c>
      <c r="J82" s="17">
        <f t="shared" si="4"/>
        <v>30187.919999999998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53.878999999999998</v>
      </c>
      <c r="F83" s="9" t="s">
        <v>10</v>
      </c>
      <c r="G83" s="9">
        <v>53.88</v>
      </c>
      <c r="H83" s="9">
        <f t="shared" si="5"/>
        <v>-1.0000000000047748E-3</v>
      </c>
      <c r="I83" s="10">
        <f t="shared" si="6"/>
        <v>1.0000185601069063</v>
      </c>
      <c r="J83" s="17">
        <f t="shared" si="4"/>
        <v>9159.6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50.898000000000003</v>
      </c>
      <c r="F84" s="9" t="s">
        <v>10</v>
      </c>
      <c r="G84" s="9">
        <v>50.9</v>
      </c>
      <c r="H84" s="9">
        <f t="shared" si="5"/>
        <v>-1.9999999999953388E-3</v>
      </c>
      <c r="I84" s="10">
        <f t="shared" si="6"/>
        <v>1.000039294274824</v>
      </c>
      <c r="J84" s="17">
        <f t="shared" si="4"/>
        <v>8805.6999999999989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107.553</v>
      </c>
      <c r="F85" s="9" t="s">
        <v>10</v>
      </c>
      <c r="G85" s="9">
        <v>107.55</v>
      </c>
      <c r="H85" s="9">
        <f t="shared" si="5"/>
        <v>3.0000000000001137E-3</v>
      </c>
      <c r="I85" s="10">
        <f t="shared" si="6"/>
        <v>0.99997210677526427</v>
      </c>
      <c r="J85" s="17">
        <f t="shared" si="4"/>
        <v>18713.7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50.988999999999997</v>
      </c>
      <c r="F86" s="9" t="s">
        <v>10</v>
      </c>
      <c r="G86" s="9">
        <v>50.99</v>
      </c>
      <c r="H86" s="9">
        <f t="shared" si="5"/>
        <v>-1.0000000000047748E-3</v>
      </c>
      <c r="I86" s="10">
        <f t="shared" si="6"/>
        <v>1.0000196120731923</v>
      </c>
      <c r="J86" s="17">
        <f t="shared" si="4"/>
        <v>9076.2200000000012</v>
      </c>
      <c r="K86" s="16"/>
      <c r="L86" s="17">
        <f t="shared" si="7"/>
        <v>0</v>
      </c>
    </row>
    <row r="87" spans="1:12" x14ac:dyDescent="0.25">
      <c r="A87" s="9" t="s">
        <v>26</v>
      </c>
      <c r="B87" s="29" t="s">
        <v>204</v>
      </c>
      <c r="C87" s="9">
        <v>260</v>
      </c>
      <c r="D87" s="9">
        <v>5535</v>
      </c>
      <c r="E87" s="9">
        <v>16.2</v>
      </c>
      <c r="F87" s="9" t="s">
        <v>19</v>
      </c>
      <c r="G87" s="9">
        <f>E87</f>
        <v>16.2</v>
      </c>
      <c r="H87" s="9">
        <f t="shared" si="5"/>
        <v>0</v>
      </c>
      <c r="I87" s="10">
        <f t="shared" si="6"/>
        <v>1</v>
      </c>
      <c r="J87" s="17">
        <f t="shared" ref="J87" si="8">D87*G87</f>
        <v>89667</v>
      </c>
      <c r="K87" s="16"/>
      <c r="L87" s="17">
        <f t="shared" si="7"/>
        <v>0</v>
      </c>
    </row>
    <row r="88" spans="1:12" ht="15.75" x14ac:dyDescent="0.25">
      <c r="J88" s="21">
        <f>SUM(J4:J87)</f>
        <v>551216.45000000007</v>
      </c>
      <c r="L88" s="21">
        <f>SUM(L4:L87)</f>
        <v>0</v>
      </c>
    </row>
  </sheetData>
  <autoFilter ref="A3:O87" xr:uid="{00000000-0009-0000-0000-000039000000}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3:O89"/>
  <sheetViews>
    <sheetView topLeftCell="A71" zoomScale="85" zoomScaleNormal="85" workbookViewId="0">
      <pane xSplit="2" topLeftCell="C1" activePane="topRight" state="frozen"/>
      <selection pane="topRight" activeCell="L4" sqref="A4:L88"/>
    </sheetView>
  </sheetViews>
  <sheetFormatPr defaultRowHeight="15" x14ac:dyDescent="0.25"/>
  <cols>
    <col min="1" max="1" width="29" bestFit="1" customWidth="1"/>
    <col min="2" max="2" width="5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49.5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D4*G4</f>
        <v>4960.4399999999996</v>
      </c>
      <c r="K4" s="16"/>
      <c r="L4" s="17">
        <f t="shared" ref="L4:L35" si="3">D4*E4*K4</f>
        <v>0</v>
      </c>
      <c r="N4" s="17" t="s">
        <v>17</v>
      </c>
      <c r="O4" s="17">
        <f>SUMIF($A$4:$A$1501,"AAIDHUL MIAH",$K$4:$K$1501)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2405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2405</v>
      </c>
      <c r="K5" s="16"/>
      <c r="L5" s="17">
        <f t="shared" si="3"/>
        <v>0</v>
      </c>
      <c r="N5" s="17" t="s">
        <v>36</v>
      </c>
      <c r="O5" s="17">
        <f>SUMIF($A$4:$A$1501,"EBI ABRAHAM",$K$4:$K$1501)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ENTERPRISES",$K$4:$K$1501)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SUMIF($A$4:$A$1501,"KRIUTTIBAS DAS",$K$4:$K$1501)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SUMIF($A$4:$A$1501,"LEGENDRY LANDSCAPE",$K$4:$K$1501)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SUMIF($A$4:$A$1501,"MANJUNATHA P",$K$4:$K$1501)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SUMIF($A$4:$A$1501,"NAGARAJ",$K$4:$K$1501)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2500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SUMIF($A$4:$A$1501,"RAMAKRUSHNA PRADHAN",$K$4:$K$1501)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SUMIF($A$4:$A$1501,"RUPAK NAYAK",$K$4:$K$1501)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0"/>
        <v>10.81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SUMIF($A$4:$A$1501,"SANTOSH KUMAR",$K$4:$K$1501)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SUMIF($A$4:$A$1501,"SARAT BARMAN",$K$4:$K$1501)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SUMIF($A$4:$A$1501,"SAVITA DEVI",$K$4:$K$1501)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SUMIF($A$4:$A$1501,"SHOKAT",$K$4:$K$1501)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INTERIOR",$K$4:$K$1501)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SUMIF($A$4:$A$1501,"SK ANSAR HOSSIAN",$K$4:$K$1501)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SUMIF($A$4:$A$1501,"SREE VINAYAKA ELECTRICALS",$K$4:$K$1501)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SUMIF($A$4:$A$1501,"SRI CHOWDESHWARI WATER SUPPLY",$K$4:$K$1501)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SUMIF($A$4:$A$1501,"SUBHASMITA DAS",$K$4:$K$1501)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SUMIF($A$4:$A$1501,"UDHABHAI R PARMAR",$K$4:$K$1501)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SUMIF($A$4:$A$1501,"V VENKATANARAYANA",$K$4:$K$1501)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</v>
      </c>
      <c r="H25" s="9">
        <f t="shared" si="0"/>
        <v>0.15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SUMIF($A$4:$A$1501,"RABIUL MOLLA",$K$4:$K$1501)</f>
        <v>0</v>
      </c>
    </row>
    <row r="27" spans="1:1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SUMIF($A$4:$A$1501,"KOUSHIK MANDAL",$K$4:$K$1501)</f>
        <v>0</v>
      </c>
    </row>
    <row r="28" spans="1:15" ht="15.7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51" t="s">
        <v>472</v>
      </c>
      <c r="O28" s="21">
        <f>SUM(O4:O27)</f>
        <v>2500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0</v>
      </c>
      <c r="H32" s="9">
        <f t="shared" si="0"/>
        <v>15.97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ref="H36:H67" si="4">E36-G36</f>
        <v>9.9999999999988987E-4</v>
      </c>
      <c r="I36" s="10">
        <f t="shared" ref="I36:I67" si="5">G36/E36</f>
        <v>0.99967116080236773</v>
      </c>
      <c r="J36" s="17">
        <f t="shared" ref="J36:J67" si="6">D36*G36</f>
        <v>6080</v>
      </c>
      <c r="K36" s="16"/>
      <c r="L36" s="17">
        <f t="shared" ref="L36:L67" si="7">D36*E36*K36</f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4"/>
        <v>-3.0000000000001137E-3</v>
      </c>
      <c r="I37" s="10">
        <f t="shared" si="5"/>
        <v>1.000177862097587</v>
      </c>
      <c r="J37" s="17">
        <f t="shared" si="6"/>
        <v>3795.75</v>
      </c>
      <c r="K37" s="16"/>
      <c r="L37" s="17">
        <f t="shared" si="7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4"/>
        <v>0</v>
      </c>
      <c r="I38" s="10">
        <f t="shared" si="5"/>
        <v>1</v>
      </c>
      <c r="J38" s="17">
        <f t="shared" si="6"/>
        <v>3540</v>
      </c>
      <c r="K38" s="16"/>
      <c r="L38" s="17">
        <f t="shared" si="7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</v>
      </c>
      <c r="H39" s="9">
        <f t="shared" si="4"/>
        <v>0.99</v>
      </c>
      <c r="I39" s="10">
        <f t="shared" si="5"/>
        <v>0</v>
      </c>
      <c r="J39" s="17">
        <f t="shared" si="6"/>
        <v>0</v>
      </c>
      <c r="K39" s="16"/>
      <c r="L39" s="17">
        <f t="shared" si="7"/>
        <v>0</v>
      </c>
    </row>
    <row r="40" spans="1:12" x14ac:dyDescent="0.25">
      <c r="A40" s="9" t="s">
        <v>43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0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0.7</v>
      </c>
      <c r="F41" s="9" t="s">
        <v>16</v>
      </c>
      <c r="G41" s="9">
        <v>0.7</v>
      </c>
      <c r="H41" s="9">
        <f t="shared" si="4"/>
        <v>0</v>
      </c>
      <c r="I41" s="10">
        <f t="shared" si="5"/>
        <v>1</v>
      </c>
      <c r="J41" s="17">
        <f t="shared" si="6"/>
        <v>4900</v>
      </c>
      <c r="K41" s="16"/>
      <c r="L41" s="17">
        <f t="shared" si="7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4"/>
        <v>0</v>
      </c>
      <c r="I42" s="10">
        <f t="shared" si="5"/>
        <v>1</v>
      </c>
      <c r="J42" s="17">
        <f t="shared" si="6"/>
        <v>7700.0000000000009</v>
      </c>
      <c r="K42" s="16"/>
      <c r="L42" s="17">
        <f t="shared" si="7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4"/>
        <v>0</v>
      </c>
      <c r="I43" s="10">
        <f t="shared" si="5"/>
        <v>1</v>
      </c>
      <c r="J43" s="17">
        <f t="shared" si="6"/>
        <v>1400</v>
      </c>
      <c r="K43" s="16"/>
      <c r="L43" s="17">
        <f t="shared" si="7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4"/>
        <v>0.15</v>
      </c>
      <c r="I44" s="10">
        <f t="shared" si="5"/>
        <v>0</v>
      </c>
      <c r="J44" s="17">
        <f t="shared" si="6"/>
        <v>0</v>
      </c>
      <c r="K44" s="16"/>
      <c r="L44" s="17">
        <f t="shared" si="7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4"/>
        <v>0</v>
      </c>
      <c r="I45" s="10">
        <f t="shared" si="5"/>
        <v>1</v>
      </c>
      <c r="J45" s="17">
        <f t="shared" si="6"/>
        <v>15033.43296</v>
      </c>
      <c r="K45" s="16"/>
      <c r="L45" s="17">
        <f t="shared" si="7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4"/>
        <v>0</v>
      </c>
      <c r="I46" s="10">
        <f t="shared" si="5"/>
        <v>1</v>
      </c>
      <c r="J46" s="17">
        <f t="shared" si="6"/>
        <v>39985.676639999998</v>
      </c>
      <c r="K46" s="16"/>
      <c r="L46" s="17">
        <f t="shared" si="7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4"/>
        <v>0</v>
      </c>
      <c r="I47" s="10">
        <f t="shared" si="5"/>
        <v>1</v>
      </c>
      <c r="J47" s="17">
        <f t="shared" si="6"/>
        <v>3716.16336</v>
      </c>
      <c r="K47" s="16"/>
      <c r="L47" s="17">
        <f t="shared" si="7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0</v>
      </c>
      <c r="H48" s="9">
        <f t="shared" si="4"/>
        <v>16.88</v>
      </c>
      <c r="I48" s="10">
        <f t="shared" si="5"/>
        <v>0</v>
      </c>
      <c r="J48" s="17">
        <f t="shared" si="6"/>
        <v>0</v>
      </c>
      <c r="K48" s="16"/>
      <c r="L48" s="17">
        <f t="shared" si="7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4"/>
        <v>3.0000000000001137E-3</v>
      </c>
      <c r="I49" s="10">
        <f t="shared" si="5"/>
        <v>0.9989806320081549</v>
      </c>
      <c r="J49" s="17">
        <f t="shared" si="6"/>
        <v>5880</v>
      </c>
      <c r="K49" s="16"/>
      <c r="L49" s="17">
        <f t="shared" si="7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4"/>
        <v>0</v>
      </c>
      <c r="I50" s="10">
        <f t="shared" si="5"/>
        <v>1</v>
      </c>
      <c r="J50" s="17">
        <f t="shared" si="6"/>
        <v>3082.5</v>
      </c>
      <c r="K50" s="16"/>
      <c r="L50" s="17">
        <f t="shared" si="7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4"/>
        <v>0</v>
      </c>
      <c r="I51" s="10">
        <f t="shared" si="5"/>
        <v>1</v>
      </c>
      <c r="J51" s="17">
        <f t="shared" si="6"/>
        <v>3980</v>
      </c>
      <c r="K51" s="16"/>
      <c r="L51" s="17">
        <f t="shared" si="7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</v>
      </c>
      <c r="H52" s="9">
        <f t="shared" si="4"/>
        <v>0.93700000000000006</v>
      </c>
      <c r="I52" s="10">
        <f t="shared" si="5"/>
        <v>0</v>
      </c>
      <c r="J52" s="17">
        <f t="shared" si="6"/>
        <v>0</v>
      </c>
      <c r="K52" s="16"/>
      <c r="L52" s="17">
        <f t="shared" si="7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4"/>
        <v>0</v>
      </c>
      <c r="I53" s="10">
        <f t="shared" si="5"/>
        <v>1</v>
      </c>
      <c r="J53" s="17">
        <f t="shared" si="6"/>
        <v>700</v>
      </c>
      <c r="K53" s="16"/>
      <c r="L53" s="17">
        <f t="shared" si="7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4"/>
        <v>0</v>
      </c>
      <c r="I54" s="10">
        <f t="shared" si="5"/>
        <v>1</v>
      </c>
      <c r="J54" s="17">
        <f t="shared" si="6"/>
        <v>1750</v>
      </c>
      <c r="K54" s="16"/>
      <c r="L54" s="17">
        <f t="shared" si="7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0.03</v>
      </c>
      <c r="F55" s="9" t="s">
        <v>16</v>
      </c>
      <c r="G55" s="9">
        <v>0</v>
      </c>
      <c r="H55" s="9">
        <f t="shared" si="4"/>
        <v>0.03</v>
      </c>
      <c r="I55" s="10">
        <f t="shared" si="5"/>
        <v>0</v>
      </c>
      <c r="J55" s="17">
        <f t="shared" si="6"/>
        <v>0</v>
      </c>
      <c r="K55" s="16"/>
      <c r="L55" s="17">
        <f t="shared" si="7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4"/>
        <v>0</v>
      </c>
      <c r="I56" s="10">
        <f t="shared" si="5"/>
        <v>1</v>
      </c>
      <c r="J56" s="17">
        <f t="shared" si="6"/>
        <v>2441.2752</v>
      </c>
      <c r="K56" s="16"/>
      <c r="L56" s="17">
        <f t="shared" si="7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4"/>
        <v>0</v>
      </c>
      <c r="I57" s="10">
        <f t="shared" si="5"/>
        <v>1</v>
      </c>
      <c r="J57" s="17">
        <f t="shared" si="6"/>
        <v>8176.7649599999995</v>
      </c>
      <c r="K57" s="16"/>
      <c r="L57" s="17">
        <f t="shared" si="7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0</v>
      </c>
      <c r="H58" s="9">
        <f t="shared" si="4"/>
        <v>2.75</v>
      </c>
      <c r="I58" s="10">
        <f t="shared" si="5"/>
        <v>0</v>
      </c>
      <c r="J58" s="17">
        <f t="shared" si="6"/>
        <v>0</v>
      </c>
      <c r="K58" s="16"/>
      <c r="L58" s="17">
        <f t="shared" si="7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4"/>
        <v>0</v>
      </c>
      <c r="I59" s="10">
        <f t="shared" si="5"/>
        <v>1</v>
      </c>
      <c r="J59" s="17">
        <f t="shared" si="6"/>
        <v>820</v>
      </c>
      <c r="K59" s="16"/>
      <c r="L59" s="17">
        <f t="shared" si="7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4"/>
        <v>1.9999999999997797E-3</v>
      </c>
      <c r="I60" s="10">
        <f t="shared" si="5"/>
        <v>0.99917081260364848</v>
      </c>
      <c r="J60" s="17">
        <f t="shared" si="6"/>
        <v>542.25</v>
      </c>
      <c r="K60" s="16"/>
      <c r="L60" s="17">
        <f t="shared" si="7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</v>
      </c>
      <c r="H61" s="9">
        <f t="shared" si="4"/>
        <v>0.22</v>
      </c>
      <c r="I61" s="10">
        <f t="shared" si="5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4"/>
        <v>0</v>
      </c>
      <c r="I62" s="10">
        <f t="shared" si="5"/>
        <v>1</v>
      </c>
      <c r="J62" s="17">
        <f t="shared" si="6"/>
        <v>2200</v>
      </c>
      <c r="K62" s="16"/>
      <c r="L62" s="17">
        <f t="shared" si="7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0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f>E64</f>
        <v>115.89</v>
      </c>
      <c r="H64" s="9">
        <f t="shared" si="4"/>
        <v>0</v>
      </c>
      <c r="I64" s="10">
        <f t="shared" si="5"/>
        <v>1</v>
      </c>
      <c r="J64" s="17">
        <f t="shared" si="6"/>
        <v>22453.919280000002</v>
      </c>
      <c r="K64" s="16"/>
      <c r="L64" s="17">
        <f t="shared" si="7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f>E65</f>
        <v>133.21</v>
      </c>
      <c r="H65" s="9">
        <f t="shared" si="4"/>
        <v>0</v>
      </c>
      <c r="I65" s="10">
        <f t="shared" si="5"/>
        <v>1</v>
      </c>
      <c r="J65" s="17">
        <f t="shared" si="6"/>
        <v>25809.703920000004</v>
      </c>
      <c r="K65" s="16"/>
      <c r="L65" s="17">
        <f t="shared" si="7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f>E66</f>
        <v>67.31</v>
      </c>
      <c r="H66" s="9">
        <f t="shared" si="4"/>
        <v>0</v>
      </c>
      <c r="I66" s="10">
        <f t="shared" si="5"/>
        <v>1</v>
      </c>
      <c r="J66" s="17">
        <f t="shared" si="6"/>
        <v>13041.447120000001</v>
      </c>
      <c r="K66" s="16"/>
      <c r="L66" s="17">
        <f t="shared" si="7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0</v>
      </c>
      <c r="H67" s="9">
        <f t="shared" si="4"/>
        <v>32.04</v>
      </c>
      <c r="I67" s="10">
        <f t="shared" si="5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0</v>
      </c>
      <c r="H68" s="9">
        <f t="shared" ref="H68:H88" si="8">E68-G68</f>
        <v>32.049999999999997</v>
      </c>
      <c r="I68" s="10">
        <f t="shared" ref="I68:I86" si="9">G68/E68</f>
        <v>0</v>
      </c>
      <c r="J68" s="17">
        <f t="shared" ref="J68:J86" si="10">D68*G68</f>
        <v>0</v>
      </c>
      <c r="K68" s="16"/>
      <c r="L68" s="17">
        <f t="shared" ref="L68:L88" si="11">D68*E68*K68</f>
        <v>0</v>
      </c>
    </row>
    <row r="69" spans="1:12" x14ac:dyDescent="0.25">
      <c r="A69" s="9" t="s">
        <v>42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0</v>
      </c>
      <c r="H69" s="9">
        <f t="shared" si="8"/>
        <v>1.1399999999999999</v>
      </c>
      <c r="I69" s="10">
        <f t="shared" si="9"/>
        <v>0</v>
      </c>
      <c r="J69" s="17">
        <f t="shared" si="10"/>
        <v>0</v>
      </c>
      <c r="K69" s="16"/>
      <c r="L69" s="17">
        <f t="shared" si="11"/>
        <v>0</v>
      </c>
    </row>
    <row r="70" spans="1:12" x14ac:dyDescent="0.25">
      <c r="A70" s="9" t="s">
        <v>42</v>
      </c>
      <c r="B70" s="2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0</v>
      </c>
      <c r="H70" s="9">
        <f t="shared" si="8"/>
        <v>206.732</v>
      </c>
      <c r="I70" s="10">
        <f t="shared" si="9"/>
        <v>0</v>
      </c>
      <c r="J70" s="17">
        <f t="shared" si="10"/>
        <v>0</v>
      </c>
      <c r="K70" s="16"/>
      <c r="L70" s="17">
        <f t="shared" si="11"/>
        <v>0</v>
      </c>
    </row>
    <row r="71" spans="1:12" x14ac:dyDescent="0.25">
      <c r="A71" s="9" t="s">
        <v>42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0</v>
      </c>
      <c r="H71" s="9">
        <f t="shared" si="8"/>
        <v>71.63</v>
      </c>
      <c r="I71" s="10">
        <f t="shared" si="9"/>
        <v>0</v>
      </c>
      <c r="J71" s="17">
        <f t="shared" si="10"/>
        <v>0</v>
      </c>
      <c r="K71" s="16"/>
      <c r="L71" s="17">
        <f t="shared" si="11"/>
        <v>0</v>
      </c>
    </row>
    <row r="72" spans="1:12" x14ac:dyDescent="0.25">
      <c r="A72" s="9" t="s">
        <v>42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0</v>
      </c>
      <c r="H72" s="9">
        <f t="shared" si="8"/>
        <v>194.53</v>
      </c>
      <c r="I72" s="10">
        <f t="shared" si="9"/>
        <v>0</v>
      </c>
      <c r="J72" s="17">
        <f t="shared" si="10"/>
        <v>0</v>
      </c>
      <c r="K72" s="16"/>
      <c r="L72" s="17">
        <f t="shared" si="11"/>
        <v>0</v>
      </c>
    </row>
    <row r="73" spans="1:12" x14ac:dyDescent="0.25">
      <c r="A73" s="9" t="s">
        <v>42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0</v>
      </c>
      <c r="H73" s="9">
        <f t="shared" si="8"/>
        <v>208.32</v>
      </c>
      <c r="I73" s="10">
        <f t="shared" si="9"/>
        <v>0</v>
      </c>
      <c r="J73" s="17">
        <f t="shared" si="10"/>
        <v>0</v>
      </c>
      <c r="K73" s="16"/>
      <c r="L73" s="17">
        <f t="shared" si="11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14500</v>
      </c>
      <c r="E74" s="9">
        <v>1</v>
      </c>
      <c r="F74" s="9" t="s">
        <v>12</v>
      </c>
      <c r="G74" s="9">
        <v>1</v>
      </c>
      <c r="H74" s="9">
        <f t="shared" si="8"/>
        <v>0</v>
      </c>
      <c r="I74" s="10">
        <f t="shared" si="9"/>
        <v>1</v>
      </c>
      <c r="J74" s="17">
        <f t="shared" si="10"/>
        <v>14500</v>
      </c>
      <c r="K74" s="16"/>
      <c r="L74" s="17">
        <f t="shared" si="11"/>
        <v>0</v>
      </c>
    </row>
    <row r="75" spans="1:12" x14ac:dyDescent="0.25">
      <c r="A75" s="9" t="s">
        <v>42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0</v>
      </c>
      <c r="H75" s="9">
        <f t="shared" si="8"/>
        <v>74.391999999999996</v>
      </c>
      <c r="I75" s="10">
        <f t="shared" si="9"/>
        <v>0</v>
      </c>
      <c r="J75" s="17">
        <f t="shared" si="10"/>
        <v>0</v>
      </c>
      <c r="K75" s="16"/>
      <c r="L75" s="17">
        <f t="shared" si="11"/>
        <v>0</v>
      </c>
    </row>
    <row r="76" spans="1:12" x14ac:dyDescent="0.25">
      <c r="A76" s="9" t="s">
        <v>42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0</v>
      </c>
      <c r="H76" s="9">
        <f t="shared" si="8"/>
        <v>220.46700000000001</v>
      </c>
      <c r="I76" s="10">
        <f t="shared" si="9"/>
        <v>0</v>
      </c>
      <c r="J76" s="17">
        <f t="shared" si="10"/>
        <v>0</v>
      </c>
      <c r="K76" s="16"/>
      <c r="L76" s="17">
        <f t="shared" si="11"/>
        <v>0</v>
      </c>
    </row>
    <row r="77" spans="1:12" x14ac:dyDescent="0.25">
      <c r="A77" s="9" t="s">
        <v>42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0</v>
      </c>
      <c r="H77" s="9">
        <f t="shared" si="8"/>
        <v>142.16</v>
      </c>
      <c r="I77" s="10">
        <f t="shared" si="9"/>
        <v>0</v>
      </c>
      <c r="J77" s="17">
        <f t="shared" si="10"/>
        <v>0</v>
      </c>
      <c r="K77" s="16"/>
      <c r="L77" s="17">
        <f t="shared" si="11"/>
        <v>0</v>
      </c>
    </row>
    <row r="78" spans="1:12" x14ac:dyDescent="0.25">
      <c r="A78" s="9" t="s">
        <v>42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0</v>
      </c>
      <c r="H78" s="9">
        <f t="shared" si="8"/>
        <v>11.61</v>
      </c>
      <c r="I78" s="10">
        <f t="shared" si="9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42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0</v>
      </c>
      <c r="H79" s="9">
        <f t="shared" si="8"/>
        <v>33.43</v>
      </c>
      <c r="I79" s="10">
        <f t="shared" si="9"/>
        <v>0</v>
      </c>
      <c r="J79" s="17">
        <f t="shared" si="10"/>
        <v>0</v>
      </c>
      <c r="K79" s="16"/>
      <c r="L79" s="17">
        <f t="shared" si="11"/>
        <v>0</v>
      </c>
    </row>
    <row r="80" spans="1:12" x14ac:dyDescent="0.25">
      <c r="A80" s="9" t="s">
        <v>42</v>
      </c>
      <c r="B80" s="2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0</v>
      </c>
      <c r="H80" s="9">
        <f t="shared" si="8"/>
        <v>153.38999999999999</v>
      </c>
      <c r="I80" s="10">
        <f t="shared" si="9"/>
        <v>0</v>
      </c>
      <c r="J80" s="17">
        <f t="shared" si="10"/>
        <v>0</v>
      </c>
      <c r="K80" s="16"/>
      <c r="L80" s="17">
        <f t="shared" si="11"/>
        <v>0</v>
      </c>
    </row>
    <row r="81" spans="1:12" x14ac:dyDescent="0.25">
      <c r="A81" s="9" t="s">
        <v>18</v>
      </c>
      <c r="B81" s="29" t="s">
        <v>196</v>
      </c>
      <c r="C81" s="9">
        <v>246</v>
      </c>
      <c r="D81" s="9">
        <v>15500</v>
      </c>
      <c r="E81" s="9">
        <v>1</v>
      </c>
      <c r="F81" s="9" t="s">
        <v>12</v>
      </c>
      <c r="G81" s="9">
        <v>0</v>
      </c>
      <c r="H81" s="9">
        <f t="shared" si="8"/>
        <v>1</v>
      </c>
      <c r="I81" s="10">
        <f t="shared" si="9"/>
        <v>0</v>
      </c>
      <c r="J81" s="17">
        <f t="shared" si="10"/>
        <v>0</v>
      </c>
      <c r="K81" s="16"/>
      <c r="L81" s="17">
        <f t="shared" si="11"/>
        <v>0</v>
      </c>
    </row>
    <row r="82" spans="1:12" x14ac:dyDescent="0.25">
      <c r="A82" s="9" t="s">
        <v>18</v>
      </c>
      <c r="B82" s="29" t="s">
        <v>197</v>
      </c>
      <c r="C82" s="9">
        <v>248</v>
      </c>
      <c r="D82" s="9">
        <v>2000</v>
      </c>
      <c r="E82" s="9">
        <v>1</v>
      </c>
      <c r="F82" s="9" t="s">
        <v>12</v>
      </c>
      <c r="G82" s="9">
        <v>0</v>
      </c>
      <c r="H82" s="9">
        <f t="shared" si="8"/>
        <v>1</v>
      </c>
      <c r="I82" s="10">
        <f t="shared" si="9"/>
        <v>0</v>
      </c>
      <c r="J82" s="17">
        <f t="shared" si="10"/>
        <v>0</v>
      </c>
      <c r="K82" s="16"/>
      <c r="L82" s="17">
        <f t="shared" si="11"/>
        <v>0</v>
      </c>
    </row>
    <row r="83" spans="1:12" x14ac:dyDescent="0.25">
      <c r="A83" s="9" t="s">
        <v>21</v>
      </c>
      <c r="B83" s="29" t="s">
        <v>219</v>
      </c>
      <c r="C83" s="9">
        <v>283</v>
      </c>
      <c r="D83" s="9">
        <v>400</v>
      </c>
      <c r="E83" s="9">
        <v>1</v>
      </c>
      <c r="F83" s="9" t="s">
        <v>12</v>
      </c>
      <c r="G83" s="9">
        <v>0</v>
      </c>
      <c r="H83" s="9">
        <f t="shared" si="8"/>
        <v>1</v>
      </c>
      <c r="I83" s="10">
        <f t="shared" si="9"/>
        <v>0</v>
      </c>
      <c r="J83" s="17">
        <f t="shared" si="10"/>
        <v>0</v>
      </c>
      <c r="K83" s="16"/>
      <c r="L83" s="17">
        <f t="shared" si="11"/>
        <v>0</v>
      </c>
    </row>
    <row r="84" spans="1:12" x14ac:dyDescent="0.25">
      <c r="A84" s="9" t="s">
        <v>34</v>
      </c>
      <c r="B84" s="29" t="s">
        <v>313</v>
      </c>
      <c r="C84" s="9">
        <v>287</v>
      </c>
      <c r="D84" s="9">
        <v>800</v>
      </c>
      <c r="E84" s="9">
        <v>1</v>
      </c>
      <c r="F84" s="9" t="s">
        <v>13</v>
      </c>
      <c r="G84" s="9">
        <v>1</v>
      </c>
      <c r="H84" s="9">
        <f t="shared" si="8"/>
        <v>0</v>
      </c>
      <c r="I84" s="10">
        <f t="shared" si="9"/>
        <v>1</v>
      </c>
      <c r="J84" s="17">
        <f t="shared" si="10"/>
        <v>800</v>
      </c>
      <c r="K84" s="16"/>
      <c r="L84" s="17">
        <f t="shared" si="11"/>
        <v>0</v>
      </c>
    </row>
    <row r="85" spans="1:12" x14ac:dyDescent="0.25">
      <c r="A85" s="9" t="s">
        <v>37</v>
      </c>
      <c r="B85" s="29" t="s">
        <v>234</v>
      </c>
      <c r="C85" s="9">
        <v>298</v>
      </c>
      <c r="D85" s="9">
        <v>310</v>
      </c>
      <c r="E85" s="9">
        <v>290</v>
      </c>
      <c r="F85" s="9" t="s">
        <v>23</v>
      </c>
      <c r="G85" s="9">
        <v>159.5</v>
      </c>
      <c r="H85" s="9">
        <f t="shared" si="8"/>
        <v>130.5</v>
      </c>
      <c r="I85" s="10">
        <f t="shared" si="9"/>
        <v>0.55000000000000004</v>
      </c>
      <c r="J85" s="17">
        <f t="shared" si="10"/>
        <v>49445</v>
      </c>
      <c r="K85" s="16"/>
      <c r="L85" s="17">
        <f t="shared" si="11"/>
        <v>0</v>
      </c>
    </row>
    <row r="86" spans="1:12" x14ac:dyDescent="0.25">
      <c r="A86" s="9" t="s">
        <v>18</v>
      </c>
      <c r="B86" s="29" t="s">
        <v>222</v>
      </c>
      <c r="C86" s="9">
        <v>350</v>
      </c>
      <c r="D86" s="9">
        <v>1</v>
      </c>
      <c r="E86" s="9">
        <v>3</v>
      </c>
      <c r="F86" s="9" t="s">
        <v>12</v>
      </c>
      <c r="G86" s="9">
        <v>0</v>
      </c>
      <c r="H86" s="9">
        <f t="shared" si="8"/>
        <v>3</v>
      </c>
      <c r="I86" s="10">
        <f t="shared" si="9"/>
        <v>0</v>
      </c>
      <c r="J86" s="17">
        <f t="shared" si="10"/>
        <v>0</v>
      </c>
      <c r="K86" s="16"/>
      <c r="L86" s="17">
        <f t="shared" si="11"/>
        <v>0</v>
      </c>
    </row>
    <row r="87" spans="1:12" ht="60" x14ac:dyDescent="0.25">
      <c r="A87" s="15" t="s">
        <v>18</v>
      </c>
      <c r="B87" s="15" t="s">
        <v>256</v>
      </c>
      <c r="C87" s="15">
        <v>413</v>
      </c>
      <c r="D87" s="15">
        <v>2500</v>
      </c>
      <c r="E87" s="15">
        <v>1</v>
      </c>
      <c r="F87" s="15" t="s">
        <v>12</v>
      </c>
      <c r="G87" s="15">
        <v>0</v>
      </c>
      <c r="H87" s="9">
        <f t="shared" si="8"/>
        <v>1</v>
      </c>
      <c r="I87" s="16">
        <f t="shared" ref="I87:I88" si="12">(G87/E87)</f>
        <v>0</v>
      </c>
      <c r="J87" s="17">
        <f t="shared" ref="J87:J88" si="13">G87*D87</f>
        <v>0</v>
      </c>
      <c r="K87" s="16"/>
      <c r="L87" s="17">
        <f t="shared" si="11"/>
        <v>0</v>
      </c>
    </row>
    <row r="88" spans="1:12" ht="45" x14ac:dyDescent="0.25">
      <c r="A88" s="15" t="s">
        <v>18</v>
      </c>
      <c r="B88" s="15" t="s">
        <v>257</v>
      </c>
      <c r="C88" s="15">
        <v>414</v>
      </c>
      <c r="D88" s="15">
        <v>2500</v>
      </c>
      <c r="E88" s="15">
        <v>1</v>
      </c>
      <c r="F88" s="15" t="s">
        <v>12</v>
      </c>
      <c r="G88" s="15">
        <v>0</v>
      </c>
      <c r="H88" s="9">
        <f t="shared" si="8"/>
        <v>1</v>
      </c>
      <c r="I88" s="16">
        <f t="shared" si="12"/>
        <v>0</v>
      </c>
      <c r="J88" s="17">
        <f t="shared" si="13"/>
        <v>0</v>
      </c>
      <c r="K88" s="16">
        <v>1</v>
      </c>
      <c r="L88" s="17">
        <f t="shared" si="11"/>
        <v>2500</v>
      </c>
    </row>
    <row r="89" spans="1:12" ht="15.75" x14ac:dyDescent="0.25">
      <c r="J89" s="21">
        <f>SUM(J4:J88)</f>
        <v>464652.62528000004</v>
      </c>
      <c r="L89" s="21">
        <f>SUM(L4:L88)</f>
        <v>2500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3:O152"/>
  <sheetViews>
    <sheetView topLeftCell="A93" zoomScale="85" zoomScaleNormal="85" workbookViewId="0">
      <pane xSplit="2" topLeftCell="H1" activePane="topRight" state="frozen"/>
      <selection activeCell="A88" sqref="A88"/>
      <selection pane="topRight" activeCell="K110" sqref="K110"/>
    </sheetView>
  </sheetViews>
  <sheetFormatPr defaultRowHeight="15" x14ac:dyDescent="0.25"/>
  <cols>
    <col min="1" max="1" width="38.28515625" bestFit="1" customWidth="1"/>
    <col min="2" max="2" width="44.8554687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 t="shared" ref="J4:J37" si="0">D4*G4</f>
        <v>4960.4399999999996</v>
      </c>
      <c r="K4" s="16"/>
      <c r="L4" s="17">
        <f t="shared" ref="L4:L37" si="1"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2405</v>
      </c>
      <c r="E5" s="9">
        <v>1</v>
      </c>
      <c r="F5" s="9" t="s">
        <v>12</v>
      </c>
      <c r="G5" s="9">
        <v>1</v>
      </c>
      <c r="H5" s="9">
        <f t="shared" ref="H5:H70" si="2">E5-G5</f>
        <v>0</v>
      </c>
      <c r="I5" s="10">
        <f t="shared" ref="I5:I70" si="3">G5/E5</f>
        <v>1</v>
      </c>
      <c r="J5" s="17">
        <f t="shared" si="0"/>
        <v>2405</v>
      </c>
      <c r="K5" s="16"/>
      <c r="L5" s="17">
        <f t="shared" si="1"/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2"/>
        <v>0</v>
      </c>
      <c r="I6" s="10">
        <f t="shared" si="3"/>
        <v>1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2"/>
        <v>0</v>
      </c>
      <c r="I7" s="10">
        <f t="shared" si="3"/>
        <v>1</v>
      </c>
      <c r="J7" s="17">
        <f t="shared" si="0"/>
        <v>22766.184000000001</v>
      </c>
      <c r="K7" s="16"/>
      <c r="L7" s="17">
        <f t="shared" si="1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2"/>
        <v>0</v>
      </c>
      <c r="I8" s="10">
        <f t="shared" si="3"/>
        <v>1</v>
      </c>
      <c r="J8" s="17">
        <f t="shared" si="0"/>
        <v>1183.1600000000001</v>
      </c>
      <c r="K8" s="16"/>
      <c r="L8" s="17">
        <f t="shared" si="1"/>
        <v>0</v>
      </c>
      <c r="N8" s="17" t="s">
        <v>471</v>
      </c>
      <c r="O8" s="17">
        <f>SUMIF($A$4:$A$1502,"LEGENDRY LANDSCAPE",$L$4:$L$1502)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2"/>
        <v>0</v>
      </c>
      <c r="I9" s="10">
        <f t="shared" si="3"/>
        <v>1</v>
      </c>
      <c r="J9" s="17">
        <f t="shared" si="0"/>
        <v>13191.8976</v>
      </c>
      <c r="K9" s="16"/>
      <c r="L9" s="17">
        <f t="shared" si="1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2"/>
        <v>2.0000000000006679E-3</v>
      </c>
      <c r="I10" s="10">
        <f t="shared" si="3"/>
        <v>0.99965349965349959</v>
      </c>
      <c r="J10" s="17">
        <f t="shared" si="0"/>
        <v>1221.3935999999999</v>
      </c>
      <c r="K10" s="16"/>
      <c r="L10" s="17">
        <f t="shared" si="1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2"/>
        <v>0</v>
      </c>
      <c r="I11" s="10">
        <f t="shared" si="3"/>
        <v>1</v>
      </c>
      <c r="J11" s="17">
        <f t="shared" si="0"/>
        <v>4925.0879999999997</v>
      </c>
      <c r="K11" s="16"/>
      <c r="L11" s="17">
        <f t="shared" si="1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2"/>
        <v>0</v>
      </c>
      <c r="I12" s="10">
        <f t="shared" si="3"/>
        <v>1</v>
      </c>
      <c r="J12" s="17">
        <f t="shared" si="0"/>
        <v>2020.92</v>
      </c>
      <c r="K12" s="16"/>
      <c r="L12" s="17">
        <f t="shared" si="1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2"/>
        <v>0</v>
      </c>
      <c r="I13" s="10">
        <f t="shared" si="3"/>
        <v>1</v>
      </c>
      <c r="J13" s="17">
        <f t="shared" si="0"/>
        <v>3949.98</v>
      </c>
      <c r="K13" s="16"/>
      <c r="L13" s="17">
        <f t="shared" si="1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2"/>
        <v>10.81</v>
      </c>
      <c r="I14" s="10">
        <f t="shared" si="3"/>
        <v>0</v>
      </c>
      <c r="J14" s="17">
        <f t="shared" si="0"/>
        <v>0</v>
      </c>
      <c r="K14" s="16"/>
      <c r="L14" s="17">
        <f t="shared" si="1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15</v>
      </c>
      <c r="B15" s="12" t="s">
        <v>470</v>
      </c>
      <c r="C15" s="9">
        <v>18</v>
      </c>
      <c r="D15" s="9">
        <v>5500</v>
      </c>
      <c r="E15" s="9">
        <v>1</v>
      </c>
      <c r="F15" s="9" t="s">
        <v>12</v>
      </c>
      <c r="G15" s="9">
        <v>1</v>
      </c>
      <c r="H15" s="15">
        <f t="shared" si="2"/>
        <v>0</v>
      </c>
      <c r="I15" s="10">
        <f t="shared" ref="I15:I16" si="4">(G15/E15)</f>
        <v>1</v>
      </c>
      <c r="J15" s="17">
        <f t="shared" si="0"/>
        <v>5500</v>
      </c>
      <c r="K15" s="16"/>
      <c r="L15" s="17">
        <f t="shared" si="1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15">
        <f t="shared" si="2"/>
        <v>1</v>
      </c>
      <c r="I16" s="10">
        <f t="shared" si="4"/>
        <v>0</v>
      </c>
      <c r="J16" s="17">
        <f t="shared" si="0"/>
        <v>0</v>
      </c>
      <c r="K16" s="16"/>
      <c r="L16" s="17">
        <f t="shared" si="1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3.4660000000000002</v>
      </c>
      <c r="F17" s="9" t="s">
        <v>14</v>
      </c>
      <c r="G17" s="9">
        <v>3.47</v>
      </c>
      <c r="H17" s="9">
        <f t="shared" si="2"/>
        <v>-4.0000000000000036E-3</v>
      </c>
      <c r="I17" s="10">
        <f t="shared" si="3"/>
        <v>1.0011540680900173</v>
      </c>
      <c r="J17" s="17">
        <f t="shared" si="0"/>
        <v>3470</v>
      </c>
      <c r="K17" s="16"/>
      <c r="L17" s="17">
        <f t="shared" si="1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2.8860000000000001</v>
      </c>
      <c r="F18" s="9" t="s">
        <v>14</v>
      </c>
      <c r="G18" s="9">
        <v>2.89</v>
      </c>
      <c r="H18" s="9">
        <f t="shared" si="2"/>
        <v>-4.0000000000000036E-3</v>
      </c>
      <c r="I18" s="10">
        <f t="shared" si="3"/>
        <v>1.0013860013860014</v>
      </c>
      <c r="J18" s="17">
        <f t="shared" si="0"/>
        <v>2890</v>
      </c>
      <c r="K18" s="16"/>
      <c r="L18" s="17">
        <f t="shared" si="1"/>
        <v>0</v>
      </c>
      <c r="N18" s="17" t="s">
        <v>26</v>
      </c>
      <c r="O18" s="17">
        <f>SUMIF($A$4:$A$1502,"SHREE DM STEEL FURNITURE AND INTERIOR",$L$4:$L$1502)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9.1859999999999999</v>
      </c>
      <c r="F19" s="9" t="s">
        <v>14</v>
      </c>
      <c r="G19" s="9">
        <v>9.19</v>
      </c>
      <c r="H19" s="9">
        <f t="shared" si="2"/>
        <v>-3.9999999999995595E-3</v>
      </c>
      <c r="I19" s="10">
        <f t="shared" si="3"/>
        <v>1.0004354452427606</v>
      </c>
      <c r="J19" s="17">
        <f t="shared" si="0"/>
        <v>9190</v>
      </c>
      <c r="K19" s="16"/>
      <c r="L19" s="17">
        <f t="shared" si="1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0.3</v>
      </c>
      <c r="F20" s="9" t="s">
        <v>16</v>
      </c>
      <c r="G20" s="9">
        <v>0.3</v>
      </c>
      <c r="H20" s="9">
        <f t="shared" si="2"/>
        <v>0</v>
      </c>
      <c r="I20" s="10">
        <f t="shared" si="3"/>
        <v>1</v>
      </c>
      <c r="J20" s="17">
        <f t="shared" si="0"/>
        <v>2100</v>
      </c>
      <c r="K20" s="16"/>
      <c r="L20" s="17">
        <f t="shared" si="1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0.7</v>
      </c>
      <c r="F21" s="9" t="s">
        <v>16</v>
      </c>
      <c r="G21" s="9">
        <v>0.7</v>
      </c>
      <c r="H21" s="9">
        <f t="shared" si="2"/>
        <v>0</v>
      </c>
      <c r="I21" s="10">
        <f t="shared" si="3"/>
        <v>1</v>
      </c>
      <c r="J21" s="17">
        <f t="shared" si="0"/>
        <v>4900</v>
      </c>
      <c r="K21" s="16"/>
      <c r="L21" s="17">
        <f t="shared" si="1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0.55000000000000004</v>
      </c>
      <c r="F22" s="9" t="s">
        <v>16</v>
      </c>
      <c r="G22" s="9">
        <v>0.55000000000000004</v>
      </c>
      <c r="H22" s="9">
        <f t="shared" si="2"/>
        <v>0</v>
      </c>
      <c r="I22" s="10">
        <f t="shared" si="3"/>
        <v>1</v>
      </c>
      <c r="J22" s="17">
        <f t="shared" si="0"/>
        <v>3850.0000000000005</v>
      </c>
      <c r="K22" s="16"/>
      <c r="L22" s="17">
        <f t="shared" si="1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0.8</v>
      </c>
      <c r="F23" s="9" t="s">
        <v>16</v>
      </c>
      <c r="G23" s="9">
        <v>0.8</v>
      </c>
      <c r="H23" s="9">
        <f t="shared" si="2"/>
        <v>0</v>
      </c>
      <c r="I23" s="10">
        <f t="shared" si="3"/>
        <v>1</v>
      </c>
      <c r="J23" s="17">
        <f t="shared" si="0"/>
        <v>5600</v>
      </c>
      <c r="K23" s="16"/>
      <c r="L23" s="17">
        <f t="shared" si="1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1.5</v>
      </c>
      <c r="F24" s="9" t="s">
        <v>16</v>
      </c>
      <c r="G24" s="9">
        <v>1.5</v>
      </c>
      <c r="H24" s="9">
        <f t="shared" si="2"/>
        <v>0</v>
      </c>
      <c r="I24" s="10">
        <f t="shared" si="3"/>
        <v>1</v>
      </c>
      <c r="J24" s="17">
        <f t="shared" si="0"/>
        <v>10500</v>
      </c>
      <c r="K24" s="16"/>
      <c r="L24" s="17">
        <f t="shared" si="1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0.2</v>
      </c>
      <c r="F25" s="9" t="s">
        <v>16</v>
      </c>
      <c r="G25" s="9">
        <v>0.2</v>
      </c>
      <c r="H25" s="9">
        <f t="shared" si="2"/>
        <v>0</v>
      </c>
      <c r="I25" s="10">
        <f t="shared" si="3"/>
        <v>1</v>
      </c>
      <c r="J25" s="17">
        <f t="shared" si="0"/>
        <v>1400</v>
      </c>
      <c r="K25" s="16"/>
      <c r="L25" s="17">
        <f t="shared" si="1"/>
        <v>0</v>
      </c>
      <c r="N25" s="17" t="s">
        <v>42</v>
      </c>
      <c r="O25" s="17">
        <f>SUMIF($A$4:$A$1502,"YELLAPPA C",$M$4:$M$1502)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0.15</v>
      </c>
      <c r="F26" s="9" t="s">
        <v>16</v>
      </c>
      <c r="G26" s="9">
        <v>0.15</v>
      </c>
      <c r="H26" s="9">
        <f t="shared" si="2"/>
        <v>0</v>
      </c>
      <c r="I26" s="10">
        <f t="shared" si="3"/>
        <v>1</v>
      </c>
      <c r="J26" s="17">
        <f t="shared" si="0"/>
        <v>1050</v>
      </c>
      <c r="K26" s="16"/>
      <c r="L26" s="17">
        <f t="shared" si="1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27.68</v>
      </c>
      <c r="F27" s="9" t="s">
        <v>10</v>
      </c>
      <c r="G27" s="9">
        <v>27.68</v>
      </c>
      <c r="H27" s="9">
        <f t="shared" si="2"/>
        <v>0</v>
      </c>
      <c r="I27" s="10">
        <f t="shared" si="3"/>
        <v>1</v>
      </c>
      <c r="J27" s="17">
        <f t="shared" si="0"/>
        <v>8342.5305599999992</v>
      </c>
      <c r="K27" s="16"/>
      <c r="L27" s="17">
        <f t="shared" si="1"/>
        <v>0</v>
      </c>
      <c r="N27" s="17" t="s">
        <v>40</v>
      </c>
      <c r="O27" s="17">
        <f>SUMIF($A$4:$A$1502,"KOUSHIK MANDAL",$L$4:$L$1502)</f>
        <v>0</v>
      </c>
    </row>
    <row r="28" spans="1:15" ht="15.7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29.81</v>
      </c>
      <c r="F28" s="9" t="s">
        <v>10</v>
      </c>
      <c r="G28" s="9">
        <v>29.81</v>
      </c>
      <c r="H28" s="9">
        <f t="shared" si="2"/>
        <v>0</v>
      </c>
      <c r="I28" s="10">
        <f t="shared" si="3"/>
        <v>1</v>
      </c>
      <c r="J28" s="17">
        <f t="shared" si="0"/>
        <v>8984.4955200000004</v>
      </c>
      <c r="K28" s="16"/>
      <c r="L28" s="17">
        <f t="shared" si="1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63.524700000000003</v>
      </c>
      <c r="F29" s="9" t="s">
        <v>10</v>
      </c>
      <c r="G29" s="9">
        <v>63.52</v>
      </c>
      <c r="H29" s="9">
        <f t="shared" si="2"/>
        <v>4.6999999999997044E-3</v>
      </c>
      <c r="I29" s="10">
        <f t="shared" si="3"/>
        <v>0.99992601303115169</v>
      </c>
      <c r="J29" s="17">
        <f t="shared" si="0"/>
        <v>19144.419840000002</v>
      </c>
      <c r="K29" s="16"/>
      <c r="L29" s="17">
        <f t="shared" si="1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51.69</v>
      </c>
      <c r="F30" s="9" t="s">
        <v>10</v>
      </c>
      <c r="G30" s="9">
        <v>51.69</v>
      </c>
      <c r="H30" s="9">
        <f t="shared" si="2"/>
        <v>0</v>
      </c>
      <c r="I30" s="10">
        <f t="shared" si="3"/>
        <v>1</v>
      </c>
      <c r="J30" s="17">
        <f t="shared" si="0"/>
        <v>15578.95248</v>
      </c>
      <c r="K30" s="16"/>
      <c r="L30" s="17">
        <f t="shared" si="1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153.63999999999999</v>
      </c>
      <c r="F31" s="9" t="s">
        <v>10</v>
      </c>
      <c r="G31" s="9">
        <v>153.63999999999999</v>
      </c>
      <c r="H31" s="9">
        <f t="shared" si="2"/>
        <v>0</v>
      </c>
      <c r="I31" s="10">
        <f t="shared" si="3"/>
        <v>1</v>
      </c>
      <c r="J31" s="17">
        <f t="shared" si="0"/>
        <v>46305.866879999994</v>
      </c>
      <c r="K31" s="16"/>
      <c r="L31" s="17">
        <f t="shared" si="1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12.33</v>
      </c>
      <c r="F32" s="9" t="s">
        <v>10</v>
      </c>
      <c r="G32" s="9">
        <v>12.33</v>
      </c>
      <c r="H32" s="9">
        <f t="shared" si="2"/>
        <v>0</v>
      </c>
      <c r="I32" s="10">
        <f t="shared" si="3"/>
        <v>1</v>
      </c>
      <c r="J32" s="17">
        <f t="shared" si="0"/>
        <v>3716.16336</v>
      </c>
      <c r="K32" s="16"/>
      <c r="L32" s="17">
        <f t="shared" si="1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15.97</v>
      </c>
      <c r="F33" s="9" t="s">
        <v>10</v>
      </c>
      <c r="G33" s="9">
        <v>15.97</v>
      </c>
      <c r="H33" s="9">
        <f t="shared" si="2"/>
        <v>0</v>
      </c>
      <c r="I33" s="10">
        <f t="shared" si="3"/>
        <v>1</v>
      </c>
      <c r="J33" s="17">
        <f t="shared" si="0"/>
        <v>4813.2302399999999</v>
      </c>
      <c r="K33" s="16"/>
      <c r="L33" s="17">
        <f t="shared" si="1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9.8919999999999995</v>
      </c>
      <c r="F34" s="9" t="s">
        <v>14</v>
      </c>
      <c r="G34" s="9">
        <v>9.89</v>
      </c>
      <c r="H34" s="9">
        <f t="shared" si="2"/>
        <v>1.9999999999988916E-3</v>
      </c>
      <c r="I34" s="10">
        <f t="shared" si="3"/>
        <v>0.99979781641730703</v>
      </c>
      <c r="J34" s="17">
        <f t="shared" si="0"/>
        <v>2225.25</v>
      </c>
      <c r="K34" s="16"/>
      <c r="L34" s="17">
        <f t="shared" si="1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2.4420000000000002</v>
      </c>
      <c r="F35" s="9" t="s">
        <v>14</v>
      </c>
      <c r="G35" s="9">
        <v>2.44</v>
      </c>
      <c r="H35" s="9">
        <f t="shared" si="2"/>
        <v>2.0000000000002238E-3</v>
      </c>
      <c r="I35" s="10">
        <f t="shared" si="3"/>
        <v>0.99918099918099912</v>
      </c>
      <c r="J35" s="17">
        <f t="shared" si="0"/>
        <v>3660</v>
      </c>
      <c r="K35" s="16"/>
      <c r="L35" s="17">
        <f t="shared" si="1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4.33</v>
      </c>
      <c r="F36" s="9" t="s">
        <v>14</v>
      </c>
      <c r="G36" s="9">
        <v>4.33</v>
      </c>
      <c r="H36" s="9">
        <f t="shared" si="2"/>
        <v>0</v>
      </c>
      <c r="I36" s="10">
        <f t="shared" si="3"/>
        <v>1</v>
      </c>
      <c r="J36" s="17">
        <f t="shared" si="0"/>
        <v>3897</v>
      </c>
      <c r="K36" s="16"/>
      <c r="L36" s="17">
        <f t="shared" si="1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3.0409999999999999</v>
      </c>
      <c r="F37" s="9" t="s">
        <v>14</v>
      </c>
      <c r="G37" s="9">
        <v>3.04</v>
      </c>
      <c r="H37" s="9">
        <f t="shared" si="2"/>
        <v>9.9999999999988987E-4</v>
      </c>
      <c r="I37" s="10">
        <f t="shared" si="3"/>
        <v>0.99967116080236773</v>
      </c>
      <c r="J37" s="17">
        <f t="shared" si="0"/>
        <v>6080</v>
      </c>
      <c r="K37" s="16"/>
      <c r="L37" s="17">
        <f t="shared" si="1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16.867000000000001</v>
      </c>
      <c r="F38" s="9" t="s">
        <v>14</v>
      </c>
      <c r="G38" s="9">
        <v>16.87</v>
      </c>
      <c r="H38" s="9">
        <f t="shared" si="2"/>
        <v>-3.0000000000001137E-3</v>
      </c>
      <c r="I38" s="10">
        <f t="shared" si="3"/>
        <v>1.000177862097587</v>
      </c>
      <c r="J38" s="17">
        <f t="shared" ref="J38:J69" si="5">D38*G38</f>
        <v>3795.75</v>
      </c>
      <c r="K38" s="16"/>
      <c r="L38" s="17">
        <f t="shared" ref="L38:L69" si="6">D38*E38*K38</f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1.77</v>
      </c>
      <c r="F39" s="9" t="s">
        <v>14</v>
      </c>
      <c r="G39" s="9">
        <v>1.77</v>
      </c>
      <c r="H39" s="9">
        <f t="shared" si="2"/>
        <v>0</v>
      </c>
      <c r="I39" s="10">
        <f t="shared" si="3"/>
        <v>1</v>
      </c>
      <c r="J39" s="17">
        <f t="shared" si="5"/>
        <v>3540</v>
      </c>
      <c r="K39" s="16"/>
      <c r="L39" s="17">
        <f t="shared" si="6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0.99</v>
      </c>
      <c r="F40" s="9" t="s">
        <v>14</v>
      </c>
      <c r="G40" s="9">
        <v>0.99</v>
      </c>
      <c r="H40" s="9">
        <f t="shared" si="2"/>
        <v>0</v>
      </c>
      <c r="I40" s="10">
        <f t="shared" si="3"/>
        <v>1</v>
      </c>
      <c r="J40" s="17">
        <f t="shared" si="5"/>
        <v>1485</v>
      </c>
      <c r="K40" s="16"/>
      <c r="L40" s="17">
        <f t="shared" si="6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2"/>
        <v>0</v>
      </c>
      <c r="I41" s="10">
        <f t="shared" si="3"/>
        <v>1</v>
      </c>
      <c r="J41" s="17">
        <f t="shared" si="5"/>
        <v>2000</v>
      </c>
      <c r="K41" s="16"/>
      <c r="L41" s="17">
        <f t="shared" si="6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0.7</v>
      </c>
      <c r="F42" s="9" t="s">
        <v>16</v>
      </c>
      <c r="G42" s="9">
        <v>0.7</v>
      </c>
      <c r="H42" s="9">
        <f t="shared" si="2"/>
        <v>0</v>
      </c>
      <c r="I42" s="10">
        <f t="shared" si="3"/>
        <v>1</v>
      </c>
      <c r="J42" s="17">
        <f t="shared" si="5"/>
        <v>4900</v>
      </c>
      <c r="K42" s="16"/>
      <c r="L42" s="17">
        <f t="shared" si="6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1.1000000000000001</v>
      </c>
      <c r="F43" s="9" t="s">
        <v>16</v>
      </c>
      <c r="G43" s="9">
        <v>1.1000000000000001</v>
      </c>
      <c r="H43" s="9">
        <f t="shared" si="2"/>
        <v>0</v>
      </c>
      <c r="I43" s="10">
        <f t="shared" si="3"/>
        <v>1</v>
      </c>
      <c r="J43" s="17">
        <f t="shared" si="5"/>
        <v>7700.0000000000009</v>
      </c>
      <c r="K43" s="16"/>
      <c r="L43" s="17">
        <f t="shared" si="6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0.2</v>
      </c>
      <c r="F44" s="9" t="s">
        <v>16</v>
      </c>
      <c r="G44" s="9">
        <v>0.2</v>
      </c>
      <c r="H44" s="9">
        <f t="shared" si="2"/>
        <v>0</v>
      </c>
      <c r="I44" s="10">
        <f t="shared" si="3"/>
        <v>1</v>
      </c>
      <c r="J44" s="17">
        <f t="shared" si="5"/>
        <v>1400</v>
      </c>
      <c r="K44" s="16"/>
      <c r="L44" s="17">
        <f t="shared" si="6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2"/>
        <v>0</v>
      </c>
      <c r="I45" s="10">
        <f t="shared" si="3"/>
        <v>1</v>
      </c>
      <c r="J45" s="17">
        <f t="shared" si="5"/>
        <v>1050</v>
      </c>
      <c r="K45" s="16"/>
      <c r="L45" s="17">
        <f t="shared" si="6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49.88</v>
      </c>
      <c r="F46" s="9" t="s">
        <v>10</v>
      </c>
      <c r="G46" s="9">
        <v>49.88</v>
      </c>
      <c r="H46" s="9">
        <f t="shared" si="2"/>
        <v>0</v>
      </c>
      <c r="I46" s="10">
        <f t="shared" si="3"/>
        <v>1</v>
      </c>
      <c r="J46" s="17">
        <f t="shared" si="5"/>
        <v>15033.43296</v>
      </c>
      <c r="K46" s="16"/>
      <c r="L46" s="17">
        <f t="shared" si="6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132.66999999999999</v>
      </c>
      <c r="F47" s="9" t="s">
        <v>10</v>
      </c>
      <c r="G47" s="9">
        <v>132.66999999999999</v>
      </c>
      <c r="H47" s="9">
        <f t="shared" si="2"/>
        <v>0</v>
      </c>
      <c r="I47" s="10">
        <f t="shared" si="3"/>
        <v>1</v>
      </c>
      <c r="J47" s="17">
        <f t="shared" si="5"/>
        <v>39985.676639999998</v>
      </c>
      <c r="K47" s="16"/>
      <c r="L47" s="17">
        <f t="shared" si="6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12.33</v>
      </c>
      <c r="F48" s="9" t="s">
        <v>10</v>
      </c>
      <c r="G48" s="9">
        <v>12.33</v>
      </c>
      <c r="H48" s="9">
        <f t="shared" si="2"/>
        <v>0</v>
      </c>
      <c r="I48" s="10">
        <f t="shared" si="3"/>
        <v>1</v>
      </c>
      <c r="J48" s="17">
        <f t="shared" si="5"/>
        <v>3716.16336</v>
      </c>
      <c r="K48" s="16"/>
      <c r="L48" s="17">
        <f t="shared" si="6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16.88</v>
      </c>
      <c r="F49" s="9" t="s">
        <v>10</v>
      </c>
      <c r="G49" s="9">
        <v>16.88</v>
      </c>
      <c r="H49" s="9">
        <f t="shared" si="2"/>
        <v>0</v>
      </c>
      <c r="I49" s="10">
        <f t="shared" si="3"/>
        <v>1</v>
      </c>
      <c r="J49" s="17">
        <f t="shared" si="5"/>
        <v>5087.4969599999995</v>
      </c>
      <c r="K49" s="16"/>
      <c r="L49" s="17">
        <f t="shared" si="6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2.9430000000000001</v>
      </c>
      <c r="F50" s="9" t="s">
        <v>14</v>
      </c>
      <c r="G50" s="9">
        <v>2.94</v>
      </c>
      <c r="H50" s="9">
        <f t="shared" si="2"/>
        <v>3.0000000000001137E-3</v>
      </c>
      <c r="I50" s="10">
        <f t="shared" si="3"/>
        <v>0.9989806320081549</v>
      </c>
      <c r="J50" s="17">
        <f t="shared" si="5"/>
        <v>5880</v>
      </c>
      <c r="K50" s="16"/>
      <c r="L50" s="17">
        <f t="shared" si="6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13.7</v>
      </c>
      <c r="F51" s="9" t="s">
        <v>14</v>
      </c>
      <c r="G51" s="9">
        <v>13.7</v>
      </c>
      <c r="H51" s="9">
        <f t="shared" si="2"/>
        <v>0</v>
      </c>
      <c r="I51" s="10">
        <f t="shared" si="3"/>
        <v>1</v>
      </c>
      <c r="J51" s="17">
        <f t="shared" si="5"/>
        <v>3082.5</v>
      </c>
      <c r="K51" s="16"/>
      <c r="L51" s="17">
        <f t="shared" si="6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1.99</v>
      </c>
      <c r="F52" s="9" t="s">
        <v>14</v>
      </c>
      <c r="G52" s="9">
        <v>1.99</v>
      </c>
      <c r="H52" s="9">
        <f t="shared" si="2"/>
        <v>0</v>
      </c>
      <c r="I52" s="10">
        <f t="shared" si="3"/>
        <v>1</v>
      </c>
      <c r="J52" s="17">
        <f t="shared" si="5"/>
        <v>3980</v>
      </c>
      <c r="K52" s="16"/>
      <c r="L52" s="17">
        <f t="shared" si="6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0.93700000000000006</v>
      </c>
      <c r="F53" s="9" t="s">
        <v>14</v>
      </c>
      <c r="G53" s="9">
        <v>0.94</v>
      </c>
      <c r="H53" s="9">
        <f t="shared" si="2"/>
        <v>-2.9999999999998916E-3</v>
      </c>
      <c r="I53" s="10">
        <f t="shared" si="3"/>
        <v>1.0032017075773745</v>
      </c>
      <c r="J53" s="17">
        <f t="shared" si="5"/>
        <v>1410</v>
      </c>
      <c r="K53" s="16"/>
      <c r="L53" s="17">
        <f t="shared" si="6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</v>
      </c>
      <c r="F54" s="9" t="s">
        <v>16</v>
      </c>
      <c r="G54" s="9">
        <v>0.1</v>
      </c>
      <c r="H54" s="9">
        <f t="shared" si="2"/>
        <v>0</v>
      </c>
      <c r="I54" s="10">
        <f t="shared" si="3"/>
        <v>1</v>
      </c>
      <c r="J54" s="17">
        <f t="shared" si="5"/>
        <v>700</v>
      </c>
      <c r="K54" s="16"/>
      <c r="L54" s="17">
        <f t="shared" si="6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0.25</v>
      </c>
      <c r="F55" s="9" t="s">
        <v>16</v>
      </c>
      <c r="G55" s="9">
        <v>0.25</v>
      </c>
      <c r="H55" s="9">
        <f t="shared" si="2"/>
        <v>0</v>
      </c>
      <c r="I55" s="10">
        <f t="shared" si="3"/>
        <v>1</v>
      </c>
      <c r="J55" s="17">
        <f t="shared" si="5"/>
        <v>1750</v>
      </c>
      <c r="K55" s="16"/>
      <c r="L55" s="17">
        <f t="shared" si="6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0.03</v>
      </c>
      <c r="F56" s="9" t="s">
        <v>16</v>
      </c>
      <c r="G56" s="9">
        <v>0.03</v>
      </c>
      <c r="H56" s="9">
        <f t="shared" si="2"/>
        <v>0</v>
      </c>
      <c r="I56" s="10">
        <f t="shared" si="3"/>
        <v>1</v>
      </c>
      <c r="J56" s="17">
        <f t="shared" si="5"/>
        <v>210</v>
      </c>
      <c r="K56" s="16"/>
      <c r="L56" s="17">
        <f t="shared" si="6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2"/>
        <v>0</v>
      </c>
      <c r="I57" s="10">
        <f t="shared" si="3"/>
        <v>1</v>
      </c>
      <c r="J57" s="17">
        <f t="shared" si="5"/>
        <v>2441.2752</v>
      </c>
      <c r="K57" s="16"/>
      <c r="L57" s="17">
        <f t="shared" si="6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27.13</v>
      </c>
      <c r="F58" s="9" t="s">
        <v>10</v>
      </c>
      <c r="G58" s="9">
        <v>27.13</v>
      </c>
      <c r="H58" s="9">
        <f t="shared" si="2"/>
        <v>0</v>
      </c>
      <c r="I58" s="10">
        <f t="shared" si="3"/>
        <v>1</v>
      </c>
      <c r="J58" s="17">
        <f t="shared" si="5"/>
        <v>8176.7649599999995</v>
      </c>
      <c r="K58" s="16"/>
      <c r="L58" s="17">
        <f t="shared" si="6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2.75</v>
      </c>
      <c r="F59" s="9" t="s">
        <v>10</v>
      </c>
      <c r="G59" s="9">
        <v>2.75</v>
      </c>
      <c r="H59" s="9">
        <f t="shared" si="2"/>
        <v>0</v>
      </c>
      <c r="I59" s="10">
        <f t="shared" si="3"/>
        <v>1</v>
      </c>
      <c r="J59" s="17">
        <f t="shared" si="5"/>
        <v>828.82799999999997</v>
      </c>
      <c r="K59" s="16"/>
      <c r="L59" s="17">
        <f t="shared" si="6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0.41</v>
      </c>
      <c r="F60" s="9" t="s">
        <v>14</v>
      </c>
      <c r="G60" s="9">
        <v>0.41</v>
      </c>
      <c r="H60" s="9">
        <f t="shared" si="2"/>
        <v>0</v>
      </c>
      <c r="I60" s="10">
        <f t="shared" si="3"/>
        <v>1</v>
      </c>
      <c r="J60" s="17">
        <f t="shared" si="5"/>
        <v>820</v>
      </c>
      <c r="K60" s="16"/>
      <c r="L60" s="17">
        <f t="shared" si="6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2.4119999999999999</v>
      </c>
      <c r="F61" s="9" t="s">
        <v>14</v>
      </c>
      <c r="G61" s="9">
        <v>2.41</v>
      </c>
      <c r="H61" s="9">
        <f t="shared" si="2"/>
        <v>1.9999999999997797E-3</v>
      </c>
      <c r="I61" s="10">
        <f t="shared" si="3"/>
        <v>0.99917081260364848</v>
      </c>
      <c r="J61" s="17">
        <f t="shared" si="5"/>
        <v>542.25</v>
      </c>
      <c r="K61" s="16"/>
      <c r="L61" s="17">
        <f t="shared" si="6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0.22</v>
      </c>
      <c r="F62" s="9" t="s">
        <v>14</v>
      </c>
      <c r="G62" s="9">
        <v>0.22</v>
      </c>
      <c r="H62" s="9">
        <f t="shared" si="2"/>
        <v>0</v>
      </c>
      <c r="I62" s="10">
        <f t="shared" si="3"/>
        <v>1</v>
      </c>
      <c r="J62" s="17">
        <f t="shared" si="5"/>
        <v>330</v>
      </c>
      <c r="K62" s="16"/>
      <c r="L62" s="17">
        <f t="shared" si="6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2"/>
        <v>0</v>
      </c>
      <c r="I63" s="10">
        <f t="shared" si="3"/>
        <v>1</v>
      </c>
      <c r="J63" s="17">
        <f t="shared" si="5"/>
        <v>2200</v>
      </c>
      <c r="K63" s="16"/>
      <c r="L63" s="17">
        <f t="shared" si="6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2"/>
        <v>0</v>
      </c>
      <c r="I64" s="10">
        <f t="shared" si="3"/>
        <v>1</v>
      </c>
      <c r="J64" s="17">
        <f t="shared" si="5"/>
        <v>2000</v>
      </c>
      <c r="K64" s="16"/>
      <c r="L64" s="17">
        <f t="shared" si="6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115.89</v>
      </c>
      <c r="F65" s="9" t="s">
        <v>10</v>
      </c>
      <c r="G65" s="9">
        <v>115.89</v>
      </c>
      <c r="H65" s="9">
        <f t="shared" si="2"/>
        <v>0</v>
      </c>
      <c r="I65" s="10">
        <f t="shared" si="3"/>
        <v>1</v>
      </c>
      <c r="J65" s="17">
        <f t="shared" si="5"/>
        <v>22453.919280000002</v>
      </c>
      <c r="K65" s="16"/>
      <c r="L65" s="17">
        <f t="shared" si="6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133.21</v>
      </c>
      <c r="F66" s="9" t="s">
        <v>10</v>
      </c>
      <c r="G66" s="9">
        <v>133.21</v>
      </c>
      <c r="H66" s="9">
        <f t="shared" si="2"/>
        <v>0</v>
      </c>
      <c r="I66" s="10">
        <f t="shared" si="3"/>
        <v>1</v>
      </c>
      <c r="J66" s="17">
        <f t="shared" si="5"/>
        <v>25809.703920000004</v>
      </c>
      <c r="K66" s="16"/>
      <c r="L66" s="17">
        <f t="shared" si="6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67.31</v>
      </c>
      <c r="F67" s="9" t="s">
        <v>10</v>
      </c>
      <c r="G67" s="9">
        <v>67.31</v>
      </c>
      <c r="H67" s="9">
        <f t="shared" si="2"/>
        <v>0</v>
      </c>
      <c r="I67" s="10">
        <f t="shared" si="3"/>
        <v>1</v>
      </c>
      <c r="J67" s="17">
        <f t="shared" si="5"/>
        <v>13041.447120000001</v>
      </c>
      <c r="K67" s="16"/>
      <c r="L67" s="17">
        <f t="shared" si="6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32.04</v>
      </c>
      <c r="F68" s="9" t="s">
        <v>19</v>
      </c>
      <c r="G68" s="9">
        <v>32.04</v>
      </c>
      <c r="H68" s="9">
        <f t="shared" si="2"/>
        <v>0</v>
      </c>
      <c r="I68" s="10">
        <f t="shared" si="3"/>
        <v>1</v>
      </c>
      <c r="J68" s="17">
        <f t="shared" si="5"/>
        <v>2101.8239999999996</v>
      </c>
      <c r="K68" s="16"/>
      <c r="L68" s="17">
        <f t="shared" si="6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32.049999999999997</v>
      </c>
      <c r="F69" s="9" t="s">
        <v>19</v>
      </c>
      <c r="G69" s="9">
        <v>32.049999999999997</v>
      </c>
      <c r="H69" s="9">
        <f t="shared" si="2"/>
        <v>0</v>
      </c>
      <c r="I69" s="10">
        <f t="shared" si="3"/>
        <v>1</v>
      </c>
      <c r="J69" s="17">
        <f t="shared" si="5"/>
        <v>2102.4799999999996</v>
      </c>
      <c r="K69" s="16"/>
      <c r="L69" s="17">
        <f t="shared" si="6"/>
        <v>0</v>
      </c>
    </row>
    <row r="70" spans="1:12" x14ac:dyDescent="0.25">
      <c r="A70" s="9" t="s">
        <v>42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2"/>
        <v>0</v>
      </c>
      <c r="I70" s="10">
        <f t="shared" si="3"/>
        <v>1</v>
      </c>
      <c r="J70" s="17">
        <f t="shared" ref="J70:J88" si="7">D70*G70</f>
        <v>184.06440000000001</v>
      </c>
      <c r="K70" s="16"/>
      <c r="L70" s="17">
        <f t="shared" ref="L70:L88" si="8">D70*E70*K70</f>
        <v>0</v>
      </c>
    </row>
    <row r="71" spans="1:12" x14ac:dyDescent="0.25">
      <c r="A71" s="9" t="s">
        <v>42</v>
      </c>
      <c r="B71" s="29" t="s">
        <v>147</v>
      </c>
      <c r="C71" s="9">
        <v>140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ref="H71:H135" si="9">E71-G71</f>
        <v>2.0000000000095497E-3</v>
      </c>
      <c r="I71" s="10">
        <f t="shared" ref="I71:I135" si="10">G71/E71</f>
        <v>0.99999032563899148</v>
      </c>
      <c r="J71" s="17">
        <f t="shared" si="7"/>
        <v>2224.4148</v>
      </c>
      <c r="K71" s="16"/>
      <c r="L71" s="17">
        <f t="shared" si="8"/>
        <v>0</v>
      </c>
    </row>
    <row r="72" spans="1:12" x14ac:dyDescent="0.25">
      <c r="A72" s="9" t="s">
        <v>42</v>
      </c>
      <c r="B72" s="2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71.63</v>
      </c>
      <c r="H72" s="9">
        <f t="shared" si="9"/>
        <v>0</v>
      </c>
      <c r="I72" s="10">
        <f t="shared" si="10"/>
        <v>1</v>
      </c>
      <c r="J72" s="17">
        <f t="shared" si="7"/>
        <v>10023.329159999999</v>
      </c>
      <c r="K72" s="16"/>
      <c r="L72" s="17">
        <f t="shared" si="8"/>
        <v>0</v>
      </c>
    </row>
    <row r="73" spans="1:12" x14ac:dyDescent="0.25">
      <c r="A73" s="9" t="s">
        <v>42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9"/>
        <v>0</v>
      </c>
      <c r="I73" s="10">
        <f t="shared" si="10"/>
        <v>1</v>
      </c>
      <c r="J73" s="17">
        <f t="shared" si="7"/>
        <v>27220.971959999999</v>
      </c>
      <c r="K73" s="16"/>
      <c r="L73" s="17">
        <f t="shared" si="8"/>
        <v>0</v>
      </c>
    </row>
    <row r="74" spans="1:12" x14ac:dyDescent="0.25">
      <c r="A74" s="9" t="s">
        <v>42</v>
      </c>
      <c r="B74" s="29" t="s">
        <v>150</v>
      </c>
      <c r="C74" s="9">
        <v>147</v>
      </c>
      <c r="D74" s="9">
        <v>193.75200000000001</v>
      </c>
      <c r="E74" s="9">
        <v>208.32</v>
      </c>
      <c r="F74" s="9" t="s">
        <v>10</v>
      </c>
      <c r="G74" s="9">
        <v>208.32</v>
      </c>
      <c r="H74" s="9">
        <f t="shared" si="9"/>
        <v>0</v>
      </c>
      <c r="I74" s="10">
        <f t="shared" si="10"/>
        <v>1</v>
      </c>
      <c r="J74" s="17">
        <f t="shared" si="7"/>
        <v>40362.416640000003</v>
      </c>
      <c r="K74" s="16"/>
      <c r="L74" s="17">
        <f t="shared" si="8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9"/>
        <v>0</v>
      </c>
      <c r="I75" s="10">
        <f t="shared" si="10"/>
        <v>1</v>
      </c>
      <c r="J75" s="17">
        <f t="shared" si="7"/>
        <v>13000</v>
      </c>
      <c r="K75" s="16"/>
      <c r="L75" s="17">
        <f t="shared" si="8"/>
        <v>0</v>
      </c>
    </row>
    <row r="76" spans="1:12" x14ac:dyDescent="0.25">
      <c r="A76" s="9" t="s">
        <v>42</v>
      </c>
      <c r="B76" s="29" t="s">
        <v>152</v>
      </c>
      <c r="C76" s="9">
        <v>151</v>
      </c>
      <c r="D76" s="9">
        <v>139.93199999999999</v>
      </c>
      <c r="E76" s="9">
        <v>74.391999999999996</v>
      </c>
      <c r="F76" s="9" t="s">
        <v>10</v>
      </c>
      <c r="G76" s="9">
        <v>74.39</v>
      </c>
      <c r="H76" s="9">
        <f t="shared" si="9"/>
        <v>1.9999999999953388E-3</v>
      </c>
      <c r="I76" s="10">
        <f t="shared" si="10"/>
        <v>0.99997311538875155</v>
      </c>
      <c r="J76" s="17">
        <f t="shared" si="7"/>
        <v>10409.54148</v>
      </c>
      <c r="K76" s="16"/>
      <c r="L76" s="17">
        <f t="shared" si="8"/>
        <v>0</v>
      </c>
    </row>
    <row r="77" spans="1:12" x14ac:dyDescent="0.25">
      <c r="A77" s="9" t="s">
        <v>42</v>
      </c>
      <c r="B77" s="29" t="s">
        <v>153</v>
      </c>
      <c r="C77" s="9">
        <v>152</v>
      </c>
      <c r="D77" s="9">
        <v>139.93199999999999</v>
      </c>
      <c r="E77" s="9">
        <v>220.46700000000001</v>
      </c>
      <c r="F77" s="9" t="s">
        <v>10</v>
      </c>
      <c r="G77" s="9">
        <v>220.47</v>
      </c>
      <c r="H77" s="9">
        <f t="shared" si="9"/>
        <v>-2.9999999999859028E-3</v>
      </c>
      <c r="I77" s="10">
        <f t="shared" si="10"/>
        <v>1.0000136074786703</v>
      </c>
      <c r="J77" s="17">
        <f t="shared" si="7"/>
        <v>30850.808039999996</v>
      </c>
      <c r="K77" s="16"/>
      <c r="L77" s="17">
        <f t="shared" si="8"/>
        <v>0</v>
      </c>
    </row>
    <row r="78" spans="1:12" x14ac:dyDescent="0.25">
      <c r="A78" s="9" t="s">
        <v>42</v>
      </c>
      <c r="B78" s="29" t="s">
        <v>154</v>
      </c>
      <c r="C78" s="9">
        <v>156</v>
      </c>
      <c r="D78" s="9">
        <v>193.75200000000001</v>
      </c>
      <c r="E78" s="9">
        <v>142.16</v>
      </c>
      <c r="F78" s="9" t="s">
        <v>10</v>
      </c>
      <c r="G78" s="9">
        <v>142.16</v>
      </c>
      <c r="H78" s="9">
        <f t="shared" si="9"/>
        <v>0</v>
      </c>
      <c r="I78" s="10">
        <f t="shared" si="10"/>
        <v>1</v>
      </c>
      <c r="J78" s="17">
        <f t="shared" si="7"/>
        <v>27543.784320000002</v>
      </c>
      <c r="K78" s="16"/>
      <c r="L78" s="17">
        <f t="shared" si="8"/>
        <v>0</v>
      </c>
    </row>
    <row r="79" spans="1:12" x14ac:dyDescent="0.25">
      <c r="A79" s="9" t="s">
        <v>42</v>
      </c>
      <c r="B79" s="29" t="s">
        <v>155</v>
      </c>
      <c r="C79" s="9">
        <v>160</v>
      </c>
      <c r="D79" s="9">
        <v>139.93199999999999</v>
      </c>
      <c r="E79" s="9">
        <v>11.61</v>
      </c>
      <c r="F79" s="9" t="s">
        <v>10</v>
      </c>
      <c r="G79" s="9">
        <v>11.61</v>
      </c>
      <c r="H79" s="9">
        <f t="shared" si="9"/>
        <v>0</v>
      </c>
      <c r="I79" s="10">
        <f t="shared" si="10"/>
        <v>1</v>
      </c>
      <c r="J79" s="17">
        <f t="shared" si="7"/>
        <v>1624.6105199999997</v>
      </c>
      <c r="K79" s="16"/>
      <c r="L79" s="17">
        <f t="shared" si="8"/>
        <v>0</v>
      </c>
    </row>
    <row r="80" spans="1:12" x14ac:dyDescent="0.25">
      <c r="A80" s="9" t="s">
        <v>42</v>
      </c>
      <c r="B80" s="29" t="s">
        <v>156</v>
      </c>
      <c r="C80" s="9">
        <v>161</v>
      </c>
      <c r="D80" s="9">
        <v>139.93199999999999</v>
      </c>
      <c r="E80" s="9">
        <v>33.43</v>
      </c>
      <c r="F80" s="9" t="s">
        <v>10</v>
      </c>
      <c r="G80" s="9">
        <v>33.43</v>
      </c>
      <c r="H80" s="9">
        <f t="shared" si="9"/>
        <v>0</v>
      </c>
      <c r="I80" s="10">
        <f t="shared" si="10"/>
        <v>1</v>
      </c>
      <c r="J80" s="17">
        <f t="shared" si="7"/>
        <v>4677.9267599999994</v>
      </c>
      <c r="K80" s="16"/>
      <c r="L80" s="17">
        <f t="shared" si="8"/>
        <v>0</v>
      </c>
    </row>
    <row r="81" spans="1:12" x14ac:dyDescent="0.25">
      <c r="A81" s="9" t="s">
        <v>42</v>
      </c>
      <c r="B81" s="29" t="s">
        <v>157</v>
      </c>
      <c r="C81" s="9">
        <v>165</v>
      </c>
      <c r="D81" s="9">
        <v>193.75200000000001</v>
      </c>
      <c r="E81" s="9">
        <v>153.38999999999999</v>
      </c>
      <c r="F81" s="9" t="s">
        <v>10</v>
      </c>
      <c r="G81" s="9">
        <v>153.38999999999999</v>
      </c>
      <c r="H81" s="9">
        <f t="shared" si="9"/>
        <v>0</v>
      </c>
      <c r="I81" s="10">
        <f t="shared" si="10"/>
        <v>1</v>
      </c>
      <c r="J81" s="17">
        <f t="shared" si="7"/>
        <v>29719.619279999999</v>
      </c>
      <c r="K81" s="16"/>
      <c r="L81" s="17">
        <f t="shared" si="8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142.03</v>
      </c>
      <c r="F82" s="9" t="s">
        <v>10</v>
      </c>
      <c r="G82" s="9">
        <v>142.03</v>
      </c>
      <c r="H82" s="9">
        <f t="shared" si="9"/>
        <v>0</v>
      </c>
      <c r="I82" s="10">
        <f t="shared" si="10"/>
        <v>1</v>
      </c>
      <c r="J82" s="17">
        <f t="shared" si="7"/>
        <v>30576.218400000002</v>
      </c>
      <c r="K82" s="16"/>
      <c r="L82" s="17">
        <f t="shared" si="8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47.97</v>
      </c>
      <c r="F83" s="9" t="s">
        <v>10</v>
      </c>
      <c r="G83" s="9">
        <v>47.97</v>
      </c>
      <c r="H83" s="9">
        <f t="shared" si="9"/>
        <v>0</v>
      </c>
      <c r="I83" s="10">
        <f t="shared" si="10"/>
        <v>1</v>
      </c>
      <c r="J83" s="17">
        <f t="shared" si="7"/>
        <v>10326.981599999999</v>
      </c>
      <c r="K83" s="16"/>
      <c r="L83" s="17">
        <f t="shared" si="8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39.24</v>
      </c>
      <c r="F84" s="9" t="s">
        <v>10</v>
      </c>
      <c r="G84" s="9">
        <v>39.24</v>
      </c>
      <c r="H84" s="9">
        <f t="shared" si="9"/>
        <v>0</v>
      </c>
      <c r="I84" s="10">
        <f t="shared" si="10"/>
        <v>1</v>
      </c>
      <c r="J84" s="17">
        <f t="shared" si="7"/>
        <v>4223.7936</v>
      </c>
      <c r="K84" s="16"/>
      <c r="L84" s="17">
        <f t="shared" si="8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77.150000000000006</v>
      </c>
      <c r="F85" s="9" t="s">
        <v>10</v>
      </c>
      <c r="G85" s="9">
        <v>77.150000000000006</v>
      </c>
      <c r="H85" s="9">
        <f t="shared" si="9"/>
        <v>0</v>
      </c>
      <c r="I85" s="10">
        <f t="shared" si="10"/>
        <v>1</v>
      </c>
      <c r="J85" s="17">
        <f t="shared" si="7"/>
        <v>16608.852000000003</v>
      </c>
      <c r="K85" s="16"/>
      <c r="L85" s="17">
        <f t="shared" si="8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39.24</v>
      </c>
      <c r="F86" s="9" t="s">
        <v>10</v>
      </c>
      <c r="G86" s="9">
        <v>39.24</v>
      </c>
      <c r="H86" s="9">
        <f t="shared" si="9"/>
        <v>0</v>
      </c>
      <c r="I86" s="10">
        <f t="shared" si="10"/>
        <v>1</v>
      </c>
      <c r="J86" s="17">
        <f t="shared" si="7"/>
        <v>4223.7936</v>
      </c>
      <c r="K86" s="16"/>
      <c r="L86" s="17">
        <f t="shared" si="8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15</v>
      </c>
      <c r="F87" s="9" t="s">
        <v>13</v>
      </c>
      <c r="G87" s="9">
        <v>15</v>
      </c>
      <c r="H87" s="9">
        <f t="shared" si="9"/>
        <v>0</v>
      </c>
      <c r="I87" s="10">
        <f t="shared" si="10"/>
        <v>1</v>
      </c>
      <c r="J87" s="17">
        <f t="shared" si="7"/>
        <v>3000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9"/>
        <v>3.0000000000001137E-3</v>
      </c>
      <c r="I88" s="10">
        <f t="shared" si="10"/>
        <v>0.99988039708168874</v>
      </c>
      <c r="J88" s="17">
        <f t="shared" si="7"/>
        <v>5399.2223999999997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9"/>
        <v>0</v>
      </c>
      <c r="I89" s="10">
        <f t="shared" si="10"/>
        <v>1</v>
      </c>
      <c r="J89" s="17">
        <f t="shared" ref="J89:J152" si="11">D89*G89</f>
        <v>2628.3543999999997</v>
      </c>
      <c r="K89" s="16"/>
      <c r="L89" s="17">
        <f t="shared" ref="L89:L152" si="12">D89*E89*K89</f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9"/>
        <v>0</v>
      </c>
      <c r="I90" s="10">
        <f t="shared" si="10"/>
        <v>1</v>
      </c>
      <c r="J90" s="17">
        <f t="shared" si="11"/>
        <v>6570.1429999999991</v>
      </c>
      <c r="K90" s="16"/>
      <c r="L90" s="17">
        <f t="shared" si="12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0</v>
      </c>
      <c r="H91" s="9">
        <f t="shared" si="9"/>
        <v>406.82</v>
      </c>
      <c r="I91" s="10">
        <f t="shared" si="10"/>
        <v>0</v>
      </c>
      <c r="J91" s="17">
        <f t="shared" si="11"/>
        <v>0</v>
      </c>
      <c r="K91" s="16"/>
      <c r="L91" s="17">
        <f t="shared" si="12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9"/>
        <v>3.9999999999977831E-3</v>
      </c>
      <c r="I92" s="10">
        <f t="shared" si="10"/>
        <v>0.99993111049876005</v>
      </c>
      <c r="J92" s="17">
        <f t="shared" si="11"/>
        <v>937.66899999999998</v>
      </c>
      <c r="K92" s="16"/>
      <c r="L92" s="17">
        <f t="shared" si="12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9"/>
        <v>4.0000000000190994E-3</v>
      </c>
      <c r="I93" s="10">
        <f t="shared" si="10"/>
        <v>0.99999288565106959</v>
      </c>
      <c r="J93" s="17">
        <f t="shared" si="11"/>
        <v>27233.781120000003</v>
      </c>
      <c r="K93" s="16"/>
      <c r="L93" s="17">
        <f t="shared" si="12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0</v>
      </c>
      <c r="H94" s="9">
        <f t="shared" si="9"/>
        <v>574.61300000000006</v>
      </c>
      <c r="I94" s="10">
        <f t="shared" si="10"/>
        <v>0</v>
      </c>
      <c r="J94" s="17">
        <f t="shared" si="11"/>
        <v>0</v>
      </c>
      <c r="K94" s="16"/>
      <c r="L94" s="17">
        <f t="shared" si="12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0</v>
      </c>
      <c r="H95" s="9">
        <f t="shared" si="9"/>
        <v>581.01099999999997</v>
      </c>
      <c r="I95" s="10">
        <f t="shared" si="10"/>
        <v>0</v>
      </c>
      <c r="J95" s="17">
        <f t="shared" si="11"/>
        <v>0</v>
      </c>
      <c r="K95" s="16"/>
      <c r="L95" s="17">
        <f t="shared" si="12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21.28</v>
      </c>
      <c r="F96" s="9" t="s">
        <v>10</v>
      </c>
      <c r="G96" s="9">
        <v>21.28</v>
      </c>
      <c r="H96" s="9">
        <f t="shared" si="9"/>
        <v>0</v>
      </c>
      <c r="I96" s="10">
        <f t="shared" si="10"/>
        <v>1</v>
      </c>
      <c r="J96" s="17">
        <f t="shared" si="11"/>
        <v>6413.62176</v>
      </c>
      <c r="K96" s="16"/>
      <c r="L96" s="17">
        <f t="shared" si="12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14</v>
      </c>
      <c r="F97" s="9" t="s">
        <v>13</v>
      </c>
      <c r="G97" s="9">
        <v>0</v>
      </c>
      <c r="H97" s="9">
        <f t="shared" si="9"/>
        <v>14</v>
      </c>
      <c r="I97" s="10">
        <f t="shared" si="10"/>
        <v>0</v>
      </c>
      <c r="J97" s="17">
        <f t="shared" si="11"/>
        <v>0</v>
      </c>
      <c r="K97" s="16"/>
      <c r="L97" s="17">
        <f t="shared" si="12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37.082000000000001</v>
      </c>
      <c r="F98" s="9" t="s">
        <v>19</v>
      </c>
      <c r="G98" s="9">
        <v>37.08</v>
      </c>
      <c r="H98" s="9">
        <f t="shared" si="9"/>
        <v>2.0000000000024443E-3</v>
      </c>
      <c r="I98" s="10">
        <f t="shared" si="10"/>
        <v>0.99994606547651144</v>
      </c>
      <c r="J98" s="17">
        <f t="shared" si="11"/>
        <v>3040.56</v>
      </c>
      <c r="K98" s="16"/>
      <c r="L98" s="17">
        <f t="shared" si="12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111.25</v>
      </c>
      <c r="F99" s="9" t="s">
        <v>19</v>
      </c>
      <c r="G99" s="9">
        <v>111.25</v>
      </c>
      <c r="H99" s="9">
        <f t="shared" si="9"/>
        <v>0</v>
      </c>
      <c r="I99" s="10">
        <f t="shared" si="10"/>
        <v>1</v>
      </c>
      <c r="J99" s="17">
        <f t="shared" si="11"/>
        <v>3648.9999999999995</v>
      </c>
      <c r="K99" s="16"/>
      <c r="L99" s="17">
        <f t="shared" si="12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27.297999999999998</v>
      </c>
      <c r="F100" s="9" t="s">
        <v>19</v>
      </c>
      <c r="G100" s="9">
        <v>27.3</v>
      </c>
      <c r="H100" s="9">
        <f t="shared" si="9"/>
        <v>-2.0000000000024443E-3</v>
      </c>
      <c r="I100" s="10">
        <f t="shared" si="10"/>
        <v>1.0000732654406916</v>
      </c>
      <c r="J100" s="17">
        <f t="shared" si="11"/>
        <v>3581.7599999999998</v>
      </c>
      <c r="K100" s="16"/>
      <c r="L100" s="17">
        <f t="shared" si="12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58.71</v>
      </c>
      <c r="F101" s="9" t="s">
        <v>10</v>
      </c>
      <c r="G101" s="9">
        <v>55.77</v>
      </c>
      <c r="H101" s="9">
        <f t="shared" si="9"/>
        <v>2.9399999999999977</v>
      </c>
      <c r="I101" s="10">
        <f t="shared" si="10"/>
        <v>0.94992335206949419</v>
      </c>
      <c r="J101" s="17">
        <f t="shared" si="11"/>
        <v>10205.91</v>
      </c>
      <c r="K101" s="16"/>
      <c r="L101" s="17">
        <f t="shared" si="12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59</v>
      </c>
      <c r="F102" s="9" t="s">
        <v>19</v>
      </c>
      <c r="G102" s="9">
        <v>53.1</v>
      </c>
      <c r="H102" s="9">
        <f t="shared" si="9"/>
        <v>5.8999999999999986</v>
      </c>
      <c r="I102" s="10">
        <f t="shared" si="10"/>
        <v>0.9</v>
      </c>
      <c r="J102" s="17">
        <f t="shared" si="11"/>
        <v>2612.5200000000004</v>
      </c>
      <c r="K102" s="16"/>
      <c r="L102" s="17">
        <f t="shared" si="12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59.741999999999997</v>
      </c>
      <c r="F103" s="9" t="s">
        <v>10</v>
      </c>
      <c r="G103" s="9">
        <v>53.77</v>
      </c>
      <c r="H103" s="9">
        <f t="shared" si="9"/>
        <v>5.9719999999999942</v>
      </c>
      <c r="I103" s="10">
        <f t="shared" si="10"/>
        <v>0.90003682501422799</v>
      </c>
      <c r="J103" s="17">
        <f t="shared" si="11"/>
        <v>9839.91</v>
      </c>
      <c r="K103" s="16"/>
      <c r="L103" s="17">
        <f t="shared" si="12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69.16</v>
      </c>
      <c r="F104" s="9" t="s">
        <v>19</v>
      </c>
      <c r="G104" s="9">
        <v>65.7</v>
      </c>
      <c r="H104" s="9">
        <f t="shared" si="9"/>
        <v>3.4599999999999937</v>
      </c>
      <c r="I104" s="10">
        <f t="shared" si="10"/>
        <v>0.94997108155002896</v>
      </c>
      <c r="J104" s="17">
        <f t="shared" si="11"/>
        <v>3232.4400000000005</v>
      </c>
      <c r="K104" s="16"/>
      <c r="L104" s="17">
        <f t="shared" si="12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5.4480000000000004</v>
      </c>
      <c r="F105" s="9" t="s">
        <v>10</v>
      </c>
      <c r="G105" s="9">
        <v>4.9000000000000004</v>
      </c>
      <c r="H105" s="9">
        <f t="shared" si="9"/>
        <v>0.54800000000000004</v>
      </c>
      <c r="I105" s="10">
        <f t="shared" si="10"/>
        <v>0.89941262848751835</v>
      </c>
      <c r="J105" s="17">
        <f t="shared" si="11"/>
        <v>896.7</v>
      </c>
      <c r="K105" s="16"/>
      <c r="L105" s="17">
        <f t="shared" si="12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7.1289999999999996</v>
      </c>
      <c r="F106" s="9" t="s">
        <v>19</v>
      </c>
      <c r="G106" s="9">
        <v>6.77</v>
      </c>
      <c r="H106" s="9">
        <f t="shared" si="9"/>
        <v>0.35899999999999999</v>
      </c>
      <c r="I106" s="10">
        <f t="shared" si="10"/>
        <v>0.94964230607378319</v>
      </c>
      <c r="J106" s="17">
        <f t="shared" si="11"/>
        <v>333.084</v>
      </c>
      <c r="K106" s="16"/>
      <c r="L106" s="17">
        <f t="shared" si="12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2.512</v>
      </c>
      <c r="F107" s="9" t="s">
        <v>10</v>
      </c>
      <c r="G107" s="9">
        <v>0</v>
      </c>
      <c r="H107" s="9">
        <f t="shared" si="9"/>
        <v>2.512</v>
      </c>
      <c r="I107" s="10">
        <f t="shared" si="10"/>
        <v>0</v>
      </c>
      <c r="J107" s="17">
        <f t="shared" si="11"/>
        <v>0</v>
      </c>
      <c r="K107" s="16"/>
      <c r="L107" s="17">
        <f t="shared" si="12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7.61</v>
      </c>
      <c r="F108" s="9" t="s">
        <v>19</v>
      </c>
      <c r="G108" s="9">
        <v>0</v>
      </c>
      <c r="H108" s="9">
        <f t="shared" si="9"/>
        <v>7.61</v>
      </c>
      <c r="I108" s="10">
        <f t="shared" si="10"/>
        <v>0</v>
      </c>
      <c r="J108" s="17">
        <f t="shared" si="11"/>
        <v>0</v>
      </c>
      <c r="K108" s="16"/>
      <c r="L108" s="17">
        <f t="shared" si="12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7.41</v>
      </c>
      <c r="F109" s="9" t="s">
        <v>10</v>
      </c>
      <c r="G109" s="9">
        <v>0</v>
      </c>
      <c r="H109" s="9">
        <f t="shared" si="9"/>
        <v>7.41</v>
      </c>
      <c r="I109" s="10">
        <f t="shared" si="10"/>
        <v>0</v>
      </c>
      <c r="J109" s="17">
        <f t="shared" si="11"/>
        <v>0</v>
      </c>
      <c r="K109" s="16"/>
      <c r="L109" s="17">
        <f t="shared" si="12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11.15</v>
      </c>
      <c r="F110" s="9" t="s">
        <v>19</v>
      </c>
      <c r="G110" s="9">
        <v>0</v>
      </c>
      <c r="H110" s="9">
        <f t="shared" si="9"/>
        <v>11.15</v>
      </c>
      <c r="I110" s="10">
        <f t="shared" si="10"/>
        <v>0</v>
      </c>
      <c r="J110" s="17">
        <f t="shared" si="11"/>
        <v>0</v>
      </c>
      <c r="K110" s="16"/>
      <c r="L110" s="17">
        <f t="shared" si="12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27.18</v>
      </c>
      <c r="F111" s="9" t="s">
        <v>10</v>
      </c>
      <c r="G111" s="9">
        <v>0</v>
      </c>
      <c r="H111" s="9">
        <f t="shared" si="9"/>
        <v>27.18</v>
      </c>
      <c r="I111" s="10">
        <f t="shared" si="10"/>
        <v>0</v>
      </c>
      <c r="J111" s="17">
        <f t="shared" si="11"/>
        <v>0</v>
      </c>
      <c r="K111" s="16"/>
      <c r="L111" s="17">
        <f t="shared" si="12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1182</v>
      </c>
      <c r="F112" s="9" t="s">
        <v>23</v>
      </c>
      <c r="G112" s="9">
        <v>1122.9000000000001</v>
      </c>
      <c r="H112" s="9">
        <f t="shared" si="9"/>
        <v>59.099999999999909</v>
      </c>
      <c r="I112" s="10">
        <f t="shared" si="10"/>
        <v>0.95000000000000007</v>
      </c>
      <c r="J112" s="17">
        <f t="shared" si="11"/>
        <v>2807.25</v>
      </c>
      <c r="K112" s="16"/>
      <c r="L112" s="17">
        <f t="shared" si="12"/>
        <v>0</v>
      </c>
    </row>
    <row r="113" spans="1:12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4.0620000000000003</v>
      </c>
      <c r="F113" s="9" t="s">
        <v>10</v>
      </c>
      <c r="G113" s="9">
        <v>3.86</v>
      </c>
      <c r="H113" s="9">
        <f t="shared" si="9"/>
        <v>0.2020000000000004</v>
      </c>
      <c r="I113" s="10">
        <f t="shared" si="10"/>
        <v>0.95027080256031504</v>
      </c>
      <c r="J113" s="17">
        <f t="shared" si="11"/>
        <v>706.38</v>
      </c>
      <c r="K113" s="16"/>
      <c r="L113" s="17">
        <f t="shared" si="12"/>
        <v>0</v>
      </c>
    </row>
    <row r="114" spans="1:12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16.190000000000001</v>
      </c>
      <c r="F114" s="9" t="s">
        <v>10</v>
      </c>
      <c r="G114" s="9">
        <v>12.95</v>
      </c>
      <c r="H114" s="9">
        <f t="shared" si="9"/>
        <v>3.240000000000002</v>
      </c>
      <c r="I114" s="10">
        <f t="shared" si="10"/>
        <v>0.79987646695491033</v>
      </c>
      <c r="J114" s="17">
        <f t="shared" si="11"/>
        <v>2369.85</v>
      </c>
      <c r="K114" s="16"/>
      <c r="L114" s="17">
        <f t="shared" si="12"/>
        <v>0</v>
      </c>
    </row>
    <row r="115" spans="1:12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8.15</v>
      </c>
      <c r="F115" s="9" t="s">
        <v>10</v>
      </c>
      <c r="G115" s="9">
        <v>4.08</v>
      </c>
      <c r="H115" s="9">
        <f t="shared" si="9"/>
        <v>4.07</v>
      </c>
      <c r="I115" s="10">
        <f t="shared" si="10"/>
        <v>0.50061349693251533</v>
      </c>
      <c r="J115" s="17">
        <f t="shared" si="11"/>
        <v>746.64</v>
      </c>
      <c r="K115" s="16"/>
      <c r="L115" s="17">
        <f t="shared" si="12"/>
        <v>0</v>
      </c>
    </row>
    <row r="116" spans="1:12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30.83</v>
      </c>
      <c r="F116" s="9" t="s">
        <v>10</v>
      </c>
      <c r="G116" s="9">
        <v>18.5</v>
      </c>
      <c r="H116" s="9">
        <f t="shared" si="9"/>
        <v>12.329999999999998</v>
      </c>
      <c r="I116" s="10">
        <f t="shared" si="10"/>
        <v>0.60006487187804092</v>
      </c>
      <c r="J116" s="17">
        <f t="shared" si="11"/>
        <v>3385.5</v>
      </c>
      <c r="K116" s="16"/>
      <c r="L116" s="17">
        <f t="shared" si="12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132.06399999999999</v>
      </c>
      <c r="F117" s="9" t="s">
        <v>10</v>
      </c>
      <c r="G117" s="9">
        <v>0</v>
      </c>
      <c r="H117" s="9">
        <f t="shared" si="9"/>
        <v>132.06399999999999</v>
      </c>
      <c r="I117" s="10">
        <f t="shared" si="10"/>
        <v>0</v>
      </c>
      <c r="J117" s="17">
        <f t="shared" si="11"/>
        <v>0</v>
      </c>
      <c r="K117" s="16"/>
      <c r="L117" s="17">
        <f t="shared" si="12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0</v>
      </c>
      <c r="H118" s="9">
        <f t="shared" si="9"/>
        <v>1</v>
      </c>
      <c r="I118" s="10">
        <f t="shared" si="10"/>
        <v>0</v>
      </c>
      <c r="J118" s="17">
        <f t="shared" si="11"/>
        <v>0</v>
      </c>
      <c r="K118" s="16"/>
      <c r="L118" s="17">
        <f t="shared" si="12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9"/>
        <v>0</v>
      </c>
      <c r="I119" s="10">
        <f t="shared" si="10"/>
        <v>1</v>
      </c>
      <c r="J119" s="17">
        <f t="shared" si="11"/>
        <v>600</v>
      </c>
      <c r="K119" s="16"/>
      <c r="L119" s="17">
        <f t="shared" si="12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9"/>
        <v>1</v>
      </c>
      <c r="I120" s="10">
        <f t="shared" si="10"/>
        <v>0</v>
      </c>
      <c r="J120" s="17">
        <f t="shared" si="11"/>
        <v>0</v>
      </c>
      <c r="K120" s="16"/>
      <c r="L120" s="17">
        <f t="shared" si="12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9"/>
        <v>0</v>
      </c>
      <c r="I121" s="10">
        <f t="shared" si="10"/>
        <v>1</v>
      </c>
      <c r="J121" s="17">
        <f t="shared" si="11"/>
        <v>9000</v>
      </c>
      <c r="K121" s="16"/>
      <c r="L121" s="17">
        <f t="shared" si="12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9"/>
        <v>0</v>
      </c>
      <c r="I122" s="10">
        <f t="shared" si="10"/>
        <v>1</v>
      </c>
      <c r="J122" s="17">
        <f t="shared" si="11"/>
        <v>6000</v>
      </c>
      <c r="K122" s="16"/>
      <c r="L122" s="17">
        <f t="shared" si="12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9"/>
        <v>0</v>
      </c>
      <c r="I123" s="10">
        <f t="shared" si="10"/>
        <v>1</v>
      </c>
      <c r="J123" s="17">
        <f t="shared" si="11"/>
        <v>500</v>
      </c>
      <c r="K123" s="16"/>
      <c r="L123" s="17">
        <f t="shared" si="12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9"/>
        <v>0</v>
      </c>
      <c r="I124" s="10">
        <f t="shared" si="10"/>
        <v>1</v>
      </c>
      <c r="J124" s="17">
        <f t="shared" si="11"/>
        <v>4000</v>
      </c>
      <c r="K124" s="16"/>
      <c r="L124" s="17">
        <f t="shared" si="12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0</v>
      </c>
      <c r="H125" s="9">
        <f t="shared" si="9"/>
        <v>1</v>
      </c>
      <c r="I125" s="10">
        <f t="shared" si="10"/>
        <v>0</v>
      </c>
      <c r="J125" s="17">
        <f t="shared" si="11"/>
        <v>0</v>
      </c>
      <c r="K125" s="16"/>
      <c r="L125" s="17">
        <f t="shared" si="12"/>
        <v>0</v>
      </c>
    </row>
    <row r="126" spans="1:12" x14ac:dyDescent="0.25">
      <c r="A126" s="9" t="s">
        <v>24</v>
      </c>
      <c r="B126" s="29" t="s">
        <v>272</v>
      </c>
      <c r="C126" s="9">
        <v>256</v>
      </c>
      <c r="D126" s="9">
        <v>2500</v>
      </c>
      <c r="E126" s="9">
        <v>1</v>
      </c>
      <c r="F126" s="9" t="s">
        <v>12</v>
      </c>
      <c r="G126" s="9">
        <v>1</v>
      </c>
      <c r="H126" s="9">
        <f t="shared" si="9"/>
        <v>0</v>
      </c>
      <c r="I126" s="10">
        <f t="shared" si="10"/>
        <v>1</v>
      </c>
      <c r="J126" s="17">
        <f t="shared" si="11"/>
        <v>2500</v>
      </c>
      <c r="K126" s="16"/>
      <c r="L126" s="17">
        <f t="shared" si="12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9"/>
        <v>0</v>
      </c>
      <c r="I127" s="10">
        <f t="shared" si="10"/>
        <v>1</v>
      </c>
      <c r="J127" s="17">
        <f t="shared" si="11"/>
        <v>1800</v>
      </c>
      <c r="K127" s="16"/>
      <c r="L127" s="17">
        <f t="shared" si="12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9"/>
        <v>1</v>
      </c>
      <c r="I128" s="10">
        <f t="shared" si="10"/>
        <v>0</v>
      </c>
      <c r="J128" s="17">
        <f t="shared" si="11"/>
        <v>0</v>
      </c>
      <c r="K128" s="16"/>
      <c r="L128" s="17">
        <f t="shared" si="12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f>32.3/3.281</f>
        <v>9.8445595854922274</v>
      </c>
      <c r="F129" s="9" t="s">
        <v>19</v>
      </c>
      <c r="G129" s="9">
        <f>E129</f>
        <v>9.8445595854922274</v>
      </c>
      <c r="H129" s="9">
        <f t="shared" si="9"/>
        <v>0</v>
      </c>
      <c r="I129" s="10">
        <f t="shared" si="10"/>
        <v>1</v>
      </c>
      <c r="J129" s="17">
        <f t="shared" si="11"/>
        <v>54489.637305699478</v>
      </c>
      <c r="K129" s="16"/>
      <c r="L129" s="17">
        <f t="shared" si="12"/>
        <v>0</v>
      </c>
    </row>
    <row r="130" spans="1:12" x14ac:dyDescent="0.25">
      <c r="A130" s="9" t="s">
        <v>29</v>
      </c>
      <c r="B130" s="29" t="s">
        <v>210</v>
      </c>
      <c r="C130" s="9">
        <v>272</v>
      </c>
      <c r="D130" s="9">
        <v>12000</v>
      </c>
      <c r="E130" s="9">
        <v>1</v>
      </c>
      <c r="F130" s="9" t="s">
        <v>12</v>
      </c>
      <c r="G130" s="9">
        <v>1</v>
      </c>
      <c r="H130" s="9">
        <f t="shared" si="9"/>
        <v>0</v>
      </c>
      <c r="I130" s="10">
        <f t="shared" si="10"/>
        <v>1</v>
      </c>
      <c r="J130" s="17">
        <f t="shared" si="11"/>
        <v>12000</v>
      </c>
      <c r="K130" s="16"/>
      <c r="L130" s="17">
        <f t="shared" si="12"/>
        <v>0</v>
      </c>
    </row>
    <row r="131" spans="1:12" x14ac:dyDescent="0.25">
      <c r="A131" s="9" t="s">
        <v>17</v>
      </c>
      <c r="B131" s="29" t="s">
        <v>211</v>
      </c>
      <c r="C131" s="9">
        <v>274</v>
      </c>
      <c r="D131" s="9">
        <v>350</v>
      </c>
      <c r="E131" s="9">
        <v>1</v>
      </c>
      <c r="F131" s="9" t="s">
        <v>12</v>
      </c>
      <c r="G131" s="9">
        <v>1</v>
      </c>
      <c r="H131" s="9">
        <f t="shared" si="9"/>
        <v>0</v>
      </c>
      <c r="I131" s="10">
        <f t="shared" si="10"/>
        <v>1</v>
      </c>
      <c r="J131" s="17">
        <f t="shared" si="11"/>
        <v>350</v>
      </c>
      <c r="K131" s="16"/>
      <c r="L131" s="17">
        <f t="shared" si="12"/>
        <v>0</v>
      </c>
    </row>
    <row r="132" spans="1:12" x14ac:dyDescent="0.25">
      <c r="A132" s="9" t="s">
        <v>17</v>
      </c>
      <c r="B132" s="29" t="s">
        <v>212</v>
      </c>
      <c r="C132" s="9">
        <v>275</v>
      </c>
      <c r="D132" s="9">
        <v>350</v>
      </c>
      <c r="E132" s="9">
        <v>1</v>
      </c>
      <c r="F132" s="9" t="s">
        <v>12</v>
      </c>
      <c r="G132" s="9">
        <v>1</v>
      </c>
      <c r="H132" s="9">
        <f t="shared" si="9"/>
        <v>0</v>
      </c>
      <c r="I132" s="10">
        <f t="shared" si="10"/>
        <v>1</v>
      </c>
      <c r="J132" s="17">
        <f t="shared" si="11"/>
        <v>350</v>
      </c>
      <c r="K132" s="16"/>
      <c r="L132" s="17">
        <f t="shared" si="12"/>
        <v>0</v>
      </c>
    </row>
    <row r="133" spans="1:12" x14ac:dyDescent="0.25">
      <c r="A133" s="9" t="s">
        <v>22</v>
      </c>
      <c r="B133" s="29" t="s">
        <v>218</v>
      </c>
      <c r="C133" s="9">
        <v>282</v>
      </c>
      <c r="D133" s="9">
        <v>350</v>
      </c>
      <c r="E133" s="9">
        <v>1</v>
      </c>
      <c r="F133" s="9" t="s">
        <v>12</v>
      </c>
      <c r="G133" s="9">
        <v>0</v>
      </c>
      <c r="H133" s="9">
        <f t="shared" si="9"/>
        <v>1</v>
      </c>
      <c r="I133" s="10">
        <f t="shared" si="10"/>
        <v>0</v>
      </c>
      <c r="J133" s="17">
        <f t="shared" si="11"/>
        <v>0</v>
      </c>
      <c r="K133" s="16"/>
      <c r="L133" s="17">
        <f t="shared" si="12"/>
        <v>0</v>
      </c>
    </row>
    <row r="134" spans="1:12" x14ac:dyDescent="0.25">
      <c r="A134" s="9" t="s">
        <v>32</v>
      </c>
      <c r="B134" s="29" t="s">
        <v>218</v>
      </c>
      <c r="C134" s="9">
        <v>282</v>
      </c>
      <c r="D134" s="9">
        <v>300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11"/>
        <v>300</v>
      </c>
      <c r="K134" s="16"/>
      <c r="L134" s="17">
        <f t="shared" si="12"/>
        <v>0</v>
      </c>
    </row>
    <row r="135" spans="1:12" x14ac:dyDescent="0.25">
      <c r="A135" s="9" t="s">
        <v>21</v>
      </c>
      <c r="B135" s="29" t="s">
        <v>219</v>
      </c>
      <c r="C135" s="9">
        <v>283</v>
      </c>
      <c r="D135" s="9">
        <v>400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11"/>
        <v>400</v>
      </c>
      <c r="K135" s="16"/>
      <c r="L135" s="17">
        <f t="shared" si="12"/>
        <v>0</v>
      </c>
    </row>
    <row r="136" spans="1:12" x14ac:dyDescent="0.25">
      <c r="A136" s="9" t="s">
        <v>42</v>
      </c>
      <c r="B136" s="29" t="s">
        <v>220</v>
      </c>
      <c r="C136" s="9">
        <v>296</v>
      </c>
      <c r="D136" s="9">
        <v>290</v>
      </c>
      <c r="E136" s="9">
        <v>91</v>
      </c>
      <c r="F136" s="9" t="s">
        <v>23</v>
      </c>
      <c r="G136" s="9">
        <v>91</v>
      </c>
      <c r="H136" s="9">
        <f t="shared" ref="H136:H152" si="13">E136-G136</f>
        <v>0</v>
      </c>
      <c r="I136" s="10">
        <f t="shared" ref="I136:I152" si="14">G136/E136</f>
        <v>1</v>
      </c>
      <c r="J136" s="17">
        <f t="shared" si="11"/>
        <v>26390</v>
      </c>
      <c r="K136" s="16"/>
      <c r="L136" s="17">
        <f t="shared" si="12"/>
        <v>0</v>
      </c>
    </row>
    <row r="137" spans="1:12" x14ac:dyDescent="0.25">
      <c r="A137" s="9" t="s">
        <v>37</v>
      </c>
      <c r="B137" s="29" t="s">
        <v>234</v>
      </c>
      <c r="C137" s="9">
        <v>298</v>
      </c>
      <c r="D137" s="9">
        <v>310</v>
      </c>
      <c r="E137" s="9">
        <v>290</v>
      </c>
      <c r="F137" s="9" t="s">
        <v>23</v>
      </c>
      <c r="G137" s="9">
        <v>290</v>
      </c>
      <c r="H137" s="9">
        <f t="shared" si="13"/>
        <v>0</v>
      </c>
      <c r="I137" s="10">
        <f t="shared" si="14"/>
        <v>1</v>
      </c>
      <c r="J137" s="17">
        <f t="shared" si="11"/>
        <v>89900</v>
      </c>
      <c r="K137" s="16"/>
      <c r="L137" s="17">
        <f t="shared" si="12"/>
        <v>0</v>
      </c>
    </row>
    <row r="138" spans="1:12" x14ac:dyDescent="0.25">
      <c r="A138" s="9" t="s">
        <v>42</v>
      </c>
      <c r="B138" s="29" t="s">
        <v>403</v>
      </c>
      <c r="C138" s="9">
        <v>343</v>
      </c>
      <c r="D138" s="9">
        <v>10000</v>
      </c>
      <c r="E138" s="9">
        <v>2</v>
      </c>
      <c r="F138" s="9" t="s">
        <v>12</v>
      </c>
      <c r="G138" s="9">
        <v>2</v>
      </c>
      <c r="H138" s="9">
        <f t="shared" si="13"/>
        <v>0</v>
      </c>
      <c r="I138" s="10">
        <f t="shared" si="14"/>
        <v>1</v>
      </c>
      <c r="J138" s="17">
        <f t="shared" si="11"/>
        <v>20000</v>
      </c>
      <c r="K138" s="16"/>
      <c r="L138" s="17">
        <f t="shared" si="12"/>
        <v>0</v>
      </c>
    </row>
    <row r="139" spans="1:12" x14ac:dyDescent="0.25">
      <c r="A139" s="9" t="s">
        <v>18</v>
      </c>
      <c r="B139" s="29" t="s">
        <v>222</v>
      </c>
      <c r="C139" s="9">
        <v>350</v>
      </c>
      <c r="D139" s="9">
        <v>1</v>
      </c>
      <c r="E139" s="9">
        <v>3</v>
      </c>
      <c r="F139" s="9" t="s">
        <v>12</v>
      </c>
      <c r="G139" s="9">
        <v>0</v>
      </c>
      <c r="H139" s="9">
        <f t="shared" si="13"/>
        <v>3</v>
      </c>
      <c r="I139" s="10">
        <f t="shared" si="14"/>
        <v>0</v>
      </c>
      <c r="J139" s="17">
        <f t="shared" si="11"/>
        <v>0</v>
      </c>
      <c r="K139" s="16"/>
      <c r="L139" s="17">
        <f t="shared" si="12"/>
        <v>0</v>
      </c>
    </row>
    <row r="140" spans="1:12" x14ac:dyDescent="0.25">
      <c r="A140" s="9" t="s">
        <v>24</v>
      </c>
      <c r="B140" s="29" t="s">
        <v>224</v>
      </c>
      <c r="C140" s="9">
        <v>401</v>
      </c>
      <c r="D140" s="9">
        <v>1000</v>
      </c>
      <c r="E140" s="9">
        <v>1</v>
      </c>
      <c r="F140" s="9" t="s">
        <v>12</v>
      </c>
      <c r="G140" s="9">
        <v>1</v>
      </c>
      <c r="H140" s="9">
        <f t="shared" si="13"/>
        <v>0</v>
      </c>
      <c r="I140" s="10">
        <f t="shared" si="14"/>
        <v>1</v>
      </c>
      <c r="J140" s="17">
        <f t="shared" si="11"/>
        <v>1000</v>
      </c>
      <c r="K140" s="16"/>
      <c r="L140" s="17">
        <f t="shared" si="12"/>
        <v>0</v>
      </c>
    </row>
    <row r="141" spans="1:12" x14ac:dyDescent="0.25">
      <c r="A141" s="9" t="s">
        <v>24</v>
      </c>
      <c r="B141" s="29" t="s">
        <v>225</v>
      </c>
      <c r="C141" s="9">
        <v>402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13"/>
        <v>0</v>
      </c>
      <c r="I141" s="10">
        <f t="shared" si="14"/>
        <v>1</v>
      </c>
      <c r="J141" s="17">
        <f t="shared" si="11"/>
        <v>2000</v>
      </c>
      <c r="K141" s="16"/>
      <c r="L141" s="17">
        <f t="shared" si="12"/>
        <v>0</v>
      </c>
    </row>
    <row r="142" spans="1:12" x14ac:dyDescent="0.25">
      <c r="A142" s="9" t="s">
        <v>24</v>
      </c>
      <c r="B142" s="29" t="s">
        <v>226</v>
      </c>
      <c r="C142" s="9">
        <v>403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13"/>
        <v>1</v>
      </c>
      <c r="I142" s="10">
        <f t="shared" si="14"/>
        <v>0</v>
      </c>
      <c r="J142" s="17">
        <f t="shared" si="11"/>
        <v>0</v>
      </c>
      <c r="K142" s="16"/>
      <c r="L142" s="17">
        <f t="shared" si="12"/>
        <v>0</v>
      </c>
    </row>
    <row r="143" spans="1:12" x14ac:dyDescent="0.25">
      <c r="A143" s="9" t="s">
        <v>24</v>
      </c>
      <c r="B143" s="29" t="s">
        <v>227</v>
      </c>
      <c r="C143" s="9">
        <v>404</v>
      </c>
      <c r="D143" s="9">
        <v>1000</v>
      </c>
      <c r="E143" s="9">
        <v>1</v>
      </c>
      <c r="F143" s="9" t="s">
        <v>12</v>
      </c>
      <c r="G143" s="9">
        <v>0</v>
      </c>
      <c r="H143" s="9">
        <f t="shared" si="13"/>
        <v>1</v>
      </c>
      <c r="I143" s="10">
        <f t="shared" si="14"/>
        <v>0</v>
      </c>
      <c r="J143" s="17">
        <f t="shared" si="11"/>
        <v>0</v>
      </c>
      <c r="K143" s="16"/>
      <c r="L143" s="17">
        <f t="shared" si="12"/>
        <v>0</v>
      </c>
    </row>
    <row r="144" spans="1:12" x14ac:dyDescent="0.25">
      <c r="A144" s="9" t="s">
        <v>24</v>
      </c>
      <c r="B144" s="29" t="s">
        <v>228</v>
      </c>
      <c r="C144" s="9">
        <v>405</v>
      </c>
      <c r="D144" s="9">
        <v>3000</v>
      </c>
      <c r="E144" s="9">
        <v>1</v>
      </c>
      <c r="F144" s="9" t="s">
        <v>12</v>
      </c>
      <c r="G144" s="9">
        <v>1</v>
      </c>
      <c r="H144" s="9">
        <f t="shared" si="13"/>
        <v>0</v>
      </c>
      <c r="I144" s="10">
        <f t="shared" si="14"/>
        <v>1</v>
      </c>
      <c r="J144" s="17">
        <f t="shared" si="11"/>
        <v>3000</v>
      </c>
      <c r="K144" s="16"/>
      <c r="L144" s="17">
        <f t="shared" si="12"/>
        <v>0</v>
      </c>
    </row>
    <row r="145" spans="1:12" x14ac:dyDescent="0.25">
      <c r="A145" s="9" t="s">
        <v>21</v>
      </c>
      <c r="B145" s="29" t="s">
        <v>258</v>
      </c>
      <c r="C145" s="9">
        <v>415</v>
      </c>
      <c r="D145" s="9">
        <v>48.438000000000002</v>
      </c>
      <c r="E145" s="9">
        <v>77.385000000000005</v>
      </c>
      <c r="F145" s="9" t="s">
        <v>10</v>
      </c>
      <c r="G145" s="9">
        <v>77.39</v>
      </c>
      <c r="H145" s="9">
        <f t="shared" si="13"/>
        <v>-4.9999999999954525E-3</v>
      </c>
      <c r="I145" s="10">
        <f t="shared" si="14"/>
        <v>1.0000646120049104</v>
      </c>
      <c r="J145" s="17">
        <f t="shared" si="11"/>
        <v>3748.6168200000002</v>
      </c>
      <c r="K145" s="16"/>
      <c r="L145" s="17">
        <f t="shared" si="12"/>
        <v>0</v>
      </c>
    </row>
    <row r="146" spans="1:12" x14ac:dyDescent="0.25">
      <c r="A146" s="9" t="s">
        <v>21</v>
      </c>
      <c r="B146" s="29" t="s">
        <v>259</v>
      </c>
      <c r="C146" s="9">
        <v>416</v>
      </c>
      <c r="D146" s="9">
        <v>16.149999999999999</v>
      </c>
      <c r="E146" s="9">
        <v>77.385000000000005</v>
      </c>
      <c r="F146" s="9" t="s">
        <v>10</v>
      </c>
      <c r="G146" s="9">
        <v>77.39</v>
      </c>
      <c r="H146" s="9">
        <f t="shared" si="13"/>
        <v>-4.9999999999954525E-3</v>
      </c>
      <c r="I146" s="10">
        <f t="shared" si="14"/>
        <v>1.0000646120049104</v>
      </c>
      <c r="J146" s="17">
        <f t="shared" si="11"/>
        <v>1249.8484999999998</v>
      </c>
      <c r="K146" s="16"/>
      <c r="L146" s="17">
        <f t="shared" si="12"/>
        <v>0</v>
      </c>
    </row>
    <row r="147" spans="1:12" x14ac:dyDescent="0.25">
      <c r="A147" s="9" t="s">
        <v>21</v>
      </c>
      <c r="B147" s="29" t="s">
        <v>260</v>
      </c>
      <c r="C147" s="9">
        <v>417</v>
      </c>
      <c r="D147" s="9">
        <v>26.91</v>
      </c>
      <c r="E147" s="9">
        <v>77.385000000000005</v>
      </c>
      <c r="F147" s="9" t="s">
        <v>10</v>
      </c>
      <c r="G147" s="9">
        <v>0</v>
      </c>
      <c r="H147" s="9">
        <f t="shared" si="13"/>
        <v>77.385000000000005</v>
      </c>
      <c r="I147" s="10">
        <f t="shared" si="14"/>
        <v>0</v>
      </c>
      <c r="J147" s="17">
        <f t="shared" si="11"/>
        <v>0</v>
      </c>
      <c r="K147" s="16"/>
      <c r="L147" s="17">
        <f t="shared" si="12"/>
        <v>0</v>
      </c>
    </row>
    <row r="148" spans="1:12" x14ac:dyDescent="0.25">
      <c r="A148" s="9" t="s">
        <v>21</v>
      </c>
      <c r="B148" s="29" t="s">
        <v>261</v>
      </c>
      <c r="C148" s="9">
        <v>418</v>
      </c>
      <c r="D148" s="9">
        <v>16.149999999999999</v>
      </c>
      <c r="E148" s="9">
        <v>56.212000000000003</v>
      </c>
      <c r="F148" s="9" t="s">
        <v>10</v>
      </c>
      <c r="G148" s="9">
        <v>56.21</v>
      </c>
      <c r="H148" s="9">
        <f t="shared" si="13"/>
        <v>2.0000000000024443E-3</v>
      </c>
      <c r="I148" s="10">
        <f t="shared" si="14"/>
        <v>0.99996442040845368</v>
      </c>
      <c r="J148" s="17">
        <f t="shared" si="11"/>
        <v>907.79149999999993</v>
      </c>
      <c r="K148" s="16"/>
      <c r="L148" s="17">
        <f t="shared" si="12"/>
        <v>0</v>
      </c>
    </row>
    <row r="149" spans="1:12" x14ac:dyDescent="0.25">
      <c r="A149" s="9" t="s">
        <v>21</v>
      </c>
      <c r="B149" s="29" t="s">
        <v>262</v>
      </c>
      <c r="C149" s="9">
        <v>419</v>
      </c>
      <c r="D149" s="9">
        <v>32.292000000000002</v>
      </c>
      <c r="E149" s="9">
        <v>56.212000000000003</v>
      </c>
      <c r="F149" s="9" t="s">
        <v>10</v>
      </c>
      <c r="G149" s="9">
        <v>0</v>
      </c>
      <c r="H149" s="9">
        <f t="shared" si="13"/>
        <v>56.212000000000003</v>
      </c>
      <c r="I149" s="10">
        <f t="shared" si="14"/>
        <v>0</v>
      </c>
      <c r="J149" s="17">
        <f t="shared" si="11"/>
        <v>0</v>
      </c>
      <c r="K149" s="16"/>
      <c r="L149" s="17">
        <f t="shared" si="12"/>
        <v>0</v>
      </c>
    </row>
    <row r="150" spans="1:12" x14ac:dyDescent="0.25">
      <c r="A150" s="9" t="s">
        <v>67</v>
      </c>
      <c r="B150" s="29" t="s">
        <v>339</v>
      </c>
      <c r="C150" s="9">
        <v>436</v>
      </c>
      <c r="D150" s="9">
        <v>1185.21</v>
      </c>
      <c r="E150" s="9">
        <v>5.1769999999999996</v>
      </c>
      <c r="F150" s="9" t="s">
        <v>10</v>
      </c>
      <c r="G150" s="9">
        <v>0</v>
      </c>
      <c r="H150" s="9">
        <f t="shared" si="13"/>
        <v>5.1769999999999996</v>
      </c>
      <c r="I150" s="10">
        <f t="shared" si="14"/>
        <v>0</v>
      </c>
      <c r="J150" s="17">
        <f t="shared" si="11"/>
        <v>0</v>
      </c>
      <c r="K150" s="16"/>
      <c r="L150" s="17">
        <f t="shared" si="12"/>
        <v>0</v>
      </c>
    </row>
    <row r="151" spans="1:12" x14ac:dyDescent="0.25">
      <c r="A151" s="9" t="s">
        <v>67</v>
      </c>
      <c r="B151" s="29" t="s">
        <v>340</v>
      </c>
      <c r="C151" s="9">
        <v>442</v>
      </c>
      <c r="D151" s="9">
        <v>251.26</v>
      </c>
      <c r="E151" s="9">
        <v>15.292999999999999</v>
      </c>
      <c r="F151" s="9" t="s">
        <v>10</v>
      </c>
      <c r="G151" s="9">
        <v>14.53</v>
      </c>
      <c r="H151" s="9">
        <f t="shared" si="13"/>
        <v>0.7629999999999999</v>
      </c>
      <c r="I151" s="10">
        <f t="shared" si="14"/>
        <v>0.95010789249983651</v>
      </c>
      <c r="J151" s="17">
        <f t="shared" si="11"/>
        <v>3650.8077999999996</v>
      </c>
      <c r="K151" s="16"/>
      <c r="L151" s="17">
        <f t="shared" si="12"/>
        <v>0</v>
      </c>
    </row>
    <row r="152" spans="1:12" x14ac:dyDescent="0.25">
      <c r="A152" s="9" t="s">
        <v>21</v>
      </c>
      <c r="B152" s="29" t="s">
        <v>342</v>
      </c>
      <c r="C152" s="9">
        <v>480</v>
      </c>
      <c r="D152" s="9">
        <v>64.58</v>
      </c>
      <c r="E152" s="9">
        <v>27.119</v>
      </c>
      <c r="F152" s="9" t="s">
        <v>10</v>
      </c>
      <c r="G152" s="9">
        <v>0</v>
      </c>
      <c r="H152" s="9">
        <f t="shared" si="13"/>
        <v>27.119</v>
      </c>
      <c r="I152" s="10">
        <f t="shared" si="14"/>
        <v>0</v>
      </c>
      <c r="J152" s="17">
        <f t="shared" si="11"/>
        <v>0</v>
      </c>
      <c r="K152" s="16"/>
      <c r="L152" s="17">
        <f t="shared" si="12"/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2405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2405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0.15</v>
      </c>
      <c r="F24" s="3" t="s">
        <v>16</v>
      </c>
      <c r="G24" s="3">
        <v>0</v>
      </c>
      <c r="H24" s="3">
        <v>0.15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15.97</v>
      </c>
      <c r="F31" s="3" t="s">
        <v>10</v>
      </c>
      <c r="G31" s="3">
        <v>0</v>
      </c>
      <c r="H31" s="3">
        <v>15.97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0.99</v>
      </c>
      <c r="F38" s="3" t="s">
        <v>14</v>
      </c>
      <c r="G38" s="3">
        <v>0</v>
      </c>
      <c r="H38" s="3">
        <v>0.99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18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16.88</v>
      </c>
      <c r="F47" s="3" t="s">
        <v>10</v>
      </c>
      <c r="G47" s="3">
        <v>0</v>
      </c>
      <c r="H47" s="3">
        <v>16.88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</v>
      </c>
      <c r="H51" s="3">
        <v>0.94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0.03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2.75</v>
      </c>
      <c r="F57" s="3" t="s">
        <v>10</v>
      </c>
      <c r="G57" s="3">
        <v>0</v>
      </c>
      <c r="H57" s="3">
        <v>2.75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0.22</v>
      </c>
      <c r="F60" s="3" t="s">
        <v>14</v>
      </c>
      <c r="G60" s="3">
        <v>0</v>
      </c>
      <c r="H60" s="3">
        <v>0.22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0</v>
      </c>
      <c r="H63" s="3">
        <v>115.89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0</v>
      </c>
      <c r="H64" s="3">
        <v>133.21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0</v>
      </c>
      <c r="H65" s="3">
        <v>67.31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0</v>
      </c>
      <c r="H66" s="3">
        <v>32.04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0</v>
      </c>
      <c r="H67" s="3">
        <v>32.049999999999997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0</v>
      </c>
      <c r="H69" s="3">
        <v>206.73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0</v>
      </c>
      <c r="H70" s="3">
        <v>71.63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0</v>
      </c>
      <c r="H71" s="3">
        <v>194.53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0</v>
      </c>
      <c r="H72" s="3">
        <v>208.32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0</v>
      </c>
      <c r="H74" s="3">
        <v>74.39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0</v>
      </c>
      <c r="H75" s="3">
        <v>220.47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0</v>
      </c>
      <c r="H76" s="3">
        <v>142.16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0</v>
      </c>
      <c r="H77" s="3">
        <v>11.61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0</v>
      </c>
      <c r="H78" s="3">
        <v>33.43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0</v>
      </c>
      <c r="H79" s="3">
        <v>153.38999999999999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197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24</v>
      </c>
      <c r="B82" s="3" t="s">
        <v>272</v>
      </c>
      <c r="C82" s="3">
        <v>256</v>
      </c>
      <c r="D82" s="3">
        <v>2500</v>
      </c>
      <c r="E82" s="3">
        <v>1</v>
      </c>
      <c r="F82" s="3" t="s">
        <v>12</v>
      </c>
      <c r="G82" s="3">
        <v>1</v>
      </c>
      <c r="H82" s="3">
        <v>0</v>
      </c>
      <c r="I82" s="3">
        <v>100</v>
      </c>
      <c r="J82">
        <f t="shared" si="2"/>
        <v>2500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219</v>
      </c>
      <c r="C83" s="3">
        <v>283</v>
      </c>
      <c r="D83" s="3">
        <v>400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37</v>
      </c>
      <c r="B84" s="3" t="s">
        <v>234</v>
      </c>
      <c r="C84" s="3">
        <v>298</v>
      </c>
      <c r="D84" s="3">
        <v>310</v>
      </c>
      <c r="E84" s="3">
        <v>290</v>
      </c>
      <c r="F84" s="3" t="s">
        <v>23</v>
      </c>
      <c r="G84" s="3">
        <v>159.5</v>
      </c>
      <c r="H84" s="3">
        <v>130.5</v>
      </c>
      <c r="I84" s="3">
        <v>55</v>
      </c>
      <c r="J84">
        <f t="shared" si="2"/>
        <v>49445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222</v>
      </c>
      <c r="C85" s="3">
        <v>350</v>
      </c>
      <c r="D85" s="3">
        <v>1</v>
      </c>
      <c r="E85" s="3">
        <v>3</v>
      </c>
      <c r="F85" s="3" t="s">
        <v>12</v>
      </c>
      <c r="G85" s="3">
        <v>0</v>
      </c>
      <c r="H85" s="3">
        <v>3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3:O144"/>
  <sheetViews>
    <sheetView topLeftCell="C112" zoomScale="85" zoomScaleNormal="85" workbookViewId="0">
      <selection activeCell="E128" sqref="E128"/>
    </sheetView>
  </sheetViews>
  <sheetFormatPr defaultRowHeight="15" x14ac:dyDescent="0.25"/>
  <cols>
    <col min="1" max="1" width="51.5703125" customWidth="1"/>
    <col min="2" max="2" width="60.425781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G4-E4</f>
        <v>0</v>
      </c>
      <c r="I4" s="10">
        <f>(G4/E4)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42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(G5/E5)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42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42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42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42</v>
      </c>
      <c r="B9" s="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42</v>
      </c>
      <c r="B10" s="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-2.0000000000006679E-3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42</v>
      </c>
      <c r="B11" s="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42</v>
      </c>
      <c r="B12" s="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42</v>
      </c>
      <c r="B13" s="9" t="s">
        <v>94</v>
      </c>
      <c r="C13" s="9">
        <v>16</v>
      </c>
      <c r="D13" s="9">
        <v>141.12</v>
      </c>
      <c r="E13" s="9">
        <v>10.81</v>
      </c>
      <c r="F13" s="9" t="s">
        <v>14</v>
      </c>
      <c r="G13" s="9">
        <v>10.81</v>
      </c>
      <c r="H13" s="9">
        <f t="shared" si="0"/>
        <v>0</v>
      </c>
      <c r="I13" s="10">
        <f t="shared" si="1"/>
        <v>1</v>
      </c>
      <c r="J13" s="17">
        <f t="shared" si="2"/>
        <v>1525.5072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42</v>
      </c>
      <c r="B16" s="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42</v>
      </c>
      <c r="B17" s="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42</v>
      </c>
      <c r="B18" s="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42</v>
      </c>
      <c r="B19" s="9" t="s">
        <v>98</v>
      </c>
      <c r="C19" s="9">
        <v>23</v>
      </c>
      <c r="D19" s="9">
        <v>7500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2250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42</v>
      </c>
      <c r="B20" s="9" t="s">
        <v>99</v>
      </c>
      <c r="C20" s="9">
        <v>24</v>
      </c>
      <c r="D20" s="9">
        <v>7500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42</v>
      </c>
      <c r="B21" s="9" t="s">
        <v>100</v>
      </c>
      <c r="C21" s="9">
        <v>25</v>
      </c>
      <c r="D21" s="9">
        <v>7500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4125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42</v>
      </c>
      <c r="B22" s="9" t="s">
        <v>101</v>
      </c>
      <c r="C22" s="9">
        <v>26</v>
      </c>
      <c r="D22" s="9">
        <v>7500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6000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42</v>
      </c>
      <c r="B23" s="9" t="s">
        <v>102</v>
      </c>
      <c r="C23" s="9">
        <v>29</v>
      </c>
      <c r="D23" s="9">
        <v>7500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11250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42</v>
      </c>
      <c r="B24" s="9" t="s">
        <v>103</v>
      </c>
      <c r="C24" s="9">
        <v>32</v>
      </c>
      <c r="D24" s="9">
        <v>7500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1500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42</v>
      </c>
      <c r="B25" s="9" t="s">
        <v>104</v>
      </c>
      <c r="C25" s="9">
        <v>35</v>
      </c>
      <c r="D25" s="9">
        <v>7500</v>
      </c>
      <c r="E25" s="9">
        <v>0.15</v>
      </c>
      <c r="F25" s="9" t="s">
        <v>16</v>
      </c>
      <c r="G25" s="9">
        <v>0.15</v>
      </c>
      <c r="H25" s="9">
        <f t="shared" si="0"/>
        <v>0</v>
      </c>
      <c r="I25" s="10">
        <f t="shared" si="1"/>
        <v>1</v>
      </c>
      <c r="J25" s="17">
        <f t="shared" si="2"/>
        <v>1125</v>
      </c>
      <c r="K25" s="16"/>
      <c r="L25" s="17">
        <f t="shared" si="3"/>
        <v>0</v>
      </c>
      <c r="N25" s="17" t="s">
        <v>42</v>
      </c>
      <c r="O25" s="17">
        <f>SUMIF($A$4:$A$1500,"YELLAPPA C",$M$4:$M$1500)</f>
        <v>0</v>
      </c>
    </row>
    <row r="26" spans="1:15" x14ac:dyDescent="0.25">
      <c r="A26" s="9" t="s">
        <v>42</v>
      </c>
      <c r="B26" s="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42</v>
      </c>
      <c r="B27" s="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ht="15.75" x14ac:dyDescent="0.25">
      <c r="A28" s="9" t="s">
        <v>42</v>
      </c>
      <c r="B28" s="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-4.6999999999997044E-3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</row>
    <row r="30" spans="1:15" x14ac:dyDescent="0.25">
      <c r="A30" s="9" t="s">
        <v>42</v>
      </c>
      <c r="B30" s="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15.97</v>
      </c>
      <c r="H32" s="9">
        <f t="shared" si="0"/>
        <v>0</v>
      </c>
      <c r="I32" s="10">
        <f t="shared" si="1"/>
        <v>1</v>
      </c>
      <c r="J32" s="17">
        <f t="shared" si="2"/>
        <v>4813.2302399999999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-1.9999999999988916E-3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-2.0000000000002238E-3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42</v>
      </c>
      <c r="B35" s="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42</v>
      </c>
      <c r="B36" s="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-9.9999999999988987E-4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42</v>
      </c>
      <c r="B37" s="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42</v>
      </c>
      <c r="B38" s="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9" t="s">
        <v>120</v>
      </c>
      <c r="C41" s="9">
        <v>69</v>
      </c>
      <c r="D41" s="9">
        <v>7500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5250</v>
      </c>
      <c r="K41" s="16"/>
      <c r="L41" s="17">
        <f t="shared" si="3"/>
        <v>0</v>
      </c>
    </row>
    <row r="42" spans="1:12" x14ac:dyDescent="0.25">
      <c r="A42" s="9" t="s">
        <v>42</v>
      </c>
      <c r="B42" s="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42</v>
      </c>
      <c r="B43" s="9" t="s">
        <v>122</v>
      </c>
      <c r="C43" s="9">
        <v>77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9" t="s">
        <v>42</v>
      </c>
      <c r="B44" s="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42</v>
      </c>
      <c r="B45" s="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42</v>
      </c>
      <c r="B46" s="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42</v>
      </c>
      <c r="B47" s="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42</v>
      </c>
      <c r="B48" s="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16.88</v>
      </c>
      <c r="H48" s="9">
        <f t="shared" si="0"/>
        <v>0</v>
      </c>
      <c r="I48" s="10">
        <f t="shared" si="1"/>
        <v>1</v>
      </c>
      <c r="J48" s="17">
        <f t="shared" si="2"/>
        <v>5087.4969599999995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-3.0000000000001137E-3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0.94</v>
      </c>
      <c r="H52" s="9">
        <f t="shared" si="0"/>
        <v>2.9999999999998916E-3</v>
      </c>
      <c r="I52" s="10">
        <f t="shared" si="1"/>
        <v>1.0032017075773745</v>
      </c>
      <c r="J52" s="17">
        <f t="shared" si="2"/>
        <v>1410</v>
      </c>
      <c r="K52" s="16"/>
      <c r="L52" s="17">
        <f t="shared" si="3"/>
        <v>0</v>
      </c>
    </row>
    <row r="53" spans="1:12" x14ac:dyDescent="0.25">
      <c r="A53" s="9" t="s">
        <v>42</v>
      </c>
      <c r="B53" s="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42</v>
      </c>
      <c r="B54" s="9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42</v>
      </c>
      <c r="B55" s="9" t="s">
        <v>134</v>
      </c>
      <c r="C55" s="9">
        <v>103</v>
      </c>
      <c r="D55" s="9">
        <v>7500</v>
      </c>
      <c r="E55" s="9">
        <v>0.03</v>
      </c>
      <c r="F55" s="9" t="s">
        <v>16</v>
      </c>
      <c r="G55" s="9">
        <v>0.03</v>
      </c>
      <c r="H55" s="9">
        <f t="shared" si="0"/>
        <v>0</v>
      </c>
      <c r="I55" s="10">
        <f t="shared" si="1"/>
        <v>1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42</v>
      </c>
      <c r="B56" s="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42</v>
      </c>
      <c r="B58" s="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2.75</v>
      </c>
      <c r="H58" s="9">
        <f t="shared" si="0"/>
        <v>0</v>
      </c>
      <c r="I58" s="10">
        <f t="shared" si="1"/>
        <v>1</v>
      </c>
      <c r="J58" s="17">
        <f t="shared" si="2"/>
        <v>828.82799999999997</v>
      </c>
      <c r="K58" s="16"/>
      <c r="L58" s="17">
        <f t="shared" si="3"/>
        <v>0</v>
      </c>
    </row>
    <row r="59" spans="1:12" x14ac:dyDescent="0.25">
      <c r="A59" s="9" t="s">
        <v>42</v>
      </c>
      <c r="B59" s="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-1.9999999999997797E-3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42</v>
      </c>
      <c r="B61" s="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42</v>
      </c>
      <c r="B65" s="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42</v>
      </c>
      <c r="B66" s="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42</v>
      </c>
      <c r="B67" s="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32.04</v>
      </c>
      <c r="H67" s="9">
        <f t="shared" si="0"/>
        <v>0</v>
      </c>
      <c r="I67" s="10">
        <f t="shared" si="1"/>
        <v>1</v>
      </c>
      <c r="J67" s="17">
        <f t="shared" si="2"/>
        <v>2101.8239999999996</v>
      </c>
      <c r="K67" s="16"/>
      <c r="L67" s="17">
        <f t="shared" si="3"/>
        <v>0</v>
      </c>
    </row>
    <row r="68" spans="1:12" x14ac:dyDescent="0.25">
      <c r="A68" s="9" t="s">
        <v>42</v>
      </c>
      <c r="B68" s="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32.049999999999997</v>
      </c>
      <c r="H68" s="9">
        <f t="shared" si="0"/>
        <v>0</v>
      </c>
      <c r="I68" s="10">
        <f t="shared" si="1"/>
        <v>1</v>
      </c>
      <c r="J68" s="17">
        <f t="shared" si="2"/>
        <v>2102.4799999999996</v>
      </c>
      <c r="K68" s="16"/>
      <c r="L68" s="17">
        <f t="shared" si="3"/>
        <v>0</v>
      </c>
    </row>
    <row r="69" spans="1:12" x14ac:dyDescent="0.25">
      <c r="A69" s="9" t="s">
        <v>42</v>
      </c>
      <c r="B69" s="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3" si="4">G69-E69</f>
        <v>0</v>
      </c>
      <c r="I69" s="10">
        <f t="shared" ref="I69:I133" si="5">(G69/E69)</f>
        <v>1</v>
      </c>
      <c r="J69" s="17">
        <f t="shared" ref="J69:J133" si="6">D69*G69</f>
        <v>184.06440000000001</v>
      </c>
      <c r="K69" s="16"/>
      <c r="L69" s="17">
        <f t="shared" ref="L69:L133" si="7">D69*E69*K69</f>
        <v>0</v>
      </c>
    </row>
    <row r="70" spans="1:12" x14ac:dyDescent="0.25">
      <c r="A70" s="9" t="s">
        <v>42</v>
      </c>
      <c r="B70" s="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206.73</v>
      </c>
      <c r="H70" s="9">
        <f t="shared" si="4"/>
        <v>-2.0000000000095497E-3</v>
      </c>
      <c r="I70" s="10">
        <f t="shared" si="5"/>
        <v>0.99999032563899148</v>
      </c>
      <c r="J70" s="17">
        <f t="shared" si="6"/>
        <v>2224.4148</v>
      </c>
      <c r="K70" s="16"/>
      <c r="L70" s="17">
        <f t="shared" si="7"/>
        <v>0</v>
      </c>
    </row>
    <row r="71" spans="1:12" x14ac:dyDescent="0.25">
      <c r="A71" s="9" t="s">
        <v>42</v>
      </c>
      <c r="B71" s="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si="4"/>
        <v>0</v>
      </c>
      <c r="I71" s="10">
        <f t="shared" si="5"/>
        <v>1</v>
      </c>
      <c r="J71" s="17">
        <f t="shared" si="6"/>
        <v>10023.329159999999</v>
      </c>
      <c r="K71" s="16"/>
      <c r="L71" s="17">
        <f t="shared" si="7"/>
        <v>0</v>
      </c>
    </row>
    <row r="72" spans="1:12" x14ac:dyDescent="0.25">
      <c r="A72" s="9" t="s">
        <v>42</v>
      </c>
      <c r="B72" s="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f t="shared" si="4"/>
        <v>0</v>
      </c>
      <c r="I72" s="10">
        <f t="shared" si="5"/>
        <v>1</v>
      </c>
      <c r="J72" s="17">
        <f t="shared" si="6"/>
        <v>27220.971959999999</v>
      </c>
      <c r="K72" s="16"/>
      <c r="L72" s="17">
        <f t="shared" si="7"/>
        <v>0</v>
      </c>
    </row>
    <row r="73" spans="1:12" x14ac:dyDescent="0.25">
      <c r="A73" s="9" t="s">
        <v>42</v>
      </c>
      <c r="B73" s="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f t="shared" si="4"/>
        <v>0</v>
      </c>
      <c r="I73" s="10">
        <f t="shared" si="5"/>
        <v>1</v>
      </c>
      <c r="J73" s="17">
        <f t="shared" si="6"/>
        <v>40362.416640000003</v>
      </c>
      <c r="K73" s="16"/>
      <c r="L73" s="17">
        <f t="shared" si="7"/>
        <v>0</v>
      </c>
    </row>
    <row r="74" spans="1:12" x14ac:dyDescent="0.25">
      <c r="A74" s="9" t="s">
        <v>18</v>
      </c>
      <c r="B74" s="9" t="s">
        <v>151</v>
      </c>
      <c r="C74" s="9">
        <v>150</v>
      </c>
      <c r="D74" s="9">
        <v>13500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13500</v>
      </c>
      <c r="K74" s="16"/>
      <c r="L74" s="17">
        <f t="shared" si="7"/>
        <v>0</v>
      </c>
    </row>
    <row r="75" spans="1:12" x14ac:dyDescent="0.25">
      <c r="A75" s="9" t="s">
        <v>42</v>
      </c>
      <c r="B75" s="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f t="shared" si="4"/>
        <v>-1.9999999999953388E-3</v>
      </c>
      <c r="I75" s="10">
        <f t="shared" si="5"/>
        <v>0.99997311538875155</v>
      </c>
      <c r="J75" s="17">
        <f t="shared" si="6"/>
        <v>10409.54148</v>
      </c>
      <c r="K75" s="16"/>
      <c r="L75" s="17">
        <f t="shared" si="7"/>
        <v>0</v>
      </c>
    </row>
    <row r="76" spans="1:12" x14ac:dyDescent="0.25">
      <c r="A76" s="9" t="s">
        <v>42</v>
      </c>
      <c r="B76" s="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f t="shared" si="4"/>
        <v>2.9999999999859028E-3</v>
      </c>
      <c r="I76" s="10">
        <f t="shared" si="5"/>
        <v>1.0000136074786703</v>
      </c>
      <c r="J76" s="17">
        <f t="shared" si="6"/>
        <v>30850.808039999996</v>
      </c>
      <c r="K76" s="16"/>
      <c r="L76" s="17">
        <f t="shared" si="7"/>
        <v>0</v>
      </c>
    </row>
    <row r="77" spans="1:12" x14ac:dyDescent="0.25">
      <c r="A77" s="9" t="s">
        <v>42</v>
      </c>
      <c r="B77" s="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f t="shared" si="4"/>
        <v>0</v>
      </c>
      <c r="I77" s="10">
        <f t="shared" si="5"/>
        <v>1</v>
      </c>
      <c r="J77" s="17">
        <f t="shared" si="6"/>
        <v>27543.784320000002</v>
      </c>
      <c r="K77" s="16"/>
      <c r="L77" s="17">
        <f t="shared" si="7"/>
        <v>0</v>
      </c>
    </row>
    <row r="78" spans="1:12" x14ac:dyDescent="0.25">
      <c r="A78" s="9" t="s">
        <v>42</v>
      </c>
      <c r="B78" s="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f t="shared" si="4"/>
        <v>0</v>
      </c>
      <c r="I78" s="10">
        <f t="shared" si="5"/>
        <v>1</v>
      </c>
      <c r="J78" s="17">
        <f t="shared" si="6"/>
        <v>1624.6105199999997</v>
      </c>
      <c r="K78" s="16"/>
      <c r="L78" s="17">
        <f t="shared" si="7"/>
        <v>0</v>
      </c>
    </row>
    <row r="79" spans="1:12" x14ac:dyDescent="0.25">
      <c r="A79" s="9" t="s">
        <v>42</v>
      </c>
      <c r="B79" s="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f t="shared" si="4"/>
        <v>0</v>
      </c>
      <c r="I79" s="10">
        <f t="shared" si="5"/>
        <v>1</v>
      </c>
      <c r="J79" s="17">
        <f t="shared" si="6"/>
        <v>4677.9267599999994</v>
      </c>
      <c r="K79" s="16"/>
      <c r="L79" s="17">
        <f t="shared" si="7"/>
        <v>0</v>
      </c>
    </row>
    <row r="80" spans="1:12" x14ac:dyDescent="0.25">
      <c r="A80" s="9" t="s">
        <v>42</v>
      </c>
      <c r="B80" s="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153.38999999999999</v>
      </c>
      <c r="H80" s="9">
        <f t="shared" si="4"/>
        <v>0</v>
      </c>
      <c r="I80" s="10">
        <f t="shared" si="5"/>
        <v>1</v>
      </c>
      <c r="J80" s="17">
        <f t="shared" si="6"/>
        <v>29719.619279999999</v>
      </c>
      <c r="K80" s="16"/>
      <c r="L80" s="17">
        <f t="shared" si="7"/>
        <v>0</v>
      </c>
    </row>
    <row r="81" spans="1:12" x14ac:dyDescent="0.25">
      <c r="A81" s="9" t="s">
        <v>20</v>
      </c>
      <c r="B81" s="9" t="s">
        <v>158</v>
      </c>
      <c r="C81" s="9">
        <v>168</v>
      </c>
      <c r="D81" s="9">
        <v>215.28</v>
      </c>
      <c r="E81" s="9">
        <v>132.48599999999999</v>
      </c>
      <c r="F81" s="9" t="s">
        <v>10</v>
      </c>
      <c r="G81" s="9">
        <v>132.49</v>
      </c>
      <c r="H81" s="9">
        <f t="shared" si="4"/>
        <v>4.0000000000190994E-3</v>
      </c>
      <c r="I81" s="10">
        <f t="shared" si="5"/>
        <v>1.0000301918693297</v>
      </c>
      <c r="J81" s="17">
        <f t="shared" si="6"/>
        <v>28522.447200000002</v>
      </c>
      <c r="K81" s="16"/>
      <c r="L81" s="17">
        <f t="shared" si="7"/>
        <v>0</v>
      </c>
    </row>
    <row r="82" spans="1:12" x14ac:dyDescent="0.25">
      <c r="A82" s="9" t="s">
        <v>20</v>
      </c>
      <c r="B82" s="9" t="s">
        <v>159</v>
      </c>
      <c r="C82" s="9">
        <v>170</v>
      </c>
      <c r="D82" s="9">
        <v>215.28</v>
      </c>
      <c r="E82" s="9">
        <v>36.299999999999997</v>
      </c>
      <c r="F82" s="9" t="s">
        <v>10</v>
      </c>
      <c r="G82" s="9">
        <v>36.299999999999997</v>
      </c>
      <c r="H82" s="9">
        <f t="shared" si="4"/>
        <v>0</v>
      </c>
      <c r="I82" s="10">
        <f t="shared" si="5"/>
        <v>1</v>
      </c>
      <c r="J82" s="17">
        <f t="shared" si="6"/>
        <v>7814.6639999999998</v>
      </c>
      <c r="K82" s="16"/>
      <c r="L82" s="17">
        <f t="shared" si="7"/>
        <v>0</v>
      </c>
    </row>
    <row r="83" spans="1:12" x14ac:dyDescent="0.25">
      <c r="A83" s="9" t="s">
        <v>20</v>
      </c>
      <c r="B83" s="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f t="shared" si="4"/>
        <v>2.0000000000024443E-3</v>
      </c>
      <c r="I83" s="10">
        <f t="shared" si="5"/>
        <v>1.0000570971793994</v>
      </c>
      <c r="J83" s="17">
        <f t="shared" si="6"/>
        <v>3770.6292000000003</v>
      </c>
      <c r="K83" s="16"/>
      <c r="L83" s="17">
        <f t="shared" si="7"/>
        <v>0</v>
      </c>
    </row>
    <row r="84" spans="1:12" x14ac:dyDescent="0.25">
      <c r="A84" s="9" t="s">
        <v>20</v>
      </c>
      <c r="B84" s="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f t="shared" si="4"/>
        <v>-4.0000000000048885E-3</v>
      </c>
      <c r="I84" s="10">
        <f t="shared" si="5"/>
        <v>0.99994970704352848</v>
      </c>
      <c r="J84" s="17">
        <f t="shared" si="6"/>
        <v>17121.218400000002</v>
      </c>
      <c r="K84" s="16"/>
      <c r="L84" s="17">
        <f t="shared" si="7"/>
        <v>0</v>
      </c>
    </row>
    <row r="85" spans="1:12" x14ac:dyDescent="0.25">
      <c r="A85" s="9" t="s">
        <v>20</v>
      </c>
      <c r="B85" s="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f t="shared" si="4"/>
        <v>2.0000000000024443E-3</v>
      </c>
      <c r="I85" s="10">
        <f t="shared" si="5"/>
        <v>1.0000570971793994</v>
      </c>
      <c r="J85" s="17">
        <f t="shared" si="6"/>
        <v>3770.6292000000003</v>
      </c>
      <c r="K85" s="16"/>
      <c r="L85" s="17">
        <f t="shared" si="7"/>
        <v>0</v>
      </c>
    </row>
    <row r="86" spans="1:12" x14ac:dyDescent="0.25">
      <c r="A86" s="9" t="s">
        <v>20</v>
      </c>
      <c r="B86" s="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f t="shared" si="4"/>
        <v>0</v>
      </c>
      <c r="I86" s="10">
        <f t="shared" si="5"/>
        <v>1</v>
      </c>
      <c r="J86" s="17">
        <f t="shared" si="6"/>
        <v>2800</v>
      </c>
      <c r="K86" s="16"/>
      <c r="L86" s="17">
        <f t="shared" si="7"/>
        <v>0</v>
      </c>
    </row>
    <row r="87" spans="1:12" x14ac:dyDescent="0.25">
      <c r="A87" s="9" t="s">
        <v>21</v>
      </c>
      <c r="B87" s="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-3.0000000000001137E-3</v>
      </c>
      <c r="I87" s="10">
        <f t="shared" si="5"/>
        <v>0.99988039708168874</v>
      </c>
      <c r="J87" s="17">
        <f t="shared" si="6"/>
        <v>5399.2223999999997</v>
      </c>
      <c r="K87" s="16"/>
      <c r="L87" s="17">
        <f t="shared" si="7"/>
        <v>0</v>
      </c>
    </row>
    <row r="88" spans="1:12" x14ac:dyDescent="0.25">
      <c r="A88" s="9" t="s">
        <v>21</v>
      </c>
      <c r="B88" s="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0</v>
      </c>
      <c r="I88" s="10">
        <f t="shared" si="5"/>
        <v>1</v>
      </c>
      <c r="J88" s="17">
        <f t="shared" si="6"/>
        <v>2628.3543999999997</v>
      </c>
      <c r="K88" s="16"/>
      <c r="L88" s="17">
        <f t="shared" si="7"/>
        <v>0</v>
      </c>
    </row>
    <row r="89" spans="1:12" x14ac:dyDescent="0.25">
      <c r="A89" s="9" t="s">
        <v>21</v>
      </c>
      <c r="B89" s="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6570.1429999999991</v>
      </c>
      <c r="K89" s="16"/>
      <c r="L89" s="17">
        <f t="shared" si="7"/>
        <v>0</v>
      </c>
    </row>
    <row r="90" spans="1:12" x14ac:dyDescent="0.25">
      <c r="A90" s="9" t="s">
        <v>21</v>
      </c>
      <c r="B90" s="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13137.031440000001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-3.9999999999977831E-3</v>
      </c>
      <c r="I91" s="10">
        <f t="shared" si="5"/>
        <v>0.99993111049876005</v>
      </c>
      <c r="J91" s="17">
        <f t="shared" si="6"/>
        <v>937.66899999999998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-4.0000000000190994E-3</v>
      </c>
      <c r="I92" s="10">
        <f t="shared" si="5"/>
        <v>0.99999288565106959</v>
      </c>
      <c r="J92" s="17">
        <f t="shared" si="6"/>
        <v>27233.781120000003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-3.0000000000427463E-3</v>
      </c>
      <c r="I93" s="10">
        <f t="shared" si="5"/>
        <v>0.99999477909479939</v>
      </c>
      <c r="J93" s="17">
        <f t="shared" si="6"/>
        <v>9279.9514999999992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-9.9999999997635314E-4</v>
      </c>
      <c r="I94" s="10">
        <f t="shared" si="5"/>
        <v>0.99999827886219028</v>
      </c>
      <c r="J94" s="17">
        <f t="shared" si="6"/>
        <v>15634.9791</v>
      </c>
      <c r="K94" s="16"/>
      <c r="L94" s="17">
        <f t="shared" si="7"/>
        <v>0</v>
      </c>
    </row>
    <row r="95" spans="1:12" x14ac:dyDescent="0.25">
      <c r="A95" s="9" t="s">
        <v>67</v>
      </c>
      <c r="B95" s="9" t="s">
        <v>173</v>
      </c>
      <c r="C95" s="9">
        <v>215</v>
      </c>
      <c r="D95" s="9">
        <v>301.392</v>
      </c>
      <c r="E95" s="9">
        <v>21.28</v>
      </c>
      <c r="F95" s="9" t="s">
        <v>10</v>
      </c>
      <c r="G95" s="9">
        <v>21.28</v>
      </c>
      <c r="H95" s="9">
        <f t="shared" si="4"/>
        <v>0</v>
      </c>
      <c r="I95" s="10">
        <f t="shared" si="5"/>
        <v>1</v>
      </c>
      <c r="J95" s="17">
        <f t="shared" si="6"/>
        <v>6413.62176</v>
      </c>
      <c r="K95" s="16"/>
      <c r="L95" s="17">
        <f t="shared" si="7"/>
        <v>0</v>
      </c>
    </row>
    <row r="96" spans="1:12" x14ac:dyDescent="0.25">
      <c r="A96" s="9" t="s">
        <v>67</v>
      </c>
      <c r="B96" s="9" t="s">
        <v>174</v>
      </c>
      <c r="C96" s="9">
        <v>218</v>
      </c>
      <c r="D96" s="9">
        <v>350</v>
      </c>
      <c r="E96" s="9">
        <v>12</v>
      </c>
      <c r="F96" s="9" t="s">
        <v>13</v>
      </c>
      <c r="G96" s="9">
        <v>0</v>
      </c>
      <c r="H96" s="9">
        <f t="shared" si="4"/>
        <v>-12</v>
      </c>
      <c r="I96" s="10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9" t="s">
        <v>67</v>
      </c>
      <c r="B97" s="9" t="s">
        <v>175</v>
      </c>
      <c r="C97" s="9">
        <v>219</v>
      </c>
      <c r="D97" s="9">
        <v>82</v>
      </c>
      <c r="E97" s="9">
        <v>37.082000000000001</v>
      </c>
      <c r="F97" s="9" t="s">
        <v>19</v>
      </c>
      <c r="G97" s="9">
        <v>37.08</v>
      </c>
      <c r="H97" s="9">
        <f t="shared" si="4"/>
        <v>-2.0000000000024443E-3</v>
      </c>
      <c r="I97" s="10">
        <f t="shared" si="5"/>
        <v>0.99994606547651144</v>
      </c>
      <c r="J97" s="17">
        <f t="shared" si="6"/>
        <v>3040.56</v>
      </c>
      <c r="K97" s="16"/>
      <c r="L97" s="17">
        <f t="shared" si="7"/>
        <v>0</v>
      </c>
    </row>
    <row r="98" spans="1:12" x14ac:dyDescent="0.25">
      <c r="A98" s="9" t="s">
        <v>67</v>
      </c>
      <c r="B98" s="9" t="s">
        <v>176</v>
      </c>
      <c r="C98" s="9">
        <v>220</v>
      </c>
      <c r="D98" s="9">
        <v>32.799999999999997</v>
      </c>
      <c r="E98" s="9">
        <v>111.25</v>
      </c>
      <c r="F98" s="9" t="s">
        <v>19</v>
      </c>
      <c r="G98" s="9">
        <v>111.25</v>
      </c>
      <c r="H98" s="9">
        <f t="shared" si="4"/>
        <v>0</v>
      </c>
      <c r="I98" s="10">
        <f t="shared" si="5"/>
        <v>1</v>
      </c>
      <c r="J98" s="17">
        <f t="shared" si="6"/>
        <v>3648.9999999999995</v>
      </c>
      <c r="K98" s="16"/>
      <c r="L98" s="17">
        <f t="shared" si="7"/>
        <v>0</v>
      </c>
    </row>
    <row r="99" spans="1:12" x14ac:dyDescent="0.25">
      <c r="A99" s="9" t="s">
        <v>67</v>
      </c>
      <c r="B99" s="9" t="s">
        <v>177</v>
      </c>
      <c r="C99" s="9">
        <v>221</v>
      </c>
      <c r="D99" s="9">
        <v>131.19999999999999</v>
      </c>
      <c r="E99" s="9">
        <v>27.297999999999998</v>
      </c>
      <c r="F99" s="9" t="s">
        <v>19</v>
      </c>
      <c r="G99" s="9">
        <v>27.3</v>
      </c>
      <c r="H99" s="9">
        <f t="shared" si="4"/>
        <v>2.0000000000024443E-3</v>
      </c>
      <c r="I99" s="10">
        <f t="shared" si="5"/>
        <v>1.0000732654406916</v>
      </c>
      <c r="J99" s="17">
        <f t="shared" si="6"/>
        <v>3581.7599999999998</v>
      </c>
      <c r="K99" s="16"/>
      <c r="L99" s="17">
        <f t="shared" si="7"/>
        <v>0</v>
      </c>
    </row>
    <row r="100" spans="1:12" x14ac:dyDescent="0.25">
      <c r="A100" s="9" t="s">
        <v>67</v>
      </c>
      <c r="B100" s="9" t="s">
        <v>179</v>
      </c>
      <c r="C100" s="9">
        <v>224</v>
      </c>
      <c r="D100" s="9">
        <v>183</v>
      </c>
      <c r="E100" s="9">
        <v>58.71</v>
      </c>
      <c r="F100" s="9" t="s">
        <v>10</v>
      </c>
      <c r="G100" s="9">
        <v>58.71</v>
      </c>
      <c r="H100" s="9">
        <f t="shared" si="4"/>
        <v>0</v>
      </c>
      <c r="I100" s="10">
        <f t="shared" si="5"/>
        <v>1</v>
      </c>
      <c r="J100" s="17">
        <f t="shared" si="6"/>
        <v>10743.93</v>
      </c>
      <c r="K100" s="16"/>
      <c r="L100" s="17">
        <f t="shared" si="7"/>
        <v>0</v>
      </c>
    </row>
    <row r="101" spans="1:12" x14ac:dyDescent="0.25">
      <c r="A101" s="9" t="s">
        <v>67</v>
      </c>
      <c r="B101" s="9" t="s">
        <v>180</v>
      </c>
      <c r="C101" s="9">
        <v>225</v>
      </c>
      <c r="D101" s="9">
        <v>49.2</v>
      </c>
      <c r="E101" s="9">
        <v>59</v>
      </c>
      <c r="F101" s="9" t="s">
        <v>19</v>
      </c>
      <c r="G101" s="9">
        <v>59</v>
      </c>
      <c r="H101" s="9">
        <f t="shared" si="4"/>
        <v>0</v>
      </c>
      <c r="I101" s="10">
        <f t="shared" si="5"/>
        <v>1</v>
      </c>
      <c r="J101" s="17">
        <f t="shared" si="6"/>
        <v>2902.8</v>
      </c>
      <c r="K101" s="16"/>
      <c r="L101" s="17">
        <f t="shared" si="7"/>
        <v>0</v>
      </c>
    </row>
    <row r="102" spans="1:12" x14ac:dyDescent="0.25">
      <c r="A102" s="9" t="s">
        <v>67</v>
      </c>
      <c r="B102" s="9" t="s">
        <v>181</v>
      </c>
      <c r="C102" s="9">
        <v>226</v>
      </c>
      <c r="D102" s="9">
        <v>183</v>
      </c>
      <c r="E102" s="9">
        <v>59.741999999999997</v>
      </c>
      <c r="F102" s="9" t="s">
        <v>10</v>
      </c>
      <c r="G102" s="9">
        <v>59.74</v>
      </c>
      <c r="H102" s="9">
        <f t="shared" si="4"/>
        <v>-1.9999999999953388E-3</v>
      </c>
      <c r="I102" s="10">
        <f t="shared" si="5"/>
        <v>0.99996652271433839</v>
      </c>
      <c r="J102" s="17">
        <f t="shared" si="6"/>
        <v>10932.42</v>
      </c>
      <c r="K102" s="16"/>
      <c r="L102" s="17">
        <f t="shared" si="7"/>
        <v>0</v>
      </c>
    </row>
    <row r="103" spans="1:12" x14ac:dyDescent="0.25">
      <c r="A103" s="9" t="s">
        <v>67</v>
      </c>
      <c r="B103" s="9" t="s">
        <v>182</v>
      </c>
      <c r="C103" s="9">
        <v>227</v>
      </c>
      <c r="D103" s="9">
        <v>49.2</v>
      </c>
      <c r="E103" s="9">
        <v>69.16</v>
      </c>
      <c r="F103" s="9" t="s">
        <v>19</v>
      </c>
      <c r="G103" s="9">
        <v>69.16</v>
      </c>
      <c r="H103" s="9">
        <f t="shared" si="4"/>
        <v>0</v>
      </c>
      <c r="I103" s="10">
        <f t="shared" si="5"/>
        <v>1</v>
      </c>
      <c r="J103" s="17">
        <f t="shared" si="6"/>
        <v>3402.672</v>
      </c>
      <c r="K103" s="16"/>
      <c r="L103" s="17">
        <f t="shared" si="7"/>
        <v>0</v>
      </c>
    </row>
    <row r="104" spans="1:12" x14ac:dyDescent="0.25">
      <c r="A104" s="9" t="s">
        <v>67</v>
      </c>
      <c r="B104" s="9" t="s">
        <v>183</v>
      </c>
      <c r="C104" s="9">
        <v>228</v>
      </c>
      <c r="D104" s="9">
        <v>183</v>
      </c>
      <c r="E104" s="9">
        <v>3.69</v>
      </c>
      <c r="F104" s="9" t="s">
        <v>10</v>
      </c>
      <c r="G104" s="9">
        <v>3.69</v>
      </c>
      <c r="H104" s="9">
        <f t="shared" si="4"/>
        <v>0</v>
      </c>
      <c r="I104" s="10">
        <f t="shared" si="5"/>
        <v>1</v>
      </c>
      <c r="J104" s="17">
        <f t="shared" si="6"/>
        <v>675.27</v>
      </c>
      <c r="K104" s="16"/>
      <c r="L104" s="17">
        <f t="shared" si="7"/>
        <v>0</v>
      </c>
    </row>
    <row r="105" spans="1:12" x14ac:dyDescent="0.25">
      <c r="A105" s="9" t="s">
        <v>67</v>
      </c>
      <c r="B105" s="9" t="s">
        <v>184</v>
      </c>
      <c r="C105" s="9">
        <v>229</v>
      </c>
      <c r="D105" s="9">
        <v>49.2</v>
      </c>
      <c r="E105" s="9">
        <v>5.6</v>
      </c>
      <c r="F105" s="9" t="s">
        <v>19</v>
      </c>
      <c r="G105" s="9">
        <v>5.6</v>
      </c>
      <c r="H105" s="9">
        <f t="shared" si="4"/>
        <v>0</v>
      </c>
      <c r="I105" s="10">
        <f t="shared" si="5"/>
        <v>1</v>
      </c>
      <c r="J105" s="17">
        <f t="shared" si="6"/>
        <v>275.52</v>
      </c>
      <c r="K105" s="16"/>
      <c r="L105" s="17">
        <f t="shared" si="7"/>
        <v>0</v>
      </c>
    </row>
    <row r="106" spans="1:12" x14ac:dyDescent="0.25">
      <c r="A106" s="9" t="s">
        <v>67</v>
      </c>
      <c r="B106" s="9" t="s">
        <v>185</v>
      </c>
      <c r="C106" s="9">
        <v>230</v>
      </c>
      <c r="D106" s="9">
        <v>183</v>
      </c>
      <c r="E106" s="9">
        <v>2.512</v>
      </c>
      <c r="F106" s="9" t="s">
        <v>10</v>
      </c>
      <c r="G106" s="9">
        <v>2.5099999999999998</v>
      </c>
      <c r="H106" s="9">
        <f t="shared" si="4"/>
        <v>-2.0000000000002238E-3</v>
      </c>
      <c r="I106" s="10">
        <f t="shared" si="5"/>
        <v>0.99920382165605082</v>
      </c>
      <c r="J106" s="17">
        <f t="shared" si="6"/>
        <v>459.33</v>
      </c>
      <c r="K106" s="16"/>
      <c r="L106" s="17">
        <f t="shared" si="7"/>
        <v>0</v>
      </c>
    </row>
    <row r="107" spans="1:12" x14ac:dyDescent="0.25">
      <c r="A107" s="9" t="s">
        <v>67</v>
      </c>
      <c r="B107" s="9" t="s">
        <v>186</v>
      </c>
      <c r="C107" s="9">
        <v>231</v>
      </c>
      <c r="D107" s="9">
        <v>49.2</v>
      </c>
      <c r="E107" s="9">
        <v>7.61</v>
      </c>
      <c r="F107" s="9" t="s">
        <v>19</v>
      </c>
      <c r="G107" s="9">
        <v>7.61</v>
      </c>
      <c r="H107" s="9">
        <f t="shared" si="4"/>
        <v>0</v>
      </c>
      <c r="I107" s="10">
        <f t="shared" si="5"/>
        <v>1</v>
      </c>
      <c r="J107" s="17">
        <f t="shared" si="6"/>
        <v>374.41200000000003</v>
      </c>
      <c r="K107" s="16"/>
      <c r="L107" s="17">
        <f t="shared" si="7"/>
        <v>0</v>
      </c>
    </row>
    <row r="108" spans="1:12" x14ac:dyDescent="0.25">
      <c r="A108" s="9" t="s">
        <v>67</v>
      </c>
      <c r="B108" s="9" t="s">
        <v>187</v>
      </c>
      <c r="C108" s="9">
        <v>232</v>
      </c>
      <c r="D108" s="9">
        <v>183</v>
      </c>
      <c r="E108" s="9">
        <v>7.41</v>
      </c>
      <c r="F108" s="9" t="s">
        <v>10</v>
      </c>
      <c r="G108" s="9">
        <v>7.41</v>
      </c>
      <c r="H108" s="9">
        <f t="shared" si="4"/>
        <v>0</v>
      </c>
      <c r="I108" s="10">
        <f t="shared" si="5"/>
        <v>1</v>
      </c>
      <c r="J108" s="17">
        <f t="shared" si="6"/>
        <v>1356.03</v>
      </c>
      <c r="K108" s="16"/>
      <c r="L108" s="17">
        <f t="shared" si="7"/>
        <v>0</v>
      </c>
    </row>
    <row r="109" spans="1:12" x14ac:dyDescent="0.25">
      <c r="A109" s="9" t="s">
        <v>67</v>
      </c>
      <c r="B109" s="9" t="s">
        <v>188</v>
      </c>
      <c r="C109" s="9">
        <v>233</v>
      </c>
      <c r="D109" s="9">
        <v>49.2</v>
      </c>
      <c r="E109" s="9">
        <v>11.15</v>
      </c>
      <c r="F109" s="9" t="s">
        <v>19</v>
      </c>
      <c r="G109" s="9">
        <v>11.15</v>
      </c>
      <c r="H109" s="9">
        <f t="shared" si="4"/>
        <v>0</v>
      </c>
      <c r="I109" s="10">
        <f t="shared" si="5"/>
        <v>1</v>
      </c>
      <c r="J109" s="17">
        <f t="shared" si="6"/>
        <v>548.58000000000004</v>
      </c>
      <c r="K109" s="16"/>
      <c r="L109" s="17">
        <f t="shared" si="7"/>
        <v>0</v>
      </c>
    </row>
    <row r="110" spans="1:12" x14ac:dyDescent="0.25">
      <c r="A110" s="9" t="s">
        <v>67</v>
      </c>
      <c r="B110" s="9" t="s">
        <v>189</v>
      </c>
      <c r="C110" s="9">
        <v>234</v>
      </c>
      <c r="D110" s="9">
        <v>183</v>
      </c>
      <c r="E110" s="9">
        <v>27.18</v>
      </c>
      <c r="F110" s="9" t="s">
        <v>10</v>
      </c>
      <c r="G110" s="9">
        <v>27.18</v>
      </c>
      <c r="H110" s="9">
        <f t="shared" si="4"/>
        <v>0</v>
      </c>
      <c r="I110" s="10">
        <f t="shared" si="5"/>
        <v>1</v>
      </c>
      <c r="J110" s="17">
        <f t="shared" si="6"/>
        <v>4973.9399999999996</v>
      </c>
      <c r="K110" s="16"/>
      <c r="L110" s="17">
        <f t="shared" si="7"/>
        <v>0</v>
      </c>
    </row>
    <row r="111" spans="1:12" x14ac:dyDescent="0.25">
      <c r="A111" s="9" t="s">
        <v>67</v>
      </c>
      <c r="B111" s="9" t="s">
        <v>190</v>
      </c>
      <c r="C111" s="9">
        <v>235</v>
      </c>
      <c r="D111" s="9">
        <v>2.5</v>
      </c>
      <c r="E111" s="9">
        <v>1182</v>
      </c>
      <c r="F111" s="9" t="s">
        <v>23</v>
      </c>
      <c r="G111" s="9">
        <v>1182</v>
      </c>
      <c r="H111" s="9">
        <f t="shared" si="4"/>
        <v>0</v>
      </c>
      <c r="I111" s="10">
        <f t="shared" si="5"/>
        <v>1</v>
      </c>
      <c r="J111" s="17">
        <f t="shared" si="6"/>
        <v>2955</v>
      </c>
      <c r="K111" s="16"/>
      <c r="L111" s="17">
        <f t="shared" si="7"/>
        <v>0</v>
      </c>
    </row>
    <row r="112" spans="1:12" x14ac:dyDescent="0.25">
      <c r="A112" s="9" t="s">
        <v>67</v>
      </c>
      <c r="B112" s="9" t="s">
        <v>191</v>
      </c>
      <c r="C112" s="9">
        <v>237</v>
      </c>
      <c r="D112" s="9">
        <v>183</v>
      </c>
      <c r="E112" s="9">
        <v>4.0620000000000003</v>
      </c>
      <c r="F112" s="9" t="s">
        <v>10</v>
      </c>
      <c r="G112" s="9">
        <v>4.0599999999999996</v>
      </c>
      <c r="H112" s="9">
        <f t="shared" si="4"/>
        <v>-2.0000000000006679E-3</v>
      </c>
      <c r="I112" s="10">
        <f t="shared" si="5"/>
        <v>0.99950763170851775</v>
      </c>
      <c r="J112" s="17">
        <f t="shared" si="6"/>
        <v>742.9799999999999</v>
      </c>
      <c r="K112" s="16"/>
      <c r="L112" s="17">
        <f t="shared" si="7"/>
        <v>0</v>
      </c>
    </row>
    <row r="113" spans="1:12" x14ac:dyDescent="0.25">
      <c r="A113" s="9" t="s">
        <v>67</v>
      </c>
      <c r="B113" s="9" t="s">
        <v>192</v>
      </c>
      <c r="C113" s="9">
        <v>238</v>
      </c>
      <c r="D113" s="9">
        <v>183</v>
      </c>
      <c r="E113" s="9">
        <v>16.190000000000001</v>
      </c>
      <c r="F113" s="9" t="s">
        <v>10</v>
      </c>
      <c r="G113" s="9">
        <v>16.190000000000001</v>
      </c>
      <c r="H113" s="9">
        <f t="shared" si="4"/>
        <v>0</v>
      </c>
      <c r="I113" s="10">
        <f t="shared" si="5"/>
        <v>1</v>
      </c>
      <c r="J113" s="17">
        <f t="shared" si="6"/>
        <v>2962.7700000000004</v>
      </c>
      <c r="K113" s="16"/>
      <c r="L113" s="17">
        <f t="shared" si="7"/>
        <v>0</v>
      </c>
    </row>
    <row r="114" spans="1:12" x14ac:dyDescent="0.25">
      <c r="A114" s="9" t="s">
        <v>67</v>
      </c>
      <c r="B114" s="9" t="s">
        <v>193</v>
      </c>
      <c r="C114" s="9">
        <v>239</v>
      </c>
      <c r="D114" s="9">
        <v>183</v>
      </c>
      <c r="E114" s="9">
        <v>8.15</v>
      </c>
      <c r="F114" s="9" t="s">
        <v>10</v>
      </c>
      <c r="G114" s="9">
        <v>8.15</v>
      </c>
      <c r="H114" s="9">
        <f t="shared" si="4"/>
        <v>0</v>
      </c>
      <c r="I114" s="10">
        <f t="shared" si="5"/>
        <v>1</v>
      </c>
      <c r="J114" s="17">
        <f t="shared" si="6"/>
        <v>1491.45</v>
      </c>
      <c r="K114" s="16"/>
      <c r="L114" s="17">
        <f t="shared" si="7"/>
        <v>0</v>
      </c>
    </row>
    <row r="115" spans="1:12" x14ac:dyDescent="0.25">
      <c r="A115" s="9" t="s">
        <v>67</v>
      </c>
      <c r="B115" s="9" t="s">
        <v>194</v>
      </c>
      <c r="C115" s="9">
        <v>240</v>
      </c>
      <c r="D115" s="9">
        <v>183</v>
      </c>
      <c r="E115" s="9">
        <v>30.83</v>
      </c>
      <c r="F115" s="9" t="s">
        <v>10</v>
      </c>
      <c r="G115" s="9">
        <v>30.83</v>
      </c>
      <c r="H115" s="9">
        <f t="shared" si="4"/>
        <v>0</v>
      </c>
      <c r="I115" s="10">
        <f t="shared" si="5"/>
        <v>1</v>
      </c>
      <c r="J115" s="17">
        <f t="shared" si="6"/>
        <v>5641.8899999999994</v>
      </c>
      <c r="K115" s="16"/>
      <c r="L115" s="17">
        <f t="shared" si="7"/>
        <v>0</v>
      </c>
    </row>
    <row r="116" spans="1:12" x14ac:dyDescent="0.25">
      <c r="A116" s="9" t="s">
        <v>21</v>
      </c>
      <c r="B116" s="9" t="s">
        <v>195</v>
      </c>
      <c r="C116" s="9">
        <v>243</v>
      </c>
      <c r="D116" s="9">
        <v>64.58</v>
      </c>
      <c r="E116" s="9">
        <v>138.88</v>
      </c>
      <c r="F116" s="9" t="s">
        <v>10</v>
      </c>
      <c r="G116" s="9">
        <v>138.88</v>
      </c>
      <c r="H116" s="9">
        <f t="shared" si="4"/>
        <v>0</v>
      </c>
      <c r="I116" s="10">
        <f t="shared" si="5"/>
        <v>1</v>
      </c>
      <c r="J116" s="17">
        <f t="shared" si="6"/>
        <v>8968.8703999999998</v>
      </c>
      <c r="K116" s="16"/>
      <c r="L116" s="17">
        <f t="shared" si="7"/>
        <v>0</v>
      </c>
    </row>
    <row r="117" spans="1:12" x14ac:dyDescent="0.25">
      <c r="A117" s="9" t="s">
        <v>18</v>
      </c>
      <c r="B117" s="9" t="s">
        <v>196</v>
      </c>
      <c r="C117" s="9">
        <v>246</v>
      </c>
      <c r="D117" s="9">
        <v>15500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15500</v>
      </c>
      <c r="K117" s="16"/>
      <c r="L117" s="17">
        <f t="shared" si="7"/>
        <v>0</v>
      </c>
    </row>
    <row r="118" spans="1:12" x14ac:dyDescent="0.25">
      <c r="A118" s="9" t="s">
        <v>18</v>
      </c>
      <c r="B118" s="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2" x14ac:dyDescent="0.25">
      <c r="A119" s="9" t="s">
        <v>18</v>
      </c>
      <c r="B119" s="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2" x14ac:dyDescent="0.25">
      <c r="A120" s="9" t="s">
        <v>24</v>
      </c>
      <c r="B120" s="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2" x14ac:dyDescent="0.25">
      <c r="A121" s="9" t="s">
        <v>24</v>
      </c>
      <c r="B121" s="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2" x14ac:dyDescent="0.25">
      <c r="A122" s="9" t="s">
        <v>24</v>
      </c>
      <c r="B122" s="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2" x14ac:dyDescent="0.25">
      <c r="A123" s="9" t="s">
        <v>24</v>
      </c>
      <c r="B123" s="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2" x14ac:dyDescent="0.25">
      <c r="A124" s="9" t="s">
        <v>24</v>
      </c>
      <c r="B124" s="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2" x14ac:dyDescent="0.25">
      <c r="A125" s="9" t="s">
        <v>24</v>
      </c>
      <c r="B125" s="9" t="s">
        <v>272</v>
      </c>
      <c r="C125" s="9">
        <v>256</v>
      </c>
      <c r="D125" s="9">
        <v>2500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2500</v>
      </c>
      <c r="K125" s="16"/>
      <c r="L125" s="17">
        <f t="shared" si="7"/>
        <v>0</v>
      </c>
    </row>
    <row r="126" spans="1:12" x14ac:dyDescent="0.25">
      <c r="A126" s="9" t="s">
        <v>24</v>
      </c>
      <c r="B126" s="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>D126*E126*I126</f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2" x14ac:dyDescent="0.25">
      <c r="A128" s="9" t="s">
        <v>26</v>
      </c>
      <c r="B128" s="9" t="s">
        <v>204</v>
      </c>
      <c r="C128" s="9">
        <v>260</v>
      </c>
      <c r="D128" s="9">
        <v>5535</v>
      </c>
      <c r="E128" s="9">
        <v>31.818999999999999</v>
      </c>
      <c r="F128" s="9" t="s">
        <v>19</v>
      </c>
      <c r="G128" s="9">
        <v>31.82</v>
      </c>
      <c r="H128" s="9">
        <f t="shared" si="4"/>
        <v>1.0000000000012221E-3</v>
      </c>
      <c r="I128" s="10">
        <f t="shared" si="5"/>
        <v>1.000031427763286</v>
      </c>
      <c r="J128" s="17">
        <f t="shared" si="6"/>
        <v>176123.7</v>
      </c>
      <c r="K128" s="16"/>
      <c r="L128" s="17">
        <f t="shared" si="7"/>
        <v>0</v>
      </c>
    </row>
    <row r="129" spans="1:12" x14ac:dyDescent="0.25">
      <c r="A129" s="9" t="s">
        <v>28</v>
      </c>
      <c r="B129" s="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27</v>
      </c>
      <c r="B130" s="12" t="s">
        <v>208</v>
      </c>
      <c r="C130" s="9">
        <v>265</v>
      </c>
      <c r="D130" s="9">
        <v>450</v>
      </c>
      <c r="E130" s="9">
        <v>12.5</v>
      </c>
      <c r="F130" s="9" t="s">
        <v>23</v>
      </c>
      <c r="G130" s="9">
        <f>E130</f>
        <v>12.5</v>
      </c>
      <c r="H130" s="9">
        <f t="shared" ref="H130" si="8">E130-G130</f>
        <v>0</v>
      </c>
      <c r="I130" s="10">
        <f t="shared" si="5"/>
        <v>1</v>
      </c>
      <c r="J130" s="17">
        <f t="shared" si="6"/>
        <v>5625</v>
      </c>
      <c r="K130" s="16"/>
      <c r="L130" s="17">
        <f t="shared" si="7"/>
        <v>0</v>
      </c>
    </row>
    <row r="131" spans="1:12" x14ac:dyDescent="0.25">
      <c r="A131" s="9" t="s">
        <v>29</v>
      </c>
      <c r="B131" s="9" t="s">
        <v>210</v>
      </c>
      <c r="C131" s="9">
        <v>272</v>
      </c>
      <c r="D131" s="9">
        <v>12000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12000</v>
      </c>
      <c r="K131" s="16"/>
      <c r="L131" s="17">
        <f t="shared" si="7"/>
        <v>0</v>
      </c>
    </row>
    <row r="132" spans="1:12" x14ac:dyDescent="0.25">
      <c r="A132" s="9" t="s">
        <v>24</v>
      </c>
      <c r="B132" s="9" t="s">
        <v>233</v>
      </c>
      <c r="C132" s="9">
        <v>273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17</v>
      </c>
      <c r="B133" s="9" t="s">
        <v>211</v>
      </c>
      <c r="C133" s="9">
        <v>274</v>
      </c>
      <c r="D133" s="9">
        <v>350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350</v>
      </c>
      <c r="K133" s="16"/>
      <c r="L133" s="17">
        <f t="shared" si="7"/>
        <v>0</v>
      </c>
    </row>
    <row r="134" spans="1:12" x14ac:dyDescent="0.25">
      <c r="A134" s="9" t="s">
        <v>17</v>
      </c>
      <c r="B134" s="9" t="s">
        <v>212</v>
      </c>
      <c r="C134" s="9">
        <v>275</v>
      </c>
      <c r="D134" s="9">
        <v>350</v>
      </c>
      <c r="E134" s="9">
        <v>1</v>
      </c>
      <c r="F134" s="9" t="s">
        <v>12</v>
      </c>
      <c r="G134" s="9">
        <v>1</v>
      </c>
      <c r="H134" s="9">
        <f t="shared" ref="H134:H144" si="9">G134-E134</f>
        <v>0</v>
      </c>
      <c r="I134" s="10">
        <f t="shared" ref="I134:I144" si="10">(G134/E134)</f>
        <v>1</v>
      </c>
      <c r="J134" s="17">
        <f t="shared" ref="J134:J136" si="11">D134*G134</f>
        <v>350</v>
      </c>
      <c r="K134" s="16"/>
      <c r="L134" s="17">
        <f t="shared" ref="L134:L136" si="12">D134*E134*K134</f>
        <v>0</v>
      </c>
    </row>
    <row r="135" spans="1:12" x14ac:dyDescent="0.25">
      <c r="A135" s="9" t="s">
        <v>30</v>
      </c>
      <c r="B135" s="9" t="s">
        <v>214</v>
      </c>
      <c r="C135" s="9">
        <v>277</v>
      </c>
      <c r="D135" s="9">
        <v>34</v>
      </c>
      <c r="E135" s="9">
        <v>76.528999999999996</v>
      </c>
      <c r="F135" s="9" t="s">
        <v>31</v>
      </c>
      <c r="G135" s="9">
        <v>76.53</v>
      </c>
      <c r="H135" s="9">
        <f t="shared" si="9"/>
        <v>1.0000000000047748E-3</v>
      </c>
      <c r="I135" s="10">
        <f t="shared" si="10"/>
        <v>1.0000130669419436</v>
      </c>
      <c r="J135" s="17">
        <f t="shared" si="11"/>
        <v>2602.02</v>
      </c>
      <c r="K135" s="16"/>
      <c r="L135" s="17">
        <f t="shared" si="12"/>
        <v>0</v>
      </c>
    </row>
    <row r="136" spans="1:12" x14ac:dyDescent="0.25">
      <c r="A136" s="9" t="s">
        <v>30</v>
      </c>
      <c r="B136" s="9" t="s">
        <v>217</v>
      </c>
      <c r="C136" s="9">
        <v>280</v>
      </c>
      <c r="D136" s="9">
        <v>151</v>
      </c>
      <c r="E136" s="9">
        <v>26.72</v>
      </c>
      <c r="F136" s="9" t="s">
        <v>31</v>
      </c>
      <c r="G136" s="9">
        <v>26.72</v>
      </c>
      <c r="H136" s="9">
        <f t="shared" si="9"/>
        <v>0</v>
      </c>
      <c r="I136" s="10">
        <f t="shared" si="10"/>
        <v>1</v>
      </c>
      <c r="J136" s="17">
        <f t="shared" si="11"/>
        <v>4034.72</v>
      </c>
      <c r="K136" s="16"/>
      <c r="L136" s="17">
        <f t="shared" si="12"/>
        <v>0</v>
      </c>
    </row>
    <row r="137" spans="1:12" x14ac:dyDescent="0.25">
      <c r="A137" s="9" t="s">
        <v>22</v>
      </c>
      <c r="B137" s="9" t="s">
        <v>218</v>
      </c>
      <c r="C137" s="9">
        <v>282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9"/>
        <v>-1</v>
      </c>
      <c r="I137" s="10">
        <f t="shared" si="10"/>
        <v>0</v>
      </c>
      <c r="J137" s="17">
        <f t="shared" ref="J137:J144" si="13">D137*G137</f>
        <v>0</v>
      </c>
      <c r="K137" s="16"/>
      <c r="L137" s="17">
        <f t="shared" ref="L137:L144" si="14">D137*E137*K137</f>
        <v>0</v>
      </c>
    </row>
    <row r="138" spans="1:12" x14ac:dyDescent="0.25">
      <c r="A138" s="9" t="s">
        <v>21</v>
      </c>
      <c r="B138" s="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1</v>
      </c>
      <c r="H138" s="9">
        <f t="shared" si="9"/>
        <v>0</v>
      </c>
      <c r="I138" s="10">
        <f t="shared" si="10"/>
        <v>1</v>
      </c>
      <c r="J138" s="17">
        <f t="shared" si="13"/>
        <v>400</v>
      </c>
      <c r="K138" s="16"/>
      <c r="L138" s="17">
        <f t="shared" si="14"/>
        <v>0</v>
      </c>
    </row>
    <row r="139" spans="1:12" x14ac:dyDescent="0.25">
      <c r="A139" s="9" t="s">
        <v>42</v>
      </c>
      <c r="B139" s="9" t="s">
        <v>220</v>
      </c>
      <c r="C139" s="9">
        <v>296</v>
      </c>
      <c r="D139" s="9">
        <v>290</v>
      </c>
      <c r="E139" s="9">
        <v>70.069999999999993</v>
      </c>
      <c r="F139" s="9" t="s">
        <v>23</v>
      </c>
      <c r="G139" s="9">
        <v>70.069999999999993</v>
      </c>
      <c r="H139" s="9">
        <f t="shared" si="9"/>
        <v>0</v>
      </c>
      <c r="I139" s="10">
        <f t="shared" si="10"/>
        <v>1</v>
      </c>
      <c r="J139" s="17">
        <f t="shared" si="13"/>
        <v>20320.3</v>
      </c>
      <c r="K139" s="16"/>
      <c r="L139" s="17">
        <f t="shared" si="14"/>
        <v>0</v>
      </c>
    </row>
    <row r="140" spans="1:12" x14ac:dyDescent="0.25">
      <c r="A140" s="9" t="s">
        <v>42</v>
      </c>
      <c r="B140" s="9" t="s">
        <v>234</v>
      </c>
      <c r="C140" s="9">
        <v>298</v>
      </c>
      <c r="D140" s="9">
        <v>310</v>
      </c>
      <c r="E140" s="9">
        <v>16</v>
      </c>
      <c r="F140" s="9" t="s">
        <v>23</v>
      </c>
      <c r="G140" s="9">
        <v>16</v>
      </c>
      <c r="H140" s="9">
        <f t="shared" si="9"/>
        <v>0</v>
      </c>
      <c r="I140" s="10">
        <f t="shared" si="10"/>
        <v>1</v>
      </c>
      <c r="J140" s="17">
        <f t="shared" si="13"/>
        <v>4960</v>
      </c>
      <c r="K140" s="16"/>
      <c r="L140" s="17">
        <f t="shared" si="14"/>
        <v>0</v>
      </c>
    </row>
    <row r="141" spans="1:12" x14ac:dyDescent="0.25">
      <c r="A141" s="9" t="s">
        <v>32</v>
      </c>
      <c r="B141" s="9" t="s">
        <v>332</v>
      </c>
      <c r="C141" s="9">
        <v>313</v>
      </c>
      <c r="D141" s="9">
        <v>301.392</v>
      </c>
      <c r="E141" s="9">
        <v>4.13</v>
      </c>
      <c r="F141" s="9" t="s">
        <v>10</v>
      </c>
      <c r="G141" s="9">
        <v>4.13</v>
      </c>
      <c r="H141" s="9">
        <f t="shared" si="9"/>
        <v>0</v>
      </c>
      <c r="I141" s="10">
        <f t="shared" si="10"/>
        <v>1</v>
      </c>
      <c r="J141" s="17">
        <f t="shared" si="13"/>
        <v>1244.7489599999999</v>
      </c>
      <c r="K141" s="16"/>
      <c r="L141" s="17">
        <f t="shared" si="14"/>
        <v>0</v>
      </c>
    </row>
    <row r="142" spans="1:12" x14ac:dyDescent="0.25">
      <c r="A142" s="9" t="s">
        <v>36</v>
      </c>
      <c r="B142" s="9" t="s">
        <v>235</v>
      </c>
      <c r="C142" s="9">
        <v>316</v>
      </c>
      <c r="D142" s="9">
        <v>4000</v>
      </c>
      <c r="E142" s="9">
        <v>1</v>
      </c>
      <c r="F142" s="9" t="s">
        <v>12</v>
      </c>
      <c r="G142" s="9">
        <v>1</v>
      </c>
      <c r="H142" s="9">
        <f t="shared" si="9"/>
        <v>0</v>
      </c>
      <c r="I142" s="10">
        <f t="shared" si="10"/>
        <v>1</v>
      </c>
      <c r="J142" s="17">
        <f t="shared" si="13"/>
        <v>4000</v>
      </c>
      <c r="K142" s="16"/>
      <c r="L142" s="17">
        <f t="shared" si="14"/>
        <v>0</v>
      </c>
    </row>
    <row r="143" spans="1:12" x14ac:dyDescent="0.25">
      <c r="A143" s="9" t="s">
        <v>18</v>
      </c>
      <c r="B143" s="9" t="s">
        <v>222</v>
      </c>
      <c r="C143" s="9">
        <v>350</v>
      </c>
      <c r="D143" s="9">
        <v>1</v>
      </c>
      <c r="E143" s="9">
        <v>3</v>
      </c>
      <c r="F143" s="9" t="s">
        <v>12</v>
      </c>
      <c r="G143" s="9">
        <v>0</v>
      </c>
      <c r="H143" s="9">
        <f t="shared" si="9"/>
        <v>-3</v>
      </c>
      <c r="I143" s="10">
        <f t="shared" si="10"/>
        <v>0</v>
      </c>
      <c r="J143" s="17">
        <f t="shared" si="13"/>
        <v>0</v>
      </c>
      <c r="K143" s="16"/>
      <c r="L143" s="17">
        <f t="shared" si="14"/>
        <v>0</v>
      </c>
    </row>
    <row r="144" spans="1:12" x14ac:dyDescent="0.25">
      <c r="A144" s="9" t="s">
        <v>18</v>
      </c>
      <c r="B144" s="9" t="s">
        <v>229</v>
      </c>
      <c r="C144" s="9">
        <v>447</v>
      </c>
      <c r="D144" s="9">
        <v>450</v>
      </c>
      <c r="E144" s="9">
        <v>1</v>
      </c>
      <c r="F144" s="9" t="s">
        <v>12</v>
      </c>
      <c r="G144" s="9">
        <v>1</v>
      </c>
      <c r="H144" s="9">
        <f t="shared" si="9"/>
        <v>0</v>
      </c>
      <c r="I144" s="10">
        <f t="shared" si="10"/>
        <v>1</v>
      </c>
      <c r="J144" s="17">
        <f t="shared" si="13"/>
        <v>450</v>
      </c>
      <c r="K144" s="16"/>
      <c r="L144" s="17">
        <f t="shared" si="14"/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3:O165"/>
  <sheetViews>
    <sheetView zoomScale="85" zoomScaleNormal="85" workbookViewId="0">
      <pane xSplit="2" topLeftCell="J1" activePane="topRight" state="frozen"/>
      <selection activeCell="A13" sqref="A13"/>
      <selection pane="topRight" activeCell="I167" sqref="I167"/>
    </sheetView>
  </sheetViews>
  <sheetFormatPr defaultRowHeight="15" x14ac:dyDescent="0.25"/>
  <cols>
    <col min="1" max="1" width="51.5703125" customWidth="1"/>
    <col min="2" max="2" width="56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48</v>
      </c>
      <c r="B9" s="9" t="s">
        <v>298</v>
      </c>
      <c r="C9" s="9">
        <v>7</v>
      </c>
      <c r="D9" s="9">
        <v>43</v>
      </c>
      <c r="E9" s="9">
        <v>54.2</v>
      </c>
      <c r="F9" s="9" t="s">
        <v>10</v>
      </c>
      <c r="G9" s="9">
        <v>54.2</v>
      </c>
      <c r="H9" s="9">
        <f t="shared" si="0"/>
        <v>0</v>
      </c>
      <c r="I9" s="10">
        <f t="shared" si="1"/>
        <v>1</v>
      </c>
      <c r="J9" s="17">
        <f t="shared" si="2"/>
        <v>2330.6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9" t="s">
        <v>90</v>
      </c>
      <c r="C10" s="9">
        <v>8</v>
      </c>
      <c r="D10" s="9">
        <v>141.12</v>
      </c>
      <c r="E10" s="9">
        <v>93.48</v>
      </c>
      <c r="F10" s="9" t="s">
        <v>14</v>
      </c>
      <c r="G10" s="9">
        <v>93.48</v>
      </c>
      <c r="H10" s="9">
        <f t="shared" si="0"/>
        <v>0</v>
      </c>
      <c r="I10" s="10">
        <f t="shared" si="1"/>
        <v>1</v>
      </c>
      <c r="J10" s="17">
        <f t="shared" si="2"/>
        <v>13191.8976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9" t="s">
        <v>300</v>
      </c>
      <c r="C12" s="9">
        <v>12</v>
      </c>
      <c r="D12" s="9">
        <v>43</v>
      </c>
      <c r="E12" s="9">
        <v>35.659999999999997</v>
      </c>
      <c r="F12" s="9" t="s">
        <v>10</v>
      </c>
      <c r="G12" s="9">
        <v>35.659999999999997</v>
      </c>
      <c r="H12" s="9">
        <f t="shared" si="0"/>
        <v>0</v>
      </c>
      <c r="I12" s="10">
        <f t="shared" si="1"/>
        <v>1</v>
      </c>
      <c r="J12" s="17">
        <f t="shared" si="2"/>
        <v>1533.3799999999999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9" t="s">
        <v>92</v>
      </c>
      <c r="C13" s="9">
        <v>13</v>
      </c>
      <c r="D13" s="9">
        <v>141.12</v>
      </c>
      <c r="E13" s="9">
        <v>34.9</v>
      </c>
      <c r="F13" s="9" t="s">
        <v>14</v>
      </c>
      <c r="G13" s="9">
        <v>34.9</v>
      </c>
      <c r="H13" s="9">
        <f t="shared" si="0"/>
        <v>0</v>
      </c>
      <c r="I13" s="10">
        <f t="shared" si="1"/>
        <v>1</v>
      </c>
      <c r="J13" s="17">
        <f t="shared" si="2"/>
        <v>4925.0879999999997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48</v>
      </c>
      <c r="B14" s="9" t="s">
        <v>93</v>
      </c>
      <c r="C14" s="9">
        <v>14</v>
      </c>
      <c r="D14" s="9">
        <v>22</v>
      </c>
      <c r="E14" s="9">
        <v>91.86</v>
      </c>
      <c r="F14" s="9" t="s">
        <v>10</v>
      </c>
      <c r="G14" s="9">
        <v>91.86</v>
      </c>
      <c r="H14" s="9">
        <f t="shared" si="0"/>
        <v>0</v>
      </c>
      <c r="I14" s="10">
        <f t="shared" si="1"/>
        <v>1</v>
      </c>
      <c r="J14" s="17">
        <f t="shared" si="2"/>
        <v>2020.92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9" t="s">
        <v>270</v>
      </c>
      <c r="C15" s="9">
        <v>15</v>
      </c>
      <c r="D15" s="9">
        <v>43</v>
      </c>
      <c r="E15" s="9">
        <v>91.86</v>
      </c>
      <c r="F15" s="9" t="s">
        <v>10</v>
      </c>
      <c r="G15" s="9">
        <v>91.86</v>
      </c>
      <c r="H15" s="9">
        <f t="shared" si="0"/>
        <v>0</v>
      </c>
      <c r="I15" s="10">
        <f t="shared" si="1"/>
        <v>1</v>
      </c>
      <c r="J15" s="17">
        <f t="shared" si="2"/>
        <v>3949.98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9" t="s">
        <v>94</v>
      </c>
      <c r="C16" s="9">
        <v>18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9" t="s">
        <v>95</v>
      </c>
      <c r="C18" s="9">
        <v>20</v>
      </c>
      <c r="D18" s="9">
        <v>1000</v>
      </c>
      <c r="E18" s="9">
        <v>3.4660000000000002</v>
      </c>
      <c r="F18" s="9" t="s">
        <v>14</v>
      </c>
      <c r="G18" s="9">
        <v>3.47</v>
      </c>
      <c r="H18" s="9">
        <f t="shared" si="0"/>
        <v>-4.0000000000000036E-3</v>
      </c>
      <c r="I18" s="10">
        <f t="shared" si="1"/>
        <v>1.0011540680900173</v>
      </c>
      <c r="J18" s="17">
        <f t="shared" si="2"/>
        <v>3470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48</v>
      </c>
      <c r="B19" s="9" t="s">
        <v>96</v>
      </c>
      <c r="C19" s="9">
        <v>21</v>
      </c>
      <c r="D19" s="9">
        <v>1000</v>
      </c>
      <c r="E19" s="9">
        <v>2.8860000000000001</v>
      </c>
      <c r="F19" s="9" t="s">
        <v>14</v>
      </c>
      <c r="G19" s="9">
        <v>2.89</v>
      </c>
      <c r="H19" s="9">
        <f t="shared" si="0"/>
        <v>-4.0000000000000036E-3</v>
      </c>
      <c r="I19" s="10">
        <f t="shared" si="1"/>
        <v>1.0013860013860014</v>
      </c>
      <c r="J19" s="17">
        <f t="shared" si="2"/>
        <v>2890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48</v>
      </c>
      <c r="B20" s="9" t="s">
        <v>97</v>
      </c>
      <c r="C20" s="9">
        <v>22</v>
      </c>
      <c r="D20" s="9">
        <v>1000</v>
      </c>
      <c r="E20" s="9">
        <v>9.1859999999999999</v>
      </c>
      <c r="F20" s="9" t="s">
        <v>14</v>
      </c>
      <c r="G20" s="9">
        <v>9.19</v>
      </c>
      <c r="H20" s="9">
        <f t="shared" si="0"/>
        <v>-3.9999999999995595E-3</v>
      </c>
      <c r="I20" s="10">
        <f t="shared" si="1"/>
        <v>1.0004354452427606</v>
      </c>
      <c r="J20" s="17">
        <f t="shared" si="2"/>
        <v>9190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49</v>
      </c>
      <c r="B21" s="9" t="s">
        <v>98</v>
      </c>
      <c r="C21" s="9">
        <v>23</v>
      </c>
      <c r="D21" s="9">
        <v>6800</v>
      </c>
      <c r="E21" s="9">
        <v>0.3</v>
      </c>
      <c r="F21" s="9" t="s">
        <v>16</v>
      </c>
      <c r="G21" s="9">
        <v>0.3</v>
      </c>
      <c r="H21" s="9">
        <f t="shared" si="0"/>
        <v>0</v>
      </c>
      <c r="I21" s="10">
        <f t="shared" si="1"/>
        <v>1</v>
      </c>
      <c r="J21" s="17">
        <f t="shared" si="2"/>
        <v>2040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49</v>
      </c>
      <c r="B22" s="9" t="s">
        <v>99</v>
      </c>
      <c r="C22" s="9">
        <v>24</v>
      </c>
      <c r="D22" s="9">
        <v>6800</v>
      </c>
      <c r="E22" s="9">
        <v>0.7</v>
      </c>
      <c r="F22" s="9" t="s">
        <v>16</v>
      </c>
      <c r="G22" s="9">
        <v>0.7</v>
      </c>
      <c r="H22" s="9">
        <f t="shared" si="0"/>
        <v>0</v>
      </c>
      <c r="I22" s="10">
        <f t="shared" si="1"/>
        <v>1</v>
      </c>
      <c r="J22" s="17">
        <f t="shared" si="2"/>
        <v>4760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49</v>
      </c>
      <c r="B23" s="9" t="s">
        <v>100</v>
      </c>
      <c r="C23" s="9">
        <v>25</v>
      </c>
      <c r="D23" s="9">
        <v>6800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3740.0000000000005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49</v>
      </c>
      <c r="B24" s="9" t="s">
        <v>101</v>
      </c>
      <c r="C24" s="9">
        <v>26</v>
      </c>
      <c r="D24" s="9">
        <v>6800</v>
      </c>
      <c r="E24" s="9">
        <v>0.45</v>
      </c>
      <c r="F24" s="9" t="s">
        <v>16</v>
      </c>
      <c r="G24" s="9">
        <v>0.45</v>
      </c>
      <c r="H24" s="9">
        <f t="shared" si="0"/>
        <v>0</v>
      </c>
      <c r="I24" s="10">
        <f t="shared" si="1"/>
        <v>1</v>
      </c>
      <c r="J24" s="17">
        <f t="shared" si="2"/>
        <v>3060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9" t="s">
        <v>101</v>
      </c>
      <c r="C25" s="9">
        <v>26</v>
      </c>
      <c r="D25" s="9">
        <v>7500</v>
      </c>
      <c r="E25" s="9">
        <v>0.35</v>
      </c>
      <c r="F25" s="9" t="s">
        <v>16</v>
      </c>
      <c r="G25" s="9">
        <v>0.35</v>
      </c>
      <c r="H25" s="9">
        <f t="shared" si="0"/>
        <v>0</v>
      </c>
      <c r="I25" s="10">
        <f t="shared" si="1"/>
        <v>1</v>
      </c>
      <c r="J25" s="17">
        <f t="shared" si="2"/>
        <v>2625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69</v>
      </c>
      <c r="B26" s="9" t="s">
        <v>102</v>
      </c>
      <c r="C26" s="9">
        <v>29</v>
      </c>
      <c r="D26" s="9">
        <v>6800</v>
      </c>
      <c r="E26" s="9">
        <v>1.5</v>
      </c>
      <c r="F26" s="9" t="s">
        <v>16</v>
      </c>
      <c r="G26" s="9">
        <v>1.5</v>
      </c>
      <c r="H26" s="9">
        <f t="shared" si="0"/>
        <v>0</v>
      </c>
      <c r="I26" s="10">
        <f t="shared" si="1"/>
        <v>1</v>
      </c>
      <c r="J26" s="17">
        <f t="shared" si="2"/>
        <v>10200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69</v>
      </c>
      <c r="B27" s="9" t="s">
        <v>103</v>
      </c>
      <c r="C27" s="9">
        <v>32</v>
      </c>
      <c r="D27" s="9">
        <v>6800</v>
      </c>
      <c r="E27" s="9">
        <v>0.2</v>
      </c>
      <c r="F27" s="9" t="s">
        <v>16</v>
      </c>
      <c r="G27" s="9">
        <v>0.2</v>
      </c>
      <c r="H27" s="9">
        <f t="shared" si="0"/>
        <v>0</v>
      </c>
      <c r="I27" s="10">
        <f t="shared" si="1"/>
        <v>1</v>
      </c>
      <c r="J27" s="17">
        <f t="shared" si="2"/>
        <v>1360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69</v>
      </c>
      <c r="B28" s="9" t="s">
        <v>104</v>
      </c>
      <c r="C28" s="9">
        <v>35</v>
      </c>
      <c r="D28" s="9">
        <v>6800</v>
      </c>
      <c r="E28" s="9">
        <v>0.15</v>
      </c>
      <c r="F28" s="9" t="s">
        <v>16</v>
      </c>
      <c r="G28" s="9">
        <v>0.15</v>
      </c>
      <c r="H28" s="9">
        <f t="shared" si="0"/>
        <v>0</v>
      </c>
      <c r="I28" s="10">
        <f t="shared" si="1"/>
        <v>1</v>
      </c>
      <c r="J28" s="17">
        <f t="shared" si="2"/>
        <v>1020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42</v>
      </c>
      <c r="B29" s="9" t="s">
        <v>105</v>
      </c>
      <c r="C29" s="9">
        <v>41</v>
      </c>
      <c r="D29" s="9">
        <v>301.392</v>
      </c>
      <c r="E29" s="9">
        <v>27.68</v>
      </c>
      <c r="F29" s="9" t="s">
        <v>10</v>
      </c>
      <c r="G29" s="9">
        <v>27.68</v>
      </c>
      <c r="H29" s="9">
        <f t="shared" si="0"/>
        <v>0</v>
      </c>
      <c r="I29" s="10">
        <f t="shared" si="1"/>
        <v>1</v>
      </c>
      <c r="J29" s="17">
        <f t="shared" si="2"/>
        <v>8342.5305599999992</v>
      </c>
      <c r="K29" s="16"/>
      <c r="L29" s="17">
        <f t="shared" si="3"/>
        <v>0</v>
      </c>
    </row>
    <row r="30" spans="1:15" x14ac:dyDescent="0.25">
      <c r="A30" s="9" t="s">
        <v>42</v>
      </c>
      <c r="B30" s="9" t="s">
        <v>106</v>
      </c>
      <c r="C30" s="9">
        <v>42</v>
      </c>
      <c r="D30" s="9">
        <v>301.392</v>
      </c>
      <c r="E30" s="9">
        <v>29.81</v>
      </c>
      <c r="F30" s="9" t="s">
        <v>10</v>
      </c>
      <c r="G30" s="9">
        <v>29.81</v>
      </c>
      <c r="H30" s="9">
        <f t="shared" si="0"/>
        <v>0</v>
      </c>
      <c r="I30" s="10">
        <f t="shared" si="1"/>
        <v>1</v>
      </c>
      <c r="J30" s="17">
        <f t="shared" si="2"/>
        <v>8984.4955200000004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107</v>
      </c>
      <c r="C31" s="9">
        <v>43</v>
      </c>
      <c r="D31" s="9">
        <v>301.392</v>
      </c>
      <c r="E31" s="9">
        <v>63.524700000000003</v>
      </c>
      <c r="F31" s="9" t="s">
        <v>10</v>
      </c>
      <c r="G31" s="9">
        <v>63.52</v>
      </c>
      <c r="H31" s="9">
        <f t="shared" si="0"/>
        <v>4.6999999999997044E-3</v>
      </c>
      <c r="I31" s="10">
        <f t="shared" si="1"/>
        <v>0.99992601303115169</v>
      </c>
      <c r="J31" s="17">
        <f t="shared" si="2"/>
        <v>19144.419840000002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108</v>
      </c>
      <c r="C32" s="9">
        <v>44</v>
      </c>
      <c r="D32" s="9">
        <v>301.392</v>
      </c>
      <c r="E32" s="9">
        <v>51.69</v>
      </c>
      <c r="F32" s="9" t="s">
        <v>10</v>
      </c>
      <c r="G32" s="9">
        <v>51.69</v>
      </c>
      <c r="H32" s="9">
        <f t="shared" si="0"/>
        <v>0</v>
      </c>
      <c r="I32" s="10">
        <f t="shared" si="1"/>
        <v>1</v>
      </c>
      <c r="J32" s="17">
        <f t="shared" si="2"/>
        <v>15578.95248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109</v>
      </c>
      <c r="C33" s="9">
        <v>45</v>
      </c>
      <c r="D33" s="9">
        <v>301.392</v>
      </c>
      <c r="E33" s="9">
        <v>153.63999999999999</v>
      </c>
      <c r="F33" s="9" t="s">
        <v>10</v>
      </c>
      <c r="G33" s="9">
        <v>153.63999999999999</v>
      </c>
      <c r="H33" s="9">
        <f t="shared" si="0"/>
        <v>0</v>
      </c>
      <c r="I33" s="10">
        <f t="shared" si="1"/>
        <v>1</v>
      </c>
      <c r="J33" s="17">
        <f t="shared" si="2"/>
        <v>46305.866879999994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110</v>
      </c>
      <c r="C34" s="9">
        <v>46</v>
      </c>
      <c r="D34" s="9">
        <v>301.392</v>
      </c>
      <c r="E34" s="9">
        <v>12.33</v>
      </c>
      <c r="F34" s="9" t="s">
        <v>10</v>
      </c>
      <c r="G34" s="9">
        <v>0</v>
      </c>
      <c r="H34" s="9">
        <f t="shared" si="0"/>
        <v>12.33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42</v>
      </c>
      <c r="B35" s="9" t="s">
        <v>111</v>
      </c>
      <c r="C35" s="9">
        <v>47</v>
      </c>
      <c r="D35" s="9">
        <v>301.392</v>
      </c>
      <c r="E35" s="9">
        <v>15.97</v>
      </c>
      <c r="F35" s="9" t="s">
        <v>10</v>
      </c>
      <c r="G35" s="9">
        <v>0</v>
      </c>
      <c r="H35" s="9">
        <f t="shared" si="0"/>
        <v>15.97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48</v>
      </c>
      <c r="B36" s="9" t="s">
        <v>112</v>
      </c>
      <c r="C36" s="9">
        <v>50</v>
      </c>
      <c r="D36" s="9">
        <v>225</v>
      </c>
      <c r="E36" s="9">
        <v>9.8919999999999995</v>
      </c>
      <c r="F36" s="9" t="s">
        <v>14</v>
      </c>
      <c r="G36" s="9">
        <v>9.89</v>
      </c>
      <c r="H36" s="9">
        <f t="shared" si="0"/>
        <v>1.9999999999988916E-3</v>
      </c>
      <c r="I36" s="10">
        <f t="shared" si="1"/>
        <v>0.99979781641730703</v>
      </c>
      <c r="J36" s="17">
        <f t="shared" si="2"/>
        <v>2225.25</v>
      </c>
      <c r="K36" s="16"/>
      <c r="L36" s="17">
        <f t="shared" si="3"/>
        <v>0</v>
      </c>
    </row>
    <row r="37" spans="1:12" x14ac:dyDescent="0.25">
      <c r="A37" s="9" t="s">
        <v>48</v>
      </c>
      <c r="B37" s="9" t="s">
        <v>113</v>
      </c>
      <c r="C37" s="9">
        <v>51</v>
      </c>
      <c r="D37" s="9">
        <v>1500</v>
      </c>
      <c r="E37" s="9">
        <v>2.4420000000000002</v>
      </c>
      <c r="F37" s="9" t="s">
        <v>14</v>
      </c>
      <c r="G37" s="9">
        <v>2.44</v>
      </c>
      <c r="H37" s="9">
        <f t="shared" si="0"/>
        <v>2.0000000000002238E-3</v>
      </c>
      <c r="I37" s="10">
        <f t="shared" si="1"/>
        <v>0.99918099918099912</v>
      </c>
      <c r="J37" s="17">
        <f t="shared" si="2"/>
        <v>3660</v>
      </c>
      <c r="K37" s="16"/>
      <c r="L37" s="17">
        <f t="shared" si="3"/>
        <v>0</v>
      </c>
    </row>
    <row r="38" spans="1:12" x14ac:dyDescent="0.25">
      <c r="A38" s="9" t="s">
        <v>48</v>
      </c>
      <c r="B38" s="9" t="s">
        <v>114</v>
      </c>
      <c r="C38" s="9">
        <v>53</v>
      </c>
      <c r="D38" s="9">
        <v>900</v>
      </c>
      <c r="E38" s="9">
        <v>4.33</v>
      </c>
      <c r="F38" s="9" t="s">
        <v>14</v>
      </c>
      <c r="G38" s="9">
        <v>4.33</v>
      </c>
      <c r="H38" s="9">
        <f t="shared" si="0"/>
        <v>0</v>
      </c>
      <c r="I38" s="10">
        <f t="shared" si="1"/>
        <v>1</v>
      </c>
      <c r="J38" s="17">
        <f t="shared" si="2"/>
        <v>3897</v>
      </c>
      <c r="K38" s="16"/>
      <c r="L38" s="17">
        <f t="shared" si="3"/>
        <v>0</v>
      </c>
    </row>
    <row r="39" spans="1:12" x14ac:dyDescent="0.25">
      <c r="A39" s="9" t="s">
        <v>48</v>
      </c>
      <c r="B39" s="9" t="s">
        <v>115</v>
      </c>
      <c r="C39" s="9">
        <v>55</v>
      </c>
      <c r="D39" s="9">
        <v>2000</v>
      </c>
      <c r="E39" s="9">
        <v>3.0409999999999999</v>
      </c>
      <c r="F39" s="9" t="s">
        <v>14</v>
      </c>
      <c r="G39" s="9">
        <v>3.04</v>
      </c>
      <c r="H39" s="9">
        <f t="shared" si="0"/>
        <v>9.9999999999988987E-4</v>
      </c>
      <c r="I39" s="10">
        <f t="shared" si="1"/>
        <v>0.99967116080236773</v>
      </c>
      <c r="J39" s="17">
        <f t="shared" si="2"/>
        <v>6080</v>
      </c>
      <c r="K39" s="16"/>
      <c r="L39" s="17">
        <f t="shared" si="3"/>
        <v>0</v>
      </c>
    </row>
    <row r="40" spans="1:12" x14ac:dyDescent="0.25">
      <c r="A40" s="9" t="s">
        <v>48</v>
      </c>
      <c r="B40" s="9" t="s">
        <v>116</v>
      </c>
      <c r="C40" s="9">
        <v>58</v>
      </c>
      <c r="D40" s="9">
        <v>225</v>
      </c>
      <c r="E40" s="9">
        <v>16.867000000000001</v>
      </c>
      <c r="F40" s="9" t="s">
        <v>14</v>
      </c>
      <c r="G40" s="9">
        <v>16.87</v>
      </c>
      <c r="H40" s="9">
        <f t="shared" si="0"/>
        <v>-3.0000000000001137E-3</v>
      </c>
      <c r="I40" s="10">
        <f t="shared" si="1"/>
        <v>1.000177862097587</v>
      </c>
      <c r="J40" s="17">
        <f t="shared" si="2"/>
        <v>3795.75</v>
      </c>
      <c r="K40" s="16"/>
      <c r="L40" s="17">
        <f t="shared" si="3"/>
        <v>0</v>
      </c>
    </row>
    <row r="41" spans="1:12" x14ac:dyDescent="0.25">
      <c r="A41" s="9" t="s">
        <v>48</v>
      </c>
      <c r="B41" s="9" t="s">
        <v>117</v>
      </c>
      <c r="C41" s="9">
        <v>61</v>
      </c>
      <c r="D41" s="9">
        <v>2000</v>
      </c>
      <c r="E41" s="9">
        <v>1.77</v>
      </c>
      <c r="F41" s="9" t="s">
        <v>14</v>
      </c>
      <c r="G41" s="9">
        <v>1.77</v>
      </c>
      <c r="H41" s="9">
        <f t="shared" si="0"/>
        <v>0</v>
      </c>
      <c r="I41" s="10">
        <f t="shared" si="1"/>
        <v>1</v>
      </c>
      <c r="J41" s="17">
        <f t="shared" si="2"/>
        <v>3540</v>
      </c>
      <c r="K41" s="16"/>
      <c r="L41" s="17">
        <f t="shared" si="3"/>
        <v>0</v>
      </c>
    </row>
    <row r="42" spans="1:12" x14ac:dyDescent="0.25">
      <c r="A42" s="9" t="s">
        <v>50</v>
      </c>
      <c r="B42" s="9" t="s">
        <v>118</v>
      </c>
      <c r="C42" s="9">
        <v>63</v>
      </c>
      <c r="D42" s="9">
        <v>1500</v>
      </c>
      <c r="E42" s="9">
        <v>0.99</v>
      </c>
      <c r="F42" s="9" t="s">
        <v>14</v>
      </c>
      <c r="G42" s="9">
        <v>0.99</v>
      </c>
      <c r="H42" s="9">
        <f t="shared" si="0"/>
        <v>0</v>
      </c>
      <c r="I42" s="10">
        <f t="shared" si="1"/>
        <v>1</v>
      </c>
      <c r="J42" s="17">
        <f t="shared" si="2"/>
        <v>1485</v>
      </c>
      <c r="K42" s="16"/>
      <c r="L42" s="17">
        <f t="shared" si="3"/>
        <v>0</v>
      </c>
    </row>
    <row r="43" spans="1:12" x14ac:dyDescent="0.25">
      <c r="A43" s="9" t="s">
        <v>51</v>
      </c>
      <c r="B43" s="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69</v>
      </c>
      <c r="B44" s="9" t="s">
        <v>120</v>
      </c>
      <c r="C44" s="9">
        <v>69</v>
      </c>
      <c r="D44" s="9">
        <v>6800</v>
      </c>
      <c r="E44" s="9">
        <v>0.05</v>
      </c>
      <c r="F44" s="9" t="s">
        <v>16</v>
      </c>
      <c r="G44" s="9">
        <v>0.05</v>
      </c>
      <c r="H44" s="9">
        <f t="shared" si="0"/>
        <v>0</v>
      </c>
      <c r="I44" s="10">
        <f t="shared" si="1"/>
        <v>1</v>
      </c>
      <c r="J44" s="17">
        <f t="shared" si="2"/>
        <v>340</v>
      </c>
      <c r="K44" s="16"/>
      <c r="L44" s="17">
        <f t="shared" si="3"/>
        <v>0</v>
      </c>
    </row>
    <row r="45" spans="1:12" x14ac:dyDescent="0.25">
      <c r="A45" s="9" t="s">
        <v>9</v>
      </c>
      <c r="B45" s="9" t="s">
        <v>120</v>
      </c>
      <c r="C45" s="9">
        <v>69</v>
      </c>
      <c r="D45" s="9">
        <v>7500</v>
      </c>
      <c r="E45" s="9">
        <v>0.65</v>
      </c>
      <c r="F45" s="9" t="s">
        <v>16</v>
      </c>
      <c r="G45" s="9">
        <v>0.65</v>
      </c>
      <c r="H45" s="9">
        <f t="shared" si="0"/>
        <v>0</v>
      </c>
      <c r="I45" s="10">
        <f t="shared" si="1"/>
        <v>1</v>
      </c>
      <c r="J45" s="17">
        <f t="shared" si="2"/>
        <v>4875</v>
      </c>
      <c r="K45" s="16"/>
      <c r="L45" s="17">
        <f t="shared" si="3"/>
        <v>0</v>
      </c>
    </row>
    <row r="46" spans="1:12" x14ac:dyDescent="0.25">
      <c r="A46" s="9" t="s">
        <v>9</v>
      </c>
      <c r="B46" s="9" t="s">
        <v>121</v>
      </c>
      <c r="C46" s="9">
        <v>73</v>
      </c>
      <c r="D46" s="9">
        <v>7500</v>
      </c>
      <c r="E46" s="9">
        <v>1.1000000000000001</v>
      </c>
      <c r="F46" s="9" t="s">
        <v>16</v>
      </c>
      <c r="G46" s="9">
        <v>1.1000000000000001</v>
      </c>
      <c r="H46" s="9">
        <f t="shared" si="0"/>
        <v>0</v>
      </c>
      <c r="I46" s="10">
        <f t="shared" si="1"/>
        <v>1</v>
      </c>
      <c r="J46" s="17">
        <f t="shared" si="2"/>
        <v>8250</v>
      </c>
      <c r="K46" s="16"/>
      <c r="L46" s="17">
        <f t="shared" si="3"/>
        <v>0</v>
      </c>
    </row>
    <row r="47" spans="1:12" x14ac:dyDescent="0.25">
      <c r="A47" s="9" t="s">
        <v>9</v>
      </c>
      <c r="B47" s="9" t="s">
        <v>122</v>
      </c>
      <c r="C47" s="9">
        <v>77</v>
      </c>
      <c r="D47" s="9">
        <v>7500</v>
      </c>
      <c r="E47" s="9">
        <v>0.2</v>
      </c>
      <c r="F47" s="9" t="s">
        <v>16</v>
      </c>
      <c r="G47" s="9">
        <v>0.2</v>
      </c>
      <c r="H47" s="9">
        <f t="shared" si="0"/>
        <v>0</v>
      </c>
      <c r="I47" s="10">
        <f t="shared" si="1"/>
        <v>1</v>
      </c>
      <c r="J47" s="17">
        <f t="shared" si="2"/>
        <v>1500</v>
      </c>
      <c r="K47" s="16"/>
      <c r="L47" s="17">
        <f t="shared" si="3"/>
        <v>0</v>
      </c>
    </row>
    <row r="48" spans="1:12" x14ac:dyDescent="0.25">
      <c r="A48" s="9" t="s">
        <v>9</v>
      </c>
      <c r="B48" s="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0.15</v>
      </c>
      <c r="H48" s="9">
        <f t="shared" si="0"/>
        <v>0</v>
      </c>
      <c r="I48" s="10">
        <f t="shared" si="1"/>
        <v>1</v>
      </c>
      <c r="J48" s="17">
        <f t="shared" si="2"/>
        <v>1125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124</v>
      </c>
      <c r="C49" s="9">
        <v>84</v>
      </c>
      <c r="D49" s="9">
        <v>301.392</v>
      </c>
      <c r="E49" s="9">
        <v>49.88</v>
      </c>
      <c r="F49" s="9" t="s">
        <v>10</v>
      </c>
      <c r="G49" s="9">
        <v>49.88</v>
      </c>
      <c r="H49" s="9">
        <f t="shared" si="0"/>
        <v>0</v>
      </c>
      <c r="I49" s="10">
        <f t="shared" si="1"/>
        <v>1</v>
      </c>
      <c r="J49" s="17">
        <f t="shared" si="2"/>
        <v>15033.43296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125</v>
      </c>
      <c r="C50" s="9">
        <v>85</v>
      </c>
      <c r="D50" s="9">
        <v>301.392</v>
      </c>
      <c r="E50" s="9">
        <v>132.66999999999999</v>
      </c>
      <c r="F50" s="9" t="s">
        <v>10</v>
      </c>
      <c r="G50" s="9">
        <v>132.66999999999999</v>
      </c>
      <c r="H50" s="9">
        <f t="shared" si="0"/>
        <v>0</v>
      </c>
      <c r="I50" s="10">
        <f t="shared" si="1"/>
        <v>1</v>
      </c>
      <c r="J50" s="17">
        <f t="shared" si="2"/>
        <v>39985.676639999998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126</v>
      </c>
      <c r="C51" s="9">
        <v>86</v>
      </c>
      <c r="D51" s="9">
        <v>301.392</v>
      </c>
      <c r="E51" s="9">
        <v>12.33</v>
      </c>
      <c r="F51" s="9" t="s">
        <v>10</v>
      </c>
      <c r="G51" s="9">
        <v>0</v>
      </c>
      <c r="H51" s="9">
        <f t="shared" si="0"/>
        <v>12.33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127</v>
      </c>
      <c r="C52" s="9">
        <v>87</v>
      </c>
      <c r="D52" s="9">
        <v>301.392</v>
      </c>
      <c r="E52" s="9">
        <v>16.88</v>
      </c>
      <c r="F52" s="9" t="s">
        <v>10</v>
      </c>
      <c r="G52" s="9">
        <v>0</v>
      </c>
      <c r="H52" s="9">
        <f t="shared" si="0"/>
        <v>16.88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48</v>
      </c>
      <c r="B53" s="9" t="s">
        <v>128</v>
      </c>
      <c r="C53" s="9">
        <v>88</v>
      </c>
      <c r="D53" s="9">
        <v>2000</v>
      </c>
      <c r="E53" s="9">
        <v>2.9430000000000001</v>
      </c>
      <c r="F53" s="9" t="s">
        <v>14</v>
      </c>
      <c r="G53" s="9">
        <v>2.94</v>
      </c>
      <c r="H53" s="9">
        <f t="shared" si="0"/>
        <v>3.0000000000001137E-3</v>
      </c>
      <c r="I53" s="10">
        <f t="shared" si="1"/>
        <v>0.9989806320081549</v>
      </c>
      <c r="J53" s="17">
        <f t="shared" si="2"/>
        <v>5880</v>
      </c>
      <c r="K53" s="16"/>
      <c r="L53" s="17">
        <f t="shared" si="3"/>
        <v>0</v>
      </c>
    </row>
    <row r="54" spans="1:12" x14ac:dyDescent="0.25">
      <c r="A54" s="9" t="s">
        <v>48</v>
      </c>
      <c r="B54" s="9" t="s">
        <v>129</v>
      </c>
      <c r="C54" s="9">
        <v>91</v>
      </c>
      <c r="D54" s="9">
        <v>225</v>
      </c>
      <c r="E54" s="9">
        <v>13.7</v>
      </c>
      <c r="F54" s="9" t="s">
        <v>14</v>
      </c>
      <c r="G54" s="9">
        <v>13.7</v>
      </c>
      <c r="H54" s="9">
        <f t="shared" si="0"/>
        <v>0</v>
      </c>
      <c r="I54" s="10">
        <f t="shared" si="1"/>
        <v>1</v>
      </c>
      <c r="J54" s="17">
        <f t="shared" si="2"/>
        <v>3082.5</v>
      </c>
      <c r="K54" s="16"/>
      <c r="L54" s="17">
        <f t="shared" si="3"/>
        <v>0</v>
      </c>
    </row>
    <row r="55" spans="1:12" x14ac:dyDescent="0.25">
      <c r="A55" s="9" t="s">
        <v>48</v>
      </c>
      <c r="B55" s="9" t="s">
        <v>130</v>
      </c>
      <c r="C55" s="9">
        <v>92</v>
      </c>
      <c r="D55" s="9">
        <v>2000</v>
      </c>
      <c r="E55" s="9">
        <v>1.99</v>
      </c>
      <c r="F55" s="9" t="s">
        <v>14</v>
      </c>
      <c r="G55" s="9">
        <v>1.99</v>
      </c>
      <c r="H55" s="9">
        <f t="shared" si="0"/>
        <v>0</v>
      </c>
      <c r="I55" s="10">
        <f t="shared" si="1"/>
        <v>1</v>
      </c>
      <c r="J55" s="17">
        <f t="shared" si="2"/>
        <v>3980</v>
      </c>
      <c r="K55" s="16"/>
      <c r="L55" s="17">
        <f t="shared" si="3"/>
        <v>0</v>
      </c>
    </row>
    <row r="56" spans="1:12" x14ac:dyDescent="0.25">
      <c r="A56" s="9" t="s">
        <v>50</v>
      </c>
      <c r="B56" s="9" t="s">
        <v>131</v>
      </c>
      <c r="C56" s="9">
        <v>93</v>
      </c>
      <c r="D56" s="9">
        <v>1500</v>
      </c>
      <c r="E56" s="9">
        <v>0.93700000000000006</v>
      </c>
      <c r="F56" s="9" t="s">
        <v>14</v>
      </c>
      <c r="G56" s="9">
        <v>0.94</v>
      </c>
      <c r="H56" s="9">
        <f t="shared" si="0"/>
        <v>-2.9999999999998916E-3</v>
      </c>
      <c r="I56" s="10">
        <f t="shared" si="1"/>
        <v>1.0032017075773745</v>
      </c>
      <c r="J56" s="17">
        <f t="shared" si="2"/>
        <v>1410</v>
      </c>
      <c r="K56" s="16"/>
      <c r="L56" s="17">
        <f t="shared" si="3"/>
        <v>0</v>
      </c>
    </row>
    <row r="57" spans="1:12" x14ac:dyDescent="0.25">
      <c r="A57" s="9" t="s">
        <v>9</v>
      </c>
      <c r="B57" s="9" t="s">
        <v>132</v>
      </c>
      <c r="C57" s="9">
        <v>97</v>
      </c>
      <c r="D57" s="9">
        <v>7500</v>
      </c>
      <c r="E57" s="9">
        <v>0.1</v>
      </c>
      <c r="F57" s="9" t="s">
        <v>16</v>
      </c>
      <c r="G57" s="9">
        <v>0.1</v>
      </c>
      <c r="H57" s="9">
        <f t="shared" si="0"/>
        <v>0</v>
      </c>
      <c r="I57" s="10">
        <f t="shared" si="1"/>
        <v>1</v>
      </c>
      <c r="J57" s="17">
        <f t="shared" si="2"/>
        <v>750</v>
      </c>
      <c r="K57" s="16"/>
      <c r="L57" s="17">
        <f t="shared" si="3"/>
        <v>0</v>
      </c>
    </row>
    <row r="58" spans="1:12" x14ac:dyDescent="0.25">
      <c r="A58" s="9" t="s">
        <v>9</v>
      </c>
      <c r="B58" s="9" t="s">
        <v>133</v>
      </c>
      <c r="C58" s="9">
        <v>100</v>
      </c>
      <c r="D58" s="9">
        <v>7500</v>
      </c>
      <c r="E58" s="9">
        <v>0.25</v>
      </c>
      <c r="F58" s="9" t="s">
        <v>16</v>
      </c>
      <c r="G58" s="9">
        <v>0.25</v>
      </c>
      <c r="H58" s="9">
        <f t="shared" si="0"/>
        <v>0</v>
      </c>
      <c r="I58" s="10">
        <f t="shared" si="1"/>
        <v>1</v>
      </c>
      <c r="J58" s="17">
        <f t="shared" si="2"/>
        <v>1875</v>
      </c>
      <c r="K58" s="16"/>
      <c r="L58" s="17">
        <f t="shared" si="3"/>
        <v>0</v>
      </c>
    </row>
    <row r="59" spans="1:12" x14ac:dyDescent="0.25">
      <c r="A59" s="9" t="s">
        <v>9</v>
      </c>
      <c r="B59" s="9" t="s">
        <v>134</v>
      </c>
      <c r="C59" s="9">
        <v>103</v>
      </c>
      <c r="D59" s="9">
        <v>7500</v>
      </c>
      <c r="E59" s="9">
        <v>0.03</v>
      </c>
      <c r="F59" s="9" t="s">
        <v>16</v>
      </c>
      <c r="G59" s="9">
        <v>0.03</v>
      </c>
      <c r="H59" s="9">
        <f t="shared" si="0"/>
        <v>0</v>
      </c>
      <c r="I59" s="10">
        <f t="shared" si="1"/>
        <v>1</v>
      </c>
      <c r="J59" s="17">
        <f t="shared" si="2"/>
        <v>225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135</v>
      </c>
      <c r="C60" s="9">
        <v>106</v>
      </c>
      <c r="D60" s="9">
        <v>301.392</v>
      </c>
      <c r="E60" s="9">
        <v>8.1</v>
      </c>
      <c r="F60" s="9" t="s">
        <v>10</v>
      </c>
      <c r="G60" s="9">
        <v>8.1</v>
      </c>
      <c r="H60" s="9">
        <f t="shared" si="0"/>
        <v>0</v>
      </c>
      <c r="I60" s="10">
        <f t="shared" si="1"/>
        <v>1</v>
      </c>
      <c r="J60" s="17">
        <f t="shared" si="2"/>
        <v>2441.2752</v>
      </c>
      <c r="K60" s="16"/>
      <c r="L60" s="17">
        <f t="shared" si="3"/>
        <v>0</v>
      </c>
    </row>
    <row r="61" spans="1:12" x14ac:dyDescent="0.25">
      <c r="A61" s="9" t="s">
        <v>42</v>
      </c>
      <c r="B61" s="9" t="s">
        <v>136</v>
      </c>
      <c r="C61" s="9">
        <v>107</v>
      </c>
      <c r="D61" s="9">
        <v>301.392</v>
      </c>
      <c r="E61" s="9">
        <v>27.13</v>
      </c>
      <c r="F61" s="9" t="s">
        <v>10</v>
      </c>
      <c r="G61" s="9">
        <v>22.75</v>
      </c>
      <c r="H61" s="9">
        <f t="shared" si="0"/>
        <v>4.379999999999999</v>
      </c>
      <c r="I61" s="10">
        <f t="shared" si="1"/>
        <v>0.8385551050497605</v>
      </c>
      <c r="J61" s="17">
        <f t="shared" si="2"/>
        <v>6856.6679999999997</v>
      </c>
      <c r="K61" s="16"/>
      <c r="L61" s="17">
        <f t="shared" si="3"/>
        <v>0</v>
      </c>
    </row>
    <row r="62" spans="1:12" x14ac:dyDescent="0.25">
      <c r="A62" s="9" t="s">
        <v>42</v>
      </c>
      <c r="B62" s="9" t="s">
        <v>137</v>
      </c>
      <c r="C62" s="9">
        <v>108</v>
      </c>
      <c r="D62" s="9">
        <v>301.392</v>
      </c>
      <c r="E62" s="9">
        <v>2.75</v>
      </c>
      <c r="F62" s="9" t="s">
        <v>10</v>
      </c>
      <c r="G62" s="9">
        <v>0</v>
      </c>
      <c r="H62" s="9">
        <f t="shared" si="0"/>
        <v>2.75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48</v>
      </c>
      <c r="B63" s="9" t="s">
        <v>138</v>
      </c>
      <c r="C63" s="9">
        <v>109</v>
      </c>
      <c r="D63" s="9">
        <v>2000</v>
      </c>
      <c r="E63" s="9">
        <v>0.41</v>
      </c>
      <c r="F63" s="9" t="s">
        <v>14</v>
      </c>
      <c r="G63" s="9">
        <v>0.41</v>
      </c>
      <c r="H63" s="9">
        <f t="shared" si="0"/>
        <v>0</v>
      </c>
      <c r="I63" s="10">
        <f t="shared" si="1"/>
        <v>1</v>
      </c>
      <c r="J63" s="17">
        <f t="shared" si="2"/>
        <v>820</v>
      </c>
      <c r="K63" s="16"/>
      <c r="L63" s="17">
        <f t="shared" si="3"/>
        <v>0</v>
      </c>
    </row>
    <row r="64" spans="1:12" x14ac:dyDescent="0.25">
      <c r="A64" s="9" t="s">
        <v>48</v>
      </c>
      <c r="B64" s="9" t="s">
        <v>139</v>
      </c>
      <c r="C64" s="9">
        <v>112</v>
      </c>
      <c r="D64" s="9">
        <v>225</v>
      </c>
      <c r="E64" s="9">
        <v>2.4119999999999999</v>
      </c>
      <c r="F64" s="9" t="s">
        <v>14</v>
      </c>
      <c r="G64" s="9">
        <v>2.41</v>
      </c>
      <c r="H64" s="9">
        <f t="shared" si="0"/>
        <v>1.9999999999997797E-3</v>
      </c>
      <c r="I64" s="10">
        <f t="shared" si="1"/>
        <v>0.99917081260364848</v>
      </c>
      <c r="J64" s="17">
        <f t="shared" si="2"/>
        <v>542.25</v>
      </c>
      <c r="K64" s="16"/>
      <c r="L64" s="17">
        <f t="shared" si="3"/>
        <v>0</v>
      </c>
    </row>
    <row r="65" spans="1:12" x14ac:dyDescent="0.25">
      <c r="A65" s="9" t="s">
        <v>48</v>
      </c>
      <c r="B65" s="9" t="s">
        <v>139</v>
      </c>
      <c r="C65" s="9">
        <v>113</v>
      </c>
      <c r="D65" s="9">
        <v>1500</v>
      </c>
      <c r="E65" s="9">
        <v>0.22</v>
      </c>
      <c r="F65" s="9" t="s">
        <v>14</v>
      </c>
      <c r="G65" s="9">
        <v>0.22</v>
      </c>
      <c r="H65" s="9">
        <f t="shared" si="0"/>
        <v>0</v>
      </c>
      <c r="I65" s="10">
        <f t="shared" si="1"/>
        <v>1</v>
      </c>
      <c r="J65" s="17">
        <f t="shared" si="2"/>
        <v>330</v>
      </c>
      <c r="K65" s="16"/>
      <c r="L65" s="17">
        <f t="shared" si="3"/>
        <v>0</v>
      </c>
    </row>
    <row r="66" spans="1:12" x14ac:dyDescent="0.25">
      <c r="A66" s="9" t="s">
        <v>48</v>
      </c>
      <c r="B66" s="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44</v>
      </c>
      <c r="H66" s="9">
        <f t="shared" si="0"/>
        <v>0</v>
      </c>
      <c r="I66" s="10">
        <f t="shared" si="1"/>
        <v>1</v>
      </c>
      <c r="J66" s="17">
        <f t="shared" si="2"/>
        <v>2200</v>
      </c>
      <c r="K66" s="16"/>
      <c r="L66" s="17">
        <f t="shared" si="3"/>
        <v>0</v>
      </c>
    </row>
    <row r="67" spans="1:12" x14ac:dyDescent="0.25">
      <c r="A67" s="9" t="s">
        <v>51</v>
      </c>
      <c r="B67" s="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2000</v>
      </c>
      <c r="K67" s="16"/>
      <c r="L67" s="17">
        <f t="shared" si="3"/>
        <v>0</v>
      </c>
    </row>
    <row r="68" spans="1:12" x14ac:dyDescent="0.25">
      <c r="A68" s="9" t="s">
        <v>50</v>
      </c>
      <c r="B68" s="9" t="s">
        <v>142</v>
      </c>
      <c r="C68" s="9">
        <v>120</v>
      </c>
      <c r="D68" s="9">
        <v>193.75200000000001</v>
      </c>
      <c r="E68" s="9">
        <v>115.89</v>
      </c>
      <c r="F68" s="9" t="s">
        <v>10</v>
      </c>
      <c r="G68" s="9">
        <v>115.89</v>
      </c>
      <c r="H68" s="9">
        <f t="shared" si="0"/>
        <v>0</v>
      </c>
      <c r="I68" s="10">
        <f t="shared" si="1"/>
        <v>1</v>
      </c>
      <c r="J68" s="17">
        <f t="shared" si="2"/>
        <v>22453.919280000002</v>
      </c>
      <c r="K68" s="16"/>
      <c r="L68" s="17">
        <f t="shared" si="3"/>
        <v>0</v>
      </c>
    </row>
    <row r="69" spans="1:12" x14ac:dyDescent="0.25">
      <c r="A69" s="9" t="s">
        <v>50</v>
      </c>
      <c r="B69" s="9" t="s">
        <v>143</v>
      </c>
      <c r="C69" s="9">
        <v>124</v>
      </c>
      <c r="D69" s="9">
        <v>193.75200000000001</v>
      </c>
      <c r="E69" s="9">
        <v>133.21</v>
      </c>
      <c r="F69" s="9" t="s">
        <v>10</v>
      </c>
      <c r="G69" s="9">
        <v>133.21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25809.703920000004</v>
      </c>
      <c r="K69" s="16"/>
      <c r="L69" s="17">
        <f t="shared" ref="L69:L132" si="7">D69*E69*K69</f>
        <v>0</v>
      </c>
    </row>
    <row r="70" spans="1:12" x14ac:dyDescent="0.25">
      <c r="A70" s="9" t="s">
        <v>50</v>
      </c>
      <c r="B70" s="9" t="s">
        <v>144</v>
      </c>
      <c r="C70" s="9">
        <v>129</v>
      </c>
      <c r="D70" s="9">
        <v>193.75200000000001</v>
      </c>
      <c r="E70" s="9">
        <v>67.31</v>
      </c>
      <c r="F70" s="9" t="s">
        <v>10</v>
      </c>
      <c r="G70" s="9">
        <v>67.31</v>
      </c>
      <c r="H70" s="9">
        <f t="shared" si="4"/>
        <v>0</v>
      </c>
      <c r="I70" s="10">
        <f t="shared" si="5"/>
        <v>1</v>
      </c>
      <c r="J70" s="17">
        <f t="shared" si="6"/>
        <v>13041.447120000001</v>
      </c>
      <c r="K70" s="16"/>
      <c r="L70" s="17">
        <f t="shared" si="7"/>
        <v>0</v>
      </c>
    </row>
    <row r="71" spans="1:12" x14ac:dyDescent="0.25">
      <c r="A71" s="9" t="s">
        <v>50</v>
      </c>
      <c r="B71" s="9" t="s">
        <v>145</v>
      </c>
      <c r="C71" s="9">
        <v>133</v>
      </c>
      <c r="D71" s="9">
        <v>65.599999999999994</v>
      </c>
      <c r="E71" s="9">
        <v>32.04</v>
      </c>
      <c r="F71" s="9" t="s">
        <v>19</v>
      </c>
      <c r="G71" s="9">
        <v>32</v>
      </c>
      <c r="H71" s="9">
        <f t="shared" si="4"/>
        <v>3.9999999999999147E-2</v>
      </c>
      <c r="I71" s="10">
        <f t="shared" si="5"/>
        <v>0.99875156054931336</v>
      </c>
      <c r="J71" s="17">
        <f t="shared" si="6"/>
        <v>2099.1999999999998</v>
      </c>
      <c r="K71" s="16"/>
      <c r="L71" s="17">
        <f t="shared" si="7"/>
        <v>0</v>
      </c>
    </row>
    <row r="72" spans="1:12" x14ac:dyDescent="0.25">
      <c r="A72" s="9" t="s">
        <v>50</v>
      </c>
      <c r="B72" s="9" t="s">
        <v>146</v>
      </c>
      <c r="C72" s="9">
        <v>137</v>
      </c>
      <c r="D72" s="9">
        <v>65.599999999999994</v>
      </c>
      <c r="E72" s="9">
        <v>32.049999999999997</v>
      </c>
      <c r="F72" s="9" t="s">
        <v>19</v>
      </c>
      <c r="G72" s="9">
        <v>32</v>
      </c>
      <c r="H72" s="9">
        <f t="shared" si="4"/>
        <v>4.9999999999997158E-2</v>
      </c>
      <c r="I72" s="10">
        <f t="shared" si="5"/>
        <v>0.99843993759750393</v>
      </c>
      <c r="J72" s="17">
        <f t="shared" si="6"/>
        <v>2099.1999999999998</v>
      </c>
      <c r="K72" s="16"/>
      <c r="L72" s="17">
        <f t="shared" si="7"/>
        <v>0</v>
      </c>
    </row>
    <row r="73" spans="1:12" x14ac:dyDescent="0.25">
      <c r="A73" s="9" t="s">
        <v>50</v>
      </c>
      <c r="B73" s="9" t="s">
        <v>276</v>
      </c>
      <c r="C73" s="9">
        <v>138</v>
      </c>
      <c r="D73" s="9">
        <v>193.75200000000001</v>
      </c>
      <c r="E73" s="9">
        <v>5.258</v>
      </c>
      <c r="F73" s="9" t="s">
        <v>10</v>
      </c>
      <c r="G73" s="9">
        <v>5.26</v>
      </c>
      <c r="H73" s="9">
        <f t="shared" si="4"/>
        <v>-1.9999999999997797E-3</v>
      </c>
      <c r="I73" s="10">
        <f t="shared" si="5"/>
        <v>1.00038037276531</v>
      </c>
      <c r="J73" s="17">
        <f t="shared" si="6"/>
        <v>1019.13552</v>
      </c>
      <c r="K73" s="16"/>
      <c r="L73" s="17">
        <f t="shared" si="7"/>
        <v>0</v>
      </c>
    </row>
    <row r="74" spans="1:12" x14ac:dyDescent="0.25">
      <c r="A74" s="9" t="s">
        <v>50</v>
      </c>
      <c r="B74" s="9" t="s">
        <v>147</v>
      </c>
      <c r="C74" s="9">
        <v>140</v>
      </c>
      <c r="D74" s="9">
        <v>8.0730000000000004</v>
      </c>
      <c r="E74" s="9">
        <v>450</v>
      </c>
      <c r="F74" s="9" t="s">
        <v>10</v>
      </c>
      <c r="G74" s="9">
        <v>450</v>
      </c>
      <c r="H74" s="9">
        <f t="shared" si="4"/>
        <v>0</v>
      </c>
      <c r="I74" s="10">
        <f t="shared" si="5"/>
        <v>1</v>
      </c>
      <c r="J74" s="17">
        <f t="shared" si="6"/>
        <v>3632.8500000000004</v>
      </c>
      <c r="K74" s="16"/>
      <c r="L74" s="17">
        <f t="shared" si="7"/>
        <v>0</v>
      </c>
    </row>
    <row r="75" spans="1:12" x14ac:dyDescent="0.25">
      <c r="A75" s="9" t="s">
        <v>50</v>
      </c>
      <c r="B75" s="9" t="s">
        <v>148</v>
      </c>
      <c r="C75" s="9">
        <v>142</v>
      </c>
      <c r="D75" s="9">
        <v>139.93199999999999</v>
      </c>
      <c r="E75" s="9">
        <v>71.63</v>
      </c>
      <c r="F75" s="9" t="s">
        <v>10</v>
      </c>
      <c r="G75" s="9">
        <v>71.63</v>
      </c>
      <c r="H75" s="9">
        <f t="shared" si="4"/>
        <v>0</v>
      </c>
      <c r="I75" s="10">
        <f t="shared" si="5"/>
        <v>1</v>
      </c>
      <c r="J75" s="17">
        <f t="shared" si="6"/>
        <v>10023.329159999999</v>
      </c>
      <c r="K75" s="16"/>
      <c r="L75" s="17">
        <f t="shared" si="7"/>
        <v>0</v>
      </c>
    </row>
    <row r="76" spans="1:12" x14ac:dyDescent="0.25">
      <c r="A76" s="9" t="s">
        <v>50</v>
      </c>
      <c r="B76" s="9" t="s">
        <v>149</v>
      </c>
      <c r="C76" s="9">
        <v>143</v>
      </c>
      <c r="D76" s="9">
        <v>139.93199999999999</v>
      </c>
      <c r="E76" s="9">
        <v>194.53</v>
      </c>
      <c r="F76" s="9" t="s">
        <v>10</v>
      </c>
      <c r="G76" s="9">
        <v>194.53</v>
      </c>
      <c r="H76" s="9">
        <f t="shared" si="4"/>
        <v>0</v>
      </c>
      <c r="I76" s="10">
        <f t="shared" si="5"/>
        <v>1</v>
      </c>
      <c r="J76" s="17">
        <f t="shared" si="6"/>
        <v>27220.971959999999</v>
      </c>
      <c r="K76" s="16"/>
      <c r="L76" s="17">
        <f t="shared" si="7"/>
        <v>0</v>
      </c>
    </row>
    <row r="77" spans="1:12" x14ac:dyDescent="0.25">
      <c r="A77" s="9" t="s">
        <v>50</v>
      </c>
      <c r="B77" s="9" t="s">
        <v>150</v>
      </c>
      <c r="C77" s="9">
        <v>147</v>
      </c>
      <c r="D77" s="9">
        <v>193.75200000000001</v>
      </c>
      <c r="E77" s="9">
        <v>208.32</v>
      </c>
      <c r="F77" s="9" t="s">
        <v>10</v>
      </c>
      <c r="G77" s="9">
        <v>208.32</v>
      </c>
      <c r="H77" s="9">
        <f t="shared" si="4"/>
        <v>0</v>
      </c>
      <c r="I77" s="10">
        <f t="shared" si="5"/>
        <v>1</v>
      </c>
      <c r="J77" s="17">
        <f t="shared" si="6"/>
        <v>40362.416640000003</v>
      </c>
      <c r="K77" s="16"/>
      <c r="L77" s="17">
        <f t="shared" si="7"/>
        <v>0</v>
      </c>
    </row>
    <row r="78" spans="1:12" x14ac:dyDescent="0.25">
      <c r="A78" s="9" t="s">
        <v>43</v>
      </c>
      <c r="B78" s="9" t="s">
        <v>151</v>
      </c>
      <c r="C78" s="9">
        <v>150</v>
      </c>
      <c r="D78" s="9">
        <v>12000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6"/>
        <v>12000</v>
      </c>
      <c r="K78" s="16"/>
      <c r="L78" s="17">
        <f t="shared" si="7"/>
        <v>0</v>
      </c>
    </row>
    <row r="79" spans="1:12" x14ac:dyDescent="0.25">
      <c r="A79" s="9" t="s">
        <v>50</v>
      </c>
      <c r="B79" s="9" t="s">
        <v>152</v>
      </c>
      <c r="C79" s="9">
        <v>151</v>
      </c>
      <c r="D79" s="9">
        <v>139.93199999999999</v>
      </c>
      <c r="E79" s="9">
        <v>74.391999999999996</v>
      </c>
      <c r="F79" s="9" t="s">
        <v>10</v>
      </c>
      <c r="G79" s="9">
        <v>74.39</v>
      </c>
      <c r="H79" s="9">
        <f t="shared" si="4"/>
        <v>1.9999999999953388E-3</v>
      </c>
      <c r="I79" s="10">
        <f t="shared" si="5"/>
        <v>0.99997311538875155</v>
      </c>
      <c r="J79" s="17">
        <f t="shared" si="6"/>
        <v>10409.54148</v>
      </c>
      <c r="K79" s="16"/>
      <c r="L79" s="17">
        <f t="shared" si="7"/>
        <v>0</v>
      </c>
    </row>
    <row r="80" spans="1:12" x14ac:dyDescent="0.25">
      <c r="A80" s="9" t="s">
        <v>50</v>
      </c>
      <c r="B80" s="9" t="s">
        <v>153</v>
      </c>
      <c r="C80" s="9">
        <v>152</v>
      </c>
      <c r="D80" s="9">
        <v>139.93199999999999</v>
      </c>
      <c r="E80" s="9">
        <v>220.46700000000001</v>
      </c>
      <c r="F80" s="9" t="s">
        <v>10</v>
      </c>
      <c r="G80" s="9">
        <v>220.47</v>
      </c>
      <c r="H80" s="9">
        <f t="shared" si="4"/>
        <v>-2.9999999999859028E-3</v>
      </c>
      <c r="I80" s="10">
        <f t="shared" si="5"/>
        <v>1.0000136074786703</v>
      </c>
      <c r="J80" s="17">
        <f t="shared" si="6"/>
        <v>30850.808039999996</v>
      </c>
      <c r="K80" s="16"/>
      <c r="L80" s="17">
        <f t="shared" si="7"/>
        <v>0</v>
      </c>
    </row>
    <row r="81" spans="1:12" x14ac:dyDescent="0.25">
      <c r="A81" s="9" t="s">
        <v>50</v>
      </c>
      <c r="B81" s="9" t="s">
        <v>154</v>
      </c>
      <c r="C81" s="9">
        <v>156</v>
      </c>
      <c r="D81" s="9">
        <v>193.75200000000001</v>
      </c>
      <c r="E81" s="9">
        <v>142.16</v>
      </c>
      <c r="F81" s="9" t="s">
        <v>10</v>
      </c>
      <c r="G81" s="9">
        <v>142.16</v>
      </c>
      <c r="H81" s="9">
        <f t="shared" si="4"/>
        <v>0</v>
      </c>
      <c r="I81" s="10">
        <f t="shared" si="5"/>
        <v>1</v>
      </c>
      <c r="J81" s="17">
        <f t="shared" si="6"/>
        <v>27543.784320000002</v>
      </c>
      <c r="K81" s="16"/>
      <c r="L81" s="17">
        <f t="shared" si="7"/>
        <v>0</v>
      </c>
    </row>
    <row r="82" spans="1:12" x14ac:dyDescent="0.25">
      <c r="A82" s="9" t="s">
        <v>50</v>
      </c>
      <c r="B82" s="9" t="s">
        <v>155</v>
      </c>
      <c r="C82" s="9">
        <v>160</v>
      </c>
      <c r="D82" s="9">
        <v>139.93199999999999</v>
      </c>
      <c r="E82" s="9">
        <v>11.61</v>
      </c>
      <c r="F82" s="9" t="s">
        <v>10</v>
      </c>
      <c r="G82" s="9">
        <v>11.61</v>
      </c>
      <c r="H82" s="9">
        <f t="shared" si="4"/>
        <v>0</v>
      </c>
      <c r="I82" s="10">
        <f t="shared" si="5"/>
        <v>1</v>
      </c>
      <c r="J82" s="17">
        <f t="shared" si="6"/>
        <v>1624.6105199999997</v>
      </c>
      <c r="K82" s="16"/>
      <c r="L82" s="17">
        <f t="shared" si="7"/>
        <v>0</v>
      </c>
    </row>
    <row r="83" spans="1:12" x14ac:dyDescent="0.25">
      <c r="A83" s="9" t="s">
        <v>50</v>
      </c>
      <c r="B83" s="9" t="s">
        <v>156</v>
      </c>
      <c r="C83" s="9">
        <v>161</v>
      </c>
      <c r="D83" s="9">
        <v>139.93199999999999</v>
      </c>
      <c r="E83" s="9">
        <v>33.43</v>
      </c>
      <c r="F83" s="9" t="s">
        <v>10</v>
      </c>
      <c r="G83" s="9">
        <v>33.43</v>
      </c>
      <c r="H83" s="9">
        <f t="shared" si="4"/>
        <v>0</v>
      </c>
      <c r="I83" s="10">
        <f t="shared" si="5"/>
        <v>1</v>
      </c>
      <c r="J83" s="17">
        <f t="shared" si="6"/>
        <v>4677.9267599999994</v>
      </c>
      <c r="K83" s="16"/>
      <c r="L83" s="17">
        <f t="shared" si="7"/>
        <v>0</v>
      </c>
    </row>
    <row r="84" spans="1:12" x14ac:dyDescent="0.25">
      <c r="A84" s="9" t="s">
        <v>50</v>
      </c>
      <c r="B84" s="9" t="s">
        <v>157</v>
      </c>
      <c r="C84" s="9">
        <v>165</v>
      </c>
      <c r="D84" s="9">
        <v>193.75200000000001</v>
      </c>
      <c r="E84" s="9">
        <v>153.38999999999999</v>
      </c>
      <c r="F84" s="9" t="s">
        <v>10</v>
      </c>
      <c r="G84" s="9">
        <v>76.34</v>
      </c>
      <c r="H84" s="9">
        <f t="shared" si="4"/>
        <v>77.049999999999983</v>
      </c>
      <c r="I84" s="10">
        <f t="shared" si="5"/>
        <v>0.49768563791642229</v>
      </c>
      <c r="J84" s="17">
        <f t="shared" si="6"/>
        <v>14791.027680000001</v>
      </c>
      <c r="K84" s="16"/>
      <c r="L84" s="17">
        <f t="shared" si="7"/>
        <v>0</v>
      </c>
    </row>
    <row r="85" spans="1:12" x14ac:dyDescent="0.25">
      <c r="A85" s="9" t="s">
        <v>20</v>
      </c>
      <c r="B85" s="9" t="s">
        <v>158</v>
      </c>
      <c r="C85" s="9">
        <v>168</v>
      </c>
      <c r="D85" s="9">
        <v>254.03</v>
      </c>
      <c r="E85" s="9">
        <v>183.48</v>
      </c>
      <c r="F85" s="9" t="s">
        <v>10</v>
      </c>
      <c r="G85" s="9">
        <v>183.48</v>
      </c>
      <c r="H85" s="9">
        <f t="shared" si="4"/>
        <v>0</v>
      </c>
      <c r="I85" s="10">
        <f t="shared" si="5"/>
        <v>1</v>
      </c>
      <c r="J85" s="17">
        <f t="shared" si="6"/>
        <v>46609.424399999996</v>
      </c>
      <c r="K85" s="16"/>
      <c r="L85" s="17">
        <f t="shared" si="7"/>
        <v>0</v>
      </c>
    </row>
    <row r="86" spans="1:12" x14ac:dyDescent="0.25">
      <c r="A86" s="9" t="s">
        <v>20</v>
      </c>
      <c r="B86" s="9" t="s">
        <v>159</v>
      </c>
      <c r="C86" s="9">
        <v>170</v>
      </c>
      <c r="D86" s="9">
        <v>254.03</v>
      </c>
      <c r="E86" s="9">
        <v>17.242000000000001</v>
      </c>
      <c r="F86" s="9" t="s">
        <v>10</v>
      </c>
      <c r="G86" s="9">
        <v>17.239999999999998</v>
      </c>
      <c r="H86" s="9">
        <f t="shared" si="4"/>
        <v>2.0000000000024443E-3</v>
      </c>
      <c r="I86" s="10">
        <f t="shared" si="5"/>
        <v>0.99988400417584955</v>
      </c>
      <c r="J86" s="17">
        <f t="shared" si="6"/>
        <v>4379.4771999999994</v>
      </c>
      <c r="K86" s="16"/>
      <c r="L86" s="17">
        <f t="shared" si="7"/>
        <v>0</v>
      </c>
    </row>
    <row r="87" spans="1:12" x14ac:dyDescent="0.25">
      <c r="A87" s="9" t="s">
        <v>20</v>
      </c>
      <c r="B87" s="9" t="s">
        <v>160</v>
      </c>
      <c r="C87" s="9">
        <v>173</v>
      </c>
      <c r="D87" s="9">
        <v>190.52</v>
      </c>
      <c r="E87" s="9">
        <v>15.75</v>
      </c>
      <c r="F87" s="9" t="s">
        <v>10</v>
      </c>
      <c r="G87" s="9">
        <v>15.75</v>
      </c>
      <c r="H87" s="9">
        <f t="shared" si="4"/>
        <v>0</v>
      </c>
      <c r="I87" s="10">
        <f t="shared" si="5"/>
        <v>1</v>
      </c>
      <c r="J87" s="17">
        <f t="shared" si="6"/>
        <v>3000.69</v>
      </c>
      <c r="K87" s="16"/>
      <c r="L87" s="17">
        <f t="shared" si="7"/>
        <v>0</v>
      </c>
    </row>
    <row r="88" spans="1:12" x14ac:dyDescent="0.25">
      <c r="A88" s="9" t="s">
        <v>20</v>
      </c>
      <c r="B88" s="9" t="s">
        <v>161</v>
      </c>
      <c r="C88" s="9">
        <v>174</v>
      </c>
      <c r="D88" s="9">
        <v>254.03</v>
      </c>
      <c r="E88" s="9">
        <v>78.44</v>
      </c>
      <c r="F88" s="9" t="s">
        <v>10</v>
      </c>
      <c r="G88" s="9">
        <v>78.44</v>
      </c>
      <c r="H88" s="9">
        <f t="shared" si="4"/>
        <v>0</v>
      </c>
      <c r="I88" s="10">
        <f t="shared" si="5"/>
        <v>1</v>
      </c>
      <c r="J88" s="17">
        <f t="shared" si="6"/>
        <v>19926.1132</v>
      </c>
      <c r="K88" s="16"/>
      <c r="L88" s="17">
        <f t="shared" si="7"/>
        <v>0</v>
      </c>
    </row>
    <row r="89" spans="1:12" x14ac:dyDescent="0.25">
      <c r="A89" s="9" t="s">
        <v>20</v>
      </c>
      <c r="B89" s="9" t="s">
        <v>162</v>
      </c>
      <c r="C89" s="9">
        <v>178</v>
      </c>
      <c r="D89" s="9">
        <v>254.03</v>
      </c>
      <c r="E89" s="9">
        <v>123.624</v>
      </c>
      <c r="F89" s="9" t="s">
        <v>10</v>
      </c>
      <c r="G89" s="9">
        <v>123.62</v>
      </c>
      <c r="H89" s="9">
        <f t="shared" si="4"/>
        <v>3.9999999999906777E-3</v>
      </c>
      <c r="I89" s="10">
        <f t="shared" si="5"/>
        <v>0.99996764382320591</v>
      </c>
      <c r="J89" s="17">
        <f t="shared" si="6"/>
        <v>31403.188600000001</v>
      </c>
      <c r="K89" s="16"/>
      <c r="L89" s="17">
        <f t="shared" si="7"/>
        <v>0</v>
      </c>
    </row>
    <row r="90" spans="1:12" x14ac:dyDescent="0.25">
      <c r="A90" s="9" t="s">
        <v>20</v>
      </c>
      <c r="B90" s="9" t="s">
        <v>163</v>
      </c>
      <c r="C90" s="9">
        <v>180</v>
      </c>
      <c r="D90" s="9">
        <v>295</v>
      </c>
      <c r="E90" s="9">
        <v>8</v>
      </c>
      <c r="F90" s="9" t="s">
        <v>13</v>
      </c>
      <c r="G90" s="9">
        <v>8</v>
      </c>
      <c r="H90" s="9">
        <f t="shared" si="4"/>
        <v>0</v>
      </c>
      <c r="I90" s="10">
        <f t="shared" si="5"/>
        <v>1</v>
      </c>
      <c r="J90" s="17">
        <f t="shared" si="6"/>
        <v>2360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164</v>
      </c>
      <c r="C91" s="9">
        <v>181</v>
      </c>
      <c r="D91" s="9">
        <v>215.29</v>
      </c>
      <c r="E91" s="9">
        <v>25.09</v>
      </c>
      <c r="F91" s="9" t="s">
        <v>10</v>
      </c>
      <c r="G91" s="9">
        <v>25.09</v>
      </c>
      <c r="H91" s="9">
        <f t="shared" si="4"/>
        <v>0</v>
      </c>
      <c r="I91" s="10">
        <f t="shared" si="5"/>
        <v>1</v>
      </c>
      <c r="J91" s="17">
        <f t="shared" si="6"/>
        <v>5401.6260999999995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165</v>
      </c>
      <c r="C92" s="9">
        <v>184</v>
      </c>
      <c r="D92" s="9">
        <v>96.88</v>
      </c>
      <c r="E92" s="9">
        <v>27.13</v>
      </c>
      <c r="F92" s="9" t="s">
        <v>10</v>
      </c>
      <c r="G92" s="9">
        <v>27.13</v>
      </c>
      <c r="H92" s="9">
        <f t="shared" si="4"/>
        <v>0</v>
      </c>
      <c r="I92" s="10">
        <f t="shared" si="5"/>
        <v>1</v>
      </c>
      <c r="J92" s="17">
        <f t="shared" si="6"/>
        <v>2628.3543999999997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166</v>
      </c>
      <c r="C93" s="9">
        <v>187</v>
      </c>
      <c r="D93" s="9">
        <v>48.438000000000002</v>
      </c>
      <c r="E93" s="9">
        <v>167.69</v>
      </c>
      <c r="F93" s="9" t="s">
        <v>10</v>
      </c>
      <c r="G93" s="9">
        <v>167.69</v>
      </c>
      <c r="H93" s="9">
        <f t="shared" si="4"/>
        <v>0</v>
      </c>
      <c r="I93" s="10">
        <f t="shared" si="5"/>
        <v>1</v>
      </c>
      <c r="J93" s="17">
        <f t="shared" si="6"/>
        <v>8122.5682200000001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167</v>
      </c>
      <c r="C94" s="9">
        <v>188</v>
      </c>
      <c r="D94" s="9">
        <v>48.438000000000002</v>
      </c>
      <c r="E94" s="9">
        <v>101.64</v>
      </c>
      <c r="F94" s="9" t="s">
        <v>10</v>
      </c>
      <c r="G94" s="9">
        <v>101.64</v>
      </c>
      <c r="H94" s="9">
        <f t="shared" si="4"/>
        <v>0</v>
      </c>
      <c r="I94" s="10">
        <f t="shared" si="5"/>
        <v>1</v>
      </c>
      <c r="J94" s="17">
        <f t="shared" si="6"/>
        <v>4923.2383200000004</v>
      </c>
      <c r="K94" s="16"/>
      <c r="L94" s="17">
        <f t="shared" si="7"/>
        <v>0</v>
      </c>
    </row>
    <row r="95" spans="1:12" x14ac:dyDescent="0.25">
      <c r="A95" s="9" t="s">
        <v>21</v>
      </c>
      <c r="B95" s="9" t="s">
        <v>168</v>
      </c>
      <c r="C95" s="9">
        <v>189</v>
      </c>
      <c r="D95" s="9">
        <v>48.438000000000002</v>
      </c>
      <c r="E95" s="9">
        <v>137.5</v>
      </c>
      <c r="F95" s="9" t="s">
        <v>10</v>
      </c>
      <c r="G95" s="9">
        <v>137.5</v>
      </c>
      <c r="H95" s="9">
        <f t="shared" si="4"/>
        <v>0</v>
      </c>
      <c r="I95" s="10">
        <f t="shared" si="5"/>
        <v>1</v>
      </c>
      <c r="J95" s="17">
        <f t="shared" si="6"/>
        <v>6660.2250000000004</v>
      </c>
      <c r="K95" s="16"/>
      <c r="L95" s="17">
        <f t="shared" si="7"/>
        <v>0</v>
      </c>
    </row>
    <row r="96" spans="1:12" x14ac:dyDescent="0.25">
      <c r="A96" s="9" t="s">
        <v>21</v>
      </c>
      <c r="B96" s="9" t="s">
        <v>280</v>
      </c>
      <c r="C96" s="9">
        <v>195</v>
      </c>
      <c r="D96" s="9">
        <v>91.5</v>
      </c>
      <c r="E96" s="9">
        <v>180.53</v>
      </c>
      <c r="F96" s="9" t="s">
        <v>10</v>
      </c>
      <c r="G96" s="9">
        <v>180.53</v>
      </c>
      <c r="H96" s="9">
        <f t="shared" si="4"/>
        <v>0</v>
      </c>
      <c r="I96" s="10">
        <f t="shared" si="5"/>
        <v>1</v>
      </c>
      <c r="J96" s="17">
        <f t="shared" si="6"/>
        <v>16518.494999999999</v>
      </c>
      <c r="K96" s="16"/>
      <c r="L96" s="17">
        <f t="shared" si="7"/>
        <v>0</v>
      </c>
    </row>
    <row r="97" spans="1:12" x14ac:dyDescent="0.25">
      <c r="A97" s="9" t="s">
        <v>21</v>
      </c>
      <c r="B97" s="9" t="s">
        <v>281</v>
      </c>
      <c r="C97" s="9">
        <v>199</v>
      </c>
      <c r="D97" s="9">
        <v>91.494</v>
      </c>
      <c r="E97" s="9">
        <v>82.41</v>
      </c>
      <c r="F97" s="9" t="s">
        <v>10</v>
      </c>
      <c r="G97" s="9">
        <v>82.41</v>
      </c>
      <c r="H97" s="9">
        <f t="shared" si="4"/>
        <v>0</v>
      </c>
      <c r="I97" s="10">
        <f t="shared" si="5"/>
        <v>1</v>
      </c>
      <c r="J97" s="17">
        <f t="shared" si="6"/>
        <v>7540.0205399999995</v>
      </c>
      <c r="K97" s="16"/>
      <c r="L97" s="17">
        <f t="shared" si="7"/>
        <v>0</v>
      </c>
    </row>
    <row r="98" spans="1:12" x14ac:dyDescent="0.25">
      <c r="A98" s="9" t="s">
        <v>21</v>
      </c>
      <c r="B98" s="9" t="s">
        <v>282</v>
      </c>
      <c r="C98" s="9">
        <v>202</v>
      </c>
      <c r="D98" s="9">
        <v>91.5</v>
      </c>
      <c r="E98" s="9">
        <v>206.47</v>
      </c>
      <c r="F98" s="9" t="s">
        <v>10</v>
      </c>
      <c r="G98" s="9">
        <v>206.47</v>
      </c>
      <c r="H98" s="9">
        <f t="shared" si="4"/>
        <v>0</v>
      </c>
      <c r="I98" s="10">
        <f t="shared" si="5"/>
        <v>1</v>
      </c>
      <c r="J98" s="17">
        <f t="shared" si="6"/>
        <v>18892.005000000001</v>
      </c>
      <c r="K98" s="16"/>
      <c r="L98" s="17">
        <f t="shared" si="7"/>
        <v>0</v>
      </c>
    </row>
    <row r="99" spans="1:12" x14ac:dyDescent="0.25">
      <c r="A99" s="9" t="s">
        <v>21</v>
      </c>
      <c r="B99" s="9" t="s">
        <v>283</v>
      </c>
      <c r="C99" s="9">
        <v>206</v>
      </c>
      <c r="D99" s="9">
        <v>91.5</v>
      </c>
      <c r="E99" s="9">
        <v>70.572000000000003</v>
      </c>
      <c r="F99" s="9" t="s">
        <v>10</v>
      </c>
      <c r="G99" s="9">
        <v>70.569999999999993</v>
      </c>
      <c r="H99" s="9">
        <f t="shared" si="4"/>
        <v>2.0000000000095497E-3</v>
      </c>
      <c r="I99" s="10">
        <f t="shared" si="5"/>
        <v>0.9999716601485007</v>
      </c>
      <c r="J99" s="17">
        <f t="shared" si="6"/>
        <v>6457.1549999999997</v>
      </c>
      <c r="K99" s="16"/>
      <c r="L99" s="17">
        <f t="shared" si="7"/>
        <v>0</v>
      </c>
    </row>
    <row r="100" spans="1:12" x14ac:dyDescent="0.25">
      <c r="A100" s="9" t="s">
        <v>21</v>
      </c>
      <c r="B100" s="9" t="s">
        <v>284</v>
      </c>
      <c r="C100" s="9">
        <v>209</v>
      </c>
      <c r="D100" s="9">
        <v>91.5</v>
      </c>
      <c r="E100" s="9">
        <v>28.43</v>
      </c>
      <c r="F100" s="9" t="s">
        <v>10</v>
      </c>
      <c r="G100" s="9">
        <v>28.43</v>
      </c>
      <c r="H100" s="9">
        <f t="shared" si="4"/>
        <v>0</v>
      </c>
      <c r="I100" s="10">
        <f t="shared" si="5"/>
        <v>1</v>
      </c>
      <c r="J100" s="17">
        <f t="shared" si="6"/>
        <v>2601.3449999999998</v>
      </c>
      <c r="K100" s="16"/>
      <c r="L100" s="17">
        <f t="shared" si="7"/>
        <v>0</v>
      </c>
    </row>
    <row r="101" spans="1:12" x14ac:dyDescent="0.25">
      <c r="A101" s="9" t="s">
        <v>21</v>
      </c>
      <c r="B101" s="9" t="s">
        <v>285</v>
      </c>
      <c r="C101" s="9">
        <v>212</v>
      </c>
      <c r="D101" s="9">
        <v>91.5</v>
      </c>
      <c r="E101" s="9">
        <v>8.61</v>
      </c>
      <c r="F101" s="9" t="s">
        <v>10</v>
      </c>
      <c r="G101" s="9">
        <v>8.61</v>
      </c>
      <c r="H101" s="9">
        <f t="shared" si="4"/>
        <v>0</v>
      </c>
      <c r="I101" s="10">
        <f t="shared" si="5"/>
        <v>1</v>
      </c>
      <c r="J101" s="17">
        <f t="shared" si="6"/>
        <v>787.81499999999994</v>
      </c>
      <c r="K101" s="16"/>
      <c r="L101" s="17">
        <f t="shared" si="7"/>
        <v>0</v>
      </c>
    </row>
    <row r="102" spans="1:12" x14ac:dyDescent="0.25">
      <c r="A102" s="9" t="s">
        <v>22</v>
      </c>
      <c r="B102" s="9" t="s">
        <v>173</v>
      </c>
      <c r="C102" s="9">
        <v>215</v>
      </c>
      <c r="D102" s="9">
        <v>301.392</v>
      </c>
      <c r="E102" s="9">
        <v>21.28</v>
      </c>
      <c r="F102" s="9" t="s">
        <v>10</v>
      </c>
      <c r="G102" s="9">
        <v>21.28</v>
      </c>
      <c r="H102" s="9">
        <f t="shared" si="4"/>
        <v>0</v>
      </c>
      <c r="I102" s="10">
        <f t="shared" si="5"/>
        <v>1</v>
      </c>
      <c r="J102" s="17">
        <f t="shared" si="6"/>
        <v>6413.62176</v>
      </c>
      <c r="K102" s="16"/>
      <c r="L102" s="17">
        <f t="shared" si="7"/>
        <v>0</v>
      </c>
    </row>
    <row r="103" spans="1:12" x14ac:dyDescent="0.25">
      <c r="A103" s="9" t="s">
        <v>22</v>
      </c>
      <c r="B103" s="9" t="s">
        <v>232</v>
      </c>
      <c r="C103" s="9">
        <v>217</v>
      </c>
      <c r="D103" s="9">
        <v>450</v>
      </c>
      <c r="E103" s="9">
        <v>3</v>
      </c>
      <c r="F103" s="9" t="s">
        <v>13</v>
      </c>
      <c r="G103" s="9">
        <v>0</v>
      </c>
      <c r="H103" s="9">
        <f t="shared" si="4"/>
        <v>3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22</v>
      </c>
      <c r="B104" s="9" t="s">
        <v>174</v>
      </c>
      <c r="C104" s="9">
        <v>218</v>
      </c>
      <c r="D104" s="9">
        <v>350</v>
      </c>
      <c r="E104" s="9">
        <v>15</v>
      </c>
      <c r="F104" s="9" t="s">
        <v>13</v>
      </c>
      <c r="G104" s="9">
        <v>0</v>
      </c>
      <c r="H104" s="9">
        <f t="shared" si="4"/>
        <v>15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22</v>
      </c>
      <c r="B105" s="9" t="s">
        <v>175</v>
      </c>
      <c r="C105" s="9">
        <v>219</v>
      </c>
      <c r="D105" s="9">
        <v>82</v>
      </c>
      <c r="E105" s="9">
        <v>37.082000000000001</v>
      </c>
      <c r="F105" s="9" t="s">
        <v>19</v>
      </c>
      <c r="G105" s="9">
        <v>37.08</v>
      </c>
      <c r="H105" s="9">
        <f t="shared" si="4"/>
        <v>2.0000000000024443E-3</v>
      </c>
      <c r="I105" s="10">
        <f t="shared" si="5"/>
        <v>0.99994606547651144</v>
      </c>
      <c r="J105" s="17">
        <f t="shared" si="6"/>
        <v>3040.56</v>
      </c>
      <c r="K105" s="16"/>
      <c r="L105" s="17">
        <f t="shared" si="7"/>
        <v>0</v>
      </c>
    </row>
    <row r="106" spans="1:12" x14ac:dyDescent="0.25">
      <c r="A106" s="9" t="s">
        <v>22</v>
      </c>
      <c r="B106" s="9" t="s">
        <v>176</v>
      </c>
      <c r="C106" s="9">
        <v>220</v>
      </c>
      <c r="D106" s="9">
        <v>32.799999999999997</v>
      </c>
      <c r="E106" s="9">
        <v>111.25</v>
      </c>
      <c r="F106" s="9" t="s">
        <v>19</v>
      </c>
      <c r="G106" s="9">
        <v>111.25</v>
      </c>
      <c r="H106" s="9">
        <f t="shared" si="4"/>
        <v>0</v>
      </c>
      <c r="I106" s="10">
        <f t="shared" si="5"/>
        <v>1</v>
      </c>
      <c r="J106" s="17">
        <f t="shared" si="6"/>
        <v>3648.9999999999995</v>
      </c>
      <c r="K106" s="16"/>
      <c r="L106" s="17">
        <f t="shared" si="7"/>
        <v>0</v>
      </c>
    </row>
    <row r="107" spans="1:12" x14ac:dyDescent="0.25">
      <c r="A107" s="9" t="s">
        <v>22</v>
      </c>
      <c r="B107" s="9" t="s">
        <v>177</v>
      </c>
      <c r="C107" s="9">
        <v>221</v>
      </c>
      <c r="D107" s="9">
        <v>131.19999999999999</v>
      </c>
      <c r="E107" s="9">
        <v>27.297999999999998</v>
      </c>
      <c r="F107" s="9" t="s">
        <v>19</v>
      </c>
      <c r="G107" s="9">
        <v>27.3</v>
      </c>
      <c r="H107" s="9">
        <f t="shared" si="4"/>
        <v>-2.0000000000024443E-3</v>
      </c>
      <c r="I107" s="10">
        <f t="shared" si="5"/>
        <v>1.0000732654406916</v>
      </c>
      <c r="J107" s="17">
        <f t="shared" si="6"/>
        <v>3581.7599999999998</v>
      </c>
      <c r="K107" s="16"/>
      <c r="L107" s="17">
        <f t="shared" si="7"/>
        <v>0</v>
      </c>
    </row>
    <row r="108" spans="1:12" x14ac:dyDescent="0.25">
      <c r="A108" s="9" t="s">
        <v>333</v>
      </c>
      <c r="B108" s="9" t="s">
        <v>178</v>
      </c>
      <c r="C108" s="9">
        <v>222</v>
      </c>
      <c r="D108" s="9">
        <v>1000</v>
      </c>
      <c r="E108" s="9">
        <v>3</v>
      </c>
      <c r="F108" s="9" t="s">
        <v>13</v>
      </c>
      <c r="G108" s="9">
        <f>E108*25%</f>
        <v>0.75</v>
      </c>
      <c r="H108" s="9">
        <f t="shared" si="4"/>
        <v>2.25</v>
      </c>
      <c r="I108" s="10">
        <f t="shared" si="5"/>
        <v>0.25</v>
      </c>
      <c r="J108" s="17">
        <f t="shared" si="6"/>
        <v>750</v>
      </c>
      <c r="K108" s="16"/>
      <c r="L108" s="17">
        <f t="shared" si="7"/>
        <v>0</v>
      </c>
    </row>
    <row r="109" spans="1:12" x14ac:dyDescent="0.25">
      <c r="A109" s="9" t="s">
        <v>22</v>
      </c>
      <c r="B109" s="9" t="s">
        <v>179</v>
      </c>
      <c r="C109" s="9">
        <v>224</v>
      </c>
      <c r="D109" s="9">
        <v>182.88</v>
      </c>
      <c r="E109" s="9">
        <v>58.71</v>
      </c>
      <c r="F109" s="9" t="s">
        <v>10</v>
      </c>
      <c r="G109" s="9">
        <v>58.71</v>
      </c>
      <c r="H109" s="9">
        <f t="shared" si="4"/>
        <v>0</v>
      </c>
      <c r="I109" s="10">
        <f t="shared" si="5"/>
        <v>1</v>
      </c>
      <c r="J109" s="17">
        <f t="shared" si="6"/>
        <v>10736.8848</v>
      </c>
      <c r="K109" s="16"/>
      <c r="L109" s="17">
        <f t="shared" si="7"/>
        <v>0</v>
      </c>
    </row>
    <row r="110" spans="1:12" x14ac:dyDescent="0.25">
      <c r="A110" s="9" t="s">
        <v>22</v>
      </c>
      <c r="B110" s="9" t="s">
        <v>180</v>
      </c>
      <c r="C110" s="9">
        <v>225</v>
      </c>
      <c r="D110" s="9">
        <v>49.2</v>
      </c>
      <c r="E110" s="9">
        <v>59.43</v>
      </c>
      <c r="F110" s="9" t="s">
        <v>19</v>
      </c>
      <c r="G110" s="9">
        <v>59.43</v>
      </c>
      <c r="H110" s="9">
        <f t="shared" si="4"/>
        <v>0</v>
      </c>
      <c r="I110" s="10">
        <f t="shared" si="5"/>
        <v>1</v>
      </c>
      <c r="J110" s="17">
        <f t="shared" si="6"/>
        <v>2923.9560000000001</v>
      </c>
      <c r="K110" s="16"/>
      <c r="L110" s="17">
        <f t="shared" si="7"/>
        <v>0</v>
      </c>
    </row>
    <row r="111" spans="1:12" x14ac:dyDescent="0.25">
      <c r="A111" s="9" t="s">
        <v>22</v>
      </c>
      <c r="B111" s="9" t="s">
        <v>181</v>
      </c>
      <c r="C111" s="9">
        <v>226</v>
      </c>
      <c r="D111" s="9">
        <v>182.88</v>
      </c>
      <c r="E111" s="9">
        <v>59.741999999999997</v>
      </c>
      <c r="F111" s="9" t="s">
        <v>10</v>
      </c>
      <c r="G111" s="9">
        <v>59.74</v>
      </c>
      <c r="H111" s="9">
        <f t="shared" si="4"/>
        <v>1.9999999999953388E-3</v>
      </c>
      <c r="I111" s="10">
        <f t="shared" si="5"/>
        <v>0.99996652271433839</v>
      </c>
      <c r="J111" s="17">
        <f t="shared" si="6"/>
        <v>10925.251200000001</v>
      </c>
      <c r="K111" s="16"/>
      <c r="L111" s="17">
        <f t="shared" si="7"/>
        <v>0</v>
      </c>
    </row>
    <row r="112" spans="1:12" x14ac:dyDescent="0.25">
      <c r="A112" s="9" t="s">
        <v>22</v>
      </c>
      <c r="B112" s="9" t="s">
        <v>182</v>
      </c>
      <c r="C112" s="9">
        <v>227</v>
      </c>
      <c r="D112" s="9">
        <v>49.2</v>
      </c>
      <c r="E112" s="9">
        <v>69.16</v>
      </c>
      <c r="F112" s="9" t="s">
        <v>19</v>
      </c>
      <c r="G112" s="9">
        <v>69.16</v>
      </c>
      <c r="H112" s="9">
        <f t="shared" si="4"/>
        <v>0</v>
      </c>
      <c r="I112" s="10">
        <f t="shared" si="5"/>
        <v>1</v>
      </c>
      <c r="J112" s="17">
        <f t="shared" si="6"/>
        <v>3402.672</v>
      </c>
      <c r="K112" s="16"/>
      <c r="L112" s="17">
        <f t="shared" si="7"/>
        <v>0</v>
      </c>
    </row>
    <row r="113" spans="1:13" x14ac:dyDescent="0.25">
      <c r="A113" s="9" t="s">
        <v>22</v>
      </c>
      <c r="B113" s="9" t="s">
        <v>183</v>
      </c>
      <c r="C113" s="9">
        <v>228</v>
      </c>
      <c r="D113" s="9">
        <v>182.88</v>
      </c>
      <c r="E113" s="9">
        <v>3.69</v>
      </c>
      <c r="F113" s="9" t="s">
        <v>10</v>
      </c>
      <c r="G113" s="9">
        <v>3.69</v>
      </c>
      <c r="H113" s="9">
        <f t="shared" si="4"/>
        <v>0</v>
      </c>
      <c r="I113" s="10">
        <f t="shared" si="5"/>
        <v>1</v>
      </c>
      <c r="J113" s="17">
        <f t="shared" si="6"/>
        <v>674.82719999999995</v>
      </c>
      <c r="K113" s="16"/>
      <c r="L113" s="17">
        <f t="shared" si="7"/>
        <v>0</v>
      </c>
    </row>
    <row r="114" spans="1:13" x14ac:dyDescent="0.25">
      <c r="A114" s="9" t="s">
        <v>22</v>
      </c>
      <c r="B114" s="9" t="s">
        <v>184</v>
      </c>
      <c r="C114" s="9">
        <v>229</v>
      </c>
      <c r="D114" s="9">
        <v>49.2</v>
      </c>
      <c r="E114" s="9">
        <v>5.6</v>
      </c>
      <c r="F114" s="9" t="s">
        <v>19</v>
      </c>
      <c r="G114" s="9">
        <v>5.6</v>
      </c>
      <c r="H114" s="9">
        <f t="shared" si="4"/>
        <v>0</v>
      </c>
      <c r="I114" s="10">
        <f t="shared" si="5"/>
        <v>1</v>
      </c>
      <c r="J114" s="17">
        <f t="shared" si="6"/>
        <v>275.52</v>
      </c>
      <c r="K114" s="16"/>
      <c r="L114" s="17">
        <f t="shared" si="7"/>
        <v>0</v>
      </c>
    </row>
    <row r="115" spans="1:13" x14ac:dyDescent="0.25">
      <c r="A115" s="9" t="s">
        <v>333</v>
      </c>
      <c r="B115" s="9" t="s">
        <v>185</v>
      </c>
      <c r="C115" s="9">
        <v>230</v>
      </c>
      <c r="D115" s="9">
        <v>182.88</v>
      </c>
      <c r="E115" s="9">
        <v>2.512</v>
      </c>
      <c r="F115" s="9" t="s">
        <v>10</v>
      </c>
      <c r="G115" s="9">
        <f>E115</f>
        <v>2.512</v>
      </c>
      <c r="H115" s="9">
        <f t="shared" si="4"/>
        <v>0</v>
      </c>
      <c r="I115" s="10">
        <f t="shared" si="5"/>
        <v>1</v>
      </c>
      <c r="J115" s="17">
        <f t="shared" si="6"/>
        <v>459.39456000000001</v>
      </c>
      <c r="K115" s="16"/>
      <c r="L115" s="17">
        <f t="shared" si="7"/>
        <v>0</v>
      </c>
    </row>
    <row r="116" spans="1:13" x14ac:dyDescent="0.25">
      <c r="A116" s="9" t="s">
        <v>333</v>
      </c>
      <c r="B116" s="9" t="s">
        <v>186</v>
      </c>
      <c r="C116" s="9">
        <v>231</v>
      </c>
      <c r="D116" s="9">
        <v>49.2</v>
      </c>
      <c r="E116" s="9">
        <v>7.61</v>
      </c>
      <c r="F116" s="9" t="s">
        <v>19</v>
      </c>
      <c r="G116" s="9">
        <f>E116</f>
        <v>7.61</v>
      </c>
      <c r="H116" s="9">
        <f t="shared" si="4"/>
        <v>0</v>
      </c>
      <c r="I116" s="10">
        <f t="shared" si="5"/>
        <v>1</v>
      </c>
      <c r="J116" s="17">
        <f t="shared" si="6"/>
        <v>374.41200000000003</v>
      </c>
      <c r="K116" s="16"/>
      <c r="L116" s="17">
        <f t="shared" si="7"/>
        <v>0</v>
      </c>
    </row>
    <row r="117" spans="1:13" x14ac:dyDescent="0.25">
      <c r="A117" s="9" t="s">
        <v>22</v>
      </c>
      <c r="B117" s="9" t="s">
        <v>187</v>
      </c>
      <c r="C117" s="9">
        <v>232</v>
      </c>
      <c r="D117" s="9">
        <v>182.88</v>
      </c>
      <c r="E117" s="9">
        <v>7.41</v>
      </c>
      <c r="F117" s="9" t="s">
        <v>10</v>
      </c>
      <c r="G117" s="9">
        <v>7.41</v>
      </c>
      <c r="H117" s="9">
        <f t="shared" si="4"/>
        <v>0</v>
      </c>
      <c r="I117" s="10">
        <f t="shared" si="5"/>
        <v>1</v>
      </c>
      <c r="J117" s="17">
        <f t="shared" si="6"/>
        <v>1355.1407999999999</v>
      </c>
      <c r="K117" s="16"/>
      <c r="L117" s="17">
        <f t="shared" si="7"/>
        <v>0</v>
      </c>
    </row>
    <row r="118" spans="1:13" x14ac:dyDescent="0.25">
      <c r="A118" s="9" t="s">
        <v>22</v>
      </c>
      <c r="B118" s="9" t="s">
        <v>188</v>
      </c>
      <c r="C118" s="9">
        <v>233</v>
      </c>
      <c r="D118" s="9">
        <v>49.2</v>
      </c>
      <c r="E118" s="9">
        <v>22.3</v>
      </c>
      <c r="F118" s="9" t="s">
        <v>19</v>
      </c>
      <c r="G118" s="9">
        <v>22.3</v>
      </c>
      <c r="H118" s="9">
        <f t="shared" si="4"/>
        <v>0</v>
      </c>
      <c r="I118" s="10">
        <f t="shared" si="5"/>
        <v>1</v>
      </c>
      <c r="J118" s="17">
        <f t="shared" si="6"/>
        <v>1097.1600000000001</v>
      </c>
      <c r="K118" s="16"/>
      <c r="L118" s="17">
        <f t="shared" si="7"/>
        <v>0</v>
      </c>
    </row>
    <row r="119" spans="1:13" x14ac:dyDescent="0.25">
      <c r="A119" s="9" t="s">
        <v>22</v>
      </c>
      <c r="B119" s="9" t="s">
        <v>189</v>
      </c>
      <c r="C119" s="9">
        <v>234</v>
      </c>
      <c r="D119" s="9">
        <v>182.88</v>
      </c>
      <c r="E119" s="9">
        <v>27.18</v>
      </c>
      <c r="F119" s="9" t="s">
        <v>10</v>
      </c>
      <c r="G119" s="9">
        <v>27.18</v>
      </c>
      <c r="H119" s="9">
        <f t="shared" si="4"/>
        <v>0</v>
      </c>
      <c r="I119" s="10">
        <f t="shared" si="5"/>
        <v>1</v>
      </c>
      <c r="J119" s="17">
        <f t="shared" si="6"/>
        <v>4970.6783999999998</v>
      </c>
      <c r="K119" s="16"/>
      <c r="L119" s="17">
        <f t="shared" si="7"/>
        <v>0</v>
      </c>
    </row>
    <row r="120" spans="1:13" x14ac:dyDescent="0.25">
      <c r="A120" s="9" t="s">
        <v>22</v>
      </c>
      <c r="B120" s="9" t="s">
        <v>190</v>
      </c>
      <c r="C120" s="9">
        <v>235</v>
      </c>
      <c r="D120" s="9">
        <v>2.5</v>
      </c>
      <c r="E120" s="9">
        <v>1182</v>
      </c>
      <c r="F120" s="9" t="s">
        <v>23</v>
      </c>
      <c r="G120" s="9">
        <v>1182</v>
      </c>
      <c r="H120" s="9">
        <f t="shared" si="4"/>
        <v>0</v>
      </c>
      <c r="I120" s="10">
        <f t="shared" si="5"/>
        <v>1</v>
      </c>
      <c r="J120" s="17">
        <f t="shared" si="6"/>
        <v>2955</v>
      </c>
      <c r="K120" s="16"/>
      <c r="L120" s="17">
        <f t="shared" si="7"/>
        <v>0</v>
      </c>
    </row>
    <row r="121" spans="1:13" x14ac:dyDescent="0.25">
      <c r="A121" s="9" t="s">
        <v>22</v>
      </c>
      <c r="B121" s="9" t="s">
        <v>191</v>
      </c>
      <c r="C121" s="9">
        <v>237</v>
      </c>
      <c r="D121" s="9">
        <v>172.22399999999999</v>
      </c>
      <c r="E121" s="9">
        <v>4.0620000000000003</v>
      </c>
      <c r="F121" s="9" t="s">
        <v>10</v>
      </c>
      <c r="G121" s="9">
        <v>4.0599999999999996</v>
      </c>
      <c r="H121" s="9">
        <f t="shared" si="4"/>
        <v>2.0000000000006679E-3</v>
      </c>
      <c r="I121" s="10">
        <f t="shared" si="5"/>
        <v>0.99950763170851775</v>
      </c>
      <c r="J121" s="17">
        <f t="shared" si="6"/>
        <v>699.22943999999984</v>
      </c>
      <c r="K121" s="16"/>
      <c r="L121" s="17">
        <f t="shared" si="7"/>
        <v>0</v>
      </c>
    </row>
    <row r="122" spans="1:13" x14ac:dyDescent="0.25">
      <c r="A122" s="9" t="s">
        <v>22</v>
      </c>
      <c r="B122" s="9" t="s">
        <v>192</v>
      </c>
      <c r="C122" s="9">
        <v>238</v>
      </c>
      <c r="D122" s="9">
        <v>193.75200000000001</v>
      </c>
      <c r="E122" s="9">
        <v>18.11</v>
      </c>
      <c r="F122" s="9" t="s">
        <v>10</v>
      </c>
      <c r="G122" s="9">
        <v>18.11</v>
      </c>
      <c r="H122" s="9">
        <f t="shared" si="4"/>
        <v>0</v>
      </c>
      <c r="I122" s="10">
        <f t="shared" si="5"/>
        <v>1</v>
      </c>
      <c r="J122" s="17">
        <f t="shared" si="6"/>
        <v>3508.84872</v>
      </c>
      <c r="K122" s="16"/>
      <c r="L122" s="17">
        <f t="shared" si="7"/>
        <v>0</v>
      </c>
    </row>
    <row r="123" spans="1:13" x14ac:dyDescent="0.25">
      <c r="A123" s="9" t="s">
        <v>22</v>
      </c>
      <c r="B123" s="9" t="s">
        <v>193</v>
      </c>
      <c r="C123" s="9">
        <v>239</v>
      </c>
      <c r="D123" s="9">
        <v>172.22399999999999</v>
      </c>
      <c r="E123" s="9">
        <v>8.15</v>
      </c>
      <c r="F123" s="9" t="s">
        <v>10</v>
      </c>
      <c r="G123" s="9">
        <v>8.15</v>
      </c>
      <c r="H123" s="9">
        <f t="shared" si="4"/>
        <v>0</v>
      </c>
      <c r="I123" s="10">
        <f t="shared" si="5"/>
        <v>1</v>
      </c>
      <c r="J123" s="17">
        <f t="shared" si="6"/>
        <v>1403.6256000000001</v>
      </c>
      <c r="K123" s="16"/>
      <c r="L123" s="17">
        <f t="shared" si="7"/>
        <v>0</v>
      </c>
    </row>
    <row r="124" spans="1:13" x14ac:dyDescent="0.25">
      <c r="A124" s="9" t="s">
        <v>22</v>
      </c>
      <c r="B124" s="9" t="s">
        <v>194</v>
      </c>
      <c r="C124" s="9">
        <v>240</v>
      </c>
      <c r="D124" s="9">
        <v>193.75200000000001</v>
      </c>
      <c r="E124" s="9">
        <v>36.28</v>
      </c>
      <c r="F124" s="9" t="s">
        <v>10</v>
      </c>
      <c r="G124" s="9">
        <v>36.28</v>
      </c>
      <c r="H124" s="9">
        <f t="shared" si="4"/>
        <v>0</v>
      </c>
      <c r="I124" s="10">
        <f t="shared" si="5"/>
        <v>1</v>
      </c>
      <c r="J124" s="17">
        <f t="shared" si="6"/>
        <v>7029.3225600000005</v>
      </c>
      <c r="K124" s="16"/>
      <c r="L124" s="17">
        <f t="shared" si="7"/>
        <v>0</v>
      </c>
    </row>
    <row r="125" spans="1:13" x14ac:dyDescent="0.25">
      <c r="A125" s="9" t="s">
        <v>45</v>
      </c>
      <c r="B125" s="9" t="s">
        <v>195</v>
      </c>
      <c r="C125" s="9">
        <v>245</v>
      </c>
      <c r="D125" s="9">
        <v>26.91</v>
      </c>
      <c r="E125" s="9">
        <v>208.53399999999999</v>
      </c>
      <c r="F125" s="9" t="s">
        <v>10</v>
      </c>
      <c r="G125" s="9">
        <v>0</v>
      </c>
      <c r="H125" s="9">
        <f t="shared" si="4"/>
        <v>208.53399999999999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3" x14ac:dyDescent="0.25">
      <c r="A126" s="9" t="s">
        <v>18</v>
      </c>
      <c r="B126" s="9" t="s">
        <v>196</v>
      </c>
      <c r="C126" s="9">
        <v>246</v>
      </c>
      <c r="D126" s="9">
        <v>14500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>D126*E126*I126</f>
        <v>14500</v>
      </c>
      <c r="K126" s="16"/>
      <c r="L126" s="17">
        <f t="shared" si="7"/>
        <v>0</v>
      </c>
      <c r="M126" s="11"/>
    </row>
    <row r="127" spans="1:13" x14ac:dyDescent="0.25">
      <c r="A127" s="9" t="s">
        <v>18</v>
      </c>
      <c r="B127" s="9" t="s">
        <v>273</v>
      </c>
      <c r="C127" s="9">
        <v>247</v>
      </c>
      <c r="D127" s="9">
        <v>600</v>
      </c>
      <c r="E127" s="9">
        <v>1</v>
      </c>
      <c r="F127" s="9" t="s">
        <v>13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600</v>
      </c>
      <c r="K127" s="16"/>
      <c r="L127" s="17">
        <f t="shared" si="7"/>
        <v>0</v>
      </c>
    </row>
    <row r="128" spans="1:13" x14ac:dyDescent="0.25">
      <c r="A128" s="9" t="s">
        <v>18</v>
      </c>
      <c r="B128" s="9" t="s">
        <v>197</v>
      </c>
      <c r="C128" s="9">
        <v>248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2000</v>
      </c>
      <c r="K128" s="16"/>
      <c r="L128" s="17">
        <f t="shared" si="7"/>
        <v>0</v>
      </c>
    </row>
    <row r="129" spans="1:12" x14ac:dyDescent="0.25">
      <c r="A129" s="9" t="s">
        <v>24</v>
      </c>
      <c r="B129" s="9" t="s">
        <v>198</v>
      </c>
      <c r="C129" s="9">
        <v>250</v>
      </c>
      <c r="D129" s="9">
        <v>9000</v>
      </c>
      <c r="E129" s="9">
        <v>0.5</v>
      </c>
      <c r="F129" s="9" t="s">
        <v>12</v>
      </c>
      <c r="G129" s="9">
        <v>0</v>
      </c>
      <c r="H129" s="9">
        <f t="shared" si="4"/>
        <v>0.5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73</v>
      </c>
      <c r="B130" s="9" t="s">
        <v>198</v>
      </c>
      <c r="C130" s="9">
        <v>250</v>
      </c>
      <c r="D130" s="9">
        <v>9000</v>
      </c>
      <c r="E130" s="9">
        <v>0.5</v>
      </c>
      <c r="F130" s="9" t="s">
        <v>12</v>
      </c>
      <c r="G130" s="9">
        <v>0.5</v>
      </c>
      <c r="H130" s="9">
        <f t="shared" si="4"/>
        <v>0</v>
      </c>
      <c r="I130" s="10">
        <f t="shared" si="5"/>
        <v>1</v>
      </c>
      <c r="J130" s="17">
        <f t="shared" si="6"/>
        <v>4500</v>
      </c>
      <c r="K130" s="16"/>
      <c r="L130" s="17">
        <f t="shared" si="7"/>
        <v>0</v>
      </c>
    </row>
    <row r="131" spans="1:12" x14ac:dyDescent="0.25">
      <c r="A131" s="9" t="s">
        <v>24</v>
      </c>
      <c r="B131" s="9" t="s">
        <v>199</v>
      </c>
      <c r="C131" s="9">
        <v>251</v>
      </c>
      <c r="D131" s="9">
        <v>6000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6000</v>
      </c>
      <c r="K131" s="16"/>
      <c r="L131" s="17">
        <f t="shared" si="7"/>
        <v>0</v>
      </c>
    </row>
    <row r="132" spans="1:12" x14ac:dyDescent="0.25">
      <c r="A132" s="9" t="s">
        <v>24</v>
      </c>
      <c r="B132" s="9" t="s">
        <v>200</v>
      </c>
      <c r="C132" s="9">
        <v>253</v>
      </c>
      <c r="D132" s="9">
        <v>500</v>
      </c>
      <c r="E132" s="9">
        <v>1</v>
      </c>
      <c r="F132" s="9" t="s">
        <v>12</v>
      </c>
      <c r="G132" s="9">
        <v>0</v>
      </c>
      <c r="H132" s="9">
        <f t="shared" si="4"/>
        <v>1</v>
      </c>
      <c r="I132" s="10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9" t="s">
        <v>24</v>
      </c>
      <c r="B133" s="9" t="s">
        <v>25</v>
      </c>
      <c r="C133" s="9">
        <v>254</v>
      </c>
      <c r="D133" s="9">
        <v>4000</v>
      </c>
      <c r="E133" s="9">
        <v>1</v>
      </c>
      <c r="F133" s="9" t="s">
        <v>12</v>
      </c>
      <c r="G133" s="9">
        <v>1</v>
      </c>
      <c r="H133" s="9">
        <f t="shared" ref="H133:H164" si="8">E133-G133</f>
        <v>0</v>
      </c>
      <c r="I133" s="10">
        <f t="shared" ref="I133:I164" si="9">G133/E133</f>
        <v>1</v>
      </c>
      <c r="J133" s="17">
        <f t="shared" ref="J133:J142" si="10">D133*G133</f>
        <v>4000</v>
      </c>
      <c r="K133" s="16"/>
      <c r="L133" s="17">
        <f t="shared" ref="L133:L142" si="11">D133*E133*K133</f>
        <v>0</v>
      </c>
    </row>
    <row r="134" spans="1:12" x14ac:dyDescent="0.25">
      <c r="A134" s="9" t="s">
        <v>24</v>
      </c>
      <c r="B134" s="9" t="s">
        <v>201</v>
      </c>
      <c r="C134" s="9">
        <v>255</v>
      </c>
      <c r="D134" s="9">
        <v>6000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10"/>
        <v>6000</v>
      </c>
      <c r="K134" s="16"/>
      <c r="L134" s="17">
        <f t="shared" si="11"/>
        <v>0</v>
      </c>
    </row>
    <row r="135" spans="1:12" x14ac:dyDescent="0.25">
      <c r="A135" s="9" t="s">
        <v>24</v>
      </c>
      <c r="B135" s="9" t="s">
        <v>272</v>
      </c>
      <c r="C135" s="9">
        <v>256</v>
      </c>
      <c r="D135" s="9">
        <v>2500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10"/>
        <v>2500</v>
      </c>
      <c r="K135" s="16"/>
      <c r="L135" s="17">
        <f t="shared" si="11"/>
        <v>0</v>
      </c>
    </row>
    <row r="136" spans="1:12" x14ac:dyDescent="0.25">
      <c r="A136" s="9" t="s">
        <v>24</v>
      </c>
      <c r="B136" s="9" t="s">
        <v>202</v>
      </c>
      <c r="C136" s="9">
        <v>257</v>
      </c>
      <c r="D136" s="9">
        <v>1800</v>
      </c>
      <c r="E136" s="9">
        <v>1</v>
      </c>
      <c r="F136" s="9" t="s">
        <v>12</v>
      </c>
      <c r="G136" s="9">
        <v>0</v>
      </c>
      <c r="H136" s="9">
        <f t="shared" si="8"/>
        <v>1</v>
      </c>
      <c r="I136" s="10">
        <f t="shared" si="9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9" t="s">
        <v>24</v>
      </c>
      <c r="B137" s="9" t="s">
        <v>203</v>
      </c>
      <c r="C137" s="9">
        <v>258</v>
      </c>
      <c r="D137" s="9">
        <v>2000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2000</v>
      </c>
      <c r="K137" s="16"/>
      <c r="L137" s="17">
        <f t="shared" si="11"/>
        <v>0</v>
      </c>
    </row>
    <row r="138" spans="1:12" x14ac:dyDescent="0.25">
      <c r="A138" s="9" t="s">
        <v>46</v>
      </c>
      <c r="B138" s="9" t="s">
        <v>204</v>
      </c>
      <c r="C138" s="9">
        <v>260</v>
      </c>
      <c r="D138" s="9">
        <v>4954</v>
      </c>
      <c r="E138" s="9">
        <v>28.41</v>
      </c>
      <c r="F138" s="9" t="s">
        <v>19</v>
      </c>
      <c r="G138" s="9">
        <v>28.41</v>
      </c>
      <c r="H138" s="9">
        <f t="shared" si="8"/>
        <v>0</v>
      </c>
      <c r="I138" s="10">
        <f t="shared" si="9"/>
        <v>1</v>
      </c>
      <c r="J138" s="17">
        <f t="shared" si="10"/>
        <v>140743.14000000001</v>
      </c>
      <c r="K138" s="16"/>
      <c r="L138" s="17">
        <f t="shared" si="11"/>
        <v>0</v>
      </c>
    </row>
    <row r="139" spans="1:12" x14ac:dyDescent="0.25">
      <c r="A139" s="9" t="s">
        <v>27</v>
      </c>
      <c r="B139" s="9" t="s">
        <v>205</v>
      </c>
      <c r="C139" s="9">
        <v>262</v>
      </c>
      <c r="D139" s="9">
        <v>450</v>
      </c>
      <c r="E139" s="9">
        <v>3</v>
      </c>
      <c r="F139" s="9" t="s">
        <v>13</v>
      </c>
      <c r="G139" s="9">
        <v>3</v>
      </c>
      <c r="H139" s="9">
        <f t="shared" si="8"/>
        <v>0</v>
      </c>
      <c r="I139" s="10">
        <f t="shared" si="9"/>
        <v>1</v>
      </c>
      <c r="J139" s="17">
        <f t="shared" si="10"/>
        <v>1350</v>
      </c>
      <c r="K139" s="16"/>
      <c r="L139" s="17">
        <f t="shared" si="11"/>
        <v>0</v>
      </c>
    </row>
    <row r="140" spans="1:12" x14ac:dyDescent="0.25">
      <c r="A140" s="9" t="s">
        <v>28</v>
      </c>
      <c r="B140" s="9" t="s">
        <v>206</v>
      </c>
      <c r="C140" s="9">
        <v>263</v>
      </c>
      <c r="D140" s="9">
        <v>14832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0"/>
        <v>14832</v>
      </c>
      <c r="K140" s="16"/>
      <c r="L140" s="17">
        <f t="shared" si="11"/>
        <v>0</v>
      </c>
    </row>
    <row r="141" spans="1:12" x14ac:dyDescent="0.25">
      <c r="A141" s="9" t="s">
        <v>27</v>
      </c>
      <c r="B141" s="9" t="s">
        <v>207</v>
      </c>
      <c r="C141" s="9">
        <v>264</v>
      </c>
      <c r="D141" s="9">
        <v>1500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1500</v>
      </c>
      <c r="K141" s="16"/>
      <c r="L141" s="17">
        <f t="shared" si="11"/>
        <v>0</v>
      </c>
    </row>
    <row r="142" spans="1:12" x14ac:dyDescent="0.25">
      <c r="A142" s="9" t="s">
        <v>27</v>
      </c>
      <c r="B142" s="9" t="s">
        <v>208</v>
      </c>
      <c r="C142" s="9">
        <v>265</v>
      </c>
      <c r="D142" s="9">
        <v>450</v>
      </c>
      <c r="E142" s="9">
        <v>12.5</v>
      </c>
      <c r="F142" s="9" t="s">
        <v>23</v>
      </c>
      <c r="G142" s="9">
        <v>12.5</v>
      </c>
      <c r="H142" s="9">
        <f t="shared" si="8"/>
        <v>0</v>
      </c>
      <c r="I142" s="10">
        <f t="shared" si="9"/>
        <v>1</v>
      </c>
      <c r="J142" s="17">
        <f t="shared" si="10"/>
        <v>5625</v>
      </c>
      <c r="K142" s="16"/>
      <c r="L142" s="17">
        <f t="shared" si="11"/>
        <v>0</v>
      </c>
    </row>
    <row r="143" spans="1:12" x14ac:dyDescent="0.25">
      <c r="A143" s="9" t="s">
        <v>27</v>
      </c>
      <c r="B143" s="9" t="s">
        <v>209</v>
      </c>
      <c r="C143" s="9">
        <v>270</v>
      </c>
      <c r="D143" s="9">
        <v>250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ref="J143" si="12">D143*G143</f>
        <v>250</v>
      </c>
      <c r="K143" s="16"/>
      <c r="L143" s="17">
        <f t="shared" ref="L143" si="13">D143*E143*K143</f>
        <v>0</v>
      </c>
    </row>
    <row r="144" spans="1:12" x14ac:dyDescent="0.25">
      <c r="A144" s="9" t="s">
        <v>29</v>
      </c>
      <c r="B144" s="9" t="s">
        <v>210</v>
      </c>
      <c r="C144" s="9">
        <v>272</v>
      </c>
      <c r="D144" s="9">
        <v>12000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ref="J144:J164" si="14">D144*G144</f>
        <v>12000</v>
      </c>
      <c r="K144" s="16"/>
      <c r="L144" s="17">
        <f t="shared" ref="L144:L164" si="15">D144*E144*K144</f>
        <v>0</v>
      </c>
    </row>
    <row r="145" spans="1:12" x14ac:dyDescent="0.25">
      <c r="A145" s="9" t="s">
        <v>24</v>
      </c>
      <c r="B145" s="9" t="s">
        <v>233</v>
      </c>
      <c r="C145" s="9">
        <v>273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4"/>
        <v>1500</v>
      </c>
      <c r="K145" s="16"/>
      <c r="L145" s="17">
        <f t="shared" si="15"/>
        <v>0</v>
      </c>
    </row>
    <row r="146" spans="1:12" x14ac:dyDescent="0.25">
      <c r="A146" s="9" t="s">
        <v>17</v>
      </c>
      <c r="B146" s="9" t="s">
        <v>211</v>
      </c>
      <c r="C146" s="9">
        <v>274</v>
      </c>
      <c r="D146" s="9">
        <v>350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4"/>
        <v>350</v>
      </c>
      <c r="K146" s="16"/>
      <c r="L146" s="17">
        <f t="shared" si="15"/>
        <v>0</v>
      </c>
    </row>
    <row r="147" spans="1:12" x14ac:dyDescent="0.25">
      <c r="A147" s="9" t="s">
        <v>17</v>
      </c>
      <c r="B147" s="9" t="s">
        <v>212</v>
      </c>
      <c r="C147" s="9">
        <v>275</v>
      </c>
      <c r="D147" s="9">
        <v>350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4"/>
        <v>350</v>
      </c>
      <c r="K147" s="16"/>
      <c r="L147" s="17">
        <f t="shared" si="15"/>
        <v>0</v>
      </c>
    </row>
    <row r="148" spans="1:12" x14ac:dyDescent="0.25">
      <c r="A148" s="9" t="s">
        <v>30</v>
      </c>
      <c r="B148" s="9" t="s">
        <v>214</v>
      </c>
      <c r="C148" s="9">
        <v>277</v>
      </c>
      <c r="D148" s="9">
        <v>34</v>
      </c>
      <c r="E148" s="9">
        <v>76.528999999999996</v>
      </c>
      <c r="F148" s="9" t="s">
        <v>31</v>
      </c>
      <c r="G148" s="9">
        <v>76.53</v>
      </c>
      <c r="H148" s="9">
        <f t="shared" si="8"/>
        <v>-1.0000000000047748E-3</v>
      </c>
      <c r="I148" s="10">
        <f t="shared" si="9"/>
        <v>1.0000130669419436</v>
      </c>
      <c r="J148" s="17">
        <f t="shared" si="14"/>
        <v>2602.02</v>
      </c>
      <c r="K148" s="16"/>
      <c r="L148" s="17">
        <f t="shared" si="15"/>
        <v>0</v>
      </c>
    </row>
    <row r="149" spans="1:12" x14ac:dyDescent="0.25">
      <c r="A149" s="9" t="s">
        <v>30</v>
      </c>
      <c r="B149" s="9" t="s">
        <v>215</v>
      </c>
      <c r="C149" s="9">
        <v>278</v>
      </c>
      <c r="D149" s="9">
        <v>77</v>
      </c>
      <c r="E149" s="9">
        <v>29.302600000000002</v>
      </c>
      <c r="F149" s="9" t="s">
        <v>31</v>
      </c>
      <c r="G149" s="9">
        <v>29.3</v>
      </c>
      <c r="H149" s="9">
        <f t="shared" si="8"/>
        <v>2.6000000000010459E-3</v>
      </c>
      <c r="I149" s="10">
        <f t="shared" si="9"/>
        <v>0.99991127067222696</v>
      </c>
      <c r="J149" s="17">
        <f t="shared" si="14"/>
        <v>2256.1</v>
      </c>
      <c r="K149" s="16"/>
      <c r="L149" s="17">
        <f t="shared" si="15"/>
        <v>0</v>
      </c>
    </row>
    <row r="150" spans="1:12" x14ac:dyDescent="0.25">
      <c r="A150" s="9" t="s">
        <v>30</v>
      </c>
      <c r="B150" s="9" t="s">
        <v>216</v>
      </c>
      <c r="C150" s="9">
        <v>279</v>
      </c>
      <c r="D150" s="9">
        <v>23</v>
      </c>
      <c r="E150" s="9">
        <v>66</v>
      </c>
      <c r="F150" s="9" t="s">
        <v>23</v>
      </c>
      <c r="G150" s="9">
        <v>66</v>
      </c>
      <c r="H150" s="9">
        <f t="shared" si="8"/>
        <v>0</v>
      </c>
      <c r="I150" s="10">
        <f t="shared" si="9"/>
        <v>1</v>
      </c>
      <c r="J150" s="17">
        <f t="shared" si="14"/>
        <v>1518</v>
      </c>
      <c r="K150" s="16"/>
      <c r="L150" s="17">
        <f t="shared" si="15"/>
        <v>0</v>
      </c>
    </row>
    <row r="151" spans="1:12" x14ac:dyDescent="0.25">
      <c r="A151" s="9" t="s">
        <v>30</v>
      </c>
      <c r="B151" s="9" t="s">
        <v>217</v>
      </c>
      <c r="C151" s="9">
        <v>280</v>
      </c>
      <c r="D151" s="9">
        <v>151</v>
      </c>
      <c r="E151" s="9">
        <v>17.375499999999999</v>
      </c>
      <c r="F151" s="9" t="s">
        <v>31</v>
      </c>
      <c r="G151" s="9">
        <v>17.38</v>
      </c>
      <c r="H151" s="9">
        <f t="shared" si="8"/>
        <v>-4.5000000000001705E-3</v>
      </c>
      <c r="I151" s="10">
        <f t="shared" si="9"/>
        <v>1.0002589853529396</v>
      </c>
      <c r="J151" s="17">
        <f t="shared" si="14"/>
        <v>2624.3799999999997</v>
      </c>
      <c r="K151" s="16"/>
      <c r="L151" s="17">
        <f t="shared" si="15"/>
        <v>0</v>
      </c>
    </row>
    <row r="152" spans="1:12" x14ac:dyDescent="0.25">
      <c r="A152" s="9" t="s">
        <v>22</v>
      </c>
      <c r="B152" s="9" t="s">
        <v>218</v>
      </c>
      <c r="C152" s="9">
        <v>282</v>
      </c>
      <c r="D152" s="9">
        <v>350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4"/>
        <v>350</v>
      </c>
      <c r="K152" s="16"/>
      <c r="L152" s="17">
        <f t="shared" si="15"/>
        <v>0</v>
      </c>
    </row>
    <row r="153" spans="1:12" x14ac:dyDescent="0.25">
      <c r="A153" s="9" t="s">
        <v>21</v>
      </c>
      <c r="B153" s="9" t="s">
        <v>219</v>
      </c>
      <c r="C153" s="9">
        <v>283</v>
      </c>
      <c r="D153" s="9">
        <v>400</v>
      </c>
      <c r="E153" s="9">
        <v>1</v>
      </c>
      <c r="F153" s="9" t="s">
        <v>12</v>
      </c>
      <c r="G153" s="9">
        <v>0</v>
      </c>
      <c r="H153" s="9">
        <f t="shared" si="8"/>
        <v>1</v>
      </c>
      <c r="I153" s="10">
        <f t="shared" si="9"/>
        <v>0</v>
      </c>
      <c r="J153" s="17">
        <f t="shared" si="14"/>
        <v>0</v>
      </c>
      <c r="K153" s="16"/>
      <c r="L153" s="17">
        <f t="shared" si="15"/>
        <v>0</v>
      </c>
    </row>
    <row r="154" spans="1:12" x14ac:dyDescent="0.25">
      <c r="A154" s="9" t="s">
        <v>34</v>
      </c>
      <c r="B154" s="9" t="s">
        <v>313</v>
      </c>
      <c r="C154" s="9">
        <v>287</v>
      </c>
      <c r="D154" s="9">
        <v>800</v>
      </c>
      <c r="E154" s="9">
        <v>1</v>
      </c>
      <c r="F154" s="9" t="s">
        <v>13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4"/>
        <v>800</v>
      </c>
      <c r="K154" s="16"/>
      <c r="L154" s="17">
        <f t="shared" si="15"/>
        <v>0</v>
      </c>
    </row>
    <row r="155" spans="1:12" x14ac:dyDescent="0.25">
      <c r="A155" s="9" t="s">
        <v>50</v>
      </c>
      <c r="B155" s="9" t="s">
        <v>377</v>
      </c>
      <c r="C155" s="9">
        <v>300</v>
      </c>
      <c r="D155" s="9">
        <v>35</v>
      </c>
      <c r="E155" s="9">
        <v>307</v>
      </c>
      <c r="F155" s="9" t="s">
        <v>10</v>
      </c>
      <c r="G155" s="9">
        <v>307</v>
      </c>
      <c r="H155" s="9">
        <f t="shared" si="8"/>
        <v>0</v>
      </c>
      <c r="I155" s="10">
        <f t="shared" si="9"/>
        <v>1</v>
      </c>
      <c r="J155" s="17">
        <f t="shared" si="14"/>
        <v>10745</v>
      </c>
      <c r="K155" s="16"/>
      <c r="L155" s="17">
        <f t="shared" si="15"/>
        <v>0</v>
      </c>
    </row>
    <row r="156" spans="1:12" x14ac:dyDescent="0.25">
      <c r="A156" s="9" t="s">
        <v>54</v>
      </c>
      <c r="B156" s="9" t="s">
        <v>378</v>
      </c>
      <c r="C156" s="9">
        <v>341</v>
      </c>
      <c r="D156" s="9">
        <v>1.5</v>
      </c>
      <c r="E156" s="9">
        <v>1182</v>
      </c>
      <c r="F156" s="9" t="s">
        <v>23</v>
      </c>
      <c r="G156" s="9">
        <v>1182</v>
      </c>
      <c r="H156" s="9">
        <f t="shared" si="8"/>
        <v>0</v>
      </c>
      <c r="I156" s="10">
        <f t="shared" si="9"/>
        <v>1</v>
      </c>
      <c r="J156" s="17">
        <f t="shared" si="14"/>
        <v>1773</v>
      </c>
      <c r="K156" s="16"/>
      <c r="L156" s="17">
        <f t="shared" si="15"/>
        <v>0</v>
      </c>
    </row>
    <row r="157" spans="1:12" x14ac:dyDescent="0.25">
      <c r="A157" s="9" t="s">
        <v>24</v>
      </c>
      <c r="B157" s="9" t="s">
        <v>289</v>
      </c>
      <c r="C157" s="9">
        <v>352</v>
      </c>
      <c r="D157" s="9">
        <v>1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4"/>
        <v>0</v>
      </c>
      <c r="K157" s="16"/>
      <c r="L157" s="17">
        <f t="shared" si="15"/>
        <v>0</v>
      </c>
    </row>
    <row r="158" spans="1:12" x14ac:dyDescent="0.25">
      <c r="A158" s="9" t="s">
        <v>21</v>
      </c>
      <c r="B158" s="9" t="s">
        <v>318</v>
      </c>
      <c r="C158" s="9">
        <v>379</v>
      </c>
      <c r="D158" s="9">
        <v>13.455</v>
      </c>
      <c r="E158" s="9">
        <v>183.89</v>
      </c>
      <c r="F158" s="9" t="s">
        <v>10</v>
      </c>
      <c r="G158" s="9">
        <v>183.89</v>
      </c>
      <c r="H158" s="9">
        <f t="shared" si="8"/>
        <v>0</v>
      </c>
      <c r="I158" s="10">
        <f t="shared" si="9"/>
        <v>1</v>
      </c>
      <c r="J158" s="17">
        <f t="shared" si="14"/>
        <v>2474.2399499999997</v>
      </c>
      <c r="K158" s="16"/>
      <c r="L158" s="17">
        <f t="shared" si="15"/>
        <v>0</v>
      </c>
    </row>
    <row r="159" spans="1:12" x14ac:dyDescent="0.25">
      <c r="A159" s="9" t="s">
        <v>21</v>
      </c>
      <c r="B159" s="9" t="s">
        <v>319</v>
      </c>
      <c r="C159" s="9">
        <v>380</v>
      </c>
      <c r="D159" s="9">
        <v>13.455</v>
      </c>
      <c r="E159" s="9">
        <v>110.81</v>
      </c>
      <c r="F159" s="9" t="s">
        <v>10</v>
      </c>
      <c r="G159" s="9">
        <v>110.81</v>
      </c>
      <c r="H159" s="9">
        <f t="shared" si="8"/>
        <v>0</v>
      </c>
      <c r="I159" s="10">
        <f t="shared" si="9"/>
        <v>1</v>
      </c>
      <c r="J159" s="17">
        <f t="shared" si="14"/>
        <v>1490.9485500000001</v>
      </c>
      <c r="K159" s="16"/>
      <c r="L159" s="17">
        <f t="shared" si="15"/>
        <v>0</v>
      </c>
    </row>
    <row r="160" spans="1:12" x14ac:dyDescent="0.25">
      <c r="A160" s="9" t="s">
        <v>21</v>
      </c>
      <c r="B160" s="9" t="s">
        <v>320</v>
      </c>
      <c r="C160" s="9">
        <v>381</v>
      </c>
      <c r="D160" s="9">
        <v>13.455</v>
      </c>
      <c r="E160" s="9">
        <v>128.79</v>
      </c>
      <c r="F160" s="9" t="s">
        <v>10</v>
      </c>
      <c r="G160" s="9">
        <v>128.79</v>
      </c>
      <c r="H160" s="9">
        <f t="shared" si="8"/>
        <v>0</v>
      </c>
      <c r="I160" s="10">
        <f t="shared" si="9"/>
        <v>1</v>
      </c>
      <c r="J160" s="17">
        <f t="shared" si="14"/>
        <v>1732.8694499999999</v>
      </c>
      <c r="K160" s="16"/>
      <c r="L160" s="17">
        <f t="shared" si="15"/>
        <v>0</v>
      </c>
    </row>
    <row r="161" spans="1:12" x14ac:dyDescent="0.25">
      <c r="A161" s="9" t="s">
        <v>24</v>
      </c>
      <c r="B161" s="9" t="s">
        <v>264</v>
      </c>
      <c r="C161" s="9">
        <v>421</v>
      </c>
      <c r="D161" s="9">
        <v>1500</v>
      </c>
      <c r="E161" s="9">
        <v>1</v>
      </c>
      <c r="F161" s="9" t="s">
        <v>13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4"/>
        <v>1500</v>
      </c>
      <c r="K161" s="16"/>
      <c r="L161" s="17">
        <f t="shared" si="15"/>
        <v>0</v>
      </c>
    </row>
    <row r="162" spans="1:12" x14ac:dyDescent="0.25">
      <c r="A162" s="9" t="s">
        <v>18</v>
      </c>
      <c r="B162" s="9" t="s">
        <v>229</v>
      </c>
      <c r="C162" s="9">
        <v>447</v>
      </c>
      <c r="D162" s="9">
        <v>2900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4"/>
        <v>2900</v>
      </c>
      <c r="K162" s="16"/>
      <c r="L162" s="17">
        <f t="shared" si="15"/>
        <v>0</v>
      </c>
    </row>
    <row r="163" spans="1:12" x14ac:dyDescent="0.25">
      <c r="A163" s="9" t="s">
        <v>50</v>
      </c>
      <c r="B163" s="9" t="s">
        <v>353</v>
      </c>
      <c r="C163" s="9">
        <v>462</v>
      </c>
      <c r="D163" s="9">
        <v>8521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4"/>
        <v>8521</v>
      </c>
      <c r="K163" s="16"/>
      <c r="L163" s="17">
        <f t="shared" si="15"/>
        <v>0</v>
      </c>
    </row>
    <row r="164" spans="1:12" x14ac:dyDescent="0.25">
      <c r="A164" s="9" t="s">
        <v>46</v>
      </c>
      <c r="B164" s="9" t="s">
        <v>379</v>
      </c>
      <c r="C164" s="9">
        <v>478</v>
      </c>
      <c r="D164" s="9">
        <v>4954</v>
      </c>
      <c r="E164" s="9">
        <v>6.2</v>
      </c>
      <c r="F164" s="9" t="s">
        <v>19</v>
      </c>
      <c r="G164" s="9">
        <v>6.2</v>
      </c>
      <c r="H164" s="9">
        <f t="shared" si="8"/>
        <v>0</v>
      </c>
      <c r="I164" s="10">
        <f t="shared" si="9"/>
        <v>1</v>
      </c>
      <c r="J164" s="17">
        <f t="shared" si="14"/>
        <v>30714.799999999999</v>
      </c>
      <c r="K164" s="16"/>
      <c r="L164" s="17">
        <f t="shared" si="15"/>
        <v>0</v>
      </c>
    </row>
    <row r="165" spans="1:12" ht="15.75" x14ac:dyDescent="0.25">
      <c r="J165" s="21">
        <f>SUM(J4:J164)</f>
        <v>1146458.6940500007</v>
      </c>
      <c r="L165" s="21">
        <f>SUM(L4:L164)</f>
        <v>0</v>
      </c>
    </row>
  </sheetData>
  <autoFilter ref="A3:O165" xr:uid="{00000000-0009-0000-0000-00003E000000}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3:O189"/>
  <sheetViews>
    <sheetView topLeftCell="A139" zoomScale="85" zoomScaleNormal="85" workbookViewId="0">
      <pane xSplit="1" topLeftCell="C1" activePane="topRight" state="frozen"/>
      <selection activeCell="A96" sqref="A96"/>
      <selection pane="topRight" activeCell="A147" sqref="A147:XFD147"/>
    </sheetView>
  </sheetViews>
  <sheetFormatPr defaultRowHeight="15" x14ac:dyDescent="0.25"/>
  <cols>
    <col min="1" max="1" width="50.140625" bestFit="1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9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9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9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9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9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9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</v>
      </c>
      <c r="H25" s="9">
        <f t="shared" si="0"/>
        <v>0.15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41</v>
      </c>
      <c r="B26" s="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41</v>
      </c>
      <c r="B28" s="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51" t="s">
        <v>472</v>
      </c>
      <c r="O28" s="21">
        <f>SUM(O4:O27)</f>
        <v>0</v>
      </c>
    </row>
    <row r="29" spans="1:15" x14ac:dyDescent="0.25">
      <c r="A29" s="9" t="s">
        <v>41</v>
      </c>
      <c r="B29" s="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</row>
    <row r="30" spans="1:15" x14ac:dyDescent="0.25">
      <c r="A30" s="9" t="s">
        <v>41</v>
      </c>
      <c r="B30" s="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41</v>
      </c>
      <c r="B31" s="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41</v>
      </c>
      <c r="B32" s="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0</v>
      </c>
      <c r="H32" s="9">
        <f t="shared" si="0"/>
        <v>15.97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41</v>
      </c>
      <c r="B33" s="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41</v>
      </c>
      <c r="B34" s="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41</v>
      </c>
      <c r="B35" s="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41</v>
      </c>
      <c r="B36" s="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41</v>
      </c>
      <c r="B37" s="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-3.0000000000001137E-3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41</v>
      </c>
      <c r="B38" s="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41</v>
      </c>
      <c r="B39" s="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9" t="s">
        <v>120</v>
      </c>
      <c r="C41" s="9">
        <v>69</v>
      </c>
      <c r="D41" s="9">
        <v>7000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4900</v>
      </c>
      <c r="K41" s="16"/>
      <c r="L41" s="17">
        <f t="shared" si="3"/>
        <v>0</v>
      </c>
    </row>
    <row r="42" spans="1:12" x14ac:dyDescent="0.25">
      <c r="A42" s="9" t="s">
        <v>41</v>
      </c>
      <c r="B42" s="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9" t="s">
        <v>122</v>
      </c>
      <c r="C43" s="9">
        <v>77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41</v>
      </c>
      <c r="B44" s="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41</v>
      </c>
      <c r="B45" s="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41</v>
      </c>
      <c r="B46" s="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41</v>
      </c>
      <c r="B47" s="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41</v>
      </c>
      <c r="B48" s="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0</v>
      </c>
      <c r="H48" s="9">
        <f t="shared" si="0"/>
        <v>16.88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41</v>
      </c>
      <c r="B49" s="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41</v>
      </c>
      <c r="B50" s="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41</v>
      </c>
      <c r="B51" s="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41</v>
      </c>
      <c r="B52" s="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</v>
      </c>
      <c r="H52" s="9">
        <f t="shared" si="0"/>
        <v>0.93700000000000006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41</v>
      </c>
      <c r="B53" s="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41</v>
      </c>
      <c r="B55" s="9" t="s">
        <v>134</v>
      </c>
      <c r="C55" s="9">
        <v>103</v>
      </c>
      <c r="D55" s="9">
        <v>7000</v>
      </c>
      <c r="E55" s="9">
        <v>0.03</v>
      </c>
      <c r="F55" s="9" t="s">
        <v>16</v>
      </c>
      <c r="G55" s="9">
        <v>0</v>
      </c>
      <c r="H55" s="9">
        <f t="shared" si="0"/>
        <v>0.03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41</v>
      </c>
      <c r="B56" s="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41</v>
      </c>
      <c r="B57" s="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41</v>
      </c>
      <c r="B58" s="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0</v>
      </c>
      <c r="H58" s="9">
        <f t="shared" si="0"/>
        <v>2.75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41</v>
      </c>
      <c r="B59" s="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41</v>
      </c>
      <c r="B61" s="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</v>
      </c>
      <c r="H61" s="9">
        <f t="shared" si="0"/>
        <v>0.22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41</v>
      </c>
      <c r="B62" s="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0"/>
        <v>44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18</v>
      </c>
      <c r="B63" s="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41</v>
      </c>
      <c r="B65" s="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41</v>
      </c>
      <c r="B66" s="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41</v>
      </c>
      <c r="B67" s="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0</v>
      </c>
      <c r="H67" s="9">
        <f t="shared" si="0"/>
        <v>32.04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41</v>
      </c>
      <c r="B68" s="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0</v>
      </c>
      <c r="H68" s="9">
        <f t="shared" si="0"/>
        <v>32.049999999999997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41</v>
      </c>
      <c r="B69" s="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0</v>
      </c>
      <c r="H69" s="9">
        <f t="shared" ref="H69:H138" si="4">E69-G69</f>
        <v>1.1399999999999999</v>
      </c>
      <c r="I69" s="10">
        <f t="shared" ref="I69:I138" si="5">G69/E69</f>
        <v>0</v>
      </c>
      <c r="J69" s="17">
        <f t="shared" ref="J69:J156" si="6">D69*G69</f>
        <v>0</v>
      </c>
      <c r="K69" s="16"/>
      <c r="L69" s="17">
        <f t="shared" ref="L69:L138" si="7">D69*E69*K69</f>
        <v>0</v>
      </c>
    </row>
    <row r="70" spans="1:12" x14ac:dyDescent="0.25">
      <c r="A70" s="9" t="s">
        <v>41</v>
      </c>
      <c r="B70" s="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0</v>
      </c>
      <c r="H70" s="9">
        <f t="shared" si="4"/>
        <v>206.732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75</v>
      </c>
      <c r="B71" s="9" t="s">
        <v>147</v>
      </c>
      <c r="C71" s="9">
        <v>141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si="4"/>
        <v>2.0000000000095497E-3</v>
      </c>
      <c r="I71" s="10">
        <f t="shared" si="5"/>
        <v>0.99999032563899148</v>
      </c>
      <c r="J71" s="17">
        <f t="shared" si="6"/>
        <v>2224.4148</v>
      </c>
      <c r="K71" s="16"/>
      <c r="L71" s="17">
        <f t="shared" si="7"/>
        <v>0</v>
      </c>
    </row>
    <row r="72" spans="1:12" x14ac:dyDescent="0.25">
      <c r="A72" s="9" t="s">
        <v>41</v>
      </c>
      <c r="B72" s="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0</v>
      </c>
      <c r="H72" s="9">
        <f t="shared" si="4"/>
        <v>71.63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41</v>
      </c>
      <c r="B73" s="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0</v>
      </c>
      <c r="H73" s="9">
        <f t="shared" si="4"/>
        <v>194.53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75</v>
      </c>
      <c r="B74" s="9" t="s">
        <v>148</v>
      </c>
      <c r="C74" s="9">
        <v>145</v>
      </c>
      <c r="D74" s="9">
        <v>139.93199999999999</v>
      </c>
      <c r="E74" s="9">
        <v>71.63</v>
      </c>
      <c r="F74" s="9" t="s">
        <v>10</v>
      </c>
      <c r="G74" s="9">
        <v>71.63</v>
      </c>
      <c r="H74" s="9">
        <f t="shared" si="4"/>
        <v>0</v>
      </c>
      <c r="I74" s="10">
        <f t="shared" si="5"/>
        <v>1</v>
      </c>
      <c r="J74" s="17">
        <f t="shared" si="6"/>
        <v>10023.329159999999</v>
      </c>
      <c r="K74" s="16"/>
      <c r="L74" s="17">
        <f t="shared" si="7"/>
        <v>0</v>
      </c>
    </row>
    <row r="75" spans="1:12" x14ac:dyDescent="0.25">
      <c r="A75" s="9" t="s">
        <v>75</v>
      </c>
      <c r="B75" s="9" t="s">
        <v>149</v>
      </c>
      <c r="C75" s="9">
        <v>146</v>
      </c>
      <c r="D75" s="9">
        <v>139.93199999999999</v>
      </c>
      <c r="E75" s="9">
        <v>194.53</v>
      </c>
      <c r="F75" s="9" t="s">
        <v>10</v>
      </c>
      <c r="G75" s="9">
        <v>194.53</v>
      </c>
      <c r="H75" s="9">
        <f t="shared" si="4"/>
        <v>0</v>
      </c>
      <c r="I75" s="10">
        <f t="shared" si="5"/>
        <v>1</v>
      </c>
      <c r="J75" s="17">
        <f t="shared" si="6"/>
        <v>27220.971959999999</v>
      </c>
      <c r="K75" s="16"/>
      <c r="L75" s="17">
        <f t="shared" si="7"/>
        <v>0</v>
      </c>
    </row>
    <row r="76" spans="1:12" x14ac:dyDescent="0.25">
      <c r="A76" s="9" t="s">
        <v>41</v>
      </c>
      <c r="B76" s="9" t="s">
        <v>150</v>
      </c>
      <c r="C76" s="9">
        <v>147</v>
      </c>
      <c r="D76" s="9">
        <v>193.75200000000001</v>
      </c>
      <c r="E76" s="9">
        <v>208.32</v>
      </c>
      <c r="F76" s="9" t="s">
        <v>10</v>
      </c>
      <c r="G76" s="9">
        <v>0</v>
      </c>
      <c r="H76" s="9">
        <f t="shared" si="4"/>
        <v>208.32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75</v>
      </c>
      <c r="B77" s="9" t="s">
        <v>150</v>
      </c>
      <c r="C77" s="9">
        <v>149</v>
      </c>
      <c r="D77" s="9">
        <v>193.75200000000001</v>
      </c>
      <c r="E77" s="9">
        <v>208.32</v>
      </c>
      <c r="F77" s="9" t="s">
        <v>10</v>
      </c>
      <c r="G77" s="9">
        <v>208.32</v>
      </c>
      <c r="H77" s="9">
        <f t="shared" si="4"/>
        <v>0</v>
      </c>
      <c r="I77" s="10">
        <f t="shared" si="5"/>
        <v>1</v>
      </c>
      <c r="J77" s="17">
        <f t="shared" si="6"/>
        <v>40362.416640000003</v>
      </c>
      <c r="K77" s="16"/>
      <c r="L77" s="17">
        <f t="shared" si="7"/>
        <v>0</v>
      </c>
    </row>
    <row r="78" spans="1:12" x14ac:dyDescent="0.25">
      <c r="A78" s="9" t="s">
        <v>18</v>
      </c>
      <c r="B78" s="9" t="s">
        <v>151</v>
      </c>
      <c r="C78" s="9">
        <v>150</v>
      </c>
      <c r="D78" s="9">
        <v>13000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6"/>
        <v>13000</v>
      </c>
      <c r="K78" s="16"/>
      <c r="L78" s="17">
        <f t="shared" si="7"/>
        <v>0</v>
      </c>
    </row>
    <row r="79" spans="1:12" x14ac:dyDescent="0.25">
      <c r="A79" s="9" t="s">
        <v>41</v>
      </c>
      <c r="B79" s="9" t="s">
        <v>152</v>
      </c>
      <c r="C79" s="9">
        <v>151</v>
      </c>
      <c r="D79" s="9">
        <v>139.93199999999999</v>
      </c>
      <c r="E79" s="9">
        <v>74.391999999999996</v>
      </c>
      <c r="F79" s="9" t="s">
        <v>10</v>
      </c>
      <c r="G79" s="9">
        <v>0</v>
      </c>
      <c r="H79" s="9">
        <f t="shared" si="4"/>
        <v>74.391999999999996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41</v>
      </c>
      <c r="B80" s="9" t="s">
        <v>153</v>
      </c>
      <c r="C80" s="9">
        <v>152</v>
      </c>
      <c r="D80" s="9">
        <v>139.93199999999999</v>
      </c>
      <c r="E80" s="9">
        <v>220.46700000000001</v>
      </c>
      <c r="F80" s="9" t="s">
        <v>10</v>
      </c>
      <c r="G80" s="9">
        <v>0</v>
      </c>
      <c r="H80" s="9">
        <f t="shared" si="4"/>
        <v>220.46700000000001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75</v>
      </c>
      <c r="B81" s="9" t="s">
        <v>152</v>
      </c>
      <c r="C81" s="9">
        <v>154</v>
      </c>
      <c r="D81" s="9">
        <v>139.93199999999999</v>
      </c>
      <c r="E81" s="9">
        <v>74.391999999999996</v>
      </c>
      <c r="F81" s="9" t="s">
        <v>10</v>
      </c>
      <c r="G81" s="9">
        <v>74.39</v>
      </c>
      <c r="H81" s="9">
        <f t="shared" si="4"/>
        <v>1.9999999999953388E-3</v>
      </c>
      <c r="I81" s="10">
        <f t="shared" si="5"/>
        <v>0.99997311538875155</v>
      </c>
      <c r="J81" s="17">
        <f t="shared" si="6"/>
        <v>10409.54148</v>
      </c>
      <c r="K81" s="16"/>
      <c r="L81" s="17">
        <f t="shared" si="7"/>
        <v>0</v>
      </c>
    </row>
    <row r="82" spans="1:12" x14ac:dyDescent="0.25">
      <c r="A82" s="9" t="s">
        <v>75</v>
      </c>
      <c r="B82" s="9" t="s">
        <v>153</v>
      </c>
      <c r="C82" s="9">
        <v>155</v>
      </c>
      <c r="D82" s="9">
        <v>139.93199999999999</v>
      </c>
      <c r="E82" s="9">
        <v>220.46700000000001</v>
      </c>
      <c r="F82" s="9" t="s">
        <v>10</v>
      </c>
      <c r="G82" s="9">
        <v>220.47</v>
      </c>
      <c r="H82" s="9">
        <f t="shared" si="4"/>
        <v>-2.9999999999859028E-3</v>
      </c>
      <c r="I82" s="10">
        <f t="shared" si="5"/>
        <v>1.0000136074786703</v>
      </c>
      <c r="J82" s="17">
        <f t="shared" si="6"/>
        <v>30850.808039999996</v>
      </c>
      <c r="K82" s="16"/>
      <c r="L82" s="17">
        <f t="shared" si="7"/>
        <v>0</v>
      </c>
    </row>
    <row r="83" spans="1:12" x14ac:dyDescent="0.25">
      <c r="A83" s="9" t="s">
        <v>41</v>
      </c>
      <c r="B83" s="9" t="s">
        <v>154</v>
      </c>
      <c r="C83" s="9">
        <v>156</v>
      </c>
      <c r="D83" s="9">
        <v>193.75200000000001</v>
      </c>
      <c r="E83" s="9">
        <v>142.16</v>
      </c>
      <c r="F83" s="9" t="s">
        <v>10</v>
      </c>
      <c r="G83" s="9">
        <v>0</v>
      </c>
      <c r="H83" s="9">
        <f t="shared" si="4"/>
        <v>142.16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75</v>
      </c>
      <c r="B84" s="9" t="s">
        <v>154</v>
      </c>
      <c r="C84" s="9">
        <v>157</v>
      </c>
      <c r="D84" s="9">
        <v>193.75200000000001</v>
      </c>
      <c r="E84" s="9">
        <v>142.16</v>
      </c>
      <c r="F84" s="9" t="s">
        <v>10</v>
      </c>
      <c r="G84" s="9">
        <v>142.16</v>
      </c>
      <c r="H84" s="9">
        <f t="shared" si="4"/>
        <v>0</v>
      </c>
      <c r="I84" s="10">
        <f t="shared" si="5"/>
        <v>1</v>
      </c>
      <c r="J84" s="17">
        <f t="shared" si="6"/>
        <v>27543.784320000002</v>
      </c>
      <c r="K84" s="16"/>
      <c r="L84" s="17">
        <f t="shared" si="7"/>
        <v>0</v>
      </c>
    </row>
    <row r="85" spans="1:12" x14ac:dyDescent="0.25">
      <c r="A85" s="9" t="s">
        <v>41</v>
      </c>
      <c r="B85" s="9" t="s">
        <v>155</v>
      </c>
      <c r="C85" s="9">
        <v>160</v>
      </c>
      <c r="D85" s="9">
        <v>139.93199999999999</v>
      </c>
      <c r="E85" s="9">
        <v>11.61</v>
      </c>
      <c r="F85" s="9" t="s">
        <v>10</v>
      </c>
      <c r="G85" s="9">
        <v>0</v>
      </c>
      <c r="H85" s="9">
        <f t="shared" si="4"/>
        <v>11.61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9" t="s">
        <v>41</v>
      </c>
      <c r="B86" s="9" t="s">
        <v>156</v>
      </c>
      <c r="C86" s="9">
        <v>161</v>
      </c>
      <c r="D86" s="9">
        <v>139.93199999999999</v>
      </c>
      <c r="E86" s="9">
        <v>33.43</v>
      </c>
      <c r="F86" s="9" t="s">
        <v>10</v>
      </c>
      <c r="G86" s="9">
        <v>0</v>
      </c>
      <c r="H86" s="9">
        <f t="shared" si="4"/>
        <v>33.43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75</v>
      </c>
      <c r="B87" s="9" t="s">
        <v>155</v>
      </c>
      <c r="C87" s="9">
        <v>162</v>
      </c>
      <c r="D87" s="9">
        <v>139.93199999999999</v>
      </c>
      <c r="E87" s="9">
        <v>11.61</v>
      </c>
      <c r="F87" s="9" t="s">
        <v>10</v>
      </c>
      <c r="G87" s="9">
        <v>11.61</v>
      </c>
      <c r="H87" s="9">
        <f t="shared" si="4"/>
        <v>0</v>
      </c>
      <c r="I87" s="10">
        <f t="shared" si="5"/>
        <v>1</v>
      </c>
      <c r="J87" s="17">
        <f t="shared" si="6"/>
        <v>1624.6105199999997</v>
      </c>
      <c r="K87" s="16"/>
      <c r="L87" s="17">
        <f t="shared" si="7"/>
        <v>0</v>
      </c>
    </row>
    <row r="88" spans="1:12" x14ac:dyDescent="0.25">
      <c r="A88" s="9" t="s">
        <v>75</v>
      </c>
      <c r="B88" s="9" t="s">
        <v>156</v>
      </c>
      <c r="C88" s="9">
        <v>163</v>
      </c>
      <c r="D88" s="9">
        <v>139.93199999999999</v>
      </c>
      <c r="E88" s="9">
        <v>33.43</v>
      </c>
      <c r="F88" s="9" t="s">
        <v>10</v>
      </c>
      <c r="G88" s="9">
        <v>33.43</v>
      </c>
      <c r="H88" s="9">
        <f t="shared" si="4"/>
        <v>0</v>
      </c>
      <c r="I88" s="10">
        <f t="shared" si="5"/>
        <v>1</v>
      </c>
      <c r="J88" s="17">
        <f t="shared" si="6"/>
        <v>4677.9267599999994</v>
      </c>
      <c r="K88" s="16"/>
      <c r="L88" s="17">
        <f t="shared" si="7"/>
        <v>0</v>
      </c>
    </row>
    <row r="89" spans="1:12" x14ac:dyDescent="0.25">
      <c r="A89" s="9" t="s">
        <v>41</v>
      </c>
      <c r="B89" s="9" t="s">
        <v>157</v>
      </c>
      <c r="C89" s="9">
        <v>165</v>
      </c>
      <c r="D89" s="9">
        <v>193.75200000000001</v>
      </c>
      <c r="E89" s="9">
        <v>153.38999999999999</v>
      </c>
      <c r="F89" s="9" t="s">
        <v>10</v>
      </c>
      <c r="G89" s="9">
        <v>0</v>
      </c>
      <c r="H89" s="9">
        <f t="shared" si="4"/>
        <v>153.38999999999999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2" x14ac:dyDescent="0.25">
      <c r="A90" s="9" t="s">
        <v>75</v>
      </c>
      <c r="B90" s="9" t="s">
        <v>157</v>
      </c>
      <c r="C90" s="9">
        <v>166</v>
      </c>
      <c r="D90" s="9">
        <v>193.75200000000001</v>
      </c>
      <c r="E90" s="9">
        <v>153.38999999999999</v>
      </c>
      <c r="F90" s="9" t="s">
        <v>10</v>
      </c>
      <c r="G90" s="9">
        <v>153.38999999999999</v>
      </c>
      <c r="H90" s="9">
        <f t="shared" si="4"/>
        <v>0</v>
      </c>
      <c r="I90" s="10">
        <f t="shared" si="5"/>
        <v>1</v>
      </c>
      <c r="J90" s="17">
        <f t="shared" si="6"/>
        <v>29719.619279999999</v>
      </c>
      <c r="K90" s="16"/>
      <c r="L90" s="17">
        <f t="shared" si="7"/>
        <v>0</v>
      </c>
    </row>
    <row r="91" spans="1:12" x14ac:dyDescent="0.25">
      <c r="A91" s="9" t="s">
        <v>20</v>
      </c>
      <c r="B91" s="9" t="s">
        <v>158</v>
      </c>
      <c r="C91" s="9">
        <v>168</v>
      </c>
      <c r="D91" s="9">
        <v>215.28</v>
      </c>
      <c r="E91" s="9">
        <v>146.16999999999999</v>
      </c>
      <c r="F91" s="9" t="s">
        <v>10</v>
      </c>
      <c r="G91" s="9">
        <v>146.16999999999999</v>
      </c>
      <c r="H91" s="9">
        <f t="shared" si="4"/>
        <v>0</v>
      </c>
      <c r="I91" s="10">
        <f t="shared" si="5"/>
        <v>1</v>
      </c>
      <c r="J91" s="17">
        <f t="shared" si="6"/>
        <v>31467.477599999998</v>
      </c>
      <c r="K91" s="16"/>
      <c r="L91" s="17">
        <f t="shared" si="7"/>
        <v>0</v>
      </c>
    </row>
    <row r="92" spans="1:12" x14ac:dyDescent="0.25">
      <c r="A92" s="9" t="s">
        <v>20</v>
      </c>
      <c r="B92" s="9" t="s">
        <v>159</v>
      </c>
      <c r="C92" s="9">
        <v>170</v>
      </c>
      <c r="D92" s="9">
        <v>215.28</v>
      </c>
      <c r="E92" s="9">
        <v>46.656999999999996</v>
      </c>
      <c r="F92" s="9" t="s">
        <v>10</v>
      </c>
      <c r="G92" s="9">
        <v>46.66</v>
      </c>
      <c r="H92" s="9">
        <f t="shared" si="4"/>
        <v>-3.0000000000001137E-3</v>
      </c>
      <c r="I92" s="10">
        <f t="shared" si="5"/>
        <v>1.0000642990333712</v>
      </c>
      <c r="J92" s="17">
        <f t="shared" si="6"/>
        <v>10044.9648</v>
      </c>
      <c r="K92" s="16"/>
      <c r="L92" s="17">
        <f t="shared" si="7"/>
        <v>0</v>
      </c>
    </row>
    <row r="93" spans="1:12" x14ac:dyDescent="0.25">
      <c r="A93" s="9" t="s">
        <v>20</v>
      </c>
      <c r="B93" s="9" t="s">
        <v>160</v>
      </c>
      <c r="C93" s="9">
        <v>173</v>
      </c>
      <c r="D93" s="9">
        <v>107.64</v>
      </c>
      <c r="E93" s="9">
        <v>32.679000000000002</v>
      </c>
      <c r="F93" s="9" t="s">
        <v>10</v>
      </c>
      <c r="G93" s="9">
        <v>32.68</v>
      </c>
      <c r="H93" s="9">
        <f t="shared" si="4"/>
        <v>-9.9999999999766942E-4</v>
      </c>
      <c r="I93" s="10">
        <f t="shared" si="5"/>
        <v>1.0000306006915756</v>
      </c>
      <c r="J93" s="17">
        <f t="shared" si="6"/>
        <v>3517.6752000000001</v>
      </c>
      <c r="K93" s="16"/>
      <c r="L93" s="17">
        <f t="shared" si="7"/>
        <v>0</v>
      </c>
    </row>
    <row r="94" spans="1:12" x14ac:dyDescent="0.25">
      <c r="A94" s="9" t="s">
        <v>20</v>
      </c>
      <c r="B94" s="9" t="s">
        <v>161</v>
      </c>
      <c r="C94" s="9">
        <v>174</v>
      </c>
      <c r="D94" s="9">
        <v>215.28</v>
      </c>
      <c r="E94" s="9">
        <v>79.938999999999993</v>
      </c>
      <c r="F94" s="9" t="s">
        <v>10</v>
      </c>
      <c r="G94" s="9">
        <v>79.94</v>
      </c>
      <c r="H94" s="9">
        <f t="shared" si="4"/>
        <v>-1.0000000000047748E-3</v>
      </c>
      <c r="I94" s="10">
        <f t="shared" si="5"/>
        <v>1.0000125095385233</v>
      </c>
      <c r="J94" s="17">
        <f t="shared" si="6"/>
        <v>17209.483199999999</v>
      </c>
      <c r="K94" s="16"/>
      <c r="L94" s="17">
        <f t="shared" si="7"/>
        <v>0</v>
      </c>
    </row>
    <row r="95" spans="1:12" x14ac:dyDescent="0.25">
      <c r="A95" s="9" t="s">
        <v>20</v>
      </c>
      <c r="B95" s="9" t="s">
        <v>162</v>
      </c>
      <c r="C95" s="9">
        <v>178</v>
      </c>
      <c r="D95" s="9">
        <v>107.64</v>
      </c>
      <c r="E95" s="9">
        <v>123.624</v>
      </c>
      <c r="F95" s="9" t="s">
        <v>10</v>
      </c>
      <c r="G95" s="9">
        <v>123.62</v>
      </c>
      <c r="H95" s="9">
        <f t="shared" si="4"/>
        <v>3.9999999999906777E-3</v>
      </c>
      <c r="I95" s="10">
        <f t="shared" si="5"/>
        <v>0.99996764382320591</v>
      </c>
      <c r="J95" s="17">
        <f t="shared" si="6"/>
        <v>13306.4568</v>
      </c>
      <c r="K95" s="16"/>
      <c r="L95" s="17">
        <f t="shared" si="7"/>
        <v>0</v>
      </c>
    </row>
    <row r="96" spans="1:12" x14ac:dyDescent="0.25">
      <c r="A96" s="9" t="s">
        <v>20</v>
      </c>
      <c r="B96" s="9" t="s">
        <v>163</v>
      </c>
      <c r="C96" s="9">
        <v>180</v>
      </c>
      <c r="D96" s="9">
        <v>200</v>
      </c>
      <c r="E96" s="9">
        <v>17</v>
      </c>
      <c r="F96" s="9" t="s">
        <v>13</v>
      </c>
      <c r="G96" s="9">
        <v>17</v>
      </c>
      <c r="H96" s="9">
        <f t="shared" si="4"/>
        <v>0</v>
      </c>
      <c r="I96" s="10">
        <f t="shared" si="5"/>
        <v>1</v>
      </c>
      <c r="J96" s="17">
        <f t="shared" si="6"/>
        <v>3400</v>
      </c>
      <c r="K96" s="16"/>
      <c r="L96" s="17">
        <f t="shared" si="7"/>
        <v>0</v>
      </c>
    </row>
    <row r="97" spans="1:12" x14ac:dyDescent="0.25">
      <c r="A97" s="9" t="s">
        <v>21</v>
      </c>
      <c r="B97" s="9" t="s">
        <v>164</v>
      </c>
      <c r="C97" s="9">
        <v>183</v>
      </c>
      <c r="D97" s="9">
        <v>215.28</v>
      </c>
      <c r="E97" s="9">
        <v>25.082999999999998</v>
      </c>
      <c r="F97" s="9" t="s">
        <v>10</v>
      </c>
      <c r="G97" s="9">
        <v>25.08</v>
      </c>
      <c r="H97" s="9">
        <f t="shared" si="4"/>
        <v>3.0000000000001137E-3</v>
      </c>
      <c r="I97" s="10">
        <f t="shared" si="5"/>
        <v>0.99988039708168874</v>
      </c>
      <c r="J97" s="17">
        <f t="shared" si="6"/>
        <v>5399.2223999999997</v>
      </c>
      <c r="K97" s="16"/>
      <c r="L97" s="17">
        <f t="shared" si="7"/>
        <v>0</v>
      </c>
    </row>
    <row r="98" spans="1:12" x14ac:dyDescent="0.25">
      <c r="A98" s="9" t="s">
        <v>21</v>
      </c>
      <c r="B98" s="9" t="s">
        <v>165</v>
      </c>
      <c r="C98" s="9">
        <v>185</v>
      </c>
      <c r="D98" s="9">
        <v>96.88</v>
      </c>
      <c r="E98" s="9">
        <v>27.13</v>
      </c>
      <c r="F98" s="9" t="s">
        <v>10</v>
      </c>
      <c r="G98" s="9">
        <v>27.13</v>
      </c>
      <c r="H98" s="9">
        <f t="shared" si="4"/>
        <v>0</v>
      </c>
      <c r="I98" s="10">
        <f t="shared" si="5"/>
        <v>1</v>
      </c>
      <c r="J98" s="17">
        <f t="shared" si="6"/>
        <v>2628.3543999999997</v>
      </c>
      <c r="K98" s="16"/>
      <c r="L98" s="17">
        <f t="shared" si="7"/>
        <v>0</v>
      </c>
    </row>
    <row r="99" spans="1:12" x14ac:dyDescent="0.25">
      <c r="A99" s="9" t="s">
        <v>21</v>
      </c>
      <c r="B99" s="9" t="s">
        <v>326</v>
      </c>
      <c r="C99" s="9">
        <v>186</v>
      </c>
      <c r="D99" s="9">
        <v>16.149999999999999</v>
      </c>
      <c r="E99" s="9">
        <v>406.82</v>
      </c>
      <c r="F99" s="9" t="s">
        <v>10</v>
      </c>
      <c r="G99" s="9">
        <v>406.82</v>
      </c>
      <c r="H99" s="9">
        <f t="shared" si="4"/>
        <v>0</v>
      </c>
      <c r="I99" s="10">
        <f t="shared" si="5"/>
        <v>1</v>
      </c>
      <c r="J99" s="17">
        <f t="shared" si="6"/>
        <v>6570.1429999999991</v>
      </c>
      <c r="K99" s="16"/>
      <c r="L99" s="17">
        <f t="shared" si="7"/>
        <v>0</v>
      </c>
    </row>
    <row r="100" spans="1:12" x14ac:dyDescent="0.25">
      <c r="A100" s="9" t="s">
        <v>21</v>
      </c>
      <c r="B100" s="9" t="s">
        <v>327</v>
      </c>
      <c r="C100" s="9">
        <v>190</v>
      </c>
      <c r="D100" s="9">
        <v>32.292000000000002</v>
      </c>
      <c r="E100" s="9">
        <v>406.82</v>
      </c>
      <c r="F100" s="9" t="s">
        <v>10</v>
      </c>
      <c r="G100" s="9">
        <v>406.82</v>
      </c>
      <c r="H100" s="9">
        <f t="shared" si="4"/>
        <v>0</v>
      </c>
      <c r="I100" s="10">
        <f t="shared" si="5"/>
        <v>1</v>
      </c>
      <c r="J100" s="17">
        <f t="shared" si="6"/>
        <v>13137.031440000001</v>
      </c>
      <c r="K100" s="16"/>
      <c r="L100" s="17">
        <f t="shared" si="7"/>
        <v>0</v>
      </c>
    </row>
    <row r="101" spans="1:12" x14ac:dyDescent="0.25">
      <c r="A101" s="9" t="s">
        <v>21</v>
      </c>
      <c r="B101" s="9" t="s">
        <v>169</v>
      </c>
      <c r="C101" s="9">
        <v>191</v>
      </c>
      <c r="D101" s="9">
        <v>16.149999999999999</v>
      </c>
      <c r="E101" s="9">
        <v>58.064</v>
      </c>
      <c r="F101" s="9" t="s">
        <v>10</v>
      </c>
      <c r="G101" s="9">
        <v>58.06</v>
      </c>
      <c r="H101" s="9">
        <f t="shared" si="4"/>
        <v>3.9999999999977831E-3</v>
      </c>
      <c r="I101" s="10">
        <f t="shared" si="5"/>
        <v>0.99993111049876005</v>
      </c>
      <c r="J101" s="17">
        <f t="shared" si="6"/>
        <v>937.66899999999998</v>
      </c>
      <c r="K101" s="16"/>
      <c r="L101" s="17">
        <f t="shared" si="7"/>
        <v>0</v>
      </c>
    </row>
    <row r="102" spans="1:12" x14ac:dyDescent="0.25">
      <c r="A102" s="9" t="s">
        <v>21</v>
      </c>
      <c r="B102" s="9" t="s">
        <v>170</v>
      </c>
      <c r="C102" s="9">
        <v>192</v>
      </c>
      <c r="D102" s="9">
        <v>48.438000000000002</v>
      </c>
      <c r="E102" s="9">
        <v>562.24400000000003</v>
      </c>
      <c r="F102" s="9" t="s">
        <v>10</v>
      </c>
      <c r="G102" s="9">
        <v>562.24</v>
      </c>
      <c r="H102" s="9">
        <f t="shared" si="4"/>
        <v>4.0000000000190994E-3</v>
      </c>
      <c r="I102" s="10">
        <f t="shared" si="5"/>
        <v>0.99999288565106959</v>
      </c>
      <c r="J102" s="17">
        <f t="shared" si="6"/>
        <v>27233.781120000003</v>
      </c>
      <c r="K102" s="16"/>
      <c r="L102" s="17">
        <f t="shared" si="7"/>
        <v>0</v>
      </c>
    </row>
    <row r="103" spans="1:12" x14ac:dyDescent="0.25">
      <c r="A103" s="9" t="s">
        <v>21</v>
      </c>
      <c r="B103" s="9" t="s">
        <v>171</v>
      </c>
      <c r="C103" s="9">
        <v>193</v>
      </c>
      <c r="D103" s="9">
        <v>16.149999999999999</v>
      </c>
      <c r="E103" s="9">
        <v>574.61300000000006</v>
      </c>
      <c r="F103" s="9" t="s">
        <v>10</v>
      </c>
      <c r="G103" s="9">
        <v>574.61</v>
      </c>
      <c r="H103" s="9">
        <f t="shared" si="4"/>
        <v>3.0000000000427463E-3</v>
      </c>
      <c r="I103" s="10">
        <f t="shared" si="5"/>
        <v>0.99999477909479939</v>
      </c>
      <c r="J103" s="17">
        <f t="shared" si="6"/>
        <v>9279.9514999999992</v>
      </c>
      <c r="K103" s="16"/>
      <c r="L103" s="17">
        <f t="shared" si="7"/>
        <v>0</v>
      </c>
    </row>
    <row r="104" spans="1:12" x14ac:dyDescent="0.25">
      <c r="A104" s="9" t="s">
        <v>21</v>
      </c>
      <c r="B104" s="9" t="s">
        <v>172</v>
      </c>
      <c r="C104" s="9">
        <v>194</v>
      </c>
      <c r="D104" s="9">
        <v>26.91</v>
      </c>
      <c r="E104" s="9">
        <v>581.01099999999997</v>
      </c>
      <c r="F104" s="9" t="s">
        <v>10</v>
      </c>
      <c r="G104" s="9">
        <v>581.01</v>
      </c>
      <c r="H104" s="9">
        <f t="shared" si="4"/>
        <v>9.9999999997635314E-4</v>
      </c>
      <c r="I104" s="10">
        <f t="shared" si="5"/>
        <v>0.99999827886219028</v>
      </c>
      <c r="J104" s="17">
        <f t="shared" si="6"/>
        <v>15634.9791</v>
      </c>
      <c r="K104" s="16"/>
      <c r="L104" s="17">
        <f t="shared" si="7"/>
        <v>0</v>
      </c>
    </row>
    <row r="105" spans="1:12" x14ac:dyDescent="0.25">
      <c r="A105" s="9" t="s">
        <v>22</v>
      </c>
      <c r="B105" s="9" t="s">
        <v>173</v>
      </c>
      <c r="C105" s="9">
        <v>215</v>
      </c>
      <c r="D105" s="9">
        <v>301.392</v>
      </c>
      <c r="E105" s="9">
        <v>18.850000000000001</v>
      </c>
      <c r="F105" s="9" t="s">
        <v>10</v>
      </c>
      <c r="G105" s="9">
        <v>18.850000000000001</v>
      </c>
      <c r="H105" s="9">
        <f t="shared" si="4"/>
        <v>0</v>
      </c>
      <c r="I105" s="10">
        <f t="shared" si="5"/>
        <v>1</v>
      </c>
      <c r="J105" s="17">
        <f t="shared" si="6"/>
        <v>5681.2392</v>
      </c>
      <c r="K105" s="16"/>
      <c r="L105" s="17">
        <f t="shared" si="7"/>
        <v>0</v>
      </c>
    </row>
    <row r="106" spans="1:12" x14ac:dyDescent="0.25">
      <c r="A106" s="9" t="s">
        <v>22</v>
      </c>
      <c r="B106" s="9" t="s">
        <v>232</v>
      </c>
      <c r="C106" s="9">
        <v>217</v>
      </c>
      <c r="D106" s="9">
        <v>450</v>
      </c>
      <c r="E106" s="9">
        <v>3</v>
      </c>
      <c r="F106" s="9" t="s">
        <v>13</v>
      </c>
      <c r="G106" s="9">
        <v>0</v>
      </c>
      <c r="H106" s="9">
        <f t="shared" si="4"/>
        <v>3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22</v>
      </c>
      <c r="B107" s="9" t="s">
        <v>174</v>
      </c>
      <c r="C107" s="9">
        <v>218</v>
      </c>
      <c r="D107" s="9">
        <v>350</v>
      </c>
      <c r="E107" s="9">
        <v>13</v>
      </c>
      <c r="F107" s="9" t="s">
        <v>13</v>
      </c>
      <c r="G107" s="9">
        <v>10</v>
      </c>
      <c r="H107" s="9">
        <f t="shared" si="4"/>
        <v>3</v>
      </c>
      <c r="I107" s="10">
        <f t="shared" si="5"/>
        <v>0.76923076923076927</v>
      </c>
      <c r="J107" s="17">
        <f t="shared" si="6"/>
        <v>3500</v>
      </c>
      <c r="K107" s="16"/>
      <c r="L107" s="17">
        <f t="shared" si="7"/>
        <v>0</v>
      </c>
    </row>
    <row r="108" spans="1:12" x14ac:dyDescent="0.25">
      <c r="A108" s="9" t="s">
        <v>22</v>
      </c>
      <c r="B108" s="9" t="s">
        <v>175</v>
      </c>
      <c r="C108" s="9">
        <v>219</v>
      </c>
      <c r="D108" s="9">
        <v>82</v>
      </c>
      <c r="E108" s="9">
        <v>46.08</v>
      </c>
      <c r="F108" s="9" t="s">
        <v>19</v>
      </c>
      <c r="G108" s="9">
        <v>46.08</v>
      </c>
      <c r="H108" s="9">
        <f t="shared" si="4"/>
        <v>0</v>
      </c>
      <c r="I108" s="10">
        <f t="shared" si="5"/>
        <v>1</v>
      </c>
      <c r="J108" s="17">
        <f t="shared" si="6"/>
        <v>3778.56</v>
      </c>
      <c r="K108" s="16"/>
      <c r="L108" s="17">
        <f t="shared" si="7"/>
        <v>0</v>
      </c>
    </row>
    <row r="109" spans="1:12" x14ac:dyDescent="0.25">
      <c r="A109" s="9" t="s">
        <v>22</v>
      </c>
      <c r="B109" s="9" t="s">
        <v>176</v>
      </c>
      <c r="C109" s="9">
        <v>220</v>
      </c>
      <c r="D109" s="9">
        <v>32.799999999999997</v>
      </c>
      <c r="E109" s="9">
        <v>111</v>
      </c>
      <c r="F109" s="9" t="s">
        <v>19</v>
      </c>
      <c r="G109" s="9">
        <v>111</v>
      </c>
      <c r="H109" s="9">
        <f t="shared" si="4"/>
        <v>0</v>
      </c>
      <c r="I109" s="10">
        <f t="shared" si="5"/>
        <v>1</v>
      </c>
      <c r="J109" s="17">
        <f t="shared" si="6"/>
        <v>3640.7999999999997</v>
      </c>
      <c r="K109" s="16"/>
      <c r="L109" s="17">
        <f t="shared" si="7"/>
        <v>0</v>
      </c>
    </row>
    <row r="110" spans="1:12" x14ac:dyDescent="0.25">
      <c r="A110" s="9" t="s">
        <v>22</v>
      </c>
      <c r="B110" s="9" t="s">
        <v>177</v>
      </c>
      <c r="C110" s="9">
        <v>221</v>
      </c>
      <c r="D110" s="9">
        <v>131.19999999999999</v>
      </c>
      <c r="E110" s="9">
        <v>23.93</v>
      </c>
      <c r="F110" s="9" t="s">
        <v>19</v>
      </c>
      <c r="G110" s="9">
        <v>23.93</v>
      </c>
      <c r="H110" s="9">
        <f t="shared" si="4"/>
        <v>0</v>
      </c>
      <c r="I110" s="10">
        <f t="shared" si="5"/>
        <v>1</v>
      </c>
      <c r="J110" s="17">
        <f t="shared" si="6"/>
        <v>3139.6159999999995</v>
      </c>
      <c r="K110" s="16"/>
      <c r="L110" s="17">
        <f t="shared" si="7"/>
        <v>0</v>
      </c>
    </row>
    <row r="111" spans="1:12" x14ac:dyDescent="0.25">
      <c r="A111" s="9" t="s">
        <v>22</v>
      </c>
      <c r="B111" s="9" t="s">
        <v>178</v>
      </c>
      <c r="C111" s="9">
        <v>222</v>
      </c>
      <c r="D111" s="9">
        <v>1000</v>
      </c>
      <c r="E111" s="9">
        <v>4</v>
      </c>
      <c r="F111" s="9" t="s">
        <v>13</v>
      </c>
      <c r="G111" s="9">
        <v>0</v>
      </c>
      <c r="H111" s="9">
        <f t="shared" si="4"/>
        <v>4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32</v>
      </c>
      <c r="B112" s="9" t="s">
        <v>178</v>
      </c>
      <c r="C112" s="9">
        <v>222</v>
      </c>
      <c r="D112" s="9">
        <v>1000</v>
      </c>
      <c r="E112" s="9">
        <v>4</v>
      </c>
      <c r="F112" s="9" t="s">
        <v>13</v>
      </c>
      <c r="G112" s="9">
        <v>4</v>
      </c>
      <c r="H112" s="9">
        <f t="shared" si="4"/>
        <v>0</v>
      </c>
      <c r="I112" s="10">
        <f t="shared" si="5"/>
        <v>1</v>
      </c>
      <c r="J112" s="17">
        <f t="shared" si="6"/>
        <v>4000</v>
      </c>
      <c r="K112" s="16"/>
      <c r="L112" s="17">
        <f t="shared" si="7"/>
        <v>0</v>
      </c>
    </row>
    <row r="113" spans="1:12" x14ac:dyDescent="0.25">
      <c r="A113" s="9" t="s">
        <v>22</v>
      </c>
      <c r="B113" s="9" t="s">
        <v>179</v>
      </c>
      <c r="C113" s="9">
        <v>224</v>
      </c>
      <c r="D113" s="9">
        <v>183</v>
      </c>
      <c r="E113" s="9">
        <v>56.93</v>
      </c>
      <c r="F113" s="9" t="s">
        <v>10</v>
      </c>
      <c r="G113" s="9">
        <v>56.93</v>
      </c>
      <c r="H113" s="9">
        <f t="shared" si="4"/>
        <v>0</v>
      </c>
      <c r="I113" s="10">
        <f t="shared" si="5"/>
        <v>1</v>
      </c>
      <c r="J113" s="17">
        <f t="shared" si="6"/>
        <v>10418.19</v>
      </c>
      <c r="K113" s="16"/>
      <c r="L113" s="17">
        <f t="shared" si="7"/>
        <v>0</v>
      </c>
    </row>
    <row r="114" spans="1:12" x14ac:dyDescent="0.25">
      <c r="A114" s="9" t="s">
        <v>22</v>
      </c>
      <c r="B114" s="9" t="s">
        <v>180</v>
      </c>
      <c r="C114" s="9">
        <v>225</v>
      </c>
      <c r="D114" s="9">
        <v>49.2</v>
      </c>
      <c r="E114" s="9">
        <v>47.49</v>
      </c>
      <c r="F114" s="9" t="s">
        <v>19</v>
      </c>
      <c r="G114" s="9">
        <v>47.49</v>
      </c>
      <c r="H114" s="9">
        <f t="shared" si="4"/>
        <v>0</v>
      </c>
      <c r="I114" s="10">
        <f t="shared" si="5"/>
        <v>1</v>
      </c>
      <c r="J114" s="17">
        <f t="shared" si="6"/>
        <v>2336.5080000000003</v>
      </c>
      <c r="K114" s="16"/>
      <c r="L114" s="17">
        <f t="shared" si="7"/>
        <v>0</v>
      </c>
    </row>
    <row r="115" spans="1:12" x14ac:dyDescent="0.25">
      <c r="A115" s="9" t="s">
        <v>22</v>
      </c>
      <c r="B115" s="9" t="s">
        <v>181</v>
      </c>
      <c r="C115" s="9">
        <v>226</v>
      </c>
      <c r="D115" s="9">
        <v>183</v>
      </c>
      <c r="E115" s="9">
        <v>52.2</v>
      </c>
      <c r="F115" s="9" t="s">
        <v>10</v>
      </c>
      <c r="G115" s="9">
        <v>52.2</v>
      </c>
      <c r="H115" s="9">
        <f t="shared" si="4"/>
        <v>0</v>
      </c>
      <c r="I115" s="10">
        <f t="shared" si="5"/>
        <v>1</v>
      </c>
      <c r="J115" s="17">
        <f t="shared" si="6"/>
        <v>9552.6</v>
      </c>
      <c r="K115" s="16"/>
      <c r="L115" s="17">
        <f t="shared" si="7"/>
        <v>0</v>
      </c>
    </row>
    <row r="116" spans="1:12" x14ac:dyDescent="0.25">
      <c r="A116" s="9" t="s">
        <v>22</v>
      </c>
      <c r="B116" s="9" t="s">
        <v>182</v>
      </c>
      <c r="C116" s="9">
        <v>227</v>
      </c>
      <c r="D116" s="9">
        <v>49.2</v>
      </c>
      <c r="E116" s="9">
        <v>50.84</v>
      </c>
      <c r="F116" s="9" t="s">
        <v>19</v>
      </c>
      <c r="G116" s="9">
        <v>50.84</v>
      </c>
      <c r="H116" s="9">
        <f t="shared" si="4"/>
        <v>0</v>
      </c>
      <c r="I116" s="10">
        <f t="shared" si="5"/>
        <v>1</v>
      </c>
      <c r="J116" s="17">
        <f t="shared" si="6"/>
        <v>2501.3280000000004</v>
      </c>
      <c r="K116" s="16"/>
      <c r="L116" s="17">
        <f t="shared" si="7"/>
        <v>0</v>
      </c>
    </row>
    <row r="117" spans="1:12" x14ac:dyDescent="0.25">
      <c r="A117" s="9" t="s">
        <v>22</v>
      </c>
      <c r="B117" s="9" t="s">
        <v>183</v>
      </c>
      <c r="C117" s="9">
        <v>228</v>
      </c>
      <c r="D117" s="9">
        <v>183</v>
      </c>
      <c r="E117" s="9">
        <v>3.63</v>
      </c>
      <c r="F117" s="9" t="s">
        <v>10</v>
      </c>
      <c r="G117" s="9">
        <v>3.63</v>
      </c>
      <c r="H117" s="9">
        <f t="shared" si="4"/>
        <v>0</v>
      </c>
      <c r="I117" s="10">
        <f t="shared" si="5"/>
        <v>1</v>
      </c>
      <c r="J117" s="17">
        <f t="shared" si="6"/>
        <v>664.29</v>
      </c>
      <c r="K117" s="16"/>
      <c r="L117" s="17">
        <f t="shared" si="7"/>
        <v>0</v>
      </c>
    </row>
    <row r="118" spans="1:12" x14ac:dyDescent="0.25">
      <c r="A118" s="9" t="s">
        <v>22</v>
      </c>
      <c r="B118" s="9" t="s">
        <v>184</v>
      </c>
      <c r="C118" s="9">
        <v>229</v>
      </c>
      <c r="D118" s="9">
        <v>49.2</v>
      </c>
      <c r="E118" s="9">
        <v>5.64</v>
      </c>
      <c r="F118" s="9" t="s">
        <v>19</v>
      </c>
      <c r="G118" s="9">
        <v>5.64</v>
      </c>
      <c r="H118" s="9">
        <f t="shared" si="4"/>
        <v>0</v>
      </c>
      <c r="I118" s="10">
        <f t="shared" si="5"/>
        <v>1</v>
      </c>
      <c r="J118" s="17">
        <f t="shared" si="6"/>
        <v>277.488</v>
      </c>
      <c r="K118" s="16"/>
      <c r="L118" s="17">
        <f t="shared" si="7"/>
        <v>0</v>
      </c>
    </row>
    <row r="119" spans="1:12" x14ac:dyDescent="0.25">
      <c r="A119" s="9" t="s">
        <v>333</v>
      </c>
      <c r="B119" s="9" t="s">
        <v>185</v>
      </c>
      <c r="C119" s="9">
        <v>230</v>
      </c>
      <c r="D119" s="9">
        <v>183</v>
      </c>
      <c r="E119" s="9">
        <v>2.96</v>
      </c>
      <c r="F119" s="9" t="s">
        <v>10</v>
      </c>
      <c r="G119" s="9">
        <f>E119</f>
        <v>2.96</v>
      </c>
      <c r="H119" s="9">
        <f t="shared" si="4"/>
        <v>0</v>
      </c>
      <c r="I119" s="10">
        <f t="shared" si="5"/>
        <v>1</v>
      </c>
      <c r="J119" s="17">
        <f t="shared" si="6"/>
        <v>541.67999999999995</v>
      </c>
      <c r="K119" s="16"/>
      <c r="L119" s="17">
        <f t="shared" si="7"/>
        <v>0</v>
      </c>
    </row>
    <row r="120" spans="1:12" x14ac:dyDescent="0.25">
      <c r="A120" s="9" t="s">
        <v>333</v>
      </c>
      <c r="B120" s="9" t="s">
        <v>186</v>
      </c>
      <c r="C120" s="9">
        <v>231</v>
      </c>
      <c r="D120" s="9">
        <v>49.2</v>
      </c>
      <c r="E120" s="9">
        <v>6.75</v>
      </c>
      <c r="F120" s="9" t="s">
        <v>19</v>
      </c>
      <c r="G120" s="9">
        <f>E120</f>
        <v>6.75</v>
      </c>
      <c r="H120" s="9">
        <f t="shared" si="4"/>
        <v>0</v>
      </c>
      <c r="I120" s="10">
        <f t="shared" si="5"/>
        <v>1</v>
      </c>
      <c r="J120" s="17">
        <f t="shared" si="6"/>
        <v>332.1</v>
      </c>
      <c r="K120" s="16"/>
      <c r="L120" s="17">
        <f t="shared" si="7"/>
        <v>0</v>
      </c>
    </row>
    <row r="121" spans="1:12" x14ac:dyDescent="0.25">
      <c r="A121" s="9" t="s">
        <v>22</v>
      </c>
      <c r="B121" s="9" t="s">
        <v>187</v>
      </c>
      <c r="C121" s="9">
        <v>232</v>
      </c>
      <c r="D121" s="9">
        <v>183</v>
      </c>
      <c r="E121" s="9">
        <v>10.85</v>
      </c>
      <c r="F121" s="9" t="s">
        <v>10</v>
      </c>
      <c r="G121" s="9">
        <v>9.77</v>
      </c>
      <c r="H121" s="9">
        <f t="shared" si="4"/>
        <v>1.08</v>
      </c>
      <c r="I121" s="10">
        <f t="shared" si="5"/>
        <v>0.90046082949308759</v>
      </c>
      <c r="J121" s="17">
        <f t="shared" si="6"/>
        <v>1787.9099999999999</v>
      </c>
      <c r="K121" s="16"/>
      <c r="L121" s="17">
        <f t="shared" si="7"/>
        <v>0</v>
      </c>
    </row>
    <row r="122" spans="1:12" x14ac:dyDescent="0.25">
      <c r="A122" s="9" t="s">
        <v>22</v>
      </c>
      <c r="B122" s="9" t="s">
        <v>188</v>
      </c>
      <c r="C122" s="9">
        <v>233</v>
      </c>
      <c r="D122" s="9">
        <v>49.2</v>
      </c>
      <c r="E122" s="9">
        <v>18.3</v>
      </c>
      <c r="F122" s="9" t="s">
        <v>19</v>
      </c>
      <c r="G122" s="9">
        <v>16.47</v>
      </c>
      <c r="H122" s="9">
        <f t="shared" si="4"/>
        <v>1.8300000000000018</v>
      </c>
      <c r="I122" s="10">
        <f t="shared" si="5"/>
        <v>0.89999999999999991</v>
      </c>
      <c r="J122" s="17">
        <f t="shared" si="6"/>
        <v>810.32399999999996</v>
      </c>
      <c r="K122" s="16"/>
      <c r="L122" s="17">
        <f t="shared" si="7"/>
        <v>0</v>
      </c>
    </row>
    <row r="123" spans="1:12" x14ac:dyDescent="0.25">
      <c r="A123" s="9" t="s">
        <v>333</v>
      </c>
      <c r="B123" s="9" t="s">
        <v>187</v>
      </c>
      <c r="C123" s="9">
        <v>232</v>
      </c>
      <c r="D123" s="9">
        <v>183</v>
      </c>
      <c r="E123" s="9">
        <v>10.85</v>
      </c>
      <c r="F123" s="9" t="s">
        <v>10</v>
      </c>
      <c r="G123" s="9">
        <f>E123</f>
        <v>10.85</v>
      </c>
      <c r="H123" s="9">
        <f t="shared" ref="H123:H124" si="8">E123-G123</f>
        <v>0</v>
      </c>
      <c r="I123" s="10">
        <f t="shared" ref="I123:I124" si="9">G123/E123</f>
        <v>1</v>
      </c>
      <c r="J123" s="17">
        <f t="shared" si="6"/>
        <v>1985.55</v>
      </c>
      <c r="K123" s="16"/>
      <c r="L123" s="17">
        <f t="shared" ref="L123:L124" si="10">D123*E123*K123</f>
        <v>0</v>
      </c>
    </row>
    <row r="124" spans="1:12" x14ac:dyDescent="0.25">
      <c r="A124" s="9" t="s">
        <v>333</v>
      </c>
      <c r="B124" s="9" t="s">
        <v>188</v>
      </c>
      <c r="C124" s="9">
        <v>233</v>
      </c>
      <c r="D124" s="9">
        <v>49.2</v>
      </c>
      <c r="E124" s="9">
        <v>18.3</v>
      </c>
      <c r="F124" s="9" t="s">
        <v>19</v>
      </c>
      <c r="G124" s="9">
        <f>E124</f>
        <v>18.3</v>
      </c>
      <c r="H124" s="9">
        <f t="shared" si="8"/>
        <v>0</v>
      </c>
      <c r="I124" s="10">
        <f t="shared" si="9"/>
        <v>1</v>
      </c>
      <c r="J124" s="17">
        <f t="shared" si="6"/>
        <v>900.36000000000013</v>
      </c>
      <c r="K124" s="16"/>
      <c r="L124" s="17">
        <f t="shared" si="10"/>
        <v>0</v>
      </c>
    </row>
    <row r="125" spans="1:12" x14ac:dyDescent="0.25">
      <c r="A125" s="9" t="s">
        <v>333</v>
      </c>
      <c r="B125" s="9" t="s">
        <v>189</v>
      </c>
      <c r="C125" s="9">
        <v>234</v>
      </c>
      <c r="D125" s="9">
        <v>183</v>
      </c>
      <c r="E125" s="9">
        <v>20.12</v>
      </c>
      <c r="F125" s="9" t="s">
        <v>10</v>
      </c>
      <c r="G125" s="9">
        <f>E125</f>
        <v>20.12</v>
      </c>
      <c r="H125" s="9">
        <f t="shared" si="4"/>
        <v>0</v>
      </c>
      <c r="I125" s="10">
        <f t="shared" si="5"/>
        <v>1</v>
      </c>
      <c r="J125" s="17">
        <f t="shared" si="6"/>
        <v>3681.96</v>
      </c>
      <c r="K125" s="16"/>
      <c r="L125" s="17">
        <f t="shared" si="7"/>
        <v>0</v>
      </c>
    </row>
    <row r="126" spans="1:12" x14ac:dyDescent="0.25">
      <c r="A126" s="9" t="s">
        <v>22</v>
      </c>
      <c r="B126" s="9" t="s">
        <v>190</v>
      </c>
      <c r="C126" s="9">
        <v>235</v>
      </c>
      <c r="D126" s="9">
        <v>2.5</v>
      </c>
      <c r="E126" s="9">
        <v>1232</v>
      </c>
      <c r="F126" s="9" t="s">
        <v>23</v>
      </c>
      <c r="G126" s="9">
        <v>1232</v>
      </c>
      <c r="H126" s="9">
        <f t="shared" si="4"/>
        <v>0</v>
      </c>
      <c r="I126" s="10">
        <f t="shared" si="5"/>
        <v>1</v>
      </c>
      <c r="J126" s="17">
        <f t="shared" si="6"/>
        <v>3080</v>
      </c>
      <c r="K126" s="16"/>
      <c r="L126" s="17">
        <f t="shared" si="7"/>
        <v>0</v>
      </c>
    </row>
    <row r="127" spans="1:12" x14ac:dyDescent="0.25">
      <c r="A127" s="9" t="s">
        <v>22</v>
      </c>
      <c r="B127" s="9" t="s">
        <v>191</v>
      </c>
      <c r="C127" s="9">
        <v>237</v>
      </c>
      <c r="D127" s="9">
        <v>183</v>
      </c>
      <c r="E127" s="9">
        <v>3.74</v>
      </c>
      <c r="F127" s="9" t="s">
        <v>10</v>
      </c>
      <c r="G127" s="9">
        <v>3.18</v>
      </c>
      <c r="H127" s="9">
        <f t="shared" si="4"/>
        <v>0.56000000000000005</v>
      </c>
      <c r="I127" s="10">
        <f t="shared" si="5"/>
        <v>0.85026737967914434</v>
      </c>
      <c r="J127" s="17">
        <f t="shared" si="6"/>
        <v>581.94000000000005</v>
      </c>
      <c r="K127" s="16"/>
      <c r="L127" s="17">
        <f t="shared" si="7"/>
        <v>0</v>
      </c>
    </row>
    <row r="128" spans="1:12" x14ac:dyDescent="0.25">
      <c r="A128" s="9" t="s">
        <v>22</v>
      </c>
      <c r="B128" s="9" t="s">
        <v>192</v>
      </c>
      <c r="C128" s="9">
        <v>238</v>
      </c>
      <c r="D128" s="9">
        <v>183</v>
      </c>
      <c r="E128" s="9">
        <v>18.12</v>
      </c>
      <c r="F128" s="9" t="s">
        <v>10</v>
      </c>
      <c r="G128" s="9">
        <v>15.4</v>
      </c>
      <c r="H128" s="9">
        <f t="shared" si="4"/>
        <v>2.7200000000000006</v>
      </c>
      <c r="I128" s="10">
        <f t="shared" si="5"/>
        <v>0.84988962472406182</v>
      </c>
      <c r="J128" s="17">
        <f t="shared" si="6"/>
        <v>2818.2000000000003</v>
      </c>
      <c r="K128" s="16"/>
      <c r="L128" s="17">
        <f t="shared" si="7"/>
        <v>0</v>
      </c>
    </row>
    <row r="129" spans="1:12" x14ac:dyDescent="0.25">
      <c r="A129" s="9" t="s">
        <v>22</v>
      </c>
      <c r="B129" s="9" t="s">
        <v>193</v>
      </c>
      <c r="C129" s="9">
        <v>239</v>
      </c>
      <c r="D129" s="9">
        <v>183</v>
      </c>
      <c r="E129" s="9">
        <v>8.57</v>
      </c>
      <c r="F129" s="9" t="s">
        <v>10</v>
      </c>
      <c r="G129" s="9">
        <v>7.28</v>
      </c>
      <c r="H129" s="9">
        <f t="shared" si="4"/>
        <v>1.29</v>
      </c>
      <c r="I129" s="10">
        <f t="shared" si="5"/>
        <v>0.84947491248541429</v>
      </c>
      <c r="J129" s="17">
        <f t="shared" si="6"/>
        <v>1332.24</v>
      </c>
      <c r="K129" s="16"/>
      <c r="L129" s="17">
        <f t="shared" si="7"/>
        <v>0</v>
      </c>
    </row>
    <row r="130" spans="1:12" x14ac:dyDescent="0.25">
      <c r="A130" s="9" t="s">
        <v>22</v>
      </c>
      <c r="B130" s="9" t="s">
        <v>194</v>
      </c>
      <c r="C130" s="9">
        <v>240</v>
      </c>
      <c r="D130" s="9">
        <v>183</v>
      </c>
      <c r="E130" s="9">
        <v>38.43</v>
      </c>
      <c r="F130" s="9" t="s">
        <v>10</v>
      </c>
      <c r="G130" s="9">
        <v>32.67</v>
      </c>
      <c r="H130" s="9">
        <f t="shared" si="4"/>
        <v>5.759999999999998</v>
      </c>
      <c r="I130" s="10">
        <f t="shared" si="5"/>
        <v>0.85011709601873542</v>
      </c>
      <c r="J130" s="17">
        <f t="shared" si="6"/>
        <v>5978.6100000000006</v>
      </c>
      <c r="K130" s="16"/>
      <c r="L130" s="17">
        <f t="shared" si="7"/>
        <v>0</v>
      </c>
    </row>
    <row r="131" spans="1:12" x14ac:dyDescent="0.25">
      <c r="A131" s="9" t="s">
        <v>333</v>
      </c>
      <c r="B131" s="9" t="s">
        <v>191</v>
      </c>
      <c r="C131" s="9">
        <v>237</v>
      </c>
      <c r="D131" s="9">
        <v>183</v>
      </c>
      <c r="E131" s="9">
        <v>3.74</v>
      </c>
      <c r="F131" s="9" t="s">
        <v>10</v>
      </c>
      <c r="G131" s="9">
        <f>E131</f>
        <v>3.74</v>
      </c>
      <c r="H131" s="9">
        <f t="shared" ref="H131:H134" si="11">E131-G131</f>
        <v>0</v>
      </c>
      <c r="I131" s="10">
        <f t="shared" ref="I131:I134" si="12">G131/E131</f>
        <v>1</v>
      </c>
      <c r="J131" s="17">
        <f t="shared" si="6"/>
        <v>684.42000000000007</v>
      </c>
      <c r="K131" s="16"/>
      <c r="L131" s="17">
        <f t="shared" ref="L131:L134" si="13">D131*E131*K131</f>
        <v>0</v>
      </c>
    </row>
    <row r="132" spans="1:12" x14ac:dyDescent="0.25">
      <c r="A132" s="9" t="s">
        <v>333</v>
      </c>
      <c r="B132" s="9" t="s">
        <v>192</v>
      </c>
      <c r="C132" s="9">
        <v>238</v>
      </c>
      <c r="D132" s="9">
        <v>183</v>
      </c>
      <c r="E132" s="9">
        <v>18.12</v>
      </c>
      <c r="F132" s="9" t="s">
        <v>10</v>
      </c>
      <c r="G132" s="9">
        <f>E132</f>
        <v>18.12</v>
      </c>
      <c r="H132" s="9">
        <f t="shared" si="11"/>
        <v>0</v>
      </c>
      <c r="I132" s="10">
        <f t="shared" si="12"/>
        <v>1</v>
      </c>
      <c r="J132" s="17">
        <f t="shared" si="6"/>
        <v>3315.96</v>
      </c>
      <c r="K132" s="16"/>
      <c r="L132" s="17">
        <f t="shared" si="13"/>
        <v>0</v>
      </c>
    </row>
    <row r="133" spans="1:12" x14ac:dyDescent="0.25">
      <c r="A133" s="9" t="s">
        <v>333</v>
      </c>
      <c r="B133" s="9" t="s">
        <v>193</v>
      </c>
      <c r="C133" s="9">
        <v>239</v>
      </c>
      <c r="D133" s="9">
        <v>183</v>
      </c>
      <c r="E133" s="9">
        <v>8.57</v>
      </c>
      <c r="F133" s="9" t="s">
        <v>10</v>
      </c>
      <c r="G133" s="9">
        <f>E133</f>
        <v>8.57</v>
      </c>
      <c r="H133" s="9">
        <f t="shared" si="11"/>
        <v>0</v>
      </c>
      <c r="I133" s="10">
        <f t="shared" si="12"/>
        <v>1</v>
      </c>
      <c r="J133" s="17">
        <f t="shared" si="6"/>
        <v>1568.31</v>
      </c>
      <c r="K133" s="16"/>
      <c r="L133" s="17">
        <f t="shared" si="13"/>
        <v>0</v>
      </c>
    </row>
    <row r="134" spans="1:12" x14ac:dyDescent="0.25">
      <c r="A134" s="9" t="s">
        <v>333</v>
      </c>
      <c r="B134" s="9" t="s">
        <v>194</v>
      </c>
      <c r="C134" s="9">
        <v>240</v>
      </c>
      <c r="D134" s="9">
        <v>183</v>
      </c>
      <c r="E134" s="9">
        <v>38.43</v>
      </c>
      <c r="F134" s="9" t="s">
        <v>10</v>
      </c>
      <c r="G134" s="9">
        <f>E134</f>
        <v>38.43</v>
      </c>
      <c r="H134" s="9">
        <f t="shared" si="11"/>
        <v>0</v>
      </c>
      <c r="I134" s="10">
        <f t="shared" si="12"/>
        <v>1</v>
      </c>
      <c r="J134" s="17">
        <f t="shared" si="6"/>
        <v>7032.69</v>
      </c>
      <c r="K134" s="16"/>
      <c r="L134" s="17">
        <f t="shared" si="13"/>
        <v>0</v>
      </c>
    </row>
    <row r="135" spans="1:12" x14ac:dyDescent="0.25">
      <c r="A135" s="9" t="s">
        <v>21</v>
      </c>
      <c r="B135" s="9" t="s">
        <v>195</v>
      </c>
      <c r="C135" s="9">
        <v>243</v>
      </c>
      <c r="D135" s="9">
        <v>64.58</v>
      </c>
      <c r="E135" s="9">
        <v>138.88</v>
      </c>
      <c r="F135" s="9" t="s">
        <v>10</v>
      </c>
      <c r="G135" s="9">
        <v>138.88</v>
      </c>
      <c r="H135" s="9">
        <f t="shared" si="4"/>
        <v>0</v>
      </c>
      <c r="I135" s="10">
        <f t="shared" si="5"/>
        <v>1</v>
      </c>
      <c r="J135" s="17">
        <f t="shared" si="6"/>
        <v>8968.8703999999998</v>
      </c>
      <c r="K135" s="16"/>
      <c r="L135" s="17">
        <f t="shared" si="7"/>
        <v>0</v>
      </c>
    </row>
    <row r="136" spans="1:12" x14ac:dyDescent="0.25">
      <c r="A136" s="9" t="s">
        <v>18</v>
      </c>
      <c r="B136" s="9" t="s">
        <v>196</v>
      </c>
      <c r="C136" s="9">
        <v>246</v>
      </c>
      <c r="D136" s="9">
        <v>14500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14500</v>
      </c>
      <c r="K136" s="16"/>
      <c r="L136" s="17">
        <f t="shared" si="7"/>
        <v>0</v>
      </c>
    </row>
    <row r="137" spans="1:12" x14ac:dyDescent="0.25">
      <c r="A137" s="9" t="s">
        <v>18</v>
      </c>
      <c r="B137" s="9" t="s">
        <v>273</v>
      </c>
      <c r="C137" s="9">
        <v>247</v>
      </c>
      <c r="D137" s="9">
        <v>600</v>
      </c>
      <c r="E137" s="9">
        <v>1</v>
      </c>
      <c r="F137" s="9" t="s">
        <v>13</v>
      </c>
      <c r="G137" s="9">
        <v>1</v>
      </c>
      <c r="H137" s="9">
        <f t="shared" si="4"/>
        <v>0</v>
      </c>
      <c r="I137" s="10">
        <f t="shared" si="5"/>
        <v>1</v>
      </c>
      <c r="J137" s="17">
        <f t="shared" si="6"/>
        <v>600</v>
      </c>
      <c r="K137" s="16"/>
      <c r="L137" s="17">
        <f t="shared" si="7"/>
        <v>0</v>
      </c>
    </row>
    <row r="138" spans="1:12" x14ac:dyDescent="0.25">
      <c r="A138" s="9" t="s">
        <v>18</v>
      </c>
      <c r="B138" s="9" t="s">
        <v>197</v>
      </c>
      <c r="C138" s="9">
        <v>248</v>
      </c>
      <c r="D138" s="9">
        <v>2000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2000</v>
      </c>
      <c r="K138" s="16"/>
      <c r="L138" s="17">
        <f t="shared" si="7"/>
        <v>0</v>
      </c>
    </row>
    <row r="139" spans="1:12" x14ac:dyDescent="0.25">
      <c r="A139" s="9" t="s">
        <v>24</v>
      </c>
      <c r="B139" s="9" t="s">
        <v>198</v>
      </c>
      <c r="C139" s="9">
        <v>250</v>
      </c>
      <c r="D139" s="9">
        <v>9000</v>
      </c>
      <c r="E139" s="9">
        <v>1</v>
      </c>
      <c r="F139" s="9" t="s">
        <v>12</v>
      </c>
      <c r="G139" s="9">
        <v>1</v>
      </c>
      <c r="H139" s="9">
        <f t="shared" ref="H139:H188" si="14">E139-G139</f>
        <v>0</v>
      </c>
      <c r="I139" s="10">
        <f t="shared" ref="I139:I188" si="15">G139/E139</f>
        <v>1</v>
      </c>
      <c r="J139" s="17">
        <f t="shared" si="6"/>
        <v>9000</v>
      </c>
      <c r="K139" s="16"/>
      <c r="L139" s="17">
        <f t="shared" ref="L139:L188" si="16">D139*E139*K139</f>
        <v>0</v>
      </c>
    </row>
    <row r="140" spans="1:12" x14ac:dyDescent="0.25">
      <c r="A140" s="9" t="s">
        <v>24</v>
      </c>
      <c r="B140" s="9" t="s">
        <v>199</v>
      </c>
      <c r="C140" s="9">
        <v>251</v>
      </c>
      <c r="D140" s="9">
        <v>6000</v>
      </c>
      <c r="E140" s="9">
        <v>1</v>
      </c>
      <c r="F140" s="9" t="s">
        <v>12</v>
      </c>
      <c r="G140" s="9">
        <v>1</v>
      </c>
      <c r="H140" s="9">
        <f t="shared" si="14"/>
        <v>0</v>
      </c>
      <c r="I140" s="10">
        <f t="shared" si="15"/>
        <v>1</v>
      </c>
      <c r="J140" s="17">
        <f t="shared" si="6"/>
        <v>6000</v>
      </c>
      <c r="K140" s="16"/>
      <c r="L140" s="17">
        <f t="shared" si="16"/>
        <v>0</v>
      </c>
    </row>
    <row r="141" spans="1:12" x14ac:dyDescent="0.25">
      <c r="A141" s="9" t="s">
        <v>24</v>
      </c>
      <c r="B141" s="9" t="s">
        <v>200</v>
      </c>
      <c r="C141" s="9">
        <v>253</v>
      </c>
      <c r="D141" s="9">
        <v>500</v>
      </c>
      <c r="E141" s="9">
        <v>1</v>
      </c>
      <c r="F141" s="9" t="s">
        <v>12</v>
      </c>
      <c r="G141" s="9">
        <v>1</v>
      </c>
      <c r="H141" s="9">
        <f t="shared" si="14"/>
        <v>0</v>
      </c>
      <c r="I141" s="10">
        <f t="shared" si="15"/>
        <v>1</v>
      </c>
      <c r="J141" s="17">
        <f t="shared" si="6"/>
        <v>500</v>
      </c>
      <c r="K141" s="16"/>
      <c r="L141" s="17">
        <f t="shared" si="16"/>
        <v>0</v>
      </c>
    </row>
    <row r="142" spans="1:12" x14ac:dyDescent="0.25">
      <c r="A142" s="9" t="s">
        <v>24</v>
      </c>
      <c r="B142" s="9" t="s">
        <v>25</v>
      </c>
      <c r="C142" s="9">
        <v>254</v>
      </c>
      <c r="D142" s="9">
        <v>4000</v>
      </c>
      <c r="E142" s="9">
        <v>1</v>
      </c>
      <c r="F142" s="9" t="s">
        <v>12</v>
      </c>
      <c r="G142" s="9">
        <v>1</v>
      </c>
      <c r="H142" s="9">
        <f t="shared" si="14"/>
        <v>0</v>
      </c>
      <c r="I142" s="10">
        <f t="shared" si="15"/>
        <v>1</v>
      </c>
      <c r="J142" s="17">
        <f t="shared" si="6"/>
        <v>4000</v>
      </c>
      <c r="K142" s="16"/>
      <c r="L142" s="17">
        <f t="shared" si="16"/>
        <v>0</v>
      </c>
    </row>
    <row r="143" spans="1:12" x14ac:dyDescent="0.25">
      <c r="A143" s="9" t="s">
        <v>24</v>
      </c>
      <c r="B143" s="9" t="s">
        <v>201</v>
      </c>
      <c r="C143" s="9">
        <v>255</v>
      </c>
      <c r="D143" s="9">
        <v>6000</v>
      </c>
      <c r="E143" s="9">
        <v>1</v>
      </c>
      <c r="F143" s="9" t="s">
        <v>12</v>
      </c>
      <c r="G143" s="9">
        <v>1</v>
      </c>
      <c r="H143" s="9">
        <f t="shared" si="14"/>
        <v>0</v>
      </c>
      <c r="I143" s="10">
        <f t="shared" si="15"/>
        <v>1</v>
      </c>
      <c r="J143" s="17">
        <f t="shared" si="6"/>
        <v>6000</v>
      </c>
      <c r="K143" s="16"/>
      <c r="L143" s="17">
        <f t="shared" si="16"/>
        <v>0</v>
      </c>
    </row>
    <row r="144" spans="1:12" x14ac:dyDescent="0.25">
      <c r="A144" s="9" t="s">
        <v>24</v>
      </c>
      <c r="B144" s="9" t="s">
        <v>272</v>
      </c>
      <c r="C144" s="9">
        <v>256</v>
      </c>
      <c r="D144" s="9">
        <v>2500</v>
      </c>
      <c r="E144" s="9">
        <v>1</v>
      </c>
      <c r="F144" s="9" t="s">
        <v>12</v>
      </c>
      <c r="G144" s="9">
        <v>1</v>
      </c>
      <c r="H144" s="9">
        <f t="shared" si="14"/>
        <v>0</v>
      </c>
      <c r="I144" s="10">
        <f t="shared" si="15"/>
        <v>1</v>
      </c>
      <c r="J144" s="17">
        <f t="shared" si="6"/>
        <v>2500</v>
      </c>
      <c r="K144" s="16"/>
      <c r="L144" s="17">
        <f t="shared" si="16"/>
        <v>0</v>
      </c>
    </row>
    <row r="145" spans="1:12" x14ac:dyDescent="0.25">
      <c r="A145" s="9" t="s">
        <v>24</v>
      </c>
      <c r="B145" s="9" t="s">
        <v>202</v>
      </c>
      <c r="C145" s="9">
        <v>257</v>
      </c>
      <c r="D145" s="9">
        <v>1800</v>
      </c>
      <c r="E145" s="9">
        <v>1</v>
      </c>
      <c r="F145" s="9" t="s">
        <v>12</v>
      </c>
      <c r="G145" s="9">
        <v>1</v>
      </c>
      <c r="H145" s="9">
        <f t="shared" si="14"/>
        <v>0</v>
      </c>
      <c r="I145" s="10">
        <f t="shared" si="15"/>
        <v>1</v>
      </c>
      <c r="J145" s="17">
        <f t="shared" si="6"/>
        <v>1800</v>
      </c>
      <c r="K145" s="16"/>
      <c r="L145" s="17">
        <f t="shared" si="16"/>
        <v>0</v>
      </c>
    </row>
    <row r="146" spans="1:12" x14ac:dyDescent="0.25">
      <c r="A146" s="9" t="s">
        <v>24</v>
      </c>
      <c r="B146" s="9" t="s">
        <v>203</v>
      </c>
      <c r="C146" s="9">
        <v>258</v>
      </c>
      <c r="D146" s="9">
        <v>2000</v>
      </c>
      <c r="E146" s="9">
        <v>1</v>
      </c>
      <c r="F146" s="9" t="s">
        <v>12</v>
      </c>
      <c r="G146" s="9">
        <v>0</v>
      </c>
      <c r="H146" s="9">
        <f t="shared" si="14"/>
        <v>1</v>
      </c>
      <c r="I146" s="10">
        <f t="shared" si="15"/>
        <v>0</v>
      </c>
      <c r="J146" s="17">
        <f t="shared" si="6"/>
        <v>0</v>
      </c>
      <c r="K146" s="16"/>
      <c r="L146" s="17">
        <f t="shared" si="16"/>
        <v>0</v>
      </c>
    </row>
    <row r="147" spans="1:12" x14ac:dyDescent="0.25">
      <c r="A147" s="9" t="s">
        <v>26</v>
      </c>
      <c r="B147" s="9" t="s">
        <v>204</v>
      </c>
      <c r="C147" s="9">
        <v>260</v>
      </c>
      <c r="D147" s="9">
        <v>5535</v>
      </c>
      <c r="E147" s="9">
        <v>30.7</v>
      </c>
      <c r="F147" s="9" t="s">
        <v>19</v>
      </c>
      <c r="G147" s="9">
        <v>30.7</v>
      </c>
      <c r="H147" s="9">
        <f t="shared" si="14"/>
        <v>0</v>
      </c>
      <c r="I147" s="10">
        <f t="shared" si="15"/>
        <v>1</v>
      </c>
      <c r="J147" s="17">
        <f>D147*E147*I147</f>
        <v>169924.5</v>
      </c>
      <c r="K147" s="16"/>
      <c r="L147" s="17">
        <f t="shared" si="16"/>
        <v>0</v>
      </c>
    </row>
    <row r="148" spans="1:12" x14ac:dyDescent="0.25">
      <c r="A148" s="9" t="s">
        <v>27</v>
      </c>
      <c r="B148" s="9" t="s">
        <v>205</v>
      </c>
      <c r="C148" s="9">
        <v>262</v>
      </c>
      <c r="D148" s="9">
        <v>450</v>
      </c>
      <c r="E148" s="9">
        <v>4</v>
      </c>
      <c r="F148" s="9" t="s">
        <v>13</v>
      </c>
      <c r="G148" s="9">
        <v>4</v>
      </c>
      <c r="H148" s="9">
        <f t="shared" si="14"/>
        <v>0</v>
      </c>
      <c r="I148" s="10">
        <f t="shared" si="15"/>
        <v>1</v>
      </c>
      <c r="J148" s="17">
        <f t="shared" si="6"/>
        <v>1800</v>
      </c>
      <c r="K148" s="16"/>
      <c r="L148" s="17">
        <f t="shared" si="16"/>
        <v>0</v>
      </c>
    </row>
    <row r="149" spans="1:12" x14ac:dyDescent="0.25">
      <c r="A149" s="9" t="s">
        <v>28</v>
      </c>
      <c r="B149" s="9" t="s">
        <v>206</v>
      </c>
      <c r="C149" s="9">
        <v>263</v>
      </c>
      <c r="D149" s="9">
        <v>14832</v>
      </c>
      <c r="E149" s="9">
        <v>1</v>
      </c>
      <c r="F149" s="9" t="s">
        <v>12</v>
      </c>
      <c r="G149" s="9">
        <v>1</v>
      </c>
      <c r="H149" s="9">
        <f t="shared" si="14"/>
        <v>0</v>
      </c>
      <c r="I149" s="10">
        <f t="shared" si="15"/>
        <v>1</v>
      </c>
      <c r="J149" s="17">
        <f t="shared" si="6"/>
        <v>14832</v>
      </c>
      <c r="K149" s="16"/>
      <c r="L149" s="17">
        <f t="shared" si="16"/>
        <v>0</v>
      </c>
    </row>
    <row r="150" spans="1:12" x14ac:dyDescent="0.25">
      <c r="A150" s="9" t="s">
        <v>27</v>
      </c>
      <c r="B150" s="9" t="s">
        <v>207</v>
      </c>
      <c r="C150" s="9">
        <v>264</v>
      </c>
      <c r="D150" s="9">
        <v>1500</v>
      </c>
      <c r="E150" s="9">
        <v>1</v>
      </c>
      <c r="F150" s="9" t="s">
        <v>12</v>
      </c>
      <c r="G150" s="9">
        <v>1</v>
      </c>
      <c r="H150" s="9">
        <f t="shared" si="14"/>
        <v>0</v>
      </c>
      <c r="I150" s="10">
        <f t="shared" si="15"/>
        <v>1</v>
      </c>
      <c r="J150" s="17">
        <f t="shared" si="6"/>
        <v>1500</v>
      </c>
      <c r="K150" s="16"/>
      <c r="L150" s="17">
        <f t="shared" si="16"/>
        <v>0</v>
      </c>
    </row>
    <row r="151" spans="1:12" x14ac:dyDescent="0.25">
      <c r="A151" s="9" t="s">
        <v>27</v>
      </c>
      <c r="B151" s="9" t="s">
        <v>209</v>
      </c>
      <c r="C151" s="9">
        <v>270</v>
      </c>
      <c r="D151" s="9">
        <v>250</v>
      </c>
      <c r="E151" s="9">
        <v>1</v>
      </c>
      <c r="F151" s="9" t="s">
        <v>12</v>
      </c>
      <c r="G151" s="9">
        <v>1</v>
      </c>
      <c r="H151" s="9">
        <f t="shared" si="14"/>
        <v>0</v>
      </c>
      <c r="I151" s="10">
        <f t="shared" si="15"/>
        <v>1</v>
      </c>
      <c r="J151" s="17">
        <f t="shared" si="6"/>
        <v>250</v>
      </c>
      <c r="K151" s="16"/>
      <c r="L151" s="17">
        <f t="shared" si="16"/>
        <v>0</v>
      </c>
    </row>
    <row r="152" spans="1:12" x14ac:dyDescent="0.25">
      <c r="A152" s="9" t="s">
        <v>29</v>
      </c>
      <c r="B152" s="9" t="s">
        <v>210</v>
      </c>
      <c r="C152" s="9">
        <v>272</v>
      </c>
      <c r="D152" s="9">
        <v>12000</v>
      </c>
      <c r="E152" s="9">
        <v>1</v>
      </c>
      <c r="F152" s="9" t="s">
        <v>12</v>
      </c>
      <c r="G152" s="9">
        <v>1</v>
      </c>
      <c r="H152" s="9">
        <f t="shared" si="14"/>
        <v>0</v>
      </c>
      <c r="I152" s="10">
        <f t="shared" si="15"/>
        <v>1</v>
      </c>
      <c r="J152" s="17">
        <f t="shared" si="6"/>
        <v>12000</v>
      </c>
      <c r="K152" s="16"/>
      <c r="L152" s="17">
        <f t="shared" si="16"/>
        <v>0</v>
      </c>
    </row>
    <row r="153" spans="1:12" x14ac:dyDescent="0.25">
      <c r="A153" s="9" t="s">
        <v>17</v>
      </c>
      <c r="B153" s="9" t="s">
        <v>211</v>
      </c>
      <c r="C153" s="9">
        <v>274</v>
      </c>
      <c r="D153" s="9">
        <v>350</v>
      </c>
      <c r="E153" s="9">
        <v>1</v>
      </c>
      <c r="F153" s="9" t="s">
        <v>12</v>
      </c>
      <c r="G153" s="9">
        <v>1</v>
      </c>
      <c r="H153" s="9">
        <f t="shared" si="14"/>
        <v>0</v>
      </c>
      <c r="I153" s="10">
        <f t="shared" si="15"/>
        <v>1</v>
      </c>
      <c r="J153" s="17">
        <f t="shared" si="6"/>
        <v>350</v>
      </c>
      <c r="K153" s="16"/>
      <c r="L153" s="17">
        <f t="shared" si="16"/>
        <v>0</v>
      </c>
    </row>
    <row r="154" spans="1:12" x14ac:dyDescent="0.25">
      <c r="A154" s="9" t="s">
        <v>17</v>
      </c>
      <c r="B154" s="9" t="s">
        <v>212</v>
      </c>
      <c r="C154" s="9">
        <v>275</v>
      </c>
      <c r="D154" s="9">
        <v>350</v>
      </c>
      <c r="E154" s="9">
        <v>1</v>
      </c>
      <c r="F154" s="9" t="s">
        <v>12</v>
      </c>
      <c r="G154" s="9">
        <v>1</v>
      </c>
      <c r="H154" s="9">
        <f t="shared" si="14"/>
        <v>0</v>
      </c>
      <c r="I154" s="10">
        <f t="shared" si="15"/>
        <v>1</v>
      </c>
      <c r="J154" s="17">
        <f t="shared" si="6"/>
        <v>350</v>
      </c>
      <c r="K154" s="16"/>
      <c r="L154" s="17">
        <f t="shared" si="16"/>
        <v>0</v>
      </c>
    </row>
    <row r="155" spans="1:12" x14ac:dyDescent="0.25">
      <c r="A155" s="9" t="s">
        <v>30</v>
      </c>
      <c r="B155" s="9" t="s">
        <v>214</v>
      </c>
      <c r="C155" s="9">
        <v>277</v>
      </c>
      <c r="D155" s="9">
        <v>34</v>
      </c>
      <c r="E155" s="9">
        <v>76.528999999999996</v>
      </c>
      <c r="F155" s="9" t="s">
        <v>31</v>
      </c>
      <c r="G155" s="9">
        <v>76.53</v>
      </c>
      <c r="H155" s="9">
        <f t="shared" si="14"/>
        <v>-1.0000000000047748E-3</v>
      </c>
      <c r="I155" s="10">
        <f t="shared" si="15"/>
        <v>1.0000130669419436</v>
      </c>
      <c r="J155" s="17">
        <f t="shared" si="6"/>
        <v>2602.02</v>
      </c>
      <c r="K155" s="16"/>
      <c r="L155" s="17">
        <f t="shared" si="16"/>
        <v>0</v>
      </c>
    </row>
    <row r="156" spans="1:12" x14ac:dyDescent="0.25">
      <c r="A156" s="9" t="s">
        <v>30</v>
      </c>
      <c r="B156" s="9" t="s">
        <v>215</v>
      </c>
      <c r="C156" s="9">
        <v>278</v>
      </c>
      <c r="D156" s="9">
        <v>77</v>
      </c>
      <c r="E156" s="9">
        <v>29.302600000000002</v>
      </c>
      <c r="F156" s="9" t="s">
        <v>31</v>
      </c>
      <c r="G156" s="9">
        <v>29.3</v>
      </c>
      <c r="H156" s="9">
        <f t="shared" si="14"/>
        <v>2.6000000000010459E-3</v>
      </c>
      <c r="I156" s="10">
        <f t="shared" si="15"/>
        <v>0.99991127067222696</v>
      </c>
      <c r="J156" s="17">
        <f t="shared" si="6"/>
        <v>2256.1</v>
      </c>
      <c r="K156" s="16"/>
      <c r="L156" s="17">
        <f t="shared" si="16"/>
        <v>0</v>
      </c>
    </row>
    <row r="157" spans="1:12" x14ac:dyDescent="0.25">
      <c r="A157" s="9" t="s">
        <v>30</v>
      </c>
      <c r="B157" s="9" t="s">
        <v>216</v>
      </c>
      <c r="C157" s="9">
        <v>279</v>
      </c>
      <c r="D157" s="9">
        <v>23</v>
      </c>
      <c r="E157" s="9">
        <v>66</v>
      </c>
      <c r="F157" s="9" t="s">
        <v>23</v>
      </c>
      <c r="G157" s="9">
        <v>66</v>
      </c>
      <c r="H157" s="9">
        <f t="shared" si="14"/>
        <v>0</v>
      </c>
      <c r="I157" s="10">
        <f t="shared" si="15"/>
        <v>1</v>
      </c>
      <c r="J157" s="17">
        <f t="shared" ref="J157:J188" si="17">D157*G157</f>
        <v>1518</v>
      </c>
      <c r="K157" s="16"/>
      <c r="L157" s="17">
        <f t="shared" si="16"/>
        <v>0</v>
      </c>
    </row>
    <row r="158" spans="1:12" x14ac:dyDescent="0.25">
      <c r="A158" s="9" t="s">
        <v>30</v>
      </c>
      <c r="B158" s="9" t="s">
        <v>217</v>
      </c>
      <c r="C158" s="9">
        <v>280</v>
      </c>
      <c r="D158" s="9">
        <v>151</v>
      </c>
      <c r="E158" s="9">
        <v>17.375499999999999</v>
      </c>
      <c r="F158" s="9" t="s">
        <v>31</v>
      </c>
      <c r="G158" s="9">
        <v>17.38</v>
      </c>
      <c r="H158" s="9">
        <f t="shared" si="14"/>
        <v>-4.5000000000001705E-3</v>
      </c>
      <c r="I158" s="10">
        <f t="shared" si="15"/>
        <v>1.0002589853529396</v>
      </c>
      <c r="J158" s="17">
        <f t="shared" si="17"/>
        <v>2624.3799999999997</v>
      </c>
      <c r="K158" s="16"/>
      <c r="L158" s="17">
        <f t="shared" si="16"/>
        <v>0</v>
      </c>
    </row>
    <row r="159" spans="1:12" x14ac:dyDescent="0.25">
      <c r="A159" s="9" t="s">
        <v>22</v>
      </c>
      <c r="B159" s="9" t="s">
        <v>218</v>
      </c>
      <c r="C159" s="9">
        <v>282</v>
      </c>
      <c r="D159" s="9">
        <v>350</v>
      </c>
      <c r="E159" s="9">
        <v>1</v>
      </c>
      <c r="F159" s="9" t="s">
        <v>12</v>
      </c>
      <c r="G159" s="9">
        <v>0</v>
      </c>
      <c r="H159" s="9">
        <f t="shared" si="14"/>
        <v>1</v>
      </c>
      <c r="I159" s="10">
        <f t="shared" si="15"/>
        <v>0</v>
      </c>
      <c r="J159" s="17">
        <f t="shared" si="17"/>
        <v>0</v>
      </c>
      <c r="K159" s="16"/>
      <c r="L159" s="17">
        <f t="shared" si="16"/>
        <v>0</v>
      </c>
    </row>
    <row r="160" spans="1:12" x14ac:dyDescent="0.25">
      <c r="A160" s="9" t="s">
        <v>21</v>
      </c>
      <c r="B160" s="9" t="s">
        <v>219</v>
      </c>
      <c r="C160" s="9">
        <v>283</v>
      </c>
      <c r="D160" s="9">
        <v>400</v>
      </c>
      <c r="E160" s="9">
        <v>1</v>
      </c>
      <c r="F160" s="9" t="s">
        <v>12</v>
      </c>
      <c r="G160" s="9">
        <v>1</v>
      </c>
      <c r="H160" s="9">
        <f t="shared" si="14"/>
        <v>0</v>
      </c>
      <c r="I160" s="10">
        <f t="shared" si="15"/>
        <v>1</v>
      </c>
      <c r="J160" s="17">
        <f t="shared" si="17"/>
        <v>400</v>
      </c>
      <c r="K160" s="16"/>
      <c r="L160" s="17">
        <f t="shared" si="16"/>
        <v>0</v>
      </c>
    </row>
    <row r="161" spans="1:12" x14ac:dyDescent="0.25">
      <c r="A161" s="9" t="s">
        <v>22</v>
      </c>
      <c r="B161" s="9" t="s">
        <v>337</v>
      </c>
      <c r="C161" s="9">
        <v>286</v>
      </c>
      <c r="D161" s="9">
        <v>301.392</v>
      </c>
      <c r="E161" s="9">
        <v>4.8959000000000001</v>
      </c>
      <c r="F161" s="9" t="s">
        <v>10</v>
      </c>
      <c r="G161" s="9">
        <v>4.9000000000000004</v>
      </c>
      <c r="H161" s="9">
        <f t="shared" si="14"/>
        <v>-4.1000000000002146E-3</v>
      </c>
      <c r="I161" s="10">
        <f t="shared" si="15"/>
        <v>1.000837435405135</v>
      </c>
      <c r="J161" s="17">
        <f t="shared" si="17"/>
        <v>1476.8208000000002</v>
      </c>
      <c r="K161" s="16"/>
      <c r="L161" s="17">
        <f t="shared" si="16"/>
        <v>0</v>
      </c>
    </row>
    <row r="162" spans="1:12" x14ac:dyDescent="0.25">
      <c r="A162" s="9" t="s">
        <v>22</v>
      </c>
      <c r="B162" s="9" t="s">
        <v>338</v>
      </c>
      <c r="C162" s="9">
        <v>288</v>
      </c>
      <c r="D162" s="9">
        <v>32.799999999999997</v>
      </c>
      <c r="E162" s="9">
        <v>39.520000000000003</v>
      </c>
      <c r="F162" s="9" t="s">
        <v>19</v>
      </c>
      <c r="G162" s="9">
        <v>0</v>
      </c>
      <c r="H162" s="9">
        <f t="shared" si="14"/>
        <v>39.520000000000003</v>
      </c>
      <c r="I162" s="10">
        <f t="shared" si="15"/>
        <v>0</v>
      </c>
      <c r="J162" s="17">
        <f t="shared" si="17"/>
        <v>0</v>
      </c>
      <c r="K162" s="16"/>
      <c r="L162" s="17">
        <f t="shared" si="16"/>
        <v>0</v>
      </c>
    </row>
    <row r="163" spans="1:12" x14ac:dyDescent="0.25">
      <c r="A163" s="9" t="s">
        <v>22</v>
      </c>
      <c r="B163" s="9" t="s">
        <v>274</v>
      </c>
      <c r="C163" s="9">
        <v>289</v>
      </c>
      <c r="D163" s="9">
        <v>75</v>
      </c>
      <c r="E163" s="9">
        <v>116</v>
      </c>
      <c r="F163" s="9" t="s">
        <v>31</v>
      </c>
      <c r="G163" s="9">
        <v>116</v>
      </c>
      <c r="H163" s="9">
        <f t="shared" si="14"/>
        <v>0</v>
      </c>
      <c r="I163" s="10">
        <f t="shared" si="15"/>
        <v>1</v>
      </c>
      <c r="J163" s="17">
        <f t="shared" si="17"/>
        <v>8700</v>
      </c>
      <c r="K163" s="16"/>
      <c r="L163" s="17">
        <f t="shared" si="16"/>
        <v>0</v>
      </c>
    </row>
    <row r="164" spans="1:12" x14ac:dyDescent="0.25">
      <c r="A164" s="9" t="s">
        <v>41</v>
      </c>
      <c r="B164" s="9" t="s">
        <v>220</v>
      </c>
      <c r="C164" s="9">
        <v>293</v>
      </c>
      <c r="D164" s="9">
        <v>178</v>
      </c>
      <c r="E164" s="9">
        <v>366</v>
      </c>
      <c r="F164" s="9" t="s">
        <v>23</v>
      </c>
      <c r="G164" s="9">
        <v>366</v>
      </c>
      <c r="H164" s="9">
        <f t="shared" si="14"/>
        <v>0</v>
      </c>
      <c r="I164" s="10">
        <f t="shared" si="15"/>
        <v>1</v>
      </c>
      <c r="J164" s="17">
        <f t="shared" si="17"/>
        <v>65148</v>
      </c>
      <c r="K164" s="16"/>
      <c r="L164" s="17">
        <f t="shared" si="16"/>
        <v>0</v>
      </c>
    </row>
    <row r="165" spans="1:12" x14ac:dyDescent="0.25">
      <c r="A165" s="9" t="s">
        <v>22</v>
      </c>
      <c r="B165" s="9" t="s">
        <v>332</v>
      </c>
      <c r="C165" s="9">
        <v>313</v>
      </c>
      <c r="D165" s="9">
        <v>301.392</v>
      </c>
      <c r="E165" s="9">
        <v>4.3170000000000002</v>
      </c>
      <c r="F165" s="9" t="s">
        <v>10</v>
      </c>
      <c r="G165" s="9">
        <v>0</v>
      </c>
      <c r="H165" s="9">
        <f t="shared" si="14"/>
        <v>4.3170000000000002</v>
      </c>
      <c r="I165" s="10">
        <f t="shared" si="15"/>
        <v>0</v>
      </c>
      <c r="J165" s="17">
        <f t="shared" si="17"/>
        <v>0</v>
      </c>
      <c r="K165" s="16"/>
      <c r="L165" s="17">
        <f t="shared" si="16"/>
        <v>0</v>
      </c>
    </row>
    <row r="166" spans="1:12" x14ac:dyDescent="0.25">
      <c r="A166" s="9" t="s">
        <v>18</v>
      </c>
      <c r="B166" s="9" t="s">
        <v>222</v>
      </c>
      <c r="C166" s="9">
        <v>350</v>
      </c>
      <c r="D166" s="9">
        <v>1</v>
      </c>
      <c r="E166" s="9">
        <v>3</v>
      </c>
      <c r="F166" s="9" t="s">
        <v>12</v>
      </c>
      <c r="G166" s="9">
        <v>0</v>
      </c>
      <c r="H166" s="9">
        <f t="shared" si="14"/>
        <v>3</v>
      </c>
      <c r="I166" s="10">
        <f t="shared" si="15"/>
        <v>0</v>
      </c>
      <c r="J166" s="17">
        <f t="shared" si="17"/>
        <v>0</v>
      </c>
      <c r="K166" s="24"/>
      <c r="L166" s="17">
        <f t="shared" si="16"/>
        <v>0</v>
      </c>
    </row>
    <row r="167" spans="1:12" x14ac:dyDescent="0.25">
      <c r="A167" s="9" t="s">
        <v>60</v>
      </c>
      <c r="B167" s="9" t="s">
        <v>328</v>
      </c>
      <c r="C167" s="9">
        <v>351</v>
      </c>
      <c r="D167" s="9">
        <v>1</v>
      </c>
      <c r="E167" s="9">
        <v>1</v>
      </c>
      <c r="F167" s="9" t="s">
        <v>12</v>
      </c>
      <c r="G167" s="9">
        <v>0</v>
      </c>
      <c r="H167" s="9">
        <f t="shared" si="14"/>
        <v>1</v>
      </c>
      <c r="I167" s="10">
        <f t="shared" si="15"/>
        <v>0</v>
      </c>
      <c r="J167" s="17">
        <f t="shared" si="17"/>
        <v>0</v>
      </c>
      <c r="K167" s="24"/>
      <c r="L167" s="17">
        <f t="shared" si="16"/>
        <v>0</v>
      </c>
    </row>
    <row r="168" spans="1:12" x14ac:dyDescent="0.25">
      <c r="A168" s="9" t="s">
        <v>24</v>
      </c>
      <c r="B168" s="9" t="s">
        <v>289</v>
      </c>
      <c r="C168" s="9">
        <v>352</v>
      </c>
      <c r="D168" s="9">
        <v>1</v>
      </c>
      <c r="E168" s="9">
        <v>1</v>
      </c>
      <c r="F168" s="9" t="s">
        <v>12</v>
      </c>
      <c r="G168" s="9">
        <v>0</v>
      </c>
      <c r="H168" s="9">
        <f t="shared" si="14"/>
        <v>1</v>
      </c>
      <c r="I168" s="10">
        <f t="shared" si="15"/>
        <v>0</v>
      </c>
      <c r="J168" s="17">
        <f t="shared" si="17"/>
        <v>0</v>
      </c>
      <c r="K168" s="24"/>
      <c r="L168" s="17">
        <f t="shared" si="16"/>
        <v>0</v>
      </c>
    </row>
    <row r="169" spans="1:12" x14ac:dyDescent="0.25">
      <c r="A169" s="9" t="s">
        <v>24</v>
      </c>
      <c r="B169" s="9" t="s">
        <v>224</v>
      </c>
      <c r="C169" s="9">
        <v>401</v>
      </c>
      <c r="D169" s="9">
        <v>2000</v>
      </c>
      <c r="E169" s="9">
        <v>1</v>
      </c>
      <c r="F169" s="9" t="s">
        <v>12</v>
      </c>
      <c r="G169" s="9">
        <v>1</v>
      </c>
      <c r="H169" s="9">
        <f t="shared" si="14"/>
        <v>0</v>
      </c>
      <c r="I169" s="10">
        <f t="shared" si="15"/>
        <v>1</v>
      </c>
      <c r="J169" s="17">
        <f t="shared" si="17"/>
        <v>2000</v>
      </c>
      <c r="K169" s="24"/>
      <c r="L169" s="17">
        <f t="shared" si="16"/>
        <v>0</v>
      </c>
    </row>
    <row r="170" spans="1:12" x14ac:dyDescent="0.25">
      <c r="A170" s="9" t="s">
        <v>24</v>
      </c>
      <c r="B170" s="9" t="s">
        <v>225</v>
      </c>
      <c r="C170" s="9">
        <v>402</v>
      </c>
      <c r="D170" s="9">
        <v>2000</v>
      </c>
      <c r="E170" s="9">
        <v>1</v>
      </c>
      <c r="F170" s="9" t="s">
        <v>12</v>
      </c>
      <c r="G170" s="9">
        <v>1</v>
      </c>
      <c r="H170" s="9">
        <f t="shared" si="14"/>
        <v>0</v>
      </c>
      <c r="I170" s="10">
        <f t="shared" si="15"/>
        <v>1</v>
      </c>
      <c r="J170" s="17">
        <f t="shared" si="17"/>
        <v>2000</v>
      </c>
      <c r="K170" s="24"/>
      <c r="L170" s="17">
        <f t="shared" si="16"/>
        <v>0</v>
      </c>
    </row>
    <row r="171" spans="1:12" x14ac:dyDescent="0.25">
      <c r="A171" s="9" t="s">
        <v>24</v>
      </c>
      <c r="B171" s="9" t="s">
        <v>226</v>
      </c>
      <c r="C171" s="9">
        <v>403</v>
      </c>
      <c r="D171" s="9">
        <v>2000</v>
      </c>
      <c r="E171" s="9">
        <v>1</v>
      </c>
      <c r="F171" s="9" t="s">
        <v>12</v>
      </c>
      <c r="G171" s="9">
        <v>0</v>
      </c>
      <c r="H171" s="9">
        <f t="shared" si="14"/>
        <v>1</v>
      </c>
      <c r="I171" s="10">
        <f t="shared" si="15"/>
        <v>0</v>
      </c>
      <c r="J171" s="17">
        <f t="shared" si="17"/>
        <v>0</v>
      </c>
      <c r="K171" s="24"/>
      <c r="L171" s="17">
        <f t="shared" si="16"/>
        <v>0</v>
      </c>
    </row>
    <row r="172" spans="1:12" x14ac:dyDescent="0.25">
      <c r="A172" s="9" t="s">
        <v>24</v>
      </c>
      <c r="B172" s="9" t="s">
        <v>228</v>
      </c>
      <c r="C172" s="9">
        <v>405</v>
      </c>
      <c r="D172" s="9">
        <v>3000</v>
      </c>
      <c r="E172" s="9">
        <v>1</v>
      </c>
      <c r="F172" s="9" t="s">
        <v>12</v>
      </c>
      <c r="G172" s="9">
        <v>1</v>
      </c>
      <c r="H172" s="9">
        <f t="shared" si="14"/>
        <v>0</v>
      </c>
      <c r="I172" s="10">
        <f t="shared" si="15"/>
        <v>1</v>
      </c>
      <c r="J172" s="17">
        <f t="shared" si="17"/>
        <v>3000</v>
      </c>
      <c r="K172" s="24"/>
      <c r="L172" s="17">
        <f t="shared" si="16"/>
        <v>0</v>
      </c>
    </row>
    <row r="173" spans="1:12" x14ac:dyDescent="0.25">
      <c r="A173" s="9" t="s">
        <v>24</v>
      </c>
      <c r="B173" s="9" t="s">
        <v>230</v>
      </c>
      <c r="C173" s="9">
        <v>407</v>
      </c>
      <c r="D173" s="9">
        <v>1000</v>
      </c>
      <c r="E173" s="9">
        <v>1</v>
      </c>
      <c r="F173" s="9" t="s">
        <v>13</v>
      </c>
      <c r="G173" s="9">
        <v>1</v>
      </c>
      <c r="H173" s="9">
        <f t="shared" si="14"/>
        <v>0</v>
      </c>
      <c r="I173" s="10">
        <f t="shared" si="15"/>
        <v>1</v>
      </c>
      <c r="J173" s="17">
        <f t="shared" si="17"/>
        <v>1000</v>
      </c>
      <c r="K173" s="24"/>
      <c r="L173" s="17">
        <f t="shared" si="16"/>
        <v>0</v>
      </c>
    </row>
    <row r="174" spans="1:12" x14ac:dyDescent="0.25">
      <c r="A174" s="9" t="s">
        <v>18</v>
      </c>
      <c r="B174" s="9" t="s">
        <v>256</v>
      </c>
      <c r="C174" s="9">
        <v>413</v>
      </c>
      <c r="D174" s="9">
        <v>2500</v>
      </c>
      <c r="E174" s="9">
        <v>1</v>
      </c>
      <c r="F174" s="9" t="s">
        <v>12</v>
      </c>
      <c r="G174" s="9">
        <v>1</v>
      </c>
      <c r="H174" s="9">
        <f t="shared" si="14"/>
        <v>0</v>
      </c>
      <c r="I174" s="10">
        <f t="shared" si="15"/>
        <v>1</v>
      </c>
      <c r="J174" s="17">
        <f t="shared" si="17"/>
        <v>2500</v>
      </c>
      <c r="K174" s="24"/>
      <c r="L174" s="17">
        <f t="shared" si="16"/>
        <v>0</v>
      </c>
    </row>
    <row r="175" spans="1:12" x14ac:dyDescent="0.25">
      <c r="A175" s="9" t="s">
        <v>18</v>
      </c>
      <c r="B175" s="9" t="s">
        <v>257</v>
      </c>
      <c r="C175" s="9">
        <v>414</v>
      </c>
      <c r="D175" s="9">
        <v>2500</v>
      </c>
      <c r="E175" s="9">
        <v>1</v>
      </c>
      <c r="F175" s="9" t="s">
        <v>12</v>
      </c>
      <c r="G175" s="9">
        <v>1</v>
      </c>
      <c r="H175" s="9">
        <f t="shared" si="14"/>
        <v>0</v>
      </c>
      <c r="I175" s="10">
        <f t="shared" si="15"/>
        <v>1</v>
      </c>
      <c r="J175" s="17">
        <f t="shared" si="17"/>
        <v>2500</v>
      </c>
      <c r="K175" s="24"/>
      <c r="L175" s="17">
        <f t="shared" si="16"/>
        <v>0</v>
      </c>
    </row>
    <row r="176" spans="1:12" x14ac:dyDescent="0.25">
      <c r="A176" s="9" t="s">
        <v>21</v>
      </c>
      <c r="B176" s="9" t="s">
        <v>258</v>
      </c>
      <c r="C176" s="9">
        <v>415</v>
      </c>
      <c r="D176" s="9">
        <v>48.438000000000002</v>
      </c>
      <c r="E176" s="9">
        <v>89.525999999999996</v>
      </c>
      <c r="F176" s="9" t="s">
        <v>10</v>
      </c>
      <c r="G176" s="9">
        <v>89.53</v>
      </c>
      <c r="H176" s="9">
        <f t="shared" si="14"/>
        <v>-4.0000000000048885E-3</v>
      </c>
      <c r="I176" s="10">
        <f t="shared" si="15"/>
        <v>1.0000446797578357</v>
      </c>
      <c r="J176" s="17">
        <f t="shared" si="17"/>
        <v>4336.6541400000006</v>
      </c>
      <c r="K176" s="24"/>
      <c r="L176" s="17">
        <f t="shared" si="16"/>
        <v>0</v>
      </c>
    </row>
    <row r="177" spans="1:12" x14ac:dyDescent="0.25">
      <c r="A177" s="9" t="s">
        <v>21</v>
      </c>
      <c r="B177" s="9" t="s">
        <v>259</v>
      </c>
      <c r="C177" s="9">
        <v>416</v>
      </c>
      <c r="D177" s="9">
        <v>16.149999999999999</v>
      </c>
      <c r="E177" s="9">
        <v>89.525999999999996</v>
      </c>
      <c r="F177" s="9" t="s">
        <v>10</v>
      </c>
      <c r="G177" s="9">
        <v>89.53</v>
      </c>
      <c r="H177" s="9">
        <f t="shared" si="14"/>
        <v>-4.0000000000048885E-3</v>
      </c>
      <c r="I177" s="10">
        <f t="shared" si="15"/>
        <v>1.0000446797578357</v>
      </c>
      <c r="J177" s="17">
        <f t="shared" si="17"/>
        <v>1445.9095</v>
      </c>
      <c r="K177" s="24"/>
      <c r="L177" s="17">
        <f t="shared" si="16"/>
        <v>0</v>
      </c>
    </row>
    <row r="178" spans="1:12" x14ac:dyDescent="0.25">
      <c r="A178" s="9" t="s">
        <v>21</v>
      </c>
      <c r="B178" s="9" t="s">
        <v>260</v>
      </c>
      <c r="C178" s="9">
        <v>417</v>
      </c>
      <c r="D178" s="9">
        <v>26.91</v>
      </c>
      <c r="E178" s="9">
        <v>89.525999999999996</v>
      </c>
      <c r="F178" s="9" t="s">
        <v>10</v>
      </c>
      <c r="G178" s="9">
        <v>89.53</v>
      </c>
      <c r="H178" s="9">
        <f t="shared" si="14"/>
        <v>-4.0000000000048885E-3</v>
      </c>
      <c r="I178" s="10">
        <f t="shared" si="15"/>
        <v>1.0000446797578357</v>
      </c>
      <c r="J178" s="17">
        <f t="shared" si="17"/>
        <v>2409.2523000000001</v>
      </c>
      <c r="K178" s="24"/>
      <c r="L178" s="17">
        <f t="shared" si="16"/>
        <v>0</v>
      </c>
    </row>
    <row r="179" spans="1:12" x14ac:dyDescent="0.25">
      <c r="A179" s="9" t="s">
        <v>21</v>
      </c>
      <c r="B179" s="9" t="s">
        <v>261</v>
      </c>
      <c r="C179" s="9">
        <v>418</v>
      </c>
      <c r="D179" s="9">
        <v>16.149999999999999</v>
      </c>
      <c r="E179" s="9">
        <v>14.102</v>
      </c>
      <c r="F179" s="9" t="s">
        <v>10</v>
      </c>
      <c r="G179" s="9">
        <v>14.1</v>
      </c>
      <c r="H179" s="9">
        <f t="shared" si="14"/>
        <v>2.0000000000006679E-3</v>
      </c>
      <c r="I179" s="10">
        <f t="shared" si="15"/>
        <v>0.99985817614522754</v>
      </c>
      <c r="J179" s="17">
        <f t="shared" si="17"/>
        <v>227.71499999999997</v>
      </c>
      <c r="K179" s="24"/>
      <c r="L179" s="17">
        <f t="shared" si="16"/>
        <v>0</v>
      </c>
    </row>
    <row r="180" spans="1:12" x14ac:dyDescent="0.25">
      <c r="A180" s="9" t="s">
        <v>21</v>
      </c>
      <c r="B180" s="9" t="s">
        <v>262</v>
      </c>
      <c r="C180" s="9">
        <v>419</v>
      </c>
      <c r="D180" s="9">
        <v>32.292000000000002</v>
      </c>
      <c r="E180" s="9">
        <v>14.102</v>
      </c>
      <c r="F180" s="9" t="s">
        <v>10</v>
      </c>
      <c r="G180" s="9">
        <v>14.1</v>
      </c>
      <c r="H180" s="9">
        <f t="shared" si="14"/>
        <v>2.0000000000006679E-3</v>
      </c>
      <c r="I180" s="10">
        <f t="shared" si="15"/>
        <v>0.99985817614522754</v>
      </c>
      <c r="J180" s="17">
        <f t="shared" si="17"/>
        <v>455.31720000000001</v>
      </c>
      <c r="K180" s="24"/>
      <c r="L180" s="17">
        <f t="shared" si="16"/>
        <v>0</v>
      </c>
    </row>
    <row r="181" spans="1:12" x14ac:dyDescent="0.25">
      <c r="A181" s="9" t="s">
        <v>24</v>
      </c>
      <c r="B181" s="9" t="s">
        <v>263</v>
      </c>
      <c r="C181" s="9">
        <v>420</v>
      </c>
      <c r="D181" s="9">
        <v>750</v>
      </c>
      <c r="E181" s="9">
        <v>1</v>
      </c>
      <c r="F181" s="9" t="s">
        <v>13</v>
      </c>
      <c r="G181" s="9">
        <v>1</v>
      </c>
      <c r="H181" s="9">
        <f t="shared" si="14"/>
        <v>0</v>
      </c>
      <c r="I181" s="10">
        <f t="shared" si="15"/>
        <v>1</v>
      </c>
      <c r="J181" s="17">
        <f t="shared" si="17"/>
        <v>750</v>
      </c>
      <c r="K181" s="24"/>
      <c r="L181" s="17">
        <f t="shared" si="16"/>
        <v>0</v>
      </c>
    </row>
    <row r="182" spans="1:12" x14ac:dyDescent="0.25">
      <c r="A182" s="9" t="s">
        <v>24</v>
      </c>
      <c r="B182" s="9" t="s">
        <v>321</v>
      </c>
      <c r="C182" s="9">
        <v>432</v>
      </c>
      <c r="D182" s="9">
        <v>750</v>
      </c>
      <c r="E182" s="9">
        <v>1</v>
      </c>
      <c r="F182" s="9" t="s">
        <v>13</v>
      </c>
      <c r="G182" s="9">
        <v>1</v>
      </c>
      <c r="H182" s="9">
        <f t="shared" si="14"/>
        <v>0</v>
      </c>
      <c r="I182" s="10">
        <f t="shared" si="15"/>
        <v>1</v>
      </c>
      <c r="J182" s="17">
        <f t="shared" si="17"/>
        <v>750</v>
      </c>
      <c r="K182" s="24"/>
      <c r="L182" s="17">
        <f t="shared" si="16"/>
        <v>0</v>
      </c>
    </row>
    <row r="183" spans="1:12" x14ac:dyDescent="0.25">
      <c r="A183" s="9" t="s">
        <v>22</v>
      </c>
      <c r="B183" s="9" t="s">
        <v>339</v>
      </c>
      <c r="C183" s="9">
        <v>436</v>
      </c>
      <c r="D183" s="9">
        <v>1018.78</v>
      </c>
      <c r="E183" s="9">
        <v>4.05</v>
      </c>
      <c r="F183" s="9" t="s">
        <v>10</v>
      </c>
      <c r="G183" s="9">
        <v>4.05</v>
      </c>
      <c r="H183" s="9">
        <f t="shared" si="14"/>
        <v>0</v>
      </c>
      <c r="I183" s="10">
        <f t="shared" si="15"/>
        <v>1</v>
      </c>
      <c r="J183" s="17">
        <f t="shared" si="17"/>
        <v>4126.0589999999993</v>
      </c>
      <c r="K183" s="24"/>
      <c r="L183" s="17">
        <f t="shared" si="16"/>
        <v>0</v>
      </c>
    </row>
    <row r="184" spans="1:12" x14ac:dyDescent="0.25">
      <c r="A184" s="9" t="s">
        <v>22</v>
      </c>
      <c r="B184" s="9" t="s">
        <v>340</v>
      </c>
      <c r="C184" s="9">
        <v>442</v>
      </c>
      <c r="D184" s="9">
        <v>266.42</v>
      </c>
      <c r="E184" s="9">
        <v>17.7</v>
      </c>
      <c r="F184" s="9" t="s">
        <v>10</v>
      </c>
      <c r="G184" s="9">
        <v>17.7</v>
      </c>
      <c r="H184" s="9">
        <f t="shared" si="14"/>
        <v>0</v>
      </c>
      <c r="I184" s="10">
        <f t="shared" si="15"/>
        <v>1</v>
      </c>
      <c r="J184" s="17">
        <f t="shared" si="17"/>
        <v>4715.634</v>
      </c>
      <c r="K184" s="24"/>
      <c r="L184" s="17">
        <f t="shared" si="16"/>
        <v>0</v>
      </c>
    </row>
    <row r="185" spans="1:12" x14ac:dyDescent="0.25">
      <c r="A185" s="9" t="s">
        <v>18</v>
      </c>
      <c r="B185" s="9" t="s">
        <v>229</v>
      </c>
      <c r="C185" s="9">
        <v>447</v>
      </c>
      <c r="D185" s="9">
        <v>7250</v>
      </c>
      <c r="E185" s="9">
        <v>1</v>
      </c>
      <c r="F185" s="9" t="s">
        <v>12</v>
      </c>
      <c r="G185" s="9">
        <v>1</v>
      </c>
      <c r="H185" s="9">
        <f t="shared" si="14"/>
        <v>0</v>
      </c>
      <c r="I185" s="10">
        <f t="shared" si="15"/>
        <v>1</v>
      </c>
      <c r="J185" s="17">
        <f t="shared" si="17"/>
        <v>7250</v>
      </c>
      <c r="K185" s="24"/>
      <c r="L185" s="17">
        <f t="shared" si="16"/>
        <v>0</v>
      </c>
    </row>
    <row r="186" spans="1:12" x14ac:dyDescent="0.25">
      <c r="A186" s="9" t="s">
        <v>24</v>
      </c>
      <c r="B186" s="9" t="s">
        <v>341</v>
      </c>
      <c r="C186" s="9">
        <v>464</v>
      </c>
      <c r="D186" s="9">
        <v>1000</v>
      </c>
      <c r="E186" s="9">
        <v>1</v>
      </c>
      <c r="F186" s="9" t="s">
        <v>13</v>
      </c>
      <c r="G186" s="9">
        <v>1</v>
      </c>
      <c r="H186" s="9">
        <f t="shared" si="14"/>
        <v>0</v>
      </c>
      <c r="I186" s="10">
        <f t="shared" si="15"/>
        <v>1</v>
      </c>
      <c r="J186" s="17">
        <f t="shared" si="17"/>
        <v>1000</v>
      </c>
      <c r="K186" s="24"/>
      <c r="L186" s="17">
        <f t="shared" si="16"/>
        <v>0</v>
      </c>
    </row>
    <row r="187" spans="1:12" x14ac:dyDescent="0.25">
      <c r="A187" s="9" t="s">
        <v>21</v>
      </c>
      <c r="B187" s="9" t="s">
        <v>342</v>
      </c>
      <c r="C187" s="9">
        <v>480</v>
      </c>
      <c r="D187" s="9">
        <v>64.58</v>
      </c>
      <c r="E187" s="9">
        <v>21.75</v>
      </c>
      <c r="F187" s="9" t="s">
        <v>10</v>
      </c>
      <c r="G187" s="9">
        <v>21.75</v>
      </c>
      <c r="H187" s="9">
        <f t="shared" si="14"/>
        <v>0</v>
      </c>
      <c r="I187" s="10">
        <f t="shared" si="15"/>
        <v>1</v>
      </c>
      <c r="J187" s="17">
        <f t="shared" si="17"/>
        <v>1404.615</v>
      </c>
      <c r="K187" s="24"/>
      <c r="L187" s="17">
        <f t="shared" si="16"/>
        <v>0</v>
      </c>
    </row>
    <row r="188" spans="1:12" x14ac:dyDescent="0.25">
      <c r="A188" s="9" t="s">
        <v>32</v>
      </c>
      <c r="B188" s="9" t="s">
        <v>325</v>
      </c>
      <c r="C188" s="9">
        <v>550</v>
      </c>
      <c r="D188" s="9">
        <v>78</v>
      </c>
      <c r="E188" s="9">
        <v>24.11</v>
      </c>
      <c r="F188" s="9" t="s">
        <v>31</v>
      </c>
      <c r="G188" s="9">
        <v>0</v>
      </c>
      <c r="H188" s="9">
        <f t="shared" si="14"/>
        <v>24.11</v>
      </c>
      <c r="I188" s="10">
        <f t="shared" si="15"/>
        <v>0</v>
      </c>
      <c r="J188" s="17">
        <f t="shared" si="17"/>
        <v>0</v>
      </c>
      <c r="K188" s="24"/>
      <c r="L188" s="17">
        <f t="shared" si="16"/>
        <v>0</v>
      </c>
    </row>
    <row r="189" spans="1:12" ht="15.75" x14ac:dyDescent="0.25">
      <c r="J189" s="21">
        <f>SUM(J4:J188)</f>
        <v>1230606.9583400004</v>
      </c>
      <c r="L189" s="21">
        <f>SUM(L4:L188)</f>
        <v>0</v>
      </c>
    </row>
  </sheetData>
  <autoFilter ref="A3:O189" xr:uid="{00000000-0009-0000-0000-00003F000000}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3:O167"/>
  <sheetViews>
    <sheetView topLeftCell="A136" zoomScale="85" zoomScaleNormal="85" workbookViewId="0">
      <pane xSplit="2" topLeftCell="G1" activePane="topRight" state="frozen"/>
      <selection pane="topRight" activeCell="I144" sqref="I144"/>
    </sheetView>
  </sheetViews>
  <sheetFormatPr defaultRowHeight="15" x14ac:dyDescent="0.25"/>
  <cols>
    <col min="1" max="1" width="27.28515625" customWidth="1"/>
    <col min="2" max="2" width="53.28515625" style="19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3.4257812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3" customFormat="1" ht="45" customHeight="1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12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(G4/E4)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41</v>
      </c>
      <c r="B5" s="12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(G5/E5)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41</v>
      </c>
      <c r="B6" s="12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41</v>
      </c>
      <c r="B7" s="12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41</v>
      </c>
      <c r="B8" s="12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SUMIF($A$4:$A$1502,"LEGENDRY LANDSCAPE",$L$4:$L$1502)</f>
        <v>0</v>
      </c>
    </row>
    <row r="9" spans="1:15" x14ac:dyDescent="0.25">
      <c r="A9" s="9" t="s">
        <v>41</v>
      </c>
      <c r="B9" s="12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41</v>
      </c>
      <c r="B10" s="12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41</v>
      </c>
      <c r="B11" s="12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22043.174999999999</v>
      </c>
    </row>
    <row r="12" spans="1:15" ht="30" x14ac:dyDescent="0.25">
      <c r="A12" s="9" t="s">
        <v>41</v>
      </c>
      <c r="B12" s="12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41</v>
      </c>
      <c r="B13" s="12" t="s">
        <v>94</v>
      </c>
      <c r="C13" s="9">
        <v>16</v>
      </c>
      <c r="D13" s="9">
        <v>141.12</v>
      </c>
      <c r="E13" s="9">
        <v>10.81</v>
      </c>
      <c r="F13" s="9" t="s">
        <v>14</v>
      </c>
      <c r="G13" s="9">
        <v>10.81</v>
      </c>
      <c r="H13" s="9">
        <f t="shared" si="0"/>
        <v>0</v>
      </c>
      <c r="I13" s="10">
        <f t="shared" si="1"/>
        <v>1</v>
      </c>
      <c r="J13" s="17">
        <f t="shared" si="2"/>
        <v>1525.5072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15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41</v>
      </c>
      <c r="B16" s="12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41</v>
      </c>
      <c r="B17" s="12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41</v>
      </c>
      <c r="B18" s="12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142465.36499999999</v>
      </c>
    </row>
    <row r="19" spans="1:15" ht="30" x14ac:dyDescent="0.25">
      <c r="A19" s="9" t="s">
        <v>41</v>
      </c>
      <c r="B19" s="12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41</v>
      </c>
      <c r="B20" s="12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41</v>
      </c>
      <c r="B21" s="12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41</v>
      </c>
      <c r="B22" s="12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41</v>
      </c>
      <c r="B23" s="12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41</v>
      </c>
      <c r="B24" s="12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ht="30" x14ac:dyDescent="0.25">
      <c r="A25" s="9" t="s">
        <v>41</v>
      </c>
      <c r="B25" s="12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</v>
      </c>
      <c r="H25" s="9">
        <f t="shared" si="0"/>
        <v>0.15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SUMIF($A$4:$A$1502,"YELLAPPA C",$M$4:$M$1502)</f>
        <v>0</v>
      </c>
    </row>
    <row r="26" spans="1:15" ht="30" x14ac:dyDescent="0.25">
      <c r="A26" s="9" t="s">
        <v>34</v>
      </c>
      <c r="B26" s="12" t="s">
        <v>104</v>
      </c>
      <c r="C26" s="9">
        <v>35</v>
      </c>
      <c r="D26" s="9">
        <v>7000</v>
      </c>
      <c r="E26" s="9">
        <v>0.15</v>
      </c>
      <c r="F26" s="9" t="s">
        <v>16</v>
      </c>
      <c r="G26" s="9">
        <v>0.15</v>
      </c>
      <c r="H26" s="9">
        <f t="shared" si="0"/>
        <v>0</v>
      </c>
      <c r="I26" s="10">
        <f t="shared" si="1"/>
        <v>1</v>
      </c>
      <c r="J26" s="17">
        <f t="shared" si="2"/>
        <v>1050</v>
      </c>
      <c r="K26" s="16"/>
      <c r="L26" s="17">
        <f t="shared" si="3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41</v>
      </c>
      <c r="B27" s="12" t="s">
        <v>105</v>
      </c>
      <c r="C27" s="9">
        <v>41</v>
      </c>
      <c r="D27" s="9">
        <v>301.392</v>
      </c>
      <c r="E27" s="9">
        <v>27.68</v>
      </c>
      <c r="F27" s="9" t="s">
        <v>10</v>
      </c>
      <c r="G27" s="9">
        <v>27.68</v>
      </c>
      <c r="H27" s="9">
        <f t="shared" si="0"/>
        <v>0</v>
      </c>
      <c r="I27" s="10">
        <f t="shared" si="1"/>
        <v>1</v>
      </c>
      <c r="J27" s="17">
        <f t="shared" si="2"/>
        <v>8342.5305599999992</v>
      </c>
      <c r="K27" s="16"/>
      <c r="L27" s="17">
        <f t="shared" si="3"/>
        <v>0</v>
      </c>
      <c r="N27" s="17" t="s">
        <v>40</v>
      </c>
      <c r="O27" s="17">
        <f>SUMIF($A$4:$A$1502,"KOUSHIK MANDAL",$L$4:$L$1502)</f>
        <v>0</v>
      </c>
    </row>
    <row r="28" spans="1:15" ht="15.75" x14ac:dyDescent="0.25">
      <c r="A28" s="9" t="s">
        <v>41</v>
      </c>
      <c r="B28" s="12" t="s">
        <v>106</v>
      </c>
      <c r="C28" s="9">
        <v>42</v>
      </c>
      <c r="D28" s="9">
        <v>301.392</v>
      </c>
      <c r="E28" s="9">
        <v>29.81</v>
      </c>
      <c r="F28" s="9" t="s">
        <v>10</v>
      </c>
      <c r="G28" s="9">
        <v>29.81</v>
      </c>
      <c r="H28" s="9">
        <f t="shared" si="0"/>
        <v>0</v>
      </c>
      <c r="I28" s="10">
        <f t="shared" si="1"/>
        <v>1</v>
      </c>
      <c r="J28" s="17">
        <f t="shared" si="2"/>
        <v>8984.4955200000004</v>
      </c>
      <c r="K28" s="16"/>
      <c r="L28" s="17">
        <f t="shared" si="3"/>
        <v>0</v>
      </c>
      <c r="N28" s="51" t="s">
        <v>472</v>
      </c>
      <c r="O28" s="21">
        <f>SUM(O4:O27)</f>
        <v>164508.53999999998</v>
      </c>
    </row>
    <row r="29" spans="1:15" x14ac:dyDescent="0.25">
      <c r="A29" s="9" t="s">
        <v>41</v>
      </c>
      <c r="B29" s="12" t="s">
        <v>107</v>
      </c>
      <c r="C29" s="9">
        <v>43</v>
      </c>
      <c r="D29" s="9">
        <v>301.392</v>
      </c>
      <c r="E29" s="9">
        <v>63.524700000000003</v>
      </c>
      <c r="F29" s="9" t="s">
        <v>10</v>
      </c>
      <c r="G29" s="9">
        <v>63.52</v>
      </c>
      <c r="H29" s="9">
        <f t="shared" si="0"/>
        <v>4.6999999999997044E-3</v>
      </c>
      <c r="I29" s="10">
        <f t="shared" si="1"/>
        <v>0.99992601303115169</v>
      </c>
      <c r="J29" s="17">
        <f t="shared" si="2"/>
        <v>19144.419840000002</v>
      </c>
      <c r="K29" s="16"/>
      <c r="L29" s="17">
        <f t="shared" si="3"/>
        <v>0</v>
      </c>
    </row>
    <row r="30" spans="1:15" x14ac:dyDescent="0.25">
      <c r="A30" s="9" t="s">
        <v>41</v>
      </c>
      <c r="B30" s="12" t="s">
        <v>108</v>
      </c>
      <c r="C30" s="9">
        <v>44</v>
      </c>
      <c r="D30" s="9">
        <v>301.392</v>
      </c>
      <c r="E30" s="9">
        <v>51.69</v>
      </c>
      <c r="F30" s="9" t="s">
        <v>10</v>
      </c>
      <c r="G30" s="9">
        <v>51.69</v>
      </c>
      <c r="H30" s="9">
        <f t="shared" si="0"/>
        <v>0</v>
      </c>
      <c r="I30" s="10">
        <f t="shared" si="1"/>
        <v>1</v>
      </c>
      <c r="J30" s="17">
        <f t="shared" si="2"/>
        <v>15578.95248</v>
      </c>
      <c r="K30" s="16"/>
      <c r="L30" s="17">
        <f t="shared" si="3"/>
        <v>0</v>
      </c>
    </row>
    <row r="31" spans="1:15" ht="30" x14ac:dyDescent="0.25">
      <c r="A31" s="9" t="s">
        <v>41</v>
      </c>
      <c r="B31" s="12" t="s">
        <v>109</v>
      </c>
      <c r="C31" s="9">
        <v>45</v>
      </c>
      <c r="D31" s="9">
        <v>301.392</v>
      </c>
      <c r="E31" s="9">
        <v>153.63999999999999</v>
      </c>
      <c r="F31" s="9" t="s">
        <v>10</v>
      </c>
      <c r="G31" s="9">
        <v>153.63999999999999</v>
      </c>
      <c r="H31" s="9">
        <f t="shared" si="0"/>
        <v>0</v>
      </c>
      <c r="I31" s="10">
        <f t="shared" si="1"/>
        <v>1</v>
      </c>
      <c r="J31" s="17">
        <f t="shared" si="2"/>
        <v>46305.866879999994</v>
      </c>
      <c r="K31" s="16"/>
      <c r="L31" s="17">
        <f t="shared" si="3"/>
        <v>0</v>
      </c>
    </row>
    <row r="32" spans="1:15" x14ac:dyDescent="0.25">
      <c r="A32" s="9" t="s">
        <v>41</v>
      </c>
      <c r="B32" s="12" t="s">
        <v>110</v>
      </c>
      <c r="C32" s="9">
        <v>46</v>
      </c>
      <c r="D32" s="9">
        <v>301.392</v>
      </c>
      <c r="E32" s="9">
        <v>12.33</v>
      </c>
      <c r="F32" s="9" t="s">
        <v>10</v>
      </c>
      <c r="G32" s="9">
        <v>12.33</v>
      </c>
      <c r="H32" s="9">
        <f t="shared" si="0"/>
        <v>0</v>
      </c>
      <c r="I32" s="10">
        <f t="shared" si="1"/>
        <v>1</v>
      </c>
      <c r="J32" s="17">
        <f t="shared" si="2"/>
        <v>3716.16336</v>
      </c>
      <c r="K32" s="16"/>
      <c r="L32" s="17">
        <f t="shared" si="3"/>
        <v>0</v>
      </c>
    </row>
    <row r="33" spans="1:12" ht="30" x14ac:dyDescent="0.25">
      <c r="A33" s="9" t="s">
        <v>41</v>
      </c>
      <c r="B33" s="12" t="s">
        <v>111</v>
      </c>
      <c r="C33" s="9">
        <v>47</v>
      </c>
      <c r="D33" s="9">
        <v>301.392</v>
      </c>
      <c r="E33" s="9">
        <v>15.97</v>
      </c>
      <c r="F33" s="9" t="s">
        <v>10</v>
      </c>
      <c r="G33" s="9">
        <v>0</v>
      </c>
      <c r="H33" s="9">
        <f t="shared" si="0"/>
        <v>15.97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ht="30" x14ac:dyDescent="0.25">
      <c r="A34" s="9" t="s">
        <v>34</v>
      </c>
      <c r="B34" s="12" t="s">
        <v>111</v>
      </c>
      <c r="C34" s="9">
        <v>47</v>
      </c>
      <c r="D34" s="9">
        <v>301.392</v>
      </c>
      <c r="E34" s="9">
        <v>15.97</v>
      </c>
      <c r="F34" s="9" t="s">
        <v>10</v>
      </c>
      <c r="G34" s="9">
        <v>15.97</v>
      </c>
      <c r="H34" s="9">
        <f t="shared" si="0"/>
        <v>0</v>
      </c>
      <c r="I34" s="10">
        <f t="shared" si="1"/>
        <v>1</v>
      </c>
      <c r="J34" s="17">
        <f t="shared" si="2"/>
        <v>4813.2302399999999</v>
      </c>
      <c r="K34" s="16"/>
      <c r="L34" s="17">
        <f t="shared" si="3"/>
        <v>0</v>
      </c>
    </row>
    <row r="35" spans="1:12" x14ac:dyDescent="0.25">
      <c r="A35" s="9" t="s">
        <v>41</v>
      </c>
      <c r="B35" s="12" t="s">
        <v>112</v>
      </c>
      <c r="C35" s="9">
        <v>50</v>
      </c>
      <c r="D35" s="9">
        <v>225</v>
      </c>
      <c r="E35" s="9">
        <v>9.8919999999999995</v>
      </c>
      <c r="F35" s="9" t="s">
        <v>14</v>
      </c>
      <c r="G35" s="9">
        <v>9.89</v>
      </c>
      <c r="H35" s="9">
        <f t="shared" si="0"/>
        <v>1.9999999999988916E-3</v>
      </c>
      <c r="I35" s="10">
        <f t="shared" si="1"/>
        <v>0.99979781641730703</v>
      </c>
      <c r="J35" s="17">
        <f t="shared" si="2"/>
        <v>2225.25</v>
      </c>
      <c r="K35" s="16"/>
      <c r="L35" s="17">
        <f t="shared" si="3"/>
        <v>0</v>
      </c>
    </row>
    <row r="36" spans="1:12" x14ac:dyDescent="0.25">
      <c r="A36" s="9" t="s">
        <v>41</v>
      </c>
      <c r="B36" s="12" t="s">
        <v>113</v>
      </c>
      <c r="C36" s="9">
        <v>51</v>
      </c>
      <c r="D36" s="9">
        <v>1500</v>
      </c>
      <c r="E36" s="9">
        <v>2.4420000000000002</v>
      </c>
      <c r="F36" s="9" t="s">
        <v>14</v>
      </c>
      <c r="G36" s="9">
        <v>2.44</v>
      </c>
      <c r="H36" s="9">
        <f t="shared" si="0"/>
        <v>2.0000000000002238E-3</v>
      </c>
      <c r="I36" s="10">
        <f t="shared" si="1"/>
        <v>0.99918099918099912</v>
      </c>
      <c r="J36" s="17">
        <f t="shared" si="2"/>
        <v>3660</v>
      </c>
      <c r="K36" s="16"/>
      <c r="L36" s="17">
        <f t="shared" si="3"/>
        <v>0</v>
      </c>
    </row>
    <row r="37" spans="1:12" x14ac:dyDescent="0.25">
      <c r="A37" s="9" t="s">
        <v>41</v>
      </c>
      <c r="B37" s="12" t="s">
        <v>114</v>
      </c>
      <c r="C37" s="9">
        <v>53</v>
      </c>
      <c r="D37" s="9">
        <v>900</v>
      </c>
      <c r="E37" s="9">
        <v>4.33</v>
      </c>
      <c r="F37" s="9" t="s">
        <v>14</v>
      </c>
      <c r="G37" s="9">
        <v>4.33</v>
      </c>
      <c r="H37" s="9">
        <f t="shared" si="0"/>
        <v>0</v>
      </c>
      <c r="I37" s="10">
        <f t="shared" si="1"/>
        <v>1</v>
      </c>
      <c r="J37" s="17">
        <f t="shared" si="2"/>
        <v>3897</v>
      </c>
      <c r="K37" s="16"/>
      <c r="L37" s="17">
        <f t="shared" si="3"/>
        <v>0</v>
      </c>
    </row>
    <row r="38" spans="1:12" x14ac:dyDescent="0.25">
      <c r="A38" s="9" t="s">
        <v>41</v>
      </c>
      <c r="B38" s="12" t="s">
        <v>115</v>
      </c>
      <c r="C38" s="9">
        <v>55</v>
      </c>
      <c r="D38" s="9">
        <v>2000</v>
      </c>
      <c r="E38" s="9">
        <v>3.0409999999999999</v>
      </c>
      <c r="F38" s="9" t="s">
        <v>14</v>
      </c>
      <c r="G38" s="9">
        <v>3.04</v>
      </c>
      <c r="H38" s="9">
        <f t="shared" si="0"/>
        <v>9.9999999999988987E-4</v>
      </c>
      <c r="I38" s="10">
        <f t="shared" si="1"/>
        <v>0.99967116080236773</v>
      </c>
      <c r="J38" s="17">
        <f t="shared" si="2"/>
        <v>6080</v>
      </c>
      <c r="K38" s="16"/>
      <c r="L38" s="17">
        <f t="shared" si="3"/>
        <v>0</v>
      </c>
    </row>
    <row r="39" spans="1:12" x14ac:dyDescent="0.25">
      <c r="A39" s="9" t="s">
        <v>41</v>
      </c>
      <c r="B39" s="12" t="s">
        <v>116</v>
      </c>
      <c r="C39" s="9">
        <v>58</v>
      </c>
      <c r="D39" s="9">
        <v>225</v>
      </c>
      <c r="E39" s="9">
        <v>16.867000000000001</v>
      </c>
      <c r="F39" s="9" t="s">
        <v>14</v>
      </c>
      <c r="G39" s="9">
        <v>16.87</v>
      </c>
      <c r="H39" s="9">
        <f t="shared" si="0"/>
        <v>-3.0000000000001137E-3</v>
      </c>
      <c r="I39" s="10">
        <f t="shared" si="1"/>
        <v>1.000177862097587</v>
      </c>
      <c r="J39" s="17">
        <f t="shared" si="2"/>
        <v>3795.75</v>
      </c>
      <c r="K39" s="16"/>
      <c r="L39" s="17">
        <f t="shared" si="3"/>
        <v>0</v>
      </c>
    </row>
    <row r="40" spans="1:12" x14ac:dyDescent="0.25">
      <c r="A40" s="9" t="s">
        <v>41</v>
      </c>
      <c r="B40" s="12" t="s">
        <v>117</v>
      </c>
      <c r="C40" s="9">
        <v>61</v>
      </c>
      <c r="D40" s="9">
        <v>2000</v>
      </c>
      <c r="E40" s="9">
        <v>1.77</v>
      </c>
      <c r="F40" s="9" t="s">
        <v>14</v>
      </c>
      <c r="G40" s="9">
        <v>1.77</v>
      </c>
      <c r="H40" s="9">
        <f t="shared" si="0"/>
        <v>0</v>
      </c>
      <c r="I40" s="10">
        <f t="shared" si="1"/>
        <v>1</v>
      </c>
      <c r="J40" s="17">
        <f t="shared" si="2"/>
        <v>3540</v>
      </c>
      <c r="K40" s="16"/>
      <c r="L40" s="17">
        <f t="shared" si="3"/>
        <v>0</v>
      </c>
    </row>
    <row r="41" spans="1:12" ht="30" x14ac:dyDescent="0.25">
      <c r="A41" s="9" t="s">
        <v>41</v>
      </c>
      <c r="B41" s="12" t="s">
        <v>118</v>
      </c>
      <c r="C41" s="9">
        <v>63</v>
      </c>
      <c r="D41" s="9">
        <v>1500</v>
      </c>
      <c r="E41" s="9">
        <v>0.99</v>
      </c>
      <c r="F41" s="9" t="s">
        <v>14</v>
      </c>
      <c r="G41" s="9">
        <v>0</v>
      </c>
      <c r="H41" s="9">
        <f t="shared" si="0"/>
        <v>0.99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ht="30" x14ac:dyDescent="0.25">
      <c r="A42" s="9" t="s">
        <v>34</v>
      </c>
      <c r="B42" s="12" t="s">
        <v>118</v>
      </c>
      <c r="C42" s="9">
        <v>63</v>
      </c>
      <c r="D42" s="9">
        <v>1500</v>
      </c>
      <c r="E42" s="9">
        <v>0.99</v>
      </c>
      <c r="F42" s="9" t="s">
        <v>14</v>
      </c>
      <c r="G42" s="9">
        <v>0.99</v>
      </c>
      <c r="H42" s="9">
        <f t="shared" si="0"/>
        <v>0</v>
      </c>
      <c r="I42" s="10">
        <f t="shared" si="1"/>
        <v>1</v>
      </c>
      <c r="J42" s="17">
        <f t="shared" si="2"/>
        <v>1485</v>
      </c>
      <c r="K42" s="16"/>
      <c r="L42" s="17">
        <f t="shared" si="3"/>
        <v>0</v>
      </c>
    </row>
    <row r="43" spans="1:12" x14ac:dyDescent="0.25">
      <c r="A43" s="9" t="s">
        <v>18</v>
      </c>
      <c r="B43" s="12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41</v>
      </c>
      <c r="B44" s="12" t="s">
        <v>120</v>
      </c>
      <c r="C44" s="9">
        <v>69</v>
      </c>
      <c r="D44" s="9">
        <v>7000</v>
      </c>
      <c r="E44" s="9">
        <v>0.7</v>
      </c>
      <c r="F44" s="9" t="s">
        <v>16</v>
      </c>
      <c r="G44" s="9">
        <v>0.7</v>
      </c>
      <c r="H44" s="9">
        <f t="shared" si="0"/>
        <v>0</v>
      </c>
      <c r="I44" s="10">
        <f t="shared" si="1"/>
        <v>1</v>
      </c>
      <c r="J44" s="17">
        <f t="shared" si="2"/>
        <v>4900</v>
      </c>
      <c r="K44" s="16"/>
      <c r="L44" s="17">
        <f t="shared" si="3"/>
        <v>0</v>
      </c>
    </row>
    <row r="45" spans="1:12" ht="30" x14ac:dyDescent="0.25">
      <c r="A45" s="9" t="s">
        <v>41</v>
      </c>
      <c r="B45" s="12" t="s">
        <v>121</v>
      </c>
      <c r="C45" s="9">
        <v>73</v>
      </c>
      <c r="D45" s="9">
        <v>7000</v>
      </c>
      <c r="E45" s="9">
        <v>1.1000000000000001</v>
      </c>
      <c r="F45" s="9" t="s">
        <v>16</v>
      </c>
      <c r="G45" s="9">
        <v>1.1000000000000001</v>
      </c>
      <c r="H45" s="9">
        <f t="shared" si="0"/>
        <v>0</v>
      </c>
      <c r="I45" s="10">
        <f t="shared" si="1"/>
        <v>1</v>
      </c>
      <c r="J45" s="17">
        <f t="shared" si="2"/>
        <v>7700.0000000000009</v>
      </c>
      <c r="K45" s="16"/>
      <c r="L45" s="17">
        <f t="shared" si="3"/>
        <v>0</v>
      </c>
    </row>
    <row r="46" spans="1:12" ht="30" x14ac:dyDescent="0.25">
      <c r="A46" s="9" t="s">
        <v>41</v>
      </c>
      <c r="B46" s="12" t="s">
        <v>122</v>
      </c>
      <c r="C46" s="9">
        <v>77</v>
      </c>
      <c r="D46" s="9">
        <v>7000</v>
      </c>
      <c r="E46" s="9">
        <v>0.2</v>
      </c>
      <c r="F46" s="9" t="s">
        <v>16</v>
      </c>
      <c r="G46" s="9">
        <v>0.2</v>
      </c>
      <c r="H46" s="9">
        <f t="shared" si="0"/>
        <v>0</v>
      </c>
      <c r="I46" s="10">
        <f t="shared" si="1"/>
        <v>1</v>
      </c>
      <c r="J46" s="17">
        <f t="shared" si="2"/>
        <v>1400</v>
      </c>
      <c r="K46" s="16"/>
      <c r="L46" s="17">
        <f t="shared" si="3"/>
        <v>0</v>
      </c>
    </row>
    <row r="47" spans="1:12" ht="30" x14ac:dyDescent="0.25">
      <c r="A47" s="9" t="s">
        <v>41</v>
      </c>
      <c r="B47" s="12" t="s">
        <v>123</v>
      </c>
      <c r="C47" s="9">
        <v>80</v>
      </c>
      <c r="D47" s="9">
        <v>7000</v>
      </c>
      <c r="E47" s="9">
        <v>0.15</v>
      </c>
      <c r="F47" s="9" t="s">
        <v>16</v>
      </c>
      <c r="G47" s="9">
        <v>0</v>
      </c>
      <c r="H47" s="9">
        <f t="shared" si="0"/>
        <v>0.15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ht="30" x14ac:dyDescent="0.25">
      <c r="A48" s="9" t="s">
        <v>34</v>
      </c>
      <c r="B48" s="12" t="s">
        <v>123</v>
      </c>
      <c r="C48" s="9">
        <v>80</v>
      </c>
      <c r="D48" s="9">
        <v>7000</v>
      </c>
      <c r="E48" s="9">
        <v>0.15</v>
      </c>
      <c r="F48" s="9" t="s">
        <v>16</v>
      </c>
      <c r="G48" s="9">
        <v>0.15</v>
      </c>
      <c r="H48" s="9">
        <f t="shared" si="0"/>
        <v>0</v>
      </c>
      <c r="I48" s="10">
        <f t="shared" si="1"/>
        <v>1</v>
      </c>
      <c r="J48" s="17">
        <f t="shared" si="2"/>
        <v>1050</v>
      </c>
      <c r="K48" s="16"/>
      <c r="L48" s="17">
        <f t="shared" si="3"/>
        <v>0</v>
      </c>
    </row>
    <row r="49" spans="1:12" x14ac:dyDescent="0.25">
      <c r="A49" s="9" t="s">
        <v>41</v>
      </c>
      <c r="B49" s="12" t="s">
        <v>124</v>
      </c>
      <c r="C49" s="9">
        <v>84</v>
      </c>
      <c r="D49" s="9">
        <v>301.392</v>
      </c>
      <c r="E49" s="9">
        <v>49.88</v>
      </c>
      <c r="F49" s="9" t="s">
        <v>10</v>
      </c>
      <c r="G49" s="9">
        <v>49.88</v>
      </c>
      <c r="H49" s="9">
        <f t="shared" si="0"/>
        <v>0</v>
      </c>
      <c r="I49" s="10">
        <f t="shared" si="1"/>
        <v>1</v>
      </c>
      <c r="J49" s="17">
        <f t="shared" si="2"/>
        <v>15033.43296</v>
      </c>
      <c r="K49" s="16"/>
      <c r="L49" s="17">
        <f t="shared" si="3"/>
        <v>0</v>
      </c>
    </row>
    <row r="50" spans="1:12" x14ac:dyDescent="0.25">
      <c r="A50" s="9" t="s">
        <v>41</v>
      </c>
      <c r="B50" s="12" t="s">
        <v>125</v>
      </c>
      <c r="C50" s="9">
        <v>85</v>
      </c>
      <c r="D50" s="9">
        <v>301.392</v>
      </c>
      <c r="E50" s="9">
        <v>132.66999999999999</v>
      </c>
      <c r="F50" s="9" t="s">
        <v>10</v>
      </c>
      <c r="G50" s="9">
        <v>132.66999999999999</v>
      </c>
      <c r="H50" s="9">
        <f t="shared" si="0"/>
        <v>0</v>
      </c>
      <c r="I50" s="10">
        <f t="shared" si="1"/>
        <v>1</v>
      </c>
      <c r="J50" s="17">
        <f t="shared" si="2"/>
        <v>39985.676639999998</v>
      </c>
      <c r="K50" s="16"/>
      <c r="L50" s="17">
        <f t="shared" si="3"/>
        <v>0</v>
      </c>
    </row>
    <row r="51" spans="1:12" x14ac:dyDescent="0.25">
      <c r="A51" s="9" t="s">
        <v>41</v>
      </c>
      <c r="B51" s="12" t="s">
        <v>126</v>
      </c>
      <c r="C51" s="9">
        <v>86</v>
      </c>
      <c r="D51" s="9">
        <v>301.392</v>
      </c>
      <c r="E51" s="9">
        <v>12.33</v>
      </c>
      <c r="F51" s="9" t="s">
        <v>10</v>
      </c>
      <c r="G51" s="9">
        <v>12.33</v>
      </c>
      <c r="H51" s="9">
        <f t="shared" si="0"/>
        <v>0</v>
      </c>
      <c r="I51" s="10">
        <f t="shared" si="1"/>
        <v>1</v>
      </c>
      <c r="J51" s="17">
        <f t="shared" si="2"/>
        <v>3716.16336</v>
      </c>
      <c r="K51" s="16"/>
      <c r="L51" s="17">
        <f t="shared" si="3"/>
        <v>0</v>
      </c>
    </row>
    <row r="52" spans="1:12" ht="30" x14ac:dyDescent="0.25">
      <c r="A52" s="9" t="s">
        <v>41</v>
      </c>
      <c r="B52" s="12" t="s">
        <v>127</v>
      </c>
      <c r="C52" s="9">
        <v>87</v>
      </c>
      <c r="D52" s="9">
        <v>301.392</v>
      </c>
      <c r="E52" s="9">
        <v>16.88</v>
      </c>
      <c r="F52" s="9" t="s">
        <v>10</v>
      </c>
      <c r="G52" s="9">
        <v>0</v>
      </c>
      <c r="H52" s="9">
        <f t="shared" si="0"/>
        <v>16.88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ht="30" x14ac:dyDescent="0.25">
      <c r="A53" s="9" t="s">
        <v>34</v>
      </c>
      <c r="B53" s="12" t="s">
        <v>127</v>
      </c>
      <c r="C53" s="9">
        <v>87</v>
      </c>
      <c r="D53" s="9">
        <v>301.392</v>
      </c>
      <c r="E53" s="9">
        <v>16.88</v>
      </c>
      <c r="F53" s="9" t="s">
        <v>10</v>
      </c>
      <c r="G53" s="9">
        <v>16.88</v>
      </c>
      <c r="H53" s="9">
        <f t="shared" si="0"/>
        <v>0</v>
      </c>
      <c r="I53" s="10">
        <f t="shared" si="1"/>
        <v>1</v>
      </c>
      <c r="J53" s="17">
        <f t="shared" si="2"/>
        <v>5087.4969599999995</v>
      </c>
      <c r="K53" s="16"/>
      <c r="L53" s="17">
        <f t="shared" si="3"/>
        <v>0</v>
      </c>
    </row>
    <row r="54" spans="1:12" x14ac:dyDescent="0.25">
      <c r="A54" s="9" t="s">
        <v>41</v>
      </c>
      <c r="B54" s="12" t="s">
        <v>128</v>
      </c>
      <c r="C54" s="9">
        <v>88</v>
      </c>
      <c r="D54" s="9">
        <v>2000</v>
      </c>
      <c r="E54" s="9">
        <v>2.9430000000000001</v>
      </c>
      <c r="F54" s="9" t="s">
        <v>14</v>
      </c>
      <c r="G54" s="9">
        <v>2.94</v>
      </c>
      <c r="H54" s="9">
        <f t="shared" si="0"/>
        <v>3.0000000000001137E-3</v>
      </c>
      <c r="I54" s="10">
        <f t="shared" si="1"/>
        <v>0.9989806320081549</v>
      </c>
      <c r="J54" s="17">
        <f t="shared" si="2"/>
        <v>5880</v>
      </c>
      <c r="K54" s="16"/>
      <c r="L54" s="17">
        <f t="shared" si="3"/>
        <v>0</v>
      </c>
    </row>
    <row r="55" spans="1:12" x14ac:dyDescent="0.25">
      <c r="A55" s="9" t="s">
        <v>41</v>
      </c>
      <c r="B55" s="12" t="s">
        <v>129</v>
      </c>
      <c r="C55" s="9">
        <v>91</v>
      </c>
      <c r="D55" s="9">
        <v>225</v>
      </c>
      <c r="E55" s="9">
        <v>13.7</v>
      </c>
      <c r="F55" s="9" t="s">
        <v>14</v>
      </c>
      <c r="G55" s="9">
        <v>13.7</v>
      </c>
      <c r="H55" s="9">
        <f t="shared" si="0"/>
        <v>0</v>
      </c>
      <c r="I55" s="10">
        <f t="shared" si="1"/>
        <v>1</v>
      </c>
      <c r="J55" s="17">
        <f t="shared" si="2"/>
        <v>3082.5</v>
      </c>
      <c r="K55" s="16"/>
      <c r="L55" s="17">
        <f t="shared" si="3"/>
        <v>0</v>
      </c>
    </row>
    <row r="56" spans="1:12" x14ac:dyDescent="0.25">
      <c r="A56" s="9" t="s">
        <v>41</v>
      </c>
      <c r="B56" s="12" t="s">
        <v>130</v>
      </c>
      <c r="C56" s="9">
        <v>92</v>
      </c>
      <c r="D56" s="9">
        <v>2000</v>
      </c>
      <c r="E56" s="9">
        <v>1.99</v>
      </c>
      <c r="F56" s="9" t="s">
        <v>14</v>
      </c>
      <c r="G56" s="9">
        <v>1.99</v>
      </c>
      <c r="H56" s="9">
        <f t="shared" si="0"/>
        <v>0</v>
      </c>
      <c r="I56" s="10">
        <f t="shared" si="1"/>
        <v>1</v>
      </c>
      <c r="J56" s="17">
        <f t="shared" si="2"/>
        <v>3980</v>
      </c>
      <c r="K56" s="16"/>
      <c r="L56" s="17">
        <f t="shared" si="3"/>
        <v>0</v>
      </c>
    </row>
    <row r="57" spans="1:12" ht="30" x14ac:dyDescent="0.25">
      <c r="A57" s="9" t="s">
        <v>41</v>
      </c>
      <c r="B57" s="12" t="s">
        <v>131</v>
      </c>
      <c r="C57" s="9">
        <v>93</v>
      </c>
      <c r="D57" s="9">
        <v>1500</v>
      </c>
      <c r="E57" s="9">
        <v>0.93700000000000006</v>
      </c>
      <c r="F57" s="9" t="s">
        <v>14</v>
      </c>
      <c r="G57" s="9">
        <v>0</v>
      </c>
      <c r="H57" s="9">
        <f t="shared" si="0"/>
        <v>0.93700000000000006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ht="30" x14ac:dyDescent="0.25">
      <c r="A58" s="9" t="s">
        <v>34</v>
      </c>
      <c r="B58" s="12" t="s">
        <v>131</v>
      </c>
      <c r="C58" s="9">
        <v>93</v>
      </c>
      <c r="D58" s="9">
        <v>1500</v>
      </c>
      <c r="E58" s="9">
        <v>0.93700000000000006</v>
      </c>
      <c r="F58" s="9" t="s">
        <v>14</v>
      </c>
      <c r="G58" s="9">
        <v>0.94</v>
      </c>
      <c r="H58" s="9">
        <f t="shared" si="0"/>
        <v>-2.9999999999998916E-3</v>
      </c>
      <c r="I58" s="10">
        <f t="shared" si="1"/>
        <v>1.0032017075773745</v>
      </c>
      <c r="J58" s="17">
        <f t="shared" si="2"/>
        <v>1410</v>
      </c>
      <c r="K58" s="16"/>
      <c r="L58" s="17">
        <f t="shared" si="3"/>
        <v>0</v>
      </c>
    </row>
    <row r="59" spans="1:12" x14ac:dyDescent="0.25">
      <c r="A59" s="9" t="s">
        <v>41</v>
      </c>
      <c r="B59" s="12" t="s">
        <v>132</v>
      </c>
      <c r="C59" s="9">
        <v>97</v>
      </c>
      <c r="D59" s="9">
        <v>7000</v>
      </c>
      <c r="E59" s="9">
        <v>0.1</v>
      </c>
      <c r="F59" s="9" t="s">
        <v>16</v>
      </c>
      <c r="G59" s="9">
        <v>0.1</v>
      </c>
      <c r="H59" s="9">
        <f t="shared" si="0"/>
        <v>0</v>
      </c>
      <c r="I59" s="10">
        <f t="shared" si="1"/>
        <v>1</v>
      </c>
      <c r="J59" s="17">
        <f t="shared" si="2"/>
        <v>700</v>
      </c>
      <c r="K59" s="16"/>
      <c r="L59" s="17">
        <f t="shared" si="3"/>
        <v>0</v>
      </c>
    </row>
    <row r="60" spans="1:12" ht="30" x14ac:dyDescent="0.25">
      <c r="A60" s="9" t="s">
        <v>41</v>
      </c>
      <c r="B60" s="12" t="s">
        <v>133</v>
      </c>
      <c r="C60" s="9">
        <v>100</v>
      </c>
      <c r="D60" s="9">
        <v>7000</v>
      </c>
      <c r="E60" s="9">
        <v>0.25</v>
      </c>
      <c r="F60" s="9" t="s">
        <v>16</v>
      </c>
      <c r="G60" s="9">
        <v>0.25</v>
      </c>
      <c r="H60" s="9">
        <f t="shared" si="0"/>
        <v>0</v>
      </c>
      <c r="I60" s="10">
        <f t="shared" si="1"/>
        <v>1</v>
      </c>
      <c r="J60" s="17">
        <f t="shared" si="2"/>
        <v>1750</v>
      </c>
      <c r="K60" s="16"/>
      <c r="L60" s="17">
        <f t="shared" si="3"/>
        <v>0</v>
      </c>
    </row>
    <row r="61" spans="1:12" ht="30" x14ac:dyDescent="0.25">
      <c r="A61" s="9" t="s">
        <v>41</v>
      </c>
      <c r="B61" s="12" t="s">
        <v>134</v>
      </c>
      <c r="C61" s="9">
        <v>103</v>
      </c>
      <c r="D61" s="9">
        <v>7000</v>
      </c>
      <c r="E61" s="9">
        <v>0.03</v>
      </c>
      <c r="F61" s="9" t="s">
        <v>16</v>
      </c>
      <c r="G61" s="9">
        <v>0</v>
      </c>
      <c r="H61" s="9">
        <f t="shared" si="0"/>
        <v>0.03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ht="30" x14ac:dyDescent="0.25">
      <c r="A62" s="9" t="s">
        <v>34</v>
      </c>
      <c r="B62" s="12" t="s">
        <v>134</v>
      </c>
      <c r="C62" s="9">
        <v>103</v>
      </c>
      <c r="D62" s="9">
        <v>7000</v>
      </c>
      <c r="E62" s="9">
        <v>0.03</v>
      </c>
      <c r="F62" s="9" t="s">
        <v>16</v>
      </c>
      <c r="G62" s="9">
        <v>0.03</v>
      </c>
      <c r="H62" s="9">
        <f t="shared" si="0"/>
        <v>0</v>
      </c>
      <c r="I62" s="10">
        <f t="shared" si="1"/>
        <v>1</v>
      </c>
      <c r="J62" s="17">
        <f t="shared" si="2"/>
        <v>210</v>
      </c>
      <c r="K62" s="16"/>
      <c r="L62" s="17">
        <f t="shared" si="3"/>
        <v>0</v>
      </c>
    </row>
    <row r="63" spans="1:12" x14ac:dyDescent="0.25">
      <c r="A63" s="9" t="s">
        <v>41</v>
      </c>
      <c r="B63" s="12" t="s">
        <v>135</v>
      </c>
      <c r="C63" s="9">
        <v>106</v>
      </c>
      <c r="D63" s="9">
        <v>301.392</v>
      </c>
      <c r="E63" s="9">
        <v>8.1</v>
      </c>
      <c r="F63" s="9" t="s">
        <v>10</v>
      </c>
      <c r="G63" s="9">
        <v>8.1</v>
      </c>
      <c r="H63" s="9">
        <f t="shared" si="0"/>
        <v>0</v>
      </c>
      <c r="I63" s="10">
        <f t="shared" si="1"/>
        <v>1</v>
      </c>
      <c r="J63" s="17">
        <f t="shared" si="2"/>
        <v>2441.2752</v>
      </c>
      <c r="K63" s="16"/>
      <c r="L63" s="17">
        <f t="shared" si="3"/>
        <v>0</v>
      </c>
    </row>
    <row r="64" spans="1:12" x14ac:dyDescent="0.25">
      <c r="A64" s="9" t="s">
        <v>41</v>
      </c>
      <c r="B64" s="12" t="s">
        <v>136</v>
      </c>
      <c r="C64" s="9">
        <v>107</v>
      </c>
      <c r="D64" s="9">
        <v>301.392</v>
      </c>
      <c r="E64" s="9">
        <v>27.13</v>
      </c>
      <c r="F64" s="9" t="s">
        <v>10</v>
      </c>
      <c r="G64" s="9">
        <v>27.13</v>
      </c>
      <c r="H64" s="9">
        <f t="shared" si="0"/>
        <v>0</v>
      </c>
      <c r="I64" s="10">
        <f t="shared" si="1"/>
        <v>1</v>
      </c>
      <c r="J64" s="17">
        <f t="shared" si="2"/>
        <v>8176.7649599999995</v>
      </c>
      <c r="K64" s="16"/>
      <c r="L64" s="17">
        <f t="shared" si="3"/>
        <v>0</v>
      </c>
    </row>
    <row r="65" spans="1:12" ht="30" x14ac:dyDescent="0.25">
      <c r="A65" s="9" t="s">
        <v>41</v>
      </c>
      <c r="B65" s="12" t="s">
        <v>137</v>
      </c>
      <c r="C65" s="9">
        <v>108</v>
      </c>
      <c r="D65" s="9">
        <v>301.392</v>
      </c>
      <c r="E65" s="9">
        <v>2.75</v>
      </c>
      <c r="F65" s="9" t="s">
        <v>10</v>
      </c>
      <c r="G65" s="9">
        <v>0</v>
      </c>
      <c r="H65" s="9">
        <f t="shared" si="0"/>
        <v>2.75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ht="30" x14ac:dyDescent="0.25">
      <c r="A66" s="9" t="s">
        <v>34</v>
      </c>
      <c r="B66" s="12" t="s">
        <v>137</v>
      </c>
      <c r="C66" s="9">
        <v>108</v>
      </c>
      <c r="D66" s="9">
        <v>301.392</v>
      </c>
      <c r="E66" s="9">
        <v>2.75</v>
      </c>
      <c r="F66" s="9" t="s">
        <v>10</v>
      </c>
      <c r="G66" s="9">
        <v>2.75</v>
      </c>
      <c r="H66" s="9">
        <f t="shared" si="0"/>
        <v>0</v>
      </c>
      <c r="I66" s="10">
        <f t="shared" si="1"/>
        <v>1</v>
      </c>
      <c r="J66" s="17">
        <f t="shared" si="2"/>
        <v>828.82799999999997</v>
      </c>
      <c r="K66" s="16"/>
      <c r="L66" s="17">
        <f t="shared" si="3"/>
        <v>0</v>
      </c>
    </row>
    <row r="67" spans="1:12" x14ac:dyDescent="0.25">
      <c r="A67" s="9" t="s">
        <v>41</v>
      </c>
      <c r="B67" s="12" t="s">
        <v>138</v>
      </c>
      <c r="C67" s="9">
        <v>109</v>
      </c>
      <c r="D67" s="9">
        <v>2000</v>
      </c>
      <c r="E67" s="9">
        <v>0.41</v>
      </c>
      <c r="F67" s="9" t="s">
        <v>14</v>
      </c>
      <c r="G67" s="9">
        <v>0.41</v>
      </c>
      <c r="H67" s="9">
        <f t="shared" si="0"/>
        <v>0</v>
      </c>
      <c r="I67" s="10">
        <f t="shared" si="1"/>
        <v>1</v>
      </c>
      <c r="J67" s="17">
        <f t="shared" si="2"/>
        <v>820</v>
      </c>
      <c r="K67" s="16"/>
      <c r="L67" s="17">
        <f t="shared" si="3"/>
        <v>0</v>
      </c>
    </row>
    <row r="68" spans="1:12" x14ac:dyDescent="0.25">
      <c r="A68" s="9" t="s">
        <v>41</v>
      </c>
      <c r="B68" s="12" t="s">
        <v>139</v>
      </c>
      <c r="C68" s="9">
        <v>112</v>
      </c>
      <c r="D68" s="9">
        <v>225</v>
      </c>
      <c r="E68" s="9">
        <v>2.4119999999999999</v>
      </c>
      <c r="F68" s="9" t="s">
        <v>14</v>
      </c>
      <c r="G68" s="9">
        <v>2.41</v>
      </c>
      <c r="H68" s="9">
        <f t="shared" si="0"/>
        <v>1.9999999999997797E-3</v>
      </c>
      <c r="I68" s="10">
        <f t="shared" si="1"/>
        <v>0.99917081260364848</v>
      </c>
      <c r="J68" s="17">
        <f t="shared" si="2"/>
        <v>542.25</v>
      </c>
      <c r="K68" s="16"/>
      <c r="L68" s="17">
        <f t="shared" si="3"/>
        <v>0</v>
      </c>
    </row>
    <row r="69" spans="1:12" x14ac:dyDescent="0.25">
      <c r="A69" s="9" t="s">
        <v>41</v>
      </c>
      <c r="B69" s="12" t="s">
        <v>139</v>
      </c>
      <c r="C69" s="9">
        <v>113</v>
      </c>
      <c r="D69" s="9">
        <v>1500</v>
      </c>
      <c r="E69" s="9">
        <v>0.22</v>
      </c>
      <c r="F69" s="9" t="s">
        <v>14</v>
      </c>
      <c r="G69" s="9">
        <v>0</v>
      </c>
      <c r="H69" s="9">
        <f t="shared" si="0"/>
        <v>0.22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34</v>
      </c>
      <c r="B70" s="12" t="s">
        <v>139</v>
      </c>
      <c r="C70" s="9">
        <v>113</v>
      </c>
      <c r="D70" s="9">
        <v>1500</v>
      </c>
      <c r="E70" s="9">
        <v>0.22</v>
      </c>
      <c r="F70" s="9" t="s">
        <v>14</v>
      </c>
      <c r="G70" s="9">
        <v>0.22</v>
      </c>
      <c r="H70" s="9">
        <f t="shared" si="0"/>
        <v>0</v>
      </c>
      <c r="I70" s="10">
        <f t="shared" si="1"/>
        <v>1</v>
      </c>
      <c r="J70" s="17">
        <f t="shared" si="2"/>
        <v>330</v>
      </c>
      <c r="K70" s="16"/>
      <c r="L70" s="17">
        <f t="shared" si="3"/>
        <v>0</v>
      </c>
    </row>
    <row r="71" spans="1:12" x14ac:dyDescent="0.25">
      <c r="A71" s="9" t="s">
        <v>41</v>
      </c>
      <c r="B71" s="12" t="s">
        <v>140</v>
      </c>
      <c r="C71" s="9">
        <v>116</v>
      </c>
      <c r="D71" s="9">
        <v>50</v>
      </c>
      <c r="E71" s="9">
        <v>44</v>
      </c>
      <c r="F71" s="9" t="s">
        <v>13</v>
      </c>
      <c r="G71" s="9">
        <v>41</v>
      </c>
      <c r="H71" s="9">
        <f t="shared" ref="H71:H135" si="4">E71-G71</f>
        <v>3</v>
      </c>
      <c r="I71" s="10">
        <f t="shared" ref="I71:I161" si="5">(G71/E71)</f>
        <v>0.93181818181818177</v>
      </c>
      <c r="J71" s="17">
        <f t="shared" ref="J71:J161" si="6">D71*G71</f>
        <v>2050</v>
      </c>
      <c r="K71" s="16"/>
      <c r="L71" s="17">
        <f t="shared" ref="L71:L161" si="7">D71*E71*K71</f>
        <v>0</v>
      </c>
    </row>
    <row r="72" spans="1:12" x14ac:dyDescent="0.25">
      <c r="A72" s="9" t="s">
        <v>18</v>
      </c>
      <c r="B72" s="12" t="s">
        <v>141</v>
      </c>
      <c r="C72" s="9">
        <v>118</v>
      </c>
      <c r="D72" s="9">
        <v>2000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2000</v>
      </c>
      <c r="K72" s="16"/>
      <c r="L72" s="17">
        <f t="shared" si="7"/>
        <v>0</v>
      </c>
    </row>
    <row r="73" spans="1:12" x14ac:dyDescent="0.25">
      <c r="A73" s="9" t="s">
        <v>41</v>
      </c>
      <c r="B73" s="12" t="s">
        <v>142</v>
      </c>
      <c r="C73" s="9">
        <v>120</v>
      </c>
      <c r="D73" s="9">
        <v>193.75200000000001</v>
      </c>
      <c r="E73" s="9">
        <v>115.89</v>
      </c>
      <c r="F73" s="9" t="s">
        <v>10</v>
      </c>
      <c r="G73" s="9">
        <v>115.89</v>
      </c>
      <c r="H73" s="9">
        <f t="shared" si="4"/>
        <v>0</v>
      </c>
      <c r="I73" s="10">
        <f t="shared" si="5"/>
        <v>1</v>
      </c>
      <c r="J73" s="17">
        <f t="shared" si="6"/>
        <v>22453.919280000002</v>
      </c>
      <c r="K73" s="16"/>
      <c r="L73" s="17">
        <f t="shared" si="7"/>
        <v>0</v>
      </c>
    </row>
    <row r="74" spans="1:12" x14ac:dyDescent="0.25">
      <c r="A74" s="9" t="s">
        <v>41</v>
      </c>
      <c r="B74" s="12" t="s">
        <v>143</v>
      </c>
      <c r="C74" s="9">
        <v>124</v>
      </c>
      <c r="D74" s="9">
        <v>193.75200000000001</v>
      </c>
      <c r="E74" s="9">
        <v>133.21</v>
      </c>
      <c r="F74" s="9" t="s">
        <v>10</v>
      </c>
      <c r="G74" s="9">
        <v>133.21</v>
      </c>
      <c r="H74" s="9">
        <f t="shared" si="4"/>
        <v>0</v>
      </c>
      <c r="I74" s="10">
        <f t="shared" si="5"/>
        <v>1</v>
      </c>
      <c r="J74" s="17">
        <f t="shared" si="6"/>
        <v>25809.703920000004</v>
      </c>
      <c r="K74" s="16"/>
      <c r="L74" s="17">
        <f t="shared" si="7"/>
        <v>0</v>
      </c>
    </row>
    <row r="75" spans="1:12" x14ac:dyDescent="0.25">
      <c r="A75" s="9" t="s">
        <v>41</v>
      </c>
      <c r="B75" s="12" t="s">
        <v>144</v>
      </c>
      <c r="C75" s="9">
        <v>129</v>
      </c>
      <c r="D75" s="9">
        <v>193.75200000000001</v>
      </c>
      <c r="E75" s="9">
        <v>67.31</v>
      </c>
      <c r="F75" s="9" t="s">
        <v>10</v>
      </c>
      <c r="G75" s="9">
        <v>67.31</v>
      </c>
      <c r="H75" s="9">
        <f t="shared" si="4"/>
        <v>0</v>
      </c>
      <c r="I75" s="10">
        <f t="shared" si="5"/>
        <v>1</v>
      </c>
      <c r="J75" s="17">
        <f t="shared" si="6"/>
        <v>13041.447120000001</v>
      </c>
      <c r="K75" s="16"/>
      <c r="L75" s="17">
        <f t="shared" si="7"/>
        <v>0</v>
      </c>
    </row>
    <row r="76" spans="1:12" x14ac:dyDescent="0.25">
      <c r="A76" s="9" t="s">
        <v>41</v>
      </c>
      <c r="B76" s="12" t="s">
        <v>145</v>
      </c>
      <c r="C76" s="9">
        <v>133</v>
      </c>
      <c r="D76" s="9">
        <v>65.599999999999994</v>
      </c>
      <c r="E76" s="9">
        <v>32.04</v>
      </c>
      <c r="F76" s="9" t="s">
        <v>19</v>
      </c>
      <c r="G76" s="9">
        <v>0</v>
      </c>
      <c r="H76" s="9">
        <f t="shared" si="4"/>
        <v>32.04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34</v>
      </c>
      <c r="B77" s="12" t="s">
        <v>145</v>
      </c>
      <c r="C77" s="9">
        <v>135</v>
      </c>
      <c r="D77" s="9">
        <v>65.599999999999994</v>
      </c>
      <c r="E77" s="9">
        <v>32.04</v>
      </c>
      <c r="F77" s="9" t="s">
        <v>19</v>
      </c>
      <c r="G77" s="9">
        <v>32.04</v>
      </c>
      <c r="H77" s="9">
        <f t="shared" si="4"/>
        <v>0</v>
      </c>
      <c r="I77" s="10">
        <f t="shared" si="5"/>
        <v>1</v>
      </c>
      <c r="J77" s="17">
        <f t="shared" si="6"/>
        <v>2101.8239999999996</v>
      </c>
      <c r="K77" s="16"/>
      <c r="L77" s="17">
        <f t="shared" si="7"/>
        <v>0</v>
      </c>
    </row>
    <row r="78" spans="1:12" x14ac:dyDescent="0.25">
      <c r="A78" s="9" t="s">
        <v>41</v>
      </c>
      <c r="B78" s="12" t="s">
        <v>146</v>
      </c>
      <c r="C78" s="9">
        <v>137</v>
      </c>
      <c r="D78" s="9">
        <v>65.599999999999994</v>
      </c>
      <c r="E78" s="9">
        <v>32.049999999999997</v>
      </c>
      <c r="F78" s="9" t="s">
        <v>19</v>
      </c>
      <c r="G78" s="9">
        <v>0</v>
      </c>
      <c r="H78" s="9">
        <f t="shared" si="4"/>
        <v>32.049999999999997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34</v>
      </c>
      <c r="B79" s="12" t="s">
        <v>146</v>
      </c>
      <c r="C79" s="9">
        <v>137</v>
      </c>
      <c r="D79" s="9">
        <v>65.599999999999994</v>
      </c>
      <c r="E79" s="9">
        <v>32.049999999999997</v>
      </c>
      <c r="F79" s="9" t="s">
        <v>19</v>
      </c>
      <c r="G79" s="9">
        <v>32.049999999999997</v>
      </c>
      <c r="H79" s="9">
        <f t="shared" si="4"/>
        <v>0</v>
      </c>
      <c r="I79" s="10">
        <f t="shared" si="5"/>
        <v>1</v>
      </c>
      <c r="J79" s="17">
        <f t="shared" si="6"/>
        <v>2102.4799999999996</v>
      </c>
      <c r="K79" s="16"/>
      <c r="L79" s="17">
        <f t="shared" si="7"/>
        <v>0</v>
      </c>
    </row>
    <row r="80" spans="1:12" x14ac:dyDescent="0.25">
      <c r="A80" s="9" t="s">
        <v>41</v>
      </c>
      <c r="B80" s="12" t="s">
        <v>276</v>
      </c>
      <c r="C80" s="9">
        <v>138</v>
      </c>
      <c r="D80" s="9">
        <v>161.46</v>
      </c>
      <c r="E80" s="9">
        <v>1.1399999999999999</v>
      </c>
      <c r="F80" s="9" t="s">
        <v>10</v>
      </c>
      <c r="G80" s="9">
        <v>0</v>
      </c>
      <c r="H80" s="9">
        <f t="shared" si="4"/>
        <v>1.1399999999999999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75</v>
      </c>
      <c r="B81" s="12" t="s">
        <v>147</v>
      </c>
      <c r="C81" s="9">
        <v>141</v>
      </c>
      <c r="D81" s="9">
        <v>10.76</v>
      </c>
      <c r="E81" s="9">
        <v>206.732</v>
      </c>
      <c r="F81" s="9" t="s">
        <v>10</v>
      </c>
      <c r="G81" s="9">
        <v>206.73</v>
      </c>
      <c r="H81" s="9">
        <f t="shared" si="4"/>
        <v>2.0000000000095497E-3</v>
      </c>
      <c r="I81" s="10">
        <f t="shared" si="5"/>
        <v>0.99999032563899148</v>
      </c>
      <c r="J81" s="17">
        <f t="shared" si="6"/>
        <v>2224.4148</v>
      </c>
      <c r="K81" s="16"/>
      <c r="L81" s="17">
        <f t="shared" si="7"/>
        <v>0</v>
      </c>
    </row>
    <row r="82" spans="1:12" x14ac:dyDescent="0.25">
      <c r="A82" s="9" t="s">
        <v>75</v>
      </c>
      <c r="B82" s="12" t="s">
        <v>148</v>
      </c>
      <c r="C82" s="9">
        <v>145</v>
      </c>
      <c r="D82" s="9">
        <v>139.93199999999999</v>
      </c>
      <c r="E82" s="9">
        <v>71.63</v>
      </c>
      <c r="F82" s="9" t="s">
        <v>10</v>
      </c>
      <c r="G82" s="9">
        <v>71.63</v>
      </c>
      <c r="H82" s="9">
        <f t="shared" si="4"/>
        <v>0</v>
      </c>
      <c r="I82" s="10">
        <f t="shared" si="5"/>
        <v>1</v>
      </c>
      <c r="J82" s="17">
        <f t="shared" si="6"/>
        <v>10023.329159999999</v>
      </c>
      <c r="K82" s="16"/>
      <c r="L82" s="17">
        <f t="shared" si="7"/>
        <v>0</v>
      </c>
    </row>
    <row r="83" spans="1:12" ht="30" x14ac:dyDescent="0.25">
      <c r="A83" s="9" t="s">
        <v>34</v>
      </c>
      <c r="B83" s="12" t="s">
        <v>149</v>
      </c>
      <c r="C83" s="9">
        <v>146</v>
      </c>
      <c r="D83" s="9">
        <v>139.93199999999999</v>
      </c>
      <c r="E83" s="9">
        <v>97.265000000000001</v>
      </c>
      <c r="F83" s="9" t="s">
        <v>10</v>
      </c>
      <c r="G83" s="9">
        <v>97.27</v>
      </c>
      <c r="H83" s="9">
        <f t="shared" si="4"/>
        <v>-4.9999999999954525E-3</v>
      </c>
      <c r="I83" s="10">
        <f t="shared" si="5"/>
        <v>1.0000514059528094</v>
      </c>
      <c r="J83" s="17">
        <f t="shared" si="6"/>
        <v>13611.185639999998</v>
      </c>
      <c r="K83" s="16"/>
      <c r="L83" s="17">
        <f t="shared" si="7"/>
        <v>0</v>
      </c>
    </row>
    <row r="84" spans="1:12" ht="30" x14ac:dyDescent="0.25">
      <c r="A84" s="9" t="s">
        <v>75</v>
      </c>
      <c r="B84" s="12" t="s">
        <v>149</v>
      </c>
      <c r="C84" s="9">
        <v>146</v>
      </c>
      <c r="D84" s="9">
        <v>139.93199999999999</v>
      </c>
      <c r="E84" s="9">
        <v>194.53</v>
      </c>
      <c r="F84" s="9" t="s">
        <v>10</v>
      </c>
      <c r="G84" s="9">
        <v>97.27</v>
      </c>
      <c r="H84" s="9">
        <f t="shared" si="4"/>
        <v>97.26</v>
      </c>
      <c r="I84" s="10">
        <f t="shared" si="5"/>
        <v>0.5000257029764047</v>
      </c>
      <c r="J84" s="17">
        <f t="shared" si="6"/>
        <v>13611.185639999998</v>
      </c>
      <c r="K84" s="16"/>
      <c r="L84" s="17">
        <f t="shared" si="7"/>
        <v>0</v>
      </c>
    </row>
    <row r="85" spans="1:12" x14ac:dyDescent="0.25">
      <c r="A85" s="9" t="s">
        <v>34</v>
      </c>
      <c r="B85" s="12" t="s">
        <v>150</v>
      </c>
      <c r="C85" s="9">
        <v>149</v>
      </c>
      <c r="D85" s="9">
        <v>193.75200000000001</v>
      </c>
      <c r="E85" s="9">
        <v>23.32</v>
      </c>
      <c r="F85" s="9" t="s">
        <v>10</v>
      </c>
      <c r="G85" s="9">
        <v>23.32</v>
      </c>
      <c r="H85" s="9">
        <f t="shared" si="4"/>
        <v>0</v>
      </c>
      <c r="I85" s="10">
        <f t="shared" si="5"/>
        <v>1</v>
      </c>
      <c r="J85" s="17">
        <f t="shared" si="6"/>
        <v>4518.2966400000005</v>
      </c>
      <c r="K85" s="16"/>
      <c r="L85" s="17">
        <f t="shared" si="7"/>
        <v>0</v>
      </c>
    </row>
    <row r="86" spans="1:12" x14ac:dyDescent="0.25">
      <c r="A86" s="9" t="s">
        <v>75</v>
      </c>
      <c r="B86" s="12" t="s">
        <v>150</v>
      </c>
      <c r="C86" s="9">
        <v>149</v>
      </c>
      <c r="D86" s="9">
        <v>193.75200000000001</v>
      </c>
      <c r="E86" s="9">
        <v>208.32</v>
      </c>
      <c r="F86" s="9" t="s">
        <v>10</v>
      </c>
      <c r="G86" s="9">
        <v>185</v>
      </c>
      <c r="H86" s="9">
        <f t="shared" si="4"/>
        <v>23.319999999999993</v>
      </c>
      <c r="I86" s="10">
        <f t="shared" si="5"/>
        <v>0.88805683563748083</v>
      </c>
      <c r="J86" s="17">
        <f t="shared" si="6"/>
        <v>35844.120000000003</v>
      </c>
      <c r="K86" s="16"/>
      <c r="L86" s="17">
        <f t="shared" si="7"/>
        <v>0</v>
      </c>
    </row>
    <row r="87" spans="1:12" ht="30" x14ac:dyDescent="0.25">
      <c r="A87" s="9" t="s">
        <v>18</v>
      </c>
      <c r="B87" s="12" t="s">
        <v>151</v>
      </c>
      <c r="C87" s="9">
        <v>150</v>
      </c>
      <c r="D87" s="9">
        <v>14500</v>
      </c>
      <c r="E87" s="9">
        <v>1</v>
      </c>
      <c r="F87" s="9" t="s">
        <v>12</v>
      </c>
      <c r="G87" s="9">
        <v>1</v>
      </c>
      <c r="H87" s="9">
        <f t="shared" si="4"/>
        <v>0</v>
      </c>
      <c r="I87" s="10">
        <f t="shared" si="5"/>
        <v>1</v>
      </c>
      <c r="J87" s="17">
        <f t="shared" si="6"/>
        <v>14500</v>
      </c>
      <c r="K87" s="16"/>
      <c r="L87" s="17">
        <f t="shared" si="7"/>
        <v>0</v>
      </c>
    </row>
    <row r="88" spans="1:12" x14ac:dyDescent="0.25">
      <c r="A88" s="9" t="s">
        <v>75</v>
      </c>
      <c r="B88" s="12" t="s">
        <v>152</v>
      </c>
      <c r="C88" s="9">
        <v>154</v>
      </c>
      <c r="D88" s="9">
        <v>139.93199999999999</v>
      </c>
      <c r="E88" s="9">
        <v>74.391999999999996</v>
      </c>
      <c r="F88" s="9" t="s">
        <v>10</v>
      </c>
      <c r="G88" s="9">
        <v>74.39</v>
      </c>
      <c r="H88" s="9">
        <f t="shared" si="4"/>
        <v>1.9999999999953388E-3</v>
      </c>
      <c r="I88" s="10">
        <f t="shared" si="5"/>
        <v>0.99997311538875155</v>
      </c>
      <c r="J88" s="17">
        <f t="shared" si="6"/>
        <v>10409.54148</v>
      </c>
      <c r="K88" s="16"/>
      <c r="L88" s="17">
        <f t="shared" si="7"/>
        <v>0</v>
      </c>
    </row>
    <row r="89" spans="1:12" ht="30" x14ac:dyDescent="0.25">
      <c r="A89" s="9" t="s">
        <v>34</v>
      </c>
      <c r="B89" s="12" t="s">
        <v>153</v>
      </c>
      <c r="C89" s="9">
        <v>155</v>
      </c>
      <c r="D89" s="9">
        <v>139.93199999999999</v>
      </c>
      <c r="E89" s="9">
        <v>110.23350000000001</v>
      </c>
      <c r="F89" s="9" t="s">
        <v>10</v>
      </c>
      <c r="G89" s="9">
        <v>110.23</v>
      </c>
      <c r="H89" s="9">
        <f t="shared" si="4"/>
        <v>3.5000000000025011E-3</v>
      </c>
      <c r="I89" s="10">
        <f t="shared" si="5"/>
        <v>0.99996824921643601</v>
      </c>
      <c r="J89" s="17">
        <f t="shared" si="6"/>
        <v>15424.70436</v>
      </c>
      <c r="K89" s="16"/>
      <c r="L89" s="17">
        <f t="shared" si="7"/>
        <v>0</v>
      </c>
    </row>
    <row r="90" spans="1:12" ht="30" x14ac:dyDescent="0.25">
      <c r="A90" s="9" t="s">
        <v>75</v>
      </c>
      <c r="B90" s="12" t="s">
        <v>153</v>
      </c>
      <c r="C90" s="9">
        <v>155</v>
      </c>
      <c r="D90" s="9">
        <v>139.93199999999999</v>
      </c>
      <c r="E90" s="9">
        <v>220.46700000000001</v>
      </c>
      <c r="F90" s="9" t="s">
        <v>10</v>
      </c>
      <c r="G90" s="9">
        <v>110.23</v>
      </c>
      <c r="H90" s="9">
        <f t="shared" si="4"/>
        <v>110.23700000000001</v>
      </c>
      <c r="I90" s="10">
        <f t="shared" si="5"/>
        <v>0.49998412460821801</v>
      </c>
      <c r="J90" s="17">
        <f t="shared" si="6"/>
        <v>15424.70436</v>
      </c>
      <c r="K90" s="16"/>
      <c r="L90" s="17">
        <f t="shared" si="7"/>
        <v>0</v>
      </c>
    </row>
    <row r="91" spans="1:12" x14ac:dyDescent="0.25">
      <c r="A91" s="9" t="s">
        <v>75</v>
      </c>
      <c r="B91" s="12" t="s">
        <v>154</v>
      </c>
      <c r="C91" s="9">
        <v>157</v>
      </c>
      <c r="D91" s="9">
        <v>193.75200000000001</v>
      </c>
      <c r="E91" s="9">
        <v>142.16</v>
      </c>
      <c r="F91" s="9" t="s">
        <v>10</v>
      </c>
      <c r="G91" s="9">
        <v>142.16</v>
      </c>
      <c r="H91" s="9">
        <f t="shared" si="4"/>
        <v>0</v>
      </c>
      <c r="I91" s="10">
        <f t="shared" si="5"/>
        <v>1</v>
      </c>
      <c r="J91" s="17">
        <f t="shared" si="6"/>
        <v>27543.784320000002</v>
      </c>
      <c r="K91" s="16"/>
      <c r="L91" s="17">
        <f t="shared" si="7"/>
        <v>0</v>
      </c>
    </row>
    <row r="92" spans="1:12" x14ac:dyDescent="0.25">
      <c r="A92" s="9" t="s">
        <v>75</v>
      </c>
      <c r="B92" s="12" t="s">
        <v>155</v>
      </c>
      <c r="C92" s="9">
        <v>162</v>
      </c>
      <c r="D92" s="9">
        <v>139.93199999999999</v>
      </c>
      <c r="E92" s="9">
        <v>11.61</v>
      </c>
      <c r="F92" s="9" t="s">
        <v>10</v>
      </c>
      <c r="G92" s="9">
        <v>11.61</v>
      </c>
      <c r="H92" s="9">
        <f t="shared" si="4"/>
        <v>0</v>
      </c>
      <c r="I92" s="10">
        <f t="shared" si="5"/>
        <v>1</v>
      </c>
      <c r="J92" s="17">
        <f t="shared" si="6"/>
        <v>1624.6105199999997</v>
      </c>
      <c r="K92" s="16"/>
      <c r="L92" s="17">
        <f t="shared" si="7"/>
        <v>0</v>
      </c>
    </row>
    <row r="93" spans="1:12" x14ac:dyDescent="0.25">
      <c r="A93" s="9" t="s">
        <v>34</v>
      </c>
      <c r="B93" s="12" t="s">
        <v>156</v>
      </c>
      <c r="C93" s="9">
        <v>163</v>
      </c>
      <c r="D93" s="9">
        <v>139.93199999999999</v>
      </c>
      <c r="E93" s="9">
        <v>16.715</v>
      </c>
      <c r="F93" s="9" t="s">
        <v>10</v>
      </c>
      <c r="G93" s="9">
        <v>16.72</v>
      </c>
      <c r="H93" s="9">
        <f t="shared" si="4"/>
        <v>-4.9999999999990052E-3</v>
      </c>
      <c r="I93" s="10">
        <f t="shared" si="5"/>
        <v>1.0002991325157045</v>
      </c>
      <c r="J93" s="17">
        <f t="shared" si="6"/>
        <v>2339.6630399999995</v>
      </c>
      <c r="K93" s="16"/>
      <c r="L93" s="17">
        <f t="shared" si="7"/>
        <v>0</v>
      </c>
    </row>
    <row r="94" spans="1:12" x14ac:dyDescent="0.25">
      <c r="A94" s="9" t="s">
        <v>75</v>
      </c>
      <c r="B94" s="12" t="s">
        <v>156</v>
      </c>
      <c r="C94" s="9">
        <v>163</v>
      </c>
      <c r="D94" s="9">
        <v>139.93199999999999</v>
      </c>
      <c r="E94" s="9">
        <v>33.43</v>
      </c>
      <c r="F94" s="9" t="s">
        <v>10</v>
      </c>
      <c r="G94" s="9">
        <v>16.72</v>
      </c>
      <c r="H94" s="9">
        <f t="shared" si="4"/>
        <v>16.71</v>
      </c>
      <c r="I94" s="10">
        <f t="shared" si="5"/>
        <v>0.50014956625785223</v>
      </c>
      <c r="J94" s="17">
        <f t="shared" si="6"/>
        <v>2339.6630399999995</v>
      </c>
      <c r="K94" s="16"/>
      <c r="L94" s="17">
        <f t="shared" si="7"/>
        <v>0</v>
      </c>
    </row>
    <row r="95" spans="1:12" x14ac:dyDescent="0.25">
      <c r="A95" s="9" t="s">
        <v>75</v>
      </c>
      <c r="B95" s="12" t="s">
        <v>157</v>
      </c>
      <c r="C95" s="9">
        <v>166</v>
      </c>
      <c r="D95" s="9">
        <v>193.75200000000001</v>
      </c>
      <c r="E95" s="9">
        <v>153.38999999999999</v>
      </c>
      <c r="F95" s="9" t="s">
        <v>10</v>
      </c>
      <c r="G95" s="9">
        <v>153.38999999999999</v>
      </c>
      <c r="H95" s="9">
        <f t="shared" si="4"/>
        <v>0</v>
      </c>
      <c r="I95" s="10">
        <f t="shared" si="5"/>
        <v>1</v>
      </c>
      <c r="J95" s="17">
        <f t="shared" si="6"/>
        <v>29719.619279999999</v>
      </c>
      <c r="K95" s="16"/>
      <c r="L95" s="17">
        <f t="shared" si="7"/>
        <v>0</v>
      </c>
    </row>
    <row r="96" spans="1:12" ht="30" x14ac:dyDescent="0.25">
      <c r="A96" s="9" t="s">
        <v>20</v>
      </c>
      <c r="B96" s="12" t="s">
        <v>158</v>
      </c>
      <c r="C96" s="9">
        <v>168</v>
      </c>
      <c r="D96" s="9">
        <v>215.28</v>
      </c>
      <c r="E96" s="9">
        <v>135.83000000000001</v>
      </c>
      <c r="F96" s="9" t="s">
        <v>10</v>
      </c>
      <c r="G96" s="9">
        <v>135.83000000000001</v>
      </c>
      <c r="H96" s="9">
        <f t="shared" si="4"/>
        <v>0</v>
      </c>
      <c r="I96" s="10">
        <f t="shared" si="5"/>
        <v>1</v>
      </c>
      <c r="J96" s="17">
        <f t="shared" si="6"/>
        <v>29241.482400000004</v>
      </c>
      <c r="K96" s="16"/>
      <c r="L96" s="17">
        <f t="shared" si="7"/>
        <v>0</v>
      </c>
    </row>
    <row r="97" spans="1:12" x14ac:dyDescent="0.25">
      <c r="A97" s="9" t="s">
        <v>20</v>
      </c>
      <c r="B97" s="12" t="s">
        <v>159</v>
      </c>
      <c r="C97" s="9">
        <v>170</v>
      </c>
      <c r="D97" s="9">
        <v>215.28</v>
      </c>
      <c r="E97" s="9">
        <v>21.683</v>
      </c>
      <c r="F97" s="9" t="s">
        <v>10</v>
      </c>
      <c r="G97" s="9">
        <v>21.68</v>
      </c>
      <c r="H97" s="9">
        <f t="shared" si="4"/>
        <v>3.0000000000001137E-3</v>
      </c>
      <c r="I97" s="10">
        <f t="shared" si="5"/>
        <v>0.99986164276161049</v>
      </c>
      <c r="J97" s="17">
        <f t="shared" si="6"/>
        <v>4667.2704000000003</v>
      </c>
      <c r="K97" s="16"/>
      <c r="L97" s="17">
        <f t="shared" si="7"/>
        <v>0</v>
      </c>
    </row>
    <row r="98" spans="1:12" x14ac:dyDescent="0.25">
      <c r="A98" s="9" t="s">
        <v>20</v>
      </c>
      <c r="B98" s="12" t="s">
        <v>160</v>
      </c>
      <c r="C98" s="9">
        <v>173</v>
      </c>
      <c r="D98" s="9">
        <v>107.64</v>
      </c>
      <c r="E98" s="9">
        <v>32.765000000000001</v>
      </c>
      <c r="F98" s="9" t="s">
        <v>10</v>
      </c>
      <c r="G98" s="9">
        <v>32.770000000000003</v>
      </c>
      <c r="H98" s="9">
        <f t="shared" si="4"/>
        <v>-5.000000000002558E-3</v>
      </c>
      <c r="I98" s="10">
        <f t="shared" si="5"/>
        <v>1.0001526018617428</v>
      </c>
      <c r="J98" s="17">
        <f t="shared" si="6"/>
        <v>3527.3628000000003</v>
      </c>
      <c r="K98" s="16"/>
      <c r="L98" s="17">
        <f t="shared" si="7"/>
        <v>0</v>
      </c>
    </row>
    <row r="99" spans="1:12" x14ac:dyDescent="0.25">
      <c r="A99" s="9" t="s">
        <v>20</v>
      </c>
      <c r="B99" s="12" t="s">
        <v>161</v>
      </c>
      <c r="C99" s="9">
        <v>174</v>
      </c>
      <c r="D99" s="9">
        <v>215.28</v>
      </c>
      <c r="E99" s="9">
        <v>91.644999999999996</v>
      </c>
      <c r="F99" s="9" t="s">
        <v>10</v>
      </c>
      <c r="G99" s="9">
        <v>91.65</v>
      </c>
      <c r="H99" s="9">
        <f t="shared" si="4"/>
        <v>-5.0000000000096634E-3</v>
      </c>
      <c r="I99" s="10">
        <f t="shared" si="5"/>
        <v>1.0000545583501557</v>
      </c>
      <c r="J99" s="17">
        <f t="shared" si="6"/>
        <v>19730.412</v>
      </c>
      <c r="K99" s="16"/>
      <c r="L99" s="17">
        <f t="shared" si="7"/>
        <v>0</v>
      </c>
    </row>
    <row r="100" spans="1:12" x14ac:dyDescent="0.25">
      <c r="A100" s="9" t="s">
        <v>20</v>
      </c>
      <c r="B100" s="12" t="s">
        <v>162</v>
      </c>
      <c r="C100" s="9">
        <v>178</v>
      </c>
      <c r="D100" s="9">
        <v>107.64</v>
      </c>
      <c r="E100" s="9">
        <v>124.41</v>
      </c>
      <c r="F100" s="9" t="s">
        <v>10</v>
      </c>
      <c r="G100" s="9">
        <v>124.41</v>
      </c>
      <c r="H100" s="9">
        <f t="shared" si="4"/>
        <v>0</v>
      </c>
      <c r="I100" s="10">
        <f t="shared" si="5"/>
        <v>1</v>
      </c>
      <c r="J100" s="17">
        <f t="shared" si="6"/>
        <v>13391.492399999999</v>
      </c>
      <c r="K100" s="16"/>
      <c r="L100" s="17">
        <f t="shared" si="7"/>
        <v>0</v>
      </c>
    </row>
    <row r="101" spans="1:12" x14ac:dyDescent="0.25">
      <c r="A101" s="9" t="s">
        <v>20</v>
      </c>
      <c r="B101" s="12" t="s">
        <v>163</v>
      </c>
      <c r="C101" s="9">
        <v>180</v>
      </c>
      <c r="D101" s="9">
        <v>200</v>
      </c>
      <c r="E101" s="9">
        <v>14</v>
      </c>
      <c r="F101" s="9" t="s">
        <v>13</v>
      </c>
      <c r="G101" s="9">
        <v>14</v>
      </c>
      <c r="H101" s="9">
        <f t="shared" si="4"/>
        <v>0</v>
      </c>
      <c r="I101" s="10">
        <f t="shared" si="5"/>
        <v>1</v>
      </c>
      <c r="J101" s="17">
        <f t="shared" si="6"/>
        <v>2800</v>
      </c>
      <c r="K101" s="16"/>
      <c r="L101" s="17">
        <f t="shared" si="7"/>
        <v>0</v>
      </c>
    </row>
    <row r="102" spans="1:12" x14ac:dyDescent="0.25">
      <c r="A102" s="9" t="s">
        <v>21</v>
      </c>
      <c r="B102" s="12" t="s">
        <v>164</v>
      </c>
      <c r="C102" s="9">
        <v>183</v>
      </c>
      <c r="D102" s="9">
        <v>215.28</v>
      </c>
      <c r="E102" s="9">
        <v>25.082999999999998</v>
      </c>
      <c r="F102" s="9" t="s">
        <v>10</v>
      </c>
      <c r="G102" s="9">
        <f>E102</f>
        <v>25.082999999999998</v>
      </c>
      <c r="H102" s="9">
        <f t="shared" si="4"/>
        <v>0</v>
      </c>
      <c r="I102" s="10">
        <f t="shared" si="5"/>
        <v>1</v>
      </c>
      <c r="J102" s="17">
        <f t="shared" si="6"/>
        <v>5399.8682399999998</v>
      </c>
      <c r="K102" s="16"/>
      <c r="L102" s="17">
        <f t="shared" si="7"/>
        <v>0</v>
      </c>
    </row>
    <row r="103" spans="1:12" x14ac:dyDescent="0.25">
      <c r="A103" s="9" t="s">
        <v>21</v>
      </c>
      <c r="B103" s="12" t="s">
        <v>165</v>
      </c>
      <c r="C103" s="9">
        <v>185</v>
      </c>
      <c r="D103" s="9">
        <v>96.88</v>
      </c>
      <c r="E103" s="9">
        <v>27.13</v>
      </c>
      <c r="F103" s="9" t="s">
        <v>10</v>
      </c>
      <c r="G103" s="9">
        <f>E103</f>
        <v>27.13</v>
      </c>
      <c r="H103" s="9">
        <f t="shared" si="4"/>
        <v>0</v>
      </c>
      <c r="I103" s="10">
        <f t="shared" si="5"/>
        <v>1</v>
      </c>
      <c r="J103" s="17">
        <f t="shared" si="6"/>
        <v>2628.3543999999997</v>
      </c>
      <c r="K103" s="16"/>
      <c r="L103" s="17">
        <f t="shared" si="7"/>
        <v>0</v>
      </c>
    </row>
    <row r="104" spans="1:12" x14ac:dyDescent="0.25">
      <c r="A104" s="9" t="s">
        <v>21</v>
      </c>
      <c r="B104" s="12" t="s">
        <v>326</v>
      </c>
      <c r="C104" s="9">
        <v>186</v>
      </c>
      <c r="D104" s="9">
        <v>16.149999999999999</v>
      </c>
      <c r="E104" s="9">
        <v>406.82</v>
      </c>
      <c r="F104" s="9" t="s">
        <v>10</v>
      </c>
      <c r="G104" s="9">
        <f>E104</f>
        <v>406.82</v>
      </c>
      <c r="H104" s="9">
        <f t="shared" si="4"/>
        <v>0</v>
      </c>
      <c r="I104" s="10">
        <f t="shared" si="5"/>
        <v>1</v>
      </c>
      <c r="J104" s="17">
        <f t="shared" si="6"/>
        <v>6570.1429999999991</v>
      </c>
      <c r="K104" s="16"/>
      <c r="L104" s="17">
        <f t="shared" si="7"/>
        <v>0</v>
      </c>
    </row>
    <row r="105" spans="1:12" x14ac:dyDescent="0.25">
      <c r="A105" s="9" t="s">
        <v>21</v>
      </c>
      <c r="B105" s="12" t="s">
        <v>327</v>
      </c>
      <c r="C105" s="9">
        <v>190</v>
      </c>
      <c r="D105" s="9">
        <v>32.292000000000002</v>
      </c>
      <c r="E105" s="9">
        <v>406.82</v>
      </c>
      <c r="F105" s="9" t="s">
        <v>10</v>
      </c>
      <c r="G105" s="9">
        <v>0</v>
      </c>
      <c r="H105" s="9">
        <f t="shared" si="4"/>
        <v>406.82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ht="30" x14ac:dyDescent="0.25">
      <c r="A106" s="9" t="s">
        <v>21</v>
      </c>
      <c r="B106" s="12" t="s">
        <v>169</v>
      </c>
      <c r="C106" s="9">
        <v>191</v>
      </c>
      <c r="D106" s="9">
        <v>16.149999999999999</v>
      </c>
      <c r="E106" s="9">
        <v>58.064</v>
      </c>
      <c r="F106" s="9" t="s">
        <v>10</v>
      </c>
      <c r="G106" s="9">
        <f>E106</f>
        <v>58.064</v>
      </c>
      <c r="H106" s="9">
        <f t="shared" si="4"/>
        <v>0</v>
      </c>
      <c r="I106" s="10">
        <f t="shared" si="5"/>
        <v>1</v>
      </c>
      <c r="J106" s="17">
        <f t="shared" si="6"/>
        <v>937.73359999999991</v>
      </c>
      <c r="K106" s="16"/>
      <c r="L106" s="17">
        <f t="shared" si="7"/>
        <v>0</v>
      </c>
    </row>
    <row r="107" spans="1:12" ht="30" x14ac:dyDescent="0.25">
      <c r="A107" s="9" t="s">
        <v>21</v>
      </c>
      <c r="B107" s="12" t="s">
        <v>170</v>
      </c>
      <c r="C107" s="9">
        <v>192</v>
      </c>
      <c r="D107" s="9">
        <v>48.438000000000002</v>
      </c>
      <c r="E107" s="9">
        <v>562.24400000000003</v>
      </c>
      <c r="F107" s="9" t="s">
        <v>10</v>
      </c>
      <c r="G107" s="9">
        <f>E107</f>
        <v>562.24400000000003</v>
      </c>
      <c r="H107" s="9">
        <f t="shared" si="4"/>
        <v>0</v>
      </c>
      <c r="I107" s="10">
        <f t="shared" si="5"/>
        <v>1</v>
      </c>
      <c r="J107" s="17">
        <f t="shared" si="6"/>
        <v>27233.974872000003</v>
      </c>
      <c r="K107" s="16"/>
      <c r="L107" s="17">
        <f t="shared" si="7"/>
        <v>0</v>
      </c>
    </row>
    <row r="108" spans="1:12" ht="30" x14ac:dyDescent="0.25">
      <c r="A108" s="9" t="s">
        <v>21</v>
      </c>
      <c r="B108" s="12" t="s">
        <v>171</v>
      </c>
      <c r="C108" s="9">
        <v>193</v>
      </c>
      <c r="D108" s="9">
        <v>16.149999999999999</v>
      </c>
      <c r="E108" s="9">
        <v>574.61300000000006</v>
      </c>
      <c r="F108" s="9" t="s">
        <v>10</v>
      </c>
      <c r="G108" s="9">
        <f>E108</f>
        <v>574.61300000000006</v>
      </c>
      <c r="H108" s="9">
        <f t="shared" si="4"/>
        <v>0</v>
      </c>
      <c r="I108" s="10">
        <f t="shared" si="5"/>
        <v>1</v>
      </c>
      <c r="J108" s="17">
        <f t="shared" si="6"/>
        <v>9279.9999499999994</v>
      </c>
      <c r="K108" s="16"/>
      <c r="L108" s="17">
        <f t="shared" si="7"/>
        <v>0</v>
      </c>
    </row>
    <row r="109" spans="1:12" ht="30" x14ac:dyDescent="0.25">
      <c r="A109" s="9" t="s">
        <v>21</v>
      </c>
      <c r="B109" s="12" t="s">
        <v>172</v>
      </c>
      <c r="C109" s="9">
        <v>194</v>
      </c>
      <c r="D109" s="9">
        <v>26.91</v>
      </c>
      <c r="E109" s="9">
        <v>581.01099999999997</v>
      </c>
      <c r="F109" s="9" t="s">
        <v>10</v>
      </c>
      <c r="G109" s="9">
        <v>0</v>
      </c>
      <c r="H109" s="9">
        <f t="shared" si="4"/>
        <v>581.01099999999997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173</v>
      </c>
      <c r="C110" s="9">
        <v>215</v>
      </c>
      <c r="D110" s="9">
        <v>301.392</v>
      </c>
      <c r="E110" s="9">
        <v>21.28</v>
      </c>
      <c r="F110" s="9" t="s">
        <v>10</v>
      </c>
      <c r="G110" s="9">
        <f>E110*90%</f>
        <v>19.152000000000001</v>
      </c>
      <c r="H110" s="9">
        <f t="shared" si="4"/>
        <v>2.1280000000000001</v>
      </c>
      <c r="I110" s="10">
        <v>0</v>
      </c>
      <c r="J110" s="17">
        <f t="shared" si="6"/>
        <v>5772.2595840000004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174</v>
      </c>
      <c r="C111" s="9">
        <v>218</v>
      </c>
      <c r="D111" s="9">
        <v>350</v>
      </c>
      <c r="E111" s="9">
        <v>19</v>
      </c>
      <c r="F111" s="9" t="s">
        <v>13</v>
      </c>
      <c r="G111" s="9">
        <f>E111</f>
        <v>19</v>
      </c>
      <c r="H111" s="9">
        <f t="shared" si="4"/>
        <v>0</v>
      </c>
      <c r="I111" s="10">
        <v>0</v>
      </c>
      <c r="J111" s="17">
        <f t="shared" si="6"/>
        <v>6650</v>
      </c>
      <c r="K111" s="16"/>
      <c r="L111" s="17">
        <f t="shared" si="7"/>
        <v>0</v>
      </c>
    </row>
    <row r="112" spans="1:12" x14ac:dyDescent="0.25">
      <c r="A112" s="9" t="s">
        <v>333</v>
      </c>
      <c r="B112" s="29" t="s">
        <v>175</v>
      </c>
      <c r="C112" s="9">
        <v>219</v>
      </c>
      <c r="D112" s="9">
        <v>82</v>
      </c>
      <c r="E112" s="9">
        <v>37.082000000000001</v>
      </c>
      <c r="F112" s="9" t="s">
        <v>19</v>
      </c>
      <c r="G112" s="9">
        <f t="shared" ref="G112:G114" si="8">E112*90%</f>
        <v>33.373800000000003</v>
      </c>
      <c r="H112" s="9">
        <f t="shared" si="4"/>
        <v>3.7081999999999979</v>
      </c>
      <c r="I112" s="10">
        <v>0</v>
      </c>
      <c r="J112" s="17">
        <f t="shared" si="6"/>
        <v>2736.6516000000001</v>
      </c>
      <c r="K112" s="16"/>
      <c r="L112" s="17">
        <f t="shared" si="7"/>
        <v>0</v>
      </c>
    </row>
    <row r="113" spans="1:12" x14ac:dyDescent="0.25">
      <c r="A113" s="9" t="s">
        <v>333</v>
      </c>
      <c r="B113" s="29" t="s">
        <v>176</v>
      </c>
      <c r="C113" s="9">
        <v>220</v>
      </c>
      <c r="D113" s="9">
        <v>32.799999999999997</v>
      </c>
      <c r="E113" s="9">
        <v>111.25</v>
      </c>
      <c r="F113" s="9" t="s">
        <v>19</v>
      </c>
      <c r="G113" s="9">
        <f t="shared" si="8"/>
        <v>100.125</v>
      </c>
      <c r="H113" s="9">
        <f t="shared" si="4"/>
        <v>11.125</v>
      </c>
      <c r="I113" s="10">
        <v>0</v>
      </c>
      <c r="J113" s="17">
        <f t="shared" si="6"/>
        <v>3284.1</v>
      </c>
      <c r="K113" s="16"/>
      <c r="L113" s="17">
        <f t="shared" si="7"/>
        <v>0</v>
      </c>
    </row>
    <row r="114" spans="1:12" x14ac:dyDescent="0.25">
      <c r="A114" s="9" t="s">
        <v>333</v>
      </c>
      <c r="B114" s="29" t="s">
        <v>177</v>
      </c>
      <c r="C114" s="9">
        <v>221</v>
      </c>
      <c r="D114" s="9">
        <v>131.19999999999999</v>
      </c>
      <c r="E114" s="9">
        <v>27.297999999999998</v>
      </c>
      <c r="F114" s="9" t="s">
        <v>19</v>
      </c>
      <c r="G114" s="9">
        <f t="shared" si="8"/>
        <v>24.568199999999997</v>
      </c>
      <c r="H114" s="9">
        <f t="shared" si="4"/>
        <v>2.7298000000000009</v>
      </c>
      <c r="I114" s="10">
        <v>0</v>
      </c>
      <c r="J114" s="17">
        <f t="shared" si="6"/>
        <v>3223.3478399999995</v>
      </c>
      <c r="K114" s="16"/>
      <c r="L114" s="17">
        <f t="shared" si="7"/>
        <v>0</v>
      </c>
    </row>
    <row r="115" spans="1:12" x14ac:dyDescent="0.25">
      <c r="A115" s="9" t="s">
        <v>333</v>
      </c>
      <c r="B115" s="29" t="s">
        <v>179</v>
      </c>
      <c r="C115" s="9">
        <v>224</v>
      </c>
      <c r="D115" s="9">
        <v>183</v>
      </c>
      <c r="E115" s="9">
        <v>58.71</v>
      </c>
      <c r="F115" s="9" t="s">
        <v>10</v>
      </c>
      <c r="G115" s="9">
        <f>E115*95%</f>
        <v>55.774499999999996</v>
      </c>
      <c r="H115" s="9">
        <f t="shared" si="4"/>
        <v>2.9355000000000047</v>
      </c>
      <c r="I115" s="10">
        <v>0</v>
      </c>
      <c r="J115" s="17">
        <f t="shared" si="6"/>
        <v>10206.733499999998</v>
      </c>
      <c r="K115" s="16"/>
      <c r="L115" s="17">
        <f t="shared" si="7"/>
        <v>0</v>
      </c>
    </row>
    <row r="116" spans="1:12" x14ac:dyDescent="0.25">
      <c r="A116" s="9" t="s">
        <v>333</v>
      </c>
      <c r="B116" s="29" t="s">
        <v>180</v>
      </c>
      <c r="C116" s="9">
        <v>225</v>
      </c>
      <c r="D116" s="9">
        <v>49.2</v>
      </c>
      <c r="E116" s="9">
        <v>59</v>
      </c>
      <c r="F116" s="9" t="s">
        <v>19</v>
      </c>
      <c r="G116" s="9">
        <f>E116*90%</f>
        <v>53.1</v>
      </c>
      <c r="H116" s="9">
        <f t="shared" si="4"/>
        <v>5.8999999999999986</v>
      </c>
      <c r="I116" s="10">
        <v>0</v>
      </c>
      <c r="J116" s="17">
        <f t="shared" si="6"/>
        <v>2612.5200000000004</v>
      </c>
      <c r="K116" s="16"/>
      <c r="L116" s="17">
        <f t="shared" si="7"/>
        <v>0</v>
      </c>
    </row>
    <row r="117" spans="1:12" x14ac:dyDescent="0.25">
      <c r="A117" s="9" t="s">
        <v>333</v>
      </c>
      <c r="B117" s="29" t="s">
        <v>181</v>
      </c>
      <c r="C117" s="9">
        <v>226</v>
      </c>
      <c r="D117" s="9">
        <v>183</v>
      </c>
      <c r="E117" s="9">
        <v>59.741999999999997</v>
      </c>
      <c r="F117" s="9" t="s">
        <v>10</v>
      </c>
      <c r="G117" s="9">
        <f>E117*95%</f>
        <v>56.754899999999992</v>
      </c>
      <c r="H117" s="9">
        <f t="shared" si="4"/>
        <v>2.9871000000000052</v>
      </c>
      <c r="I117" s="10">
        <v>0</v>
      </c>
      <c r="J117" s="17">
        <f t="shared" si="6"/>
        <v>10386.146699999999</v>
      </c>
      <c r="K117" s="16"/>
      <c r="L117" s="17">
        <f t="shared" si="7"/>
        <v>0</v>
      </c>
    </row>
    <row r="118" spans="1:12" x14ac:dyDescent="0.25">
      <c r="A118" s="9" t="s">
        <v>333</v>
      </c>
      <c r="B118" s="29" t="s">
        <v>182</v>
      </c>
      <c r="C118" s="9">
        <v>227</v>
      </c>
      <c r="D118" s="9">
        <v>49.2</v>
      </c>
      <c r="E118" s="9">
        <v>69.16</v>
      </c>
      <c r="F118" s="9" t="s">
        <v>19</v>
      </c>
      <c r="G118" s="9">
        <f>E118*90%</f>
        <v>62.244</v>
      </c>
      <c r="H118" s="9">
        <f t="shared" si="4"/>
        <v>6.9159999999999968</v>
      </c>
      <c r="I118" s="10">
        <v>0</v>
      </c>
      <c r="J118" s="17">
        <f t="shared" si="6"/>
        <v>3062.4048000000003</v>
      </c>
      <c r="K118" s="16"/>
      <c r="L118" s="17">
        <f t="shared" si="7"/>
        <v>0</v>
      </c>
    </row>
    <row r="119" spans="1:12" x14ac:dyDescent="0.25">
      <c r="A119" s="9" t="s">
        <v>333</v>
      </c>
      <c r="B119" s="29" t="s">
        <v>183</v>
      </c>
      <c r="C119" s="9">
        <v>228</v>
      </c>
      <c r="D119" s="9">
        <v>183</v>
      </c>
      <c r="E119" s="9">
        <v>3.69</v>
      </c>
      <c r="F119" s="9" t="s">
        <v>10</v>
      </c>
      <c r="G119" s="9">
        <f>E119*95%</f>
        <v>3.5054999999999996</v>
      </c>
      <c r="H119" s="9">
        <f t="shared" si="4"/>
        <v>0.18450000000000033</v>
      </c>
      <c r="I119" s="10">
        <v>0</v>
      </c>
      <c r="J119" s="17">
        <f t="shared" si="6"/>
        <v>641.50649999999996</v>
      </c>
      <c r="K119" s="16"/>
      <c r="L119" s="17">
        <f t="shared" si="7"/>
        <v>0</v>
      </c>
    </row>
    <row r="120" spans="1:12" x14ac:dyDescent="0.25">
      <c r="A120" s="9" t="s">
        <v>333</v>
      </c>
      <c r="B120" s="29" t="s">
        <v>184</v>
      </c>
      <c r="C120" s="9">
        <v>229</v>
      </c>
      <c r="D120" s="9">
        <v>49.2</v>
      </c>
      <c r="E120" s="9">
        <v>5.6</v>
      </c>
      <c r="F120" s="9" t="s">
        <v>19</v>
      </c>
      <c r="G120" s="9">
        <f>E120*90%</f>
        <v>5.04</v>
      </c>
      <c r="H120" s="9">
        <f t="shared" si="4"/>
        <v>0.55999999999999961</v>
      </c>
      <c r="I120" s="10">
        <v>0</v>
      </c>
      <c r="J120" s="17">
        <f t="shared" si="6"/>
        <v>247.96800000000002</v>
      </c>
      <c r="K120" s="16"/>
      <c r="L120" s="17">
        <f t="shared" si="7"/>
        <v>0</v>
      </c>
    </row>
    <row r="121" spans="1:12" x14ac:dyDescent="0.25">
      <c r="A121" s="9" t="s">
        <v>333</v>
      </c>
      <c r="B121" s="29" t="s">
        <v>185</v>
      </c>
      <c r="C121" s="9">
        <v>230</v>
      </c>
      <c r="D121" s="9">
        <v>183</v>
      </c>
      <c r="E121" s="9">
        <v>2.512</v>
      </c>
      <c r="F121" s="9" t="s">
        <v>10</v>
      </c>
      <c r="G121" s="9">
        <v>0</v>
      </c>
      <c r="H121" s="9">
        <f t="shared" si="4"/>
        <v>2.512</v>
      </c>
      <c r="I121" s="10"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333</v>
      </c>
      <c r="B122" s="29" t="s">
        <v>186</v>
      </c>
      <c r="C122" s="9">
        <v>231</v>
      </c>
      <c r="D122" s="9">
        <v>49.2</v>
      </c>
      <c r="E122" s="9">
        <v>7.61</v>
      </c>
      <c r="F122" s="9" t="s">
        <v>19</v>
      </c>
      <c r="G122" s="9">
        <v>0</v>
      </c>
      <c r="H122" s="9">
        <f t="shared" si="4"/>
        <v>7.61</v>
      </c>
      <c r="I122" s="10"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9" t="s">
        <v>333</v>
      </c>
      <c r="B123" s="29" t="s">
        <v>187</v>
      </c>
      <c r="C123" s="9">
        <v>232</v>
      </c>
      <c r="D123" s="9">
        <v>183</v>
      </c>
      <c r="E123" s="9">
        <v>7.41</v>
      </c>
      <c r="F123" s="9" t="s">
        <v>10</v>
      </c>
      <c r="G123" s="9">
        <f>E123*95%</f>
        <v>7.0394999999999994</v>
      </c>
      <c r="H123" s="9">
        <f t="shared" si="4"/>
        <v>0.37050000000000072</v>
      </c>
      <c r="I123" s="10">
        <v>0</v>
      </c>
      <c r="J123" s="17">
        <f t="shared" si="6"/>
        <v>1288.2284999999999</v>
      </c>
      <c r="K123" s="16"/>
      <c r="L123" s="17">
        <f t="shared" si="7"/>
        <v>0</v>
      </c>
    </row>
    <row r="124" spans="1:12" x14ac:dyDescent="0.25">
      <c r="A124" s="9" t="s">
        <v>333</v>
      </c>
      <c r="B124" s="29" t="s">
        <v>188</v>
      </c>
      <c r="C124" s="9">
        <v>233</v>
      </c>
      <c r="D124" s="9">
        <v>49.2</v>
      </c>
      <c r="E124" s="9">
        <v>11.15</v>
      </c>
      <c r="F124" s="9" t="s">
        <v>19</v>
      </c>
      <c r="G124" s="9">
        <f>E124*90%</f>
        <v>10.035</v>
      </c>
      <c r="H124" s="9">
        <f t="shared" si="4"/>
        <v>1.1150000000000002</v>
      </c>
      <c r="I124" s="10">
        <v>0</v>
      </c>
      <c r="J124" s="17">
        <f t="shared" si="6"/>
        <v>493.72200000000004</v>
      </c>
      <c r="K124" s="16"/>
      <c r="L124" s="17">
        <f t="shared" si="7"/>
        <v>0</v>
      </c>
    </row>
    <row r="125" spans="1:12" x14ac:dyDescent="0.25">
      <c r="A125" s="9" t="s">
        <v>333</v>
      </c>
      <c r="B125" s="29" t="s">
        <v>189</v>
      </c>
      <c r="C125" s="9">
        <v>234</v>
      </c>
      <c r="D125" s="9">
        <v>183</v>
      </c>
      <c r="E125" s="9">
        <v>27.18</v>
      </c>
      <c r="F125" s="9" t="s">
        <v>10</v>
      </c>
      <c r="G125" s="9">
        <v>0</v>
      </c>
      <c r="H125" s="9">
        <f t="shared" si="4"/>
        <v>27.18</v>
      </c>
      <c r="I125" s="10"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333</v>
      </c>
      <c r="B126" s="29" t="s">
        <v>190</v>
      </c>
      <c r="C126" s="9">
        <v>235</v>
      </c>
      <c r="D126" s="9">
        <v>2.5</v>
      </c>
      <c r="E126" s="9">
        <v>1182</v>
      </c>
      <c r="F126" s="9" t="s">
        <v>23</v>
      </c>
      <c r="G126" s="9">
        <f>E126*100%</f>
        <v>1182</v>
      </c>
      <c r="H126" s="9">
        <f t="shared" si="4"/>
        <v>0</v>
      </c>
      <c r="I126" s="10">
        <v>0</v>
      </c>
      <c r="J126" s="17">
        <f t="shared" si="6"/>
        <v>2955</v>
      </c>
      <c r="K126" s="16"/>
      <c r="L126" s="17">
        <f t="shared" si="7"/>
        <v>0</v>
      </c>
    </row>
    <row r="127" spans="1:12" x14ac:dyDescent="0.25">
      <c r="A127" s="9" t="s">
        <v>333</v>
      </c>
      <c r="B127" s="29" t="s">
        <v>191</v>
      </c>
      <c r="C127" s="9">
        <v>237</v>
      </c>
      <c r="D127" s="9">
        <v>183</v>
      </c>
      <c r="E127" s="9">
        <v>4.0620000000000003</v>
      </c>
      <c r="F127" s="9" t="s">
        <v>10</v>
      </c>
      <c r="G127" s="9">
        <f>E127*95%</f>
        <v>3.8589000000000002</v>
      </c>
      <c r="H127" s="9">
        <f t="shared" si="4"/>
        <v>0.20310000000000006</v>
      </c>
      <c r="I127" s="10">
        <v>0</v>
      </c>
      <c r="J127" s="17">
        <f t="shared" si="6"/>
        <v>706.17870000000005</v>
      </c>
      <c r="K127" s="16"/>
      <c r="L127" s="17">
        <f t="shared" si="7"/>
        <v>0</v>
      </c>
    </row>
    <row r="128" spans="1:12" x14ac:dyDescent="0.25">
      <c r="A128" s="9" t="s">
        <v>333</v>
      </c>
      <c r="B128" s="29" t="s">
        <v>192</v>
      </c>
      <c r="C128" s="9">
        <v>238</v>
      </c>
      <c r="D128" s="9">
        <v>183</v>
      </c>
      <c r="E128" s="9">
        <v>16.190000000000001</v>
      </c>
      <c r="F128" s="9" t="s">
        <v>10</v>
      </c>
      <c r="G128" s="9">
        <f>E128*90%</f>
        <v>14.571000000000002</v>
      </c>
      <c r="H128" s="9">
        <f t="shared" si="4"/>
        <v>1.6189999999999998</v>
      </c>
      <c r="I128" s="10">
        <v>0</v>
      </c>
      <c r="J128" s="17">
        <f t="shared" si="6"/>
        <v>2666.4930000000004</v>
      </c>
      <c r="K128" s="16"/>
      <c r="L128" s="17">
        <f t="shared" si="7"/>
        <v>0</v>
      </c>
    </row>
    <row r="129" spans="1:12" x14ac:dyDescent="0.25">
      <c r="A129" s="9" t="s">
        <v>333</v>
      </c>
      <c r="B129" s="29" t="s">
        <v>193</v>
      </c>
      <c r="C129" s="9">
        <v>239</v>
      </c>
      <c r="D129" s="9">
        <v>183</v>
      </c>
      <c r="E129" s="9">
        <v>8.15</v>
      </c>
      <c r="F129" s="9" t="s">
        <v>10</v>
      </c>
      <c r="G129" s="9">
        <f>E129*95%</f>
        <v>7.7424999999999997</v>
      </c>
      <c r="H129" s="9">
        <f t="shared" si="4"/>
        <v>0.40750000000000064</v>
      </c>
      <c r="I129" s="10">
        <v>0</v>
      </c>
      <c r="J129" s="17">
        <f t="shared" si="6"/>
        <v>1416.8775000000001</v>
      </c>
      <c r="K129" s="16"/>
      <c r="L129" s="17">
        <f t="shared" si="7"/>
        <v>0</v>
      </c>
    </row>
    <row r="130" spans="1:12" x14ac:dyDescent="0.25">
      <c r="A130" s="9" t="s">
        <v>333</v>
      </c>
      <c r="B130" s="29" t="s">
        <v>194</v>
      </c>
      <c r="C130" s="9">
        <v>240</v>
      </c>
      <c r="D130" s="9">
        <v>183</v>
      </c>
      <c r="E130" s="9">
        <v>30.83</v>
      </c>
      <c r="F130" s="9" t="s">
        <v>10</v>
      </c>
      <c r="G130" s="9">
        <f>E130*90%</f>
        <v>27.747</v>
      </c>
      <c r="H130" s="9">
        <f t="shared" si="4"/>
        <v>3.0829999999999984</v>
      </c>
      <c r="I130" s="10">
        <v>0</v>
      </c>
      <c r="J130" s="17">
        <f t="shared" si="6"/>
        <v>5077.701</v>
      </c>
      <c r="K130" s="16"/>
      <c r="L130" s="17">
        <f t="shared" si="7"/>
        <v>0</v>
      </c>
    </row>
    <row r="131" spans="1:12" ht="45" x14ac:dyDescent="0.25">
      <c r="A131" s="9" t="s">
        <v>18</v>
      </c>
      <c r="B131" s="12" t="s">
        <v>196</v>
      </c>
      <c r="C131" s="9">
        <v>246</v>
      </c>
      <c r="D131" s="9">
        <v>15500</v>
      </c>
      <c r="E131" s="9">
        <v>1</v>
      </c>
      <c r="F131" s="9" t="s">
        <v>12</v>
      </c>
      <c r="G131" s="9">
        <v>0</v>
      </c>
      <c r="H131" s="9">
        <f t="shared" si="4"/>
        <v>1</v>
      </c>
      <c r="I131" s="10">
        <f t="shared" si="5"/>
        <v>0</v>
      </c>
      <c r="J131" s="17">
        <f t="shared" si="6"/>
        <v>0</v>
      </c>
      <c r="K131" s="16">
        <v>1</v>
      </c>
      <c r="L131" s="17">
        <f t="shared" si="7"/>
        <v>15500</v>
      </c>
    </row>
    <row r="132" spans="1:12" x14ac:dyDescent="0.25">
      <c r="A132" s="9" t="s">
        <v>18</v>
      </c>
      <c r="B132" s="29" t="s">
        <v>273</v>
      </c>
      <c r="C132" s="9">
        <v>247</v>
      </c>
      <c r="D132" s="9">
        <v>600</v>
      </c>
      <c r="E132" s="9">
        <v>1</v>
      </c>
      <c r="F132" s="9" t="s">
        <v>13</v>
      </c>
      <c r="G132" s="9">
        <v>1</v>
      </c>
      <c r="H132" s="9">
        <f t="shared" si="4"/>
        <v>0</v>
      </c>
      <c r="I132" s="10">
        <f t="shared" si="5"/>
        <v>1</v>
      </c>
      <c r="J132" s="18">
        <f t="shared" ref="J132" si="9">D132*E132*I132</f>
        <v>600</v>
      </c>
      <c r="K132" s="10"/>
      <c r="L132" s="18">
        <f t="shared" si="7"/>
        <v>0</v>
      </c>
    </row>
    <row r="133" spans="1:12" x14ac:dyDescent="0.25">
      <c r="A133" s="9" t="s">
        <v>18</v>
      </c>
      <c r="B133" s="12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si="4"/>
        <v>1</v>
      </c>
      <c r="I133" s="10">
        <f t="shared" si="5"/>
        <v>0</v>
      </c>
      <c r="J133" s="17">
        <f t="shared" si="6"/>
        <v>0</v>
      </c>
      <c r="K133" s="16"/>
      <c r="L133" s="17">
        <f t="shared" si="7"/>
        <v>0</v>
      </c>
    </row>
    <row r="134" spans="1:12" ht="60" x14ac:dyDescent="0.25">
      <c r="A134" s="9" t="s">
        <v>24</v>
      </c>
      <c r="B134" s="12" t="s">
        <v>198</v>
      </c>
      <c r="C134" s="9">
        <v>250</v>
      </c>
      <c r="D134" s="9">
        <v>9000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9000</v>
      </c>
      <c r="K134" s="16"/>
      <c r="L134" s="17">
        <f t="shared" si="7"/>
        <v>0</v>
      </c>
    </row>
    <row r="135" spans="1:12" ht="60" x14ac:dyDescent="0.25">
      <c r="A135" s="9" t="s">
        <v>24</v>
      </c>
      <c r="B135" s="12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6000</v>
      </c>
      <c r="K135" s="16"/>
      <c r="L135" s="17">
        <f t="shared" si="7"/>
        <v>0</v>
      </c>
    </row>
    <row r="136" spans="1:12" ht="30" x14ac:dyDescent="0.25">
      <c r="A136" s="9" t="s">
        <v>24</v>
      </c>
      <c r="B136" s="12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ref="H136:H166" si="10">E136-G136</f>
        <v>0</v>
      </c>
      <c r="I136" s="10">
        <f t="shared" si="5"/>
        <v>1</v>
      </c>
      <c r="J136" s="17">
        <f t="shared" si="6"/>
        <v>500</v>
      </c>
      <c r="K136" s="16"/>
      <c r="L136" s="17">
        <f t="shared" si="7"/>
        <v>0</v>
      </c>
    </row>
    <row r="137" spans="1:12" ht="60" x14ac:dyDescent="0.25">
      <c r="A137" s="9" t="s">
        <v>24</v>
      </c>
      <c r="B137" s="12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1</v>
      </c>
      <c r="H137" s="9">
        <f t="shared" si="10"/>
        <v>0</v>
      </c>
      <c r="I137" s="10">
        <f t="shared" si="5"/>
        <v>1</v>
      </c>
      <c r="J137" s="17">
        <f t="shared" si="6"/>
        <v>4000</v>
      </c>
      <c r="K137" s="16"/>
      <c r="L137" s="17">
        <f t="shared" si="7"/>
        <v>0</v>
      </c>
    </row>
    <row r="138" spans="1:12" ht="30" x14ac:dyDescent="0.25">
      <c r="A138" s="9" t="s">
        <v>24</v>
      </c>
      <c r="B138" s="12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0</v>
      </c>
      <c r="H138" s="9">
        <f t="shared" si="10"/>
        <v>1</v>
      </c>
      <c r="I138" s="10">
        <f t="shared" si="5"/>
        <v>0</v>
      </c>
      <c r="J138" s="17">
        <f t="shared" si="6"/>
        <v>0</v>
      </c>
      <c r="K138" s="16"/>
      <c r="L138" s="17">
        <f t="shared" si="7"/>
        <v>0</v>
      </c>
    </row>
    <row r="139" spans="1:12" ht="30" x14ac:dyDescent="0.25">
      <c r="A139" s="9" t="s">
        <v>24</v>
      </c>
      <c r="B139" s="12" t="s">
        <v>272</v>
      </c>
      <c r="C139" s="9">
        <v>256</v>
      </c>
      <c r="D139" s="9">
        <v>2500</v>
      </c>
      <c r="E139" s="9">
        <v>1</v>
      </c>
      <c r="F139" s="9" t="s">
        <v>12</v>
      </c>
      <c r="G139" s="9">
        <v>1</v>
      </c>
      <c r="H139" s="9">
        <f t="shared" si="10"/>
        <v>0</v>
      </c>
      <c r="I139" s="10">
        <f t="shared" si="5"/>
        <v>1</v>
      </c>
      <c r="J139" s="17">
        <f t="shared" si="6"/>
        <v>2500</v>
      </c>
      <c r="K139" s="16"/>
      <c r="L139" s="17">
        <f t="shared" si="7"/>
        <v>0</v>
      </c>
    </row>
    <row r="140" spans="1:12" x14ac:dyDescent="0.25">
      <c r="A140" s="9" t="s">
        <v>24</v>
      </c>
      <c r="B140" s="12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10"/>
        <v>0</v>
      </c>
      <c r="I140" s="10">
        <f t="shared" si="5"/>
        <v>1</v>
      </c>
      <c r="J140" s="17">
        <f t="shared" si="6"/>
        <v>1800</v>
      </c>
      <c r="K140" s="16"/>
      <c r="L140" s="17">
        <f t="shared" si="7"/>
        <v>0</v>
      </c>
    </row>
    <row r="141" spans="1:12" x14ac:dyDescent="0.25">
      <c r="A141" s="9" t="s">
        <v>24</v>
      </c>
      <c r="B141" s="12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10"/>
        <v>1</v>
      </c>
      <c r="I141" s="10">
        <f t="shared" si="5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26</v>
      </c>
      <c r="B142" s="9" t="s">
        <v>204</v>
      </c>
      <c r="C142" s="9">
        <v>260</v>
      </c>
      <c r="D142" s="9">
        <v>5535</v>
      </c>
      <c r="E142" s="9">
        <v>25.739000000000001</v>
      </c>
      <c r="F142" s="9" t="s">
        <v>19</v>
      </c>
      <c r="G142" s="9">
        <v>0</v>
      </c>
      <c r="H142" s="9">
        <f t="shared" si="10"/>
        <v>25.739000000000001</v>
      </c>
      <c r="I142" s="10">
        <f t="shared" ref="I142" si="11">G142/E142</f>
        <v>0</v>
      </c>
      <c r="J142" s="17">
        <f>D142*E142*I142</f>
        <v>0</v>
      </c>
      <c r="K142" s="16">
        <v>1</v>
      </c>
      <c r="L142" s="17">
        <f t="shared" si="7"/>
        <v>142465.36499999999</v>
      </c>
    </row>
    <row r="143" spans="1:12" x14ac:dyDescent="0.25">
      <c r="A143" s="9" t="s">
        <v>29</v>
      </c>
      <c r="B143" s="29" t="s">
        <v>210</v>
      </c>
      <c r="C143" s="9">
        <v>272</v>
      </c>
      <c r="D143" s="9">
        <v>12000</v>
      </c>
      <c r="E143" s="9">
        <v>1</v>
      </c>
      <c r="F143" s="9" t="s">
        <v>12</v>
      </c>
      <c r="G143" s="9">
        <v>1</v>
      </c>
      <c r="H143" s="9">
        <f t="shared" si="10"/>
        <v>0</v>
      </c>
      <c r="I143" s="10">
        <f t="shared" ref="I143" si="12">G143/E143</f>
        <v>1</v>
      </c>
      <c r="J143" s="17">
        <f t="shared" si="6"/>
        <v>12000</v>
      </c>
      <c r="K143" s="16"/>
      <c r="L143" s="17">
        <f t="shared" si="7"/>
        <v>0</v>
      </c>
    </row>
    <row r="144" spans="1:12" x14ac:dyDescent="0.25">
      <c r="A144" s="9" t="s">
        <v>22</v>
      </c>
      <c r="B144" s="12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0</v>
      </c>
      <c r="H144" s="9">
        <f t="shared" si="10"/>
        <v>1</v>
      </c>
      <c r="I144" s="10">
        <f t="shared" si="5"/>
        <v>0</v>
      </c>
      <c r="J144" s="17">
        <f t="shared" si="6"/>
        <v>0</v>
      </c>
      <c r="K144" s="16"/>
      <c r="L144" s="17">
        <f t="shared" si="7"/>
        <v>0</v>
      </c>
    </row>
    <row r="145" spans="1:12" ht="30" x14ac:dyDescent="0.25">
      <c r="A145" s="9" t="s">
        <v>21</v>
      </c>
      <c r="B145" s="12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0</v>
      </c>
      <c r="H145" s="9">
        <f t="shared" si="10"/>
        <v>1</v>
      </c>
      <c r="I145" s="10">
        <f t="shared" si="5"/>
        <v>0</v>
      </c>
      <c r="J145" s="17">
        <f t="shared" si="6"/>
        <v>0</v>
      </c>
      <c r="K145" s="16"/>
      <c r="L145" s="17">
        <f t="shared" si="7"/>
        <v>0</v>
      </c>
    </row>
    <row r="146" spans="1:12" ht="30" x14ac:dyDescent="0.25">
      <c r="A146" s="9" t="s">
        <v>41</v>
      </c>
      <c r="B146" s="12" t="s">
        <v>220</v>
      </c>
      <c r="C146" s="9">
        <v>295</v>
      </c>
      <c r="D146" s="9">
        <v>290</v>
      </c>
      <c r="E146" s="9">
        <v>371.67</v>
      </c>
      <c r="F146" s="9" t="s">
        <v>23</v>
      </c>
      <c r="G146" s="9">
        <v>371.67</v>
      </c>
      <c r="H146" s="9">
        <f t="shared" si="10"/>
        <v>0</v>
      </c>
      <c r="I146" s="10">
        <f t="shared" si="5"/>
        <v>1</v>
      </c>
      <c r="J146" s="17">
        <f t="shared" si="6"/>
        <v>107784.3</v>
      </c>
      <c r="K146" s="16"/>
      <c r="L146" s="17">
        <f t="shared" si="7"/>
        <v>0</v>
      </c>
    </row>
    <row r="147" spans="1:12" x14ac:dyDescent="0.25">
      <c r="A147" s="9" t="s">
        <v>18</v>
      </c>
      <c r="B147" s="12" t="s">
        <v>222</v>
      </c>
      <c r="C147" s="9">
        <v>350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10"/>
        <v>3</v>
      </c>
      <c r="I147" s="10">
        <f t="shared" si="5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60</v>
      </c>
      <c r="B148" s="12" t="s">
        <v>328</v>
      </c>
      <c r="C148" s="9">
        <v>351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10"/>
        <v>1</v>
      </c>
      <c r="I148" s="10">
        <f t="shared" si="5"/>
        <v>0</v>
      </c>
      <c r="J148" s="17">
        <f t="shared" si="6"/>
        <v>0</v>
      </c>
      <c r="K148" s="16"/>
      <c r="L148" s="17">
        <f t="shared" si="7"/>
        <v>0</v>
      </c>
    </row>
    <row r="149" spans="1:12" x14ac:dyDescent="0.25">
      <c r="A149" s="9" t="s">
        <v>24</v>
      </c>
      <c r="B149" s="12" t="s">
        <v>289</v>
      </c>
      <c r="C149" s="9">
        <v>352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10"/>
        <v>1</v>
      </c>
      <c r="I149" s="10">
        <f t="shared" si="5"/>
        <v>0</v>
      </c>
      <c r="J149" s="17">
        <f t="shared" si="6"/>
        <v>0</v>
      </c>
      <c r="K149" s="16"/>
      <c r="L149" s="17">
        <f t="shared" si="7"/>
        <v>0</v>
      </c>
    </row>
    <row r="150" spans="1:12" ht="30" x14ac:dyDescent="0.25">
      <c r="A150" s="9" t="s">
        <v>24</v>
      </c>
      <c r="B150" s="12" t="s">
        <v>224</v>
      </c>
      <c r="C150" s="9">
        <v>401</v>
      </c>
      <c r="D150" s="9">
        <v>1000</v>
      </c>
      <c r="E150" s="9">
        <v>1</v>
      </c>
      <c r="F150" s="9" t="s">
        <v>12</v>
      </c>
      <c r="G150" s="9">
        <v>1</v>
      </c>
      <c r="H150" s="9">
        <f t="shared" si="10"/>
        <v>0</v>
      </c>
      <c r="I150" s="10">
        <f t="shared" si="5"/>
        <v>1</v>
      </c>
      <c r="J150" s="17">
        <f t="shared" si="6"/>
        <v>1000</v>
      </c>
      <c r="K150" s="16"/>
      <c r="L150" s="17">
        <f t="shared" si="7"/>
        <v>0</v>
      </c>
    </row>
    <row r="151" spans="1:12" ht="30" x14ac:dyDescent="0.25">
      <c r="A151" s="9" t="s">
        <v>24</v>
      </c>
      <c r="B151" s="12" t="s">
        <v>225</v>
      </c>
      <c r="C151" s="9">
        <v>402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10"/>
        <v>0</v>
      </c>
      <c r="I151" s="10">
        <f t="shared" si="5"/>
        <v>1</v>
      </c>
      <c r="J151" s="17">
        <f t="shared" si="6"/>
        <v>2000</v>
      </c>
      <c r="K151" s="16"/>
      <c r="L151" s="17">
        <f t="shared" si="7"/>
        <v>0</v>
      </c>
    </row>
    <row r="152" spans="1:12" ht="30" x14ac:dyDescent="0.25">
      <c r="A152" s="9" t="s">
        <v>24</v>
      </c>
      <c r="B152" s="12" t="s">
        <v>226</v>
      </c>
      <c r="C152" s="9">
        <v>403</v>
      </c>
      <c r="D152" s="9">
        <v>2000</v>
      </c>
      <c r="E152" s="9">
        <v>1</v>
      </c>
      <c r="F152" s="9" t="s">
        <v>12</v>
      </c>
      <c r="G152" s="9">
        <v>0</v>
      </c>
      <c r="H152" s="9">
        <f t="shared" si="10"/>
        <v>1</v>
      </c>
      <c r="I152" s="10">
        <f t="shared" si="5"/>
        <v>0</v>
      </c>
      <c r="J152" s="17">
        <f>D152*E152*I152</f>
        <v>0</v>
      </c>
      <c r="K152" s="16"/>
      <c r="L152" s="17">
        <f t="shared" si="7"/>
        <v>0</v>
      </c>
    </row>
    <row r="153" spans="1:12" ht="30" x14ac:dyDescent="0.25">
      <c r="A153" s="9" t="s">
        <v>24</v>
      </c>
      <c r="B153" s="12" t="s">
        <v>227</v>
      </c>
      <c r="C153" s="9">
        <v>404</v>
      </c>
      <c r="D153" s="9">
        <v>1000</v>
      </c>
      <c r="E153" s="9">
        <v>1</v>
      </c>
      <c r="F153" s="9" t="s">
        <v>12</v>
      </c>
      <c r="G153" s="9">
        <v>0</v>
      </c>
      <c r="H153" s="9">
        <f t="shared" si="10"/>
        <v>1</v>
      </c>
      <c r="I153" s="10">
        <f t="shared" si="5"/>
        <v>0</v>
      </c>
      <c r="J153" s="17">
        <f t="shared" si="6"/>
        <v>0</v>
      </c>
      <c r="K153" s="16"/>
      <c r="L153" s="17">
        <f t="shared" si="7"/>
        <v>0</v>
      </c>
    </row>
    <row r="154" spans="1:12" ht="30" x14ac:dyDescent="0.25">
      <c r="A154" s="9" t="s">
        <v>24</v>
      </c>
      <c r="B154" s="12" t="s">
        <v>228</v>
      </c>
      <c r="C154" s="9">
        <v>405</v>
      </c>
      <c r="D154" s="9">
        <v>3000</v>
      </c>
      <c r="E154" s="9">
        <v>1</v>
      </c>
      <c r="F154" s="9" t="s">
        <v>12</v>
      </c>
      <c r="G154" s="9">
        <v>0.5</v>
      </c>
      <c r="H154" s="9">
        <f t="shared" si="10"/>
        <v>0.5</v>
      </c>
      <c r="I154" s="10">
        <f t="shared" si="5"/>
        <v>0.5</v>
      </c>
      <c r="J154" s="17">
        <f t="shared" si="6"/>
        <v>1500</v>
      </c>
      <c r="K154" s="16"/>
      <c r="L154" s="17">
        <f t="shared" si="7"/>
        <v>0</v>
      </c>
    </row>
    <row r="155" spans="1:12" ht="30" x14ac:dyDescent="0.25">
      <c r="A155" s="9" t="s">
        <v>18</v>
      </c>
      <c r="B155" s="12" t="s">
        <v>229</v>
      </c>
      <c r="C155" s="9">
        <v>406</v>
      </c>
      <c r="D155" s="9">
        <v>8086.35</v>
      </c>
      <c r="E155" s="9">
        <v>1</v>
      </c>
      <c r="F155" s="9" t="s">
        <v>12</v>
      </c>
      <c r="G155" s="9">
        <v>0.5</v>
      </c>
      <c r="H155" s="9">
        <f t="shared" si="10"/>
        <v>0.5</v>
      </c>
      <c r="I155" s="10">
        <f t="shared" si="5"/>
        <v>0.5</v>
      </c>
      <c r="J155" s="17">
        <f t="shared" si="6"/>
        <v>4043.1750000000002</v>
      </c>
      <c r="K155" s="16">
        <v>0.5</v>
      </c>
      <c r="L155" s="17">
        <f t="shared" si="7"/>
        <v>4043.1750000000002</v>
      </c>
    </row>
    <row r="156" spans="1:12" ht="75" x14ac:dyDescent="0.25">
      <c r="A156" s="9" t="s">
        <v>333</v>
      </c>
      <c r="B156" s="12" t="s">
        <v>334</v>
      </c>
      <c r="C156" s="9">
        <v>411</v>
      </c>
      <c r="D156" s="9">
        <v>183</v>
      </c>
      <c r="E156" s="9">
        <v>4.016</v>
      </c>
      <c r="F156" s="9" t="s">
        <v>10</v>
      </c>
      <c r="G156" s="9">
        <f>E156*95%</f>
        <v>3.8151999999999999</v>
      </c>
      <c r="H156" s="9">
        <f t="shared" si="10"/>
        <v>0.20080000000000009</v>
      </c>
      <c r="I156" s="10">
        <v>0</v>
      </c>
      <c r="J156" s="17">
        <f t="shared" si="6"/>
        <v>698.1816</v>
      </c>
      <c r="K156" s="16"/>
      <c r="L156" s="17">
        <f t="shared" si="7"/>
        <v>0</v>
      </c>
    </row>
    <row r="157" spans="1:12" ht="60" x14ac:dyDescent="0.25">
      <c r="A157" s="9" t="s">
        <v>333</v>
      </c>
      <c r="B157" s="12" t="s">
        <v>335</v>
      </c>
      <c r="C157" s="9">
        <v>412</v>
      </c>
      <c r="D157" s="9">
        <v>49.2</v>
      </c>
      <c r="E157" s="9">
        <v>18.418900000000001</v>
      </c>
      <c r="F157" s="9" t="s">
        <v>19</v>
      </c>
      <c r="G157" s="9">
        <f>E157*90%</f>
        <v>16.577010000000001</v>
      </c>
      <c r="H157" s="9">
        <f t="shared" si="10"/>
        <v>1.8418899999999994</v>
      </c>
      <c r="I157" s="10">
        <v>0</v>
      </c>
      <c r="J157" s="17">
        <f t="shared" si="6"/>
        <v>815.5888920000001</v>
      </c>
      <c r="K157" s="16"/>
      <c r="L157" s="17">
        <f t="shared" si="7"/>
        <v>0</v>
      </c>
    </row>
    <row r="158" spans="1:12" ht="60" x14ac:dyDescent="0.25">
      <c r="A158" s="9" t="s">
        <v>333</v>
      </c>
      <c r="B158" s="48" t="s">
        <v>62</v>
      </c>
      <c r="C158" s="9"/>
      <c r="D158" s="9">
        <v>232.92169999999999</v>
      </c>
      <c r="E158" s="9">
        <v>19.088000000000001</v>
      </c>
      <c r="F158" s="9" t="s">
        <v>10</v>
      </c>
      <c r="G158" s="9">
        <f>E158*95%</f>
        <v>18.133600000000001</v>
      </c>
      <c r="H158" s="9">
        <f t="shared" si="10"/>
        <v>0.95439999999999969</v>
      </c>
      <c r="I158" s="10">
        <v>0</v>
      </c>
      <c r="J158" s="17">
        <f t="shared" si="6"/>
        <v>4223.7089391199997</v>
      </c>
      <c r="K158" s="16"/>
      <c r="L158" s="17">
        <f t="shared" si="7"/>
        <v>0</v>
      </c>
    </row>
    <row r="159" spans="1:12" ht="60" x14ac:dyDescent="0.25">
      <c r="A159" s="9" t="s">
        <v>18</v>
      </c>
      <c r="B159" s="12" t="s">
        <v>256</v>
      </c>
      <c r="C159" s="9">
        <v>413</v>
      </c>
      <c r="D159" s="9">
        <v>2500</v>
      </c>
      <c r="E159" s="9">
        <v>1</v>
      </c>
      <c r="F159" s="9" t="s">
        <v>12</v>
      </c>
      <c r="G159" s="9">
        <v>0</v>
      </c>
      <c r="H159" s="9">
        <f t="shared" si="10"/>
        <v>1</v>
      </c>
      <c r="I159" s="10">
        <f t="shared" si="5"/>
        <v>0</v>
      </c>
      <c r="J159" s="17">
        <f t="shared" si="6"/>
        <v>0</v>
      </c>
      <c r="K159" s="16">
        <v>1</v>
      </c>
      <c r="L159" s="17">
        <f t="shared" si="7"/>
        <v>2500</v>
      </c>
    </row>
    <row r="160" spans="1:12" ht="45" x14ac:dyDescent="0.25">
      <c r="A160" s="9" t="s">
        <v>18</v>
      </c>
      <c r="B160" s="12" t="s">
        <v>257</v>
      </c>
      <c r="C160" s="9">
        <v>414</v>
      </c>
      <c r="D160" s="9">
        <v>2500</v>
      </c>
      <c r="E160" s="9">
        <v>1</v>
      </c>
      <c r="F160" s="9" t="s">
        <v>12</v>
      </c>
      <c r="G160" s="9">
        <v>1</v>
      </c>
      <c r="H160" s="9">
        <f t="shared" si="10"/>
        <v>0</v>
      </c>
      <c r="I160" s="10">
        <f t="shared" si="5"/>
        <v>1</v>
      </c>
      <c r="J160" s="17">
        <f t="shared" si="6"/>
        <v>2500</v>
      </c>
      <c r="K160" s="16"/>
      <c r="L160" s="17">
        <f t="shared" si="7"/>
        <v>0</v>
      </c>
    </row>
    <row r="161" spans="1:12" ht="30" x14ac:dyDescent="0.25">
      <c r="A161" s="9" t="s">
        <v>24</v>
      </c>
      <c r="B161" s="12" t="s">
        <v>264</v>
      </c>
      <c r="C161" s="9">
        <v>421</v>
      </c>
      <c r="D161" s="9">
        <v>1500</v>
      </c>
      <c r="E161" s="9">
        <v>1</v>
      </c>
      <c r="F161" s="9" t="s">
        <v>13</v>
      </c>
      <c r="G161" s="9">
        <v>0.5</v>
      </c>
      <c r="H161" s="9">
        <f t="shared" si="10"/>
        <v>0.5</v>
      </c>
      <c r="I161" s="10">
        <f t="shared" si="5"/>
        <v>0.5</v>
      </c>
      <c r="J161" s="17">
        <f t="shared" si="6"/>
        <v>750</v>
      </c>
      <c r="K161" s="16"/>
      <c r="L161" s="17">
        <f t="shared" si="7"/>
        <v>0</v>
      </c>
    </row>
    <row r="162" spans="1:12" x14ac:dyDescent="0.25">
      <c r="A162" s="9" t="s">
        <v>75</v>
      </c>
      <c r="B162" s="12" t="s">
        <v>329</v>
      </c>
      <c r="C162" s="9">
        <v>459</v>
      </c>
      <c r="D162" s="9">
        <v>193.75</v>
      </c>
      <c r="E162" s="9">
        <v>33.5</v>
      </c>
      <c r="F162" s="9" t="s">
        <v>10</v>
      </c>
      <c r="G162" s="9">
        <v>33.5</v>
      </c>
      <c r="H162" s="9">
        <f t="shared" si="10"/>
        <v>0</v>
      </c>
      <c r="I162" s="10">
        <f t="shared" ref="I162:I164" si="13">(G162/E162)</f>
        <v>1</v>
      </c>
      <c r="J162" s="17">
        <f t="shared" ref="J162:J164" si="14">D162*G162</f>
        <v>6490.625</v>
      </c>
      <c r="K162" s="16"/>
      <c r="L162" s="17">
        <f t="shared" ref="L162:L164" si="15">D162*E162*K162</f>
        <v>0</v>
      </c>
    </row>
    <row r="163" spans="1:12" ht="30" x14ac:dyDescent="0.25">
      <c r="A163" s="9" t="s">
        <v>75</v>
      </c>
      <c r="B163" s="12" t="s">
        <v>330</v>
      </c>
      <c r="C163" s="9">
        <v>460</v>
      </c>
      <c r="D163" s="9">
        <v>139.93199999999999</v>
      </c>
      <c r="E163" s="9">
        <v>64.05</v>
      </c>
      <c r="F163" s="9" t="s">
        <v>10</v>
      </c>
      <c r="G163" s="9">
        <v>64.05</v>
      </c>
      <c r="H163" s="9">
        <f t="shared" si="10"/>
        <v>0</v>
      </c>
      <c r="I163" s="10">
        <f t="shared" si="13"/>
        <v>1</v>
      </c>
      <c r="J163" s="17">
        <f t="shared" si="14"/>
        <v>8962.6445999999996</v>
      </c>
      <c r="K163" s="16"/>
      <c r="L163" s="17">
        <f t="shared" si="15"/>
        <v>0</v>
      </c>
    </row>
    <row r="164" spans="1:12" ht="30" x14ac:dyDescent="0.25">
      <c r="A164" s="9" t="s">
        <v>75</v>
      </c>
      <c r="B164" s="12" t="s">
        <v>331</v>
      </c>
      <c r="C164" s="9">
        <v>461</v>
      </c>
      <c r="D164" s="9">
        <v>193.75200000000001</v>
      </c>
      <c r="E164" s="9">
        <v>39.24</v>
      </c>
      <c r="F164" s="9" t="s">
        <v>10</v>
      </c>
      <c r="G164" s="9">
        <v>39.24</v>
      </c>
      <c r="H164" s="9">
        <f t="shared" si="10"/>
        <v>0</v>
      </c>
      <c r="I164" s="10">
        <f t="shared" si="13"/>
        <v>1</v>
      </c>
      <c r="J164" s="17">
        <f t="shared" si="14"/>
        <v>7602.828480000001</v>
      </c>
      <c r="K164" s="16"/>
      <c r="L164" s="17">
        <f t="shared" si="15"/>
        <v>0</v>
      </c>
    </row>
    <row r="165" spans="1:12" ht="45" x14ac:dyDescent="0.25">
      <c r="A165" s="9" t="s">
        <v>21</v>
      </c>
      <c r="B165" s="12" t="s">
        <v>417</v>
      </c>
      <c r="C165" s="9">
        <v>466</v>
      </c>
      <c r="D165" s="9">
        <v>193.75200000000001</v>
      </c>
      <c r="E165" s="9">
        <v>62.404000000000003</v>
      </c>
      <c r="F165" s="9" t="s">
        <v>10</v>
      </c>
      <c r="G165" s="9">
        <f>E165*33%</f>
        <v>20.593320000000002</v>
      </c>
      <c r="H165" s="9">
        <f t="shared" si="10"/>
        <v>41.810680000000005</v>
      </c>
      <c r="I165" s="10">
        <f t="shared" ref="I165" si="16">(G165/E165)</f>
        <v>0.33</v>
      </c>
      <c r="J165" s="17">
        <f t="shared" ref="J165" si="17">D165*G165</f>
        <v>3989.9969366400005</v>
      </c>
      <c r="K165" s="16"/>
      <c r="L165" s="17">
        <f t="shared" ref="L165" si="18">D165*E165*K165</f>
        <v>0</v>
      </c>
    </row>
    <row r="166" spans="1:12" ht="30" x14ac:dyDescent="0.25">
      <c r="A166" s="9" t="s">
        <v>21</v>
      </c>
      <c r="B166" s="12" t="s">
        <v>418</v>
      </c>
      <c r="C166" s="9">
        <v>467</v>
      </c>
      <c r="D166" s="9">
        <v>193.75200000000001</v>
      </c>
      <c r="E166" s="9">
        <v>74.590999999999994</v>
      </c>
      <c r="F166" s="9" t="s">
        <v>10</v>
      </c>
      <c r="G166" s="9">
        <f>E166*33%</f>
        <v>24.615030000000001</v>
      </c>
      <c r="H166" s="9">
        <f t="shared" si="10"/>
        <v>49.97596999999999</v>
      </c>
      <c r="I166" s="10">
        <f t="shared" ref="I166" si="19">(G166/E166)</f>
        <v>0.33</v>
      </c>
      <c r="J166" s="17">
        <f t="shared" ref="J166" si="20">D166*G166</f>
        <v>4769.2112925600004</v>
      </c>
      <c r="K166" s="16"/>
      <c r="L166" s="17">
        <f t="shared" ref="L166" si="21">D166*E166*K166</f>
        <v>0</v>
      </c>
    </row>
    <row r="167" spans="1:12" ht="15.75" x14ac:dyDescent="0.25">
      <c r="J167" s="21">
        <f>SUM(J4:J166)</f>
        <v>1003922.0279863201</v>
      </c>
      <c r="L167" s="21">
        <f>SUM(L4:L166)</f>
        <v>164508.53999999998</v>
      </c>
    </row>
  </sheetData>
  <autoFilter ref="A3:O167" xr:uid="{00000000-0009-0000-0000-000040000000}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3:L15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42.12</v>
      </c>
      <c r="H4" s="3">
        <v>49.74</v>
      </c>
      <c r="I4" s="3">
        <v>45.851999999999997</v>
      </c>
      <c r="J4">
        <f>D4*G4</f>
        <v>2274.48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3405.06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3405.06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4</v>
      </c>
      <c r="D6" s="3">
        <v>211.68</v>
      </c>
      <c r="E6" s="3">
        <v>107.55</v>
      </c>
      <c r="F6" s="3" t="s">
        <v>14</v>
      </c>
      <c r="G6" s="3">
        <v>107.55</v>
      </c>
      <c r="H6" s="3">
        <v>0</v>
      </c>
      <c r="I6" s="3">
        <v>100</v>
      </c>
      <c r="J6">
        <f t="shared" si="0"/>
        <v>22766.184000000001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89</v>
      </c>
      <c r="C7" s="3">
        <v>5</v>
      </c>
      <c r="D7" s="3">
        <v>22</v>
      </c>
      <c r="E7" s="3">
        <v>53.78</v>
      </c>
      <c r="F7" s="3" t="s">
        <v>10</v>
      </c>
      <c r="G7" s="3">
        <v>53.78</v>
      </c>
      <c r="H7" s="3">
        <v>0</v>
      </c>
      <c r="I7" s="3">
        <v>100</v>
      </c>
      <c r="J7">
        <f t="shared" si="0"/>
        <v>1183.1600000000001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90</v>
      </c>
      <c r="C8" s="3">
        <v>8</v>
      </c>
      <c r="D8" s="3">
        <v>141.12</v>
      </c>
      <c r="E8" s="3">
        <v>93.48</v>
      </c>
      <c r="F8" s="3" t="s">
        <v>14</v>
      </c>
      <c r="G8" s="3">
        <v>93.48</v>
      </c>
      <c r="H8" s="3">
        <v>0</v>
      </c>
      <c r="I8" s="3">
        <v>100</v>
      </c>
      <c r="J8">
        <f t="shared" si="0"/>
        <v>13191.8976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91</v>
      </c>
      <c r="C9" s="3">
        <v>11</v>
      </c>
      <c r="D9" s="3">
        <v>211.68</v>
      </c>
      <c r="E9" s="3">
        <v>5.7720000000000002</v>
      </c>
      <c r="F9" s="3" t="s">
        <v>14</v>
      </c>
      <c r="G9" s="3">
        <v>5.77</v>
      </c>
      <c r="H9" s="3">
        <v>0</v>
      </c>
      <c r="I9" s="3">
        <v>100</v>
      </c>
      <c r="J9">
        <f t="shared" si="0"/>
        <v>1221.3935999999999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92</v>
      </c>
      <c r="C10" s="3">
        <v>13</v>
      </c>
      <c r="D10" s="3">
        <v>141.12</v>
      </c>
      <c r="E10" s="3">
        <v>34.9</v>
      </c>
      <c r="F10" s="3" t="s">
        <v>14</v>
      </c>
      <c r="G10" s="3">
        <v>0</v>
      </c>
      <c r="H10" s="3">
        <v>34.9</v>
      </c>
      <c r="I10" s="3">
        <v>0</v>
      </c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14</v>
      </c>
      <c r="D11" s="3">
        <v>22</v>
      </c>
      <c r="E11" s="3">
        <v>91.86</v>
      </c>
      <c r="F11" s="3" t="s">
        <v>10</v>
      </c>
      <c r="G11" s="3">
        <v>0</v>
      </c>
      <c r="H11" s="3">
        <v>91.86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270</v>
      </c>
      <c r="C12" s="3">
        <v>15</v>
      </c>
      <c r="D12" s="3">
        <v>43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0</v>
      </c>
      <c r="H18" s="3">
        <v>9.19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0.15</v>
      </c>
      <c r="F25" s="3" t="s">
        <v>16</v>
      </c>
      <c r="G25" s="3">
        <v>0</v>
      </c>
      <c r="H25" s="3">
        <v>0.15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0</v>
      </c>
      <c r="H32" s="3">
        <v>15.97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381</v>
      </c>
      <c r="C33" s="3">
        <v>49</v>
      </c>
      <c r="D33" s="3">
        <v>28</v>
      </c>
      <c r="E33" s="3">
        <v>63</v>
      </c>
      <c r="F33" s="3" t="s">
        <v>23</v>
      </c>
      <c r="G33" s="3">
        <v>63</v>
      </c>
      <c r="H33" s="3">
        <v>0</v>
      </c>
      <c r="I33" s="3">
        <v>100</v>
      </c>
      <c r="J33">
        <f t="shared" si="0"/>
        <v>1764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</v>
      </c>
      <c r="H40" s="3">
        <v>0.99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</v>
      </c>
      <c r="H45" s="3">
        <v>0.15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16.88</v>
      </c>
      <c r="F49" s="3" t="s">
        <v>10</v>
      </c>
      <c r="G49" s="3">
        <v>0</v>
      </c>
      <c r="H49" s="3">
        <v>16.88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</v>
      </c>
      <c r="H53" s="3">
        <v>0.94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0.03</v>
      </c>
      <c r="F56" s="3" t="s">
        <v>16</v>
      </c>
      <c r="G56" s="3">
        <v>0</v>
      </c>
      <c r="H56" s="3">
        <v>0.03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2.75</v>
      </c>
      <c r="F59" s="3" t="s">
        <v>10</v>
      </c>
      <c r="G59" s="3">
        <v>0</v>
      </c>
      <c r="H59" s="3">
        <v>2.75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0.22</v>
      </c>
      <c r="F62" s="3" t="s">
        <v>14</v>
      </c>
      <c r="G62" s="3">
        <v>0</v>
      </c>
      <c r="H62" s="3">
        <v>0.22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0</v>
      </c>
      <c r="H65" s="3">
        <v>115.89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0</v>
      </c>
      <c r="H66" s="3">
        <v>133.21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0</v>
      </c>
      <c r="H67" s="3">
        <v>67.31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0</v>
      </c>
      <c r="H68" s="3">
        <v>32.04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0</v>
      </c>
      <c r="H69" s="3">
        <v>32.049999999999997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0</v>
      </c>
      <c r="H70" s="3">
        <v>1.1399999999999999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75</v>
      </c>
      <c r="B71" s="3" t="s">
        <v>147</v>
      </c>
      <c r="C71" s="3">
        <v>141</v>
      </c>
      <c r="D71" s="3">
        <v>10.76</v>
      </c>
      <c r="E71" s="3">
        <v>206.732</v>
      </c>
      <c r="F71" s="3" t="s">
        <v>10</v>
      </c>
      <c r="G71" s="3">
        <v>206.73</v>
      </c>
      <c r="H71" s="3">
        <v>0</v>
      </c>
      <c r="I71" s="3">
        <v>100</v>
      </c>
      <c r="J71">
        <f t="shared" si="2"/>
        <v>2224.4148</v>
      </c>
      <c r="K71" s="3">
        <v>0</v>
      </c>
      <c r="L71">
        <f t="shared" si="3"/>
        <v>0</v>
      </c>
    </row>
    <row r="72" spans="1:12" x14ac:dyDescent="0.25">
      <c r="A72" s="3" t="s">
        <v>75</v>
      </c>
      <c r="B72" s="3" t="s">
        <v>148</v>
      </c>
      <c r="C72" s="3">
        <v>145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75</v>
      </c>
      <c r="B73" s="3" t="s">
        <v>149</v>
      </c>
      <c r="C73" s="3">
        <v>146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151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75</v>
      </c>
      <c r="B76" s="3" t="s">
        <v>152</v>
      </c>
      <c r="C76" s="3">
        <v>154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75</v>
      </c>
      <c r="B77" s="3" t="s">
        <v>153</v>
      </c>
      <c r="C77" s="3">
        <v>155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75</v>
      </c>
      <c r="B79" s="3" t="s">
        <v>155</v>
      </c>
      <c r="C79" s="3">
        <v>162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75</v>
      </c>
      <c r="B80" s="3" t="s">
        <v>156</v>
      </c>
      <c r="C80" s="3">
        <v>163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100</v>
      </c>
      <c r="H81" s="3">
        <v>53.39</v>
      </c>
      <c r="I81" s="3">
        <v>65.192999999999998</v>
      </c>
      <c r="J81">
        <f t="shared" si="2"/>
        <v>19375.2</v>
      </c>
      <c r="K81" s="3">
        <v>0</v>
      </c>
      <c r="L81">
        <f t="shared" si="3"/>
        <v>0</v>
      </c>
    </row>
    <row r="82" spans="1:12" x14ac:dyDescent="0.25">
      <c r="A82" s="3" t="s">
        <v>75</v>
      </c>
      <c r="B82" s="3" t="s">
        <v>157</v>
      </c>
      <c r="C82" s="3">
        <v>166</v>
      </c>
      <c r="D82" s="3">
        <v>193.75200000000001</v>
      </c>
      <c r="E82" s="3">
        <v>53.39</v>
      </c>
      <c r="F82" s="3" t="s">
        <v>10</v>
      </c>
      <c r="G82" s="3">
        <v>0</v>
      </c>
      <c r="H82" s="3">
        <v>53.39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158</v>
      </c>
      <c r="C83" s="3">
        <v>168</v>
      </c>
      <c r="D83" s="3">
        <v>215.28</v>
      </c>
      <c r="E83" s="3">
        <v>140.37299999999999</v>
      </c>
      <c r="F83" s="3" t="s">
        <v>10</v>
      </c>
      <c r="G83" s="3">
        <v>140.37</v>
      </c>
      <c r="H83" s="3">
        <v>0</v>
      </c>
      <c r="I83" s="3">
        <v>100</v>
      </c>
      <c r="J83">
        <f t="shared" si="2"/>
        <v>30218.853600000002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159</v>
      </c>
      <c r="C84" s="3">
        <v>170</v>
      </c>
      <c r="D84" s="3">
        <v>215.28</v>
      </c>
      <c r="E84" s="3">
        <v>40.79</v>
      </c>
      <c r="F84" s="3" t="s">
        <v>10</v>
      </c>
      <c r="G84" s="3">
        <v>40.79</v>
      </c>
      <c r="H84" s="3">
        <v>0</v>
      </c>
      <c r="I84" s="3">
        <v>100</v>
      </c>
      <c r="J84">
        <f t="shared" si="2"/>
        <v>8781.2711999999992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173</v>
      </c>
      <c r="D85" s="3">
        <v>107.64</v>
      </c>
      <c r="E85" s="3">
        <v>35.423999999999999</v>
      </c>
      <c r="F85" s="3" t="s">
        <v>10</v>
      </c>
      <c r="G85" s="3">
        <v>35.42</v>
      </c>
      <c r="H85" s="3">
        <v>0</v>
      </c>
      <c r="I85" s="3">
        <v>100</v>
      </c>
      <c r="J85">
        <f t="shared" si="2"/>
        <v>3812.6088000000004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161</v>
      </c>
      <c r="C86" s="3">
        <v>174</v>
      </c>
      <c r="D86" s="3">
        <v>215.28</v>
      </c>
      <c r="E86" s="3">
        <v>86.36</v>
      </c>
      <c r="F86" s="3" t="s">
        <v>10</v>
      </c>
      <c r="G86" s="3">
        <v>86.36</v>
      </c>
      <c r="H86" s="3">
        <v>0</v>
      </c>
      <c r="I86" s="3">
        <v>100</v>
      </c>
      <c r="J86">
        <f t="shared" si="2"/>
        <v>18591.5808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178</v>
      </c>
      <c r="D87" s="3">
        <v>107.64</v>
      </c>
      <c r="E87" s="3">
        <v>35.423999999999999</v>
      </c>
      <c r="F87" s="3" t="s">
        <v>10</v>
      </c>
      <c r="G87" s="3">
        <v>0</v>
      </c>
      <c r="H87" s="3">
        <v>35.42</v>
      </c>
      <c r="I87" s="3">
        <v>0</v>
      </c>
    </row>
    <row r="88" spans="1:12" x14ac:dyDescent="0.25">
      <c r="A88" s="3" t="s">
        <v>20</v>
      </c>
      <c r="B88" s="3" t="s">
        <v>163</v>
      </c>
      <c r="C88" s="3">
        <v>180</v>
      </c>
      <c r="D88" s="3">
        <v>200</v>
      </c>
      <c r="E88" s="3">
        <v>14</v>
      </c>
      <c r="F88" s="3" t="s">
        <v>13</v>
      </c>
      <c r="G88" s="3">
        <v>0</v>
      </c>
      <c r="H88" s="3">
        <v>14</v>
      </c>
      <c r="I88" s="3">
        <v>0</v>
      </c>
    </row>
    <row r="89" spans="1:12" x14ac:dyDescent="0.25">
      <c r="A89" s="3" t="s">
        <v>21</v>
      </c>
      <c r="B89" s="3" t="s">
        <v>164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327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21.28</v>
      </c>
      <c r="F97" s="3" t="s">
        <v>10</v>
      </c>
      <c r="G97" s="3">
        <v>21.28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174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175</v>
      </c>
      <c r="C99" s="3">
        <v>219</v>
      </c>
      <c r="D99" s="3">
        <v>82</v>
      </c>
      <c r="E99" s="3">
        <v>37.082000000000001</v>
      </c>
      <c r="F99" s="3" t="s">
        <v>19</v>
      </c>
      <c r="G99" s="3">
        <v>37.08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220</v>
      </c>
      <c r="D100" s="3">
        <v>32.799999999999997</v>
      </c>
      <c r="E100" s="3">
        <v>111.25</v>
      </c>
      <c r="F100" s="3" t="s">
        <v>19</v>
      </c>
      <c r="G100" s="3">
        <v>111.25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177</v>
      </c>
      <c r="C101" s="3">
        <v>221</v>
      </c>
      <c r="D101" s="3">
        <v>131.19999999999999</v>
      </c>
      <c r="E101" s="3">
        <v>27.297999999999998</v>
      </c>
      <c r="F101" s="3" t="s">
        <v>19</v>
      </c>
      <c r="G101" s="3">
        <v>27.3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222</v>
      </c>
      <c r="D102" s="3">
        <v>1000</v>
      </c>
      <c r="E102" s="3">
        <v>3</v>
      </c>
      <c r="F102" s="3" t="s">
        <v>13</v>
      </c>
      <c r="G102" s="3">
        <v>0</v>
      </c>
      <c r="H102" s="3">
        <v>3</v>
      </c>
      <c r="I102" s="3">
        <v>0</v>
      </c>
    </row>
    <row r="103" spans="1:9" x14ac:dyDescent="0.25">
      <c r="A103" s="3" t="s">
        <v>22</v>
      </c>
      <c r="B103" s="3" t="s">
        <v>179</v>
      </c>
      <c r="C103" s="3">
        <v>224</v>
      </c>
      <c r="D103" s="3">
        <v>183</v>
      </c>
      <c r="E103" s="3">
        <v>58.71</v>
      </c>
      <c r="F103" s="3" t="s">
        <v>10</v>
      </c>
      <c r="G103" s="3">
        <v>52.85</v>
      </c>
      <c r="H103" s="3">
        <v>5.86</v>
      </c>
      <c r="I103" s="3">
        <v>90.019000000000005</v>
      </c>
    </row>
    <row r="104" spans="1:9" x14ac:dyDescent="0.25">
      <c r="A104" s="3" t="s">
        <v>22</v>
      </c>
      <c r="B104" s="3" t="s">
        <v>180</v>
      </c>
      <c r="C104" s="3">
        <v>225</v>
      </c>
      <c r="D104" s="3">
        <v>49.2</v>
      </c>
      <c r="E104" s="3">
        <v>59</v>
      </c>
      <c r="F104" s="3" t="s">
        <v>19</v>
      </c>
      <c r="G104" s="3">
        <v>50</v>
      </c>
      <c r="H104" s="3">
        <v>9</v>
      </c>
      <c r="I104" s="3">
        <v>84.745999999999995</v>
      </c>
    </row>
    <row r="105" spans="1:9" x14ac:dyDescent="0.25">
      <c r="A105" s="3" t="s">
        <v>22</v>
      </c>
      <c r="B105" s="3" t="s">
        <v>181</v>
      </c>
      <c r="C105" s="3">
        <v>226</v>
      </c>
      <c r="D105" s="3">
        <v>183</v>
      </c>
      <c r="E105" s="3">
        <v>59.741999999999997</v>
      </c>
      <c r="F105" s="3" t="s">
        <v>10</v>
      </c>
      <c r="G105" s="3">
        <v>52.7</v>
      </c>
      <c r="H105" s="3">
        <v>7.04</v>
      </c>
      <c r="I105" s="3">
        <v>88.212999999999994</v>
      </c>
    </row>
    <row r="106" spans="1:9" x14ac:dyDescent="0.25">
      <c r="A106" s="3" t="s">
        <v>22</v>
      </c>
      <c r="B106" s="3" t="s">
        <v>182</v>
      </c>
      <c r="C106" s="3">
        <v>227</v>
      </c>
      <c r="D106" s="3">
        <v>49.2</v>
      </c>
      <c r="E106" s="3">
        <v>69.16</v>
      </c>
      <c r="F106" s="3" t="s">
        <v>19</v>
      </c>
      <c r="G106" s="3">
        <v>57.16</v>
      </c>
      <c r="H106" s="3">
        <v>12</v>
      </c>
      <c r="I106" s="3">
        <v>82.649000000000001</v>
      </c>
    </row>
    <row r="107" spans="1:9" x14ac:dyDescent="0.25">
      <c r="A107" s="3" t="s">
        <v>22</v>
      </c>
      <c r="B107" s="3" t="s">
        <v>183</v>
      </c>
      <c r="C107" s="3">
        <v>228</v>
      </c>
      <c r="D107" s="3">
        <v>183</v>
      </c>
      <c r="E107" s="3">
        <v>3.69</v>
      </c>
      <c r="F107" s="3" t="s">
        <v>10</v>
      </c>
      <c r="G107" s="3">
        <v>3.69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229</v>
      </c>
      <c r="D108" s="3">
        <v>49.2</v>
      </c>
      <c r="E108" s="3">
        <v>5.6</v>
      </c>
      <c r="F108" s="3" t="s">
        <v>19</v>
      </c>
      <c r="G108" s="3">
        <v>0</v>
      </c>
      <c r="H108" s="3">
        <v>5.6</v>
      </c>
      <c r="I108" s="3">
        <v>0</v>
      </c>
    </row>
    <row r="109" spans="1:9" x14ac:dyDescent="0.25">
      <c r="A109" s="3" t="s">
        <v>22</v>
      </c>
      <c r="B109" s="3" t="s">
        <v>185</v>
      </c>
      <c r="C109" s="3">
        <v>230</v>
      </c>
      <c r="D109" s="3">
        <v>183</v>
      </c>
      <c r="E109" s="3">
        <v>2.512</v>
      </c>
      <c r="F109" s="3" t="s">
        <v>10</v>
      </c>
      <c r="G109" s="3">
        <v>2.5099999999999998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186</v>
      </c>
      <c r="C110" s="3">
        <v>231</v>
      </c>
      <c r="D110" s="3">
        <v>49.2</v>
      </c>
      <c r="E110" s="3">
        <v>7.61</v>
      </c>
      <c r="F110" s="3" t="s">
        <v>19</v>
      </c>
      <c r="G110" s="3">
        <v>7.61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232</v>
      </c>
      <c r="D111" s="3">
        <v>183</v>
      </c>
      <c r="E111" s="3">
        <v>7.41</v>
      </c>
      <c r="F111" s="3" t="s">
        <v>10</v>
      </c>
      <c r="G111" s="3">
        <v>7.41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233</v>
      </c>
      <c r="D112" s="3">
        <v>49.2</v>
      </c>
      <c r="E112" s="3">
        <v>11.15</v>
      </c>
      <c r="F112" s="3" t="s">
        <v>19</v>
      </c>
      <c r="G112" s="3">
        <v>11.15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234</v>
      </c>
      <c r="D113" s="3">
        <v>183</v>
      </c>
      <c r="E113" s="3">
        <v>27.18</v>
      </c>
      <c r="F113" s="3" t="s">
        <v>10</v>
      </c>
      <c r="G113" s="3">
        <v>27.18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235</v>
      </c>
      <c r="D114" s="3">
        <v>2.5</v>
      </c>
      <c r="E114" s="3">
        <v>1182</v>
      </c>
      <c r="F114" s="3" t="s">
        <v>23</v>
      </c>
      <c r="G114" s="3">
        <v>1182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237</v>
      </c>
      <c r="D115" s="3">
        <v>183</v>
      </c>
      <c r="E115" s="3">
        <v>4.0620000000000003</v>
      </c>
      <c r="F115" s="3" t="s">
        <v>10</v>
      </c>
      <c r="G115" s="3">
        <v>4.0599999999999996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238</v>
      </c>
      <c r="D116" s="3">
        <v>183</v>
      </c>
      <c r="E116" s="3">
        <v>16.190000000000001</v>
      </c>
      <c r="F116" s="3" t="s">
        <v>10</v>
      </c>
      <c r="G116" s="3">
        <v>15</v>
      </c>
      <c r="H116" s="3">
        <v>1.19</v>
      </c>
      <c r="I116" s="3">
        <v>92.65</v>
      </c>
    </row>
    <row r="117" spans="1:9" x14ac:dyDescent="0.25">
      <c r="A117" s="3" t="s">
        <v>22</v>
      </c>
      <c r="B117" s="3" t="s">
        <v>193</v>
      </c>
      <c r="C117" s="3">
        <v>239</v>
      </c>
      <c r="D117" s="3">
        <v>183</v>
      </c>
      <c r="E117" s="3">
        <v>8.15</v>
      </c>
      <c r="F117" s="3" t="s">
        <v>10</v>
      </c>
      <c r="G117" s="3">
        <v>7</v>
      </c>
      <c r="H117" s="3">
        <v>1.1499999999999999</v>
      </c>
      <c r="I117" s="3">
        <v>85.89</v>
      </c>
    </row>
    <row r="118" spans="1:9" x14ac:dyDescent="0.25">
      <c r="A118" s="3" t="s">
        <v>22</v>
      </c>
      <c r="B118" s="3" t="s">
        <v>194</v>
      </c>
      <c r="C118" s="3">
        <v>240</v>
      </c>
      <c r="D118" s="3">
        <v>183</v>
      </c>
      <c r="E118" s="3">
        <v>30.83</v>
      </c>
      <c r="F118" s="3" t="s">
        <v>10</v>
      </c>
      <c r="G118" s="3">
        <v>25</v>
      </c>
      <c r="H118" s="3">
        <v>5.83</v>
      </c>
      <c r="I118" s="3">
        <v>81.09</v>
      </c>
    </row>
    <row r="119" spans="1:9" x14ac:dyDescent="0.25">
      <c r="A119" s="3" t="s">
        <v>21</v>
      </c>
      <c r="B119" s="3" t="s">
        <v>195</v>
      </c>
      <c r="C119" s="3">
        <v>243</v>
      </c>
      <c r="D119" s="3">
        <v>64.58</v>
      </c>
      <c r="E119" s="3">
        <v>132.06399999999999</v>
      </c>
      <c r="F119" s="3" t="s">
        <v>10</v>
      </c>
      <c r="G119" s="3">
        <v>132.06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273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197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250</v>
      </c>
      <c r="D123" s="3">
        <v>9000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251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272</v>
      </c>
      <c r="C128" s="3">
        <v>256</v>
      </c>
      <c r="D128" s="3">
        <v>2500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23.6</v>
      </c>
      <c r="F131" s="3" t="s">
        <v>19</v>
      </c>
      <c r="G131" s="3">
        <v>23.6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209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30</v>
      </c>
      <c r="B140" s="3" t="s">
        <v>214</v>
      </c>
      <c r="C140" s="3">
        <v>277</v>
      </c>
      <c r="D140" s="3">
        <v>34</v>
      </c>
      <c r="E140" s="3">
        <v>76.528999999999996</v>
      </c>
      <c r="F140" s="3" t="s">
        <v>31</v>
      </c>
      <c r="G140" s="3">
        <v>76.53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278</v>
      </c>
      <c r="D141" s="3">
        <v>77</v>
      </c>
      <c r="E141" s="3">
        <v>29.302600000000002</v>
      </c>
      <c r="F141" s="3" t="s">
        <v>31</v>
      </c>
      <c r="G141" s="3">
        <v>29.3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279</v>
      </c>
      <c r="D142" s="3">
        <v>23</v>
      </c>
      <c r="E142" s="3">
        <v>66</v>
      </c>
      <c r="F142" s="3" t="s">
        <v>23</v>
      </c>
      <c r="G142" s="3">
        <v>66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217</v>
      </c>
      <c r="C143" s="3">
        <v>280</v>
      </c>
      <c r="D143" s="3">
        <v>151</v>
      </c>
      <c r="E143" s="3">
        <v>17.375499999999999</v>
      </c>
      <c r="F143" s="3" t="s">
        <v>31</v>
      </c>
      <c r="G143" s="3">
        <v>17.38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218</v>
      </c>
      <c r="C144" s="3">
        <v>282</v>
      </c>
      <c r="D144" s="3">
        <v>350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338</v>
      </c>
      <c r="C147" s="3">
        <v>288</v>
      </c>
      <c r="D147" s="3">
        <v>32.799999999999997</v>
      </c>
      <c r="E147" s="3">
        <v>39.78</v>
      </c>
      <c r="F147" s="3" t="s">
        <v>19</v>
      </c>
      <c r="G147" s="3">
        <v>39.78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332</v>
      </c>
      <c r="C148" s="3">
        <v>313</v>
      </c>
      <c r="D148" s="3">
        <v>301.392</v>
      </c>
      <c r="E148" s="3">
        <v>4.33</v>
      </c>
      <c r="F148" s="3" t="s">
        <v>10</v>
      </c>
      <c r="G148" s="3">
        <v>4.33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222</v>
      </c>
      <c r="C149" s="3">
        <v>350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60</v>
      </c>
      <c r="B150" s="3" t="s">
        <v>328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3:O164"/>
  <sheetViews>
    <sheetView topLeftCell="A115" zoomScale="85" zoomScaleNormal="85" workbookViewId="0">
      <selection activeCell="G130" sqref="G130"/>
    </sheetView>
  </sheetViews>
  <sheetFormatPr defaultRowHeight="15" x14ac:dyDescent="0.25"/>
  <cols>
    <col min="1" max="1" width="38.85546875" customWidth="1"/>
    <col min="2" max="2" width="49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7109375" customWidth="1"/>
    <col min="10" max="10" width="20.85546875" style="13" bestFit="1" customWidth="1"/>
    <col min="11" max="11" width="14.28515625" style="6" bestFit="1" customWidth="1"/>
    <col min="12" max="12" width="23.14062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29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29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29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SUMIF($A$4:$A$1502,"LEGENDRY LANDSCAPE",$L$4:$L$1502)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47.25</v>
      </c>
      <c r="F11" s="9" t="s">
        <v>14</v>
      </c>
      <c r="G11" s="9">
        <v>47.25</v>
      </c>
      <c r="H11" s="9">
        <f t="shared" si="0"/>
        <v>0</v>
      </c>
      <c r="I11" s="10">
        <f t="shared" si="1"/>
        <v>1</v>
      </c>
      <c r="J11" s="17">
        <f t="shared" si="2"/>
        <v>6667.92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15.55</v>
      </c>
      <c r="F12" s="9" t="s">
        <v>14</v>
      </c>
      <c r="G12" s="9">
        <v>15.55</v>
      </c>
      <c r="H12" s="9">
        <f t="shared" si="0"/>
        <v>0</v>
      </c>
      <c r="I12" s="10">
        <f t="shared" si="1"/>
        <v>1</v>
      </c>
      <c r="J12" s="17">
        <f t="shared" si="2"/>
        <v>2194.4160000000002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41</v>
      </c>
      <c r="B13" s="29" t="s">
        <v>93</v>
      </c>
      <c r="C13" s="9">
        <v>14</v>
      </c>
      <c r="D13" s="9">
        <v>22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3324.6400000000003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41</v>
      </c>
      <c r="B14" s="29" t="s">
        <v>270</v>
      </c>
      <c r="C14" s="9">
        <v>15</v>
      </c>
      <c r="D14" s="9">
        <v>43</v>
      </c>
      <c r="E14" s="9">
        <v>151.12</v>
      </c>
      <c r="F14" s="9" t="s">
        <v>10</v>
      </c>
      <c r="G14" s="9">
        <v>151.12</v>
      </c>
      <c r="H14" s="9">
        <f t="shared" si="0"/>
        <v>0</v>
      </c>
      <c r="I14" s="10">
        <f t="shared" si="1"/>
        <v>1</v>
      </c>
      <c r="J14" s="17">
        <f t="shared" si="2"/>
        <v>6498.16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29</v>
      </c>
      <c r="B15" s="29" t="s">
        <v>94</v>
      </c>
      <c r="C15" s="9">
        <v>16</v>
      </c>
      <c r="D15" s="9">
        <v>141.12</v>
      </c>
      <c r="E15" s="9">
        <v>15.63</v>
      </c>
      <c r="F15" s="9" t="s">
        <v>14</v>
      </c>
      <c r="G15" s="9">
        <v>15.63</v>
      </c>
      <c r="H15" s="9">
        <f t="shared" si="0"/>
        <v>0</v>
      </c>
      <c r="I15" s="10">
        <f t="shared" si="1"/>
        <v>1</v>
      </c>
      <c r="J15" s="17">
        <f t="shared" si="2"/>
        <v>2205.7056000000002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41</v>
      </c>
      <c r="B18" s="29" t="s">
        <v>95</v>
      </c>
      <c r="C18" s="9">
        <v>20</v>
      </c>
      <c r="D18" s="9">
        <v>1000</v>
      </c>
      <c r="E18" s="9">
        <v>5.6769999999999996</v>
      </c>
      <c r="F18" s="9" t="s">
        <v>14</v>
      </c>
      <c r="G18" s="9">
        <v>5.68</v>
      </c>
      <c r="H18" s="9">
        <f t="shared" si="0"/>
        <v>-3.0000000000001137E-3</v>
      </c>
      <c r="I18" s="10">
        <f t="shared" si="1"/>
        <v>1.0005284481240091</v>
      </c>
      <c r="J18" s="17">
        <f t="shared" si="2"/>
        <v>5680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0</v>
      </c>
    </row>
    <row r="19" spans="1:15" ht="30" x14ac:dyDescent="0.25">
      <c r="A19" s="9" t="s">
        <v>41</v>
      </c>
      <c r="B19" s="29" t="s">
        <v>96</v>
      </c>
      <c r="C19" s="9">
        <v>21</v>
      </c>
      <c r="D19" s="9">
        <v>1000</v>
      </c>
      <c r="E19" s="9">
        <v>4.5679999999999996</v>
      </c>
      <c r="F19" s="9" t="s">
        <v>14</v>
      </c>
      <c r="G19" s="9">
        <v>4.57</v>
      </c>
      <c r="H19" s="9">
        <f t="shared" si="0"/>
        <v>-2.0000000000006679E-3</v>
      </c>
      <c r="I19" s="10">
        <f t="shared" si="1"/>
        <v>1.0004378283712787</v>
      </c>
      <c r="J19" s="17">
        <f t="shared" si="2"/>
        <v>4570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41</v>
      </c>
      <c r="B20" s="29" t="s">
        <v>97</v>
      </c>
      <c r="C20" s="9">
        <v>22</v>
      </c>
      <c r="D20" s="9">
        <v>1000</v>
      </c>
      <c r="E20" s="9">
        <v>15.112</v>
      </c>
      <c r="F20" s="9" t="s">
        <v>14</v>
      </c>
      <c r="G20" s="9">
        <v>15.11</v>
      </c>
      <c r="H20" s="9">
        <f t="shared" si="0"/>
        <v>2.0000000000006679E-3</v>
      </c>
      <c r="I20" s="10">
        <f t="shared" si="1"/>
        <v>0.99986765484383267</v>
      </c>
      <c r="J20" s="17">
        <f t="shared" si="2"/>
        <v>15110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41</v>
      </c>
      <c r="B21" s="29" t="s">
        <v>98</v>
      </c>
      <c r="C21" s="9">
        <v>23</v>
      </c>
      <c r="D21" s="9">
        <v>7000</v>
      </c>
      <c r="E21" s="9">
        <v>0.65</v>
      </c>
      <c r="F21" s="9" t="s">
        <v>16</v>
      </c>
      <c r="G21" s="9">
        <v>0.65</v>
      </c>
      <c r="H21" s="9">
        <f t="shared" si="0"/>
        <v>0</v>
      </c>
      <c r="I21" s="10">
        <f t="shared" si="1"/>
        <v>1</v>
      </c>
      <c r="J21" s="17">
        <f t="shared" si="2"/>
        <v>4550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41</v>
      </c>
      <c r="B22" s="29" t="s">
        <v>99</v>
      </c>
      <c r="C22" s="9">
        <v>24</v>
      </c>
      <c r="D22" s="9">
        <v>7000</v>
      </c>
      <c r="E22" s="9">
        <v>0.75</v>
      </c>
      <c r="F22" s="9" t="s">
        <v>16</v>
      </c>
      <c r="G22" s="9">
        <v>0.75</v>
      </c>
      <c r="H22" s="9">
        <f t="shared" si="0"/>
        <v>0</v>
      </c>
      <c r="I22" s="10">
        <f t="shared" si="1"/>
        <v>1</v>
      </c>
      <c r="J22" s="17">
        <f t="shared" si="2"/>
        <v>5250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41</v>
      </c>
      <c r="B23" s="29" t="s">
        <v>100</v>
      </c>
      <c r="C23" s="9">
        <v>25</v>
      </c>
      <c r="D23" s="9">
        <v>7000</v>
      </c>
      <c r="E23" s="9">
        <v>1</v>
      </c>
      <c r="F23" s="9" t="s">
        <v>16</v>
      </c>
      <c r="G23" s="9">
        <v>1</v>
      </c>
      <c r="H23" s="9">
        <f t="shared" si="0"/>
        <v>0</v>
      </c>
      <c r="I23" s="10">
        <f t="shared" si="1"/>
        <v>1</v>
      </c>
      <c r="J23" s="17">
        <f t="shared" si="2"/>
        <v>7000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41</v>
      </c>
      <c r="B24" s="29" t="s">
        <v>101</v>
      </c>
      <c r="C24" s="9">
        <v>26</v>
      </c>
      <c r="D24" s="9">
        <v>7000</v>
      </c>
      <c r="E24" s="9">
        <v>0.9</v>
      </c>
      <c r="F24" s="9" t="s">
        <v>16</v>
      </c>
      <c r="G24" s="9">
        <v>0.9</v>
      </c>
      <c r="H24" s="9">
        <f t="shared" si="0"/>
        <v>0</v>
      </c>
      <c r="I24" s="10">
        <f t="shared" si="1"/>
        <v>1</v>
      </c>
      <c r="J24" s="17">
        <f t="shared" si="2"/>
        <v>6300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41</v>
      </c>
      <c r="B25" s="29" t="s">
        <v>102</v>
      </c>
      <c r="C25" s="9">
        <v>29</v>
      </c>
      <c r="D25" s="9">
        <v>7000</v>
      </c>
      <c r="E25" s="9">
        <v>2.8</v>
      </c>
      <c r="F25" s="9" t="s">
        <v>16</v>
      </c>
      <c r="G25" s="9">
        <v>2.8</v>
      </c>
      <c r="H25" s="9">
        <f t="shared" si="0"/>
        <v>0</v>
      </c>
      <c r="I25" s="10">
        <f t="shared" si="1"/>
        <v>1</v>
      </c>
      <c r="J25" s="17">
        <f t="shared" si="2"/>
        <v>19600</v>
      </c>
      <c r="K25" s="16"/>
      <c r="L25" s="17">
        <f t="shared" si="3"/>
        <v>0</v>
      </c>
      <c r="N25" s="17" t="s">
        <v>42</v>
      </c>
      <c r="O25" s="17">
        <f>SUMIF($A$4:$A$1502,"YELLAPPA C",$M$4:$M$1502)</f>
        <v>0</v>
      </c>
    </row>
    <row r="26" spans="1:15" x14ac:dyDescent="0.25">
      <c r="A26" s="9" t="s">
        <v>41</v>
      </c>
      <c r="B26" s="29" t="s">
        <v>103</v>
      </c>
      <c r="C26" s="9">
        <v>32</v>
      </c>
      <c r="D26" s="9">
        <v>7000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1260</v>
      </c>
      <c r="K26" s="16"/>
      <c r="L26" s="17">
        <f t="shared" si="3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41</v>
      </c>
      <c r="B27" s="29" t="s">
        <v>104</v>
      </c>
      <c r="C27" s="9">
        <v>35</v>
      </c>
      <c r="D27" s="9">
        <v>7000</v>
      </c>
      <c r="E27" s="9">
        <v>0.18</v>
      </c>
      <c r="F27" s="9" t="s">
        <v>16</v>
      </c>
      <c r="G27" s="9">
        <v>0.18</v>
      </c>
      <c r="H27" s="9">
        <f t="shared" si="0"/>
        <v>0</v>
      </c>
      <c r="I27" s="10">
        <f t="shared" si="1"/>
        <v>1</v>
      </c>
      <c r="J27" s="17">
        <f t="shared" si="2"/>
        <v>1260</v>
      </c>
      <c r="K27" s="16"/>
      <c r="L27" s="17">
        <f t="shared" si="3"/>
        <v>0</v>
      </c>
      <c r="N27" s="17" t="s">
        <v>40</v>
      </c>
      <c r="O27" s="17">
        <f>SUMIF($A$4:$A$1502,"KOUSHIK MANDAL",$L$4:$L$1502)</f>
        <v>0</v>
      </c>
    </row>
    <row r="28" spans="1:15" x14ac:dyDescent="0.25">
      <c r="A28" s="9" t="s">
        <v>41</v>
      </c>
      <c r="B28" s="29" t="s">
        <v>105</v>
      </c>
      <c r="C28" s="9">
        <v>41</v>
      </c>
      <c r="D28" s="9">
        <v>301.392</v>
      </c>
      <c r="E28" s="9">
        <v>50.12</v>
      </c>
      <c r="F28" s="9" t="s">
        <v>10</v>
      </c>
      <c r="G28" s="9">
        <v>50.12</v>
      </c>
      <c r="H28" s="9">
        <f t="shared" si="0"/>
        <v>0</v>
      </c>
      <c r="I28" s="10">
        <f t="shared" si="1"/>
        <v>1</v>
      </c>
      <c r="J28" s="17">
        <f t="shared" si="2"/>
        <v>15105.767039999999</v>
      </c>
      <c r="K28" s="16"/>
      <c r="L28" s="17">
        <f t="shared" si="3"/>
        <v>0</v>
      </c>
      <c r="N28" s="17" t="s">
        <v>34</v>
      </c>
      <c r="O28" s="17">
        <f>SUMIF($A$4:$A$1502,"SHEKAR T",$L$4:$L$1502)</f>
        <v>0</v>
      </c>
    </row>
    <row r="29" spans="1:15" ht="15.75" x14ac:dyDescent="0.25">
      <c r="A29" s="9" t="s">
        <v>41</v>
      </c>
      <c r="B29" s="29" t="s">
        <v>106</v>
      </c>
      <c r="C29" s="9">
        <v>42</v>
      </c>
      <c r="D29" s="9">
        <v>301.392</v>
      </c>
      <c r="E29" s="9">
        <v>31.67</v>
      </c>
      <c r="F29" s="9" t="s">
        <v>10</v>
      </c>
      <c r="G29" s="9">
        <v>31.67</v>
      </c>
      <c r="H29" s="9">
        <f t="shared" si="0"/>
        <v>0</v>
      </c>
      <c r="I29" s="10">
        <f t="shared" si="1"/>
        <v>1</v>
      </c>
      <c r="J29" s="17">
        <f t="shared" si="2"/>
        <v>9545.0846400000009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107</v>
      </c>
      <c r="C30" s="9">
        <v>43</v>
      </c>
      <c r="D30" s="9">
        <v>301.392</v>
      </c>
      <c r="E30" s="9">
        <v>105.11</v>
      </c>
      <c r="F30" s="9" t="s">
        <v>10</v>
      </c>
      <c r="G30" s="9">
        <v>105.11</v>
      </c>
      <c r="H30" s="9">
        <f t="shared" si="0"/>
        <v>0</v>
      </c>
      <c r="I30" s="10">
        <f t="shared" si="1"/>
        <v>1</v>
      </c>
      <c r="J30" s="17">
        <f t="shared" si="2"/>
        <v>31679.313119999999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108</v>
      </c>
      <c r="C31" s="9">
        <v>44</v>
      </c>
      <c r="D31" s="9">
        <v>301.392</v>
      </c>
      <c r="E31" s="9">
        <v>59.91</v>
      </c>
      <c r="F31" s="9" t="s">
        <v>10</v>
      </c>
      <c r="G31" s="9">
        <v>59.91</v>
      </c>
      <c r="H31" s="9">
        <f t="shared" si="0"/>
        <v>0</v>
      </c>
      <c r="I31" s="10">
        <f t="shared" si="1"/>
        <v>1</v>
      </c>
      <c r="J31" s="17">
        <f t="shared" si="2"/>
        <v>18056.39472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109</v>
      </c>
      <c r="C32" s="9">
        <v>45</v>
      </c>
      <c r="D32" s="9">
        <v>301.392</v>
      </c>
      <c r="E32" s="9">
        <v>261.41000000000003</v>
      </c>
      <c r="F32" s="9" t="s">
        <v>10</v>
      </c>
      <c r="G32" s="9">
        <v>261.41000000000003</v>
      </c>
      <c r="H32" s="9">
        <f t="shared" si="0"/>
        <v>0</v>
      </c>
      <c r="I32" s="10">
        <f t="shared" si="1"/>
        <v>1</v>
      </c>
      <c r="J32" s="17">
        <f t="shared" si="2"/>
        <v>78786.882720000009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110</v>
      </c>
      <c r="C33" s="9">
        <v>46</v>
      </c>
      <c r="D33" s="9">
        <v>301.392</v>
      </c>
      <c r="E33" s="9">
        <v>14.58</v>
      </c>
      <c r="F33" s="9" t="s">
        <v>10</v>
      </c>
      <c r="G33" s="9">
        <v>14.58</v>
      </c>
      <c r="H33" s="9">
        <f t="shared" si="0"/>
        <v>0</v>
      </c>
      <c r="I33" s="10">
        <f t="shared" si="1"/>
        <v>1</v>
      </c>
      <c r="J33" s="17">
        <f t="shared" si="2"/>
        <v>4394.2953600000001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111</v>
      </c>
      <c r="C34" s="9">
        <v>47</v>
      </c>
      <c r="D34" s="9">
        <v>301.392</v>
      </c>
      <c r="E34" s="9">
        <v>18.25</v>
      </c>
      <c r="F34" s="9" t="s">
        <v>10</v>
      </c>
      <c r="G34" s="9">
        <v>18.25</v>
      </c>
      <c r="H34" s="9">
        <f t="shared" si="0"/>
        <v>0</v>
      </c>
      <c r="I34" s="10">
        <f t="shared" si="1"/>
        <v>1</v>
      </c>
      <c r="J34" s="17">
        <f t="shared" si="2"/>
        <v>5500.4039999999995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112</v>
      </c>
      <c r="C35" s="9">
        <v>50</v>
      </c>
      <c r="D35" s="9">
        <v>225</v>
      </c>
      <c r="E35" s="9">
        <v>23.29</v>
      </c>
      <c r="F35" s="9" t="s">
        <v>14</v>
      </c>
      <c r="G35" s="9">
        <v>23.29</v>
      </c>
      <c r="H35" s="9">
        <f t="shared" si="0"/>
        <v>0</v>
      </c>
      <c r="I35" s="10">
        <f t="shared" si="1"/>
        <v>1</v>
      </c>
      <c r="J35" s="17">
        <f t="shared" si="2"/>
        <v>5240.25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113</v>
      </c>
      <c r="C36" s="9">
        <v>51</v>
      </c>
      <c r="D36" s="9">
        <v>1500</v>
      </c>
      <c r="E36" s="9">
        <v>2.62</v>
      </c>
      <c r="F36" s="9" t="s">
        <v>14</v>
      </c>
      <c r="G36" s="9">
        <v>2.62</v>
      </c>
      <c r="H36" s="9">
        <f t="shared" si="0"/>
        <v>0</v>
      </c>
      <c r="I36" s="10">
        <f t="shared" si="1"/>
        <v>1</v>
      </c>
      <c r="J36" s="17">
        <f t="shared" si="2"/>
        <v>3930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114</v>
      </c>
      <c r="C37" s="9">
        <v>53</v>
      </c>
      <c r="D37" s="9">
        <v>900</v>
      </c>
      <c r="E37" s="9">
        <v>7.41</v>
      </c>
      <c r="F37" s="9" t="s">
        <v>14</v>
      </c>
      <c r="G37" s="9">
        <v>7.41</v>
      </c>
      <c r="H37" s="9">
        <f t="shared" si="0"/>
        <v>0</v>
      </c>
      <c r="I37" s="10">
        <f t="shared" si="1"/>
        <v>1</v>
      </c>
      <c r="J37" s="17">
        <f t="shared" si="2"/>
        <v>6669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115</v>
      </c>
      <c r="C38" s="9">
        <v>55</v>
      </c>
      <c r="D38" s="9">
        <v>2000</v>
      </c>
      <c r="E38" s="9">
        <v>3.51</v>
      </c>
      <c r="F38" s="9" t="s">
        <v>14</v>
      </c>
      <c r="G38" s="9">
        <v>3.51</v>
      </c>
      <c r="H38" s="9">
        <f t="shared" si="0"/>
        <v>0</v>
      </c>
      <c r="I38" s="10">
        <f t="shared" si="1"/>
        <v>1</v>
      </c>
      <c r="J38" s="17">
        <f t="shared" si="2"/>
        <v>7020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116</v>
      </c>
      <c r="C39" s="9">
        <v>58</v>
      </c>
      <c r="D39" s="9">
        <v>225</v>
      </c>
      <c r="E39" s="9">
        <v>30.015999999999998</v>
      </c>
      <c r="F39" s="9" t="s">
        <v>14</v>
      </c>
      <c r="G39" s="9">
        <v>30.02</v>
      </c>
      <c r="H39" s="9">
        <f t="shared" si="0"/>
        <v>-4.0000000000013358E-3</v>
      </c>
      <c r="I39" s="10">
        <f t="shared" si="1"/>
        <v>1.000133262260128</v>
      </c>
      <c r="J39" s="17">
        <f t="shared" si="2"/>
        <v>6754.5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117</v>
      </c>
      <c r="C40" s="9">
        <v>61</v>
      </c>
      <c r="D40" s="9">
        <v>2000</v>
      </c>
      <c r="E40" s="9">
        <v>1.7729999999999999</v>
      </c>
      <c r="F40" s="9" t="s">
        <v>14</v>
      </c>
      <c r="G40" s="9">
        <v>1.77</v>
      </c>
      <c r="H40" s="9">
        <f t="shared" si="0"/>
        <v>2.9999999999998916E-3</v>
      </c>
      <c r="I40" s="10">
        <f t="shared" si="1"/>
        <v>0.99830795262267347</v>
      </c>
      <c r="J40" s="17">
        <f t="shared" si="2"/>
        <v>3540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118</v>
      </c>
      <c r="C41" s="9">
        <v>63</v>
      </c>
      <c r="D41" s="9">
        <v>1500</v>
      </c>
      <c r="E41" s="9">
        <v>0.8</v>
      </c>
      <c r="F41" s="9" t="s">
        <v>14</v>
      </c>
      <c r="G41" s="9">
        <v>0.8</v>
      </c>
      <c r="H41" s="9">
        <f t="shared" si="0"/>
        <v>0</v>
      </c>
      <c r="I41" s="10">
        <f t="shared" si="1"/>
        <v>1</v>
      </c>
      <c r="J41" s="17">
        <f t="shared" si="2"/>
        <v>1200</v>
      </c>
      <c r="K41" s="16"/>
      <c r="L41" s="17">
        <f t="shared" si="3"/>
        <v>0</v>
      </c>
    </row>
    <row r="42" spans="1:12" x14ac:dyDescent="0.25">
      <c r="A42" s="9" t="s">
        <v>43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120</v>
      </c>
      <c r="C43" s="9">
        <v>69</v>
      </c>
      <c r="D43" s="9">
        <v>7000</v>
      </c>
      <c r="E43" s="9">
        <v>1</v>
      </c>
      <c r="F43" s="9" t="s">
        <v>16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7000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121</v>
      </c>
      <c r="C44" s="9">
        <v>73</v>
      </c>
      <c r="D44" s="9">
        <v>7000</v>
      </c>
      <c r="E44" s="9">
        <v>2.4</v>
      </c>
      <c r="F44" s="9" t="s">
        <v>16</v>
      </c>
      <c r="G44" s="9">
        <v>2.4</v>
      </c>
      <c r="H44" s="9">
        <f t="shared" si="0"/>
        <v>0</v>
      </c>
      <c r="I44" s="10">
        <f t="shared" si="1"/>
        <v>1</v>
      </c>
      <c r="J44" s="17">
        <f t="shared" si="2"/>
        <v>16800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122</v>
      </c>
      <c r="C45" s="9">
        <v>77</v>
      </c>
      <c r="D45" s="9">
        <v>7000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1260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123</v>
      </c>
      <c r="C46" s="9">
        <v>80</v>
      </c>
      <c r="D46" s="9">
        <v>7000</v>
      </c>
      <c r="E46" s="9">
        <v>0.2</v>
      </c>
      <c r="F46" s="9" t="s">
        <v>16</v>
      </c>
      <c r="G46" s="9">
        <v>0.2</v>
      </c>
      <c r="H46" s="9">
        <f t="shared" si="0"/>
        <v>0</v>
      </c>
      <c r="I46" s="10">
        <f t="shared" si="1"/>
        <v>1</v>
      </c>
      <c r="J46" s="17">
        <f t="shared" si="2"/>
        <v>1400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124</v>
      </c>
      <c r="C47" s="9">
        <v>84</v>
      </c>
      <c r="D47" s="9">
        <v>301.392</v>
      </c>
      <c r="E47" s="9">
        <v>61.4</v>
      </c>
      <c r="F47" s="9" t="s">
        <v>10</v>
      </c>
      <c r="G47" s="9">
        <v>61.4</v>
      </c>
      <c r="H47" s="9">
        <f t="shared" si="0"/>
        <v>0</v>
      </c>
      <c r="I47" s="10">
        <f t="shared" si="1"/>
        <v>1</v>
      </c>
      <c r="J47" s="17">
        <f t="shared" si="2"/>
        <v>18505.468799999999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125</v>
      </c>
      <c r="C48" s="9">
        <v>85</v>
      </c>
      <c r="D48" s="9">
        <v>301.392</v>
      </c>
      <c r="E48" s="9">
        <v>243.08</v>
      </c>
      <c r="F48" s="9" t="s">
        <v>10</v>
      </c>
      <c r="G48" s="9">
        <v>243.08</v>
      </c>
      <c r="H48" s="9">
        <f t="shared" si="0"/>
        <v>0</v>
      </c>
      <c r="I48" s="10">
        <f t="shared" si="1"/>
        <v>1</v>
      </c>
      <c r="J48" s="17">
        <f t="shared" si="2"/>
        <v>73262.367360000004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126</v>
      </c>
      <c r="C49" s="9">
        <v>86</v>
      </c>
      <c r="D49" s="9">
        <v>301.392</v>
      </c>
      <c r="E49" s="9">
        <v>14.58</v>
      </c>
      <c r="F49" s="9" t="s">
        <v>10</v>
      </c>
      <c r="G49" s="9">
        <v>14.58</v>
      </c>
      <c r="H49" s="9">
        <f t="shared" si="0"/>
        <v>0</v>
      </c>
      <c r="I49" s="10">
        <f t="shared" si="1"/>
        <v>1</v>
      </c>
      <c r="J49" s="17">
        <f t="shared" si="2"/>
        <v>4394.2953600000001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127</v>
      </c>
      <c r="C50" s="9">
        <v>87</v>
      </c>
      <c r="D50" s="9">
        <v>301.392</v>
      </c>
      <c r="E50" s="9">
        <v>20.55</v>
      </c>
      <c r="F50" s="9" t="s">
        <v>10</v>
      </c>
      <c r="G50" s="9">
        <v>20.55</v>
      </c>
      <c r="H50" s="9">
        <f t="shared" si="0"/>
        <v>0</v>
      </c>
      <c r="I50" s="10">
        <f t="shared" si="1"/>
        <v>1</v>
      </c>
      <c r="J50" s="17">
        <f t="shared" si="2"/>
        <v>6193.6055999999999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128</v>
      </c>
      <c r="C51" s="9">
        <v>88</v>
      </c>
      <c r="D51" s="9">
        <v>2000</v>
      </c>
      <c r="E51" s="9">
        <v>3.5939999999999999</v>
      </c>
      <c r="F51" s="9" t="s">
        <v>14</v>
      </c>
      <c r="G51" s="9">
        <v>3.59</v>
      </c>
      <c r="H51" s="9">
        <f t="shared" si="0"/>
        <v>4.0000000000000036E-3</v>
      </c>
      <c r="I51" s="10">
        <f t="shared" si="1"/>
        <v>0.99888703394546463</v>
      </c>
      <c r="J51" s="17">
        <f t="shared" si="2"/>
        <v>7180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129</v>
      </c>
      <c r="C52" s="9">
        <v>91</v>
      </c>
      <c r="D52" s="9">
        <v>225</v>
      </c>
      <c r="E52" s="9">
        <v>27.111000000000001</v>
      </c>
      <c r="F52" s="9" t="s">
        <v>14</v>
      </c>
      <c r="G52" s="9">
        <v>27.11</v>
      </c>
      <c r="H52" s="9">
        <f t="shared" si="0"/>
        <v>1.0000000000012221E-3</v>
      </c>
      <c r="I52" s="10">
        <f t="shared" si="1"/>
        <v>0.99996311460292864</v>
      </c>
      <c r="J52" s="17">
        <f t="shared" si="2"/>
        <v>6099.75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130</v>
      </c>
      <c r="C53" s="9">
        <v>92</v>
      </c>
      <c r="D53" s="9">
        <v>2000</v>
      </c>
      <c r="E53" s="9">
        <v>1.7729999999999999</v>
      </c>
      <c r="F53" s="9" t="s">
        <v>14</v>
      </c>
      <c r="G53" s="9">
        <v>1.77</v>
      </c>
      <c r="H53" s="9">
        <f t="shared" si="0"/>
        <v>2.9999999999998916E-3</v>
      </c>
      <c r="I53" s="10">
        <f t="shared" si="1"/>
        <v>0.99830795262267347</v>
      </c>
      <c r="J53" s="17">
        <f t="shared" si="2"/>
        <v>3540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131</v>
      </c>
      <c r="C54" s="9">
        <v>93</v>
      </c>
      <c r="D54" s="9">
        <v>1500</v>
      </c>
      <c r="E54" s="9">
        <v>1.284</v>
      </c>
      <c r="F54" s="9" t="s">
        <v>14</v>
      </c>
      <c r="G54" s="9">
        <v>1.28</v>
      </c>
      <c r="H54" s="9">
        <f t="shared" si="0"/>
        <v>4.0000000000000036E-3</v>
      </c>
      <c r="I54" s="10">
        <f t="shared" si="1"/>
        <v>0.99688473520249221</v>
      </c>
      <c r="J54" s="17">
        <f t="shared" si="2"/>
        <v>1920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132</v>
      </c>
      <c r="C55" s="9">
        <v>97</v>
      </c>
      <c r="D55" s="9">
        <v>7000</v>
      </c>
      <c r="E55" s="9">
        <v>0.15</v>
      </c>
      <c r="F55" s="9" t="s">
        <v>16</v>
      </c>
      <c r="G55" s="9">
        <v>0.15</v>
      </c>
      <c r="H55" s="9">
        <f t="shared" si="0"/>
        <v>0</v>
      </c>
      <c r="I55" s="10">
        <f t="shared" si="1"/>
        <v>1</v>
      </c>
      <c r="J55" s="17">
        <f t="shared" si="2"/>
        <v>1050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133</v>
      </c>
      <c r="C56" s="9">
        <v>100</v>
      </c>
      <c r="D56" s="9">
        <v>7000</v>
      </c>
      <c r="E56" s="9">
        <v>0.25</v>
      </c>
      <c r="F56" s="9" t="s">
        <v>16</v>
      </c>
      <c r="G56" s="9">
        <v>0.25</v>
      </c>
      <c r="H56" s="9">
        <f t="shared" si="0"/>
        <v>0</v>
      </c>
      <c r="I56" s="10">
        <f t="shared" si="1"/>
        <v>1</v>
      </c>
      <c r="J56" s="17">
        <f t="shared" si="2"/>
        <v>1750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134</v>
      </c>
      <c r="C57" s="9">
        <v>103</v>
      </c>
      <c r="D57" s="9">
        <v>7000</v>
      </c>
      <c r="E57" s="9">
        <v>0.04</v>
      </c>
      <c r="F57" s="9" t="s">
        <v>16</v>
      </c>
      <c r="G57" s="9">
        <v>0.04</v>
      </c>
      <c r="H57" s="9">
        <f t="shared" si="0"/>
        <v>0</v>
      </c>
      <c r="I57" s="10">
        <f t="shared" si="1"/>
        <v>1</v>
      </c>
      <c r="J57" s="17">
        <f t="shared" si="2"/>
        <v>280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8.1</v>
      </c>
      <c r="H58" s="9">
        <f t="shared" si="0"/>
        <v>0</v>
      </c>
      <c r="I58" s="10">
        <f t="shared" si="1"/>
        <v>1</v>
      </c>
      <c r="J58" s="17">
        <f t="shared" si="2"/>
        <v>2441.2752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136</v>
      </c>
      <c r="C59" s="9">
        <v>107</v>
      </c>
      <c r="D59" s="9">
        <v>301.392</v>
      </c>
      <c r="E59" s="9">
        <v>29.38</v>
      </c>
      <c r="F59" s="9" t="s">
        <v>10</v>
      </c>
      <c r="G59" s="9">
        <v>29.38</v>
      </c>
      <c r="H59" s="9">
        <f t="shared" si="0"/>
        <v>0</v>
      </c>
      <c r="I59" s="10">
        <f t="shared" si="1"/>
        <v>1</v>
      </c>
      <c r="J59" s="17">
        <f t="shared" si="2"/>
        <v>8854.89696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137</v>
      </c>
      <c r="C60" s="9">
        <v>108</v>
      </c>
      <c r="D60" s="9">
        <v>301.392</v>
      </c>
      <c r="E60" s="9">
        <v>3.81</v>
      </c>
      <c r="F60" s="9" t="s">
        <v>10</v>
      </c>
      <c r="G60" s="9">
        <v>3.81</v>
      </c>
      <c r="H60" s="9">
        <f t="shared" si="0"/>
        <v>0</v>
      </c>
      <c r="I60" s="10">
        <f t="shared" si="1"/>
        <v>1</v>
      </c>
      <c r="J60" s="17">
        <f t="shared" si="2"/>
        <v>1148.3035199999999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139</v>
      </c>
      <c r="C62" s="9">
        <v>112</v>
      </c>
      <c r="D62" s="9">
        <v>225</v>
      </c>
      <c r="E62" s="9">
        <v>2.8319999999999999</v>
      </c>
      <c r="F62" s="9" t="s">
        <v>14</v>
      </c>
      <c r="G62" s="9">
        <v>2.83</v>
      </c>
      <c r="H62" s="9">
        <f t="shared" si="0"/>
        <v>1.9999999999997797E-3</v>
      </c>
      <c r="I62" s="10">
        <f t="shared" si="1"/>
        <v>0.99929378531073454</v>
      </c>
      <c r="J62" s="17">
        <f t="shared" si="2"/>
        <v>636.75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139</v>
      </c>
      <c r="C63" s="9">
        <v>113</v>
      </c>
      <c r="D63" s="9">
        <v>1500</v>
      </c>
      <c r="E63" s="9">
        <v>0.22</v>
      </c>
      <c r="F63" s="9" t="s">
        <v>14</v>
      </c>
      <c r="G63" s="9">
        <v>0.22</v>
      </c>
      <c r="H63" s="9">
        <f t="shared" si="0"/>
        <v>0</v>
      </c>
      <c r="I63" s="10">
        <f t="shared" si="1"/>
        <v>1</v>
      </c>
      <c r="J63" s="17">
        <f t="shared" si="2"/>
        <v>330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140</v>
      </c>
      <c r="C64" s="9">
        <v>116</v>
      </c>
      <c r="D64" s="9">
        <v>50</v>
      </c>
      <c r="E64" s="9">
        <v>52</v>
      </c>
      <c r="F64" s="9" t="s">
        <v>13</v>
      </c>
      <c r="G64" s="9">
        <v>52</v>
      </c>
      <c r="H64" s="9">
        <f t="shared" si="0"/>
        <v>0</v>
      </c>
      <c r="I64" s="10">
        <f t="shared" si="1"/>
        <v>1</v>
      </c>
      <c r="J64" s="17">
        <f t="shared" si="2"/>
        <v>2600</v>
      </c>
      <c r="K64" s="16"/>
      <c r="L64" s="17">
        <f t="shared" si="3"/>
        <v>0</v>
      </c>
    </row>
    <row r="65" spans="1:12" x14ac:dyDescent="0.25">
      <c r="A65" s="9" t="s">
        <v>43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142</v>
      </c>
      <c r="C66" s="9">
        <v>120</v>
      </c>
      <c r="D66" s="9">
        <v>193.75200000000001</v>
      </c>
      <c r="E66" s="9">
        <v>191.86</v>
      </c>
      <c r="F66" s="9" t="s">
        <v>10</v>
      </c>
      <c r="G66" s="9">
        <v>191.86</v>
      </c>
      <c r="H66" s="9">
        <f t="shared" si="0"/>
        <v>0</v>
      </c>
      <c r="I66" s="10">
        <f t="shared" si="1"/>
        <v>1</v>
      </c>
      <c r="J66" s="17">
        <f t="shared" si="2"/>
        <v>37173.258720000005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143</v>
      </c>
      <c r="C67" s="9">
        <v>124</v>
      </c>
      <c r="D67" s="9">
        <v>193.75200000000001</v>
      </c>
      <c r="E67" s="9">
        <v>203.55</v>
      </c>
      <c r="F67" s="9" t="s">
        <v>10</v>
      </c>
      <c r="G67" s="9">
        <v>203.55</v>
      </c>
      <c r="H67" s="9">
        <f t="shared" si="0"/>
        <v>0</v>
      </c>
      <c r="I67" s="10">
        <f t="shared" si="1"/>
        <v>1</v>
      </c>
      <c r="J67" s="17">
        <f t="shared" si="2"/>
        <v>39438.219600000004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144</v>
      </c>
      <c r="C68" s="9">
        <v>129</v>
      </c>
      <c r="D68" s="9">
        <v>193.75200000000001</v>
      </c>
      <c r="E68" s="9">
        <v>87.26</v>
      </c>
      <c r="F68" s="9" t="s">
        <v>10</v>
      </c>
      <c r="G68" s="9">
        <v>87.26</v>
      </c>
      <c r="H68" s="9">
        <f t="shared" si="0"/>
        <v>0</v>
      </c>
      <c r="I68" s="10">
        <f t="shared" si="1"/>
        <v>1</v>
      </c>
      <c r="J68" s="17">
        <f t="shared" si="2"/>
        <v>16906.79952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145</v>
      </c>
      <c r="C69" s="9">
        <v>133</v>
      </c>
      <c r="D69" s="9">
        <v>65.599999999999994</v>
      </c>
      <c r="E69" s="9">
        <v>47.7</v>
      </c>
      <c r="F69" s="9" t="s">
        <v>19</v>
      </c>
      <c r="G69" s="9">
        <v>47.7</v>
      </c>
      <c r="H69" s="9">
        <f t="shared" ref="H69:H132" si="4">E69-G69</f>
        <v>0</v>
      </c>
      <c r="I69" s="10">
        <f t="shared" ref="I69:I133" si="5">G69/E69</f>
        <v>1</v>
      </c>
      <c r="J69" s="17">
        <f t="shared" ref="J69:J135" si="6">D69*G69</f>
        <v>3129.12</v>
      </c>
      <c r="K69" s="16"/>
      <c r="L69" s="17">
        <f t="shared" ref="L69:L133" si="7">D69*E69*K69</f>
        <v>0</v>
      </c>
    </row>
    <row r="70" spans="1:12" x14ac:dyDescent="0.25">
      <c r="A70" s="9" t="s">
        <v>41</v>
      </c>
      <c r="B70" s="29" t="s">
        <v>146</v>
      </c>
      <c r="C70" s="9">
        <v>137</v>
      </c>
      <c r="D70" s="9">
        <v>65.599999999999994</v>
      </c>
      <c r="E70" s="9">
        <v>64.23</v>
      </c>
      <c r="F70" s="9" t="s">
        <v>19</v>
      </c>
      <c r="G70" s="9">
        <v>64.23</v>
      </c>
      <c r="H70" s="9">
        <f t="shared" si="4"/>
        <v>0</v>
      </c>
      <c r="I70" s="10">
        <f t="shared" si="5"/>
        <v>1</v>
      </c>
      <c r="J70" s="17">
        <f t="shared" si="6"/>
        <v>4213.4880000000003</v>
      </c>
      <c r="K70" s="16"/>
      <c r="L70" s="17">
        <f t="shared" si="7"/>
        <v>0</v>
      </c>
    </row>
    <row r="71" spans="1:12" x14ac:dyDescent="0.25">
      <c r="A71" s="9" t="s">
        <v>29</v>
      </c>
      <c r="B71" s="29" t="s">
        <v>147</v>
      </c>
      <c r="C71" s="9">
        <v>140</v>
      </c>
      <c r="D71" s="9">
        <v>10.76</v>
      </c>
      <c r="E71" s="9">
        <v>368.27</v>
      </c>
      <c r="F71" s="9" t="s">
        <v>10</v>
      </c>
      <c r="G71" s="9">
        <v>368.27</v>
      </c>
      <c r="H71" s="9">
        <f t="shared" si="4"/>
        <v>0</v>
      </c>
      <c r="I71" s="10">
        <f t="shared" si="5"/>
        <v>1</v>
      </c>
      <c r="J71" s="17">
        <f t="shared" si="6"/>
        <v>3962.5851999999995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148</v>
      </c>
      <c r="C72" s="9">
        <v>142</v>
      </c>
      <c r="D72" s="9">
        <v>139.93199999999999</v>
      </c>
      <c r="E72" s="9">
        <v>119.78</v>
      </c>
      <c r="F72" s="9" t="s">
        <v>10</v>
      </c>
      <c r="G72" s="9">
        <v>119.78</v>
      </c>
      <c r="H72" s="9">
        <f t="shared" si="4"/>
        <v>0</v>
      </c>
      <c r="I72" s="10">
        <f t="shared" si="5"/>
        <v>1</v>
      </c>
      <c r="J72" s="17">
        <f t="shared" si="6"/>
        <v>16761.054959999998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149</v>
      </c>
      <c r="C73" s="9">
        <v>143</v>
      </c>
      <c r="D73" s="9">
        <v>139.93199999999999</v>
      </c>
      <c r="E73" s="9">
        <v>267.58</v>
      </c>
      <c r="F73" s="9" t="s">
        <v>10</v>
      </c>
      <c r="G73" s="9">
        <v>267.58</v>
      </c>
      <c r="H73" s="9">
        <f t="shared" si="4"/>
        <v>0</v>
      </c>
      <c r="I73" s="10">
        <f t="shared" si="5"/>
        <v>1</v>
      </c>
      <c r="J73" s="17">
        <f t="shared" si="6"/>
        <v>37443.004559999994</v>
      </c>
      <c r="K73" s="16"/>
      <c r="L73" s="17">
        <f t="shared" si="7"/>
        <v>0</v>
      </c>
    </row>
    <row r="74" spans="1:12" x14ac:dyDescent="0.25">
      <c r="A74" s="9" t="s">
        <v>41</v>
      </c>
      <c r="B74" s="29" t="s">
        <v>150</v>
      </c>
      <c r="C74" s="9">
        <v>147</v>
      </c>
      <c r="D74" s="9">
        <v>193.75200000000001</v>
      </c>
      <c r="E74" s="9">
        <v>309.89</v>
      </c>
      <c r="F74" s="9" t="s">
        <v>10</v>
      </c>
      <c r="G74" s="9">
        <v>309.89</v>
      </c>
      <c r="H74" s="9">
        <f t="shared" si="4"/>
        <v>0</v>
      </c>
      <c r="I74" s="10">
        <f t="shared" si="5"/>
        <v>1</v>
      </c>
      <c r="J74" s="17">
        <f t="shared" si="6"/>
        <v>60041.807280000001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15000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15000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152</v>
      </c>
      <c r="C76" s="9">
        <v>151</v>
      </c>
      <c r="D76" s="9">
        <v>139.93199999999999</v>
      </c>
      <c r="E76" s="9">
        <v>118.32</v>
      </c>
      <c r="F76" s="9" t="s">
        <v>10</v>
      </c>
      <c r="G76" s="9">
        <v>118.32</v>
      </c>
      <c r="H76" s="9">
        <f t="shared" si="4"/>
        <v>0</v>
      </c>
      <c r="I76" s="10">
        <f t="shared" si="5"/>
        <v>1</v>
      </c>
      <c r="J76" s="17">
        <f t="shared" si="6"/>
        <v>16556.754239999998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153</v>
      </c>
      <c r="C77" s="9">
        <v>152</v>
      </c>
      <c r="D77" s="9">
        <v>139.93199999999999</v>
      </c>
      <c r="E77" s="9">
        <v>366.35</v>
      </c>
      <c r="F77" s="9" t="s">
        <v>10</v>
      </c>
      <c r="G77" s="9">
        <v>366.35</v>
      </c>
      <c r="H77" s="9">
        <f t="shared" si="4"/>
        <v>0</v>
      </c>
      <c r="I77" s="10">
        <f t="shared" si="5"/>
        <v>1</v>
      </c>
      <c r="J77" s="17">
        <f t="shared" si="6"/>
        <v>51264.088199999998</v>
      </c>
      <c r="K77" s="16"/>
      <c r="L77" s="17">
        <f t="shared" si="7"/>
        <v>0</v>
      </c>
    </row>
    <row r="78" spans="1:12" x14ac:dyDescent="0.25">
      <c r="A78" s="9" t="s">
        <v>41</v>
      </c>
      <c r="B78" s="29" t="s">
        <v>154</v>
      </c>
      <c r="C78" s="9">
        <v>156</v>
      </c>
      <c r="D78" s="9">
        <v>193.75200000000001</v>
      </c>
      <c r="E78" s="9">
        <v>209.11</v>
      </c>
      <c r="F78" s="9" t="s">
        <v>10</v>
      </c>
      <c r="G78" s="9">
        <v>209.11</v>
      </c>
      <c r="H78" s="9">
        <f t="shared" si="4"/>
        <v>0</v>
      </c>
      <c r="I78" s="10">
        <f t="shared" si="5"/>
        <v>1</v>
      </c>
      <c r="J78" s="17">
        <f t="shared" si="6"/>
        <v>40515.480720000007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155</v>
      </c>
      <c r="C79" s="9">
        <v>160</v>
      </c>
      <c r="D79" s="9">
        <v>139.93199999999999</v>
      </c>
      <c r="E79" s="9">
        <v>14.1</v>
      </c>
      <c r="F79" s="9" t="s">
        <v>10</v>
      </c>
      <c r="G79" s="9">
        <v>0</v>
      </c>
      <c r="H79" s="9">
        <f t="shared" si="4"/>
        <v>14.1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156</v>
      </c>
      <c r="C80" s="9">
        <v>161</v>
      </c>
      <c r="D80" s="9">
        <v>139.93199999999999</v>
      </c>
      <c r="E80" s="9">
        <v>37.29</v>
      </c>
      <c r="F80" s="9" t="s">
        <v>10</v>
      </c>
      <c r="G80" s="9">
        <v>0</v>
      </c>
      <c r="H80" s="9">
        <f t="shared" si="4"/>
        <v>37.29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157</v>
      </c>
      <c r="C81" s="9">
        <v>165</v>
      </c>
      <c r="D81" s="9">
        <v>193.75200000000001</v>
      </c>
      <c r="E81" s="9">
        <v>180.56</v>
      </c>
      <c r="F81" s="9" t="s">
        <v>10</v>
      </c>
      <c r="G81" s="9">
        <v>180.56</v>
      </c>
      <c r="H81" s="9">
        <f t="shared" si="4"/>
        <v>0</v>
      </c>
      <c r="I81" s="10">
        <f t="shared" si="5"/>
        <v>1</v>
      </c>
      <c r="J81" s="17">
        <f t="shared" si="6"/>
        <v>34983.861120000001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277</v>
      </c>
      <c r="C82" s="9">
        <v>169</v>
      </c>
      <c r="D82" s="9">
        <v>430.56</v>
      </c>
      <c r="E82" s="9">
        <v>68</v>
      </c>
      <c r="F82" s="9" t="s">
        <v>10</v>
      </c>
      <c r="G82" s="9">
        <v>68</v>
      </c>
      <c r="H82" s="9">
        <f t="shared" si="4"/>
        <v>0</v>
      </c>
      <c r="I82" s="10">
        <f t="shared" si="5"/>
        <v>1</v>
      </c>
      <c r="J82" s="17">
        <f t="shared" si="6"/>
        <v>29278.080000000002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278</v>
      </c>
      <c r="C83" s="9">
        <v>172</v>
      </c>
      <c r="D83" s="9">
        <v>430.56</v>
      </c>
      <c r="E83" s="9">
        <v>124.27800000000001</v>
      </c>
      <c r="F83" s="9" t="s">
        <v>10</v>
      </c>
      <c r="G83" s="9">
        <v>124.28</v>
      </c>
      <c r="H83" s="9">
        <f t="shared" si="4"/>
        <v>-1.9999999999953388E-3</v>
      </c>
      <c r="I83" s="10">
        <f t="shared" si="5"/>
        <v>1.0000160929528958</v>
      </c>
      <c r="J83" s="17">
        <f t="shared" si="6"/>
        <v>53509.996800000001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279</v>
      </c>
      <c r="C84" s="9">
        <v>175</v>
      </c>
      <c r="D84" s="9">
        <v>215.28</v>
      </c>
      <c r="E84" s="9">
        <v>22.29</v>
      </c>
      <c r="F84" s="9" t="s">
        <v>10</v>
      </c>
      <c r="G84" s="9">
        <v>22.29</v>
      </c>
      <c r="H84" s="9">
        <f t="shared" si="4"/>
        <v>0</v>
      </c>
      <c r="I84" s="10">
        <f t="shared" si="5"/>
        <v>1</v>
      </c>
      <c r="J84" s="17">
        <f t="shared" si="6"/>
        <v>4798.5911999999998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177</v>
      </c>
      <c r="D85" s="9">
        <v>215.28</v>
      </c>
      <c r="E85" s="9">
        <v>51.09</v>
      </c>
      <c r="F85" s="9" t="s">
        <v>10</v>
      </c>
      <c r="G85" s="9">
        <v>51.09</v>
      </c>
      <c r="H85" s="9">
        <f t="shared" si="4"/>
        <v>0</v>
      </c>
      <c r="I85" s="10">
        <f t="shared" si="5"/>
        <v>1</v>
      </c>
      <c r="J85" s="17">
        <f t="shared" si="6"/>
        <v>10998.655200000001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19</v>
      </c>
      <c r="F86" s="9" t="s">
        <v>10</v>
      </c>
      <c r="G86" s="9">
        <v>19</v>
      </c>
      <c r="H86" s="9">
        <f t="shared" si="4"/>
        <v>0</v>
      </c>
      <c r="I86" s="10">
        <f t="shared" si="5"/>
        <v>1</v>
      </c>
      <c r="J86" s="17">
        <f t="shared" si="6"/>
        <v>3800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27.312999999999999</v>
      </c>
      <c r="F87" s="9" t="s">
        <v>10</v>
      </c>
      <c r="G87" s="9">
        <v>27.31</v>
      </c>
      <c r="H87" s="9">
        <f t="shared" si="4"/>
        <v>3.0000000000001137E-3</v>
      </c>
      <c r="I87" s="10">
        <f t="shared" si="5"/>
        <v>0.99989016219382709</v>
      </c>
      <c r="J87" s="17">
        <f t="shared" si="6"/>
        <v>5879.2968000000001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147.16</v>
      </c>
      <c r="F88" s="9" t="s">
        <v>10</v>
      </c>
      <c r="G88" s="9">
        <v>147.16</v>
      </c>
      <c r="H88" s="9">
        <f t="shared" si="4"/>
        <v>0</v>
      </c>
      <c r="I88" s="10">
        <f t="shared" si="5"/>
        <v>1</v>
      </c>
      <c r="J88" s="17">
        <f t="shared" si="6"/>
        <v>14256.860799999999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531.77300000000002</v>
      </c>
      <c r="F89" s="9" t="s">
        <v>10</v>
      </c>
      <c r="G89" s="9">
        <v>531.77</v>
      </c>
      <c r="H89" s="9">
        <f t="shared" si="4"/>
        <v>3.0000000000427463E-3</v>
      </c>
      <c r="I89" s="10">
        <f t="shared" si="5"/>
        <v>0.99999435849507201</v>
      </c>
      <c r="J89" s="17">
        <f t="shared" si="6"/>
        <v>8588.0854999999992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531.77</v>
      </c>
      <c r="F90" s="9" t="s">
        <v>10</v>
      </c>
      <c r="G90" s="9">
        <v>531.77</v>
      </c>
      <c r="H90" s="9">
        <f t="shared" si="4"/>
        <v>0</v>
      </c>
      <c r="I90" s="10">
        <f t="shared" si="5"/>
        <v>1</v>
      </c>
      <c r="J90" s="17">
        <f t="shared" si="6"/>
        <v>17171.916840000002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609.07000000000005</v>
      </c>
      <c r="F91" s="9" t="s">
        <v>10</v>
      </c>
      <c r="G91" s="9">
        <v>609.07000000000005</v>
      </c>
      <c r="H91" s="9">
        <f t="shared" si="4"/>
        <v>0</v>
      </c>
      <c r="I91" s="10">
        <f t="shared" si="5"/>
        <v>1</v>
      </c>
      <c r="J91" s="17">
        <f t="shared" si="6"/>
        <v>29502.132660000003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609.07000000000005</v>
      </c>
      <c r="F92" s="9" t="s">
        <v>10</v>
      </c>
      <c r="G92" s="9">
        <v>609.07000000000005</v>
      </c>
      <c r="H92" s="9">
        <f t="shared" si="4"/>
        <v>0</v>
      </c>
      <c r="I92" s="10">
        <f t="shared" si="5"/>
        <v>1</v>
      </c>
      <c r="J92" s="17">
        <f t="shared" si="6"/>
        <v>9836.4804999999997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609.07000000000005</v>
      </c>
      <c r="F93" s="9" t="s">
        <v>10</v>
      </c>
      <c r="G93" s="9">
        <v>609.07000000000005</v>
      </c>
      <c r="H93" s="9">
        <f t="shared" si="4"/>
        <v>0</v>
      </c>
      <c r="I93" s="10">
        <f t="shared" si="5"/>
        <v>1</v>
      </c>
      <c r="J93" s="17">
        <f t="shared" si="6"/>
        <v>16390.073700000001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173</v>
      </c>
      <c r="C94" s="9">
        <v>215</v>
      </c>
      <c r="D94" s="9">
        <v>301.392</v>
      </c>
      <c r="E94" s="9">
        <v>31.14</v>
      </c>
      <c r="F94" s="9" t="s">
        <v>10</v>
      </c>
      <c r="G94" s="9">
        <v>31.14</v>
      </c>
      <c r="H94" s="9">
        <f t="shared" si="4"/>
        <v>0</v>
      </c>
      <c r="I94" s="10">
        <f t="shared" si="5"/>
        <v>1</v>
      </c>
      <c r="J94" s="17">
        <f t="shared" si="6"/>
        <v>9385.3468799999991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232</v>
      </c>
      <c r="C95" s="9">
        <v>217</v>
      </c>
      <c r="D95" s="9">
        <v>450</v>
      </c>
      <c r="E95" s="9">
        <v>5</v>
      </c>
      <c r="F95" s="9" t="s">
        <v>13</v>
      </c>
      <c r="G95" s="9">
        <v>0</v>
      </c>
      <c r="H95" s="9">
        <f t="shared" si="4"/>
        <v>5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174</v>
      </c>
      <c r="C96" s="9">
        <v>218</v>
      </c>
      <c r="D96" s="9">
        <v>350</v>
      </c>
      <c r="E96" s="9">
        <v>21</v>
      </c>
      <c r="F96" s="9" t="s">
        <v>13</v>
      </c>
      <c r="G96" s="9">
        <v>5</v>
      </c>
      <c r="H96" s="9">
        <f t="shared" si="4"/>
        <v>16</v>
      </c>
      <c r="I96" s="10">
        <f t="shared" si="5"/>
        <v>0.23809523809523808</v>
      </c>
      <c r="J96" s="17">
        <f t="shared" si="6"/>
        <v>1750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175</v>
      </c>
      <c r="C97" s="9">
        <v>219</v>
      </c>
      <c r="D97" s="9">
        <v>82</v>
      </c>
      <c r="E97" s="9">
        <v>43.44</v>
      </c>
      <c r="F97" s="9" t="s">
        <v>19</v>
      </c>
      <c r="G97" s="9">
        <v>43.44</v>
      </c>
      <c r="H97" s="9">
        <f t="shared" si="4"/>
        <v>0</v>
      </c>
      <c r="I97" s="10">
        <f t="shared" si="5"/>
        <v>1</v>
      </c>
      <c r="J97" s="17">
        <f t="shared" si="6"/>
        <v>3562.08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176</v>
      </c>
      <c r="C98" s="9">
        <v>220</v>
      </c>
      <c r="D98" s="9">
        <v>32.799999999999997</v>
      </c>
      <c r="E98" s="9">
        <v>130.32</v>
      </c>
      <c r="F98" s="9" t="s">
        <v>19</v>
      </c>
      <c r="G98" s="9">
        <v>130.32</v>
      </c>
      <c r="H98" s="9">
        <f t="shared" si="4"/>
        <v>0</v>
      </c>
      <c r="I98" s="10">
        <f t="shared" si="5"/>
        <v>1</v>
      </c>
      <c r="J98" s="17">
        <f t="shared" si="6"/>
        <v>4274.4959999999992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177</v>
      </c>
      <c r="C99" s="9">
        <v>221</v>
      </c>
      <c r="D99" s="9">
        <v>131.19999999999999</v>
      </c>
      <c r="E99" s="9">
        <v>32.22</v>
      </c>
      <c r="F99" s="9" t="s">
        <v>19</v>
      </c>
      <c r="G99" s="9">
        <v>32.22</v>
      </c>
      <c r="H99" s="9">
        <f t="shared" si="4"/>
        <v>0</v>
      </c>
      <c r="I99" s="10">
        <f t="shared" si="5"/>
        <v>1</v>
      </c>
      <c r="J99" s="17">
        <f t="shared" si="6"/>
        <v>4227.2639999999992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178</v>
      </c>
      <c r="C100" s="9">
        <v>222</v>
      </c>
      <c r="D100" s="9">
        <v>1000</v>
      </c>
      <c r="E100" s="9">
        <v>6</v>
      </c>
      <c r="F100" s="9" t="s">
        <v>13</v>
      </c>
      <c r="G100" s="9">
        <v>4</v>
      </c>
      <c r="H100" s="9">
        <f t="shared" si="4"/>
        <v>2</v>
      </c>
      <c r="I100" s="10">
        <f t="shared" si="5"/>
        <v>0.66666666666666663</v>
      </c>
      <c r="J100" s="17">
        <f t="shared" si="6"/>
        <v>4000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179</v>
      </c>
      <c r="C101" s="9">
        <v>224</v>
      </c>
      <c r="D101" s="9">
        <v>183</v>
      </c>
      <c r="E101" s="9">
        <v>84.56</v>
      </c>
      <c r="F101" s="9" t="s">
        <v>10</v>
      </c>
      <c r="G101" s="9">
        <v>65</v>
      </c>
      <c r="H101" s="9">
        <f t="shared" si="4"/>
        <v>19.560000000000002</v>
      </c>
      <c r="I101" s="10">
        <f t="shared" si="5"/>
        <v>0.76868495742667931</v>
      </c>
      <c r="J101" s="17">
        <f t="shared" si="6"/>
        <v>11895</v>
      </c>
      <c r="K101" s="16"/>
      <c r="L101" s="17">
        <f t="shared" si="7"/>
        <v>0</v>
      </c>
    </row>
    <row r="102" spans="1:12" x14ac:dyDescent="0.25">
      <c r="A102" s="9" t="s">
        <v>333</v>
      </c>
      <c r="B102" s="29" t="s">
        <v>480</v>
      </c>
      <c r="C102" s="9">
        <v>224</v>
      </c>
      <c r="D102" s="9">
        <v>183</v>
      </c>
      <c r="E102" s="9">
        <f>E101-G101</f>
        <v>19.560000000000002</v>
      </c>
      <c r="F102" s="9" t="s">
        <v>10</v>
      </c>
      <c r="G102" s="9">
        <f>E102*42%</f>
        <v>8.2152000000000012</v>
      </c>
      <c r="H102" s="9">
        <f t="shared" si="4"/>
        <v>11.344800000000001</v>
      </c>
      <c r="I102" s="10">
        <f t="shared" ref="I102" si="8">G102/E102</f>
        <v>0.42</v>
      </c>
      <c r="J102" s="17">
        <f t="shared" ref="J102" si="9">D102*G102</f>
        <v>1503.3816000000002</v>
      </c>
      <c r="K102" s="16"/>
      <c r="L102" s="17">
        <f t="shared" ref="L102" si="10">D102*E102*K102</f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85.8</v>
      </c>
      <c r="F103" s="9" t="s">
        <v>19</v>
      </c>
      <c r="G103" s="9">
        <v>65</v>
      </c>
      <c r="H103" s="9">
        <f t="shared" si="4"/>
        <v>20.799999999999997</v>
      </c>
      <c r="I103" s="10">
        <f t="shared" si="5"/>
        <v>0.75757575757575757</v>
      </c>
      <c r="J103" s="17">
        <f t="shared" si="6"/>
        <v>3198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84.38</v>
      </c>
      <c r="F104" s="9" t="s">
        <v>10</v>
      </c>
      <c r="G104" s="9">
        <v>65</v>
      </c>
      <c r="H104" s="9">
        <f t="shared" si="4"/>
        <v>19.379999999999995</v>
      </c>
      <c r="I104" s="10">
        <f t="shared" si="5"/>
        <v>0.77032472149798537</v>
      </c>
      <c r="J104" s="17">
        <f t="shared" si="6"/>
        <v>11895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96.78</v>
      </c>
      <c r="F105" s="9" t="s">
        <v>19</v>
      </c>
      <c r="G105" s="9">
        <v>96.78</v>
      </c>
      <c r="H105" s="9">
        <f t="shared" si="4"/>
        <v>0</v>
      </c>
      <c r="I105" s="10">
        <f t="shared" si="5"/>
        <v>1</v>
      </c>
      <c r="J105" s="17">
        <f t="shared" si="6"/>
        <v>4761.576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3.698</v>
      </c>
      <c r="F106" s="9" t="s">
        <v>10</v>
      </c>
      <c r="G106" s="9">
        <v>0</v>
      </c>
      <c r="H106" s="9">
        <f t="shared" si="4"/>
        <v>3.698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v>0</v>
      </c>
      <c r="H107" s="9">
        <f t="shared" si="4"/>
        <v>5.86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7.3</v>
      </c>
      <c r="F108" s="9" t="s">
        <v>10</v>
      </c>
      <c r="G108" s="9">
        <v>7.3</v>
      </c>
      <c r="H108" s="9">
        <f t="shared" si="4"/>
        <v>0</v>
      </c>
      <c r="I108" s="10">
        <f t="shared" si="5"/>
        <v>1</v>
      </c>
      <c r="J108" s="17">
        <f t="shared" si="6"/>
        <v>1335.8999999999999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12.8</v>
      </c>
      <c r="F109" s="9" t="s">
        <v>19</v>
      </c>
      <c r="G109" s="9">
        <v>12.8</v>
      </c>
      <c r="H109" s="9">
        <f t="shared" si="4"/>
        <v>0</v>
      </c>
      <c r="I109" s="10">
        <f t="shared" si="5"/>
        <v>1</v>
      </c>
      <c r="J109" s="17">
        <f t="shared" si="6"/>
        <v>629.7600000000001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25.7</v>
      </c>
      <c r="F110" s="9" t="s">
        <v>10</v>
      </c>
      <c r="G110" s="9">
        <v>25.7</v>
      </c>
      <c r="H110" s="9">
        <f t="shared" si="4"/>
        <v>0</v>
      </c>
      <c r="I110" s="10">
        <f t="shared" si="5"/>
        <v>1</v>
      </c>
      <c r="J110" s="17">
        <f t="shared" si="6"/>
        <v>4703.0999999999995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43.7</v>
      </c>
      <c r="F111" s="9" t="s">
        <v>19</v>
      </c>
      <c r="G111" s="9">
        <v>43.7</v>
      </c>
      <c r="H111" s="9">
        <f t="shared" si="4"/>
        <v>0</v>
      </c>
      <c r="I111" s="10">
        <f t="shared" si="5"/>
        <v>1</v>
      </c>
      <c r="J111" s="17">
        <f t="shared" si="6"/>
        <v>2150.0400000000004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33.630000000000003</v>
      </c>
      <c r="F112" s="9" t="s">
        <v>10</v>
      </c>
      <c r="G112" s="9">
        <v>33.630000000000003</v>
      </c>
      <c r="H112" s="9">
        <f t="shared" si="4"/>
        <v>0</v>
      </c>
      <c r="I112" s="10">
        <f t="shared" si="5"/>
        <v>1</v>
      </c>
      <c r="J112" s="17">
        <f t="shared" si="6"/>
        <v>6154.2900000000009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1843</v>
      </c>
      <c r="F113" s="9" t="s">
        <v>23</v>
      </c>
      <c r="G113" s="9">
        <v>1843</v>
      </c>
      <c r="H113" s="9">
        <f t="shared" si="4"/>
        <v>0</v>
      </c>
      <c r="I113" s="10">
        <f t="shared" si="5"/>
        <v>1</v>
      </c>
      <c r="J113" s="17">
        <f t="shared" si="6"/>
        <v>4607.5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7.49</v>
      </c>
      <c r="F114" s="9" t="s">
        <v>10</v>
      </c>
      <c r="G114" s="9">
        <v>7.49</v>
      </c>
      <c r="H114" s="9">
        <f t="shared" si="4"/>
        <v>0</v>
      </c>
      <c r="I114" s="10">
        <f t="shared" si="5"/>
        <v>1</v>
      </c>
      <c r="J114" s="17">
        <f t="shared" si="6"/>
        <v>1370.67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34.902999999999999</v>
      </c>
      <c r="F115" s="9" t="s">
        <v>10</v>
      </c>
      <c r="G115" s="9">
        <v>34.9</v>
      </c>
      <c r="H115" s="9">
        <f t="shared" si="4"/>
        <v>3.0000000000001137E-3</v>
      </c>
      <c r="I115" s="10">
        <f t="shared" si="5"/>
        <v>0.99991404750307999</v>
      </c>
      <c r="J115" s="17">
        <f t="shared" si="6"/>
        <v>6386.7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11.93</v>
      </c>
      <c r="F116" s="9" t="s">
        <v>10</v>
      </c>
      <c r="G116" s="9">
        <v>11.93</v>
      </c>
      <c r="H116" s="9">
        <f t="shared" si="4"/>
        <v>0</v>
      </c>
      <c r="I116" s="10">
        <f t="shared" si="5"/>
        <v>1</v>
      </c>
      <c r="J116" s="17">
        <f t="shared" si="6"/>
        <v>2183.19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52.68</v>
      </c>
      <c r="F117" s="9" t="s">
        <v>10</v>
      </c>
      <c r="G117" s="9">
        <v>52.68</v>
      </c>
      <c r="H117" s="9">
        <f t="shared" si="4"/>
        <v>0</v>
      </c>
      <c r="I117" s="10">
        <f t="shared" si="5"/>
        <v>1</v>
      </c>
      <c r="J117" s="17">
        <f t="shared" si="6"/>
        <v>9640.44</v>
      </c>
      <c r="K117" s="16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225.05799999999999</v>
      </c>
      <c r="F118" s="9" t="s">
        <v>10</v>
      </c>
      <c r="G118" s="9">
        <v>0</v>
      </c>
      <c r="H118" s="9">
        <f t="shared" si="4"/>
        <v>225.05799999999999</v>
      </c>
      <c r="I118" s="10">
        <f t="shared" si="5"/>
        <v>0</v>
      </c>
      <c r="J118" s="17">
        <f t="shared" si="6"/>
        <v>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17500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15000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15000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10000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10000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2</v>
      </c>
      <c r="F124" s="9" t="s">
        <v>12</v>
      </c>
      <c r="G124" s="9">
        <v>2</v>
      </c>
      <c r="H124" s="9">
        <f t="shared" si="4"/>
        <v>0</v>
      </c>
      <c r="I124" s="10">
        <f t="shared" si="5"/>
        <v>1</v>
      </c>
      <c r="J124" s="17">
        <f t="shared" si="6"/>
        <v>1000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7000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7000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10000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10000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272</v>
      </c>
      <c r="C127" s="9">
        <v>256</v>
      </c>
      <c r="D127" s="9">
        <v>2500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4000</v>
      </c>
      <c r="E129" s="9">
        <v>1</v>
      </c>
      <c r="F129" s="9" t="s">
        <v>12</v>
      </c>
      <c r="G129" s="9">
        <v>0.5</v>
      </c>
      <c r="H129" s="9">
        <f t="shared" si="4"/>
        <v>0.5</v>
      </c>
      <c r="I129" s="10">
        <f t="shared" si="5"/>
        <v>0.5</v>
      </c>
      <c r="J129" s="17">
        <f t="shared" si="6"/>
        <v>2000</v>
      </c>
      <c r="K129" s="16"/>
      <c r="L129" s="17">
        <f t="shared" si="7"/>
        <v>0</v>
      </c>
    </row>
    <row r="130" spans="1:12" x14ac:dyDescent="0.25">
      <c r="A130" s="9" t="s">
        <v>26</v>
      </c>
      <c r="B130" s="29" t="s">
        <v>204</v>
      </c>
      <c r="C130" s="9">
        <v>260</v>
      </c>
      <c r="D130" s="9">
        <v>5535</v>
      </c>
      <c r="E130" s="9">
        <v>30.15</v>
      </c>
      <c r="F130" s="9" t="s">
        <v>19</v>
      </c>
      <c r="G130" s="9">
        <v>25.41</v>
      </c>
      <c r="H130" s="9">
        <f t="shared" si="4"/>
        <v>4.7399999999999984</v>
      </c>
      <c r="I130" s="10">
        <f t="shared" si="5"/>
        <v>0.8427860696517413</v>
      </c>
      <c r="J130" s="17">
        <f t="shared" si="6"/>
        <v>140644.35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205</v>
      </c>
      <c r="C131" s="9">
        <v>262</v>
      </c>
      <c r="D131" s="9">
        <v>450</v>
      </c>
      <c r="E131" s="9">
        <v>6</v>
      </c>
      <c r="F131" s="9" t="s">
        <v>13</v>
      </c>
      <c r="G131" s="9">
        <v>6</v>
      </c>
      <c r="H131" s="9">
        <f t="shared" si="4"/>
        <v>0</v>
      </c>
      <c r="I131" s="10">
        <f t="shared" si="5"/>
        <v>1</v>
      </c>
      <c r="J131" s="17">
        <f t="shared" si="6"/>
        <v>2700</v>
      </c>
      <c r="K131" s="16"/>
      <c r="L131" s="17">
        <f t="shared" si="7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14832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64" si="11">E133-G133</f>
        <v>0</v>
      </c>
      <c r="I133" s="10">
        <f t="shared" si="5"/>
        <v>1</v>
      </c>
      <c r="J133" s="17">
        <f t="shared" si="6"/>
        <v>1500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12.5</v>
      </c>
      <c r="H134" s="9">
        <f t="shared" si="11"/>
        <v>0</v>
      </c>
      <c r="I134" s="10">
        <f t="shared" ref="I134:I164" si="12">G134/E134</f>
        <v>1</v>
      </c>
      <c r="J134" s="17">
        <f t="shared" si="6"/>
        <v>5625</v>
      </c>
      <c r="K134" s="16"/>
      <c r="L134" s="17">
        <f t="shared" ref="L134:L144" si="13">D134*E134*K134</f>
        <v>0</v>
      </c>
    </row>
    <row r="135" spans="1:12" x14ac:dyDescent="0.25">
      <c r="A135" s="9" t="s">
        <v>27</v>
      </c>
      <c r="B135" s="29" t="s">
        <v>209</v>
      </c>
      <c r="C135" s="9">
        <v>270</v>
      </c>
      <c r="D135" s="9">
        <v>250</v>
      </c>
      <c r="E135" s="9">
        <v>1</v>
      </c>
      <c r="F135" s="9" t="s">
        <v>12</v>
      </c>
      <c r="G135" s="9">
        <v>1</v>
      </c>
      <c r="H135" s="9">
        <f t="shared" si="11"/>
        <v>0</v>
      </c>
      <c r="I135" s="10">
        <f t="shared" si="12"/>
        <v>1</v>
      </c>
      <c r="J135" s="17">
        <f t="shared" si="6"/>
        <v>250</v>
      </c>
      <c r="K135" s="16"/>
      <c r="L135" s="17">
        <f t="shared" si="13"/>
        <v>0</v>
      </c>
    </row>
    <row r="136" spans="1:12" x14ac:dyDescent="0.25">
      <c r="A136" s="9" t="s">
        <v>29</v>
      </c>
      <c r="B136" s="29" t="s">
        <v>210</v>
      </c>
      <c r="C136" s="9">
        <v>272</v>
      </c>
      <c r="D136" s="9">
        <v>12000</v>
      </c>
      <c r="E136" s="9">
        <v>1</v>
      </c>
      <c r="F136" s="9" t="s">
        <v>12</v>
      </c>
      <c r="G136" s="9">
        <v>1</v>
      </c>
      <c r="H136" s="9">
        <f t="shared" si="11"/>
        <v>0</v>
      </c>
      <c r="I136" s="10">
        <f t="shared" si="12"/>
        <v>1</v>
      </c>
      <c r="J136" s="17">
        <f t="shared" ref="J136:J144" si="14">D136*G136</f>
        <v>12000</v>
      </c>
      <c r="K136" s="16"/>
      <c r="L136" s="17">
        <f t="shared" si="13"/>
        <v>0</v>
      </c>
    </row>
    <row r="137" spans="1:12" x14ac:dyDescent="0.25">
      <c r="A137" s="9" t="s">
        <v>24</v>
      </c>
      <c r="B137" s="29" t="s">
        <v>233</v>
      </c>
      <c r="C137" s="9">
        <v>273</v>
      </c>
      <c r="D137" s="9">
        <v>1500</v>
      </c>
      <c r="E137" s="9">
        <v>1</v>
      </c>
      <c r="F137" s="9" t="s">
        <v>12</v>
      </c>
      <c r="G137" s="9">
        <v>1</v>
      </c>
      <c r="H137" s="9">
        <f t="shared" si="11"/>
        <v>0</v>
      </c>
      <c r="I137" s="10">
        <f t="shared" si="12"/>
        <v>1</v>
      </c>
      <c r="J137" s="17">
        <f t="shared" si="14"/>
        <v>1500</v>
      </c>
      <c r="K137" s="16"/>
      <c r="L137" s="17">
        <f t="shared" si="13"/>
        <v>0</v>
      </c>
    </row>
    <row r="138" spans="1:12" x14ac:dyDescent="0.25">
      <c r="A138" s="9" t="s">
        <v>17</v>
      </c>
      <c r="B138" s="29" t="s">
        <v>211</v>
      </c>
      <c r="C138" s="9">
        <v>274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11"/>
        <v>0</v>
      </c>
      <c r="I138" s="10">
        <f t="shared" si="12"/>
        <v>1</v>
      </c>
      <c r="J138" s="17">
        <f t="shared" si="14"/>
        <v>350</v>
      </c>
      <c r="K138" s="16"/>
      <c r="L138" s="17">
        <f t="shared" si="13"/>
        <v>0</v>
      </c>
    </row>
    <row r="139" spans="1:12" x14ac:dyDescent="0.25">
      <c r="A139" s="9" t="s">
        <v>17</v>
      </c>
      <c r="B139" s="29" t="s">
        <v>212</v>
      </c>
      <c r="C139" s="9">
        <v>275</v>
      </c>
      <c r="D139" s="9">
        <v>350</v>
      </c>
      <c r="E139" s="9">
        <v>1</v>
      </c>
      <c r="F139" s="9" t="s">
        <v>12</v>
      </c>
      <c r="G139" s="9">
        <v>1</v>
      </c>
      <c r="H139" s="9">
        <f t="shared" si="11"/>
        <v>0</v>
      </c>
      <c r="I139" s="10">
        <f t="shared" si="12"/>
        <v>1</v>
      </c>
      <c r="J139" s="17">
        <f t="shared" si="14"/>
        <v>350</v>
      </c>
      <c r="K139" s="16"/>
      <c r="L139" s="17">
        <f t="shared" si="13"/>
        <v>0</v>
      </c>
    </row>
    <row r="140" spans="1:12" x14ac:dyDescent="0.25">
      <c r="A140" s="9" t="s">
        <v>30</v>
      </c>
      <c r="B140" s="29" t="s">
        <v>214</v>
      </c>
      <c r="C140" s="9">
        <v>277</v>
      </c>
      <c r="D140" s="9">
        <v>34</v>
      </c>
      <c r="E140" s="9">
        <v>76.528999999999996</v>
      </c>
      <c r="F140" s="9" t="s">
        <v>31</v>
      </c>
      <c r="G140" s="9">
        <v>76.53</v>
      </c>
      <c r="H140" s="9">
        <f t="shared" si="11"/>
        <v>-1.0000000000047748E-3</v>
      </c>
      <c r="I140" s="10">
        <f t="shared" si="12"/>
        <v>1.0000130669419436</v>
      </c>
      <c r="J140" s="17">
        <f t="shared" si="14"/>
        <v>2602.02</v>
      </c>
      <c r="K140" s="16"/>
      <c r="L140" s="17">
        <f t="shared" si="13"/>
        <v>0</v>
      </c>
    </row>
    <row r="141" spans="1:12" x14ac:dyDescent="0.25">
      <c r="A141" s="9" t="s">
        <v>30</v>
      </c>
      <c r="B141" s="29" t="s">
        <v>215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29.3</v>
      </c>
      <c r="H141" s="9">
        <f t="shared" si="11"/>
        <v>2.6000000000010459E-3</v>
      </c>
      <c r="I141" s="10">
        <f t="shared" si="12"/>
        <v>0.99991127067222696</v>
      </c>
      <c r="J141" s="17">
        <f t="shared" si="14"/>
        <v>2256.1</v>
      </c>
      <c r="K141" s="16"/>
      <c r="L141" s="17">
        <f t="shared" si="13"/>
        <v>0</v>
      </c>
    </row>
    <row r="142" spans="1:12" x14ac:dyDescent="0.25">
      <c r="A142" s="9" t="s">
        <v>30</v>
      </c>
      <c r="B142" s="2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11"/>
        <v>0</v>
      </c>
      <c r="I142" s="10">
        <f t="shared" si="12"/>
        <v>1</v>
      </c>
      <c r="J142" s="17">
        <f t="shared" si="14"/>
        <v>1518</v>
      </c>
      <c r="K142" s="16"/>
      <c r="L142" s="17">
        <f t="shared" si="13"/>
        <v>0</v>
      </c>
    </row>
    <row r="143" spans="1:12" x14ac:dyDescent="0.25">
      <c r="A143" s="9" t="s">
        <v>30</v>
      </c>
      <c r="B143" s="29" t="s">
        <v>217</v>
      </c>
      <c r="C143" s="9">
        <v>280</v>
      </c>
      <c r="D143" s="9">
        <v>151</v>
      </c>
      <c r="E143" s="9">
        <v>17.375499999999999</v>
      </c>
      <c r="F143" s="9" t="s">
        <v>31</v>
      </c>
      <c r="G143" s="9">
        <v>17.38</v>
      </c>
      <c r="H143" s="9">
        <f t="shared" si="11"/>
        <v>-4.5000000000001705E-3</v>
      </c>
      <c r="I143" s="10">
        <f t="shared" si="12"/>
        <v>1.0002589853529396</v>
      </c>
      <c r="J143" s="17">
        <f t="shared" si="14"/>
        <v>2624.3799999999997</v>
      </c>
      <c r="K143" s="16"/>
      <c r="L143" s="17">
        <f t="shared" si="13"/>
        <v>0</v>
      </c>
    </row>
    <row r="144" spans="1:12" x14ac:dyDescent="0.25">
      <c r="A144" s="9" t="s">
        <v>22</v>
      </c>
      <c r="B144" s="2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0</v>
      </c>
      <c r="H144" s="9">
        <f t="shared" si="11"/>
        <v>1</v>
      </c>
      <c r="I144" s="10">
        <f t="shared" si="12"/>
        <v>0</v>
      </c>
      <c r="J144" s="17">
        <f t="shared" si="14"/>
        <v>0</v>
      </c>
      <c r="K144" s="16"/>
      <c r="L144" s="17">
        <f t="shared" si="13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1"/>
        <v>0</v>
      </c>
      <c r="I145" s="10">
        <f t="shared" si="12"/>
        <v>1</v>
      </c>
      <c r="J145" s="17">
        <f t="shared" ref="J145:J164" si="15">D145*G145</f>
        <v>400</v>
      </c>
      <c r="K145" s="16"/>
      <c r="L145" s="17">
        <f t="shared" ref="L145:L164" si="16">D145*E145*K145</f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11"/>
        <v>0</v>
      </c>
      <c r="I146" s="10">
        <f t="shared" si="12"/>
        <v>1</v>
      </c>
      <c r="J146" s="17">
        <f t="shared" si="15"/>
        <v>800</v>
      </c>
      <c r="K146" s="16"/>
      <c r="L146" s="17">
        <f t="shared" si="16"/>
        <v>0</v>
      </c>
    </row>
    <row r="147" spans="1:12" x14ac:dyDescent="0.25">
      <c r="A147" s="9" t="s">
        <v>60</v>
      </c>
      <c r="B147" s="29" t="s">
        <v>328</v>
      </c>
      <c r="C147" s="9">
        <v>351</v>
      </c>
      <c r="D147" s="9">
        <v>1</v>
      </c>
      <c r="E147" s="9">
        <v>1</v>
      </c>
      <c r="F147" s="9" t="s">
        <v>12</v>
      </c>
      <c r="G147" s="9">
        <v>0</v>
      </c>
      <c r="H147" s="9">
        <f t="shared" si="11"/>
        <v>1</v>
      </c>
      <c r="I147" s="10">
        <f t="shared" si="12"/>
        <v>0</v>
      </c>
      <c r="J147" s="17">
        <f t="shared" si="15"/>
        <v>0</v>
      </c>
      <c r="K147" s="16"/>
      <c r="L147" s="17">
        <f t="shared" si="16"/>
        <v>0</v>
      </c>
    </row>
    <row r="148" spans="1:12" x14ac:dyDescent="0.25">
      <c r="A148" s="9" t="s">
        <v>24</v>
      </c>
      <c r="B148" s="29" t="s">
        <v>224</v>
      </c>
      <c r="C148" s="9">
        <v>401</v>
      </c>
      <c r="D148" s="9">
        <v>1000</v>
      </c>
      <c r="E148" s="9">
        <v>1</v>
      </c>
      <c r="F148" s="9" t="s">
        <v>12</v>
      </c>
      <c r="G148" s="9">
        <v>1</v>
      </c>
      <c r="H148" s="9">
        <f t="shared" si="11"/>
        <v>0</v>
      </c>
      <c r="I148" s="10">
        <f t="shared" si="12"/>
        <v>1</v>
      </c>
      <c r="J148" s="17">
        <f t="shared" si="15"/>
        <v>1000</v>
      </c>
      <c r="K148" s="16"/>
      <c r="L148" s="17">
        <f t="shared" si="16"/>
        <v>0</v>
      </c>
    </row>
    <row r="149" spans="1:12" x14ac:dyDescent="0.25">
      <c r="A149" s="9" t="s">
        <v>24</v>
      </c>
      <c r="B149" s="29" t="s">
        <v>225</v>
      </c>
      <c r="C149" s="9">
        <v>402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11"/>
        <v>0</v>
      </c>
      <c r="I149" s="10">
        <f t="shared" si="12"/>
        <v>1</v>
      </c>
      <c r="J149" s="17">
        <f t="shared" si="15"/>
        <v>2000</v>
      </c>
      <c r="K149" s="16"/>
      <c r="L149" s="17">
        <f t="shared" si="16"/>
        <v>0</v>
      </c>
    </row>
    <row r="150" spans="1:12" x14ac:dyDescent="0.25">
      <c r="A150" s="9" t="s">
        <v>24</v>
      </c>
      <c r="B150" s="29" t="s">
        <v>226</v>
      </c>
      <c r="C150" s="9">
        <v>403</v>
      </c>
      <c r="D150" s="9">
        <v>2000</v>
      </c>
      <c r="E150" s="9">
        <v>1</v>
      </c>
      <c r="F150" s="9" t="s">
        <v>12</v>
      </c>
      <c r="G150" s="9">
        <v>0</v>
      </c>
      <c r="H150" s="9">
        <f t="shared" si="11"/>
        <v>1</v>
      </c>
      <c r="I150" s="10">
        <f t="shared" si="12"/>
        <v>0</v>
      </c>
      <c r="J150" s="17">
        <f t="shared" si="15"/>
        <v>0</v>
      </c>
      <c r="K150" s="16"/>
      <c r="L150" s="17">
        <f t="shared" si="16"/>
        <v>0</v>
      </c>
    </row>
    <row r="151" spans="1:12" x14ac:dyDescent="0.25">
      <c r="A151" s="9" t="s">
        <v>24</v>
      </c>
      <c r="B151" s="29" t="s">
        <v>228</v>
      </c>
      <c r="C151" s="9">
        <v>405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11"/>
        <v>0</v>
      </c>
      <c r="I151" s="10">
        <f t="shared" si="12"/>
        <v>1</v>
      </c>
      <c r="J151" s="17">
        <f t="shared" si="15"/>
        <v>3000</v>
      </c>
      <c r="K151" s="16"/>
      <c r="L151" s="17">
        <f t="shared" si="16"/>
        <v>0</v>
      </c>
    </row>
    <row r="152" spans="1:12" x14ac:dyDescent="0.25">
      <c r="A152" s="9" t="s">
        <v>18</v>
      </c>
      <c r="B152" s="29" t="s">
        <v>256</v>
      </c>
      <c r="C152" s="9">
        <v>413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11"/>
        <v>0</v>
      </c>
      <c r="I152" s="10">
        <f t="shared" si="12"/>
        <v>1</v>
      </c>
      <c r="J152" s="17">
        <f t="shared" si="15"/>
        <v>2500</v>
      </c>
      <c r="K152" s="16"/>
      <c r="L152" s="17">
        <f t="shared" si="16"/>
        <v>0</v>
      </c>
    </row>
    <row r="153" spans="1:12" x14ac:dyDescent="0.25">
      <c r="A153" s="9" t="s">
        <v>18</v>
      </c>
      <c r="B153" s="29" t="s">
        <v>257</v>
      </c>
      <c r="C153" s="9">
        <v>414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11"/>
        <v>0</v>
      </c>
      <c r="I153" s="10">
        <f t="shared" si="12"/>
        <v>1</v>
      </c>
      <c r="J153" s="17">
        <f t="shared" si="15"/>
        <v>2500</v>
      </c>
      <c r="K153" s="16"/>
      <c r="L153" s="17">
        <f t="shared" si="16"/>
        <v>0</v>
      </c>
    </row>
    <row r="154" spans="1:12" x14ac:dyDescent="0.25">
      <c r="A154" s="9" t="s">
        <v>21</v>
      </c>
      <c r="B154" s="29" t="s">
        <v>258</v>
      </c>
      <c r="C154" s="9">
        <v>415</v>
      </c>
      <c r="D154" s="9">
        <v>48.438000000000002</v>
      </c>
      <c r="E154" s="9">
        <v>81.132000000000005</v>
      </c>
      <c r="F154" s="9" t="s">
        <v>10</v>
      </c>
      <c r="G154" s="9">
        <v>0</v>
      </c>
      <c r="H154" s="9">
        <f t="shared" si="11"/>
        <v>81.132000000000005</v>
      </c>
      <c r="I154" s="10">
        <f t="shared" si="12"/>
        <v>0</v>
      </c>
      <c r="J154" s="17">
        <f t="shared" si="15"/>
        <v>0</v>
      </c>
      <c r="K154" s="16"/>
      <c r="L154" s="17">
        <f t="shared" si="16"/>
        <v>0</v>
      </c>
    </row>
    <row r="155" spans="1:12" x14ac:dyDescent="0.25">
      <c r="A155" s="9" t="s">
        <v>21</v>
      </c>
      <c r="B155" s="29" t="s">
        <v>259</v>
      </c>
      <c r="C155" s="9">
        <v>416</v>
      </c>
      <c r="D155" s="9">
        <v>16.149999999999999</v>
      </c>
      <c r="E155" s="9">
        <v>81.132000000000005</v>
      </c>
      <c r="F155" s="9" t="s">
        <v>10</v>
      </c>
      <c r="G155" s="9">
        <v>0</v>
      </c>
      <c r="H155" s="9">
        <f t="shared" si="11"/>
        <v>81.132000000000005</v>
      </c>
      <c r="I155" s="10">
        <f t="shared" si="12"/>
        <v>0</v>
      </c>
      <c r="J155" s="17">
        <f t="shared" si="15"/>
        <v>0</v>
      </c>
      <c r="K155" s="16"/>
      <c r="L155" s="17">
        <f t="shared" si="16"/>
        <v>0</v>
      </c>
    </row>
    <row r="156" spans="1:12" x14ac:dyDescent="0.25">
      <c r="A156" s="9" t="s">
        <v>21</v>
      </c>
      <c r="B156" s="29" t="s">
        <v>260</v>
      </c>
      <c r="C156" s="9">
        <v>417</v>
      </c>
      <c r="D156" s="9">
        <v>26.91</v>
      </c>
      <c r="E156" s="9">
        <v>81.132000000000005</v>
      </c>
      <c r="F156" s="9" t="s">
        <v>10</v>
      </c>
      <c r="G156" s="9">
        <v>0</v>
      </c>
      <c r="H156" s="9">
        <f t="shared" si="11"/>
        <v>81.132000000000005</v>
      </c>
      <c r="I156" s="10">
        <f t="shared" si="12"/>
        <v>0</v>
      </c>
      <c r="J156" s="17">
        <f t="shared" si="15"/>
        <v>0</v>
      </c>
      <c r="K156" s="16"/>
      <c r="L156" s="17">
        <f t="shared" si="16"/>
        <v>0</v>
      </c>
    </row>
    <row r="157" spans="1:12" x14ac:dyDescent="0.25">
      <c r="A157" s="9" t="s">
        <v>21</v>
      </c>
      <c r="B157" s="29" t="s">
        <v>261</v>
      </c>
      <c r="C157" s="9">
        <v>418</v>
      </c>
      <c r="D157" s="9">
        <v>16.149999999999999</v>
      </c>
      <c r="E157" s="9">
        <v>24.091000000000001</v>
      </c>
      <c r="F157" s="9" t="s">
        <v>10</v>
      </c>
      <c r="G157" s="9">
        <v>0</v>
      </c>
      <c r="H157" s="9">
        <f t="shared" si="11"/>
        <v>24.091000000000001</v>
      </c>
      <c r="I157" s="10">
        <f t="shared" si="12"/>
        <v>0</v>
      </c>
      <c r="J157" s="17">
        <f t="shared" si="15"/>
        <v>0</v>
      </c>
      <c r="K157" s="16"/>
      <c r="L157" s="17">
        <f t="shared" si="16"/>
        <v>0</v>
      </c>
    </row>
    <row r="158" spans="1:12" x14ac:dyDescent="0.25">
      <c r="A158" s="9" t="s">
        <v>21</v>
      </c>
      <c r="B158" s="29" t="s">
        <v>262</v>
      </c>
      <c r="C158" s="9">
        <v>419</v>
      </c>
      <c r="D158" s="9">
        <v>32.292000000000002</v>
      </c>
      <c r="E158" s="9">
        <v>24.091000000000001</v>
      </c>
      <c r="F158" s="9" t="s">
        <v>10</v>
      </c>
      <c r="G158" s="9">
        <v>0</v>
      </c>
      <c r="H158" s="9">
        <f t="shared" si="11"/>
        <v>24.091000000000001</v>
      </c>
      <c r="I158" s="10">
        <f t="shared" si="12"/>
        <v>0</v>
      </c>
      <c r="J158" s="17">
        <f t="shared" si="15"/>
        <v>0</v>
      </c>
      <c r="K158" s="16"/>
      <c r="L158" s="17">
        <f t="shared" si="16"/>
        <v>0</v>
      </c>
    </row>
    <row r="159" spans="1:12" x14ac:dyDescent="0.25">
      <c r="A159" s="9" t="s">
        <v>20</v>
      </c>
      <c r="B159" s="29" t="s">
        <v>355</v>
      </c>
      <c r="C159" s="9">
        <v>438</v>
      </c>
      <c r="D159" s="9">
        <v>215.28</v>
      </c>
      <c r="E159" s="9">
        <v>3.625</v>
      </c>
      <c r="F159" s="9" t="s">
        <v>10</v>
      </c>
      <c r="G159" s="9">
        <v>3.63</v>
      </c>
      <c r="H159" s="9">
        <f t="shared" si="11"/>
        <v>-4.9999999999998934E-3</v>
      </c>
      <c r="I159" s="10">
        <f t="shared" si="12"/>
        <v>1.0013793103448276</v>
      </c>
      <c r="J159" s="17">
        <f t="shared" si="15"/>
        <v>781.46640000000002</v>
      </c>
      <c r="K159" s="16"/>
      <c r="L159" s="17">
        <f t="shared" si="16"/>
        <v>0</v>
      </c>
    </row>
    <row r="160" spans="1:12" x14ac:dyDescent="0.25">
      <c r="A160" s="9" t="s">
        <v>20</v>
      </c>
      <c r="B160" s="29" t="s">
        <v>356</v>
      </c>
      <c r="C160" s="9">
        <v>439</v>
      </c>
      <c r="D160" s="9">
        <v>430.56</v>
      </c>
      <c r="E160" s="9">
        <v>6.7845000000000004</v>
      </c>
      <c r="F160" s="9" t="s">
        <v>10</v>
      </c>
      <c r="G160" s="9">
        <v>6.78</v>
      </c>
      <c r="H160" s="9">
        <f t="shared" si="11"/>
        <v>4.5000000000001705E-3</v>
      </c>
      <c r="I160" s="10">
        <f t="shared" si="12"/>
        <v>0.99933672341366342</v>
      </c>
      <c r="J160" s="17">
        <f t="shared" si="15"/>
        <v>2919.1968000000002</v>
      </c>
      <c r="K160" s="16"/>
      <c r="L160" s="17">
        <f t="shared" si="16"/>
        <v>0</v>
      </c>
    </row>
    <row r="161" spans="1:12" x14ac:dyDescent="0.25">
      <c r="A161" s="9" t="s">
        <v>18</v>
      </c>
      <c r="B161" s="29" t="s">
        <v>229</v>
      </c>
      <c r="C161" s="9">
        <v>447</v>
      </c>
      <c r="D161" s="9">
        <v>10000</v>
      </c>
      <c r="E161" s="9">
        <v>1</v>
      </c>
      <c r="F161" s="9" t="s">
        <v>12</v>
      </c>
      <c r="G161" s="9">
        <v>1</v>
      </c>
      <c r="H161" s="9">
        <f t="shared" si="11"/>
        <v>0</v>
      </c>
      <c r="I161" s="10">
        <f t="shared" si="12"/>
        <v>1</v>
      </c>
      <c r="J161" s="17">
        <f t="shared" si="15"/>
        <v>10000</v>
      </c>
      <c r="K161" s="16"/>
      <c r="L161" s="17">
        <f t="shared" si="16"/>
        <v>0</v>
      </c>
    </row>
    <row r="162" spans="1:12" x14ac:dyDescent="0.25">
      <c r="A162" s="9" t="s">
        <v>21</v>
      </c>
      <c r="B162" s="29" t="s">
        <v>420</v>
      </c>
      <c r="C162" s="9">
        <v>482</v>
      </c>
      <c r="D162" s="9">
        <v>91.49</v>
      </c>
      <c r="E162" s="9">
        <v>24.82</v>
      </c>
      <c r="F162" s="9" t="s">
        <v>10</v>
      </c>
      <c r="G162" s="9">
        <v>17.37</v>
      </c>
      <c r="H162" s="9">
        <f t="shared" si="11"/>
        <v>7.4499999999999993</v>
      </c>
      <c r="I162" s="10">
        <f t="shared" si="12"/>
        <v>0.69983883964544724</v>
      </c>
      <c r="J162" s="17">
        <f t="shared" si="15"/>
        <v>1589.1813</v>
      </c>
      <c r="K162" s="16"/>
      <c r="L162" s="17">
        <f t="shared" si="16"/>
        <v>0</v>
      </c>
    </row>
    <row r="163" spans="1:12" x14ac:dyDescent="0.25">
      <c r="A163" s="9" t="s">
        <v>21</v>
      </c>
      <c r="B163" s="29" t="s">
        <v>421</v>
      </c>
      <c r="C163" s="9">
        <v>483</v>
      </c>
      <c r="D163" s="9">
        <v>91.494</v>
      </c>
      <c r="E163" s="9">
        <v>54.06</v>
      </c>
      <c r="F163" s="9" t="s">
        <v>10</v>
      </c>
      <c r="G163" s="9">
        <v>37.840000000000003</v>
      </c>
      <c r="H163" s="9">
        <f t="shared" si="11"/>
        <v>16.22</v>
      </c>
      <c r="I163" s="10">
        <f t="shared" si="12"/>
        <v>0.69996300406955236</v>
      </c>
      <c r="J163" s="17">
        <f t="shared" si="15"/>
        <v>3462.1329600000004</v>
      </c>
      <c r="K163" s="16"/>
      <c r="L163" s="17">
        <f t="shared" si="16"/>
        <v>0</v>
      </c>
    </row>
    <row r="164" spans="1:12" x14ac:dyDescent="0.25">
      <c r="A164" s="9" t="s">
        <v>21</v>
      </c>
      <c r="B164" s="29" t="s">
        <v>422</v>
      </c>
      <c r="C164" s="9">
        <v>484</v>
      </c>
      <c r="D164" s="9">
        <v>48.438000000000002</v>
      </c>
      <c r="E164" s="9">
        <v>30.95</v>
      </c>
      <c r="F164" s="9" t="s">
        <v>10</v>
      </c>
      <c r="G164" s="9">
        <v>21.67</v>
      </c>
      <c r="H164" s="9">
        <f t="shared" si="11"/>
        <v>9.2799999999999976</v>
      </c>
      <c r="I164" s="10">
        <f t="shared" si="12"/>
        <v>0.70016155088852994</v>
      </c>
      <c r="J164" s="17">
        <f t="shared" si="15"/>
        <v>1049.65146</v>
      </c>
      <c r="K164" s="16"/>
      <c r="L164" s="17">
        <f t="shared" si="16"/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0</v>
      </c>
      <c r="H21" s="3">
        <v>1.45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</v>
      </c>
      <c r="H22" s="3">
        <v>0.17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104</v>
      </c>
      <c r="C23" s="3">
        <v>35</v>
      </c>
      <c r="D23" s="3">
        <v>10000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45.16</v>
      </c>
      <c r="H27" s="3">
        <v>2.38</v>
      </c>
      <c r="I27" s="3">
        <v>95</v>
      </c>
      <c r="J27">
        <f t="shared" si="0"/>
        <v>13610.862719999999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0</v>
      </c>
      <c r="H28" s="3">
        <v>153.88999999999999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0</v>
      </c>
      <c r="H29" s="3">
        <v>12.78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3.21</v>
      </c>
      <c r="H34" s="3">
        <v>0.17</v>
      </c>
      <c r="I34" s="3">
        <v>95</v>
      </c>
      <c r="J34">
        <f t="shared" si="0"/>
        <v>6420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0</v>
      </c>
      <c r="H35" s="3">
        <v>17.149999999999999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0</v>
      </c>
      <c r="H36" s="3">
        <v>1.81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44</v>
      </c>
      <c r="B38" s="3" t="s">
        <v>120</v>
      </c>
      <c r="C38" s="3">
        <v>69</v>
      </c>
      <c r="D38" s="3">
        <v>7500</v>
      </c>
      <c r="E38" s="3">
        <v>0.55000000000000004</v>
      </c>
      <c r="F38" s="3" t="s">
        <v>16</v>
      </c>
      <c r="G38" s="3">
        <v>0</v>
      </c>
      <c r="H38" s="3">
        <v>0.55000000000000004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121</v>
      </c>
      <c r="C39" s="3">
        <v>73</v>
      </c>
      <c r="D39" s="3">
        <v>7500</v>
      </c>
      <c r="E39" s="3">
        <v>1.2</v>
      </c>
      <c r="F39" s="3" t="s">
        <v>16</v>
      </c>
      <c r="G39" s="3">
        <v>0</v>
      </c>
      <c r="H39" s="3">
        <v>1.2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122</v>
      </c>
      <c r="C40" s="3">
        <v>77</v>
      </c>
      <c r="D40" s="3">
        <v>7500</v>
      </c>
      <c r="E40" s="3">
        <v>0.17</v>
      </c>
      <c r="F40" s="3" t="s">
        <v>16</v>
      </c>
      <c r="G40" s="3">
        <v>0</v>
      </c>
      <c r="H40" s="3">
        <v>0.17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123</v>
      </c>
      <c r="C41" s="3">
        <v>80</v>
      </c>
      <c r="D41" s="3">
        <v>10000</v>
      </c>
      <c r="E41" s="3">
        <v>0.15</v>
      </c>
      <c r="F41" s="3" t="s">
        <v>16</v>
      </c>
      <c r="G41" s="3">
        <v>0</v>
      </c>
      <c r="H41" s="3">
        <v>0.15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124</v>
      </c>
      <c r="C42" s="3">
        <v>84</v>
      </c>
      <c r="D42" s="3">
        <v>301.392</v>
      </c>
      <c r="E42" s="3">
        <v>39.435000000000002</v>
      </c>
      <c r="F42" s="3" t="s">
        <v>10</v>
      </c>
      <c r="G42" s="3">
        <v>0</v>
      </c>
      <c r="H42" s="3">
        <v>39.44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125</v>
      </c>
      <c r="C43" s="3">
        <v>85</v>
      </c>
      <c r="D43" s="3">
        <v>301.392</v>
      </c>
      <c r="E43" s="3">
        <v>128.66200000000001</v>
      </c>
      <c r="F43" s="3" t="s">
        <v>10</v>
      </c>
      <c r="G43" s="3">
        <v>0</v>
      </c>
      <c r="H43" s="3">
        <v>128.66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126</v>
      </c>
      <c r="C44" s="3">
        <v>86</v>
      </c>
      <c r="D44" s="3">
        <v>301.392</v>
      </c>
      <c r="E44" s="3">
        <v>12.784000000000001</v>
      </c>
      <c r="F44" s="3" t="s">
        <v>10</v>
      </c>
      <c r="G44" s="3">
        <v>0</v>
      </c>
      <c r="H44" s="3">
        <v>12.78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127</v>
      </c>
      <c r="C45" s="3">
        <v>87</v>
      </c>
      <c r="D45" s="3">
        <v>301.392</v>
      </c>
      <c r="E45" s="3">
        <v>15.494999999999999</v>
      </c>
      <c r="F45" s="3" t="s">
        <v>10</v>
      </c>
      <c r="G45" s="3">
        <v>0</v>
      </c>
      <c r="H45" s="3">
        <v>15.5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128</v>
      </c>
      <c r="C46" s="3">
        <v>88</v>
      </c>
      <c r="D46" s="3">
        <v>2000</v>
      </c>
      <c r="E46" s="3">
        <v>2.294</v>
      </c>
      <c r="F46" s="3" t="s">
        <v>14</v>
      </c>
      <c r="G46" s="3">
        <v>0</v>
      </c>
      <c r="H46" s="3">
        <v>2.29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129</v>
      </c>
      <c r="C47" s="3">
        <v>91</v>
      </c>
      <c r="D47" s="3">
        <v>225</v>
      </c>
      <c r="E47" s="3">
        <v>13.957000000000001</v>
      </c>
      <c r="F47" s="3" t="s">
        <v>14</v>
      </c>
      <c r="G47" s="3">
        <v>0</v>
      </c>
      <c r="H47" s="3">
        <v>13.96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130</v>
      </c>
      <c r="C48" s="3">
        <v>92</v>
      </c>
      <c r="D48" s="3">
        <v>2000</v>
      </c>
      <c r="E48" s="3">
        <v>1.8080000000000001</v>
      </c>
      <c r="F48" s="3" t="s">
        <v>14</v>
      </c>
      <c r="G48" s="3">
        <v>0</v>
      </c>
      <c r="H48" s="3">
        <v>1.81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131</v>
      </c>
      <c r="C49" s="3">
        <v>93</v>
      </c>
      <c r="D49" s="3">
        <v>1500</v>
      </c>
      <c r="E49" s="3">
        <v>0.69899999999999995</v>
      </c>
      <c r="F49" s="3" t="s">
        <v>14</v>
      </c>
      <c r="G49" s="3">
        <v>0</v>
      </c>
      <c r="H49" s="3">
        <v>0.7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132</v>
      </c>
      <c r="C50" s="3">
        <v>97</v>
      </c>
      <c r="D50" s="3">
        <v>7500</v>
      </c>
      <c r="E50" s="3">
        <v>0.15</v>
      </c>
      <c r="F50" s="3" t="s">
        <v>16</v>
      </c>
      <c r="G50" s="3">
        <v>0</v>
      </c>
      <c r="H50" s="3">
        <v>0.15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133</v>
      </c>
      <c r="C51" s="3">
        <v>100</v>
      </c>
      <c r="D51" s="3">
        <v>7500</v>
      </c>
      <c r="E51" s="3">
        <v>0.2</v>
      </c>
      <c r="F51" s="3" t="s">
        <v>16</v>
      </c>
      <c r="G51" s="3">
        <v>0</v>
      </c>
      <c r="H51" s="3">
        <v>0.2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134</v>
      </c>
      <c r="C52" s="3">
        <v>103</v>
      </c>
      <c r="D52" s="3">
        <v>10000</v>
      </c>
      <c r="E52" s="3">
        <v>0.02</v>
      </c>
      <c r="F52" s="3" t="s">
        <v>16</v>
      </c>
      <c r="G52" s="3">
        <v>0</v>
      </c>
      <c r="H52" s="3">
        <v>0.02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0</v>
      </c>
      <c r="H53" s="3">
        <v>8.1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136</v>
      </c>
      <c r="C54" s="3">
        <v>107</v>
      </c>
      <c r="D54" s="3">
        <v>301.392</v>
      </c>
      <c r="E54" s="3">
        <v>28.129000000000001</v>
      </c>
      <c r="F54" s="3" t="s">
        <v>10</v>
      </c>
      <c r="G54" s="3">
        <v>0</v>
      </c>
      <c r="H54" s="3">
        <v>28.13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137</v>
      </c>
      <c r="C55" s="3">
        <v>108</v>
      </c>
      <c r="D55" s="3">
        <v>301.392</v>
      </c>
      <c r="E55" s="3">
        <v>2.4550000000000001</v>
      </c>
      <c r="F55" s="3" t="s">
        <v>10</v>
      </c>
      <c r="G55" s="3">
        <v>0</v>
      </c>
      <c r="H55" s="3">
        <v>2.46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138</v>
      </c>
      <c r="C56" s="3">
        <v>109</v>
      </c>
      <c r="D56" s="3">
        <v>2000</v>
      </c>
      <c r="E56" s="3">
        <v>0.70899999999999996</v>
      </c>
      <c r="F56" s="3" t="s">
        <v>14</v>
      </c>
      <c r="G56" s="3">
        <v>0</v>
      </c>
      <c r="H56" s="3">
        <v>0.71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139</v>
      </c>
      <c r="C57" s="3">
        <v>112</v>
      </c>
      <c r="D57" s="3">
        <v>225</v>
      </c>
      <c r="E57" s="3">
        <v>2.6680000000000001</v>
      </c>
      <c r="F57" s="3" t="s">
        <v>14</v>
      </c>
      <c r="G57" s="3">
        <v>0</v>
      </c>
      <c r="H57" s="3">
        <v>2.67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139</v>
      </c>
      <c r="C58" s="3">
        <v>113</v>
      </c>
      <c r="D58" s="3">
        <v>1500</v>
      </c>
      <c r="E58" s="3">
        <v>0.19600000000000001</v>
      </c>
      <c r="F58" s="3" t="s">
        <v>14</v>
      </c>
      <c r="G58" s="3">
        <v>0</v>
      </c>
      <c r="H58" s="3">
        <v>0.2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140</v>
      </c>
      <c r="C59" s="3">
        <v>116</v>
      </c>
      <c r="D59" s="3">
        <v>50</v>
      </c>
      <c r="E59" s="3">
        <v>41</v>
      </c>
      <c r="F59" s="3" t="s">
        <v>13</v>
      </c>
      <c r="G59" s="3">
        <v>0</v>
      </c>
      <c r="H59" s="3">
        <v>41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142</v>
      </c>
      <c r="C60" s="3">
        <v>120</v>
      </c>
      <c r="D60" s="3">
        <v>193.75200000000001</v>
      </c>
      <c r="E60" s="3">
        <v>112.22</v>
      </c>
      <c r="F60" s="3" t="s">
        <v>10</v>
      </c>
      <c r="G60" s="3">
        <v>0</v>
      </c>
      <c r="H60" s="3">
        <v>112.22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44</v>
      </c>
      <c r="B61" s="3" t="s">
        <v>143</v>
      </c>
      <c r="C61" s="3">
        <v>124</v>
      </c>
      <c r="D61" s="3">
        <v>193.75200000000001</v>
      </c>
      <c r="E61" s="3">
        <v>133.46</v>
      </c>
      <c r="F61" s="3" t="s">
        <v>10</v>
      </c>
      <c r="G61" s="3">
        <v>0</v>
      </c>
      <c r="H61" s="3">
        <v>133.46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144</v>
      </c>
      <c r="C62" s="3">
        <v>129</v>
      </c>
      <c r="D62" s="3">
        <v>193.75200000000001</v>
      </c>
      <c r="E62" s="3">
        <v>71.27</v>
      </c>
      <c r="F62" s="3" t="s">
        <v>10</v>
      </c>
      <c r="G62" s="3">
        <v>0</v>
      </c>
      <c r="H62" s="3">
        <v>71.27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145</v>
      </c>
      <c r="C63" s="3">
        <v>133</v>
      </c>
      <c r="D63" s="3">
        <v>65.599999999999994</v>
      </c>
      <c r="E63" s="3">
        <v>32.74</v>
      </c>
      <c r="F63" s="3" t="s">
        <v>19</v>
      </c>
      <c r="G63" s="3">
        <v>0</v>
      </c>
      <c r="H63" s="3">
        <v>32.74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146</v>
      </c>
      <c r="C64" s="3">
        <v>137</v>
      </c>
      <c r="D64" s="3">
        <v>65.599999999999994</v>
      </c>
      <c r="E64" s="3">
        <v>72.209999999999994</v>
      </c>
      <c r="F64" s="3" t="s">
        <v>19</v>
      </c>
      <c r="G64" s="3">
        <v>0</v>
      </c>
      <c r="H64" s="3">
        <v>72.209999999999994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276</v>
      </c>
      <c r="C65" s="3">
        <v>138</v>
      </c>
      <c r="D65" s="3">
        <v>161.46</v>
      </c>
      <c r="E65" s="3">
        <v>0.66</v>
      </c>
      <c r="F65" s="3" t="s">
        <v>10</v>
      </c>
      <c r="G65" s="3">
        <v>0</v>
      </c>
      <c r="H65" s="3">
        <v>0.66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147</v>
      </c>
      <c r="C66" s="3">
        <v>140</v>
      </c>
      <c r="D66" s="3">
        <v>10.76</v>
      </c>
      <c r="E66" s="3">
        <v>201.86</v>
      </c>
      <c r="F66" s="3" t="s">
        <v>10</v>
      </c>
      <c r="G66" s="3">
        <v>0</v>
      </c>
      <c r="H66" s="3">
        <v>201.86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148</v>
      </c>
      <c r="C67" s="3">
        <v>142</v>
      </c>
      <c r="D67" s="3">
        <v>139.93199999999999</v>
      </c>
      <c r="E67" s="3">
        <v>72.040000000000006</v>
      </c>
      <c r="F67" s="3" t="s">
        <v>10</v>
      </c>
      <c r="G67" s="3">
        <v>0</v>
      </c>
      <c r="H67" s="3">
        <v>72.040000000000006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149</v>
      </c>
      <c r="C68" s="3">
        <v>143</v>
      </c>
      <c r="D68" s="3">
        <v>139.93199999999999</v>
      </c>
      <c r="E68" s="3">
        <v>187.02</v>
      </c>
      <c r="F68" s="3" t="s">
        <v>10</v>
      </c>
      <c r="G68" s="3">
        <v>0</v>
      </c>
      <c r="H68" s="3">
        <v>187.02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150</v>
      </c>
      <c r="C69" s="3">
        <v>147</v>
      </c>
      <c r="D69" s="3">
        <v>193.75200000000001</v>
      </c>
      <c r="E69" s="3">
        <v>201.85300000000001</v>
      </c>
      <c r="F69" s="3" t="s">
        <v>10</v>
      </c>
      <c r="G69" s="3">
        <v>0</v>
      </c>
      <c r="H69" s="3">
        <v>201.85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152</v>
      </c>
      <c r="C70" s="3">
        <v>151</v>
      </c>
      <c r="D70" s="3">
        <v>139.93199999999999</v>
      </c>
      <c r="E70" s="3">
        <v>64.644000000000005</v>
      </c>
      <c r="F70" s="3" t="s">
        <v>10</v>
      </c>
      <c r="G70" s="3">
        <v>0</v>
      </c>
      <c r="H70" s="3">
        <v>64.64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153</v>
      </c>
      <c r="C71" s="3">
        <v>152</v>
      </c>
      <c r="D71" s="3">
        <v>139.93199999999999</v>
      </c>
      <c r="E71" s="3">
        <v>206.23</v>
      </c>
      <c r="F71" s="3" t="s">
        <v>10</v>
      </c>
      <c r="G71" s="3">
        <v>0</v>
      </c>
      <c r="H71" s="3">
        <v>206.23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44</v>
      </c>
      <c r="B72" s="3" t="s">
        <v>154</v>
      </c>
      <c r="C72" s="3">
        <v>156</v>
      </c>
      <c r="D72" s="3">
        <v>193.75200000000001</v>
      </c>
      <c r="E72" s="3">
        <v>132.03</v>
      </c>
      <c r="F72" s="3" t="s">
        <v>10</v>
      </c>
      <c r="G72" s="3">
        <v>0</v>
      </c>
      <c r="H72" s="3">
        <v>132.03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155</v>
      </c>
      <c r="C73" s="3">
        <v>160</v>
      </c>
      <c r="D73" s="3">
        <v>139.93199999999999</v>
      </c>
      <c r="E73" s="3">
        <v>12.3</v>
      </c>
      <c r="F73" s="3" t="s">
        <v>10</v>
      </c>
      <c r="G73" s="3">
        <v>0</v>
      </c>
      <c r="H73" s="3">
        <v>12.3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156</v>
      </c>
      <c r="C74" s="3">
        <v>161</v>
      </c>
      <c r="D74" s="3">
        <v>139.93199999999999</v>
      </c>
      <c r="E74" s="3">
        <v>39.21</v>
      </c>
      <c r="F74" s="3" t="s">
        <v>10</v>
      </c>
      <c r="G74" s="3">
        <v>0</v>
      </c>
      <c r="H74" s="3">
        <v>39.21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157</v>
      </c>
      <c r="C75" s="3">
        <v>165</v>
      </c>
      <c r="D75" s="3">
        <v>193.75200000000001</v>
      </c>
      <c r="E75" s="3">
        <v>138.78100000000001</v>
      </c>
      <c r="F75" s="3" t="s">
        <v>10</v>
      </c>
      <c r="G75" s="3">
        <v>0</v>
      </c>
      <c r="H75" s="3">
        <v>138.78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214</v>
      </c>
      <c r="C76" s="3">
        <v>277</v>
      </c>
      <c r="D76" s="3">
        <v>34</v>
      </c>
      <c r="E76" s="3">
        <v>76.528999999999996</v>
      </c>
      <c r="F76" s="3" t="s">
        <v>31</v>
      </c>
      <c r="G76" s="3">
        <v>0</v>
      </c>
      <c r="H76" s="3">
        <v>76.53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215</v>
      </c>
      <c r="C77" s="3">
        <v>278</v>
      </c>
      <c r="D77" s="3">
        <v>77</v>
      </c>
      <c r="E77" s="3">
        <v>29.302600000000002</v>
      </c>
      <c r="F77" s="3" t="s">
        <v>31</v>
      </c>
      <c r="G77" s="3">
        <v>29.3</v>
      </c>
      <c r="H77" s="3">
        <v>0</v>
      </c>
      <c r="I77" s="3">
        <v>100</v>
      </c>
      <c r="J77">
        <f t="shared" si="2"/>
        <v>2256.1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216</v>
      </c>
      <c r="C78" s="3">
        <v>279</v>
      </c>
      <c r="D78" s="3">
        <v>23</v>
      </c>
      <c r="E78" s="3">
        <v>66</v>
      </c>
      <c r="F78" s="3" t="s">
        <v>23</v>
      </c>
      <c r="G78" s="3">
        <v>0</v>
      </c>
      <c r="H78" s="3">
        <v>66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217</v>
      </c>
      <c r="C79" s="3">
        <v>280</v>
      </c>
      <c r="D79" s="3">
        <v>151</v>
      </c>
      <c r="E79" s="3">
        <v>17.375499999999999</v>
      </c>
      <c r="F79" s="3" t="s">
        <v>31</v>
      </c>
      <c r="G79" s="3">
        <v>0</v>
      </c>
      <c r="H79" s="3">
        <v>17.38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219</v>
      </c>
      <c r="C80" s="3">
        <v>283</v>
      </c>
      <c r="D80" s="3">
        <v>400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44</v>
      </c>
      <c r="B81" s="3" t="s">
        <v>220</v>
      </c>
      <c r="C81" s="3">
        <v>293</v>
      </c>
      <c r="D81" s="3">
        <v>310</v>
      </c>
      <c r="E81" s="3">
        <v>252.86103230000001</v>
      </c>
      <c r="F81" s="3" t="s">
        <v>23</v>
      </c>
      <c r="G81" s="3">
        <v>125</v>
      </c>
      <c r="H81" s="3">
        <v>127.86</v>
      </c>
      <c r="I81" s="3">
        <v>49.433999999999997</v>
      </c>
      <c r="J81">
        <f t="shared" si="2"/>
        <v>38750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222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2:O90"/>
  <sheetViews>
    <sheetView zoomScale="85" zoomScaleNormal="85" workbookViewId="0">
      <pane xSplit="2" topLeftCell="I1" activePane="topRight" state="frozen"/>
      <selection pane="topRight" activeCell="K61" sqref="K61"/>
    </sheetView>
  </sheetViews>
  <sheetFormatPr defaultRowHeight="15" x14ac:dyDescent="0.25"/>
  <cols>
    <col min="1" max="1" width="29" bestFit="1" customWidth="1"/>
    <col min="2" max="2" width="52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3.5703125" style="13" bestFit="1" customWidth="1"/>
    <col min="13" max="13" width="17.28515625" customWidth="1"/>
    <col min="14" max="14" width="21.7109375" bestFit="1" customWidth="1"/>
    <col min="15" max="15" width="20.85546875" bestFit="1" customWidth="1"/>
  </cols>
  <sheetData>
    <row r="2" spans="1:15" x14ac:dyDescent="0.25">
      <c r="A2" s="27"/>
      <c r="B2" s="31"/>
      <c r="C2" s="27"/>
      <c r="D2" s="27"/>
      <c r="E2" s="27"/>
      <c r="F2" s="27"/>
      <c r="G2" s="27"/>
      <c r="H2" s="27"/>
      <c r="I2" s="24"/>
      <c r="J2" s="32"/>
      <c r="K2" s="24"/>
      <c r="L2" s="32"/>
    </row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0</v>
      </c>
      <c r="H4" s="9">
        <f>E4-G4</f>
        <v>78.8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0"/>
        <v>1.000000000000334E-3</v>
      </c>
      <c r="I14" s="10">
        <f t="shared" si="1"/>
        <v>0.99975792786250295</v>
      </c>
      <c r="J14" s="17">
        <f t="shared" si="2"/>
        <v>4130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0"/>
        <v>-4.0000000000000036E-3</v>
      </c>
      <c r="I15" s="10">
        <f t="shared" si="1"/>
        <v>1.0012836970474968</v>
      </c>
      <c r="J15" s="17">
        <f t="shared" si="2"/>
        <v>3120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7.88</v>
      </c>
      <c r="H16" s="9">
        <f t="shared" si="0"/>
        <v>0</v>
      </c>
      <c r="I16" s="10">
        <f t="shared" si="1"/>
        <v>1</v>
      </c>
      <c r="J16" s="17">
        <f t="shared" si="2"/>
        <v>7880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0.4</v>
      </c>
      <c r="F17" s="9" t="s">
        <v>16</v>
      </c>
      <c r="G17" s="9">
        <v>0.4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3375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0.6</v>
      </c>
      <c r="F19" s="9" t="s">
        <v>16</v>
      </c>
      <c r="G19" s="9">
        <v>0.6</v>
      </c>
      <c r="H19" s="9">
        <f t="shared" si="0"/>
        <v>0</v>
      </c>
      <c r="I19" s="10">
        <f t="shared" si="1"/>
        <v>1</v>
      </c>
      <c r="J19" s="17">
        <f t="shared" si="2"/>
        <v>4500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1.45</v>
      </c>
      <c r="F21" s="9" t="s">
        <v>16</v>
      </c>
      <c r="G21" s="9">
        <v>1.45</v>
      </c>
      <c r="H21" s="9">
        <f t="shared" si="0"/>
        <v>0</v>
      </c>
      <c r="I21" s="10">
        <f t="shared" si="1"/>
        <v>1</v>
      </c>
      <c r="J21" s="17">
        <f t="shared" si="2"/>
        <v>10875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0"/>
        <v>0</v>
      </c>
      <c r="I22" s="10">
        <f t="shared" si="1"/>
        <v>1</v>
      </c>
      <c r="J22" s="17">
        <f t="shared" si="2"/>
        <v>1275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10000</v>
      </c>
      <c r="E23" s="9">
        <v>0.1</v>
      </c>
      <c r="F23" s="9" t="s">
        <v>16</v>
      </c>
      <c r="G23" s="9">
        <v>0</v>
      </c>
      <c r="H23" s="9">
        <f t="shared" si="0"/>
        <v>0.1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0"/>
        <v>-5.000000000002558E-3</v>
      </c>
      <c r="I27" s="10">
        <f t="shared" si="1"/>
        <v>1.000105185652677</v>
      </c>
      <c r="J27" s="17">
        <f t="shared" si="2"/>
        <v>14328.17568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0"/>
        <v>4.0000000000190994E-3</v>
      </c>
      <c r="I28" s="10">
        <f t="shared" si="1"/>
        <v>0.99997400808348591</v>
      </c>
      <c r="J28" s="17">
        <f t="shared" si="2"/>
        <v>46381.214879999992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0"/>
        <v>4.4000000000004036E-3</v>
      </c>
      <c r="I29" s="10">
        <f t="shared" si="1"/>
        <v>0.99965583054347484</v>
      </c>
      <c r="J29" s="17">
        <f t="shared" si="2"/>
        <v>3851.7897599999997</v>
      </c>
      <c r="K29" s="16"/>
      <c r="L29" s="17">
        <f t="shared" si="3"/>
        <v>0</v>
      </c>
      <c r="N29" s="51" t="s">
        <v>472</v>
      </c>
      <c r="O29" s="21">
        <f>SUM(O4:O27)</f>
        <v>0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0"/>
        <v>12.54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0"/>
        <v>9.9999999999944578E-4</v>
      </c>
      <c r="I31" s="10">
        <f t="shared" si="1"/>
        <v>0.99990975543723493</v>
      </c>
      <c r="J31" s="17">
        <f t="shared" si="2"/>
        <v>2493</v>
      </c>
      <c r="K31" s="16"/>
      <c r="L31" s="17">
        <f t="shared" si="3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0"/>
        <v>0</v>
      </c>
      <c r="I32" s="10">
        <f t="shared" si="1"/>
        <v>1</v>
      </c>
      <c r="J32" s="17">
        <f t="shared" si="2"/>
        <v>2400</v>
      </c>
      <c r="K32" s="16"/>
      <c r="L32" s="17">
        <f t="shared" si="3"/>
        <v>0</v>
      </c>
    </row>
    <row r="33" spans="1:12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0"/>
        <v>4.0000000000004476E-3</v>
      </c>
      <c r="I33" s="10">
        <f t="shared" si="1"/>
        <v>0.99914420196833542</v>
      </c>
      <c r="J33" s="17">
        <f t="shared" si="2"/>
        <v>4203</v>
      </c>
      <c r="K33" s="16"/>
      <c r="L33" s="17">
        <f t="shared" si="3"/>
        <v>0</v>
      </c>
    </row>
    <row r="34" spans="1:12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v>3.38</v>
      </c>
      <c r="H34" s="9">
        <f t="shared" si="0"/>
        <v>9.9999999999988987E-4</v>
      </c>
      <c r="I34" s="10">
        <f t="shared" si="1"/>
        <v>0.99970422951789417</v>
      </c>
      <c r="J34" s="17">
        <f t="shared" si="2"/>
        <v>6760</v>
      </c>
      <c r="K34" s="16"/>
      <c r="L34" s="17">
        <f t="shared" si="3"/>
        <v>0</v>
      </c>
    </row>
    <row r="35" spans="1:12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v>17.149999999999999</v>
      </c>
      <c r="H35" s="9">
        <f t="shared" si="0"/>
        <v>-9.9999999999766942E-4</v>
      </c>
      <c r="I35" s="10">
        <f t="shared" si="1"/>
        <v>1.0000583124380429</v>
      </c>
      <c r="J35" s="17">
        <f t="shared" si="2"/>
        <v>3858.7499999999995</v>
      </c>
      <c r="K35" s="16"/>
      <c r="L35" s="17">
        <f t="shared" si="3"/>
        <v>0</v>
      </c>
    </row>
    <row r="36" spans="1:12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v>1.81</v>
      </c>
      <c r="H36" s="9">
        <f t="shared" si="0"/>
        <v>-2.0000000000000018E-3</v>
      </c>
      <c r="I36" s="10">
        <f t="shared" si="1"/>
        <v>1.0011061946902655</v>
      </c>
      <c r="J36" s="17">
        <f t="shared" si="2"/>
        <v>3620</v>
      </c>
      <c r="K36" s="16"/>
      <c r="L36" s="17">
        <f t="shared" si="3"/>
        <v>0</v>
      </c>
    </row>
    <row r="37" spans="1:12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0"/>
        <v>0.626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0.55000000000000004</v>
      </c>
      <c r="F39" s="9" t="s">
        <v>16</v>
      </c>
      <c r="G39" s="9">
        <f>E39</f>
        <v>0.55000000000000004</v>
      </c>
      <c r="H39" s="9">
        <f t="shared" si="0"/>
        <v>0</v>
      </c>
      <c r="I39" s="10">
        <f t="shared" si="1"/>
        <v>1</v>
      </c>
      <c r="J39" s="17">
        <f t="shared" si="2"/>
        <v>4125</v>
      </c>
      <c r="K39" s="16"/>
      <c r="L39" s="17">
        <f t="shared" si="3"/>
        <v>0</v>
      </c>
    </row>
    <row r="40" spans="1:12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1.2</v>
      </c>
      <c r="F40" s="9" t="s">
        <v>16</v>
      </c>
      <c r="G40" s="9">
        <f>E40</f>
        <v>1.2</v>
      </c>
      <c r="H40" s="9">
        <f t="shared" si="0"/>
        <v>0</v>
      </c>
      <c r="I40" s="10">
        <f t="shared" si="1"/>
        <v>1</v>
      </c>
      <c r="J40" s="17">
        <f t="shared" si="2"/>
        <v>9000</v>
      </c>
      <c r="K40" s="16"/>
      <c r="L40" s="17">
        <f t="shared" si="3"/>
        <v>0</v>
      </c>
    </row>
    <row r="41" spans="1:12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f>E41</f>
        <v>0.17</v>
      </c>
      <c r="H41" s="9">
        <f t="shared" si="0"/>
        <v>0</v>
      </c>
      <c r="I41" s="10">
        <f t="shared" si="1"/>
        <v>1</v>
      </c>
      <c r="J41" s="17">
        <f t="shared" si="2"/>
        <v>1275</v>
      </c>
      <c r="K41" s="16"/>
      <c r="L41" s="17">
        <f t="shared" si="3"/>
        <v>0</v>
      </c>
    </row>
    <row r="42" spans="1:12" x14ac:dyDescent="0.25">
      <c r="A42" s="9" t="s">
        <v>34</v>
      </c>
      <c r="B42" s="29" t="s">
        <v>123</v>
      </c>
      <c r="C42" s="9">
        <v>80</v>
      </c>
      <c r="D42" s="9">
        <v>10000</v>
      </c>
      <c r="E42" s="9">
        <v>0.15</v>
      </c>
      <c r="F42" s="9" t="s">
        <v>16</v>
      </c>
      <c r="G42" s="9">
        <v>0</v>
      </c>
      <c r="H42" s="9">
        <f t="shared" si="0"/>
        <v>0.15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f t="shared" ref="G43:G49" si="4">E43</f>
        <v>39.435000000000002</v>
      </c>
      <c r="H43" s="9">
        <f t="shared" si="0"/>
        <v>0</v>
      </c>
      <c r="I43" s="10">
        <f t="shared" si="1"/>
        <v>1</v>
      </c>
      <c r="J43" s="17">
        <f t="shared" si="2"/>
        <v>11885.39352</v>
      </c>
      <c r="K43" s="16"/>
      <c r="L43" s="17">
        <f t="shared" si="3"/>
        <v>0</v>
      </c>
    </row>
    <row r="44" spans="1:12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f t="shared" si="4"/>
        <v>128.66200000000001</v>
      </c>
      <c r="H44" s="9">
        <f t="shared" si="0"/>
        <v>0</v>
      </c>
      <c r="I44" s="10">
        <f t="shared" si="1"/>
        <v>1</v>
      </c>
      <c r="J44" s="17">
        <f t="shared" si="2"/>
        <v>38777.697504000003</v>
      </c>
      <c r="K44" s="16"/>
      <c r="L44" s="17">
        <f t="shared" si="3"/>
        <v>0</v>
      </c>
    </row>
    <row r="45" spans="1:12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f t="shared" si="4"/>
        <v>12.784000000000001</v>
      </c>
      <c r="H45" s="9">
        <f t="shared" si="0"/>
        <v>0</v>
      </c>
      <c r="I45" s="10">
        <f t="shared" si="1"/>
        <v>1</v>
      </c>
      <c r="J45" s="17">
        <f t="shared" si="2"/>
        <v>3852.995328</v>
      </c>
      <c r="K45" s="16"/>
      <c r="L45" s="17">
        <f t="shared" si="3"/>
        <v>0</v>
      </c>
    </row>
    <row r="46" spans="1:12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0"/>
        <v>15.494999999999999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f t="shared" si="4"/>
        <v>2.294</v>
      </c>
      <c r="H47" s="9">
        <f t="shared" si="0"/>
        <v>0</v>
      </c>
      <c r="I47" s="10">
        <f t="shared" si="1"/>
        <v>1</v>
      </c>
      <c r="J47" s="17">
        <f t="shared" si="2"/>
        <v>4588</v>
      </c>
      <c r="K47" s="16"/>
      <c r="L47" s="17">
        <f t="shared" si="3"/>
        <v>0</v>
      </c>
    </row>
    <row r="48" spans="1:12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f t="shared" si="4"/>
        <v>13.957000000000001</v>
      </c>
      <c r="H48" s="9">
        <f t="shared" si="0"/>
        <v>0</v>
      </c>
      <c r="I48" s="10">
        <f t="shared" si="1"/>
        <v>1</v>
      </c>
      <c r="J48" s="17">
        <f t="shared" si="2"/>
        <v>3140.3250000000003</v>
      </c>
      <c r="K48" s="16"/>
      <c r="L48" s="17">
        <f t="shared" si="3"/>
        <v>0</v>
      </c>
    </row>
    <row r="49" spans="1:12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f t="shared" si="4"/>
        <v>1.8080000000000001</v>
      </c>
      <c r="H49" s="9">
        <f t="shared" si="0"/>
        <v>0</v>
      </c>
      <c r="I49" s="10">
        <f t="shared" si="1"/>
        <v>1</v>
      </c>
      <c r="J49" s="17">
        <f t="shared" si="2"/>
        <v>3616</v>
      </c>
      <c r="K49" s="16"/>
      <c r="L49" s="17">
        <f t="shared" si="3"/>
        <v>0</v>
      </c>
    </row>
    <row r="50" spans="1:12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0"/>
        <v>0.69899999999999995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</v>
      </c>
      <c r="H51" s="9">
        <f t="shared" si="0"/>
        <v>0.15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</v>
      </c>
      <c r="H52" s="9">
        <f t="shared" si="0"/>
        <v>0.2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34</v>
      </c>
      <c r="B53" s="29" t="s">
        <v>134</v>
      </c>
      <c r="C53" s="9">
        <v>103</v>
      </c>
      <c r="D53" s="9">
        <v>10000</v>
      </c>
      <c r="E53" s="9">
        <v>0.02</v>
      </c>
      <c r="F53" s="9" t="s">
        <v>16</v>
      </c>
      <c r="G53" s="9">
        <v>0</v>
      </c>
      <c r="H53" s="9">
        <f t="shared" si="0"/>
        <v>0.02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0</v>
      </c>
      <c r="H54" s="9">
        <f t="shared" si="0"/>
        <v>8.1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0</v>
      </c>
      <c r="H55" s="9">
        <f t="shared" si="0"/>
        <v>28.129000000000001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0"/>
        <v>2.4550000000000001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</v>
      </c>
      <c r="H57" s="9">
        <f t="shared" si="0"/>
        <v>0.70899999999999996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0</v>
      </c>
      <c r="H58" s="9">
        <f t="shared" si="0"/>
        <v>2.6680000000000001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0"/>
        <v>0.19600000000000001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0</v>
      </c>
      <c r="H60" s="9">
        <f t="shared" si="0"/>
        <v>41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112.22</v>
      </c>
      <c r="F62" s="9" t="s">
        <v>10</v>
      </c>
      <c r="G62" s="9">
        <v>0</v>
      </c>
      <c r="H62" s="9">
        <f t="shared" si="0"/>
        <v>112.22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133.46</v>
      </c>
      <c r="F63" s="9" t="s">
        <v>10</v>
      </c>
      <c r="G63" s="9">
        <v>0</v>
      </c>
      <c r="H63" s="9">
        <f t="shared" si="0"/>
        <v>133.46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71.27</v>
      </c>
      <c r="F64" s="9" t="s">
        <v>10</v>
      </c>
      <c r="G64" s="9">
        <v>0</v>
      </c>
      <c r="H64" s="9">
        <f t="shared" si="0"/>
        <v>71.27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32.74</v>
      </c>
      <c r="F65" s="9" t="s">
        <v>19</v>
      </c>
      <c r="G65" s="9">
        <v>0</v>
      </c>
      <c r="H65" s="9">
        <f t="shared" si="0"/>
        <v>32.74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72.209999999999994</v>
      </c>
      <c r="F66" s="9" t="s">
        <v>19</v>
      </c>
      <c r="G66" s="9">
        <v>0</v>
      </c>
      <c r="H66" s="9">
        <f t="shared" si="0"/>
        <v>72.209999999999994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0.66</v>
      </c>
      <c r="F67" s="9" t="s">
        <v>10</v>
      </c>
      <c r="G67" s="9">
        <v>0</v>
      </c>
      <c r="H67" s="9">
        <f t="shared" si="0"/>
        <v>0.66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201.86</v>
      </c>
      <c r="F68" s="9" t="s">
        <v>10</v>
      </c>
      <c r="G68" s="9">
        <v>0</v>
      </c>
      <c r="H68" s="9">
        <f t="shared" si="0"/>
        <v>201.86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72.040000000000006</v>
      </c>
      <c r="F69" s="9" t="s">
        <v>10</v>
      </c>
      <c r="G69" s="9">
        <v>0</v>
      </c>
      <c r="H69" s="9">
        <f t="shared" ref="H69:H89" si="5">E69-G69</f>
        <v>72.040000000000006</v>
      </c>
      <c r="I69" s="10">
        <f t="shared" ref="I69:I89" si="6">G69/E69</f>
        <v>0</v>
      </c>
      <c r="J69" s="17">
        <f t="shared" ref="J69:J89" si="7">D69*G69</f>
        <v>0</v>
      </c>
      <c r="K69" s="16"/>
      <c r="L69" s="17">
        <f t="shared" ref="L69:L89" si="8">D69*E69*K69</f>
        <v>0</v>
      </c>
    </row>
    <row r="70" spans="1:12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187.02</v>
      </c>
      <c r="F70" s="9" t="s">
        <v>10</v>
      </c>
      <c r="G70" s="9">
        <v>0</v>
      </c>
      <c r="H70" s="9">
        <f t="shared" si="5"/>
        <v>187.02</v>
      </c>
      <c r="I70" s="10">
        <f t="shared" si="6"/>
        <v>0</v>
      </c>
      <c r="J70" s="17">
        <f t="shared" si="7"/>
        <v>0</v>
      </c>
      <c r="K70" s="16"/>
      <c r="L70" s="17">
        <f t="shared" si="8"/>
        <v>0</v>
      </c>
    </row>
    <row r="71" spans="1:12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201.85300000000001</v>
      </c>
      <c r="F71" s="9" t="s">
        <v>10</v>
      </c>
      <c r="G71" s="9">
        <v>0</v>
      </c>
      <c r="H71" s="9">
        <f t="shared" si="5"/>
        <v>201.85300000000001</v>
      </c>
      <c r="I71" s="10">
        <f t="shared" si="6"/>
        <v>0</v>
      </c>
      <c r="J71" s="17">
        <f t="shared" si="7"/>
        <v>0</v>
      </c>
      <c r="K71" s="16"/>
      <c r="L71" s="17">
        <f t="shared" si="8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14500</v>
      </c>
      <c r="E72" s="9">
        <v>1</v>
      </c>
      <c r="F72" s="9" t="s">
        <v>12</v>
      </c>
      <c r="G72" s="9">
        <v>0</v>
      </c>
      <c r="H72" s="9">
        <f t="shared" si="5"/>
        <v>1</v>
      </c>
      <c r="I72" s="10">
        <f t="shared" si="6"/>
        <v>0</v>
      </c>
      <c r="J72" s="17">
        <f t="shared" si="7"/>
        <v>0</v>
      </c>
      <c r="K72" s="16"/>
      <c r="L72" s="17">
        <f t="shared" si="8"/>
        <v>0</v>
      </c>
    </row>
    <row r="73" spans="1:12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64.644000000000005</v>
      </c>
      <c r="F73" s="9" t="s">
        <v>10</v>
      </c>
      <c r="G73" s="9">
        <v>0</v>
      </c>
      <c r="H73" s="9">
        <f t="shared" si="5"/>
        <v>64.644000000000005</v>
      </c>
      <c r="I73" s="10">
        <f t="shared" si="6"/>
        <v>0</v>
      </c>
      <c r="J73" s="17">
        <f t="shared" si="7"/>
        <v>0</v>
      </c>
      <c r="K73" s="16"/>
      <c r="L73" s="17">
        <f t="shared" si="8"/>
        <v>0</v>
      </c>
    </row>
    <row r="74" spans="1:12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206.23</v>
      </c>
      <c r="F74" s="9" t="s">
        <v>10</v>
      </c>
      <c r="G74" s="9">
        <v>0</v>
      </c>
      <c r="H74" s="9">
        <f t="shared" si="5"/>
        <v>206.23</v>
      </c>
      <c r="I74" s="10">
        <f t="shared" si="6"/>
        <v>0</v>
      </c>
      <c r="J74" s="17">
        <f t="shared" si="7"/>
        <v>0</v>
      </c>
      <c r="K74" s="16"/>
      <c r="L74" s="17">
        <f t="shared" si="8"/>
        <v>0</v>
      </c>
    </row>
    <row r="75" spans="1:12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132.03</v>
      </c>
      <c r="F75" s="9" t="s">
        <v>10</v>
      </c>
      <c r="G75" s="9">
        <v>0</v>
      </c>
      <c r="H75" s="9">
        <f t="shared" si="5"/>
        <v>132.03</v>
      </c>
      <c r="I75" s="10">
        <f t="shared" si="6"/>
        <v>0</v>
      </c>
      <c r="J75" s="17">
        <f t="shared" si="7"/>
        <v>0</v>
      </c>
      <c r="K75" s="16"/>
      <c r="L75" s="17">
        <f t="shared" si="8"/>
        <v>0</v>
      </c>
    </row>
    <row r="76" spans="1:12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12.3</v>
      </c>
      <c r="F76" s="9" t="s">
        <v>10</v>
      </c>
      <c r="G76" s="9">
        <v>0</v>
      </c>
      <c r="H76" s="9">
        <f t="shared" si="5"/>
        <v>12.3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39.21</v>
      </c>
      <c r="F77" s="9" t="s">
        <v>10</v>
      </c>
      <c r="G77" s="9">
        <v>0</v>
      </c>
      <c r="H77" s="9">
        <f t="shared" si="5"/>
        <v>39.21</v>
      </c>
      <c r="I77" s="10">
        <f t="shared" si="6"/>
        <v>0</v>
      </c>
      <c r="J77" s="17">
        <f t="shared" si="7"/>
        <v>0</v>
      </c>
      <c r="K77" s="16"/>
      <c r="L77" s="17">
        <f t="shared" si="8"/>
        <v>0</v>
      </c>
    </row>
    <row r="78" spans="1:12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138.78100000000001</v>
      </c>
      <c r="F78" s="9" t="s">
        <v>10</v>
      </c>
      <c r="G78" s="9">
        <v>0</v>
      </c>
      <c r="H78" s="9">
        <f t="shared" si="5"/>
        <v>138.78100000000001</v>
      </c>
      <c r="I78" s="10">
        <f t="shared" si="6"/>
        <v>0</v>
      </c>
      <c r="J78" s="17">
        <f t="shared" si="7"/>
        <v>0</v>
      </c>
      <c r="K78" s="16"/>
      <c r="L78" s="17">
        <f t="shared" si="8"/>
        <v>0</v>
      </c>
    </row>
    <row r="79" spans="1:12" x14ac:dyDescent="0.25">
      <c r="A79" s="9" t="s">
        <v>18</v>
      </c>
      <c r="B79" s="29" t="s">
        <v>196</v>
      </c>
      <c r="C79" s="9">
        <v>246</v>
      </c>
      <c r="D79" s="9">
        <v>15500</v>
      </c>
      <c r="E79" s="9">
        <v>1</v>
      </c>
      <c r="F79" s="9" t="s">
        <v>12</v>
      </c>
      <c r="G79" s="9">
        <v>0</v>
      </c>
      <c r="H79" s="9">
        <f t="shared" si="5"/>
        <v>1</v>
      </c>
      <c r="I79" s="10">
        <f t="shared" si="6"/>
        <v>0</v>
      </c>
      <c r="J79" s="17">
        <f t="shared" si="7"/>
        <v>0</v>
      </c>
      <c r="K79" s="16"/>
      <c r="L79" s="17">
        <f t="shared" si="8"/>
        <v>0</v>
      </c>
    </row>
    <row r="80" spans="1:12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5"/>
        <v>1</v>
      </c>
      <c r="I80" s="10">
        <f t="shared" si="6"/>
        <v>0</v>
      </c>
      <c r="J80" s="17">
        <f t="shared" si="7"/>
        <v>0</v>
      </c>
      <c r="K80" s="16"/>
      <c r="L80" s="17">
        <f t="shared" si="8"/>
        <v>0</v>
      </c>
    </row>
    <row r="81" spans="1:12" x14ac:dyDescent="0.25">
      <c r="A81" s="9" t="s">
        <v>30</v>
      </c>
      <c r="B81" s="29" t="s">
        <v>214</v>
      </c>
      <c r="C81" s="9">
        <v>277</v>
      </c>
      <c r="D81" s="9">
        <v>34</v>
      </c>
      <c r="E81" s="9">
        <v>76.528999999999996</v>
      </c>
      <c r="F81" s="9" t="s">
        <v>31</v>
      </c>
      <c r="G81" s="9">
        <v>0</v>
      </c>
      <c r="H81" s="9">
        <f t="shared" si="5"/>
        <v>76.528999999999996</v>
      </c>
      <c r="I81" s="10">
        <f t="shared" si="6"/>
        <v>0</v>
      </c>
      <c r="J81" s="17">
        <f t="shared" si="7"/>
        <v>0</v>
      </c>
      <c r="K81" s="16"/>
      <c r="L81" s="17">
        <f t="shared" si="8"/>
        <v>0</v>
      </c>
    </row>
    <row r="82" spans="1:12" x14ac:dyDescent="0.25">
      <c r="A82" s="9" t="s">
        <v>30</v>
      </c>
      <c r="B82" s="29" t="s">
        <v>215</v>
      </c>
      <c r="C82" s="9">
        <v>278</v>
      </c>
      <c r="D82" s="9">
        <v>77</v>
      </c>
      <c r="E82" s="9">
        <v>29.302600000000002</v>
      </c>
      <c r="F82" s="9" t="s">
        <v>31</v>
      </c>
      <c r="G82" s="9">
        <v>29.3</v>
      </c>
      <c r="H82" s="9">
        <f t="shared" si="5"/>
        <v>2.6000000000010459E-3</v>
      </c>
      <c r="I82" s="10">
        <f t="shared" si="6"/>
        <v>0.99991127067222696</v>
      </c>
      <c r="J82" s="17">
        <f t="shared" si="7"/>
        <v>2256.1</v>
      </c>
      <c r="K82" s="16"/>
      <c r="L82" s="17">
        <f t="shared" si="8"/>
        <v>0</v>
      </c>
    </row>
    <row r="83" spans="1:12" x14ac:dyDescent="0.25">
      <c r="A83" s="9" t="s">
        <v>30</v>
      </c>
      <c r="B83" s="29" t="s">
        <v>216</v>
      </c>
      <c r="C83" s="9">
        <v>279</v>
      </c>
      <c r="D83" s="9">
        <v>23</v>
      </c>
      <c r="E83" s="9">
        <v>66</v>
      </c>
      <c r="F83" s="9" t="s">
        <v>23</v>
      </c>
      <c r="G83" s="9">
        <v>0</v>
      </c>
      <c r="H83" s="9">
        <f t="shared" si="5"/>
        <v>66</v>
      </c>
      <c r="I83" s="10">
        <f t="shared" si="6"/>
        <v>0</v>
      </c>
      <c r="J83" s="17">
        <f t="shared" si="7"/>
        <v>0</v>
      </c>
      <c r="K83" s="16"/>
      <c r="L83" s="17">
        <f t="shared" si="8"/>
        <v>0</v>
      </c>
    </row>
    <row r="84" spans="1:12" x14ac:dyDescent="0.25">
      <c r="A84" s="9" t="s">
        <v>30</v>
      </c>
      <c r="B84" s="29" t="s">
        <v>217</v>
      </c>
      <c r="C84" s="9">
        <v>280</v>
      </c>
      <c r="D84" s="9">
        <v>151</v>
      </c>
      <c r="E84" s="9">
        <v>17.375499999999999</v>
      </c>
      <c r="F84" s="9" t="s">
        <v>31</v>
      </c>
      <c r="G84" s="9">
        <v>0</v>
      </c>
      <c r="H84" s="9">
        <f t="shared" si="5"/>
        <v>17.375499999999999</v>
      </c>
      <c r="I84" s="10">
        <f t="shared" si="6"/>
        <v>0</v>
      </c>
      <c r="J84" s="17">
        <f t="shared" si="7"/>
        <v>0</v>
      </c>
      <c r="K84" s="16"/>
      <c r="L84" s="17">
        <f t="shared" si="8"/>
        <v>0</v>
      </c>
    </row>
    <row r="85" spans="1:12" x14ac:dyDescent="0.25">
      <c r="A85" s="9" t="s">
        <v>21</v>
      </c>
      <c r="B85" s="29" t="s">
        <v>219</v>
      </c>
      <c r="C85" s="9">
        <v>283</v>
      </c>
      <c r="D85" s="9">
        <v>400</v>
      </c>
      <c r="E85" s="9">
        <v>1</v>
      </c>
      <c r="F85" s="9" t="s">
        <v>12</v>
      </c>
      <c r="G85" s="9">
        <v>0</v>
      </c>
      <c r="H85" s="9">
        <f t="shared" si="5"/>
        <v>1</v>
      </c>
      <c r="I85" s="10">
        <f t="shared" si="6"/>
        <v>0</v>
      </c>
      <c r="J85" s="17">
        <f t="shared" si="7"/>
        <v>0</v>
      </c>
      <c r="K85" s="16"/>
      <c r="L85" s="17">
        <f t="shared" si="8"/>
        <v>0</v>
      </c>
    </row>
    <row r="86" spans="1:12" x14ac:dyDescent="0.25">
      <c r="A86" s="9" t="s">
        <v>34</v>
      </c>
      <c r="B86" s="29" t="s">
        <v>220</v>
      </c>
      <c r="C86" s="9">
        <v>293</v>
      </c>
      <c r="D86" s="9">
        <v>310</v>
      </c>
      <c r="E86" s="9">
        <v>252.86</v>
      </c>
      <c r="F86" s="9" t="s">
        <v>23</v>
      </c>
      <c r="G86" s="9">
        <v>96.09</v>
      </c>
      <c r="H86" s="9">
        <f t="shared" si="5"/>
        <v>156.77000000000001</v>
      </c>
      <c r="I86" s="10">
        <f t="shared" si="6"/>
        <v>0.38001265522423477</v>
      </c>
      <c r="J86" s="17">
        <f t="shared" si="7"/>
        <v>29787.9</v>
      </c>
      <c r="K86" s="16"/>
      <c r="L86" s="17">
        <f t="shared" si="8"/>
        <v>0</v>
      </c>
    </row>
    <row r="87" spans="1:12" x14ac:dyDescent="0.25">
      <c r="A87" s="9" t="s">
        <v>18</v>
      </c>
      <c r="B87" s="29" t="s">
        <v>222</v>
      </c>
      <c r="C87" s="9">
        <v>350</v>
      </c>
      <c r="D87" s="9">
        <v>1</v>
      </c>
      <c r="E87" s="9">
        <v>3</v>
      </c>
      <c r="F87" s="9" t="s">
        <v>12</v>
      </c>
      <c r="G87" s="9">
        <v>0</v>
      </c>
      <c r="H87" s="9">
        <f t="shared" si="5"/>
        <v>3</v>
      </c>
      <c r="I87" s="10">
        <f t="shared" si="6"/>
        <v>0</v>
      </c>
      <c r="J87" s="17">
        <f t="shared" si="7"/>
        <v>0</v>
      </c>
      <c r="K87" s="16"/>
      <c r="L87" s="17">
        <f t="shared" si="8"/>
        <v>0</v>
      </c>
    </row>
    <row r="88" spans="1:12" x14ac:dyDescent="0.25">
      <c r="A88" s="9" t="s">
        <v>18</v>
      </c>
      <c r="B88" s="29" t="s">
        <v>256</v>
      </c>
      <c r="C88" s="9">
        <v>413</v>
      </c>
      <c r="D88" s="9">
        <v>2500</v>
      </c>
      <c r="E88" s="9">
        <v>1</v>
      </c>
      <c r="F88" s="9" t="s">
        <v>12</v>
      </c>
      <c r="G88" s="9">
        <v>0</v>
      </c>
      <c r="H88" s="9">
        <f t="shared" si="5"/>
        <v>1</v>
      </c>
      <c r="I88" s="10">
        <f t="shared" si="6"/>
        <v>0</v>
      </c>
      <c r="J88" s="17">
        <f t="shared" si="7"/>
        <v>0</v>
      </c>
      <c r="K88" s="16"/>
      <c r="L88" s="17">
        <f t="shared" si="8"/>
        <v>0</v>
      </c>
    </row>
    <row r="89" spans="1:12" x14ac:dyDescent="0.25">
      <c r="A89" s="9" t="s">
        <v>18</v>
      </c>
      <c r="B89" s="29" t="s">
        <v>257</v>
      </c>
      <c r="C89" s="9">
        <v>414</v>
      </c>
      <c r="D89" s="9">
        <v>2500</v>
      </c>
      <c r="E89" s="9">
        <v>1</v>
      </c>
      <c r="F89" s="9" t="s">
        <v>12</v>
      </c>
      <c r="G89" s="9">
        <v>0</v>
      </c>
      <c r="H89" s="9">
        <f t="shared" si="5"/>
        <v>1</v>
      </c>
      <c r="I89" s="10">
        <f t="shared" si="6"/>
        <v>0</v>
      </c>
      <c r="J89" s="17">
        <f t="shared" si="7"/>
        <v>0</v>
      </c>
      <c r="K89" s="16"/>
      <c r="L89" s="17">
        <f t="shared" si="8"/>
        <v>0</v>
      </c>
    </row>
    <row r="90" spans="1:12" ht="15.75" x14ac:dyDescent="0.25">
      <c r="J90" s="21">
        <f>SUM(J4:J89)</f>
        <v>337882.58759200003</v>
      </c>
      <c r="L90" s="21">
        <f>SUM(L4:L89)</f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3:O85"/>
  <sheetViews>
    <sheetView zoomScale="85" zoomScaleNormal="85" workbookViewId="0">
      <pane xSplit="2" topLeftCell="I1" activePane="topRight" state="frozen"/>
      <selection pane="topRight" activeCell="M28" sqref="M28"/>
    </sheetView>
  </sheetViews>
  <sheetFormatPr defaultRowHeight="15" x14ac:dyDescent="0.25"/>
  <cols>
    <col min="1" max="1" width="29" bestFit="1" customWidth="1"/>
    <col min="2" max="2" width="37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0</v>
      </c>
      <c r="H4" s="9">
        <f>E4-G4</f>
        <v>78.8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35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35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35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35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0</v>
      </c>
      <c r="H12" s="9">
        <f t="shared" si="0"/>
        <v>78.8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35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0"/>
        <v>1.000000000000334E-3</v>
      </c>
      <c r="I14" s="10">
        <f t="shared" si="1"/>
        <v>0.99975792786250295</v>
      </c>
      <c r="J14" s="17">
        <f t="shared" si="2"/>
        <v>4130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0"/>
        <v>-4.0000000000000036E-3</v>
      </c>
      <c r="I15" s="10">
        <f t="shared" si="1"/>
        <v>1.0012836970474968</v>
      </c>
      <c r="J15" s="17">
        <f t="shared" si="2"/>
        <v>3120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0</v>
      </c>
      <c r="H16" s="9">
        <f t="shared" si="0"/>
        <v>7.88</v>
      </c>
      <c r="I16" s="10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35</v>
      </c>
      <c r="B17" s="29" t="s">
        <v>98</v>
      </c>
      <c r="C17" s="9">
        <v>23</v>
      </c>
      <c r="D17" s="9">
        <v>7000</v>
      </c>
      <c r="E17" s="9">
        <v>0.4</v>
      </c>
      <c r="F17" s="9" t="s">
        <v>16</v>
      </c>
      <c r="G17" s="9">
        <v>0.4</v>
      </c>
      <c r="H17" s="9">
        <f t="shared" si="0"/>
        <v>0</v>
      </c>
      <c r="I17" s="10">
        <f t="shared" si="1"/>
        <v>1</v>
      </c>
      <c r="J17" s="17">
        <f t="shared" si="2"/>
        <v>2800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35</v>
      </c>
      <c r="B18" s="29" t="s">
        <v>99</v>
      </c>
      <c r="C18" s="9">
        <v>24</v>
      </c>
      <c r="D18" s="9">
        <v>7000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44</v>
      </c>
      <c r="B19" s="29" t="s">
        <v>100</v>
      </c>
      <c r="C19" s="9">
        <v>25</v>
      </c>
      <c r="D19" s="9">
        <v>7000</v>
      </c>
      <c r="E19" s="9">
        <v>0.6</v>
      </c>
      <c r="F19" s="9" t="s">
        <v>16</v>
      </c>
      <c r="G19" s="9">
        <v>0.6</v>
      </c>
      <c r="H19" s="9">
        <f t="shared" si="0"/>
        <v>0</v>
      </c>
      <c r="I19" s="10">
        <f t="shared" si="1"/>
        <v>1</v>
      </c>
      <c r="J19" s="17">
        <f t="shared" si="2"/>
        <v>4200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44</v>
      </c>
      <c r="B20" s="29" t="s">
        <v>101</v>
      </c>
      <c r="C20" s="9">
        <v>26</v>
      </c>
      <c r="D20" s="9">
        <v>7000</v>
      </c>
      <c r="E20" s="9">
        <v>0.5</v>
      </c>
      <c r="F20" s="9" t="s">
        <v>16</v>
      </c>
      <c r="G20" s="9">
        <f>E20</f>
        <v>0.5</v>
      </c>
      <c r="H20" s="9">
        <f t="shared" si="0"/>
        <v>0</v>
      </c>
      <c r="I20" s="10">
        <f t="shared" si="1"/>
        <v>1</v>
      </c>
      <c r="J20" s="17">
        <f t="shared" si="2"/>
        <v>3500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44</v>
      </c>
      <c r="B21" s="29" t="s">
        <v>102</v>
      </c>
      <c r="C21" s="9">
        <v>29</v>
      </c>
      <c r="D21" s="9">
        <v>7000</v>
      </c>
      <c r="E21" s="9">
        <v>1.45</v>
      </c>
      <c r="F21" s="9" t="s">
        <v>16</v>
      </c>
      <c r="G21" s="9">
        <f>E21</f>
        <v>1.45</v>
      </c>
      <c r="H21" s="9">
        <f t="shared" si="0"/>
        <v>0</v>
      </c>
      <c r="I21" s="10">
        <f t="shared" si="1"/>
        <v>1</v>
      </c>
      <c r="J21" s="17">
        <f t="shared" si="2"/>
        <v>10150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44</v>
      </c>
      <c r="B22" s="29" t="s">
        <v>103</v>
      </c>
      <c r="C22" s="9">
        <v>32</v>
      </c>
      <c r="D22" s="9">
        <v>7000</v>
      </c>
      <c r="E22" s="9">
        <v>0.17</v>
      </c>
      <c r="F22" s="9" t="s">
        <v>16</v>
      </c>
      <c r="G22" s="9">
        <f>E22</f>
        <v>0.17</v>
      </c>
      <c r="H22" s="9">
        <f t="shared" si="0"/>
        <v>0</v>
      </c>
      <c r="I22" s="10">
        <f t="shared" si="1"/>
        <v>1</v>
      </c>
      <c r="J22" s="17">
        <f t="shared" si="2"/>
        <v>1190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44</v>
      </c>
      <c r="B23" s="29" t="s">
        <v>104</v>
      </c>
      <c r="C23" s="9">
        <v>35</v>
      </c>
      <c r="D23" s="9">
        <v>7000</v>
      </c>
      <c r="E23" s="9">
        <v>0.1</v>
      </c>
      <c r="F23" s="9" t="s">
        <v>16</v>
      </c>
      <c r="G23" s="9">
        <v>0</v>
      </c>
      <c r="H23" s="9">
        <f t="shared" si="0"/>
        <v>0.1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35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44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f>E27</f>
        <v>47.534999999999997</v>
      </c>
      <c r="H27" s="9">
        <f t="shared" si="0"/>
        <v>0</v>
      </c>
      <c r="I27" s="10">
        <f t="shared" si="1"/>
        <v>1</v>
      </c>
      <c r="J27" s="17">
        <f t="shared" si="2"/>
        <v>14326.66872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f>E28</f>
        <v>153.89400000000001</v>
      </c>
      <c r="H28" s="9">
        <f t="shared" si="0"/>
        <v>0</v>
      </c>
      <c r="I28" s="10">
        <f t="shared" si="1"/>
        <v>1</v>
      </c>
      <c r="J28" s="17">
        <f t="shared" si="2"/>
        <v>46382.420448000004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f>E29</f>
        <v>12.7844</v>
      </c>
      <c r="H29" s="9">
        <f t="shared" si="0"/>
        <v>0</v>
      </c>
      <c r="I29" s="10">
        <f t="shared" si="1"/>
        <v>1</v>
      </c>
      <c r="J29" s="17">
        <f t="shared" si="2"/>
        <v>3853.1158848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0"/>
        <v>12.54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35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0"/>
        <v>9.9999999999944578E-4</v>
      </c>
      <c r="I31" s="10">
        <f t="shared" si="1"/>
        <v>0.99990975543723493</v>
      </c>
      <c r="J31" s="17">
        <f t="shared" si="2"/>
        <v>2493</v>
      </c>
      <c r="K31" s="16"/>
      <c r="L31" s="17">
        <f t="shared" si="3"/>
        <v>0</v>
      </c>
    </row>
    <row r="32" spans="1:15" x14ac:dyDescent="0.25">
      <c r="A32" s="9" t="s">
        <v>44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0"/>
        <v>0</v>
      </c>
      <c r="I32" s="10">
        <f t="shared" si="1"/>
        <v>1</v>
      </c>
      <c r="J32" s="17">
        <f t="shared" si="2"/>
        <v>2400</v>
      </c>
      <c r="K32" s="16"/>
      <c r="L32" s="17">
        <f t="shared" si="3"/>
        <v>0</v>
      </c>
    </row>
    <row r="33" spans="1:12" x14ac:dyDescent="0.25">
      <c r="A33" s="9" t="s">
        <v>44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0"/>
        <v>4.0000000000004476E-3</v>
      </c>
      <c r="I33" s="10">
        <f t="shared" si="1"/>
        <v>0.99914420196833542</v>
      </c>
      <c r="J33" s="17">
        <f t="shared" si="2"/>
        <v>4203</v>
      </c>
      <c r="K33" s="16"/>
      <c r="L33" s="17">
        <f t="shared" si="3"/>
        <v>0</v>
      </c>
    </row>
    <row r="34" spans="1:12" x14ac:dyDescent="0.25">
      <c r="A34" s="9" t="s">
        <v>44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f>E34</f>
        <v>3.3809999999999998</v>
      </c>
      <c r="H34" s="9">
        <f t="shared" si="0"/>
        <v>0</v>
      </c>
      <c r="I34" s="10">
        <f t="shared" si="1"/>
        <v>1</v>
      </c>
      <c r="J34" s="17">
        <f t="shared" si="2"/>
        <v>6762</v>
      </c>
      <c r="K34" s="16"/>
      <c r="L34" s="17">
        <f t="shared" si="3"/>
        <v>0</v>
      </c>
    </row>
    <row r="35" spans="1:12" x14ac:dyDescent="0.25">
      <c r="A35" s="9" t="s">
        <v>44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f>E35</f>
        <v>17.149000000000001</v>
      </c>
      <c r="H35" s="9">
        <f t="shared" si="0"/>
        <v>0</v>
      </c>
      <c r="I35" s="10">
        <f t="shared" si="1"/>
        <v>1</v>
      </c>
      <c r="J35" s="17">
        <f t="shared" si="2"/>
        <v>3858.5250000000001</v>
      </c>
      <c r="K35" s="16"/>
      <c r="L35" s="17">
        <f t="shared" si="3"/>
        <v>0</v>
      </c>
    </row>
    <row r="36" spans="1:12" x14ac:dyDescent="0.25">
      <c r="A36" s="9" t="s">
        <v>44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f>E36</f>
        <v>1.8080000000000001</v>
      </c>
      <c r="H36" s="9">
        <f t="shared" si="0"/>
        <v>0</v>
      </c>
      <c r="I36" s="10">
        <f t="shared" si="1"/>
        <v>1</v>
      </c>
      <c r="J36" s="17">
        <f t="shared" si="2"/>
        <v>3616</v>
      </c>
      <c r="K36" s="16"/>
      <c r="L36" s="17">
        <f t="shared" si="3"/>
        <v>0</v>
      </c>
    </row>
    <row r="37" spans="1:12" x14ac:dyDescent="0.25">
      <c r="A37" s="9" t="s">
        <v>44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0"/>
        <v>0.626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f>E38</f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44</v>
      </c>
      <c r="B39" s="29" t="s">
        <v>120</v>
      </c>
      <c r="C39" s="9">
        <v>69</v>
      </c>
      <c r="D39" s="9">
        <v>7000</v>
      </c>
      <c r="E39" s="9">
        <v>0.55000000000000004</v>
      </c>
      <c r="F39" s="9" t="s">
        <v>16</v>
      </c>
      <c r="G39" s="9">
        <v>0</v>
      </c>
      <c r="H39" s="9">
        <f t="shared" si="0"/>
        <v>0.55000000000000004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44</v>
      </c>
      <c r="B40" s="29" t="s">
        <v>121</v>
      </c>
      <c r="C40" s="9">
        <v>73</v>
      </c>
      <c r="D40" s="9">
        <v>7000</v>
      </c>
      <c r="E40" s="9">
        <v>1.2</v>
      </c>
      <c r="F40" s="9" t="s">
        <v>16</v>
      </c>
      <c r="G40" s="9">
        <v>0</v>
      </c>
      <c r="H40" s="9">
        <f t="shared" si="0"/>
        <v>1.2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44</v>
      </c>
      <c r="B41" s="29" t="s">
        <v>122</v>
      </c>
      <c r="C41" s="9">
        <v>77</v>
      </c>
      <c r="D41" s="9">
        <v>7000</v>
      </c>
      <c r="E41" s="9">
        <v>0.17</v>
      </c>
      <c r="F41" s="9" t="s">
        <v>16</v>
      </c>
      <c r="G41" s="9">
        <v>0</v>
      </c>
      <c r="H41" s="9">
        <f t="shared" si="0"/>
        <v>0.17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44</v>
      </c>
      <c r="B42" s="29" t="s">
        <v>123</v>
      </c>
      <c r="C42" s="9">
        <v>80</v>
      </c>
      <c r="D42" s="9">
        <v>7000</v>
      </c>
      <c r="E42" s="9">
        <v>0.15</v>
      </c>
      <c r="F42" s="9" t="s">
        <v>16</v>
      </c>
      <c r="G42" s="9">
        <v>0</v>
      </c>
      <c r="H42" s="9">
        <f t="shared" si="0"/>
        <v>0.15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44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v>0</v>
      </c>
      <c r="H43" s="9">
        <f t="shared" si="0"/>
        <v>39.435000000000002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v>0</v>
      </c>
      <c r="H44" s="9">
        <f t="shared" si="0"/>
        <v>128.66200000000001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44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v>0</v>
      </c>
      <c r="H45" s="9">
        <f t="shared" si="0"/>
        <v>12.784000000000001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44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0"/>
        <v>15.494999999999999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44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v>0</v>
      </c>
      <c r="H47" s="9">
        <f t="shared" si="0"/>
        <v>2.294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v>0</v>
      </c>
      <c r="H48" s="9">
        <f t="shared" si="0"/>
        <v>13.957000000000001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v>0</v>
      </c>
      <c r="H49" s="9">
        <f t="shared" si="0"/>
        <v>1.8080000000000001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44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0"/>
        <v>0.69899999999999995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44</v>
      </c>
      <c r="B51" s="29" t="s">
        <v>132</v>
      </c>
      <c r="C51" s="9">
        <v>97</v>
      </c>
      <c r="D51" s="9">
        <v>7000</v>
      </c>
      <c r="E51" s="9">
        <v>0.15</v>
      </c>
      <c r="F51" s="9" t="s">
        <v>16</v>
      </c>
      <c r="G51" s="9">
        <v>0</v>
      </c>
      <c r="H51" s="9">
        <f t="shared" si="0"/>
        <v>0.15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44</v>
      </c>
      <c r="B52" s="29" t="s">
        <v>133</v>
      </c>
      <c r="C52" s="9">
        <v>100</v>
      </c>
      <c r="D52" s="9">
        <v>7000</v>
      </c>
      <c r="E52" s="9">
        <v>0.2</v>
      </c>
      <c r="F52" s="9" t="s">
        <v>16</v>
      </c>
      <c r="G52" s="9">
        <v>0</v>
      </c>
      <c r="H52" s="9">
        <f t="shared" si="0"/>
        <v>0.2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44</v>
      </c>
      <c r="B53" s="29" t="s">
        <v>134</v>
      </c>
      <c r="C53" s="9">
        <v>103</v>
      </c>
      <c r="D53" s="9">
        <v>7000</v>
      </c>
      <c r="E53" s="9">
        <v>0.02</v>
      </c>
      <c r="F53" s="9" t="s">
        <v>16</v>
      </c>
      <c r="G53" s="9">
        <v>0</v>
      </c>
      <c r="H53" s="9">
        <f t="shared" si="0"/>
        <v>0.02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0</v>
      </c>
      <c r="H54" s="9">
        <f t="shared" si="0"/>
        <v>8.1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0</v>
      </c>
      <c r="H55" s="9">
        <f t="shared" si="0"/>
        <v>28.129000000000001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0"/>
        <v>2.4550000000000001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44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</v>
      </c>
      <c r="H57" s="9">
        <f t="shared" si="0"/>
        <v>0.70899999999999996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0</v>
      </c>
      <c r="H58" s="9">
        <f t="shared" si="0"/>
        <v>2.6680000000000001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0"/>
        <v>0.19600000000000001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0</v>
      </c>
      <c r="H60" s="9">
        <f t="shared" si="0"/>
        <v>41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44</v>
      </c>
      <c r="B61" s="29" t="s">
        <v>142</v>
      </c>
      <c r="C61" s="9">
        <v>120</v>
      </c>
      <c r="D61" s="9">
        <v>193.75200000000001</v>
      </c>
      <c r="E61" s="9">
        <v>112.22</v>
      </c>
      <c r="F61" s="9" t="s">
        <v>10</v>
      </c>
      <c r="G61" s="9">
        <v>0</v>
      </c>
      <c r="H61" s="9">
        <f t="shared" si="0"/>
        <v>112.22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44</v>
      </c>
      <c r="B62" s="29" t="s">
        <v>143</v>
      </c>
      <c r="C62" s="9">
        <v>124</v>
      </c>
      <c r="D62" s="9">
        <v>193.75200000000001</v>
      </c>
      <c r="E62" s="9">
        <v>133.46</v>
      </c>
      <c r="F62" s="9" t="s">
        <v>10</v>
      </c>
      <c r="G62" s="9">
        <v>0</v>
      </c>
      <c r="H62" s="9">
        <f t="shared" si="0"/>
        <v>133.46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44</v>
      </c>
      <c r="B63" s="29" t="s">
        <v>144</v>
      </c>
      <c r="C63" s="9">
        <v>129</v>
      </c>
      <c r="D63" s="9">
        <v>193.75200000000001</v>
      </c>
      <c r="E63" s="9">
        <v>71.27</v>
      </c>
      <c r="F63" s="9" t="s">
        <v>10</v>
      </c>
      <c r="G63" s="9">
        <v>0</v>
      </c>
      <c r="H63" s="9">
        <f t="shared" si="0"/>
        <v>71.27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44</v>
      </c>
      <c r="B64" s="29" t="s">
        <v>145</v>
      </c>
      <c r="C64" s="9">
        <v>133</v>
      </c>
      <c r="D64" s="9">
        <v>65.599999999999994</v>
      </c>
      <c r="E64" s="9">
        <v>32.74</v>
      </c>
      <c r="F64" s="9" t="s">
        <v>19</v>
      </c>
      <c r="G64" s="9">
        <v>0</v>
      </c>
      <c r="H64" s="9">
        <f t="shared" si="0"/>
        <v>32.74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44</v>
      </c>
      <c r="B65" s="29" t="s">
        <v>146</v>
      </c>
      <c r="C65" s="9">
        <v>137</v>
      </c>
      <c r="D65" s="9">
        <v>65.599999999999994</v>
      </c>
      <c r="E65" s="9">
        <v>72.209999999999994</v>
      </c>
      <c r="F65" s="9" t="s">
        <v>19</v>
      </c>
      <c r="G65" s="9">
        <v>0</v>
      </c>
      <c r="H65" s="9">
        <f t="shared" si="0"/>
        <v>72.209999999999994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44</v>
      </c>
      <c r="B66" s="29" t="s">
        <v>276</v>
      </c>
      <c r="C66" s="9">
        <v>138</v>
      </c>
      <c r="D66" s="9">
        <v>161.46</v>
      </c>
      <c r="E66" s="9">
        <v>0.66</v>
      </c>
      <c r="F66" s="9" t="s">
        <v>10</v>
      </c>
      <c r="G66" s="9">
        <v>0</v>
      </c>
      <c r="H66" s="9">
        <f t="shared" si="0"/>
        <v>0.66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44</v>
      </c>
      <c r="B67" s="29" t="s">
        <v>147</v>
      </c>
      <c r="C67" s="9">
        <v>140</v>
      </c>
      <c r="D67" s="9">
        <v>10.76</v>
      </c>
      <c r="E67" s="9">
        <v>201.86</v>
      </c>
      <c r="F67" s="9" t="s">
        <v>10</v>
      </c>
      <c r="G67" s="9">
        <v>0</v>
      </c>
      <c r="H67" s="9">
        <f t="shared" si="0"/>
        <v>201.86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44</v>
      </c>
      <c r="B68" s="29" t="s">
        <v>148</v>
      </c>
      <c r="C68" s="9">
        <v>142</v>
      </c>
      <c r="D68" s="9">
        <v>139.93199999999999</v>
      </c>
      <c r="E68" s="9">
        <v>72.040000000000006</v>
      </c>
      <c r="F68" s="9" t="s">
        <v>10</v>
      </c>
      <c r="G68" s="9">
        <v>0</v>
      </c>
      <c r="H68" s="9">
        <f t="shared" si="0"/>
        <v>72.040000000000006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44</v>
      </c>
      <c r="B69" s="29" t="s">
        <v>149</v>
      </c>
      <c r="C69" s="9">
        <v>143</v>
      </c>
      <c r="D69" s="9">
        <v>139.93199999999999</v>
      </c>
      <c r="E69" s="9">
        <v>187.02</v>
      </c>
      <c r="F69" s="9" t="s">
        <v>10</v>
      </c>
      <c r="G69" s="9">
        <v>0</v>
      </c>
      <c r="H69" s="9">
        <f t="shared" si="0"/>
        <v>187.02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44</v>
      </c>
      <c r="B70" s="29" t="s">
        <v>150</v>
      </c>
      <c r="C70" s="9">
        <v>147</v>
      </c>
      <c r="D70" s="9">
        <v>193.75200000000001</v>
      </c>
      <c r="E70" s="9">
        <v>201.85300000000001</v>
      </c>
      <c r="F70" s="9" t="s">
        <v>10</v>
      </c>
      <c r="G70" s="9">
        <v>0</v>
      </c>
      <c r="H70" s="9">
        <f t="shared" ref="H70:H84" si="4">E70-G70</f>
        <v>201.85300000000001</v>
      </c>
      <c r="I70" s="10">
        <f t="shared" ref="I70:I84" si="5">G70/E70</f>
        <v>0</v>
      </c>
      <c r="J70" s="17">
        <f t="shared" ref="J70:J84" si="6">D70*G70</f>
        <v>0</v>
      </c>
      <c r="K70" s="16"/>
      <c r="L70" s="17">
        <f t="shared" ref="L70:L84" si="7">D70*E70*K70</f>
        <v>0</v>
      </c>
    </row>
    <row r="71" spans="1:12" x14ac:dyDescent="0.25">
      <c r="A71" s="9" t="s">
        <v>44</v>
      </c>
      <c r="B71" s="29" t="s">
        <v>152</v>
      </c>
      <c r="C71" s="9">
        <v>151</v>
      </c>
      <c r="D71" s="9">
        <v>139.93199999999999</v>
      </c>
      <c r="E71" s="9">
        <v>64.644000000000005</v>
      </c>
      <c r="F71" s="9" t="s">
        <v>10</v>
      </c>
      <c r="G71" s="9">
        <v>0</v>
      </c>
      <c r="H71" s="9">
        <f t="shared" si="4"/>
        <v>64.644000000000005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44</v>
      </c>
      <c r="B72" s="29" t="s">
        <v>153</v>
      </c>
      <c r="C72" s="9">
        <v>152</v>
      </c>
      <c r="D72" s="9">
        <v>139.93199999999999</v>
      </c>
      <c r="E72" s="9">
        <v>206.23</v>
      </c>
      <c r="F72" s="9" t="s">
        <v>10</v>
      </c>
      <c r="G72" s="9">
        <v>0</v>
      </c>
      <c r="H72" s="9">
        <f t="shared" si="4"/>
        <v>206.23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44</v>
      </c>
      <c r="B73" s="29" t="s">
        <v>154</v>
      </c>
      <c r="C73" s="9">
        <v>156</v>
      </c>
      <c r="D73" s="9">
        <v>193.75200000000001</v>
      </c>
      <c r="E73" s="9">
        <v>132.03</v>
      </c>
      <c r="F73" s="9" t="s">
        <v>10</v>
      </c>
      <c r="G73" s="9">
        <v>0</v>
      </c>
      <c r="H73" s="9">
        <f t="shared" si="4"/>
        <v>132.03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44</v>
      </c>
      <c r="B74" s="29" t="s">
        <v>155</v>
      </c>
      <c r="C74" s="9">
        <v>160</v>
      </c>
      <c r="D74" s="9">
        <v>139.93199999999999</v>
      </c>
      <c r="E74" s="9">
        <v>12.3</v>
      </c>
      <c r="F74" s="9" t="s">
        <v>10</v>
      </c>
      <c r="G74" s="9">
        <v>0</v>
      </c>
      <c r="H74" s="9">
        <f t="shared" si="4"/>
        <v>12.3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44</v>
      </c>
      <c r="B75" s="29" t="s">
        <v>156</v>
      </c>
      <c r="C75" s="9">
        <v>161</v>
      </c>
      <c r="D75" s="9">
        <v>139.93199999999999</v>
      </c>
      <c r="E75" s="9">
        <v>39.21</v>
      </c>
      <c r="F75" s="9" t="s">
        <v>10</v>
      </c>
      <c r="G75" s="9">
        <v>0</v>
      </c>
      <c r="H75" s="9">
        <f t="shared" si="4"/>
        <v>39.21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44</v>
      </c>
      <c r="B76" s="29" t="s">
        <v>157</v>
      </c>
      <c r="C76" s="9">
        <v>165</v>
      </c>
      <c r="D76" s="9">
        <v>193.75200000000001</v>
      </c>
      <c r="E76" s="9">
        <v>138.78100000000001</v>
      </c>
      <c r="F76" s="9" t="s">
        <v>10</v>
      </c>
      <c r="G76" s="9">
        <v>0</v>
      </c>
      <c r="H76" s="9">
        <f t="shared" si="4"/>
        <v>138.78100000000001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30</v>
      </c>
      <c r="B77" s="29" t="s">
        <v>214</v>
      </c>
      <c r="C77" s="9">
        <v>277</v>
      </c>
      <c r="D77" s="9">
        <v>34</v>
      </c>
      <c r="E77" s="9">
        <v>76.528999999999996</v>
      </c>
      <c r="F77" s="9" t="s">
        <v>31</v>
      </c>
      <c r="G77" s="9">
        <v>0</v>
      </c>
      <c r="H77" s="9">
        <f t="shared" si="4"/>
        <v>76.528999999999996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30</v>
      </c>
      <c r="B78" s="29" t="s">
        <v>215</v>
      </c>
      <c r="C78" s="9">
        <v>278</v>
      </c>
      <c r="D78" s="9">
        <v>77</v>
      </c>
      <c r="E78" s="9">
        <v>29.302600000000002</v>
      </c>
      <c r="F78" s="9" t="s">
        <v>31</v>
      </c>
      <c r="G78" s="9">
        <v>29.3</v>
      </c>
      <c r="H78" s="9">
        <f t="shared" si="4"/>
        <v>2.6000000000010459E-3</v>
      </c>
      <c r="I78" s="10">
        <f t="shared" si="5"/>
        <v>0.99991127067222696</v>
      </c>
      <c r="J78" s="17">
        <f t="shared" si="6"/>
        <v>2256.1</v>
      </c>
      <c r="K78" s="16"/>
      <c r="L78" s="17">
        <f t="shared" si="7"/>
        <v>0</v>
      </c>
    </row>
    <row r="79" spans="1:12" x14ac:dyDescent="0.25">
      <c r="A79" s="9" t="s">
        <v>30</v>
      </c>
      <c r="B79" s="29" t="s">
        <v>216</v>
      </c>
      <c r="C79" s="9">
        <v>279</v>
      </c>
      <c r="D79" s="9">
        <v>23</v>
      </c>
      <c r="E79" s="9">
        <v>66</v>
      </c>
      <c r="F79" s="9" t="s">
        <v>23</v>
      </c>
      <c r="G79" s="9">
        <v>0</v>
      </c>
      <c r="H79" s="9">
        <f t="shared" si="4"/>
        <v>66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30</v>
      </c>
      <c r="B80" s="29" t="s">
        <v>217</v>
      </c>
      <c r="C80" s="9">
        <v>280</v>
      </c>
      <c r="D80" s="9">
        <v>151</v>
      </c>
      <c r="E80" s="9">
        <v>17.375499999999999</v>
      </c>
      <c r="F80" s="9" t="s">
        <v>31</v>
      </c>
      <c r="G80" s="9">
        <v>0</v>
      </c>
      <c r="H80" s="9">
        <f t="shared" si="4"/>
        <v>17.375499999999999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21</v>
      </c>
      <c r="B81" s="29" t="s">
        <v>219</v>
      </c>
      <c r="C81" s="9">
        <v>283</v>
      </c>
      <c r="D81" s="9">
        <v>400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35</v>
      </c>
      <c r="B82" s="29" t="s">
        <v>220</v>
      </c>
      <c r="C82" s="9">
        <v>293</v>
      </c>
      <c r="D82" s="9">
        <v>310</v>
      </c>
      <c r="E82" s="9">
        <v>65.55</v>
      </c>
      <c r="F82" s="9" t="s">
        <v>23</v>
      </c>
      <c r="G82" s="9">
        <v>65</v>
      </c>
      <c r="H82" s="9">
        <f t="shared" si="4"/>
        <v>0.54999999999999716</v>
      </c>
      <c r="I82" s="10">
        <f t="shared" si="5"/>
        <v>0.99160945842868042</v>
      </c>
      <c r="J82" s="17">
        <f t="shared" si="6"/>
        <v>20150</v>
      </c>
      <c r="K82" s="16"/>
      <c r="L82" s="17">
        <f t="shared" si="7"/>
        <v>0</v>
      </c>
    </row>
    <row r="83" spans="1:12" x14ac:dyDescent="0.25">
      <c r="A83" s="9" t="s">
        <v>44</v>
      </c>
      <c r="B83" s="29" t="s">
        <v>220</v>
      </c>
      <c r="C83" s="9">
        <v>293</v>
      </c>
      <c r="D83" s="9">
        <v>310</v>
      </c>
      <c r="E83" s="9">
        <v>494.02</v>
      </c>
      <c r="F83" s="9" t="s">
        <v>23</v>
      </c>
      <c r="G83" s="9">
        <v>100</v>
      </c>
      <c r="H83" s="9">
        <f t="shared" si="4"/>
        <v>394.02</v>
      </c>
      <c r="I83" s="10">
        <f t="shared" si="5"/>
        <v>0.20242095461722198</v>
      </c>
      <c r="J83" s="17">
        <f t="shared" si="6"/>
        <v>31000</v>
      </c>
      <c r="K83" s="16"/>
      <c r="L83" s="17">
        <f t="shared" si="7"/>
        <v>0</v>
      </c>
    </row>
    <row r="84" spans="1:12" x14ac:dyDescent="0.25">
      <c r="A84" s="9" t="s">
        <v>18</v>
      </c>
      <c r="B84" s="29" t="s">
        <v>222</v>
      </c>
      <c r="C84" s="9">
        <v>350</v>
      </c>
      <c r="D84" s="9">
        <v>1</v>
      </c>
      <c r="E84" s="9">
        <v>3</v>
      </c>
      <c r="F84" s="9" t="s">
        <v>12</v>
      </c>
      <c r="G84" s="9">
        <v>0</v>
      </c>
      <c r="H84" s="9">
        <f t="shared" si="4"/>
        <v>3</v>
      </c>
      <c r="I84" s="10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ht="15.75" x14ac:dyDescent="0.25">
      <c r="J85" s="21">
        <f>SUM(J4:J84)</f>
        <v>265584.47597280005</v>
      </c>
      <c r="L85" s="21">
        <f>SUM(L4:L84)</f>
        <v>0</v>
      </c>
    </row>
  </sheetData>
  <autoFilter ref="A3:O85" xr:uid="{00000000-0009-0000-0000-000045000000}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3:O143"/>
  <sheetViews>
    <sheetView topLeftCell="D1" zoomScale="85" zoomScaleNormal="85" workbookViewId="0">
      <selection activeCell="K103" sqref="K103"/>
    </sheetView>
  </sheetViews>
  <sheetFormatPr defaultRowHeight="15" x14ac:dyDescent="0.25"/>
  <cols>
    <col min="1" max="1" width="50.140625" bestFit="1" customWidth="1"/>
    <col min="2" max="2" width="50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0</v>
      </c>
      <c r="H4" s="9">
        <f>E4-G4</f>
        <v>78.8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78</v>
      </c>
      <c r="H9" s="9">
        <f t="shared" si="0"/>
        <v>19.034000000000006</v>
      </c>
      <c r="I9" s="10">
        <f t="shared" si="1"/>
        <v>0.80384195230537747</v>
      </c>
      <c r="J9" s="17">
        <f t="shared" si="2"/>
        <v>11007.36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0</v>
      </c>
      <c r="H11" s="9">
        <f t="shared" si="0"/>
        <v>39.402000000000001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0</v>
      </c>
      <c r="H12" s="9">
        <f t="shared" si="0"/>
        <v>78.8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15</v>
      </c>
      <c r="B13" s="29" t="s">
        <v>94</v>
      </c>
      <c r="C13" s="9">
        <v>18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0</v>
      </c>
      <c r="H17" s="9">
        <f t="shared" si="0"/>
        <v>7.88</v>
      </c>
      <c r="I17" s="10">
        <f t="shared" si="1"/>
        <v>0</v>
      </c>
      <c r="J17" s="17">
        <f t="shared" si="2"/>
        <v>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2800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4200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10150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1190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41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41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SUMIF($A$4:$A$1501,"YELLAPPA C",$M$4:$M$1501)</f>
        <v>0</v>
      </c>
    </row>
    <row r="26" spans="1:15" x14ac:dyDescent="0.25">
      <c r="A26" s="9" t="s">
        <v>41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41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0"/>
        <v>-5.000000000002558E-3</v>
      </c>
      <c r="I27" s="10">
        <f t="shared" si="1"/>
        <v>1.000105185652677</v>
      </c>
      <c r="J27" s="17">
        <f t="shared" si="2"/>
        <v>14328.17568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41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0"/>
        <v>4.0000000000190994E-3</v>
      </c>
      <c r="I28" s="10">
        <f t="shared" si="1"/>
        <v>0.99997400808348591</v>
      </c>
      <c r="J28" s="17">
        <f t="shared" si="2"/>
        <v>46381.214879999992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41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0"/>
        <v>4.4000000000004036E-3</v>
      </c>
      <c r="I29" s="10">
        <f t="shared" si="1"/>
        <v>0.99965583054347484</v>
      </c>
      <c r="J29" s="17">
        <f t="shared" si="2"/>
        <v>3851.7897599999997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112</v>
      </c>
      <c r="C30" s="9">
        <v>50</v>
      </c>
      <c r="D30" s="9">
        <v>225</v>
      </c>
      <c r="E30" s="9">
        <v>11.081</v>
      </c>
      <c r="F30" s="9" t="s">
        <v>14</v>
      </c>
      <c r="G30" s="9">
        <v>11.08</v>
      </c>
      <c r="H30" s="9">
        <f t="shared" si="0"/>
        <v>9.9999999999944578E-4</v>
      </c>
      <c r="I30" s="10">
        <f t="shared" si="1"/>
        <v>0.99990975543723493</v>
      </c>
      <c r="J30" s="17">
        <f t="shared" si="2"/>
        <v>2493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113</v>
      </c>
      <c r="C31" s="9">
        <v>51</v>
      </c>
      <c r="D31" s="9">
        <v>1500</v>
      </c>
      <c r="E31" s="9">
        <v>1.6</v>
      </c>
      <c r="F31" s="9" t="s">
        <v>14</v>
      </c>
      <c r="G31" s="9">
        <v>1.6</v>
      </c>
      <c r="H31" s="9">
        <f t="shared" si="0"/>
        <v>0</v>
      </c>
      <c r="I31" s="10">
        <f t="shared" si="1"/>
        <v>1</v>
      </c>
      <c r="J31" s="17">
        <f t="shared" si="2"/>
        <v>2400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114</v>
      </c>
      <c r="C32" s="9">
        <v>53</v>
      </c>
      <c r="D32" s="9">
        <v>900</v>
      </c>
      <c r="E32" s="9">
        <v>4.6740000000000004</v>
      </c>
      <c r="F32" s="9" t="s">
        <v>14</v>
      </c>
      <c r="G32" s="9">
        <v>4.67</v>
      </c>
      <c r="H32" s="9">
        <f t="shared" si="0"/>
        <v>4.0000000000004476E-3</v>
      </c>
      <c r="I32" s="10">
        <f t="shared" si="1"/>
        <v>0.99914420196833542</v>
      </c>
      <c r="J32" s="17">
        <f t="shared" si="2"/>
        <v>4203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115</v>
      </c>
      <c r="C33" s="9">
        <v>55</v>
      </c>
      <c r="D33" s="9">
        <v>2000</v>
      </c>
      <c r="E33" s="9">
        <v>3.3809999999999998</v>
      </c>
      <c r="F33" s="9" t="s">
        <v>14</v>
      </c>
      <c r="G33" s="9">
        <v>3.38</v>
      </c>
      <c r="H33" s="9">
        <f t="shared" si="0"/>
        <v>9.9999999999988987E-4</v>
      </c>
      <c r="I33" s="10">
        <f t="shared" si="1"/>
        <v>0.99970422951789417</v>
      </c>
      <c r="J33" s="17">
        <f t="shared" si="2"/>
        <v>6760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116</v>
      </c>
      <c r="C34" s="9">
        <v>58</v>
      </c>
      <c r="D34" s="9">
        <v>225</v>
      </c>
      <c r="E34" s="9">
        <v>17.149000000000001</v>
      </c>
      <c r="F34" s="9" t="s">
        <v>14</v>
      </c>
      <c r="G34" s="9">
        <v>17.149999999999999</v>
      </c>
      <c r="H34" s="9">
        <f t="shared" si="0"/>
        <v>-9.9999999999766942E-4</v>
      </c>
      <c r="I34" s="10">
        <f t="shared" si="1"/>
        <v>1.0000583124380429</v>
      </c>
      <c r="J34" s="17">
        <f t="shared" si="2"/>
        <v>3858.7499999999995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117</v>
      </c>
      <c r="C35" s="9">
        <v>61</v>
      </c>
      <c r="D35" s="9">
        <v>2000</v>
      </c>
      <c r="E35" s="9">
        <v>1.8080000000000001</v>
      </c>
      <c r="F35" s="9" t="s">
        <v>14</v>
      </c>
      <c r="G35" s="9">
        <v>1.81</v>
      </c>
      <c r="H35" s="9">
        <f t="shared" si="0"/>
        <v>-2.0000000000000018E-3</v>
      </c>
      <c r="I35" s="10">
        <f t="shared" si="1"/>
        <v>1.0011061946902655</v>
      </c>
      <c r="J35" s="17">
        <f t="shared" si="2"/>
        <v>3620</v>
      </c>
      <c r="K35" s="16"/>
      <c r="L35" s="17">
        <f t="shared" si="3"/>
        <v>0</v>
      </c>
    </row>
    <row r="36" spans="1:12" x14ac:dyDescent="0.25">
      <c r="A36" s="9" t="s">
        <v>50</v>
      </c>
      <c r="B36" s="29" t="s">
        <v>118</v>
      </c>
      <c r="C36" s="9">
        <v>63</v>
      </c>
      <c r="D36" s="9">
        <v>3000</v>
      </c>
      <c r="E36" s="9">
        <v>0.626</v>
      </c>
      <c r="F36" s="9" t="s">
        <v>14</v>
      </c>
      <c r="G36" s="9">
        <v>0.63</v>
      </c>
      <c r="H36" s="9">
        <f t="shared" si="0"/>
        <v>-4.0000000000000036E-3</v>
      </c>
      <c r="I36" s="10">
        <f t="shared" si="1"/>
        <v>1.0063897763578276</v>
      </c>
      <c r="J36" s="17">
        <f t="shared" si="2"/>
        <v>1890</v>
      </c>
      <c r="K36" s="16"/>
      <c r="L36" s="17">
        <f t="shared" si="3"/>
        <v>0</v>
      </c>
    </row>
    <row r="37" spans="1:12" x14ac:dyDescent="0.25">
      <c r="A37" s="9" t="s">
        <v>18</v>
      </c>
      <c r="B37" s="29" t="s">
        <v>119</v>
      </c>
      <c r="C37" s="9">
        <v>68</v>
      </c>
      <c r="D37" s="9">
        <v>2000</v>
      </c>
      <c r="E37" s="9">
        <v>1</v>
      </c>
      <c r="F37" s="9" t="s">
        <v>12</v>
      </c>
      <c r="G37" s="9">
        <v>1</v>
      </c>
      <c r="H37" s="9">
        <f t="shared" si="0"/>
        <v>0</v>
      </c>
      <c r="I37" s="10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120</v>
      </c>
      <c r="C38" s="9">
        <v>69</v>
      </c>
      <c r="D38" s="9">
        <v>7000</v>
      </c>
      <c r="E38" s="9">
        <v>0.55000000000000004</v>
      </c>
      <c r="F38" s="9" t="s">
        <v>16</v>
      </c>
      <c r="G38" s="9">
        <v>0.55000000000000004</v>
      </c>
      <c r="H38" s="9">
        <f t="shared" si="0"/>
        <v>0</v>
      </c>
      <c r="I38" s="10">
        <f t="shared" si="1"/>
        <v>1</v>
      </c>
      <c r="J38" s="17">
        <f t="shared" si="2"/>
        <v>3850.0000000000005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121</v>
      </c>
      <c r="C39" s="9">
        <v>73</v>
      </c>
      <c r="D39" s="9">
        <v>7000</v>
      </c>
      <c r="E39" s="9">
        <v>1.2</v>
      </c>
      <c r="F39" s="9" t="s">
        <v>16</v>
      </c>
      <c r="G39" s="9">
        <v>1.2</v>
      </c>
      <c r="H39" s="9">
        <f t="shared" si="0"/>
        <v>0</v>
      </c>
      <c r="I39" s="10">
        <f t="shared" si="1"/>
        <v>1</v>
      </c>
      <c r="J39" s="17">
        <f t="shared" si="2"/>
        <v>8400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122</v>
      </c>
      <c r="C40" s="9">
        <v>77</v>
      </c>
      <c r="D40" s="9">
        <v>7000</v>
      </c>
      <c r="E40" s="9">
        <v>0.17</v>
      </c>
      <c r="F40" s="9" t="s">
        <v>16</v>
      </c>
      <c r="G40" s="9">
        <v>0.17</v>
      </c>
      <c r="H40" s="9">
        <f t="shared" si="0"/>
        <v>0</v>
      </c>
      <c r="I40" s="10">
        <f t="shared" si="1"/>
        <v>1</v>
      </c>
      <c r="J40" s="17">
        <f t="shared" si="2"/>
        <v>1190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124</v>
      </c>
      <c r="C41" s="9">
        <v>84</v>
      </c>
      <c r="D41" s="9">
        <v>301.392</v>
      </c>
      <c r="E41" s="9">
        <v>39.435000000000002</v>
      </c>
      <c r="F41" s="9" t="s">
        <v>10</v>
      </c>
      <c r="G41" s="9">
        <v>39.43</v>
      </c>
      <c r="H41" s="9">
        <f t="shared" si="0"/>
        <v>5.000000000002558E-3</v>
      </c>
      <c r="I41" s="10">
        <f t="shared" si="1"/>
        <v>0.99987320907822996</v>
      </c>
      <c r="J41" s="17">
        <f t="shared" si="2"/>
        <v>11883.886559999999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125</v>
      </c>
      <c r="C42" s="9">
        <v>85</v>
      </c>
      <c r="D42" s="9">
        <v>301.392</v>
      </c>
      <c r="E42" s="9">
        <v>128.66200000000001</v>
      </c>
      <c r="F42" s="9" t="s">
        <v>10</v>
      </c>
      <c r="G42" s="9">
        <v>128.66</v>
      </c>
      <c r="H42" s="9">
        <f t="shared" si="0"/>
        <v>2.0000000000095497E-3</v>
      </c>
      <c r="I42" s="10">
        <f t="shared" si="1"/>
        <v>0.99998445539475522</v>
      </c>
      <c r="J42" s="17">
        <f t="shared" si="2"/>
        <v>38777.094720000001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126</v>
      </c>
      <c r="C43" s="9">
        <v>86</v>
      </c>
      <c r="D43" s="9">
        <v>301.392</v>
      </c>
      <c r="E43" s="9">
        <v>12.784000000000001</v>
      </c>
      <c r="F43" s="9" t="s">
        <v>10</v>
      </c>
      <c r="G43" s="9">
        <v>12.78</v>
      </c>
      <c r="H43" s="9">
        <f t="shared" si="0"/>
        <v>4.0000000000013358E-3</v>
      </c>
      <c r="I43" s="10">
        <f t="shared" si="1"/>
        <v>0.99968710888610757</v>
      </c>
      <c r="J43" s="17">
        <f t="shared" si="2"/>
        <v>3851.7897599999997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128</v>
      </c>
      <c r="C44" s="9">
        <v>88</v>
      </c>
      <c r="D44" s="9">
        <v>2000</v>
      </c>
      <c r="E44" s="9">
        <v>2.294</v>
      </c>
      <c r="F44" s="9" t="s">
        <v>14</v>
      </c>
      <c r="G44" s="9">
        <v>2.29</v>
      </c>
      <c r="H44" s="9">
        <f t="shared" si="0"/>
        <v>4.0000000000000036E-3</v>
      </c>
      <c r="I44" s="10">
        <f t="shared" si="1"/>
        <v>0.99825632083696603</v>
      </c>
      <c r="J44" s="17">
        <f t="shared" si="2"/>
        <v>4580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129</v>
      </c>
      <c r="C45" s="9">
        <v>91</v>
      </c>
      <c r="D45" s="9">
        <v>225</v>
      </c>
      <c r="E45" s="9">
        <v>13.957000000000001</v>
      </c>
      <c r="F45" s="9" t="s">
        <v>14</v>
      </c>
      <c r="G45" s="9">
        <v>13.96</v>
      </c>
      <c r="H45" s="9">
        <f t="shared" si="0"/>
        <v>-3.0000000000001137E-3</v>
      </c>
      <c r="I45" s="10">
        <f t="shared" si="1"/>
        <v>1.0002149459052805</v>
      </c>
      <c r="J45" s="17">
        <f t="shared" si="2"/>
        <v>3141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130</v>
      </c>
      <c r="C46" s="9">
        <v>92</v>
      </c>
      <c r="D46" s="9">
        <v>2000</v>
      </c>
      <c r="E46" s="9">
        <v>1.8080000000000001</v>
      </c>
      <c r="F46" s="9" t="s">
        <v>14</v>
      </c>
      <c r="G46" s="9">
        <v>1.81</v>
      </c>
      <c r="H46" s="9">
        <f t="shared" si="0"/>
        <v>-2.0000000000000018E-3</v>
      </c>
      <c r="I46" s="10">
        <f t="shared" si="1"/>
        <v>1.0011061946902655</v>
      </c>
      <c r="J46" s="17">
        <f t="shared" si="2"/>
        <v>3620</v>
      </c>
      <c r="K46" s="16"/>
      <c r="L46" s="17">
        <f t="shared" si="3"/>
        <v>0</v>
      </c>
    </row>
    <row r="47" spans="1:12" x14ac:dyDescent="0.25">
      <c r="A47" s="9" t="s">
        <v>50</v>
      </c>
      <c r="B47" s="29" t="s">
        <v>131</v>
      </c>
      <c r="C47" s="9">
        <v>93</v>
      </c>
      <c r="D47" s="9">
        <v>3000</v>
      </c>
      <c r="E47" s="9">
        <v>0.69899999999999995</v>
      </c>
      <c r="F47" s="9" t="s">
        <v>14</v>
      </c>
      <c r="G47" s="9">
        <v>0.7</v>
      </c>
      <c r="H47" s="9">
        <f t="shared" si="0"/>
        <v>-1.0000000000000009E-3</v>
      </c>
      <c r="I47" s="10">
        <f t="shared" si="1"/>
        <v>1.0014306151645207</v>
      </c>
      <c r="J47" s="17">
        <f t="shared" si="2"/>
        <v>2100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132</v>
      </c>
      <c r="C48" s="9">
        <v>97</v>
      </c>
      <c r="D48" s="9">
        <v>7000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133</v>
      </c>
      <c r="C49" s="9">
        <v>100</v>
      </c>
      <c r="D49" s="9">
        <v>7000</v>
      </c>
      <c r="E49" s="9">
        <v>0.2</v>
      </c>
      <c r="F49" s="9" t="s">
        <v>16</v>
      </c>
      <c r="G49" s="9">
        <v>0</v>
      </c>
      <c r="H49" s="9">
        <f t="shared" si="0"/>
        <v>0.2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135</v>
      </c>
      <c r="C50" s="9">
        <v>106</v>
      </c>
      <c r="D50" s="9">
        <v>301.392</v>
      </c>
      <c r="E50" s="9">
        <v>8.1</v>
      </c>
      <c r="F50" s="9" t="s">
        <v>10</v>
      </c>
      <c r="G50" s="9">
        <v>8.1</v>
      </c>
      <c r="H50" s="9">
        <f t="shared" si="0"/>
        <v>0</v>
      </c>
      <c r="I50" s="10">
        <f t="shared" si="1"/>
        <v>1</v>
      </c>
      <c r="J50" s="17">
        <f t="shared" si="2"/>
        <v>2441.2752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136</v>
      </c>
      <c r="C51" s="9">
        <v>107</v>
      </c>
      <c r="D51" s="9">
        <v>301.392</v>
      </c>
      <c r="E51" s="9">
        <v>28.129000000000001</v>
      </c>
      <c r="F51" s="9" t="s">
        <v>10</v>
      </c>
      <c r="G51" s="9">
        <v>28.13</v>
      </c>
      <c r="H51" s="9">
        <f t="shared" si="0"/>
        <v>-9.9999999999766942E-4</v>
      </c>
      <c r="I51" s="10">
        <f t="shared" si="1"/>
        <v>1.0000355504994844</v>
      </c>
      <c r="J51" s="17">
        <f t="shared" si="2"/>
        <v>8478.1569600000003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138</v>
      </c>
      <c r="C52" s="9">
        <v>109</v>
      </c>
      <c r="D52" s="9">
        <v>2000</v>
      </c>
      <c r="E52" s="9">
        <v>0.70899999999999996</v>
      </c>
      <c r="F52" s="9" t="s">
        <v>14</v>
      </c>
      <c r="G52" s="9">
        <v>0.71</v>
      </c>
      <c r="H52" s="9">
        <f t="shared" si="0"/>
        <v>-1.0000000000000009E-3</v>
      </c>
      <c r="I52" s="10">
        <f t="shared" si="1"/>
        <v>1.001410437235543</v>
      </c>
      <c r="J52" s="17">
        <f t="shared" si="2"/>
        <v>1420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139</v>
      </c>
      <c r="C53" s="9">
        <v>112</v>
      </c>
      <c r="D53" s="9">
        <v>225</v>
      </c>
      <c r="E53" s="9">
        <v>2.6680000000000001</v>
      </c>
      <c r="F53" s="9" t="s">
        <v>14</v>
      </c>
      <c r="G53" s="9">
        <v>2.67</v>
      </c>
      <c r="H53" s="9">
        <f t="shared" si="0"/>
        <v>-1.9999999999997797E-3</v>
      </c>
      <c r="I53" s="10">
        <f t="shared" si="1"/>
        <v>1.0007496251874062</v>
      </c>
      <c r="J53" s="17">
        <f t="shared" si="2"/>
        <v>600.75</v>
      </c>
      <c r="K53" s="16"/>
      <c r="L53" s="17">
        <f t="shared" si="3"/>
        <v>0</v>
      </c>
    </row>
    <row r="54" spans="1:12" x14ac:dyDescent="0.25">
      <c r="A54" s="9" t="s">
        <v>50</v>
      </c>
      <c r="B54" s="29" t="s">
        <v>139</v>
      </c>
      <c r="C54" s="9">
        <v>113</v>
      </c>
      <c r="D54" s="9">
        <v>3000</v>
      </c>
      <c r="E54" s="9">
        <v>0.19600000000000001</v>
      </c>
      <c r="F54" s="9" t="s">
        <v>14</v>
      </c>
      <c r="G54" s="9">
        <v>0.2</v>
      </c>
      <c r="H54" s="9">
        <f t="shared" si="0"/>
        <v>-4.0000000000000036E-3</v>
      </c>
      <c r="I54" s="10">
        <f t="shared" si="1"/>
        <v>1.0204081632653061</v>
      </c>
      <c r="J54" s="17">
        <f t="shared" si="2"/>
        <v>600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140</v>
      </c>
      <c r="C55" s="9">
        <v>116</v>
      </c>
      <c r="D55" s="9">
        <v>50</v>
      </c>
      <c r="E55" s="9">
        <v>41</v>
      </c>
      <c r="F55" s="9" t="s">
        <v>13</v>
      </c>
      <c r="G55" s="9">
        <v>41</v>
      </c>
      <c r="H55" s="9">
        <f t="shared" si="0"/>
        <v>0</v>
      </c>
      <c r="I55" s="10">
        <f t="shared" si="1"/>
        <v>1</v>
      </c>
      <c r="J55" s="17">
        <f t="shared" si="2"/>
        <v>2050</v>
      </c>
      <c r="K55" s="16"/>
      <c r="L55" s="17">
        <f t="shared" si="3"/>
        <v>0</v>
      </c>
    </row>
    <row r="56" spans="1:12" x14ac:dyDescent="0.25">
      <c r="A56" s="9" t="s">
        <v>18</v>
      </c>
      <c r="B56" s="29" t="s">
        <v>141</v>
      </c>
      <c r="C56" s="9">
        <v>118</v>
      </c>
      <c r="D56" s="9">
        <v>2000</v>
      </c>
      <c r="E56" s="9">
        <v>1</v>
      </c>
      <c r="F56" s="9" t="s">
        <v>12</v>
      </c>
      <c r="G56" s="9">
        <v>1</v>
      </c>
      <c r="H56" s="9">
        <f t="shared" si="0"/>
        <v>0</v>
      </c>
      <c r="I56" s="10">
        <f t="shared" si="1"/>
        <v>1</v>
      </c>
      <c r="J56" s="17">
        <f t="shared" si="2"/>
        <v>2000</v>
      </c>
      <c r="K56" s="16"/>
      <c r="L56" s="17">
        <f t="shared" si="3"/>
        <v>0</v>
      </c>
    </row>
    <row r="57" spans="1:12" x14ac:dyDescent="0.25">
      <c r="A57" s="9" t="s">
        <v>50</v>
      </c>
      <c r="B57" s="29" t="s">
        <v>142</v>
      </c>
      <c r="C57" s="9">
        <v>121</v>
      </c>
      <c r="D57" s="9">
        <v>193.75200000000001</v>
      </c>
      <c r="E57" s="9">
        <v>117.0568562</v>
      </c>
      <c r="F57" s="9" t="s">
        <v>10</v>
      </c>
      <c r="G57" s="9">
        <v>117.06</v>
      </c>
      <c r="H57" s="9">
        <f t="shared" si="0"/>
        <v>-3.1438000000036936E-3</v>
      </c>
      <c r="I57" s="10">
        <f t="shared" si="1"/>
        <v>1.0000268570342827</v>
      </c>
      <c r="J57" s="17">
        <f t="shared" si="2"/>
        <v>22680.609120000001</v>
      </c>
      <c r="K57" s="16"/>
      <c r="L57" s="17">
        <f t="shared" si="3"/>
        <v>0</v>
      </c>
    </row>
    <row r="58" spans="1:12" x14ac:dyDescent="0.25">
      <c r="A58" s="9" t="s">
        <v>50</v>
      </c>
      <c r="B58" s="29" t="s">
        <v>143</v>
      </c>
      <c r="C58" s="9">
        <v>125</v>
      </c>
      <c r="D58" s="9">
        <v>193.75200000000001</v>
      </c>
      <c r="E58" s="9">
        <v>137.03100000000001</v>
      </c>
      <c r="F58" s="9" t="s">
        <v>10</v>
      </c>
      <c r="G58" s="9">
        <v>137.03</v>
      </c>
      <c r="H58" s="9">
        <f t="shared" si="0"/>
        <v>1.0000000000047748E-3</v>
      </c>
      <c r="I58" s="10">
        <f t="shared" si="1"/>
        <v>0.99999270238121296</v>
      </c>
      <c r="J58" s="17">
        <f t="shared" si="2"/>
        <v>26549.83656</v>
      </c>
      <c r="K58" s="16"/>
      <c r="L58" s="17">
        <f t="shared" si="3"/>
        <v>0</v>
      </c>
    </row>
    <row r="59" spans="1:12" x14ac:dyDescent="0.25">
      <c r="A59" s="9" t="s">
        <v>50</v>
      </c>
      <c r="B59" s="29" t="s">
        <v>144</v>
      </c>
      <c r="C59" s="9">
        <v>130</v>
      </c>
      <c r="D59" s="9">
        <v>193.75200000000001</v>
      </c>
      <c r="E59" s="9">
        <v>67.819000000000003</v>
      </c>
      <c r="F59" s="9" t="s">
        <v>10</v>
      </c>
      <c r="G59" s="9">
        <v>67.819999999999993</v>
      </c>
      <c r="H59" s="9">
        <f t="shared" si="0"/>
        <v>-9.9999999999056399E-4</v>
      </c>
      <c r="I59" s="10">
        <f t="shared" si="1"/>
        <v>1.0000147451304204</v>
      </c>
      <c r="J59" s="17">
        <f t="shared" si="2"/>
        <v>13140.260639999999</v>
      </c>
      <c r="K59" s="16"/>
      <c r="L59" s="17">
        <f t="shared" si="3"/>
        <v>0</v>
      </c>
    </row>
    <row r="60" spans="1:12" x14ac:dyDescent="0.25">
      <c r="A60" s="9" t="s">
        <v>50</v>
      </c>
      <c r="B60" s="29" t="s">
        <v>146</v>
      </c>
      <c r="C60" s="9">
        <v>137</v>
      </c>
      <c r="D60" s="9">
        <v>65.599999999999994</v>
      </c>
      <c r="E60" s="9">
        <v>72.209999999999994</v>
      </c>
      <c r="F60" s="9" t="s">
        <v>19</v>
      </c>
      <c r="G60" s="9">
        <v>72.209999999999994</v>
      </c>
      <c r="H60" s="9">
        <f t="shared" si="0"/>
        <v>0</v>
      </c>
      <c r="I60" s="10">
        <f t="shared" si="1"/>
        <v>1</v>
      </c>
      <c r="J60" s="17">
        <f t="shared" si="2"/>
        <v>4736.9759999999987</v>
      </c>
      <c r="K60" s="16"/>
      <c r="L60" s="17">
        <f t="shared" si="3"/>
        <v>0</v>
      </c>
    </row>
    <row r="61" spans="1:12" x14ac:dyDescent="0.25">
      <c r="A61" s="9" t="s">
        <v>50</v>
      </c>
      <c r="B61" s="29" t="s">
        <v>276</v>
      </c>
      <c r="C61" s="9">
        <v>138</v>
      </c>
      <c r="D61" s="9">
        <v>161.46</v>
      </c>
      <c r="E61" s="9">
        <v>8.3000000000000007</v>
      </c>
      <c r="F61" s="9" t="s">
        <v>10</v>
      </c>
      <c r="G61" s="9">
        <v>8.3000000000000007</v>
      </c>
      <c r="H61" s="9">
        <f t="shared" si="0"/>
        <v>0</v>
      </c>
      <c r="I61" s="10">
        <f t="shared" si="1"/>
        <v>1</v>
      </c>
      <c r="J61" s="17">
        <f t="shared" si="2"/>
        <v>1340.1180000000002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147</v>
      </c>
      <c r="C62" s="9">
        <v>141</v>
      </c>
      <c r="D62" s="9">
        <v>10.76</v>
      </c>
      <c r="E62" s="9">
        <v>371.6</v>
      </c>
      <c r="F62" s="9" t="s">
        <v>10</v>
      </c>
      <c r="G62" s="9">
        <v>371.6</v>
      </c>
      <c r="H62" s="9">
        <f t="shared" si="0"/>
        <v>0</v>
      </c>
      <c r="I62" s="10">
        <f t="shared" si="1"/>
        <v>1</v>
      </c>
      <c r="J62" s="17">
        <f t="shared" si="2"/>
        <v>3998.4160000000002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148</v>
      </c>
      <c r="C63" s="9">
        <v>145</v>
      </c>
      <c r="D63" s="9">
        <v>139.93199999999999</v>
      </c>
      <c r="E63" s="9">
        <v>71.63</v>
      </c>
      <c r="F63" s="9" t="s">
        <v>10</v>
      </c>
      <c r="G63" s="9">
        <v>71.63</v>
      </c>
      <c r="H63" s="9">
        <f t="shared" si="0"/>
        <v>0</v>
      </c>
      <c r="I63" s="10">
        <f t="shared" si="1"/>
        <v>1</v>
      </c>
      <c r="J63" s="17">
        <f t="shared" si="2"/>
        <v>10023.329159999999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149</v>
      </c>
      <c r="C64" s="9">
        <v>146</v>
      </c>
      <c r="D64" s="9">
        <v>139.93199999999999</v>
      </c>
      <c r="E64" s="9">
        <v>194.53</v>
      </c>
      <c r="F64" s="9" t="s">
        <v>10</v>
      </c>
      <c r="G64" s="9">
        <v>194.53</v>
      </c>
      <c r="H64" s="9">
        <f t="shared" si="0"/>
        <v>0</v>
      </c>
      <c r="I64" s="10">
        <f t="shared" si="1"/>
        <v>1</v>
      </c>
      <c r="J64" s="17">
        <f t="shared" si="2"/>
        <v>27220.971959999999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150</v>
      </c>
      <c r="C65" s="9">
        <v>149</v>
      </c>
      <c r="D65" s="9">
        <v>193.75200000000001</v>
      </c>
      <c r="E65" s="9">
        <v>208.32</v>
      </c>
      <c r="F65" s="9" t="s">
        <v>10</v>
      </c>
      <c r="G65" s="9">
        <v>208.32</v>
      </c>
      <c r="H65" s="9">
        <f t="shared" si="0"/>
        <v>0</v>
      </c>
      <c r="I65" s="10">
        <f t="shared" si="1"/>
        <v>1</v>
      </c>
      <c r="J65" s="17">
        <f t="shared" si="2"/>
        <v>40362.416640000003</v>
      </c>
      <c r="K65" s="16"/>
      <c r="L65" s="17">
        <f t="shared" si="3"/>
        <v>0</v>
      </c>
    </row>
    <row r="66" spans="1:12" x14ac:dyDescent="0.25">
      <c r="A66" s="9" t="s">
        <v>18</v>
      </c>
      <c r="B66" s="29" t="s">
        <v>151</v>
      </c>
      <c r="C66" s="9">
        <v>150</v>
      </c>
      <c r="D66" s="9">
        <v>13000</v>
      </c>
      <c r="E66" s="9">
        <v>1</v>
      </c>
      <c r="F66" s="9" t="s">
        <v>12</v>
      </c>
      <c r="G66" s="9">
        <v>1</v>
      </c>
      <c r="H66" s="9">
        <f t="shared" si="0"/>
        <v>0</v>
      </c>
      <c r="I66" s="10">
        <f t="shared" si="1"/>
        <v>1</v>
      </c>
      <c r="J66" s="17">
        <f t="shared" si="2"/>
        <v>13000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152</v>
      </c>
      <c r="C67" s="9">
        <v>154</v>
      </c>
      <c r="D67" s="9">
        <v>139.93199999999999</v>
      </c>
      <c r="E67" s="9">
        <v>89.92</v>
      </c>
      <c r="F67" s="9" t="s">
        <v>10</v>
      </c>
      <c r="G67" s="9">
        <v>89.92</v>
      </c>
      <c r="H67" s="9">
        <f t="shared" si="0"/>
        <v>0</v>
      </c>
      <c r="I67" s="10">
        <f t="shared" si="1"/>
        <v>1</v>
      </c>
      <c r="J67" s="17">
        <f t="shared" si="2"/>
        <v>12582.685439999999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153</v>
      </c>
      <c r="C68" s="9">
        <v>155</v>
      </c>
      <c r="D68" s="9">
        <v>139.93199999999999</v>
      </c>
      <c r="E68" s="9">
        <v>268.42</v>
      </c>
      <c r="F68" s="9" t="s">
        <v>10</v>
      </c>
      <c r="G68" s="9">
        <v>268.42</v>
      </c>
      <c r="H68" s="9">
        <f t="shared" si="0"/>
        <v>0</v>
      </c>
      <c r="I68" s="10">
        <f t="shared" si="1"/>
        <v>1</v>
      </c>
      <c r="J68" s="17">
        <f t="shared" si="2"/>
        <v>37560.547440000002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154</v>
      </c>
      <c r="C69" s="9">
        <v>157</v>
      </c>
      <c r="D69" s="9">
        <v>193.75200000000001</v>
      </c>
      <c r="E69" s="9">
        <v>142.16</v>
      </c>
      <c r="F69" s="9" t="s">
        <v>10</v>
      </c>
      <c r="G69" s="9">
        <v>142.16</v>
      </c>
      <c r="H69" s="9">
        <f t="shared" ref="H69:H134" si="4">E69-G69</f>
        <v>0</v>
      </c>
      <c r="I69" s="10">
        <f t="shared" ref="I69:I134" si="5">G69/E69</f>
        <v>1</v>
      </c>
      <c r="J69" s="17">
        <f t="shared" ref="J69:J134" si="6">D69*G69</f>
        <v>27543.784320000002</v>
      </c>
      <c r="K69" s="16"/>
      <c r="L69" s="17">
        <f t="shared" ref="L69:L132" si="7">D69*E69*K69</f>
        <v>0</v>
      </c>
    </row>
    <row r="70" spans="1:12" x14ac:dyDescent="0.25">
      <c r="A70" s="9" t="s">
        <v>50</v>
      </c>
      <c r="B70" s="29" t="s">
        <v>155</v>
      </c>
      <c r="C70" s="9">
        <v>162</v>
      </c>
      <c r="D70" s="9">
        <v>139.93199999999999</v>
      </c>
      <c r="E70" s="9">
        <v>11.61</v>
      </c>
      <c r="F70" s="9" t="s">
        <v>10</v>
      </c>
      <c r="G70" s="9">
        <v>11.61</v>
      </c>
      <c r="H70" s="9">
        <f t="shared" si="4"/>
        <v>0</v>
      </c>
      <c r="I70" s="10">
        <f t="shared" si="5"/>
        <v>1</v>
      </c>
      <c r="J70" s="17">
        <f t="shared" si="6"/>
        <v>1624.6105199999997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156</v>
      </c>
      <c r="C71" s="9">
        <v>163</v>
      </c>
      <c r="D71" s="9">
        <v>139.93199999999999</v>
      </c>
      <c r="E71" s="9">
        <v>33.43</v>
      </c>
      <c r="F71" s="9" t="s">
        <v>10</v>
      </c>
      <c r="G71" s="9">
        <v>33.43</v>
      </c>
      <c r="H71" s="9">
        <f t="shared" si="4"/>
        <v>0</v>
      </c>
      <c r="I71" s="10">
        <f t="shared" si="5"/>
        <v>1</v>
      </c>
      <c r="J71" s="17">
        <f t="shared" si="6"/>
        <v>4677.9267599999994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157</v>
      </c>
      <c r="C72" s="9">
        <v>166</v>
      </c>
      <c r="D72" s="9">
        <v>193.75200000000001</v>
      </c>
      <c r="E72" s="9">
        <v>75.290000000000006</v>
      </c>
      <c r="F72" s="9" t="s">
        <v>10</v>
      </c>
      <c r="G72" s="9">
        <v>75.290000000000006</v>
      </c>
      <c r="H72" s="9">
        <f t="shared" si="4"/>
        <v>0</v>
      </c>
      <c r="I72" s="10">
        <f t="shared" si="5"/>
        <v>1</v>
      </c>
      <c r="J72" s="17">
        <f t="shared" si="6"/>
        <v>14587.588080000001</v>
      </c>
      <c r="K72" s="16"/>
      <c r="L72" s="17">
        <f t="shared" si="7"/>
        <v>0</v>
      </c>
    </row>
    <row r="73" spans="1:12" x14ac:dyDescent="0.25">
      <c r="A73" s="9" t="s">
        <v>38</v>
      </c>
      <c r="B73" s="29" t="s">
        <v>158</v>
      </c>
      <c r="C73" s="9">
        <v>168</v>
      </c>
      <c r="D73" s="9">
        <v>215.28</v>
      </c>
      <c r="E73" s="9">
        <v>142.31</v>
      </c>
      <c r="F73" s="9" t="s">
        <v>10</v>
      </c>
      <c r="G73" s="9">
        <v>142.31</v>
      </c>
      <c r="H73" s="9">
        <f t="shared" si="4"/>
        <v>0</v>
      </c>
      <c r="I73" s="10">
        <f t="shared" si="5"/>
        <v>1</v>
      </c>
      <c r="J73" s="17">
        <f t="shared" si="6"/>
        <v>30636.496800000001</v>
      </c>
      <c r="K73" s="16"/>
      <c r="L73" s="17">
        <f t="shared" si="7"/>
        <v>0</v>
      </c>
    </row>
    <row r="74" spans="1:12" x14ac:dyDescent="0.25">
      <c r="A74" s="9" t="s">
        <v>38</v>
      </c>
      <c r="B74" s="29" t="s">
        <v>159</v>
      </c>
      <c r="C74" s="9">
        <v>170</v>
      </c>
      <c r="D74" s="9">
        <v>215.28</v>
      </c>
      <c r="E74" s="9">
        <v>61.741</v>
      </c>
      <c r="F74" s="9" t="s">
        <v>10</v>
      </c>
      <c r="G74" s="9">
        <v>61.74</v>
      </c>
      <c r="H74" s="9">
        <f t="shared" si="4"/>
        <v>9.9999999999766942E-4</v>
      </c>
      <c r="I74" s="10">
        <f t="shared" si="5"/>
        <v>0.99998380330736469</v>
      </c>
      <c r="J74" s="17">
        <f t="shared" si="6"/>
        <v>13291.387200000001</v>
      </c>
      <c r="K74" s="16"/>
      <c r="L74" s="17">
        <f t="shared" si="7"/>
        <v>0</v>
      </c>
    </row>
    <row r="75" spans="1:12" x14ac:dyDescent="0.25">
      <c r="A75" s="9" t="s">
        <v>38</v>
      </c>
      <c r="B75" s="29" t="s">
        <v>160</v>
      </c>
      <c r="C75" s="9">
        <v>173</v>
      </c>
      <c r="D75" s="9">
        <v>107.64</v>
      </c>
      <c r="E75" s="9">
        <v>29.957000000000001</v>
      </c>
      <c r="F75" s="9" t="s">
        <v>10</v>
      </c>
      <c r="G75" s="9">
        <v>29.96</v>
      </c>
      <c r="H75" s="9">
        <f t="shared" si="4"/>
        <v>-3.0000000000001137E-3</v>
      </c>
      <c r="I75" s="10">
        <f t="shared" si="5"/>
        <v>1.0001001435390726</v>
      </c>
      <c r="J75" s="17">
        <f t="shared" si="6"/>
        <v>3224.8944000000001</v>
      </c>
      <c r="K75" s="16"/>
      <c r="L75" s="17">
        <f t="shared" si="7"/>
        <v>0</v>
      </c>
    </row>
    <row r="76" spans="1:12" x14ac:dyDescent="0.25">
      <c r="A76" s="9" t="s">
        <v>38</v>
      </c>
      <c r="B76" s="29" t="s">
        <v>161</v>
      </c>
      <c r="C76" s="9">
        <v>174</v>
      </c>
      <c r="D76" s="9">
        <v>215.28</v>
      </c>
      <c r="E76" s="9">
        <v>76.679000000000002</v>
      </c>
      <c r="F76" s="9" t="s">
        <v>10</v>
      </c>
      <c r="G76" s="9">
        <v>76.680000000000007</v>
      </c>
      <c r="H76" s="9">
        <f t="shared" si="4"/>
        <v>-1.0000000000047748E-3</v>
      </c>
      <c r="I76" s="10">
        <f t="shared" si="5"/>
        <v>1.0000130413802997</v>
      </c>
      <c r="J76" s="17">
        <f t="shared" si="6"/>
        <v>16507.670400000003</v>
      </c>
      <c r="K76" s="16"/>
      <c r="L76" s="17">
        <f t="shared" si="7"/>
        <v>0</v>
      </c>
    </row>
    <row r="77" spans="1:12" x14ac:dyDescent="0.25">
      <c r="A77" s="9" t="s">
        <v>38</v>
      </c>
      <c r="B77" s="29" t="s">
        <v>162</v>
      </c>
      <c r="C77" s="9">
        <v>178</v>
      </c>
      <c r="D77" s="9">
        <v>107.64</v>
      </c>
      <c r="E77" s="9">
        <v>29.957000000000001</v>
      </c>
      <c r="F77" s="9" t="s">
        <v>10</v>
      </c>
      <c r="G77" s="9">
        <v>29.96</v>
      </c>
      <c r="H77" s="9">
        <f t="shared" si="4"/>
        <v>-3.0000000000001137E-3</v>
      </c>
      <c r="I77" s="10">
        <f t="shared" si="5"/>
        <v>1.0001001435390726</v>
      </c>
      <c r="J77" s="17">
        <f t="shared" si="6"/>
        <v>3224.8944000000001</v>
      </c>
      <c r="K77" s="16"/>
      <c r="L77" s="17">
        <f t="shared" si="7"/>
        <v>0</v>
      </c>
    </row>
    <row r="78" spans="1:12" x14ac:dyDescent="0.25">
      <c r="A78" s="9" t="s">
        <v>38</v>
      </c>
      <c r="B78" s="29" t="s">
        <v>163</v>
      </c>
      <c r="C78" s="9">
        <v>180</v>
      </c>
      <c r="D78" s="9">
        <v>200</v>
      </c>
      <c r="E78" s="9">
        <v>17</v>
      </c>
      <c r="F78" s="9" t="s">
        <v>13</v>
      </c>
      <c r="G78" s="9">
        <v>17</v>
      </c>
      <c r="H78" s="9">
        <f t="shared" si="4"/>
        <v>0</v>
      </c>
      <c r="I78" s="10">
        <f t="shared" si="5"/>
        <v>1</v>
      </c>
      <c r="J78" s="17">
        <f t="shared" si="6"/>
        <v>3400</v>
      </c>
      <c r="K78" s="16"/>
      <c r="L78" s="17">
        <f t="shared" si="7"/>
        <v>0</v>
      </c>
    </row>
    <row r="79" spans="1:12" x14ac:dyDescent="0.25">
      <c r="A79" s="9" t="s">
        <v>21</v>
      </c>
      <c r="B79" s="29" t="s">
        <v>164</v>
      </c>
      <c r="C79" s="9">
        <v>183</v>
      </c>
      <c r="D79" s="9">
        <v>215.28</v>
      </c>
      <c r="E79" s="9">
        <v>19.974</v>
      </c>
      <c r="F79" s="9" t="s">
        <v>10</v>
      </c>
      <c r="G79" s="9">
        <v>19.97</v>
      </c>
      <c r="H79" s="9">
        <f t="shared" si="4"/>
        <v>4.0000000000013358E-3</v>
      </c>
      <c r="I79" s="10">
        <f t="shared" si="5"/>
        <v>0.99979973966155999</v>
      </c>
      <c r="J79" s="17">
        <f t="shared" si="6"/>
        <v>4299.1415999999999</v>
      </c>
      <c r="K79" s="16"/>
      <c r="L79" s="17">
        <f t="shared" si="7"/>
        <v>0</v>
      </c>
    </row>
    <row r="80" spans="1:12" x14ac:dyDescent="0.25">
      <c r="A80" s="9" t="s">
        <v>21</v>
      </c>
      <c r="B80" s="29" t="s">
        <v>165</v>
      </c>
      <c r="C80" s="9">
        <v>185</v>
      </c>
      <c r="D80" s="9">
        <v>96.88</v>
      </c>
      <c r="E80" s="9">
        <v>61.966000000000001</v>
      </c>
      <c r="F80" s="9" t="s">
        <v>10</v>
      </c>
      <c r="G80" s="9">
        <v>61.97</v>
      </c>
      <c r="H80" s="9">
        <f t="shared" si="4"/>
        <v>-3.9999999999977831E-3</v>
      </c>
      <c r="I80" s="10">
        <f t="shared" si="5"/>
        <v>1.0000645515282574</v>
      </c>
      <c r="J80" s="17">
        <f t="shared" si="6"/>
        <v>6003.6535999999996</v>
      </c>
      <c r="K80" s="16"/>
      <c r="L80" s="17">
        <f t="shared" si="7"/>
        <v>0</v>
      </c>
    </row>
    <row r="81" spans="1:12" x14ac:dyDescent="0.25">
      <c r="A81" s="9" t="s">
        <v>21</v>
      </c>
      <c r="B81" s="29" t="s">
        <v>326</v>
      </c>
      <c r="C81" s="9">
        <v>186</v>
      </c>
      <c r="D81" s="9">
        <v>16.149999999999999</v>
      </c>
      <c r="E81" s="9">
        <v>400.13</v>
      </c>
      <c r="F81" s="9" t="s">
        <v>10</v>
      </c>
      <c r="G81" s="9">
        <v>400.13</v>
      </c>
      <c r="H81" s="9">
        <f t="shared" si="4"/>
        <v>0</v>
      </c>
      <c r="I81" s="10">
        <f t="shared" si="5"/>
        <v>1</v>
      </c>
      <c r="J81" s="17">
        <f t="shared" si="6"/>
        <v>6462.0994999999994</v>
      </c>
      <c r="K81" s="16"/>
      <c r="L81" s="17">
        <f t="shared" si="7"/>
        <v>0</v>
      </c>
    </row>
    <row r="82" spans="1:12" x14ac:dyDescent="0.25">
      <c r="A82" s="9" t="s">
        <v>21</v>
      </c>
      <c r="B82" s="29" t="s">
        <v>327</v>
      </c>
      <c r="C82" s="9">
        <v>190</v>
      </c>
      <c r="D82" s="9">
        <v>32.292000000000002</v>
      </c>
      <c r="E82" s="9">
        <v>400.13</v>
      </c>
      <c r="F82" s="9" t="s">
        <v>10</v>
      </c>
      <c r="G82" s="9">
        <v>400.13</v>
      </c>
      <c r="H82" s="9">
        <f t="shared" si="4"/>
        <v>0</v>
      </c>
      <c r="I82" s="10">
        <f t="shared" si="5"/>
        <v>1</v>
      </c>
      <c r="J82" s="17">
        <f t="shared" si="6"/>
        <v>12920.997960000001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169</v>
      </c>
      <c r="C83" s="9">
        <v>191</v>
      </c>
      <c r="D83" s="9">
        <v>16.149999999999999</v>
      </c>
      <c r="E83" s="9">
        <v>58.07</v>
      </c>
      <c r="F83" s="9" t="s">
        <v>10</v>
      </c>
      <c r="G83" s="9">
        <v>58.07</v>
      </c>
      <c r="H83" s="9">
        <f t="shared" si="4"/>
        <v>0</v>
      </c>
      <c r="I83" s="10">
        <f t="shared" si="5"/>
        <v>1</v>
      </c>
      <c r="J83" s="17">
        <f t="shared" si="6"/>
        <v>937.83049999999992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170</v>
      </c>
      <c r="C84" s="9">
        <v>192</v>
      </c>
      <c r="D84" s="9">
        <v>48.438000000000002</v>
      </c>
      <c r="E84" s="9">
        <v>611.94000000000005</v>
      </c>
      <c r="F84" s="9" t="s">
        <v>10</v>
      </c>
      <c r="G84" s="9">
        <v>611.94000000000005</v>
      </c>
      <c r="H84" s="9">
        <f t="shared" si="4"/>
        <v>0</v>
      </c>
      <c r="I84" s="10">
        <f t="shared" si="5"/>
        <v>1</v>
      </c>
      <c r="J84" s="17">
        <f t="shared" si="6"/>
        <v>29641.149720000005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171</v>
      </c>
      <c r="C85" s="9">
        <v>193</v>
      </c>
      <c r="D85" s="9">
        <v>16.149999999999999</v>
      </c>
      <c r="E85" s="9">
        <v>611.94000000000005</v>
      </c>
      <c r="F85" s="9" t="s">
        <v>10</v>
      </c>
      <c r="G85" s="9">
        <v>611.94000000000005</v>
      </c>
      <c r="H85" s="9">
        <f t="shared" si="4"/>
        <v>0</v>
      </c>
      <c r="I85" s="10">
        <f t="shared" si="5"/>
        <v>1</v>
      </c>
      <c r="J85" s="17">
        <f t="shared" si="6"/>
        <v>9882.8310000000001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172</v>
      </c>
      <c r="C86" s="9">
        <v>194</v>
      </c>
      <c r="D86" s="9">
        <v>26.91</v>
      </c>
      <c r="E86" s="9">
        <v>611.94000000000005</v>
      </c>
      <c r="F86" s="9" t="s">
        <v>10</v>
      </c>
      <c r="G86" s="9">
        <v>611.94000000000005</v>
      </c>
      <c r="H86" s="9">
        <f t="shared" si="4"/>
        <v>0</v>
      </c>
      <c r="I86" s="10">
        <f t="shared" si="5"/>
        <v>1</v>
      </c>
      <c r="J86" s="17">
        <f t="shared" si="6"/>
        <v>16467.305400000001</v>
      </c>
      <c r="K86" s="16"/>
      <c r="L86" s="17">
        <f t="shared" si="7"/>
        <v>0</v>
      </c>
    </row>
    <row r="87" spans="1:12" x14ac:dyDescent="0.25">
      <c r="A87" s="9" t="s">
        <v>22</v>
      </c>
      <c r="B87" s="29" t="s">
        <v>173</v>
      </c>
      <c r="C87" s="9">
        <v>215</v>
      </c>
      <c r="D87" s="9">
        <v>301.392</v>
      </c>
      <c r="E87" s="9">
        <v>18.850000000000001</v>
      </c>
      <c r="F87" s="9" t="s">
        <v>10</v>
      </c>
      <c r="G87" s="9">
        <v>18.850000000000001</v>
      </c>
      <c r="H87" s="9">
        <f t="shared" si="4"/>
        <v>0</v>
      </c>
      <c r="I87" s="10">
        <f t="shared" si="5"/>
        <v>1</v>
      </c>
      <c r="J87" s="17">
        <f t="shared" si="6"/>
        <v>5681.2392</v>
      </c>
      <c r="K87" s="16"/>
      <c r="L87" s="17">
        <f t="shared" si="7"/>
        <v>0</v>
      </c>
    </row>
    <row r="88" spans="1:12" x14ac:dyDescent="0.25">
      <c r="A88" s="9" t="s">
        <v>22</v>
      </c>
      <c r="B88" s="29" t="s">
        <v>232</v>
      </c>
      <c r="C88" s="9">
        <v>217</v>
      </c>
      <c r="D88" s="9">
        <v>450</v>
      </c>
      <c r="E88" s="9">
        <v>3</v>
      </c>
      <c r="F88" s="9" t="s">
        <v>13</v>
      </c>
      <c r="G88" s="9">
        <v>3</v>
      </c>
      <c r="H88" s="9">
        <f t="shared" si="4"/>
        <v>0</v>
      </c>
      <c r="I88" s="10">
        <f t="shared" si="5"/>
        <v>1</v>
      </c>
      <c r="J88" s="17">
        <f t="shared" si="6"/>
        <v>1350</v>
      </c>
      <c r="K88" s="16"/>
      <c r="L88" s="17">
        <f t="shared" si="7"/>
        <v>0</v>
      </c>
    </row>
    <row r="89" spans="1:12" x14ac:dyDescent="0.25">
      <c r="A89" s="9" t="s">
        <v>22</v>
      </c>
      <c r="B89" s="29" t="s">
        <v>174</v>
      </c>
      <c r="C89" s="9">
        <v>218</v>
      </c>
      <c r="D89" s="9">
        <v>350</v>
      </c>
      <c r="E89" s="9">
        <v>13</v>
      </c>
      <c r="F89" s="9" t="s">
        <v>13</v>
      </c>
      <c r="G89" s="9">
        <v>13</v>
      </c>
      <c r="H89" s="9">
        <f t="shared" si="4"/>
        <v>0</v>
      </c>
      <c r="I89" s="10">
        <f t="shared" si="5"/>
        <v>1</v>
      </c>
      <c r="J89" s="17">
        <f t="shared" si="6"/>
        <v>4550</v>
      </c>
      <c r="K89" s="16"/>
      <c r="L89" s="17">
        <f t="shared" si="7"/>
        <v>0</v>
      </c>
    </row>
    <row r="90" spans="1:12" x14ac:dyDescent="0.25">
      <c r="A90" s="9" t="s">
        <v>22</v>
      </c>
      <c r="B90" s="29" t="s">
        <v>175</v>
      </c>
      <c r="C90" s="9">
        <v>219</v>
      </c>
      <c r="D90" s="9">
        <v>82</v>
      </c>
      <c r="E90" s="9">
        <v>46.08</v>
      </c>
      <c r="F90" s="9" t="s">
        <v>19</v>
      </c>
      <c r="G90" s="9">
        <v>46.08</v>
      </c>
      <c r="H90" s="9">
        <f t="shared" si="4"/>
        <v>0</v>
      </c>
      <c r="I90" s="10">
        <f t="shared" si="5"/>
        <v>1</v>
      </c>
      <c r="J90" s="17">
        <f t="shared" si="6"/>
        <v>3778.56</v>
      </c>
      <c r="K90" s="16"/>
      <c r="L90" s="17">
        <f t="shared" si="7"/>
        <v>0</v>
      </c>
    </row>
    <row r="91" spans="1:12" x14ac:dyDescent="0.25">
      <c r="A91" s="9" t="s">
        <v>22</v>
      </c>
      <c r="B91" s="29" t="s">
        <v>176</v>
      </c>
      <c r="C91" s="9">
        <v>220</v>
      </c>
      <c r="D91" s="9">
        <v>32.799999999999997</v>
      </c>
      <c r="E91" s="9">
        <v>111</v>
      </c>
      <c r="F91" s="9" t="s">
        <v>19</v>
      </c>
      <c r="G91" s="9">
        <v>111</v>
      </c>
      <c r="H91" s="9">
        <f t="shared" si="4"/>
        <v>0</v>
      </c>
      <c r="I91" s="10">
        <f t="shared" si="5"/>
        <v>1</v>
      </c>
      <c r="J91" s="17">
        <f t="shared" si="6"/>
        <v>3640.7999999999997</v>
      </c>
      <c r="K91" s="16"/>
      <c r="L91" s="17">
        <f t="shared" si="7"/>
        <v>0</v>
      </c>
    </row>
    <row r="92" spans="1:12" x14ac:dyDescent="0.25">
      <c r="A92" s="9" t="s">
        <v>22</v>
      </c>
      <c r="B92" s="29" t="s">
        <v>177</v>
      </c>
      <c r="C92" s="9">
        <v>221</v>
      </c>
      <c r="D92" s="9">
        <v>131.19999999999999</v>
      </c>
      <c r="E92" s="9">
        <v>23.93</v>
      </c>
      <c r="F92" s="9" t="s">
        <v>19</v>
      </c>
      <c r="G92" s="9">
        <v>23.93</v>
      </c>
      <c r="H92" s="9">
        <f t="shared" si="4"/>
        <v>0</v>
      </c>
      <c r="I92" s="10">
        <f t="shared" si="5"/>
        <v>1</v>
      </c>
      <c r="J92" s="17">
        <f t="shared" si="6"/>
        <v>3139.6159999999995</v>
      </c>
      <c r="K92" s="16"/>
      <c r="L92" s="17">
        <f t="shared" si="7"/>
        <v>0</v>
      </c>
    </row>
    <row r="93" spans="1:12" x14ac:dyDescent="0.25">
      <c r="A93" s="9" t="s">
        <v>22</v>
      </c>
      <c r="B93" s="29" t="s">
        <v>178</v>
      </c>
      <c r="C93" s="9">
        <v>222</v>
      </c>
      <c r="D93" s="9">
        <v>1000</v>
      </c>
      <c r="E93" s="9">
        <v>3</v>
      </c>
      <c r="F93" s="9" t="s">
        <v>13</v>
      </c>
      <c r="G93" s="9">
        <v>3</v>
      </c>
      <c r="H93" s="9">
        <f t="shared" si="4"/>
        <v>0</v>
      </c>
      <c r="I93" s="10">
        <f t="shared" si="5"/>
        <v>1</v>
      </c>
      <c r="J93" s="17">
        <f t="shared" si="6"/>
        <v>3000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179</v>
      </c>
      <c r="C94" s="9">
        <v>224</v>
      </c>
      <c r="D94" s="9">
        <v>183</v>
      </c>
      <c r="E94" s="9">
        <v>56.93</v>
      </c>
      <c r="F94" s="9" t="s">
        <v>10</v>
      </c>
      <c r="G94" s="9">
        <v>56.93</v>
      </c>
      <c r="H94" s="9">
        <f t="shared" si="4"/>
        <v>0</v>
      </c>
      <c r="I94" s="10">
        <f t="shared" si="5"/>
        <v>1</v>
      </c>
      <c r="J94" s="17">
        <f t="shared" si="6"/>
        <v>10418.19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180</v>
      </c>
      <c r="C95" s="9">
        <v>225</v>
      </c>
      <c r="D95" s="9">
        <v>49.2</v>
      </c>
      <c r="E95" s="9">
        <v>47.49</v>
      </c>
      <c r="F95" s="9" t="s">
        <v>19</v>
      </c>
      <c r="G95" s="9">
        <v>47.49</v>
      </c>
      <c r="H95" s="9">
        <f t="shared" si="4"/>
        <v>0</v>
      </c>
      <c r="I95" s="10">
        <f t="shared" si="5"/>
        <v>1</v>
      </c>
      <c r="J95" s="17">
        <f t="shared" si="6"/>
        <v>2336.5080000000003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181</v>
      </c>
      <c r="C96" s="9">
        <v>226</v>
      </c>
      <c r="D96" s="9">
        <v>183</v>
      </c>
      <c r="E96" s="9">
        <v>52.2</v>
      </c>
      <c r="F96" s="9" t="s">
        <v>10</v>
      </c>
      <c r="G96" s="9">
        <v>52.2</v>
      </c>
      <c r="H96" s="9">
        <f t="shared" si="4"/>
        <v>0</v>
      </c>
      <c r="I96" s="10">
        <f t="shared" si="5"/>
        <v>1</v>
      </c>
      <c r="J96" s="17">
        <f t="shared" si="6"/>
        <v>9552.6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182</v>
      </c>
      <c r="C97" s="9">
        <v>227</v>
      </c>
      <c r="D97" s="9">
        <v>49.2</v>
      </c>
      <c r="E97" s="9">
        <v>50.84</v>
      </c>
      <c r="F97" s="9" t="s">
        <v>19</v>
      </c>
      <c r="G97" s="9">
        <v>50.84</v>
      </c>
      <c r="H97" s="9">
        <f t="shared" si="4"/>
        <v>0</v>
      </c>
      <c r="I97" s="10">
        <f t="shared" si="5"/>
        <v>1</v>
      </c>
      <c r="J97" s="17">
        <f t="shared" si="6"/>
        <v>2501.3280000000004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183</v>
      </c>
      <c r="C98" s="9">
        <v>228</v>
      </c>
      <c r="D98" s="9">
        <v>183</v>
      </c>
      <c r="E98" s="9">
        <v>3.63</v>
      </c>
      <c r="F98" s="9" t="s">
        <v>10</v>
      </c>
      <c r="G98" s="9">
        <v>3.63</v>
      </c>
      <c r="H98" s="9">
        <f t="shared" si="4"/>
        <v>0</v>
      </c>
      <c r="I98" s="10">
        <f t="shared" si="5"/>
        <v>1</v>
      </c>
      <c r="J98" s="17">
        <f t="shared" si="6"/>
        <v>664.29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184</v>
      </c>
      <c r="C99" s="9">
        <v>229</v>
      </c>
      <c r="D99" s="9">
        <v>49.2</v>
      </c>
      <c r="E99" s="9">
        <v>5.64</v>
      </c>
      <c r="F99" s="9" t="s">
        <v>19</v>
      </c>
      <c r="G99" s="9">
        <v>5.64</v>
      </c>
      <c r="H99" s="9">
        <f t="shared" si="4"/>
        <v>0</v>
      </c>
      <c r="I99" s="10">
        <f t="shared" si="5"/>
        <v>1</v>
      </c>
      <c r="J99" s="17">
        <f t="shared" si="6"/>
        <v>277.488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185</v>
      </c>
      <c r="C100" s="9">
        <v>230</v>
      </c>
      <c r="D100" s="9">
        <v>183</v>
      </c>
      <c r="E100" s="9">
        <v>2.96</v>
      </c>
      <c r="F100" s="9" t="s">
        <v>10</v>
      </c>
      <c r="G100" s="9">
        <v>0</v>
      </c>
      <c r="H100" s="9">
        <f t="shared" si="4"/>
        <v>2.96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478</v>
      </c>
      <c r="C101" s="9">
        <v>230</v>
      </c>
      <c r="D101" s="9">
        <v>183</v>
      </c>
      <c r="E101" s="9">
        <v>2.96</v>
      </c>
      <c r="F101" s="9" t="s">
        <v>10</v>
      </c>
      <c r="G101" s="9">
        <f>E101</f>
        <v>2.96</v>
      </c>
      <c r="H101" s="9">
        <f t="shared" ref="H101" si="8">E101-G101</f>
        <v>0</v>
      </c>
      <c r="I101" s="10">
        <f t="shared" ref="I101" si="9">G101/E101</f>
        <v>1</v>
      </c>
      <c r="J101" s="17">
        <f t="shared" ref="J101" si="10">D101*G101</f>
        <v>541.67999999999995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186</v>
      </c>
      <c r="C102" s="9">
        <v>231</v>
      </c>
      <c r="D102" s="9">
        <v>49.2</v>
      </c>
      <c r="E102" s="9">
        <v>6.75</v>
      </c>
      <c r="F102" s="9" t="s">
        <v>19</v>
      </c>
      <c r="G102" s="9">
        <v>0</v>
      </c>
      <c r="H102" s="9">
        <f t="shared" si="4"/>
        <v>6.75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333</v>
      </c>
      <c r="B103" s="29" t="s">
        <v>479</v>
      </c>
      <c r="C103" s="9">
        <v>231</v>
      </c>
      <c r="D103" s="9">
        <v>49.2</v>
      </c>
      <c r="E103" s="9">
        <v>6.75</v>
      </c>
      <c r="F103" s="9" t="s">
        <v>19</v>
      </c>
      <c r="G103" s="9">
        <f>E103</f>
        <v>6.75</v>
      </c>
      <c r="H103" s="9">
        <f t="shared" ref="H103" si="11">E103-G103</f>
        <v>0</v>
      </c>
      <c r="I103" s="10">
        <f t="shared" ref="I103" si="12">G103/E103</f>
        <v>1</v>
      </c>
      <c r="J103" s="17">
        <f t="shared" ref="J103" si="13">D103*G103</f>
        <v>332.1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187</v>
      </c>
      <c r="C104" s="9">
        <v>232</v>
      </c>
      <c r="D104" s="9">
        <v>183</v>
      </c>
      <c r="E104" s="9">
        <v>10.85</v>
      </c>
      <c r="F104" s="9" t="s">
        <v>10</v>
      </c>
      <c r="G104" s="9">
        <v>10.85</v>
      </c>
      <c r="H104" s="9">
        <f t="shared" si="4"/>
        <v>0</v>
      </c>
      <c r="I104" s="10">
        <f t="shared" si="5"/>
        <v>1</v>
      </c>
      <c r="J104" s="17">
        <f t="shared" si="6"/>
        <v>1985.55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188</v>
      </c>
      <c r="C105" s="9">
        <v>233</v>
      </c>
      <c r="D105" s="9">
        <v>49.2</v>
      </c>
      <c r="E105" s="9">
        <v>18.3</v>
      </c>
      <c r="F105" s="9" t="s">
        <v>19</v>
      </c>
      <c r="G105" s="9">
        <v>12.81</v>
      </c>
      <c r="H105" s="9">
        <f t="shared" si="4"/>
        <v>5.49</v>
      </c>
      <c r="I105" s="10">
        <f t="shared" si="5"/>
        <v>0.7</v>
      </c>
      <c r="J105" s="17">
        <f t="shared" si="6"/>
        <v>630.25200000000007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189</v>
      </c>
      <c r="C106" s="9">
        <v>234</v>
      </c>
      <c r="D106" s="9">
        <v>183</v>
      </c>
      <c r="E106" s="9">
        <v>20.12</v>
      </c>
      <c r="F106" s="9" t="s">
        <v>10</v>
      </c>
      <c r="G106" s="9">
        <v>20.12</v>
      </c>
      <c r="H106" s="9">
        <f t="shared" si="4"/>
        <v>0</v>
      </c>
      <c r="I106" s="10">
        <f t="shared" si="5"/>
        <v>1</v>
      </c>
      <c r="J106" s="17">
        <f t="shared" si="6"/>
        <v>3681.96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190</v>
      </c>
      <c r="C107" s="9">
        <v>235</v>
      </c>
      <c r="D107" s="9">
        <v>2.5</v>
      </c>
      <c r="E107" s="9">
        <v>1232</v>
      </c>
      <c r="F107" s="9" t="s">
        <v>23</v>
      </c>
      <c r="G107" s="9">
        <v>1232</v>
      </c>
      <c r="H107" s="9">
        <f t="shared" si="4"/>
        <v>0</v>
      </c>
      <c r="I107" s="10">
        <f t="shared" si="5"/>
        <v>1</v>
      </c>
      <c r="J107" s="17">
        <f t="shared" si="6"/>
        <v>3080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191</v>
      </c>
      <c r="C108" s="9">
        <v>237</v>
      </c>
      <c r="D108" s="9">
        <v>183</v>
      </c>
      <c r="E108" s="9">
        <v>3.74</v>
      </c>
      <c r="F108" s="9" t="s">
        <v>10</v>
      </c>
      <c r="G108" s="9">
        <v>3.74</v>
      </c>
      <c r="H108" s="9">
        <f t="shared" si="4"/>
        <v>0</v>
      </c>
      <c r="I108" s="10">
        <f t="shared" si="5"/>
        <v>1</v>
      </c>
      <c r="J108" s="17">
        <f t="shared" si="6"/>
        <v>684.42000000000007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192</v>
      </c>
      <c r="C109" s="9">
        <v>238</v>
      </c>
      <c r="D109" s="9">
        <v>183</v>
      </c>
      <c r="E109" s="9">
        <v>18.12</v>
      </c>
      <c r="F109" s="9" t="s">
        <v>10</v>
      </c>
      <c r="G109" s="9">
        <v>18.12</v>
      </c>
      <c r="H109" s="9">
        <f t="shared" si="4"/>
        <v>0</v>
      </c>
      <c r="I109" s="10">
        <f t="shared" si="5"/>
        <v>1</v>
      </c>
      <c r="J109" s="17">
        <f t="shared" si="6"/>
        <v>3315.96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193</v>
      </c>
      <c r="C110" s="9">
        <v>239</v>
      </c>
      <c r="D110" s="9">
        <v>183</v>
      </c>
      <c r="E110" s="9">
        <v>8.57</v>
      </c>
      <c r="F110" s="9" t="s">
        <v>10</v>
      </c>
      <c r="G110" s="9">
        <v>7.28</v>
      </c>
      <c r="H110" s="9">
        <f t="shared" si="4"/>
        <v>1.29</v>
      </c>
      <c r="I110" s="10">
        <f t="shared" si="5"/>
        <v>0.84947491248541429</v>
      </c>
      <c r="J110" s="17">
        <f t="shared" si="6"/>
        <v>1332.24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194</v>
      </c>
      <c r="C111" s="9">
        <v>240</v>
      </c>
      <c r="D111" s="9">
        <v>183</v>
      </c>
      <c r="E111" s="9">
        <v>38.43</v>
      </c>
      <c r="F111" s="9" t="s">
        <v>10</v>
      </c>
      <c r="G111" s="9">
        <v>38.43</v>
      </c>
      <c r="H111" s="9">
        <f t="shared" si="4"/>
        <v>0</v>
      </c>
      <c r="I111" s="10">
        <f t="shared" si="5"/>
        <v>1</v>
      </c>
      <c r="J111" s="17">
        <f t="shared" si="6"/>
        <v>7032.69</v>
      </c>
      <c r="K111" s="16"/>
      <c r="L111" s="17">
        <f t="shared" si="7"/>
        <v>0</v>
      </c>
    </row>
    <row r="112" spans="1:12" x14ac:dyDescent="0.25">
      <c r="A112" s="9" t="s">
        <v>21</v>
      </c>
      <c r="B112" s="29" t="s">
        <v>195</v>
      </c>
      <c r="C112" s="9">
        <v>243</v>
      </c>
      <c r="D112" s="9">
        <v>64.58</v>
      </c>
      <c r="E112" s="9">
        <v>139.18</v>
      </c>
      <c r="F112" s="9" t="s">
        <v>10</v>
      </c>
      <c r="G112" s="9">
        <v>139.18</v>
      </c>
      <c r="H112" s="9">
        <f t="shared" si="4"/>
        <v>0</v>
      </c>
      <c r="I112" s="10">
        <f t="shared" si="5"/>
        <v>1</v>
      </c>
      <c r="J112" s="17">
        <f t="shared" si="6"/>
        <v>8988.2443999999996</v>
      </c>
      <c r="K112" s="16"/>
      <c r="L112" s="17">
        <f t="shared" si="7"/>
        <v>0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14500</v>
      </c>
      <c r="E113" s="9">
        <v>1</v>
      </c>
      <c r="F113" s="9" t="s">
        <v>12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14500</v>
      </c>
      <c r="K113" s="16"/>
      <c r="L113" s="17">
        <f t="shared" si="7"/>
        <v>0</v>
      </c>
    </row>
    <row r="114" spans="1:12" x14ac:dyDescent="0.25">
      <c r="A114" s="9" t="s">
        <v>18</v>
      </c>
      <c r="B114" s="29" t="s">
        <v>197</v>
      </c>
      <c r="C114" s="9">
        <v>248</v>
      </c>
      <c r="D114" s="9">
        <v>2000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2000</v>
      </c>
      <c r="K114" s="16"/>
      <c r="L114" s="17">
        <f t="shared" si="7"/>
        <v>0</v>
      </c>
    </row>
    <row r="115" spans="1:12" x14ac:dyDescent="0.25">
      <c r="A115" s="9" t="s">
        <v>24</v>
      </c>
      <c r="B115" s="29" t="s">
        <v>198</v>
      </c>
      <c r="C115" s="9">
        <v>250</v>
      </c>
      <c r="D115" s="9">
        <v>9000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9000</v>
      </c>
      <c r="K115" s="16"/>
      <c r="L115" s="17">
        <f t="shared" si="7"/>
        <v>0</v>
      </c>
    </row>
    <row r="116" spans="1:12" x14ac:dyDescent="0.25">
      <c r="A116" s="9" t="s">
        <v>24</v>
      </c>
      <c r="B116" s="29" t="s">
        <v>199</v>
      </c>
      <c r="C116" s="9">
        <v>251</v>
      </c>
      <c r="D116" s="9">
        <v>6000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6000</v>
      </c>
      <c r="K116" s="16"/>
      <c r="L116" s="17">
        <f t="shared" si="7"/>
        <v>0</v>
      </c>
    </row>
    <row r="117" spans="1:12" x14ac:dyDescent="0.25">
      <c r="A117" s="9" t="s">
        <v>24</v>
      </c>
      <c r="B117" s="29" t="s">
        <v>200</v>
      </c>
      <c r="C117" s="9">
        <v>253</v>
      </c>
      <c r="D117" s="9">
        <v>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500</v>
      </c>
      <c r="K117" s="16"/>
      <c r="L117" s="17">
        <f t="shared" si="7"/>
        <v>0</v>
      </c>
    </row>
    <row r="118" spans="1:12" x14ac:dyDescent="0.25">
      <c r="A118" s="9" t="s">
        <v>24</v>
      </c>
      <c r="B118" s="29" t="s">
        <v>25</v>
      </c>
      <c r="C118" s="9">
        <v>254</v>
      </c>
      <c r="D118" s="9">
        <v>4000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4000</v>
      </c>
      <c r="K118" s="16"/>
      <c r="L118" s="17">
        <f t="shared" si="7"/>
        <v>0</v>
      </c>
    </row>
    <row r="119" spans="1:12" x14ac:dyDescent="0.25">
      <c r="A119" s="9" t="s">
        <v>24</v>
      </c>
      <c r="B119" s="29" t="s">
        <v>201</v>
      </c>
      <c r="C119" s="9">
        <v>255</v>
      </c>
      <c r="D119" s="9">
        <v>6000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202</v>
      </c>
      <c r="C120" s="9">
        <v>257</v>
      </c>
      <c r="D120" s="9">
        <v>1800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1800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203</v>
      </c>
      <c r="C121" s="9">
        <v>258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26</v>
      </c>
      <c r="B122" s="29" t="s">
        <v>204</v>
      </c>
      <c r="C122" s="9">
        <v>260</v>
      </c>
      <c r="D122" s="9">
        <v>5535</v>
      </c>
      <c r="E122" s="9">
        <v>31.37</v>
      </c>
      <c r="F122" s="9" t="s">
        <v>19</v>
      </c>
      <c r="G122" s="9">
        <v>31.37</v>
      </c>
      <c r="H122" s="9">
        <f t="shared" si="4"/>
        <v>0</v>
      </c>
      <c r="I122" s="10">
        <f t="shared" si="5"/>
        <v>1</v>
      </c>
      <c r="J122" s="17">
        <f t="shared" si="6"/>
        <v>173632.95</v>
      </c>
      <c r="K122" s="16"/>
      <c r="L122" s="17">
        <f t="shared" si="7"/>
        <v>0</v>
      </c>
    </row>
    <row r="123" spans="1:12" x14ac:dyDescent="0.25">
      <c r="A123" s="9" t="s">
        <v>27</v>
      </c>
      <c r="B123" s="29" t="s">
        <v>205</v>
      </c>
      <c r="C123" s="9">
        <v>262</v>
      </c>
      <c r="D123" s="9">
        <v>450</v>
      </c>
      <c r="E123" s="9">
        <v>3</v>
      </c>
      <c r="F123" s="9" t="s">
        <v>13</v>
      </c>
      <c r="G123" s="9">
        <v>3</v>
      </c>
      <c r="H123" s="9">
        <f t="shared" si="4"/>
        <v>0</v>
      </c>
      <c r="I123" s="10">
        <f t="shared" si="5"/>
        <v>1</v>
      </c>
      <c r="J123" s="17">
        <f t="shared" si="6"/>
        <v>1350</v>
      </c>
      <c r="K123" s="16"/>
      <c r="L123" s="17">
        <f t="shared" si="7"/>
        <v>0</v>
      </c>
    </row>
    <row r="124" spans="1:12" x14ac:dyDescent="0.25">
      <c r="A124" s="9" t="s">
        <v>28</v>
      </c>
      <c r="B124" s="29" t="s">
        <v>206</v>
      </c>
      <c r="C124" s="9">
        <v>263</v>
      </c>
      <c r="D124" s="9">
        <v>14832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14832</v>
      </c>
      <c r="K124" s="16"/>
      <c r="L124" s="17">
        <f t="shared" si="7"/>
        <v>0</v>
      </c>
    </row>
    <row r="125" spans="1:12" x14ac:dyDescent="0.25">
      <c r="A125" s="9" t="s">
        <v>27</v>
      </c>
      <c r="B125" s="29" t="s">
        <v>207</v>
      </c>
      <c r="C125" s="9">
        <v>264</v>
      </c>
      <c r="D125" s="9">
        <v>1500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1500</v>
      </c>
      <c r="K125" s="16"/>
      <c r="L125" s="17">
        <f t="shared" si="7"/>
        <v>0</v>
      </c>
    </row>
    <row r="126" spans="1:12" x14ac:dyDescent="0.25">
      <c r="A126" s="9" t="s">
        <v>27</v>
      </c>
      <c r="B126" s="29" t="s">
        <v>208</v>
      </c>
      <c r="C126" s="9">
        <v>265</v>
      </c>
      <c r="D126" s="9">
        <v>450</v>
      </c>
      <c r="E126" s="9">
        <v>12.5</v>
      </c>
      <c r="F126" s="9" t="s">
        <v>23</v>
      </c>
      <c r="G126" s="9">
        <v>12.5</v>
      </c>
      <c r="H126" s="9">
        <f t="shared" si="4"/>
        <v>0</v>
      </c>
      <c r="I126" s="10">
        <f t="shared" si="5"/>
        <v>1</v>
      </c>
      <c r="J126" s="17">
        <f t="shared" si="6"/>
        <v>5625</v>
      </c>
      <c r="K126" s="16"/>
      <c r="L126" s="17">
        <f t="shared" si="7"/>
        <v>0</v>
      </c>
    </row>
    <row r="127" spans="1:12" x14ac:dyDescent="0.25">
      <c r="A127" s="9" t="s">
        <v>27</v>
      </c>
      <c r="B127" s="29" t="s">
        <v>209</v>
      </c>
      <c r="C127" s="9">
        <v>270</v>
      </c>
      <c r="D127" s="9">
        <v>250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</v>
      </c>
      <c r="K127" s="16"/>
      <c r="L127" s="17">
        <f t="shared" si="7"/>
        <v>0</v>
      </c>
    </row>
    <row r="128" spans="1:12" x14ac:dyDescent="0.25">
      <c r="A128" s="9" t="s">
        <v>29</v>
      </c>
      <c r="B128" s="29" t="s">
        <v>210</v>
      </c>
      <c r="C128" s="9">
        <v>272</v>
      </c>
      <c r="D128" s="9">
        <v>12000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12000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233</v>
      </c>
      <c r="C129" s="9">
        <v>273</v>
      </c>
      <c r="D129" s="9">
        <v>1500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1500</v>
      </c>
      <c r="K129" s="16"/>
      <c r="L129" s="17">
        <f t="shared" si="7"/>
        <v>0</v>
      </c>
    </row>
    <row r="130" spans="1:12" x14ac:dyDescent="0.25">
      <c r="A130" s="9" t="s">
        <v>17</v>
      </c>
      <c r="B130" s="29" t="s">
        <v>211</v>
      </c>
      <c r="C130" s="9">
        <v>274</v>
      </c>
      <c r="D130" s="9">
        <v>350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350</v>
      </c>
      <c r="K130" s="16"/>
      <c r="L130" s="17">
        <f t="shared" si="7"/>
        <v>0</v>
      </c>
    </row>
    <row r="131" spans="1:12" x14ac:dyDescent="0.25">
      <c r="A131" s="9" t="s">
        <v>17</v>
      </c>
      <c r="B131" s="29" t="s">
        <v>212</v>
      </c>
      <c r="C131" s="9">
        <v>275</v>
      </c>
      <c r="D131" s="9">
        <v>350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350</v>
      </c>
      <c r="K131" s="16"/>
      <c r="L131" s="17">
        <f t="shared" si="7"/>
        <v>0</v>
      </c>
    </row>
    <row r="132" spans="1:12" x14ac:dyDescent="0.25">
      <c r="A132" s="9" t="s">
        <v>50</v>
      </c>
      <c r="B132" s="29" t="s">
        <v>213</v>
      </c>
      <c r="C132" s="9">
        <v>276</v>
      </c>
      <c r="D132" s="9">
        <v>750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6"/>
        <v>2250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214</v>
      </c>
      <c r="C133" s="9">
        <v>277</v>
      </c>
      <c r="D133" s="9">
        <v>34</v>
      </c>
      <c r="E133" s="9">
        <v>76.528999999999996</v>
      </c>
      <c r="F133" s="9" t="s">
        <v>31</v>
      </c>
      <c r="G133" s="9">
        <v>76.53</v>
      </c>
      <c r="H133" s="9">
        <f t="shared" si="4"/>
        <v>-1.0000000000047748E-3</v>
      </c>
      <c r="I133" s="10">
        <f t="shared" si="5"/>
        <v>1.0000130669419436</v>
      </c>
      <c r="J133" s="17">
        <f t="shared" si="6"/>
        <v>2602.02</v>
      </c>
      <c r="K133" s="16"/>
      <c r="L133" s="17">
        <f t="shared" ref="L133:L143" si="14">D133*E133*K133</f>
        <v>0</v>
      </c>
    </row>
    <row r="134" spans="1:12" x14ac:dyDescent="0.25">
      <c r="A134" s="9" t="s">
        <v>30</v>
      </c>
      <c r="B134" s="29" t="s">
        <v>215</v>
      </c>
      <c r="C134" s="9">
        <v>278</v>
      </c>
      <c r="D134" s="9">
        <v>77</v>
      </c>
      <c r="E134" s="9">
        <v>29.302600000000002</v>
      </c>
      <c r="F134" s="9" t="s">
        <v>31</v>
      </c>
      <c r="G134" s="9">
        <v>29.3</v>
      </c>
      <c r="H134" s="9">
        <f t="shared" si="4"/>
        <v>2.6000000000010459E-3</v>
      </c>
      <c r="I134" s="10">
        <f t="shared" si="5"/>
        <v>0.99991127067222696</v>
      </c>
      <c r="J134" s="17">
        <f t="shared" si="6"/>
        <v>2256.1</v>
      </c>
      <c r="K134" s="16"/>
      <c r="L134" s="17">
        <f t="shared" si="14"/>
        <v>0</v>
      </c>
    </row>
    <row r="135" spans="1:12" x14ac:dyDescent="0.25">
      <c r="A135" s="9" t="s">
        <v>30</v>
      </c>
      <c r="B135" s="29" t="s">
        <v>216</v>
      </c>
      <c r="C135" s="9">
        <v>279</v>
      </c>
      <c r="D135" s="9">
        <v>23</v>
      </c>
      <c r="E135" s="9">
        <v>66</v>
      </c>
      <c r="F135" s="9" t="s">
        <v>23</v>
      </c>
      <c r="G135" s="9">
        <v>66</v>
      </c>
      <c r="H135" s="9">
        <f t="shared" ref="H135:H143" si="15">E135-G135</f>
        <v>0</v>
      </c>
      <c r="I135" s="10">
        <f t="shared" ref="I135:I143" si="16">G135/E135</f>
        <v>1</v>
      </c>
      <c r="J135" s="17">
        <f t="shared" ref="J135:J143" si="17">D135*G135</f>
        <v>1518</v>
      </c>
      <c r="K135" s="16"/>
      <c r="L135" s="17">
        <f t="shared" si="14"/>
        <v>0</v>
      </c>
    </row>
    <row r="136" spans="1:12" x14ac:dyDescent="0.25">
      <c r="A136" s="9" t="s">
        <v>30</v>
      </c>
      <c r="B136" s="29" t="s">
        <v>217</v>
      </c>
      <c r="C136" s="9">
        <v>280</v>
      </c>
      <c r="D136" s="9">
        <v>151</v>
      </c>
      <c r="E136" s="9">
        <v>17.375499999999999</v>
      </c>
      <c r="F136" s="9" t="s">
        <v>31</v>
      </c>
      <c r="G136" s="9">
        <v>17.38</v>
      </c>
      <c r="H136" s="9">
        <f t="shared" si="15"/>
        <v>-4.5000000000001705E-3</v>
      </c>
      <c r="I136" s="10">
        <f t="shared" si="16"/>
        <v>1.0002589853529396</v>
      </c>
      <c r="J136" s="17">
        <f t="shared" si="17"/>
        <v>2624.3799999999997</v>
      </c>
      <c r="K136" s="16"/>
      <c r="L136" s="17">
        <f t="shared" si="14"/>
        <v>0</v>
      </c>
    </row>
    <row r="137" spans="1:12" x14ac:dyDescent="0.25">
      <c r="A137" s="9" t="s">
        <v>22</v>
      </c>
      <c r="B137" s="29" t="s">
        <v>218</v>
      </c>
      <c r="C137" s="9">
        <v>282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15"/>
        <v>1</v>
      </c>
      <c r="I137" s="10">
        <f t="shared" si="16"/>
        <v>0</v>
      </c>
      <c r="J137" s="17">
        <f t="shared" si="17"/>
        <v>0</v>
      </c>
      <c r="K137" s="16"/>
      <c r="L137" s="17">
        <f t="shared" si="14"/>
        <v>0</v>
      </c>
    </row>
    <row r="138" spans="1:12" x14ac:dyDescent="0.25">
      <c r="A138" s="9" t="s">
        <v>21</v>
      </c>
      <c r="B138" s="2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1</v>
      </c>
      <c r="H138" s="9">
        <f t="shared" si="15"/>
        <v>0</v>
      </c>
      <c r="I138" s="10">
        <f t="shared" si="16"/>
        <v>1</v>
      </c>
      <c r="J138" s="17">
        <f t="shared" si="17"/>
        <v>400</v>
      </c>
      <c r="K138" s="16"/>
      <c r="L138" s="17">
        <f t="shared" si="14"/>
        <v>0</v>
      </c>
    </row>
    <row r="139" spans="1:12" x14ac:dyDescent="0.25">
      <c r="A139" s="9" t="s">
        <v>34</v>
      </c>
      <c r="B139" s="29" t="s">
        <v>313</v>
      </c>
      <c r="C139" s="9">
        <v>287</v>
      </c>
      <c r="D139" s="9">
        <v>800</v>
      </c>
      <c r="E139" s="9">
        <v>1</v>
      </c>
      <c r="F139" s="9" t="s">
        <v>13</v>
      </c>
      <c r="G139" s="9">
        <v>1</v>
      </c>
      <c r="H139" s="9">
        <f t="shared" si="15"/>
        <v>0</v>
      </c>
      <c r="I139" s="10">
        <f t="shared" si="16"/>
        <v>1</v>
      </c>
      <c r="J139" s="17">
        <f t="shared" si="17"/>
        <v>800</v>
      </c>
      <c r="K139" s="16"/>
      <c r="L139" s="17">
        <f t="shared" si="14"/>
        <v>0</v>
      </c>
    </row>
    <row r="140" spans="1:12" x14ac:dyDescent="0.25">
      <c r="A140" s="9" t="s">
        <v>18</v>
      </c>
      <c r="B140" s="29" t="s">
        <v>222</v>
      </c>
      <c r="C140" s="9">
        <v>350</v>
      </c>
      <c r="D140" s="9">
        <v>1</v>
      </c>
      <c r="E140" s="9">
        <v>3</v>
      </c>
      <c r="F140" s="9" t="s">
        <v>12</v>
      </c>
      <c r="G140" s="9">
        <v>0</v>
      </c>
      <c r="H140" s="9">
        <f t="shared" si="15"/>
        <v>3</v>
      </c>
      <c r="I140" s="10">
        <f t="shared" si="16"/>
        <v>0</v>
      </c>
      <c r="J140" s="17">
        <f t="shared" si="17"/>
        <v>0</v>
      </c>
      <c r="K140" s="16"/>
      <c r="L140" s="17">
        <f t="shared" si="14"/>
        <v>0</v>
      </c>
    </row>
    <row r="141" spans="1:12" x14ac:dyDescent="0.25">
      <c r="A141" s="9" t="s">
        <v>18</v>
      </c>
      <c r="B141" s="29" t="s">
        <v>229</v>
      </c>
      <c r="C141" s="9">
        <v>447</v>
      </c>
      <c r="D141" s="9">
        <v>2750</v>
      </c>
      <c r="E141" s="9">
        <v>1</v>
      </c>
      <c r="F141" s="9" t="s">
        <v>12</v>
      </c>
      <c r="G141" s="9">
        <v>0</v>
      </c>
      <c r="H141" s="9">
        <f t="shared" si="15"/>
        <v>1</v>
      </c>
      <c r="I141" s="10">
        <f t="shared" si="16"/>
        <v>0</v>
      </c>
      <c r="J141" s="17">
        <f t="shared" si="17"/>
        <v>0</v>
      </c>
      <c r="K141" s="16"/>
      <c r="L141" s="17">
        <f t="shared" si="14"/>
        <v>0</v>
      </c>
    </row>
    <row r="142" spans="1:12" x14ac:dyDescent="0.25">
      <c r="A142" s="9" t="s">
        <v>24</v>
      </c>
      <c r="B142" s="29" t="s">
        <v>341</v>
      </c>
      <c r="C142" s="9">
        <v>464</v>
      </c>
      <c r="D142" s="9">
        <v>1000</v>
      </c>
      <c r="E142" s="9">
        <v>2</v>
      </c>
      <c r="F142" s="9" t="s">
        <v>13</v>
      </c>
      <c r="G142" s="9">
        <v>1</v>
      </c>
      <c r="H142" s="9">
        <f t="shared" si="15"/>
        <v>1</v>
      </c>
      <c r="I142" s="10">
        <f t="shared" si="16"/>
        <v>0.5</v>
      </c>
      <c r="J142" s="17">
        <f t="shared" si="17"/>
        <v>1000</v>
      </c>
      <c r="K142" s="16"/>
      <c r="L142" s="17">
        <f t="shared" si="14"/>
        <v>0</v>
      </c>
    </row>
    <row r="143" spans="1:12" x14ac:dyDescent="0.25">
      <c r="A143" s="9" t="s">
        <v>29</v>
      </c>
      <c r="B143" s="29" t="s">
        <v>275</v>
      </c>
      <c r="C143" s="9">
        <v>549</v>
      </c>
      <c r="D143" s="9">
        <v>800</v>
      </c>
      <c r="E143" s="9">
        <v>1</v>
      </c>
      <c r="F143" s="9" t="s">
        <v>12</v>
      </c>
      <c r="G143" s="9">
        <v>1</v>
      </c>
      <c r="H143" s="9">
        <f t="shared" si="15"/>
        <v>0</v>
      </c>
      <c r="I143" s="10">
        <f t="shared" si="16"/>
        <v>1</v>
      </c>
      <c r="J143" s="17">
        <f t="shared" si="17"/>
        <v>800</v>
      </c>
      <c r="K143" s="16"/>
      <c r="L143" s="17">
        <f t="shared" si="14"/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3"/>
  <dimension ref="A3:L15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172.77799999999999</v>
      </c>
      <c r="F81" s="3" t="s">
        <v>10</v>
      </c>
      <c r="G81" s="3">
        <v>172.78</v>
      </c>
      <c r="H81" s="3">
        <v>0</v>
      </c>
      <c r="I81" s="3">
        <v>100</v>
      </c>
      <c r="J81">
        <f t="shared" si="2"/>
        <v>37196.078399999999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44.738</v>
      </c>
      <c r="F82" s="3" t="s">
        <v>10</v>
      </c>
      <c r="G82" s="3">
        <v>44.74</v>
      </c>
      <c r="H82" s="3">
        <v>0</v>
      </c>
      <c r="I82" s="3">
        <v>100</v>
      </c>
      <c r="J82">
        <f t="shared" si="2"/>
        <v>9631.6272000000008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33.598999999999997</v>
      </c>
      <c r="F83" s="3" t="s">
        <v>10</v>
      </c>
      <c r="G83" s="3">
        <v>33.6</v>
      </c>
      <c r="H83" s="3">
        <v>0</v>
      </c>
      <c r="I83" s="3">
        <v>100</v>
      </c>
      <c r="J83">
        <f t="shared" si="2"/>
        <v>3616.7040000000002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99.326999999999998</v>
      </c>
      <c r="F84" s="3" t="s">
        <v>10</v>
      </c>
      <c r="G84" s="3">
        <v>99.33</v>
      </c>
      <c r="H84" s="3">
        <v>0</v>
      </c>
      <c r="I84" s="3">
        <v>100</v>
      </c>
      <c r="J84">
        <f t="shared" si="2"/>
        <v>21383.7624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33.598999999999997</v>
      </c>
      <c r="F85" s="3" t="s">
        <v>10</v>
      </c>
      <c r="G85" s="3">
        <v>33.6</v>
      </c>
      <c r="H85" s="3">
        <v>0</v>
      </c>
      <c r="I85" s="3">
        <v>100</v>
      </c>
      <c r="J85">
        <f t="shared" si="2"/>
        <v>3616.7040000000002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10</v>
      </c>
      <c r="H97" s="3">
        <v>3</v>
      </c>
      <c r="I97" s="3">
        <v>76.923000000000002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30.22</v>
      </c>
      <c r="H129" s="3">
        <v>1</v>
      </c>
      <c r="I129" s="3">
        <v>96.796999999999997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218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338</v>
      </c>
      <c r="C145" s="3">
        <v>288</v>
      </c>
      <c r="D145" s="3">
        <v>32.799999999999997</v>
      </c>
      <c r="E145" s="3">
        <v>25</v>
      </c>
      <c r="F145" s="3" t="s">
        <v>19</v>
      </c>
      <c r="G145" s="3">
        <v>0</v>
      </c>
      <c r="H145" s="3">
        <v>25</v>
      </c>
      <c r="I145" s="3">
        <v>0</v>
      </c>
    </row>
    <row r="146" spans="1:9" x14ac:dyDescent="0.25">
      <c r="A146" s="3" t="s">
        <v>22</v>
      </c>
      <c r="B146" s="3" t="s">
        <v>274</v>
      </c>
      <c r="C146" s="3">
        <v>289</v>
      </c>
      <c r="D146" s="3">
        <v>75</v>
      </c>
      <c r="E146" s="3">
        <v>73</v>
      </c>
      <c r="F146" s="3" t="s">
        <v>31</v>
      </c>
      <c r="G146" s="3">
        <v>73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232</v>
      </c>
      <c r="E147" s="3">
        <v>215</v>
      </c>
      <c r="F147" s="3" t="s">
        <v>23</v>
      </c>
      <c r="G147" s="3">
        <v>215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234</v>
      </c>
      <c r="C148" s="3">
        <v>298</v>
      </c>
      <c r="D148" s="3">
        <v>174</v>
      </c>
      <c r="E148" s="3">
        <v>290</v>
      </c>
      <c r="F148" s="3" t="s">
        <v>23</v>
      </c>
      <c r="G148" s="3">
        <v>290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332</v>
      </c>
      <c r="C149" s="3">
        <v>313</v>
      </c>
      <c r="D149" s="3">
        <v>301.392</v>
      </c>
      <c r="E149" s="3">
        <v>2.7869999999999999</v>
      </c>
      <c r="F149" s="3" t="s">
        <v>10</v>
      </c>
      <c r="G149" s="3">
        <v>0</v>
      </c>
      <c r="H149" s="3">
        <v>2.79</v>
      </c>
      <c r="I149" s="3">
        <v>0</v>
      </c>
    </row>
    <row r="150" spans="1:9" x14ac:dyDescent="0.25">
      <c r="A150" s="3" t="s">
        <v>18</v>
      </c>
      <c r="B150" s="3" t="s">
        <v>222</v>
      </c>
      <c r="C150" s="3">
        <v>350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264</v>
      </c>
      <c r="C152" s="3">
        <v>421</v>
      </c>
      <c r="D152" s="3">
        <v>1500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229</v>
      </c>
      <c r="C153" s="3">
        <v>447</v>
      </c>
      <c r="D153" s="3">
        <v>5700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457</v>
      </c>
      <c r="C154" s="3">
        <v>457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341</v>
      </c>
      <c r="C155" s="3">
        <v>464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42</v>
      </c>
      <c r="B156" s="3" t="s">
        <v>555</v>
      </c>
      <c r="C156" s="3">
        <v>485</v>
      </c>
      <c r="D156" s="3">
        <v>230</v>
      </c>
      <c r="E156" s="3">
        <v>105</v>
      </c>
      <c r="F156" s="3" t="s">
        <v>23</v>
      </c>
      <c r="G156" s="3">
        <v>105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393</v>
      </c>
      <c r="C157" s="3">
        <v>486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29</v>
      </c>
      <c r="B158" s="3" t="s">
        <v>275</v>
      </c>
      <c r="C158" s="3">
        <v>549</v>
      </c>
      <c r="D158" s="3">
        <v>800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3:L15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177.84</v>
      </c>
      <c r="F81" s="3" t="s">
        <v>10</v>
      </c>
      <c r="G81" s="3">
        <v>177.84</v>
      </c>
      <c r="H81" s="3">
        <v>0</v>
      </c>
      <c r="I81" s="3">
        <v>100</v>
      </c>
      <c r="J81">
        <f t="shared" si="2"/>
        <v>38285.395199999999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44.738</v>
      </c>
      <c r="F82" s="3" t="s">
        <v>10</v>
      </c>
      <c r="G82" s="3">
        <v>44.74</v>
      </c>
      <c r="H82" s="3">
        <v>0</v>
      </c>
      <c r="I82" s="3">
        <v>100</v>
      </c>
      <c r="J82">
        <f t="shared" si="2"/>
        <v>9631.6272000000008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33.598999999999997</v>
      </c>
      <c r="F83" s="3" t="s">
        <v>10</v>
      </c>
      <c r="G83" s="3">
        <v>33.6</v>
      </c>
      <c r="H83" s="3">
        <v>0</v>
      </c>
      <c r="I83" s="3">
        <v>100</v>
      </c>
      <c r="J83">
        <f t="shared" si="2"/>
        <v>3616.7040000000002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99.326999999999998</v>
      </c>
      <c r="F84" s="3" t="s">
        <v>10</v>
      </c>
      <c r="G84" s="3">
        <v>99.33</v>
      </c>
      <c r="H84" s="3">
        <v>0</v>
      </c>
      <c r="I84" s="3">
        <v>100</v>
      </c>
      <c r="J84">
        <f t="shared" si="2"/>
        <v>21383.7624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33.598999999999997</v>
      </c>
      <c r="F85" s="3" t="s">
        <v>10</v>
      </c>
      <c r="G85" s="3">
        <v>33.6</v>
      </c>
      <c r="H85" s="3">
        <v>0</v>
      </c>
      <c r="I85" s="3">
        <v>100</v>
      </c>
      <c r="J85">
        <f t="shared" si="2"/>
        <v>3616.7040000000002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10</v>
      </c>
      <c r="H97" s="3">
        <v>3</v>
      </c>
      <c r="I97" s="3">
        <v>76.923000000000002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30.22</v>
      </c>
      <c r="H129" s="3">
        <v>1</v>
      </c>
      <c r="I129" s="3">
        <v>96.796999999999997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218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338</v>
      </c>
      <c r="C145" s="3">
        <v>288</v>
      </c>
      <c r="D145" s="3">
        <v>32.799999999999997</v>
      </c>
      <c r="E145" s="3">
        <v>25</v>
      </c>
      <c r="F145" s="3" t="s">
        <v>19</v>
      </c>
      <c r="G145" s="3">
        <v>0</v>
      </c>
      <c r="H145" s="3">
        <v>25</v>
      </c>
      <c r="I145" s="3">
        <v>0</v>
      </c>
    </row>
    <row r="146" spans="1:9" x14ac:dyDescent="0.25">
      <c r="A146" s="3" t="s">
        <v>22</v>
      </c>
      <c r="B146" s="3" t="s">
        <v>274</v>
      </c>
      <c r="C146" s="3">
        <v>289</v>
      </c>
      <c r="D146" s="3">
        <v>75</v>
      </c>
      <c r="E146" s="3">
        <v>73</v>
      </c>
      <c r="F146" s="3" t="s">
        <v>31</v>
      </c>
      <c r="G146" s="3">
        <v>73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224</v>
      </c>
      <c r="E147" s="3">
        <v>191</v>
      </c>
      <c r="F147" s="3" t="s">
        <v>23</v>
      </c>
      <c r="G147" s="3">
        <v>191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234</v>
      </c>
      <c r="C148" s="3">
        <v>298</v>
      </c>
      <c r="D148" s="3">
        <v>174</v>
      </c>
      <c r="E148" s="3">
        <v>290</v>
      </c>
      <c r="F148" s="3" t="s">
        <v>23</v>
      </c>
      <c r="G148" s="3">
        <v>290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332</v>
      </c>
      <c r="C149" s="3">
        <v>313</v>
      </c>
      <c r="D149" s="3">
        <v>301.392</v>
      </c>
      <c r="E149" s="3">
        <v>2.7869999999999999</v>
      </c>
      <c r="F149" s="3" t="s">
        <v>10</v>
      </c>
      <c r="G149" s="3">
        <v>0</v>
      </c>
      <c r="H149" s="3">
        <v>2.79</v>
      </c>
      <c r="I149" s="3">
        <v>0</v>
      </c>
    </row>
    <row r="150" spans="1:9" x14ac:dyDescent="0.25">
      <c r="A150" s="3" t="s">
        <v>18</v>
      </c>
      <c r="B150" s="3" t="s">
        <v>222</v>
      </c>
      <c r="C150" s="3">
        <v>350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3</v>
      </c>
      <c r="F151" s="3" t="s">
        <v>12</v>
      </c>
      <c r="G151" s="3">
        <v>0</v>
      </c>
      <c r="H151" s="3">
        <v>3</v>
      </c>
      <c r="I151" s="3">
        <v>0</v>
      </c>
    </row>
    <row r="152" spans="1:9" x14ac:dyDescent="0.25">
      <c r="A152" s="3" t="s">
        <v>24</v>
      </c>
      <c r="B152" s="3" t="s">
        <v>264</v>
      </c>
      <c r="C152" s="3">
        <v>421</v>
      </c>
      <c r="D152" s="3">
        <v>1500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229</v>
      </c>
      <c r="C153" s="3">
        <v>447</v>
      </c>
      <c r="D153" s="3">
        <v>5250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457</v>
      </c>
      <c r="C154" s="3">
        <v>457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341</v>
      </c>
      <c r="C155" s="3">
        <v>464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42</v>
      </c>
      <c r="B156" s="3" t="s">
        <v>555</v>
      </c>
      <c r="C156" s="3">
        <v>485</v>
      </c>
      <c r="D156" s="3">
        <v>230</v>
      </c>
      <c r="E156" s="3">
        <v>105</v>
      </c>
      <c r="F156" s="3" t="s">
        <v>23</v>
      </c>
      <c r="G156" s="3">
        <v>105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393</v>
      </c>
      <c r="C157" s="3">
        <v>486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29</v>
      </c>
      <c r="B158" s="3" t="s">
        <v>275</v>
      </c>
      <c r="C158" s="3">
        <v>549</v>
      </c>
      <c r="D158" s="3">
        <v>800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3:L15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231</v>
      </c>
      <c r="C13" s="3">
        <v>17</v>
      </c>
      <c r="D13" s="3">
        <v>5500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5500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0</v>
      </c>
      <c r="H74" s="3">
        <v>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142.31</v>
      </c>
      <c r="F81" s="3" t="s">
        <v>10</v>
      </c>
      <c r="G81" s="3">
        <v>142.31</v>
      </c>
      <c r="H81" s="3">
        <v>0</v>
      </c>
      <c r="I81" s="3">
        <v>100</v>
      </c>
      <c r="J81">
        <f t="shared" si="2"/>
        <v>30636.496800000001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61.741</v>
      </c>
      <c r="F82" s="3" t="s">
        <v>10</v>
      </c>
      <c r="G82" s="3">
        <v>61.74</v>
      </c>
      <c r="H82" s="3">
        <v>0</v>
      </c>
      <c r="I82" s="3">
        <v>100</v>
      </c>
      <c r="J82">
        <f t="shared" si="2"/>
        <v>13291.387200000001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29.957000000000001</v>
      </c>
      <c r="F83" s="3" t="s">
        <v>10</v>
      </c>
      <c r="G83" s="3">
        <v>29.96</v>
      </c>
      <c r="H83" s="3">
        <v>0</v>
      </c>
      <c r="I83" s="3">
        <v>100</v>
      </c>
      <c r="J83">
        <f t="shared" si="2"/>
        <v>3224.8944000000001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76.679000000000002</v>
      </c>
      <c r="F84" s="3" t="s">
        <v>10</v>
      </c>
      <c r="G84" s="3">
        <v>76.680000000000007</v>
      </c>
      <c r="H84" s="3">
        <v>0</v>
      </c>
      <c r="I84" s="3">
        <v>100</v>
      </c>
      <c r="J84">
        <f t="shared" si="2"/>
        <v>16507.670400000003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29.957000000000001</v>
      </c>
      <c r="F85" s="3" t="s">
        <v>10</v>
      </c>
      <c r="G85" s="3">
        <v>29.96</v>
      </c>
      <c r="H85" s="3">
        <v>0</v>
      </c>
      <c r="I85" s="3">
        <v>100</v>
      </c>
      <c r="J85">
        <f t="shared" si="2"/>
        <v>3224.8944000000001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32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195</v>
      </c>
      <c r="C118" s="3">
        <v>243</v>
      </c>
      <c r="D118" s="3">
        <v>64.58</v>
      </c>
      <c r="E118" s="3">
        <v>138.88</v>
      </c>
      <c r="F118" s="3" t="s">
        <v>10</v>
      </c>
      <c r="G118" s="3">
        <v>138.88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30.55</v>
      </c>
      <c r="F129" s="3" t="s">
        <v>19</v>
      </c>
      <c r="G129" s="3">
        <v>17.47</v>
      </c>
      <c r="H129" s="3">
        <v>13.08</v>
      </c>
      <c r="I129" s="3">
        <v>57.185000000000002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209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218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42</v>
      </c>
      <c r="B145" s="3" t="s">
        <v>220</v>
      </c>
      <c r="C145" s="3">
        <v>304</v>
      </c>
      <c r="D145" s="3">
        <v>290</v>
      </c>
      <c r="E145" s="3">
        <v>136.06</v>
      </c>
      <c r="F145" s="3" t="s">
        <v>10</v>
      </c>
      <c r="G145" s="3">
        <v>136.06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24</v>
      </c>
      <c r="B147" s="3" t="s">
        <v>230</v>
      </c>
      <c r="C147" s="3">
        <v>407</v>
      </c>
      <c r="D147" s="3">
        <v>1000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229</v>
      </c>
      <c r="C148" s="3">
        <v>447</v>
      </c>
      <c r="D148" s="3">
        <v>8650</v>
      </c>
      <c r="E148" s="3">
        <v>1</v>
      </c>
      <c r="F148" s="3" t="s">
        <v>12</v>
      </c>
      <c r="G148" s="3">
        <v>0.5</v>
      </c>
      <c r="H148" s="3">
        <v>0.5</v>
      </c>
      <c r="I148" s="3">
        <v>50</v>
      </c>
    </row>
    <row r="149" spans="1:9" x14ac:dyDescent="0.25">
      <c r="A149" s="3" t="s">
        <v>24</v>
      </c>
      <c r="B149" s="3" t="s">
        <v>341</v>
      </c>
      <c r="C149" s="3">
        <v>464</v>
      </c>
      <c r="D149" s="3">
        <v>1000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393</v>
      </c>
      <c r="C150" s="3">
        <v>486</v>
      </c>
      <c r="D150" s="3">
        <v>1000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10.28</v>
      </c>
      <c r="H13" s="3">
        <v>0</v>
      </c>
      <c r="I13" s="3">
        <v>100</v>
      </c>
      <c r="J13">
        <f t="shared" si="0"/>
        <v>1450.7136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146.85</v>
      </c>
      <c r="F81" s="3" t="s">
        <v>10</v>
      </c>
      <c r="G81" s="3">
        <v>140</v>
      </c>
      <c r="H81" s="3">
        <v>6.85</v>
      </c>
      <c r="I81" s="3">
        <v>95.334999999999994</v>
      </c>
      <c r="J81">
        <f t="shared" si="2"/>
        <v>30139.200000000001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52.01</v>
      </c>
      <c r="F82" s="3" t="s">
        <v>10</v>
      </c>
      <c r="G82" s="3">
        <v>45.16</v>
      </c>
      <c r="H82" s="3">
        <v>6.85</v>
      </c>
      <c r="I82" s="3">
        <v>86.832999999999998</v>
      </c>
      <c r="J82">
        <f t="shared" si="2"/>
        <v>9722.0447999999997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28.859000000000002</v>
      </c>
      <c r="F83" s="3" t="s">
        <v>10</v>
      </c>
      <c r="G83" s="3">
        <v>28.86</v>
      </c>
      <c r="H83" s="3">
        <v>0</v>
      </c>
      <c r="I83" s="3">
        <v>100</v>
      </c>
      <c r="J83">
        <f t="shared" si="2"/>
        <v>3106.4904000000001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74.494</v>
      </c>
      <c r="F84" s="3" t="s">
        <v>10</v>
      </c>
      <c r="G84" s="3">
        <v>74.489999999999995</v>
      </c>
      <c r="H84" s="3">
        <v>0</v>
      </c>
      <c r="I84" s="3">
        <v>100</v>
      </c>
      <c r="J84">
        <f t="shared" si="2"/>
        <v>16036.207199999999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28.859000000000002</v>
      </c>
      <c r="F85" s="3" t="s">
        <v>10</v>
      </c>
      <c r="G85" s="3">
        <v>28.86</v>
      </c>
      <c r="H85" s="3">
        <v>0</v>
      </c>
      <c r="I85" s="3">
        <v>100</v>
      </c>
      <c r="J85">
        <f t="shared" si="2"/>
        <v>3106.4904000000001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3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45.54</v>
      </c>
      <c r="H102" s="3">
        <v>11.39</v>
      </c>
      <c r="I102" s="3">
        <v>80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37.99</v>
      </c>
      <c r="H103" s="3">
        <v>9.5</v>
      </c>
      <c r="I103" s="3">
        <v>80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41.76</v>
      </c>
      <c r="H104" s="3">
        <v>10.44</v>
      </c>
      <c r="I104" s="3">
        <v>80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40.67</v>
      </c>
      <c r="H105" s="3">
        <v>10.17</v>
      </c>
      <c r="I105" s="3">
        <v>80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0</v>
      </c>
      <c r="H112" s="3">
        <v>20.12</v>
      </c>
      <c r="I112" s="3">
        <v>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2.99</v>
      </c>
      <c r="H114" s="3">
        <v>0.75</v>
      </c>
      <c r="I114" s="3">
        <v>80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14.5</v>
      </c>
      <c r="H115" s="3">
        <v>3.62</v>
      </c>
      <c r="I115" s="3">
        <v>80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6.86</v>
      </c>
      <c r="H116" s="3">
        <v>1.71</v>
      </c>
      <c r="I116" s="3">
        <v>80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30.74</v>
      </c>
      <c r="H117" s="3">
        <v>7.69</v>
      </c>
      <c r="I117" s="3">
        <v>80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25.91</v>
      </c>
      <c r="F129" s="3" t="s">
        <v>19</v>
      </c>
      <c r="G129" s="3">
        <v>0</v>
      </c>
      <c r="H129" s="3">
        <v>25.91</v>
      </c>
      <c r="I129" s="3">
        <v>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265</v>
      </c>
      <c r="D133" s="3">
        <v>450</v>
      </c>
      <c r="E133" s="3">
        <v>12.5</v>
      </c>
      <c r="F133" s="3" t="s">
        <v>23</v>
      </c>
      <c r="G133" s="3">
        <v>0</v>
      </c>
      <c r="H133" s="3">
        <v>12.5</v>
      </c>
      <c r="I133" s="3">
        <v>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313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42</v>
      </c>
      <c r="B144" s="3" t="s">
        <v>220</v>
      </c>
      <c r="C144" s="3">
        <v>307</v>
      </c>
      <c r="D144" s="3">
        <v>290</v>
      </c>
      <c r="E144" s="3">
        <v>136.06</v>
      </c>
      <c r="F144" s="3" t="s">
        <v>10</v>
      </c>
      <c r="G144" s="3">
        <v>136.06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222</v>
      </c>
      <c r="C145" s="3">
        <v>350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38</v>
      </c>
      <c r="B146" s="3" t="s">
        <v>556</v>
      </c>
      <c r="C146" s="3">
        <v>487</v>
      </c>
      <c r="D146" s="3">
        <v>215.28</v>
      </c>
      <c r="E146" s="3">
        <v>6.8440000000000003</v>
      </c>
      <c r="F146" s="3" t="s">
        <v>10</v>
      </c>
      <c r="G146" s="3">
        <v>6.84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3:O161"/>
  <sheetViews>
    <sheetView topLeftCell="A143" zoomScale="85" zoomScaleNormal="85" workbookViewId="0">
      <selection activeCell="L4" sqref="A4:L160"/>
    </sheetView>
  </sheetViews>
  <sheetFormatPr defaultRowHeight="15" x14ac:dyDescent="0.25"/>
  <cols>
    <col min="1" max="1" width="50.140625" bestFit="1" customWidth="1"/>
    <col min="2" max="2" width="50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10.28</v>
      </c>
      <c r="H13" s="9">
        <f t="shared" si="0"/>
        <v>0</v>
      </c>
      <c r="I13" s="10">
        <f t="shared" si="1"/>
        <v>1</v>
      </c>
      <c r="J13" s="17">
        <f t="shared" si="2"/>
        <v>1450.7136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4.1310000000000002</v>
      </c>
      <c r="F16" s="9" t="s">
        <v>14</v>
      </c>
      <c r="G16" s="9">
        <v>4.13</v>
      </c>
      <c r="H16" s="9">
        <f t="shared" si="0"/>
        <v>1.000000000000334E-3</v>
      </c>
      <c r="I16" s="10">
        <f t="shared" si="1"/>
        <v>0.99975792786250295</v>
      </c>
      <c r="J16" s="17">
        <f t="shared" si="2"/>
        <v>4130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3.1160000000000001</v>
      </c>
      <c r="F17" s="9" t="s">
        <v>14</v>
      </c>
      <c r="G17" s="9">
        <v>3.12</v>
      </c>
      <c r="H17" s="9">
        <f t="shared" si="0"/>
        <v>-4.0000000000000036E-3</v>
      </c>
      <c r="I17" s="10">
        <f t="shared" si="1"/>
        <v>1.0012836970474968</v>
      </c>
      <c r="J17" s="17">
        <f t="shared" si="2"/>
        <v>3120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7.88</v>
      </c>
      <c r="F18" s="9" t="s">
        <v>14</v>
      </c>
      <c r="G18" s="9">
        <v>7.88</v>
      </c>
      <c r="H18" s="9">
        <f t="shared" si="0"/>
        <v>0</v>
      </c>
      <c r="I18" s="10">
        <f t="shared" si="1"/>
        <v>1</v>
      </c>
      <c r="J18" s="17">
        <f t="shared" si="2"/>
        <v>7880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0.4</v>
      </c>
      <c r="F19" s="9" t="s">
        <v>16</v>
      </c>
      <c r="G19" s="9">
        <v>0.4</v>
      </c>
      <c r="H19" s="9">
        <f t="shared" si="0"/>
        <v>0</v>
      </c>
      <c r="I19" s="10">
        <f t="shared" si="1"/>
        <v>1</v>
      </c>
      <c r="J19" s="17">
        <f t="shared" si="2"/>
        <v>2800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0.6</v>
      </c>
      <c r="F21" s="9" t="s">
        <v>16</v>
      </c>
      <c r="G21" s="9">
        <v>0.6</v>
      </c>
      <c r="H21" s="9">
        <f t="shared" si="0"/>
        <v>0</v>
      </c>
      <c r="I21" s="10">
        <f t="shared" si="1"/>
        <v>1</v>
      </c>
      <c r="J21" s="17">
        <f t="shared" si="2"/>
        <v>4200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1.45</v>
      </c>
      <c r="F23" s="9" t="s">
        <v>16</v>
      </c>
      <c r="G23" s="9">
        <v>1.45</v>
      </c>
      <c r="H23" s="9">
        <f t="shared" si="0"/>
        <v>0</v>
      </c>
      <c r="I23" s="10">
        <f t="shared" si="1"/>
        <v>1</v>
      </c>
      <c r="J23" s="17">
        <f t="shared" si="2"/>
        <v>10150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0.17</v>
      </c>
      <c r="F24" s="9" t="s">
        <v>16</v>
      </c>
      <c r="G24" s="9">
        <v>0.17</v>
      </c>
      <c r="H24" s="9">
        <f t="shared" si="0"/>
        <v>0</v>
      </c>
      <c r="I24" s="10">
        <f t="shared" si="1"/>
        <v>1</v>
      </c>
      <c r="J24" s="17">
        <f t="shared" si="2"/>
        <v>1190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</v>
      </c>
      <c r="F25" s="9" t="s">
        <v>16</v>
      </c>
      <c r="G25" s="9">
        <v>0.1</v>
      </c>
      <c r="H25" s="9">
        <f t="shared" si="0"/>
        <v>0</v>
      </c>
      <c r="I25" s="10">
        <f t="shared" si="1"/>
        <v>1</v>
      </c>
      <c r="J25" s="17">
        <f t="shared" si="2"/>
        <v>700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74065.2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35.255000000000003</v>
      </c>
      <c r="F26" s="9" t="s">
        <v>10</v>
      </c>
      <c r="G26" s="9">
        <v>35.26</v>
      </c>
      <c r="H26" s="9">
        <f t="shared" si="0"/>
        <v>-4.9999999999954525E-3</v>
      </c>
      <c r="I26" s="10">
        <f t="shared" si="1"/>
        <v>1.0001418238547723</v>
      </c>
      <c r="J26" s="17">
        <f t="shared" si="2"/>
        <v>10627.081919999999</v>
      </c>
      <c r="K26" s="16"/>
      <c r="L26" s="17">
        <f t="shared" si="3"/>
        <v>0</v>
      </c>
      <c r="N26" s="17" t="s">
        <v>40</v>
      </c>
      <c r="O26" s="17">
        <f>SUMIF($A$4:$A$1498,"KOUSHIK MANDAL",$L$4:$L$1498)</f>
        <v>0</v>
      </c>
    </row>
    <row r="27" spans="1:1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27.66</v>
      </c>
      <c r="F27" s="9" t="s">
        <v>10</v>
      </c>
      <c r="G27" s="9">
        <v>27.66</v>
      </c>
      <c r="H27" s="9">
        <f t="shared" si="0"/>
        <v>0</v>
      </c>
      <c r="I27" s="10">
        <f t="shared" si="1"/>
        <v>1</v>
      </c>
      <c r="J27" s="17">
        <f t="shared" si="2"/>
        <v>8336.5027200000004</v>
      </c>
      <c r="K27" s="16"/>
      <c r="L27" s="17">
        <f t="shared" si="3"/>
        <v>0</v>
      </c>
      <c r="N27" s="17" t="s">
        <v>34</v>
      </c>
      <c r="O27" s="17">
        <f>SUMIF($A$4:$A$1498,"SHEKAR T",$L$4:$L$1498)</f>
        <v>0</v>
      </c>
    </row>
    <row r="28" spans="1:15" ht="15.7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66.838999999999999</v>
      </c>
      <c r="F28" s="9" t="s">
        <v>10</v>
      </c>
      <c r="G28" s="9">
        <v>66.84</v>
      </c>
      <c r="H28" s="9">
        <f t="shared" si="0"/>
        <v>-1.0000000000047748E-3</v>
      </c>
      <c r="I28" s="10">
        <f t="shared" si="1"/>
        <v>1.0000149613249749</v>
      </c>
      <c r="J28" s="17">
        <f t="shared" si="2"/>
        <v>20145.041280000001</v>
      </c>
      <c r="K28" s="16"/>
      <c r="L28" s="17">
        <f t="shared" si="3"/>
        <v>0</v>
      </c>
      <c r="N28" s="51" t="s">
        <v>472</v>
      </c>
      <c r="O28" s="21">
        <f>SUM(O4:O25)</f>
        <v>74065.2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47.534999999999997</v>
      </c>
      <c r="F29" s="9" t="s">
        <v>10</v>
      </c>
      <c r="G29" s="9">
        <v>47.54</v>
      </c>
      <c r="H29" s="9">
        <f t="shared" si="0"/>
        <v>-5.000000000002558E-3</v>
      </c>
      <c r="I29" s="10">
        <f t="shared" si="1"/>
        <v>1.000105185652677</v>
      </c>
      <c r="J29" s="17">
        <f t="shared" si="2"/>
        <v>14328.17568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153.89400000000001</v>
      </c>
      <c r="F30" s="9" t="s">
        <v>10</v>
      </c>
      <c r="G30" s="9">
        <v>153.88999999999999</v>
      </c>
      <c r="H30" s="9">
        <f t="shared" si="0"/>
        <v>4.0000000000190994E-3</v>
      </c>
      <c r="I30" s="10">
        <f t="shared" si="1"/>
        <v>0.99997400808348591</v>
      </c>
      <c r="J30" s="17">
        <f t="shared" si="2"/>
        <v>46381.214879999992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12.7844</v>
      </c>
      <c r="F31" s="9" t="s">
        <v>10</v>
      </c>
      <c r="G31" s="9">
        <v>12.78</v>
      </c>
      <c r="H31" s="9">
        <f t="shared" si="0"/>
        <v>4.4000000000004036E-3</v>
      </c>
      <c r="I31" s="10">
        <f t="shared" si="1"/>
        <v>0.99965583054347484</v>
      </c>
      <c r="J31" s="17">
        <f t="shared" si="2"/>
        <v>3851.7897599999997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12.54</v>
      </c>
      <c r="F32" s="9" t="s">
        <v>10</v>
      </c>
      <c r="G32" s="9">
        <v>12.54</v>
      </c>
      <c r="H32" s="9">
        <f t="shared" si="0"/>
        <v>0</v>
      </c>
      <c r="I32" s="10">
        <f t="shared" si="1"/>
        <v>1</v>
      </c>
      <c r="J32" s="17">
        <f t="shared" si="2"/>
        <v>3779.4556799999996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11.081</v>
      </c>
      <c r="F33" s="9" t="s">
        <v>14</v>
      </c>
      <c r="G33" s="9">
        <v>11.08</v>
      </c>
      <c r="H33" s="9">
        <f t="shared" si="0"/>
        <v>9.9999999999944578E-4</v>
      </c>
      <c r="I33" s="10">
        <f t="shared" si="1"/>
        <v>0.99990975543723493</v>
      </c>
      <c r="J33" s="17">
        <f t="shared" si="2"/>
        <v>2493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1.6</v>
      </c>
      <c r="F34" s="9" t="s">
        <v>14</v>
      </c>
      <c r="G34" s="9">
        <v>1.6</v>
      </c>
      <c r="H34" s="9">
        <f t="shared" si="0"/>
        <v>0</v>
      </c>
      <c r="I34" s="10">
        <f t="shared" si="1"/>
        <v>1</v>
      </c>
      <c r="J34" s="17">
        <f t="shared" si="2"/>
        <v>2400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4.6740000000000004</v>
      </c>
      <c r="F35" s="9" t="s">
        <v>14</v>
      </c>
      <c r="G35" s="9">
        <v>4.67</v>
      </c>
      <c r="H35" s="9">
        <f t="shared" si="0"/>
        <v>4.0000000000004476E-3</v>
      </c>
      <c r="I35" s="10">
        <f t="shared" si="1"/>
        <v>0.99914420196833542</v>
      </c>
      <c r="J35" s="17">
        <f t="shared" si="2"/>
        <v>4203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3.3809999999999998</v>
      </c>
      <c r="F36" s="9" t="s">
        <v>14</v>
      </c>
      <c r="G36" s="9">
        <v>3.38</v>
      </c>
      <c r="H36" s="9">
        <f t="shared" si="0"/>
        <v>9.9999999999988987E-4</v>
      </c>
      <c r="I36" s="10">
        <f t="shared" si="1"/>
        <v>0.99970422951789417</v>
      </c>
      <c r="J36" s="17">
        <f t="shared" si="2"/>
        <v>6760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17.149000000000001</v>
      </c>
      <c r="F37" s="9" t="s">
        <v>14</v>
      </c>
      <c r="G37" s="9">
        <v>17.149999999999999</v>
      </c>
      <c r="H37" s="9">
        <f t="shared" si="0"/>
        <v>-9.9999999999766942E-4</v>
      </c>
      <c r="I37" s="10">
        <f t="shared" si="1"/>
        <v>1.0000583124380429</v>
      </c>
      <c r="J37" s="17">
        <f t="shared" si="2"/>
        <v>3858.7499999999995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1.8080000000000001</v>
      </c>
      <c r="F38" s="9" t="s">
        <v>14</v>
      </c>
      <c r="G38" s="9">
        <v>1.81</v>
      </c>
      <c r="H38" s="9">
        <f t="shared" si="0"/>
        <v>-2.0000000000000018E-3</v>
      </c>
      <c r="I38" s="10">
        <f t="shared" si="1"/>
        <v>1.0011061946902655</v>
      </c>
      <c r="J38" s="17">
        <f t="shared" si="2"/>
        <v>3620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0.626</v>
      </c>
      <c r="F39" s="9" t="s">
        <v>14</v>
      </c>
      <c r="G39" s="9">
        <v>0.63</v>
      </c>
      <c r="H39" s="9">
        <f t="shared" si="0"/>
        <v>-4.0000000000000036E-3</v>
      </c>
      <c r="I39" s="10">
        <f t="shared" si="1"/>
        <v>1.0063897763578276</v>
      </c>
      <c r="J39" s="17">
        <f t="shared" si="2"/>
        <v>945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0.55000000000000004</v>
      </c>
      <c r="F41" s="9" t="s">
        <v>16</v>
      </c>
      <c r="G41" s="9">
        <v>0.55000000000000004</v>
      </c>
      <c r="H41" s="9">
        <f t="shared" si="0"/>
        <v>0</v>
      </c>
      <c r="I41" s="10">
        <f t="shared" si="1"/>
        <v>1</v>
      </c>
      <c r="J41" s="17">
        <f t="shared" si="2"/>
        <v>3850.0000000000005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1.2</v>
      </c>
      <c r="F42" s="9" t="s">
        <v>16</v>
      </c>
      <c r="G42" s="9">
        <v>1.2</v>
      </c>
      <c r="H42" s="9">
        <f t="shared" si="0"/>
        <v>0</v>
      </c>
      <c r="I42" s="10">
        <f t="shared" si="1"/>
        <v>1</v>
      </c>
      <c r="J42" s="17">
        <f t="shared" si="2"/>
        <v>8400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0.17</v>
      </c>
      <c r="F43" s="9" t="s">
        <v>16</v>
      </c>
      <c r="G43" s="9">
        <v>0.17</v>
      </c>
      <c r="H43" s="9">
        <f t="shared" si="0"/>
        <v>0</v>
      </c>
      <c r="I43" s="10">
        <f t="shared" si="1"/>
        <v>1</v>
      </c>
      <c r="J43" s="17">
        <f t="shared" si="2"/>
        <v>1190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39.435000000000002</v>
      </c>
      <c r="F45" s="9" t="s">
        <v>10</v>
      </c>
      <c r="G45" s="9">
        <v>39.44</v>
      </c>
      <c r="H45" s="9">
        <f t="shared" si="0"/>
        <v>-4.9999999999954525E-3</v>
      </c>
      <c r="I45" s="10">
        <f t="shared" si="1"/>
        <v>1.0001267909217699</v>
      </c>
      <c r="J45" s="17">
        <f t="shared" si="2"/>
        <v>11886.900479999998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128.66200000000001</v>
      </c>
      <c r="F46" s="9" t="s">
        <v>10</v>
      </c>
      <c r="G46" s="9">
        <v>128.66</v>
      </c>
      <c r="H46" s="9">
        <f t="shared" si="0"/>
        <v>2.0000000000095497E-3</v>
      </c>
      <c r="I46" s="10">
        <f t="shared" si="1"/>
        <v>0.99998445539475522</v>
      </c>
      <c r="J46" s="17">
        <f t="shared" si="2"/>
        <v>38777.094720000001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12.784000000000001</v>
      </c>
      <c r="F47" s="9" t="s">
        <v>10</v>
      </c>
      <c r="G47" s="9">
        <v>12.78</v>
      </c>
      <c r="H47" s="9">
        <f t="shared" si="0"/>
        <v>4.0000000000013358E-3</v>
      </c>
      <c r="I47" s="10">
        <f t="shared" si="1"/>
        <v>0.99968710888610757</v>
      </c>
      <c r="J47" s="17">
        <f t="shared" si="2"/>
        <v>3851.7897599999997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15.494999999999999</v>
      </c>
      <c r="F48" s="9" t="s">
        <v>10</v>
      </c>
      <c r="G48" s="9">
        <v>15.5</v>
      </c>
      <c r="H48" s="9">
        <f t="shared" si="0"/>
        <v>-5.0000000000007816E-3</v>
      </c>
      <c r="I48" s="10">
        <f t="shared" si="1"/>
        <v>1.0003226847370119</v>
      </c>
      <c r="J48" s="17">
        <f t="shared" si="2"/>
        <v>4671.576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2.294</v>
      </c>
      <c r="F49" s="9" t="s">
        <v>14</v>
      </c>
      <c r="G49" s="9">
        <v>2.29</v>
      </c>
      <c r="H49" s="9">
        <f t="shared" si="0"/>
        <v>4.0000000000000036E-3</v>
      </c>
      <c r="I49" s="10">
        <f t="shared" si="1"/>
        <v>0.99825632083696603</v>
      </c>
      <c r="J49" s="17">
        <f t="shared" si="2"/>
        <v>4580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13.957000000000001</v>
      </c>
      <c r="F50" s="9" t="s">
        <v>14</v>
      </c>
      <c r="G50" s="9">
        <v>13.96</v>
      </c>
      <c r="H50" s="9">
        <f t="shared" si="0"/>
        <v>-3.0000000000001137E-3</v>
      </c>
      <c r="I50" s="10">
        <f t="shared" si="1"/>
        <v>1.0002149459052805</v>
      </c>
      <c r="J50" s="17">
        <f t="shared" si="2"/>
        <v>3141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1.8080000000000001</v>
      </c>
      <c r="F51" s="9" t="s">
        <v>14</v>
      </c>
      <c r="G51" s="9">
        <v>1.81</v>
      </c>
      <c r="H51" s="9">
        <f t="shared" si="0"/>
        <v>-2.0000000000000018E-3</v>
      </c>
      <c r="I51" s="10">
        <f t="shared" si="1"/>
        <v>1.0011061946902655</v>
      </c>
      <c r="J51" s="17">
        <f t="shared" si="2"/>
        <v>3620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0.69899999999999995</v>
      </c>
      <c r="F52" s="9" t="s">
        <v>14</v>
      </c>
      <c r="G52" s="9">
        <v>0.7</v>
      </c>
      <c r="H52" s="9">
        <f t="shared" si="0"/>
        <v>-1.0000000000000009E-3</v>
      </c>
      <c r="I52" s="10">
        <f t="shared" si="1"/>
        <v>1.0014306151645207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</v>
      </c>
      <c r="F54" s="9" t="s">
        <v>16</v>
      </c>
      <c r="G54" s="9">
        <v>0.2</v>
      </c>
      <c r="H54" s="9">
        <f t="shared" si="0"/>
        <v>0</v>
      </c>
      <c r="I54" s="10">
        <f t="shared" si="1"/>
        <v>1</v>
      </c>
      <c r="J54" s="17">
        <f t="shared" si="2"/>
        <v>1400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28.129000000000001</v>
      </c>
      <c r="F57" s="9" t="s">
        <v>10</v>
      </c>
      <c r="G57" s="9">
        <v>28.13</v>
      </c>
      <c r="H57" s="9">
        <f t="shared" si="0"/>
        <v>-9.9999999999766942E-4</v>
      </c>
      <c r="I57" s="10">
        <f t="shared" si="1"/>
        <v>1.0000355504994844</v>
      </c>
      <c r="J57" s="17">
        <f t="shared" si="2"/>
        <v>8478.1569600000003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2.4550000000000001</v>
      </c>
      <c r="F58" s="9" t="s">
        <v>10</v>
      </c>
      <c r="G58" s="9">
        <v>2.46</v>
      </c>
      <c r="H58" s="9">
        <f t="shared" si="0"/>
        <v>-4.9999999999998934E-3</v>
      </c>
      <c r="I58" s="10">
        <f t="shared" si="1"/>
        <v>1.0020366598778003</v>
      </c>
      <c r="J58" s="17">
        <f t="shared" si="2"/>
        <v>741.42431999999997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0.70899999999999996</v>
      </c>
      <c r="F59" s="9" t="s">
        <v>14</v>
      </c>
      <c r="G59" s="9">
        <v>0.71</v>
      </c>
      <c r="H59" s="9">
        <f t="shared" si="0"/>
        <v>-1.0000000000000009E-3</v>
      </c>
      <c r="I59" s="10">
        <f t="shared" si="1"/>
        <v>1.001410437235543</v>
      </c>
      <c r="J59" s="17">
        <f t="shared" si="2"/>
        <v>1420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2.6680000000000001</v>
      </c>
      <c r="F60" s="9" t="s">
        <v>14</v>
      </c>
      <c r="G60" s="9">
        <v>2.67</v>
      </c>
      <c r="H60" s="9">
        <f t="shared" si="0"/>
        <v>-1.9999999999997797E-3</v>
      </c>
      <c r="I60" s="10">
        <f t="shared" si="1"/>
        <v>1.0007496251874062</v>
      </c>
      <c r="J60" s="17">
        <f t="shared" si="2"/>
        <v>600.75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0.19600000000000001</v>
      </c>
      <c r="F61" s="9" t="s">
        <v>14</v>
      </c>
      <c r="G61" s="9">
        <v>0.2</v>
      </c>
      <c r="H61" s="9">
        <f t="shared" si="0"/>
        <v>-4.0000000000000036E-3</v>
      </c>
      <c r="I61" s="10">
        <f t="shared" si="1"/>
        <v>1.0204081632653061</v>
      </c>
      <c r="J61" s="17">
        <f t="shared" si="2"/>
        <v>300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41</v>
      </c>
      <c r="F62" s="9" t="s">
        <v>13</v>
      </c>
      <c r="G62" s="9">
        <v>41</v>
      </c>
      <c r="H62" s="9">
        <f t="shared" si="0"/>
        <v>0</v>
      </c>
      <c r="I62" s="10">
        <f t="shared" si="1"/>
        <v>1</v>
      </c>
      <c r="J62" s="17">
        <f t="shared" si="2"/>
        <v>2050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112.22</v>
      </c>
      <c r="F64" s="9" t="s">
        <v>10</v>
      </c>
      <c r="G64" s="9">
        <v>112.22</v>
      </c>
      <c r="H64" s="9">
        <f t="shared" si="0"/>
        <v>0</v>
      </c>
      <c r="I64" s="10">
        <f t="shared" si="1"/>
        <v>1</v>
      </c>
      <c r="J64" s="17">
        <f t="shared" si="2"/>
        <v>21742.849440000002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133.46</v>
      </c>
      <c r="F65" s="9" t="s">
        <v>10</v>
      </c>
      <c r="G65" s="9">
        <v>133.46</v>
      </c>
      <c r="H65" s="9">
        <f t="shared" si="0"/>
        <v>0</v>
      </c>
      <c r="I65" s="10">
        <f t="shared" si="1"/>
        <v>1</v>
      </c>
      <c r="J65" s="17">
        <f t="shared" si="2"/>
        <v>25858.141920000002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71.27</v>
      </c>
      <c r="F66" s="9" t="s">
        <v>10</v>
      </c>
      <c r="G66" s="9">
        <v>71.27</v>
      </c>
      <c r="H66" s="9">
        <f t="shared" si="0"/>
        <v>0</v>
      </c>
      <c r="I66" s="10">
        <f t="shared" si="1"/>
        <v>1</v>
      </c>
      <c r="J66" s="17">
        <f t="shared" si="2"/>
        <v>13808.705040000001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32.74</v>
      </c>
      <c r="F67" s="9" t="s">
        <v>19</v>
      </c>
      <c r="G67" s="9">
        <v>32.74</v>
      </c>
      <c r="H67" s="9">
        <f t="shared" si="0"/>
        <v>0</v>
      </c>
      <c r="I67" s="10">
        <f t="shared" si="1"/>
        <v>1</v>
      </c>
      <c r="J67" s="17">
        <f t="shared" si="2"/>
        <v>2147.7440000000001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72.209999999999994</v>
      </c>
      <c r="F68" s="9" t="s">
        <v>19</v>
      </c>
      <c r="G68" s="9">
        <v>72.209999999999994</v>
      </c>
      <c r="H68" s="9">
        <f t="shared" si="0"/>
        <v>0</v>
      </c>
      <c r="I68" s="10">
        <f t="shared" si="1"/>
        <v>1</v>
      </c>
      <c r="J68" s="17">
        <f t="shared" si="2"/>
        <v>4736.9759999999987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276</v>
      </c>
      <c r="C69" s="9">
        <v>138</v>
      </c>
      <c r="D69" s="9">
        <v>161.46</v>
      </c>
      <c r="E69" s="9">
        <v>0.66</v>
      </c>
      <c r="F69" s="9" t="s">
        <v>10</v>
      </c>
      <c r="G69" s="9">
        <v>0.66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si="2"/>
        <v>106.56360000000001</v>
      </c>
      <c r="K69" s="16"/>
      <c r="L69" s="17">
        <f t="shared" si="3"/>
        <v>0</v>
      </c>
    </row>
    <row r="70" spans="1:12" x14ac:dyDescent="0.25">
      <c r="A70" s="9" t="s">
        <v>42</v>
      </c>
      <c r="B70" s="29" t="s">
        <v>147</v>
      </c>
      <c r="C70" s="9">
        <v>140</v>
      </c>
      <c r="D70" s="9">
        <v>10.76</v>
      </c>
      <c r="E70" s="9">
        <v>201.86</v>
      </c>
      <c r="F70" s="9" t="s">
        <v>10</v>
      </c>
      <c r="G70" s="9">
        <v>201.86</v>
      </c>
      <c r="H70" s="9">
        <f t="shared" si="4"/>
        <v>0</v>
      </c>
      <c r="I70" s="10">
        <f t="shared" si="5"/>
        <v>1</v>
      </c>
      <c r="J70" s="17">
        <f t="shared" ref="J70:J133" si="6">D70*G70</f>
        <v>2172.0136000000002</v>
      </c>
      <c r="K70" s="16"/>
      <c r="L70" s="17">
        <f t="shared" ref="L70:L133" si="7">D70*E70*K70</f>
        <v>0</v>
      </c>
    </row>
    <row r="71" spans="1:12" x14ac:dyDescent="0.25">
      <c r="A71" s="9" t="s">
        <v>42</v>
      </c>
      <c r="B71" s="29" t="s">
        <v>148</v>
      </c>
      <c r="C71" s="9">
        <v>142</v>
      </c>
      <c r="D71" s="9">
        <v>139.93199999999999</v>
      </c>
      <c r="E71" s="9">
        <v>72.040000000000006</v>
      </c>
      <c r="F71" s="9" t="s">
        <v>10</v>
      </c>
      <c r="G71" s="9">
        <v>72.040000000000006</v>
      </c>
      <c r="H71" s="9">
        <f t="shared" si="4"/>
        <v>0</v>
      </c>
      <c r="I71" s="10">
        <f t="shared" si="5"/>
        <v>1</v>
      </c>
      <c r="J71" s="17">
        <f t="shared" si="6"/>
        <v>10080.701279999999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149</v>
      </c>
      <c r="C72" s="9">
        <v>143</v>
      </c>
      <c r="D72" s="9">
        <v>139.93199999999999</v>
      </c>
      <c r="E72" s="9">
        <v>187.02</v>
      </c>
      <c r="F72" s="9" t="s">
        <v>10</v>
      </c>
      <c r="G72" s="9">
        <v>187.02</v>
      </c>
      <c r="H72" s="9">
        <f t="shared" si="4"/>
        <v>0</v>
      </c>
      <c r="I72" s="10">
        <f t="shared" si="5"/>
        <v>1</v>
      </c>
      <c r="J72" s="17">
        <f t="shared" si="6"/>
        <v>26170.082640000001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150</v>
      </c>
      <c r="C73" s="9">
        <v>147</v>
      </c>
      <c r="D73" s="9">
        <v>193.75200000000001</v>
      </c>
      <c r="E73" s="9">
        <v>201.85300000000001</v>
      </c>
      <c r="F73" s="9" t="s">
        <v>10</v>
      </c>
      <c r="G73" s="9">
        <v>201.85</v>
      </c>
      <c r="H73" s="9">
        <f t="shared" si="4"/>
        <v>3.0000000000143245E-3</v>
      </c>
      <c r="I73" s="10">
        <f t="shared" si="5"/>
        <v>0.99998513769921671</v>
      </c>
      <c r="J73" s="17">
        <f t="shared" si="6"/>
        <v>39108.841200000003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13000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152</v>
      </c>
      <c r="C75" s="9">
        <v>151</v>
      </c>
      <c r="D75" s="9">
        <v>139.93199999999999</v>
      </c>
      <c r="E75" s="9">
        <v>64.644000000000005</v>
      </c>
      <c r="F75" s="9" t="s">
        <v>10</v>
      </c>
      <c r="G75" s="9">
        <v>64.64</v>
      </c>
      <c r="H75" s="9">
        <f t="shared" si="4"/>
        <v>4.0000000000048885E-3</v>
      </c>
      <c r="I75" s="10">
        <f t="shared" si="5"/>
        <v>0.99993812264092563</v>
      </c>
      <c r="J75" s="17">
        <f t="shared" si="6"/>
        <v>9045.2044799999985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153</v>
      </c>
      <c r="C76" s="9">
        <v>152</v>
      </c>
      <c r="D76" s="9">
        <v>139.93199999999999</v>
      </c>
      <c r="E76" s="9">
        <v>206.23</v>
      </c>
      <c r="F76" s="9" t="s">
        <v>10</v>
      </c>
      <c r="G76" s="9">
        <v>206.23</v>
      </c>
      <c r="H76" s="9">
        <f t="shared" si="4"/>
        <v>0</v>
      </c>
      <c r="I76" s="10">
        <f t="shared" si="5"/>
        <v>1</v>
      </c>
      <c r="J76" s="17">
        <f t="shared" si="6"/>
        <v>28858.176359999998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154</v>
      </c>
      <c r="C77" s="9">
        <v>156</v>
      </c>
      <c r="D77" s="9">
        <v>193.75200000000001</v>
      </c>
      <c r="E77" s="9">
        <v>132.03</v>
      </c>
      <c r="F77" s="9" t="s">
        <v>10</v>
      </c>
      <c r="G77" s="9">
        <v>132.03</v>
      </c>
      <c r="H77" s="9">
        <f t="shared" si="4"/>
        <v>0</v>
      </c>
      <c r="I77" s="10">
        <f t="shared" si="5"/>
        <v>1</v>
      </c>
      <c r="J77" s="17">
        <f t="shared" si="6"/>
        <v>25581.076560000001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155</v>
      </c>
      <c r="C78" s="9">
        <v>160</v>
      </c>
      <c r="D78" s="9">
        <v>139.93199999999999</v>
      </c>
      <c r="E78" s="9">
        <v>12.3</v>
      </c>
      <c r="F78" s="9" t="s">
        <v>10</v>
      </c>
      <c r="G78" s="9">
        <v>12.3</v>
      </c>
      <c r="H78" s="9">
        <f t="shared" si="4"/>
        <v>0</v>
      </c>
      <c r="I78" s="10">
        <f t="shared" si="5"/>
        <v>1</v>
      </c>
      <c r="J78" s="17">
        <f t="shared" si="6"/>
        <v>1721.1635999999999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156</v>
      </c>
      <c r="C79" s="9">
        <v>161</v>
      </c>
      <c r="D79" s="9">
        <v>139.93199999999999</v>
      </c>
      <c r="E79" s="9">
        <v>39.21</v>
      </c>
      <c r="F79" s="9" t="s">
        <v>10</v>
      </c>
      <c r="G79" s="9">
        <v>39.21</v>
      </c>
      <c r="H79" s="9">
        <f t="shared" si="4"/>
        <v>0</v>
      </c>
      <c r="I79" s="10">
        <f t="shared" si="5"/>
        <v>1</v>
      </c>
      <c r="J79" s="17">
        <f t="shared" si="6"/>
        <v>5486.7337199999993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157</v>
      </c>
      <c r="C80" s="9">
        <v>165</v>
      </c>
      <c r="D80" s="9">
        <v>193.75200000000001</v>
      </c>
      <c r="E80" s="9">
        <v>138.78100000000001</v>
      </c>
      <c r="F80" s="9" t="s">
        <v>10</v>
      </c>
      <c r="G80" s="9">
        <v>138.78</v>
      </c>
      <c r="H80" s="9">
        <f t="shared" si="4"/>
        <v>1.0000000000047748E-3</v>
      </c>
      <c r="I80" s="10">
        <f t="shared" si="5"/>
        <v>0.99999279440269195</v>
      </c>
      <c r="J80" s="17">
        <f t="shared" si="6"/>
        <v>26888.902560000002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158</v>
      </c>
      <c r="C81" s="9">
        <v>168</v>
      </c>
      <c r="D81" s="9">
        <v>215.28</v>
      </c>
      <c r="E81" s="9">
        <v>151.38</v>
      </c>
      <c r="F81" s="9" t="s">
        <v>10</v>
      </c>
      <c r="G81" s="9">
        <v>151.38</v>
      </c>
      <c r="H81" s="9">
        <f t="shared" si="4"/>
        <v>0</v>
      </c>
      <c r="I81" s="10">
        <f t="shared" si="5"/>
        <v>1</v>
      </c>
      <c r="J81" s="17">
        <f t="shared" si="6"/>
        <v>32589.0864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159</v>
      </c>
      <c r="C82" s="9">
        <v>170</v>
      </c>
      <c r="D82" s="9">
        <v>215.28</v>
      </c>
      <c r="E82" s="9">
        <v>53.98</v>
      </c>
      <c r="F82" s="9" t="s">
        <v>10</v>
      </c>
      <c r="G82" s="9">
        <v>53.98</v>
      </c>
      <c r="H82" s="9">
        <f t="shared" si="4"/>
        <v>0</v>
      </c>
      <c r="I82" s="10">
        <f t="shared" si="5"/>
        <v>1</v>
      </c>
      <c r="J82" s="17">
        <f t="shared" si="6"/>
        <v>11620.814399999999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160</v>
      </c>
      <c r="C83" s="9">
        <v>173</v>
      </c>
      <c r="D83" s="9">
        <v>107.64</v>
      </c>
      <c r="E83" s="9">
        <v>36.9</v>
      </c>
      <c r="F83" s="9" t="s">
        <v>10</v>
      </c>
      <c r="G83" s="9">
        <v>36.9</v>
      </c>
      <c r="H83" s="9">
        <f t="shared" si="4"/>
        <v>0</v>
      </c>
      <c r="I83" s="10">
        <f t="shared" si="5"/>
        <v>1</v>
      </c>
      <c r="J83" s="17">
        <f t="shared" si="6"/>
        <v>3971.9159999999997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161</v>
      </c>
      <c r="C84" s="9">
        <v>174</v>
      </c>
      <c r="D84" s="9">
        <v>215.28</v>
      </c>
      <c r="E84" s="9">
        <v>77.33</v>
      </c>
      <c r="F84" s="9" t="s">
        <v>10</v>
      </c>
      <c r="G84" s="9">
        <v>77.33</v>
      </c>
      <c r="H84" s="9">
        <f t="shared" si="4"/>
        <v>0</v>
      </c>
      <c r="I84" s="10">
        <f t="shared" si="5"/>
        <v>1</v>
      </c>
      <c r="J84" s="17">
        <f t="shared" si="6"/>
        <v>16647.6024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162</v>
      </c>
      <c r="C85" s="9">
        <v>178</v>
      </c>
      <c r="D85" s="9">
        <v>107.64</v>
      </c>
      <c r="E85" s="9">
        <v>36.9</v>
      </c>
      <c r="F85" s="9" t="s">
        <v>10</v>
      </c>
      <c r="G85" s="9">
        <v>36.9</v>
      </c>
      <c r="H85" s="9">
        <f t="shared" si="4"/>
        <v>0</v>
      </c>
      <c r="I85" s="10">
        <f t="shared" si="5"/>
        <v>1</v>
      </c>
      <c r="J85" s="17">
        <f t="shared" si="6"/>
        <v>3971.9159999999997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163</v>
      </c>
      <c r="C86" s="9">
        <v>180</v>
      </c>
      <c r="D86" s="9">
        <v>200</v>
      </c>
      <c r="E86" s="9">
        <v>22</v>
      </c>
      <c r="F86" s="9" t="s">
        <v>13</v>
      </c>
      <c r="G86" s="9">
        <v>22</v>
      </c>
      <c r="H86" s="9">
        <f t="shared" si="4"/>
        <v>0</v>
      </c>
      <c r="I86" s="10">
        <f t="shared" si="5"/>
        <v>1</v>
      </c>
      <c r="J86" s="17">
        <f t="shared" si="6"/>
        <v>4400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19.974</v>
      </c>
      <c r="F87" s="9" t="s">
        <v>10</v>
      </c>
      <c r="G87" s="9">
        <v>19.97</v>
      </c>
      <c r="H87" s="9">
        <f t="shared" si="4"/>
        <v>4.0000000000013358E-3</v>
      </c>
      <c r="I87" s="10">
        <f t="shared" si="5"/>
        <v>0.99979973966155999</v>
      </c>
      <c r="J87" s="17">
        <f t="shared" si="6"/>
        <v>4299.1415999999999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61.966000000000001</v>
      </c>
      <c r="F88" s="9" t="s">
        <v>10</v>
      </c>
      <c r="G88" s="9">
        <v>61.97</v>
      </c>
      <c r="H88" s="9">
        <f t="shared" si="4"/>
        <v>-3.9999999999977831E-3</v>
      </c>
      <c r="I88" s="10">
        <f t="shared" si="5"/>
        <v>1.0000645515282574</v>
      </c>
      <c r="J88" s="17">
        <f t="shared" si="6"/>
        <v>6003.6535999999996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400.13</v>
      </c>
      <c r="F89" s="9" t="s">
        <v>10</v>
      </c>
      <c r="G89" s="9">
        <v>400.13</v>
      </c>
      <c r="H89" s="9">
        <f t="shared" si="4"/>
        <v>0</v>
      </c>
      <c r="I89" s="10">
        <f t="shared" si="5"/>
        <v>1</v>
      </c>
      <c r="J89" s="17">
        <f t="shared" si="6"/>
        <v>6462.0994999999994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400.13</v>
      </c>
      <c r="F90" s="9" t="s">
        <v>10</v>
      </c>
      <c r="G90" s="9">
        <v>400.13</v>
      </c>
      <c r="H90" s="9">
        <f t="shared" si="4"/>
        <v>0</v>
      </c>
      <c r="I90" s="10">
        <f t="shared" si="5"/>
        <v>1</v>
      </c>
      <c r="J90" s="17">
        <f t="shared" si="6"/>
        <v>12920.997960000001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58.07</v>
      </c>
      <c r="F91" s="9" t="s">
        <v>10</v>
      </c>
      <c r="G91" s="9">
        <v>58.07</v>
      </c>
      <c r="H91" s="9">
        <f t="shared" si="4"/>
        <v>0</v>
      </c>
      <c r="I91" s="10">
        <f t="shared" si="5"/>
        <v>1</v>
      </c>
      <c r="J91" s="17">
        <f t="shared" si="6"/>
        <v>937.83049999999992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611.94000000000005</v>
      </c>
      <c r="F92" s="9" t="s">
        <v>10</v>
      </c>
      <c r="G92" s="9">
        <v>611.94000000000005</v>
      </c>
      <c r="H92" s="9">
        <f t="shared" si="4"/>
        <v>0</v>
      </c>
      <c r="I92" s="10">
        <f t="shared" si="5"/>
        <v>1</v>
      </c>
      <c r="J92" s="17">
        <f t="shared" si="6"/>
        <v>29641.149720000005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611.94000000000005</v>
      </c>
      <c r="F93" s="9" t="s">
        <v>10</v>
      </c>
      <c r="G93" s="9">
        <v>611.94000000000005</v>
      </c>
      <c r="H93" s="9">
        <f t="shared" si="4"/>
        <v>0</v>
      </c>
      <c r="I93" s="10">
        <f t="shared" si="5"/>
        <v>1</v>
      </c>
      <c r="J93" s="17">
        <f t="shared" si="6"/>
        <v>9882.8310000000001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611.94000000000005</v>
      </c>
      <c r="F94" s="9" t="s">
        <v>10</v>
      </c>
      <c r="G94" s="9">
        <v>611.94000000000005</v>
      </c>
      <c r="H94" s="9">
        <f t="shared" si="4"/>
        <v>0</v>
      </c>
      <c r="I94" s="10">
        <f t="shared" si="5"/>
        <v>1</v>
      </c>
      <c r="J94" s="17">
        <f t="shared" si="6"/>
        <v>16467.305400000001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173</v>
      </c>
      <c r="C95" s="9">
        <v>215</v>
      </c>
      <c r="D95" s="9">
        <v>301.392</v>
      </c>
      <c r="E95" s="9">
        <v>18.850000000000001</v>
      </c>
      <c r="F95" s="9" t="s">
        <v>10</v>
      </c>
      <c r="G95" s="9">
        <v>18.850000000000001</v>
      </c>
      <c r="H95" s="9">
        <f t="shared" si="4"/>
        <v>0</v>
      </c>
      <c r="I95" s="10">
        <f t="shared" si="5"/>
        <v>1</v>
      </c>
      <c r="J95" s="17">
        <f t="shared" si="6"/>
        <v>5681.2392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450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13</v>
      </c>
      <c r="F97" s="9" t="s">
        <v>13</v>
      </c>
      <c r="G97" s="9">
        <v>13</v>
      </c>
      <c r="H97" s="9">
        <f t="shared" si="4"/>
        <v>0</v>
      </c>
      <c r="I97" s="10">
        <f t="shared" si="5"/>
        <v>1</v>
      </c>
      <c r="J97" s="17">
        <f t="shared" si="6"/>
        <v>4550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46.08</v>
      </c>
      <c r="F98" s="9" t="s">
        <v>19</v>
      </c>
      <c r="G98" s="9">
        <v>46.08</v>
      </c>
      <c r="H98" s="9">
        <f t="shared" si="4"/>
        <v>0</v>
      </c>
      <c r="I98" s="10">
        <f t="shared" si="5"/>
        <v>1</v>
      </c>
      <c r="J98" s="17">
        <f t="shared" si="6"/>
        <v>3778.56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111</v>
      </c>
      <c r="F99" s="9" t="s">
        <v>19</v>
      </c>
      <c r="G99" s="9">
        <v>111</v>
      </c>
      <c r="H99" s="9">
        <f t="shared" si="4"/>
        <v>0</v>
      </c>
      <c r="I99" s="10">
        <f t="shared" si="5"/>
        <v>1</v>
      </c>
      <c r="J99" s="17">
        <f t="shared" si="6"/>
        <v>3640.7999999999997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23.93</v>
      </c>
      <c r="F100" s="9" t="s">
        <v>19</v>
      </c>
      <c r="G100" s="9">
        <v>23.93</v>
      </c>
      <c r="H100" s="9">
        <f t="shared" si="4"/>
        <v>0</v>
      </c>
      <c r="I100" s="10">
        <f t="shared" si="5"/>
        <v>1</v>
      </c>
      <c r="J100" s="17">
        <f t="shared" si="6"/>
        <v>3139.6159999999995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4"/>
        <v>3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178</v>
      </c>
      <c r="C102" s="9">
        <v>222</v>
      </c>
      <c r="D102" s="9">
        <v>1000</v>
      </c>
      <c r="E102" s="9">
        <v>3</v>
      </c>
      <c r="F102" s="9" t="s">
        <v>13</v>
      </c>
      <c r="G102" s="9">
        <v>3</v>
      </c>
      <c r="H102" s="9">
        <f t="shared" si="4"/>
        <v>0</v>
      </c>
      <c r="I102" s="10">
        <f t="shared" si="5"/>
        <v>1</v>
      </c>
      <c r="J102" s="17">
        <f t="shared" si="6"/>
        <v>3000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179</v>
      </c>
      <c r="C103" s="9">
        <v>224</v>
      </c>
      <c r="D103" s="9">
        <v>183</v>
      </c>
      <c r="E103" s="9">
        <v>56.93</v>
      </c>
      <c r="F103" s="9" t="s">
        <v>10</v>
      </c>
      <c r="G103" s="9">
        <v>45.54</v>
      </c>
      <c r="H103" s="9">
        <f t="shared" si="4"/>
        <v>11.39</v>
      </c>
      <c r="I103" s="10">
        <f t="shared" si="5"/>
        <v>0.79992973827507463</v>
      </c>
      <c r="J103" s="17">
        <f t="shared" si="6"/>
        <v>8333.82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179</v>
      </c>
      <c r="C104" s="9">
        <v>224</v>
      </c>
      <c r="D104" s="9">
        <v>183</v>
      </c>
      <c r="E104" s="9">
        <v>11.3856</v>
      </c>
      <c r="F104" s="9" t="s">
        <v>10</v>
      </c>
      <c r="G104" s="9">
        <v>11.39</v>
      </c>
      <c r="H104" s="9">
        <f t="shared" si="4"/>
        <v>-4.4000000000004036E-3</v>
      </c>
      <c r="I104" s="10">
        <f t="shared" si="5"/>
        <v>1.0003864530635189</v>
      </c>
      <c r="J104" s="17">
        <f t="shared" si="6"/>
        <v>2084.37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180</v>
      </c>
      <c r="C105" s="9">
        <v>225</v>
      </c>
      <c r="D105" s="9">
        <v>49.2</v>
      </c>
      <c r="E105" s="9">
        <v>47.49</v>
      </c>
      <c r="F105" s="9" t="s">
        <v>19</v>
      </c>
      <c r="G105" s="9">
        <v>37.99</v>
      </c>
      <c r="H105" s="9">
        <f t="shared" si="4"/>
        <v>9.5</v>
      </c>
      <c r="I105" s="10">
        <f t="shared" si="5"/>
        <v>0.7999578858707096</v>
      </c>
      <c r="J105" s="17">
        <f t="shared" si="6"/>
        <v>1869.1080000000002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180</v>
      </c>
      <c r="C106" s="9">
        <v>225</v>
      </c>
      <c r="D106" s="9">
        <v>49.2</v>
      </c>
      <c r="E106" s="9">
        <v>9.4979999999999993</v>
      </c>
      <c r="F106" s="9" t="s">
        <v>19</v>
      </c>
      <c r="G106" s="9">
        <v>9.5</v>
      </c>
      <c r="H106" s="9">
        <f t="shared" si="4"/>
        <v>-2.0000000000006679E-3</v>
      </c>
      <c r="I106" s="10">
        <f t="shared" si="5"/>
        <v>1.0002105706464519</v>
      </c>
      <c r="J106" s="17">
        <f t="shared" si="6"/>
        <v>467.40000000000003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181</v>
      </c>
      <c r="C107" s="9">
        <v>226</v>
      </c>
      <c r="D107" s="9">
        <v>183</v>
      </c>
      <c r="E107" s="9">
        <v>52.2</v>
      </c>
      <c r="F107" s="9" t="s">
        <v>10</v>
      </c>
      <c r="G107" s="9">
        <v>41.76</v>
      </c>
      <c r="H107" s="9">
        <f t="shared" si="4"/>
        <v>10.440000000000005</v>
      </c>
      <c r="I107" s="10">
        <f t="shared" si="5"/>
        <v>0.79999999999999993</v>
      </c>
      <c r="J107" s="17">
        <f t="shared" si="6"/>
        <v>7642.08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181</v>
      </c>
      <c r="C108" s="9">
        <v>226</v>
      </c>
      <c r="D108" s="9">
        <v>183</v>
      </c>
      <c r="E108" s="9">
        <v>10.44</v>
      </c>
      <c r="F108" s="9" t="s">
        <v>10</v>
      </c>
      <c r="G108" s="9">
        <v>10.44</v>
      </c>
      <c r="H108" s="9">
        <f t="shared" si="4"/>
        <v>0</v>
      </c>
      <c r="I108" s="10">
        <f t="shared" si="5"/>
        <v>1</v>
      </c>
      <c r="J108" s="17">
        <f t="shared" si="6"/>
        <v>1910.52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182</v>
      </c>
      <c r="C109" s="9">
        <v>227</v>
      </c>
      <c r="D109" s="9">
        <v>49.2</v>
      </c>
      <c r="E109" s="9">
        <v>50.84</v>
      </c>
      <c r="F109" s="9" t="s">
        <v>19</v>
      </c>
      <c r="G109" s="9">
        <v>40.67</v>
      </c>
      <c r="H109" s="9">
        <f t="shared" si="4"/>
        <v>10.170000000000002</v>
      </c>
      <c r="I109" s="10">
        <f t="shared" si="5"/>
        <v>0.79996066089693152</v>
      </c>
      <c r="J109" s="17">
        <f t="shared" si="6"/>
        <v>2000.9640000000002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182</v>
      </c>
      <c r="C110" s="9">
        <v>227</v>
      </c>
      <c r="D110" s="9">
        <v>49.2</v>
      </c>
      <c r="E110" s="9">
        <v>10.167999999999999</v>
      </c>
      <c r="F110" s="9" t="s">
        <v>19</v>
      </c>
      <c r="G110" s="9">
        <v>10.17</v>
      </c>
      <c r="H110" s="9">
        <f t="shared" si="4"/>
        <v>-2.0000000000006679E-3</v>
      </c>
      <c r="I110" s="10">
        <f t="shared" si="5"/>
        <v>1.0001966955153423</v>
      </c>
      <c r="J110" s="17">
        <f t="shared" si="6"/>
        <v>500.36400000000003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183</v>
      </c>
      <c r="C111" s="9">
        <v>228</v>
      </c>
      <c r="D111" s="9">
        <v>183</v>
      </c>
      <c r="E111" s="9">
        <v>3.63</v>
      </c>
      <c r="F111" s="9" t="s">
        <v>10</v>
      </c>
      <c r="G111" s="9">
        <v>2.9</v>
      </c>
      <c r="H111" s="9">
        <f t="shared" si="4"/>
        <v>0.73</v>
      </c>
      <c r="I111" s="10">
        <f t="shared" si="5"/>
        <v>0.79889807162534432</v>
      </c>
      <c r="J111" s="17">
        <f t="shared" si="6"/>
        <v>530.69999999999993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183</v>
      </c>
      <c r="C112" s="9">
        <v>228</v>
      </c>
      <c r="D112" s="9">
        <v>183</v>
      </c>
      <c r="E112" s="9">
        <v>0.72599999999999998</v>
      </c>
      <c r="F112" s="9" t="s">
        <v>10</v>
      </c>
      <c r="G112" s="9">
        <v>0.73</v>
      </c>
      <c r="H112" s="9">
        <f t="shared" si="4"/>
        <v>-4.0000000000000036E-3</v>
      </c>
      <c r="I112" s="10">
        <f t="shared" si="5"/>
        <v>1.0055096418732783</v>
      </c>
      <c r="J112" s="17">
        <f t="shared" si="6"/>
        <v>133.59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184</v>
      </c>
      <c r="C113" s="9">
        <v>229</v>
      </c>
      <c r="D113" s="9">
        <v>49.2</v>
      </c>
      <c r="E113" s="9">
        <v>5.64</v>
      </c>
      <c r="F113" s="9" t="s">
        <v>19</v>
      </c>
      <c r="G113" s="9">
        <v>4.51</v>
      </c>
      <c r="H113" s="9">
        <f t="shared" si="4"/>
        <v>1.1299999999999999</v>
      </c>
      <c r="I113" s="10">
        <f t="shared" si="5"/>
        <v>0.79964539007092195</v>
      </c>
      <c r="J113" s="17">
        <f t="shared" si="6"/>
        <v>221.892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184</v>
      </c>
      <c r="C114" s="9">
        <v>229</v>
      </c>
      <c r="D114" s="9">
        <v>49.2</v>
      </c>
      <c r="E114" s="9">
        <v>1.1279999999999999</v>
      </c>
      <c r="F114" s="9" t="s">
        <v>19</v>
      </c>
      <c r="G114" s="9">
        <v>1.1299999999999999</v>
      </c>
      <c r="H114" s="9">
        <f t="shared" si="4"/>
        <v>-2.0000000000000018E-3</v>
      </c>
      <c r="I114" s="10">
        <f t="shared" si="5"/>
        <v>1.00177304964539</v>
      </c>
      <c r="J114" s="17">
        <f t="shared" si="6"/>
        <v>55.595999999999997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185</v>
      </c>
      <c r="C115" s="9">
        <v>230</v>
      </c>
      <c r="D115" s="9">
        <v>183</v>
      </c>
      <c r="E115" s="9">
        <v>2.96</v>
      </c>
      <c r="F115" s="9" t="s">
        <v>10</v>
      </c>
      <c r="G115" s="9">
        <v>0</v>
      </c>
      <c r="H115" s="9">
        <f t="shared" si="4"/>
        <v>2.96</v>
      </c>
      <c r="I115" s="10">
        <f t="shared" si="5"/>
        <v>0</v>
      </c>
      <c r="J115" s="17">
        <f t="shared" si="6"/>
        <v>0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186</v>
      </c>
      <c r="C116" s="9">
        <v>231</v>
      </c>
      <c r="D116" s="9">
        <v>49.2</v>
      </c>
      <c r="E116" s="9">
        <v>6.75</v>
      </c>
      <c r="F116" s="9" t="s">
        <v>19</v>
      </c>
      <c r="G116" s="9">
        <v>0</v>
      </c>
      <c r="H116" s="9">
        <f t="shared" si="4"/>
        <v>6.75</v>
      </c>
      <c r="I116" s="10">
        <f t="shared" si="5"/>
        <v>0</v>
      </c>
      <c r="J116" s="17">
        <f t="shared" si="6"/>
        <v>0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187</v>
      </c>
      <c r="C117" s="9">
        <v>232</v>
      </c>
      <c r="D117" s="9">
        <v>183</v>
      </c>
      <c r="E117" s="9">
        <v>10.85</v>
      </c>
      <c r="F117" s="9" t="s">
        <v>10</v>
      </c>
      <c r="G117" s="9">
        <v>10.85</v>
      </c>
      <c r="H117" s="9">
        <f t="shared" si="4"/>
        <v>0</v>
      </c>
      <c r="I117" s="10">
        <f t="shared" si="5"/>
        <v>1</v>
      </c>
      <c r="J117" s="17">
        <f t="shared" si="6"/>
        <v>1985.55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188</v>
      </c>
      <c r="C118" s="9">
        <v>233</v>
      </c>
      <c r="D118" s="9">
        <v>49.2</v>
      </c>
      <c r="E118" s="9">
        <v>18.3</v>
      </c>
      <c r="F118" s="9" t="s">
        <v>19</v>
      </c>
      <c r="G118" s="9">
        <v>18.3</v>
      </c>
      <c r="H118" s="9">
        <f t="shared" si="4"/>
        <v>0</v>
      </c>
      <c r="I118" s="10">
        <f t="shared" si="5"/>
        <v>1</v>
      </c>
      <c r="J118" s="17">
        <f t="shared" si="6"/>
        <v>900.36000000000013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189</v>
      </c>
      <c r="C119" s="9">
        <v>234</v>
      </c>
      <c r="D119" s="9">
        <v>183</v>
      </c>
      <c r="E119" s="9">
        <v>20.12</v>
      </c>
      <c r="F119" s="9" t="s">
        <v>10</v>
      </c>
      <c r="G119" s="9">
        <v>20.12</v>
      </c>
      <c r="H119" s="9">
        <f t="shared" si="4"/>
        <v>0</v>
      </c>
      <c r="I119" s="10">
        <f t="shared" si="5"/>
        <v>1</v>
      </c>
      <c r="J119" s="17">
        <f t="shared" si="6"/>
        <v>3681.96</v>
      </c>
      <c r="K119" s="16"/>
      <c r="L119" s="17">
        <f t="shared" si="7"/>
        <v>0</v>
      </c>
    </row>
    <row r="120" spans="1:12" x14ac:dyDescent="0.25">
      <c r="A120" s="9" t="s">
        <v>67</v>
      </c>
      <c r="B120" s="29" t="s">
        <v>190</v>
      </c>
      <c r="C120" s="9">
        <v>235</v>
      </c>
      <c r="D120" s="9">
        <v>2.5</v>
      </c>
      <c r="E120" s="9">
        <v>1232</v>
      </c>
      <c r="F120" s="9" t="s">
        <v>23</v>
      </c>
      <c r="G120" s="9">
        <v>1232</v>
      </c>
      <c r="H120" s="9">
        <f t="shared" si="4"/>
        <v>0</v>
      </c>
      <c r="I120" s="10">
        <f t="shared" si="5"/>
        <v>1</v>
      </c>
      <c r="J120" s="17">
        <f t="shared" si="6"/>
        <v>3080</v>
      </c>
      <c r="K120" s="16"/>
      <c r="L120" s="17">
        <f t="shared" si="7"/>
        <v>0</v>
      </c>
    </row>
    <row r="121" spans="1:12" x14ac:dyDescent="0.25">
      <c r="A121" s="9" t="s">
        <v>67</v>
      </c>
      <c r="B121" s="29" t="s">
        <v>191</v>
      </c>
      <c r="C121" s="9">
        <v>237</v>
      </c>
      <c r="D121" s="9">
        <v>183</v>
      </c>
      <c r="E121" s="9">
        <v>3.74</v>
      </c>
      <c r="F121" s="9" t="s">
        <v>10</v>
      </c>
      <c r="G121" s="9">
        <v>2.99</v>
      </c>
      <c r="H121" s="9">
        <f t="shared" si="4"/>
        <v>0.75</v>
      </c>
      <c r="I121" s="10">
        <f t="shared" si="5"/>
        <v>0.79946524064171121</v>
      </c>
      <c r="J121" s="17">
        <f t="shared" si="6"/>
        <v>547.17000000000007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192</v>
      </c>
      <c r="C122" s="9">
        <v>238</v>
      </c>
      <c r="D122" s="9">
        <v>183</v>
      </c>
      <c r="E122" s="9">
        <v>18.12</v>
      </c>
      <c r="F122" s="9" t="s">
        <v>10</v>
      </c>
      <c r="G122" s="9">
        <v>14.5</v>
      </c>
      <c r="H122" s="9">
        <f t="shared" si="4"/>
        <v>3.620000000000001</v>
      </c>
      <c r="I122" s="10">
        <f t="shared" si="5"/>
        <v>0.80022075055187636</v>
      </c>
      <c r="J122" s="17">
        <f t="shared" si="6"/>
        <v>2653.5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193</v>
      </c>
      <c r="C123" s="9">
        <v>239</v>
      </c>
      <c r="D123" s="9">
        <v>183</v>
      </c>
      <c r="E123" s="9">
        <v>8.57</v>
      </c>
      <c r="F123" s="9" t="s">
        <v>10</v>
      </c>
      <c r="G123" s="9">
        <v>6.86</v>
      </c>
      <c r="H123" s="9">
        <f t="shared" si="4"/>
        <v>1.71</v>
      </c>
      <c r="I123" s="10">
        <f t="shared" si="5"/>
        <v>0.80046674445740962</v>
      </c>
      <c r="J123" s="17">
        <f t="shared" si="6"/>
        <v>1255.3800000000001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194</v>
      </c>
      <c r="C124" s="9">
        <v>240</v>
      </c>
      <c r="D124" s="9">
        <v>183</v>
      </c>
      <c r="E124" s="9">
        <v>38.43</v>
      </c>
      <c r="F124" s="9" t="s">
        <v>10</v>
      </c>
      <c r="G124" s="9">
        <v>30.74</v>
      </c>
      <c r="H124" s="9">
        <f t="shared" si="4"/>
        <v>7.6900000000000013</v>
      </c>
      <c r="I124" s="10">
        <f t="shared" si="5"/>
        <v>0.79989591465001297</v>
      </c>
      <c r="J124" s="17">
        <f t="shared" si="6"/>
        <v>5625.42</v>
      </c>
      <c r="K124" s="16"/>
      <c r="L124" s="17">
        <f t="shared" si="7"/>
        <v>0</v>
      </c>
    </row>
    <row r="125" spans="1:12" x14ac:dyDescent="0.25">
      <c r="A125" s="9" t="s">
        <v>21</v>
      </c>
      <c r="B125" s="29" t="s">
        <v>195</v>
      </c>
      <c r="C125" s="9">
        <v>243</v>
      </c>
      <c r="D125" s="9">
        <v>64.58</v>
      </c>
      <c r="E125" s="9">
        <v>138.88</v>
      </c>
      <c r="F125" s="9" t="s">
        <v>10</v>
      </c>
      <c r="G125" s="9">
        <v>138.88</v>
      </c>
      <c r="H125" s="9">
        <f t="shared" si="4"/>
        <v>0</v>
      </c>
      <c r="I125" s="10">
        <f t="shared" si="5"/>
        <v>1</v>
      </c>
      <c r="J125" s="17">
        <f t="shared" si="6"/>
        <v>8968.8703999999998</v>
      </c>
      <c r="K125" s="16"/>
      <c r="L125" s="17">
        <f t="shared" si="7"/>
        <v>0</v>
      </c>
    </row>
    <row r="126" spans="1:12" x14ac:dyDescent="0.25">
      <c r="A126" s="9" t="s">
        <v>18</v>
      </c>
      <c r="B126" s="29" t="s">
        <v>196</v>
      </c>
      <c r="C126" s="9">
        <v>246</v>
      </c>
      <c r="D126" s="9">
        <v>14500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14500</v>
      </c>
      <c r="K126" s="16"/>
      <c r="L126" s="17">
        <f t="shared" si="7"/>
        <v>0</v>
      </c>
    </row>
    <row r="127" spans="1:12" x14ac:dyDescent="0.25">
      <c r="A127" s="9" t="s">
        <v>18</v>
      </c>
      <c r="B127" s="29" t="s">
        <v>197</v>
      </c>
      <c r="C127" s="9">
        <v>248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198</v>
      </c>
      <c r="C128" s="9">
        <v>250</v>
      </c>
      <c r="D128" s="9">
        <v>9000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9000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199</v>
      </c>
      <c r="C129" s="9">
        <v>251</v>
      </c>
      <c r="D129" s="9">
        <v>6000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6000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200</v>
      </c>
      <c r="C130" s="9">
        <v>253</v>
      </c>
      <c r="D130" s="9">
        <v>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500</v>
      </c>
      <c r="K130" s="16"/>
      <c r="L130" s="17">
        <f t="shared" si="7"/>
        <v>0</v>
      </c>
    </row>
    <row r="131" spans="1:12" x14ac:dyDescent="0.25">
      <c r="A131" s="9" t="s">
        <v>24</v>
      </c>
      <c r="B131" s="29" t="s">
        <v>25</v>
      </c>
      <c r="C131" s="9">
        <v>254</v>
      </c>
      <c r="D131" s="9">
        <v>4000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4000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201</v>
      </c>
      <c r="C132" s="9">
        <v>255</v>
      </c>
      <c r="D132" s="9">
        <v>6000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6000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202</v>
      </c>
      <c r="C133" s="9">
        <v>257</v>
      </c>
      <c r="D133" s="9">
        <v>1800</v>
      </c>
      <c r="E133" s="9">
        <v>1</v>
      </c>
      <c r="F133" s="9" t="s">
        <v>12</v>
      </c>
      <c r="G133" s="9">
        <v>1</v>
      </c>
      <c r="H133" s="9">
        <f t="shared" ref="H133:H160" si="8">E133-G133</f>
        <v>0</v>
      </c>
      <c r="I133" s="10">
        <f t="shared" ref="I133:I160" si="9">G133/E133</f>
        <v>1</v>
      </c>
      <c r="J133" s="17">
        <f t="shared" si="6"/>
        <v>1800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203</v>
      </c>
      <c r="C134" s="9">
        <v>258</v>
      </c>
      <c r="D134" s="9">
        <v>2000</v>
      </c>
      <c r="E134" s="9">
        <v>1</v>
      </c>
      <c r="F134" s="9" t="s">
        <v>12</v>
      </c>
      <c r="G134" s="9">
        <v>0</v>
      </c>
      <c r="H134" s="9">
        <f t="shared" si="8"/>
        <v>1</v>
      </c>
      <c r="I134" s="10">
        <f t="shared" si="9"/>
        <v>0</v>
      </c>
      <c r="J134" s="17">
        <f t="shared" ref="J134:J150" si="10">D134*G134</f>
        <v>0</v>
      </c>
      <c r="K134" s="16"/>
      <c r="L134" s="17">
        <f t="shared" ref="L134:L150" si="11">D134*E134*K134</f>
        <v>0</v>
      </c>
    </row>
    <row r="135" spans="1:12" x14ac:dyDescent="0.25">
      <c r="A135" s="9" t="s">
        <v>26</v>
      </c>
      <c r="B135" s="29" t="s">
        <v>204</v>
      </c>
      <c r="C135" s="9">
        <v>260</v>
      </c>
      <c r="D135" s="9">
        <v>5535</v>
      </c>
      <c r="E135" s="9">
        <v>31.31</v>
      </c>
      <c r="F135" s="9" t="s">
        <v>19</v>
      </c>
      <c r="G135" s="9">
        <v>31.31</v>
      </c>
      <c r="H135" s="9">
        <f t="shared" si="8"/>
        <v>0</v>
      </c>
      <c r="I135" s="10">
        <f t="shared" si="9"/>
        <v>1</v>
      </c>
      <c r="J135" s="17">
        <f t="shared" si="10"/>
        <v>173300.85</v>
      </c>
      <c r="K135" s="16"/>
      <c r="L135" s="17">
        <f t="shared" si="11"/>
        <v>0</v>
      </c>
    </row>
    <row r="136" spans="1:12" x14ac:dyDescent="0.25">
      <c r="A136" s="9" t="s">
        <v>27</v>
      </c>
      <c r="B136" s="29" t="s">
        <v>205</v>
      </c>
      <c r="C136" s="9">
        <v>262</v>
      </c>
      <c r="D136" s="9">
        <v>450</v>
      </c>
      <c r="E136" s="9">
        <v>3</v>
      </c>
      <c r="F136" s="9" t="s">
        <v>13</v>
      </c>
      <c r="G136" s="9">
        <v>3</v>
      </c>
      <c r="H136" s="9">
        <f t="shared" si="8"/>
        <v>0</v>
      </c>
      <c r="I136" s="10">
        <f t="shared" si="9"/>
        <v>1</v>
      </c>
      <c r="J136" s="17">
        <f t="shared" si="10"/>
        <v>1350</v>
      </c>
      <c r="K136" s="16"/>
      <c r="L136" s="17">
        <f t="shared" si="11"/>
        <v>0</v>
      </c>
    </row>
    <row r="137" spans="1:12" x14ac:dyDescent="0.25">
      <c r="A137" s="9" t="s">
        <v>28</v>
      </c>
      <c r="B137" s="29" t="s">
        <v>206</v>
      </c>
      <c r="C137" s="9">
        <v>263</v>
      </c>
      <c r="D137" s="9">
        <v>14832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14832</v>
      </c>
      <c r="K137" s="16"/>
      <c r="L137" s="17">
        <f t="shared" si="11"/>
        <v>0</v>
      </c>
    </row>
    <row r="138" spans="1:12" x14ac:dyDescent="0.25">
      <c r="A138" s="9" t="s">
        <v>27</v>
      </c>
      <c r="B138" s="29" t="s">
        <v>207</v>
      </c>
      <c r="C138" s="9">
        <v>264</v>
      </c>
      <c r="D138" s="9">
        <v>1500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0"/>
        <v>1500</v>
      </c>
      <c r="K138" s="16"/>
      <c r="L138" s="17">
        <f t="shared" si="11"/>
        <v>0</v>
      </c>
    </row>
    <row r="139" spans="1:12" x14ac:dyDescent="0.25">
      <c r="A139" s="9" t="s">
        <v>27</v>
      </c>
      <c r="B139" s="29" t="s">
        <v>208</v>
      </c>
      <c r="C139" s="9">
        <v>265</v>
      </c>
      <c r="D139" s="9">
        <v>450</v>
      </c>
      <c r="E139" s="9">
        <v>12.5</v>
      </c>
      <c r="F139" s="9" t="s">
        <v>23</v>
      </c>
      <c r="G139" s="9">
        <v>12.5</v>
      </c>
      <c r="H139" s="9">
        <f t="shared" si="8"/>
        <v>0</v>
      </c>
      <c r="I139" s="10">
        <f t="shared" si="9"/>
        <v>1</v>
      </c>
      <c r="J139" s="17">
        <f t="shared" si="10"/>
        <v>5625</v>
      </c>
      <c r="K139" s="16"/>
      <c r="L139" s="17">
        <f t="shared" si="11"/>
        <v>0</v>
      </c>
    </row>
    <row r="140" spans="1:12" x14ac:dyDescent="0.25">
      <c r="A140" s="9" t="s">
        <v>29</v>
      </c>
      <c r="B140" s="29" t="s">
        <v>210</v>
      </c>
      <c r="C140" s="9">
        <v>272</v>
      </c>
      <c r="D140" s="9">
        <v>12000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0"/>
        <v>12000</v>
      </c>
      <c r="K140" s="16"/>
      <c r="L140" s="17">
        <f t="shared" si="11"/>
        <v>0</v>
      </c>
    </row>
    <row r="141" spans="1:12" x14ac:dyDescent="0.25">
      <c r="A141" s="9" t="s">
        <v>17</v>
      </c>
      <c r="B141" s="29" t="s">
        <v>211</v>
      </c>
      <c r="C141" s="9">
        <v>274</v>
      </c>
      <c r="D141" s="9">
        <v>350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350</v>
      </c>
      <c r="K141" s="16"/>
      <c r="L141" s="17">
        <f t="shared" si="11"/>
        <v>0</v>
      </c>
    </row>
    <row r="142" spans="1:12" x14ac:dyDescent="0.25">
      <c r="A142" s="9" t="s">
        <v>17</v>
      </c>
      <c r="B142" s="29" t="s">
        <v>212</v>
      </c>
      <c r="C142" s="9">
        <v>275</v>
      </c>
      <c r="D142" s="9">
        <v>350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0"/>
        <v>350</v>
      </c>
      <c r="K142" s="16"/>
      <c r="L142" s="17">
        <f t="shared" si="11"/>
        <v>0</v>
      </c>
    </row>
    <row r="143" spans="1:12" x14ac:dyDescent="0.25">
      <c r="A143" s="9" t="s">
        <v>30</v>
      </c>
      <c r="B143" s="29" t="s">
        <v>214</v>
      </c>
      <c r="C143" s="9">
        <v>277</v>
      </c>
      <c r="D143" s="9">
        <v>34</v>
      </c>
      <c r="E143" s="9">
        <v>76.528999999999996</v>
      </c>
      <c r="F143" s="9" t="s">
        <v>31</v>
      </c>
      <c r="G143" s="9">
        <v>76.53</v>
      </c>
      <c r="H143" s="9">
        <f t="shared" si="8"/>
        <v>-1.0000000000047748E-3</v>
      </c>
      <c r="I143" s="10">
        <f t="shared" si="9"/>
        <v>1.0000130669419436</v>
      </c>
      <c r="J143" s="17">
        <f t="shared" si="10"/>
        <v>2602.02</v>
      </c>
      <c r="K143" s="16"/>
      <c r="L143" s="17">
        <f t="shared" si="11"/>
        <v>0</v>
      </c>
    </row>
    <row r="144" spans="1:12" x14ac:dyDescent="0.25">
      <c r="A144" s="9" t="s">
        <v>30</v>
      </c>
      <c r="B144" s="29" t="s">
        <v>215</v>
      </c>
      <c r="C144" s="9">
        <v>278</v>
      </c>
      <c r="D144" s="9">
        <v>77</v>
      </c>
      <c r="E144" s="9">
        <v>29.302600000000002</v>
      </c>
      <c r="F144" s="9" t="s">
        <v>31</v>
      </c>
      <c r="G144" s="9">
        <v>29.3</v>
      </c>
      <c r="H144" s="9">
        <f t="shared" si="8"/>
        <v>2.6000000000010459E-3</v>
      </c>
      <c r="I144" s="10">
        <f t="shared" si="9"/>
        <v>0.99991127067222696</v>
      </c>
      <c r="J144" s="17">
        <f t="shared" si="10"/>
        <v>2256.1</v>
      </c>
      <c r="K144" s="16"/>
      <c r="L144" s="17">
        <f t="shared" si="11"/>
        <v>0</v>
      </c>
    </row>
    <row r="145" spans="1:12" x14ac:dyDescent="0.25">
      <c r="A145" s="9" t="s">
        <v>30</v>
      </c>
      <c r="B145" s="29" t="s">
        <v>216</v>
      </c>
      <c r="C145" s="9">
        <v>279</v>
      </c>
      <c r="D145" s="9">
        <v>23</v>
      </c>
      <c r="E145" s="9">
        <v>66</v>
      </c>
      <c r="F145" s="9" t="s">
        <v>23</v>
      </c>
      <c r="G145" s="9">
        <v>66</v>
      </c>
      <c r="H145" s="9">
        <f t="shared" si="8"/>
        <v>0</v>
      </c>
      <c r="I145" s="10">
        <f t="shared" si="9"/>
        <v>1</v>
      </c>
      <c r="J145" s="17">
        <f t="shared" si="10"/>
        <v>1518</v>
      </c>
      <c r="K145" s="16"/>
      <c r="L145" s="17">
        <f t="shared" si="11"/>
        <v>0</v>
      </c>
    </row>
    <row r="146" spans="1:12" x14ac:dyDescent="0.25">
      <c r="A146" s="9" t="s">
        <v>30</v>
      </c>
      <c r="B146" s="29" t="s">
        <v>217</v>
      </c>
      <c r="C146" s="9">
        <v>280</v>
      </c>
      <c r="D146" s="9">
        <v>151</v>
      </c>
      <c r="E146" s="9">
        <v>17.375499999999999</v>
      </c>
      <c r="F146" s="9" t="s">
        <v>31</v>
      </c>
      <c r="G146" s="9">
        <v>17.38</v>
      </c>
      <c r="H146" s="9">
        <f t="shared" si="8"/>
        <v>-4.5000000000001705E-3</v>
      </c>
      <c r="I146" s="10">
        <f t="shared" si="9"/>
        <v>1.0002589853529396</v>
      </c>
      <c r="J146" s="17">
        <f t="shared" si="10"/>
        <v>2624.3799999999997</v>
      </c>
      <c r="K146" s="16"/>
      <c r="L146" s="17">
        <f t="shared" si="11"/>
        <v>0</v>
      </c>
    </row>
    <row r="147" spans="1:12" x14ac:dyDescent="0.25">
      <c r="A147" s="9" t="s">
        <v>22</v>
      </c>
      <c r="B147" s="29" t="s">
        <v>218</v>
      </c>
      <c r="C147" s="9">
        <v>282</v>
      </c>
      <c r="D147" s="9">
        <v>350</v>
      </c>
      <c r="E147" s="9">
        <v>1</v>
      </c>
      <c r="F147" s="9" t="s">
        <v>12</v>
      </c>
      <c r="G147" s="9">
        <v>0</v>
      </c>
      <c r="H147" s="9">
        <f t="shared" si="8"/>
        <v>1</v>
      </c>
      <c r="I147" s="10">
        <f t="shared" si="9"/>
        <v>0</v>
      </c>
      <c r="J147" s="17">
        <f t="shared" si="10"/>
        <v>0</v>
      </c>
      <c r="K147" s="16"/>
      <c r="L147" s="17">
        <f t="shared" si="11"/>
        <v>0</v>
      </c>
    </row>
    <row r="148" spans="1:12" x14ac:dyDescent="0.25">
      <c r="A148" s="9" t="s">
        <v>32</v>
      </c>
      <c r="B148" s="29" t="s">
        <v>218</v>
      </c>
      <c r="C148" s="9">
        <v>282</v>
      </c>
      <c r="D148" s="9">
        <v>300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0"/>
        <v>300</v>
      </c>
      <c r="K148" s="16"/>
      <c r="L148" s="17">
        <f t="shared" si="11"/>
        <v>0</v>
      </c>
    </row>
    <row r="149" spans="1:12" x14ac:dyDescent="0.25">
      <c r="A149" s="9" t="s">
        <v>21</v>
      </c>
      <c r="B149" s="29" t="s">
        <v>219</v>
      </c>
      <c r="C149" s="9">
        <v>283</v>
      </c>
      <c r="D149" s="9">
        <v>400</v>
      </c>
      <c r="E149" s="9">
        <v>1</v>
      </c>
      <c r="F149" s="9" t="s">
        <v>12</v>
      </c>
      <c r="G149" s="9">
        <v>1</v>
      </c>
      <c r="H149" s="9">
        <f t="shared" si="8"/>
        <v>0</v>
      </c>
      <c r="I149" s="10">
        <f t="shared" si="9"/>
        <v>1</v>
      </c>
      <c r="J149" s="17">
        <f t="shared" si="10"/>
        <v>400</v>
      </c>
      <c r="K149" s="16"/>
      <c r="L149" s="17">
        <f t="shared" si="11"/>
        <v>0</v>
      </c>
    </row>
    <row r="150" spans="1:12" x14ac:dyDescent="0.25">
      <c r="A150" s="9" t="s">
        <v>34</v>
      </c>
      <c r="B150" s="29" t="s">
        <v>313</v>
      </c>
      <c r="C150" s="9">
        <v>287</v>
      </c>
      <c r="D150" s="9">
        <v>800</v>
      </c>
      <c r="E150" s="9">
        <v>1</v>
      </c>
      <c r="F150" s="9" t="s">
        <v>13</v>
      </c>
      <c r="G150" s="9">
        <v>1</v>
      </c>
      <c r="H150" s="9">
        <f t="shared" si="8"/>
        <v>0</v>
      </c>
      <c r="I150" s="10">
        <f t="shared" si="9"/>
        <v>1</v>
      </c>
      <c r="J150" s="17">
        <f t="shared" si="10"/>
        <v>800</v>
      </c>
      <c r="K150" s="16"/>
      <c r="L150" s="17">
        <f t="shared" si="11"/>
        <v>0</v>
      </c>
    </row>
    <row r="151" spans="1:12" x14ac:dyDescent="0.25">
      <c r="A151" s="9" t="s">
        <v>67</v>
      </c>
      <c r="B151" s="29" t="s">
        <v>274</v>
      </c>
      <c r="C151" s="9">
        <v>289</v>
      </c>
      <c r="D151" s="9">
        <v>75</v>
      </c>
      <c r="E151" s="9">
        <v>105</v>
      </c>
      <c r="F151" s="9" t="s">
        <v>31</v>
      </c>
      <c r="G151" s="9">
        <v>105</v>
      </c>
      <c r="H151" s="9">
        <f t="shared" si="8"/>
        <v>0</v>
      </c>
      <c r="I151" s="10">
        <f t="shared" si="9"/>
        <v>1</v>
      </c>
      <c r="J151" s="17">
        <f t="shared" ref="J151:J160" si="12">D151*G151</f>
        <v>7875</v>
      </c>
      <c r="K151" s="16"/>
      <c r="L151" s="17">
        <f t="shared" ref="L151:L160" si="13">D151*E151*K151</f>
        <v>0</v>
      </c>
    </row>
    <row r="152" spans="1:12" x14ac:dyDescent="0.25">
      <c r="A152" s="15" t="s">
        <v>42</v>
      </c>
      <c r="B152" s="12" t="s">
        <v>234</v>
      </c>
      <c r="C152" s="9">
        <v>298</v>
      </c>
      <c r="D152" s="9">
        <v>310</v>
      </c>
      <c r="E152" s="9">
        <v>238.92</v>
      </c>
      <c r="F152" s="9" t="s">
        <v>23</v>
      </c>
      <c r="G152" s="9">
        <v>0</v>
      </c>
      <c r="H152" s="9">
        <f t="shared" si="8"/>
        <v>238.92</v>
      </c>
      <c r="I152" s="10">
        <f t="shared" ref="I152" si="14">(G152/E152)</f>
        <v>0</v>
      </c>
      <c r="J152" s="17">
        <f t="shared" si="12"/>
        <v>0</v>
      </c>
      <c r="K152" s="16">
        <v>1</v>
      </c>
      <c r="L152" s="17">
        <f t="shared" si="13"/>
        <v>74065.2</v>
      </c>
    </row>
    <row r="153" spans="1:12" x14ac:dyDescent="0.25">
      <c r="A153" s="9" t="s">
        <v>42</v>
      </c>
      <c r="B153" s="29" t="s">
        <v>220</v>
      </c>
      <c r="C153" s="9">
        <v>304</v>
      </c>
      <c r="D153" s="9">
        <v>290</v>
      </c>
      <c r="E153" s="9">
        <v>286.06</v>
      </c>
      <c r="F153" s="9" t="s">
        <v>10</v>
      </c>
      <c r="G153" s="9">
        <v>286.06</v>
      </c>
      <c r="H153" s="9">
        <f t="shared" si="8"/>
        <v>0</v>
      </c>
      <c r="I153" s="10">
        <f t="shared" si="9"/>
        <v>1</v>
      </c>
      <c r="J153" s="17">
        <f t="shared" si="12"/>
        <v>82957.399999999994</v>
      </c>
      <c r="K153" s="16"/>
      <c r="L153" s="17">
        <f t="shared" si="13"/>
        <v>0</v>
      </c>
    </row>
    <row r="154" spans="1:12" x14ac:dyDescent="0.25">
      <c r="A154" s="9" t="s">
        <v>21</v>
      </c>
      <c r="B154" s="29" t="s">
        <v>512</v>
      </c>
      <c r="C154" s="9">
        <v>370</v>
      </c>
      <c r="D154" s="9">
        <v>32.292000000000002</v>
      </c>
      <c r="E154" s="9">
        <v>611.94000000000005</v>
      </c>
      <c r="F154" s="9" t="s">
        <v>10</v>
      </c>
      <c r="G154" s="9">
        <v>611.94000000000005</v>
      </c>
      <c r="H154" s="9">
        <f t="shared" si="8"/>
        <v>0</v>
      </c>
      <c r="I154" s="10">
        <f t="shared" si="9"/>
        <v>1</v>
      </c>
      <c r="J154" s="17">
        <f t="shared" si="12"/>
        <v>19760.766480000002</v>
      </c>
      <c r="K154" s="16"/>
      <c r="L154" s="17">
        <f t="shared" si="13"/>
        <v>0</v>
      </c>
    </row>
    <row r="155" spans="1:12" x14ac:dyDescent="0.25">
      <c r="A155" s="9" t="s">
        <v>21</v>
      </c>
      <c r="B155" s="29" t="s">
        <v>513</v>
      </c>
      <c r="C155" s="9">
        <v>375</v>
      </c>
      <c r="D155" s="9">
        <v>16.149999999999999</v>
      </c>
      <c r="E155" s="9">
        <v>611.94000000000005</v>
      </c>
      <c r="F155" s="9" t="s">
        <v>10</v>
      </c>
      <c r="G155" s="9">
        <v>611.94000000000005</v>
      </c>
      <c r="H155" s="9">
        <f t="shared" si="8"/>
        <v>0</v>
      </c>
      <c r="I155" s="10">
        <f t="shared" si="9"/>
        <v>1</v>
      </c>
      <c r="J155" s="17">
        <f t="shared" si="12"/>
        <v>9882.8310000000001</v>
      </c>
      <c r="K155" s="16"/>
      <c r="L155" s="17">
        <f t="shared" si="13"/>
        <v>0</v>
      </c>
    </row>
    <row r="156" spans="1:12" x14ac:dyDescent="0.25">
      <c r="A156" s="9" t="s">
        <v>24</v>
      </c>
      <c r="B156" s="29" t="s">
        <v>230</v>
      </c>
      <c r="C156" s="9">
        <v>407</v>
      </c>
      <c r="D156" s="9">
        <v>1000</v>
      </c>
      <c r="E156" s="9">
        <v>1</v>
      </c>
      <c r="F156" s="9" t="s">
        <v>13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2"/>
        <v>1000</v>
      </c>
      <c r="K156" s="16"/>
      <c r="L156" s="17">
        <f t="shared" si="13"/>
        <v>0</v>
      </c>
    </row>
    <row r="157" spans="1:12" x14ac:dyDescent="0.25">
      <c r="A157" s="9" t="s">
        <v>24</v>
      </c>
      <c r="B157" s="29" t="s">
        <v>264</v>
      </c>
      <c r="C157" s="9">
        <v>421</v>
      </c>
      <c r="D157" s="9">
        <v>1500</v>
      </c>
      <c r="E157" s="9">
        <v>1</v>
      </c>
      <c r="F157" s="9" t="s">
        <v>13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2"/>
        <v>1500</v>
      </c>
      <c r="K157" s="16"/>
      <c r="L157" s="17">
        <f t="shared" si="13"/>
        <v>0</v>
      </c>
    </row>
    <row r="158" spans="1:12" x14ac:dyDescent="0.25">
      <c r="A158" s="9" t="s">
        <v>18</v>
      </c>
      <c r="B158" s="29" t="s">
        <v>229</v>
      </c>
      <c r="C158" s="9">
        <v>447</v>
      </c>
      <c r="D158" s="9">
        <v>7550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si="12"/>
        <v>7550</v>
      </c>
      <c r="K158" s="16"/>
      <c r="L158" s="17">
        <f t="shared" si="13"/>
        <v>0</v>
      </c>
    </row>
    <row r="159" spans="1:12" x14ac:dyDescent="0.25">
      <c r="A159" s="9" t="s">
        <v>24</v>
      </c>
      <c r="B159" s="29" t="s">
        <v>341</v>
      </c>
      <c r="C159" s="9">
        <v>464</v>
      </c>
      <c r="D159" s="9">
        <v>1000</v>
      </c>
      <c r="E159" s="9">
        <v>1</v>
      </c>
      <c r="F159" s="9" t="s">
        <v>13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2"/>
        <v>1000</v>
      </c>
      <c r="K159" s="16"/>
      <c r="L159" s="17">
        <f t="shared" si="13"/>
        <v>0</v>
      </c>
    </row>
    <row r="160" spans="1:12" x14ac:dyDescent="0.25">
      <c r="A160" s="9" t="s">
        <v>67</v>
      </c>
      <c r="B160" s="29" t="s">
        <v>325</v>
      </c>
      <c r="C160" s="9">
        <v>550</v>
      </c>
      <c r="D160" s="9">
        <v>78</v>
      </c>
      <c r="E160" s="9">
        <v>32.54</v>
      </c>
      <c r="F160" s="9" t="s">
        <v>31</v>
      </c>
      <c r="G160" s="9">
        <v>32.54</v>
      </c>
      <c r="H160" s="9">
        <f t="shared" si="8"/>
        <v>0</v>
      </c>
      <c r="I160" s="10">
        <f t="shared" si="9"/>
        <v>1</v>
      </c>
      <c r="J160" s="17">
        <f t="shared" si="12"/>
        <v>2538.12</v>
      </c>
      <c r="K160" s="16"/>
      <c r="L160" s="17">
        <f t="shared" si="13"/>
        <v>0</v>
      </c>
    </row>
    <row r="161" spans="10:12" ht="15.75" x14ac:dyDescent="0.25">
      <c r="J161" s="21">
        <f>SUM(J4:J160)</f>
        <v>1240805.0305199998</v>
      </c>
      <c r="L161" s="21">
        <f>SUM(L4:L160)</f>
        <v>74065.2</v>
      </c>
    </row>
  </sheetData>
  <autoFilter ref="A3:O161" xr:uid="{00000000-0009-0000-0000-00004B000000}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3:O150"/>
  <sheetViews>
    <sheetView topLeftCell="D1" zoomScale="85" zoomScaleNormal="85" workbookViewId="0">
      <selection activeCell="L18" sqref="L18"/>
    </sheetView>
  </sheetViews>
  <sheetFormatPr defaultRowHeight="15" x14ac:dyDescent="0.25"/>
  <cols>
    <col min="1" max="1" width="36.28515625" customWidth="1"/>
    <col min="2" max="2" width="48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137.52000000000001</v>
      </c>
      <c r="F4" s="9" t="s">
        <v>10</v>
      </c>
      <c r="G4" s="9">
        <v>137.52000000000001</v>
      </c>
      <c r="H4" s="9">
        <f>E4-G4</f>
        <v>0</v>
      </c>
      <c r="I4" s="10">
        <f>G4/E4</f>
        <v>1</v>
      </c>
      <c r="J4" s="17">
        <f>D4*G4</f>
        <v>7426.0800000000008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135.57</v>
      </c>
      <c r="F7" s="9" t="s">
        <v>14</v>
      </c>
      <c r="G7" s="9">
        <v>135.57</v>
      </c>
      <c r="H7" s="9">
        <f t="shared" si="0"/>
        <v>0</v>
      </c>
      <c r="I7" s="10">
        <f t="shared" si="1"/>
        <v>1</v>
      </c>
      <c r="J7" s="17">
        <f t="shared" si="2"/>
        <v>28697.457599999998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67.790000000000006</v>
      </c>
      <c r="F8" s="9" t="s">
        <v>10</v>
      </c>
      <c r="G8" s="9">
        <v>67.790000000000006</v>
      </c>
      <c r="H8" s="9">
        <f t="shared" si="0"/>
        <v>0</v>
      </c>
      <c r="I8" s="10">
        <f t="shared" si="1"/>
        <v>1</v>
      </c>
      <c r="J8" s="17">
        <f t="shared" si="2"/>
        <v>1491.38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73.150000000000006</v>
      </c>
      <c r="F9" s="9" t="s">
        <v>10</v>
      </c>
      <c r="G9" s="9">
        <v>73.150000000000006</v>
      </c>
      <c r="H9" s="9">
        <f t="shared" si="0"/>
        <v>0</v>
      </c>
      <c r="I9" s="10">
        <f t="shared" si="1"/>
        <v>1</v>
      </c>
      <c r="J9" s="17">
        <f t="shared" si="2"/>
        <v>3145.4500000000003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114.59</v>
      </c>
      <c r="F10" s="9" t="s">
        <v>14</v>
      </c>
      <c r="G10" s="9">
        <v>114.59</v>
      </c>
      <c r="H10" s="9">
        <f t="shared" si="0"/>
        <v>0</v>
      </c>
      <c r="I10" s="10">
        <f t="shared" si="1"/>
        <v>1</v>
      </c>
      <c r="J10" s="17">
        <f t="shared" si="2"/>
        <v>16170.9408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29" t="s">
        <v>300</v>
      </c>
      <c r="C12" s="9">
        <v>12</v>
      </c>
      <c r="D12" s="9">
        <v>43</v>
      </c>
      <c r="E12" s="9">
        <v>45.09</v>
      </c>
      <c r="F12" s="9" t="s">
        <v>10</v>
      </c>
      <c r="G12" s="9">
        <v>45.09</v>
      </c>
      <c r="H12" s="9">
        <f t="shared" si="0"/>
        <v>0</v>
      </c>
      <c r="I12" s="10">
        <f t="shared" si="1"/>
        <v>1</v>
      </c>
      <c r="J12" s="17">
        <f t="shared" si="2"/>
        <v>1938.8700000000001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65.48</v>
      </c>
      <c r="F13" s="9" t="s">
        <v>14</v>
      </c>
      <c r="G13" s="9">
        <v>65.48</v>
      </c>
      <c r="H13" s="9">
        <f t="shared" si="0"/>
        <v>0</v>
      </c>
      <c r="I13" s="10">
        <f t="shared" si="1"/>
        <v>1</v>
      </c>
      <c r="J13" s="17">
        <f t="shared" si="2"/>
        <v>9240.5376000000015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137.52000000000001</v>
      </c>
      <c r="F14" s="9" t="s">
        <v>10</v>
      </c>
      <c r="G14" s="9">
        <v>137.52000000000001</v>
      </c>
      <c r="H14" s="9">
        <f t="shared" si="0"/>
        <v>0</v>
      </c>
      <c r="I14" s="10">
        <f t="shared" si="1"/>
        <v>1</v>
      </c>
      <c r="J14" s="17">
        <f t="shared" si="2"/>
        <v>3025.44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137.52000000000001</v>
      </c>
      <c r="F15" s="9" t="s">
        <v>10</v>
      </c>
      <c r="G15" s="9">
        <v>137.52000000000001</v>
      </c>
      <c r="H15" s="9">
        <f t="shared" si="0"/>
        <v>0</v>
      </c>
      <c r="I15" s="10">
        <f t="shared" si="1"/>
        <v>1</v>
      </c>
      <c r="J15" s="17">
        <f t="shared" si="2"/>
        <v>5913.3600000000006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48</v>
      </c>
      <c r="B16" s="29" t="s">
        <v>95</v>
      </c>
      <c r="C16" s="9">
        <v>20</v>
      </c>
      <c r="D16" s="9">
        <v>1000</v>
      </c>
      <c r="E16" s="9">
        <v>4.5659999999999998</v>
      </c>
      <c r="F16" s="9" t="s">
        <v>14</v>
      </c>
      <c r="G16" s="9">
        <v>4.57</v>
      </c>
      <c r="H16" s="9">
        <f t="shared" si="0"/>
        <v>-4.0000000000004476E-3</v>
      </c>
      <c r="I16" s="10">
        <f t="shared" si="1"/>
        <v>1.0008760402978538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48</v>
      </c>
      <c r="B17" s="29" t="s">
        <v>96</v>
      </c>
      <c r="C17" s="9">
        <v>21</v>
      </c>
      <c r="D17" s="9">
        <v>1000</v>
      </c>
      <c r="E17" s="9">
        <v>2.923</v>
      </c>
      <c r="F17" s="9" t="s">
        <v>14</v>
      </c>
      <c r="G17" s="9">
        <v>2.92</v>
      </c>
      <c r="H17" s="9">
        <f t="shared" si="0"/>
        <v>3.0000000000001137E-3</v>
      </c>
      <c r="I17" s="10">
        <f t="shared" si="1"/>
        <v>0.99897365720150522</v>
      </c>
      <c r="J17" s="17">
        <f t="shared" si="2"/>
        <v>2920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29" t="s">
        <v>97</v>
      </c>
      <c r="C18" s="9">
        <v>22</v>
      </c>
      <c r="D18" s="9">
        <v>1000</v>
      </c>
      <c r="E18" s="9">
        <v>13.752000000000001</v>
      </c>
      <c r="F18" s="9" t="s">
        <v>14</v>
      </c>
      <c r="G18" s="9">
        <v>13.75</v>
      </c>
      <c r="H18" s="9">
        <f t="shared" si="0"/>
        <v>2.0000000000006679E-3</v>
      </c>
      <c r="I18" s="10">
        <f t="shared" si="1"/>
        <v>0.99985456660849326</v>
      </c>
      <c r="J18" s="17">
        <f t="shared" si="2"/>
        <v>13750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69</v>
      </c>
      <c r="B19" s="29" t="s">
        <v>98</v>
      </c>
      <c r="C19" s="9">
        <v>23</v>
      </c>
      <c r="D19" s="9">
        <v>6800</v>
      </c>
      <c r="E19" s="9">
        <v>0.5</v>
      </c>
      <c r="F19" s="9" t="s">
        <v>16</v>
      </c>
      <c r="G19" s="9">
        <v>0.5</v>
      </c>
      <c r="H19" s="9">
        <f t="shared" si="0"/>
        <v>0</v>
      </c>
      <c r="I19" s="10">
        <f t="shared" si="1"/>
        <v>1</v>
      </c>
      <c r="J19" s="17">
        <f t="shared" si="2"/>
        <v>3400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69</v>
      </c>
      <c r="B20" s="29" t="s">
        <v>99</v>
      </c>
      <c r="C20" s="9">
        <v>24</v>
      </c>
      <c r="D20" s="9">
        <v>6800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4760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69</v>
      </c>
      <c r="B21" s="29" t="s">
        <v>100</v>
      </c>
      <c r="C21" s="9">
        <v>25</v>
      </c>
      <c r="D21" s="9">
        <v>6800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3400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69</v>
      </c>
      <c r="B22" s="29" t="s">
        <v>101</v>
      </c>
      <c r="C22" s="9">
        <v>26</v>
      </c>
      <c r="D22" s="9">
        <v>6800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6120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69</v>
      </c>
      <c r="B23" s="29" t="s">
        <v>102</v>
      </c>
      <c r="C23" s="9">
        <v>29</v>
      </c>
      <c r="D23" s="9">
        <v>6800</v>
      </c>
      <c r="E23" s="9">
        <v>2</v>
      </c>
      <c r="F23" s="9" t="s">
        <v>16</v>
      </c>
      <c r="G23" s="9">
        <v>2</v>
      </c>
      <c r="H23" s="9">
        <f t="shared" si="0"/>
        <v>0</v>
      </c>
      <c r="I23" s="10">
        <f t="shared" si="1"/>
        <v>1</v>
      </c>
      <c r="J23" s="17">
        <f t="shared" si="2"/>
        <v>13600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69</v>
      </c>
      <c r="B24" s="29" t="s">
        <v>103</v>
      </c>
      <c r="C24" s="9">
        <v>32</v>
      </c>
      <c r="D24" s="9">
        <v>6800</v>
      </c>
      <c r="E24" s="9">
        <v>0.17</v>
      </c>
      <c r="F24" s="9" t="s">
        <v>16</v>
      </c>
      <c r="G24" s="9">
        <v>0.17</v>
      </c>
      <c r="H24" s="9">
        <f t="shared" si="0"/>
        <v>0</v>
      </c>
      <c r="I24" s="10">
        <f t="shared" si="1"/>
        <v>1</v>
      </c>
      <c r="J24" s="17">
        <f t="shared" si="2"/>
        <v>1156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69</v>
      </c>
      <c r="B25" s="29" t="s">
        <v>104</v>
      </c>
      <c r="C25" s="9">
        <v>35</v>
      </c>
      <c r="D25" s="9">
        <v>6800</v>
      </c>
      <c r="E25" s="9">
        <v>0.15</v>
      </c>
      <c r="F25" s="9" t="s">
        <v>16</v>
      </c>
      <c r="G25" s="9">
        <v>0.15</v>
      </c>
      <c r="H25" s="9">
        <f t="shared" si="0"/>
        <v>0</v>
      </c>
      <c r="I25" s="10">
        <f t="shared" si="1"/>
        <v>1</v>
      </c>
      <c r="J25" s="17">
        <f t="shared" si="2"/>
        <v>1020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43.26</v>
      </c>
      <c r="F26" s="9" t="s">
        <v>10</v>
      </c>
      <c r="G26" s="9">
        <v>43.26</v>
      </c>
      <c r="H26" s="9">
        <f t="shared" si="0"/>
        <v>0</v>
      </c>
      <c r="I26" s="10">
        <f t="shared" si="1"/>
        <v>1</v>
      </c>
      <c r="J26" s="17">
        <f t="shared" si="2"/>
        <v>13038.217919999999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28.8</v>
      </c>
      <c r="F27" s="9" t="s">
        <v>10</v>
      </c>
      <c r="G27" s="9">
        <v>28.8</v>
      </c>
      <c r="H27" s="9">
        <f t="shared" si="0"/>
        <v>0</v>
      </c>
      <c r="I27" s="10">
        <f t="shared" si="1"/>
        <v>1</v>
      </c>
      <c r="J27" s="17">
        <f t="shared" si="2"/>
        <v>8680.0895999999993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64.28</v>
      </c>
      <c r="F28" s="9" t="s">
        <v>10</v>
      </c>
      <c r="G28" s="9">
        <v>64.28</v>
      </c>
      <c r="H28" s="9">
        <f t="shared" si="0"/>
        <v>0</v>
      </c>
      <c r="I28" s="10">
        <f t="shared" si="1"/>
        <v>1</v>
      </c>
      <c r="J28" s="17">
        <f t="shared" si="2"/>
        <v>19373.477760000002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51.51</v>
      </c>
      <c r="F29" s="9" t="s">
        <v>10</v>
      </c>
      <c r="G29" s="9">
        <v>51.51</v>
      </c>
      <c r="H29" s="9">
        <f t="shared" si="0"/>
        <v>0</v>
      </c>
      <c r="I29" s="10">
        <f t="shared" si="1"/>
        <v>1</v>
      </c>
      <c r="J29" s="17">
        <f t="shared" si="2"/>
        <v>15524.70192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187.91</v>
      </c>
      <c r="F30" s="9" t="s">
        <v>10</v>
      </c>
      <c r="G30" s="9">
        <v>187.91</v>
      </c>
      <c r="H30" s="9">
        <f t="shared" si="0"/>
        <v>0</v>
      </c>
      <c r="I30" s="10">
        <f t="shared" si="1"/>
        <v>1</v>
      </c>
      <c r="J30" s="17">
        <f t="shared" si="2"/>
        <v>56634.570719999996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13.1328</v>
      </c>
      <c r="F31" s="9" t="s">
        <v>10</v>
      </c>
      <c r="G31" s="9">
        <v>13.13</v>
      </c>
      <c r="H31" s="9">
        <f t="shared" si="0"/>
        <v>2.7999999999988034E-3</v>
      </c>
      <c r="I31" s="10">
        <f t="shared" si="1"/>
        <v>0.99978679337231979</v>
      </c>
      <c r="J31" s="17">
        <f t="shared" si="2"/>
        <v>3957.2769600000001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15.61</v>
      </c>
      <c r="F32" s="9" t="s">
        <v>10</v>
      </c>
      <c r="G32" s="9">
        <v>15.61</v>
      </c>
      <c r="H32" s="9">
        <f t="shared" si="0"/>
        <v>0</v>
      </c>
      <c r="I32" s="10">
        <f t="shared" si="1"/>
        <v>1</v>
      </c>
      <c r="J32" s="17">
        <f t="shared" si="2"/>
        <v>4704.72912</v>
      </c>
      <c r="K32" s="16"/>
      <c r="L32" s="17">
        <f t="shared" si="3"/>
        <v>0</v>
      </c>
    </row>
    <row r="33" spans="1:12" x14ac:dyDescent="0.25">
      <c r="A33" s="9" t="s">
        <v>48</v>
      </c>
      <c r="B33" s="29" t="s">
        <v>112</v>
      </c>
      <c r="C33" s="9">
        <v>50</v>
      </c>
      <c r="D33" s="9">
        <v>225</v>
      </c>
      <c r="E33" s="9">
        <v>15.37</v>
      </c>
      <c r="F33" s="9" t="s">
        <v>14</v>
      </c>
      <c r="G33" s="9">
        <v>15.37</v>
      </c>
      <c r="H33" s="9">
        <f t="shared" si="0"/>
        <v>0</v>
      </c>
      <c r="I33" s="10">
        <f t="shared" si="1"/>
        <v>1</v>
      </c>
      <c r="J33" s="17">
        <f t="shared" si="2"/>
        <v>3458.25</v>
      </c>
      <c r="K33" s="16"/>
      <c r="L33" s="17">
        <f t="shared" si="3"/>
        <v>0</v>
      </c>
    </row>
    <row r="34" spans="1:12" x14ac:dyDescent="0.25">
      <c r="A34" s="9" t="s">
        <v>48</v>
      </c>
      <c r="B34" s="29" t="s">
        <v>113</v>
      </c>
      <c r="C34" s="9">
        <v>51</v>
      </c>
      <c r="D34" s="9">
        <v>1500</v>
      </c>
      <c r="E34" s="9">
        <v>2.56</v>
      </c>
      <c r="F34" s="9" t="s">
        <v>14</v>
      </c>
      <c r="G34" s="9">
        <v>2.56</v>
      </c>
      <c r="H34" s="9">
        <f t="shared" si="0"/>
        <v>0</v>
      </c>
      <c r="I34" s="10">
        <f t="shared" si="1"/>
        <v>1</v>
      </c>
      <c r="J34" s="17">
        <f t="shared" si="2"/>
        <v>3840</v>
      </c>
      <c r="K34" s="16"/>
      <c r="L34" s="17">
        <f t="shared" si="3"/>
        <v>0</v>
      </c>
    </row>
    <row r="35" spans="1:12" x14ac:dyDescent="0.25">
      <c r="A35" s="9" t="s">
        <v>48</v>
      </c>
      <c r="B35" s="29" t="s">
        <v>114</v>
      </c>
      <c r="C35" s="9">
        <v>53</v>
      </c>
      <c r="D35" s="9">
        <v>900</v>
      </c>
      <c r="E35" s="9">
        <v>4.38</v>
      </c>
      <c r="F35" s="9" t="s">
        <v>14</v>
      </c>
      <c r="G35" s="9">
        <v>4.38</v>
      </c>
      <c r="H35" s="9">
        <f t="shared" si="0"/>
        <v>0</v>
      </c>
      <c r="I35" s="10">
        <f t="shared" si="1"/>
        <v>1</v>
      </c>
      <c r="J35" s="17">
        <f t="shared" si="2"/>
        <v>3942</v>
      </c>
      <c r="K35" s="16"/>
      <c r="L35" s="17">
        <f t="shared" si="3"/>
        <v>0</v>
      </c>
    </row>
    <row r="36" spans="1:12" x14ac:dyDescent="0.25">
      <c r="A36" s="9" t="s">
        <v>48</v>
      </c>
      <c r="B36" s="29" t="s">
        <v>115</v>
      </c>
      <c r="C36" s="9">
        <v>55</v>
      </c>
      <c r="D36" s="9">
        <v>2000</v>
      </c>
      <c r="E36" s="9">
        <v>3.05</v>
      </c>
      <c r="F36" s="9" t="s">
        <v>14</v>
      </c>
      <c r="G36" s="9">
        <v>3.05</v>
      </c>
      <c r="H36" s="9">
        <f t="shared" si="0"/>
        <v>0</v>
      </c>
      <c r="I36" s="10">
        <f t="shared" si="1"/>
        <v>1</v>
      </c>
      <c r="J36" s="17">
        <f t="shared" si="2"/>
        <v>6100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116</v>
      </c>
      <c r="C37" s="9">
        <v>58</v>
      </c>
      <c r="D37" s="9">
        <v>225</v>
      </c>
      <c r="E37" s="9">
        <v>21.873999999999999</v>
      </c>
      <c r="F37" s="9" t="s">
        <v>14</v>
      </c>
      <c r="G37" s="9">
        <v>21.87</v>
      </c>
      <c r="H37" s="9">
        <f t="shared" si="0"/>
        <v>3.9999999999977831E-3</v>
      </c>
      <c r="I37" s="10">
        <f t="shared" si="1"/>
        <v>0.99981713449757714</v>
      </c>
      <c r="J37" s="17">
        <f t="shared" si="2"/>
        <v>4920.75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117</v>
      </c>
      <c r="C38" s="9">
        <v>61</v>
      </c>
      <c r="D38" s="9">
        <v>2000</v>
      </c>
      <c r="E38" s="9">
        <v>2.2330000000000001</v>
      </c>
      <c r="F38" s="9" t="s">
        <v>14</v>
      </c>
      <c r="G38" s="9">
        <v>2.23</v>
      </c>
      <c r="H38" s="9">
        <f t="shared" si="0"/>
        <v>3.0000000000001137E-3</v>
      </c>
      <c r="I38" s="10">
        <f t="shared" si="1"/>
        <v>0.99865651589789517</v>
      </c>
      <c r="J38" s="17">
        <f t="shared" si="2"/>
        <v>4460</v>
      </c>
      <c r="K38" s="16"/>
      <c r="L38" s="17">
        <f t="shared" si="3"/>
        <v>0</v>
      </c>
    </row>
    <row r="39" spans="1:12" x14ac:dyDescent="0.25">
      <c r="A39" s="9" t="s">
        <v>50</v>
      </c>
      <c r="B39" s="29" t="s">
        <v>118</v>
      </c>
      <c r="C39" s="9">
        <v>63</v>
      </c>
      <c r="D39" s="9">
        <v>1500</v>
      </c>
      <c r="E39" s="9">
        <v>1.1000000000000001</v>
      </c>
      <c r="F39" s="9" t="s">
        <v>14</v>
      </c>
      <c r="G39" s="9">
        <v>1.1000000000000001</v>
      </c>
      <c r="H39" s="9">
        <f t="shared" si="0"/>
        <v>0</v>
      </c>
      <c r="I39" s="10">
        <f t="shared" si="1"/>
        <v>1</v>
      </c>
      <c r="J39" s="17">
        <f t="shared" si="2"/>
        <v>1650.0000000000002</v>
      </c>
      <c r="K39" s="16"/>
      <c r="L39" s="17">
        <f t="shared" si="3"/>
        <v>0</v>
      </c>
    </row>
    <row r="40" spans="1:12" x14ac:dyDescent="0.25">
      <c r="A40" s="9" t="s">
        <v>51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69</v>
      </c>
      <c r="B41" s="29" t="s">
        <v>120</v>
      </c>
      <c r="C41" s="9">
        <v>69</v>
      </c>
      <c r="D41" s="9">
        <v>6800</v>
      </c>
      <c r="E41" s="9">
        <v>0.75</v>
      </c>
      <c r="F41" s="9" t="s">
        <v>16</v>
      </c>
      <c r="G41" s="9">
        <v>0.75</v>
      </c>
      <c r="H41" s="9">
        <f t="shared" si="0"/>
        <v>0</v>
      </c>
      <c r="I41" s="10">
        <f t="shared" si="1"/>
        <v>1</v>
      </c>
      <c r="J41" s="17">
        <f t="shared" si="2"/>
        <v>5100</v>
      </c>
      <c r="K41" s="16"/>
      <c r="L41" s="17">
        <f t="shared" si="3"/>
        <v>0</v>
      </c>
    </row>
    <row r="42" spans="1:12" x14ac:dyDescent="0.25">
      <c r="A42" s="9" t="s">
        <v>69</v>
      </c>
      <c r="B42" s="29" t="s">
        <v>121</v>
      </c>
      <c r="C42" s="9">
        <v>73</v>
      </c>
      <c r="D42" s="9">
        <v>6800</v>
      </c>
      <c r="E42" s="9">
        <v>1.3</v>
      </c>
      <c r="F42" s="9" t="s">
        <v>16</v>
      </c>
      <c r="G42" s="9">
        <v>1.3</v>
      </c>
      <c r="H42" s="9">
        <f t="shared" si="0"/>
        <v>0</v>
      </c>
      <c r="I42" s="10">
        <f t="shared" si="1"/>
        <v>1</v>
      </c>
      <c r="J42" s="17">
        <f t="shared" si="2"/>
        <v>8840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0.17</v>
      </c>
      <c r="F43" s="9" t="s">
        <v>16</v>
      </c>
      <c r="G43" s="9">
        <v>0.17</v>
      </c>
      <c r="H43" s="9">
        <f t="shared" si="0"/>
        <v>0</v>
      </c>
      <c r="I43" s="10">
        <f t="shared" si="1"/>
        <v>1</v>
      </c>
      <c r="J43" s="17">
        <f t="shared" si="2"/>
        <v>1275</v>
      </c>
      <c r="K43" s="16"/>
      <c r="L43" s="17">
        <f t="shared" si="3"/>
        <v>0</v>
      </c>
    </row>
    <row r="44" spans="1:12" x14ac:dyDescent="0.25">
      <c r="A44" s="9" t="s">
        <v>69</v>
      </c>
      <c r="B44" s="29" t="s">
        <v>123</v>
      </c>
      <c r="C44" s="9">
        <v>80</v>
      </c>
      <c r="D44" s="9">
        <v>6800</v>
      </c>
      <c r="E44" s="9">
        <v>0.03</v>
      </c>
      <c r="F44" s="9" t="s">
        <v>16</v>
      </c>
      <c r="G44" s="9">
        <v>0.03</v>
      </c>
      <c r="H44" s="9">
        <f t="shared" si="0"/>
        <v>0</v>
      </c>
      <c r="I44" s="10">
        <f t="shared" si="1"/>
        <v>1</v>
      </c>
      <c r="J44" s="17">
        <f t="shared" si="2"/>
        <v>204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7500</v>
      </c>
      <c r="E45" s="9">
        <v>0.14000000000000001</v>
      </c>
      <c r="F45" s="9" t="s">
        <v>16</v>
      </c>
      <c r="G45" s="9">
        <v>0.14000000000000001</v>
      </c>
      <c r="H45" s="9">
        <f t="shared" si="0"/>
        <v>0</v>
      </c>
      <c r="I45" s="10">
        <f t="shared" si="1"/>
        <v>1</v>
      </c>
      <c r="J45" s="17">
        <f t="shared" si="2"/>
        <v>1050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47.03</v>
      </c>
      <c r="F46" s="9" t="s">
        <v>10</v>
      </c>
      <c r="G46" s="9">
        <v>47.03</v>
      </c>
      <c r="H46" s="9">
        <f t="shared" si="0"/>
        <v>0</v>
      </c>
      <c r="I46" s="10">
        <f t="shared" si="1"/>
        <v>1</v>
      </c>
      <c r="J46" s="17">
        <f t="shared" si="2"/>
        <v>14174.465760000001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165.84</v>
      </c>
      <c r="F47" s="9" t="s">
        <v>10</v>
      </c>
      <c r="G47" s="9">
        <v>165.84</v>
      </c>
      <c r="H47" s="9">
        <f t="shared" si="0"/>
        <v>0</v>
      </c>
      <c r="I47" s="10">
        <f t="shared" si="1"/>
        <v>1</v>
      </c>
      <c r="J47" s="17">
        <f t="shared" si="2"/>
        <v>49982.849280000002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13.1328</v>
      </c>
      <c r="F48" s="9" t="s">
        <v>10</v>
      </c>
      <c r="G48" s="9">
        <v>13.13</v>
      </c>
      <c r="H48" s="9">
        <f t="shared" si="0"/>
        <v>2.7999999999988034E-3</v>
      </c>
      <c r="I48" s="10">
        <f t="shared" si="1"/>
        <v>0.99978679337231979</v>
      </c>
      <c r="J48" s="17">
        <f t="shared" si="2"/>
        <v>3957.2769600000001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18.21</v>
      </c>
      <c r="F49" s="9" t="s">
        <v>10</v>
      </c>
      <c r="G49" s="9">
        <v>15.03</v>
      </c>
      <c r="H49" s="9">
        <f t="shared" si="0"/>
        <v>3.1800000000000015</v>
      </c>
      <c r="I49" s="10">
        <f t="shared" si="1"/>
        <v>0.82537067545304765</v>
      </c>
      <c r="J49" s="17">
        <f t="shared" si="2"/>
        <v>4529.9217600000002</v>
      </c>
      <c r="K49" s="16"/>
      <c r="L49" s="17">
        <f t="shared" si="3"/>
        <v>0</v>
      </c>
    </row>
    <row r="50" spans="1:12" x14ac:dyDescent="0.25">
      <c r="A50" s="9" t="s">
        <v>48</v>
      </c>
      <c r="B50" s="29" t="s">
        <v>128</v>
      </c>
      <c r="C50" s="9">
        <v>88</v>
      </c>
      <c r="D50" s="9">
        <v>2000</v>
      </c>
      <c r="E50" s="9">
        <v>2.7839999999999998</v>
      </c>
      <c r="F50" s="9" t="s">
        <v>14</v>
      </c>
      <c r="G50" s="9">
        <v>2.78</v>
      </c>
      <c r="H50" s="9">
        <f t="shared" si="0"/>
        <v>4.0000000000000036E-3</v>
      </c>
      <c r="I50" s="10">
        <f t="shared" si="1"/>
        <v>0.99856321839080464</v>
      </c>
      <c r="J50" s="17">
        <f t="shared" si="2"/>
        <v>5560</v>
      </c>
      <c r="K50" s="16"/>
      <c r="L50" s="17">
        <f t="shared" si="3"/>
        <v>0</v>
      </c>
    </row>
    <row r="51" spans="1:12" x14ac:dyDescent="0.25">
      <c r="A51" s="9" t="s">
        <v>48</v>
      </c>
      <c r="B51" s="29" t="s">
        <v>129</v>
      </c>
      <c r="C51" s="9">
        <v>91</v>
      </c>
      <c r="D51" s="9">
        <v>225</v>
      </c>
      <c r="E51" s="9">
        <v>18.898</v>
      </c>
      <c r="F51" s="9" t="s">
        <v>14</v>
      </c>
      <c r="G51" s="9">
        <v>18.899999999999999</v>
      </c>
      <c r="H51" s="9">
        <f t="shared" si="0"/>
        <v>-1.9999999999988916E-3</v>
      </c>
      <c r="I51" s="10">
        <f t="shared" si="1"/>
        <v>1.0001058313048998</v>
      </c>
      <c r="J51" s="17">
        <f t="shared" si="2"/>
        <v>4252.5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130</v>
      </c>
      <c r="C52" s="9">
        <v>92</v>
      </c>
      <c r="D52" s="9">
        <v>2000</v>
      </c>
      <c r="E52" s="9">
        <v>2.2330000000000001</v>
      </c>
      <c r="F52" s="9" t="s">
        <v>14</v>
      </c>
      <c r="G52" s="9">
        <v>2.23</v>
      </c>
      <c r="H52" s="9">
        <f t="shared" si="0"/>
        <v>3.0000000000001137E-3</v>
      </c>
      <c r="I52" s="10">
        <f t="shared" si="1"/>
        <v>0.99865651589789517</v>
      </c>
      <c r="J52" s="17">
        <f t="shared" si="2"/>
        <v>4460</v>
      </c>
      <c r="K52" s="16"/>
      <c r="L52" s="17">
        <f t="shared" si="3"/>
        <v>0</v>
      </c>
    </row>
    <row r="53" spans="1:12" x14ac:dyDescent="0.25">
      <c r="A53" s="9" t="s">
        <v>50</v>
      </c>
      <c r="B53" s="29" t="s">
        <v>131</v>
      </c>
      <c r="C53" s="9">
        <v>93</v>
      </c>
      <c r="D53" s="9">
        <v>1500</v>
      </c>
      <c r="E53" s="9">
        <v>1.153</v>
      </c>
      <c r="F53" s="9" t="s">
        <v>14</v>
      </c>
      <c r="G53" s="9">
        <v>1.1499999999999999</v>
      </c>
      <c r="H53" s="9">
        <f t="shared" si="0"/>
        <v>3.0000000000001137E-3</v>
      </c>
      <c r="I53" s="10">
        <f t="shared" si="1"/>
        <v>0.99739809193408491</v>
      </c>
      <c r="J53" s="17">
        <f t="shared" si="2"/>
        <v>1724.9999999999998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0.2</v>
      </c>
      <c r="F55" s="9" t="s">
        <v>16</v>
      </c>
      <c r="G55" s="9">
        <v>0.2</v>
      </c>
      <c r="H55" s="9">
        <f t="shared" si="0"/>
        <v>0</v>
      </c>
      <c r="I55" s="10">
        <f t="shared" si="1"/>
        <v>1</v>
      </c>
      <c r="J55" s="17">
        <f t="shared" si="2"/>
        <v>1500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7500</v>
      </c>
      <c r="E56" s="9">
        <v>0.05</v>
      </c>
      <c r="F56" s="9" t="s">
        <v>16</v>
      </c>
      <c r="G56" s="9">
        <v>0.05</v>
      </c>
      <c r="H56" s="9">
        <f t="shared" si="0"/>
        <v>0</v>
      </c>
      <c r="I56" s="10">
        <f t="shared" si="1"/>
        <v>1</v>
      </c>
      <c r="J56" s="17">
        <f t="shared" si="2"/>
        <v>375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0"/>
        <v>0</v>
      </c>
      <c r="I57" s="10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29.47</v>
      </c>
      <c r="F58" s="9" t="s">
        <v>10</v>
      </c>
      <c r="G58" s="9">
        <v>29.47</v>
      </c>
      <c r="H58" s="9">
        <f t="shared" si="0"/>
        <v>0</v>
      </c>
      <c r="I58" s="10">
        <f t="shared" si="1"/>
        <v>1</v>
      </c>
      <c r="J58" s="17">
        <f t="shared" si="2"/>
        <v>8882.0222400000002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3.88</v>
      </c>
      <c r="F59" s="9" t="s">
        <v>10</v>
      </c>
      <c r="G59" s="9">
        <v>0</v>
      </c>
      <c r="H59" s="9">
        <f t="shared" si="0"/>
        <v>3.88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48</v>
      </c>
      <c r="B60" s="29" t="s">
        <v>138</v>
      </c>
      <c r="C60" s="9">
        <v>109</v>
      </c>
      <c r="D60" s="9">
        <v>2000</v>
      </c>
      <c r="E60" s="9">
        <v>0.81</v>
      </c>
      <c r="F60" s="9" t="s">
        <v>14</v>
      </c>
      <c r="G60" s="9">
        <v>0.81</v>
      </c>
      <c r="H60" s="9">
        <f t="shared" si="0"/>
        <v>0</v>
      </c>
      <c r="I60" s="10">
        <f t="shared" si="1"/>
        <v>1</v>
      </c>
      <c r="J60" s="17">
        <f t="shared" si="2"/>
        <v>1620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139</v>
      </c>
      <c r="C61" s="9">
        <v>112</v>
      </c>
      <c r="D61" s="9">
        <v>225</v>
      </c>
      <c r="E61" s="9">
        <v>3.3519999999999999</v>
      </c>
      <c r="F61" s="9" t="s">
        <v>14</v>
      </c>
      <c r="G61" s="9">
        <v>3.35</v>
      </c>
      <c r="H61" s="9">
        <f t="shared" si="0"/>
        <v>1.9999999999997797E-3</v>
      </c>
      <c r="I61" s="10">
        <f t="shared" si="1"/>
        <v>0.99940334128878283</v>
      </c>
      <c r="J61" s="17">
        <f t="shared" si="2"/>
        <v>753.75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113</v>
      </c>
      <c r="D62" s="9">
        <v>1500</v>
      </c>
      <c r="E62" s="9">
        <v>0.26</v>
      </c>
      <c r="F62" s="9" t="s">
        <v>14</v>
      </c>
      <c r="G62" s="9">
        <v>0.26</v>
      </c>
      <c r="H62" s="9">
        <f t="shared" si="0"/>
        <v>0</v>
      </c>
      <c r="I62" s="10">
        <f t="shared" si="1"/>
        <v>1</v>
      </c>
      <c r="J62" s="17">
        <f t="shared" si="2"/>
        <v>390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140</v>
      </c>
      <c r="C63" s="9">
        <v>116</v>
      </c>
      <c r="D63" s="9">
        <v>50</v>
      </c>
      <c r="E63" s="9">
        <v>43</v>
      </c>
      <c r="F63" s="9" t="s">
        <v>13</v>
      </c>
      <c r="G63" s="9">
        <v>43</v>
      </c>
      <c r="H63" s="9">
        <f t="shared" si="0"/>
        <v>0</v>
      </c>
      <c r="I63" s="10">
        <f t="shared" si="1"/>
        <v>1</v>
      </c>
      <c r="J63" s="17">
        <f t="shared" si="2"/>
        <v>2150</v>
      </c>
      <c r="K63" s="16"/>
      <c r="L63" s="17">
        <f t="shared" si="3"/>
        <v>0</v>
      </c>
    </row>
    <row r="64" spans="1:12" x14ac:dyDescent="0.25">
      <c r="A64" s="9" t="s">
        <v>51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142</v>
      </c>
      <c r="C65" s="9">
        <v>120</v>
      </c>
      <c r="D65" s="9">
        <v>193.75200000000001</v>
      </c>
      <c r="E65" s="9">
        <v>139.91</v>
      </c>
      <c r="F65" s="9" t="s">
        <v>10</v>
      </c>
      <c r="G65" s="9">
        <v>139.91</v>
      </c>
      <c r="H65" s="9">
        <f t="shared" si="0"/>
        <v>0</v>
      </c>
      <c r="I65" s="10">
        <f t="shared" si="1"/>
        <v>1</v>
      </c>
      <c r="J65" s="17">
        <f t="shared" si="2"/>
        <v>27107.84232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143</v>
      </c>
      <c r="C66" s="9">
        <v>124</v>
      </c>
      <c r="D66" s="9">
        <v>193.75200000000001</v>
      </c>
      <c r="E66" s="9">
        <v>178.84</v>
      </c>
      <c r="F66" s="9" t="s">
        <v>10</v>
      </c>
      <c r="G66" s="9">
        <v>178.84</v>
      </c>
      <c r="H66" s="9">
        <f t="shared" si="0"/>
        <v>0</v>
      </c>
      <c r="I66" s="10">
        <f t="shared" si="1"/>
        <v>1</v>
      </c>
      <c r="J66" s="17">
        <f t="shared" si="2"/>
        <v>34650.607680000001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75.48</v>
      </c>
      <c r="F67" s="9" t="s">
        <v>10</v>
      </c>
      <c r="G67" s="9">
        <v>74.13</v>
      </c>
      <c r="H67" s="9">
        <f t="shared" si="0"/>
        <v>1.3500000000000085</v>
      </c>
      <c r="I67" s="10">
        <f t="shared" si="1"/>
        <v>0.98211446740858499</v>
      </c>
      <c r="J67" s="17">
        <f t="shared" si="2"/>
        <v>14362.83576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38.283999999999999</v>
      </c>
      <c r="F68" s="9" t="s">
        <v>19</v>
      </c>
      <c r="G68" s="9">
        <v>38.28</v>
      </c>
      <c r="H68" s="9">
        <f t="shared" si="0"/>
        <v>3.9999999999977831E-3</v>
      </c>
      <c r="I68" s="10">
        <f t="shared" si="1"/>
        <v>0.99989551770974827</v>
      </c>
      <c r="J68" s="17">
        <f t="shared" si="2"/>
        <v>2511.1679999999997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146</v>
      </c>
      <c r="C69" s="9">
        <v>137</v>
      </c>
      <c r="D69" s="9">
        <v>65.599999999999994</v>
      </c>
      <c r="E69" s="9">
        <v>49.951999999999998</v>
      </c>
      <c r="F69" s="9" t="s">
        <v>19</v>
      </c>
      <c r="G69" s="9">
        <v>49.95</v>
      </c>
      <c r="H69" s="9">
        <f t="shared" ref="H69:H132" si="4">E69-G69</f>
        <v>1.9999999999953388E-3</v>
      </c>
      <c r="I69" s="10">
        <f t="shared" ref="I69:I132" si="5">G69/E69</f>
        <v>0.99995996156310063</v>
      </c>
      <c r="J69" s="17">
        <f t="shared" si="2"/>
        <v>3276.72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276</v>
      </c>
      <c r="C70" s="9">
        <v>138</v>
      </c>
      <c r="D70" s="9">
        <v>161.46</v>
      </c>
      <c r="E70" s="9">
        <v>19.045000000000002</v>
      </c>
      <c r="F70" s="9" t="s">
        <v>10</v>
      </c>
      <c r="G70" s="9">
        <v>19.05</v>
      </c>
      <c r="H70" s="9">
        <f t="shared" si="4"/>
        <v>-4.9999999999990052E-3</v>
      </c>
      <c r="I70" s="10">
        <f t="shared" si="5"/>
        <v>1.0002625360987136</v>
      </c>
      <c r="J70" s="17">
        <f t="shared" ref="J70:J84" si="6">D70*G70</f>
        <v>3075.8130000000001</v>
      </c>
      <c r="K70" s="16"/>
      <c r="L70" s="17">
        <f t="shared" ref="L70:L84" si="7">D70*E70*K70</f>
        <v>0</v>
      </c>
    </row>
    <row r="71" spans="1:12" x14ac:dyDescent="0.25">
      <c r="A71" s="9" t="s">
        <v>50</v>
      </c>
      <c r="B71" s="29" t="s">
        <v>147</v>
      </c>
      <c r="C71" s="9">
        <v>140</v>
      </c>
      <c r="D71" s="9">
        <v>8.0730000000000004</v>
      </c>
      <c r="E71" s="9">
        <v>483</v>
      </c>
      <c r="F71" s="9" t="s">
        <v>10</v>
      </c>
      <c r="G71" s="9">
        <v>483</v>
      </c>
      <c r="H71" s="9">
        <f t="shared" si="4"/>
        <v>0</v>
      </c>
      <c r="I71" s="10">
        <f t="shared" si="5"/>
        <v>1</v>
      </c>
      <c r="J71" s="17">
        <f t="shared" si="6"/>
        <v>3899.259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148</v>
      </c>
      <c r="C72" s="9">
        <v>142</v>
      </c>
      <c r="D72" s="9">
        <v>139.93199999999999</v>
      </c>
      <c r="E72" s="9">
        <v>81.36</v>
      </c>
      <c r="F72" s="9" t="s">
        <v>10</v>
      </c>
      <c r="G72" s="9">
        <v>81.36</v>
      </c>
      <c r="H72" s="9">
        <f t="shared" si="4"/>
        <v>0</v>
      </c>
      <c r="I72" s="10">
        <f t="shared" si="5"/>
        <v>1</v>
      </c>
      <c r="J72" s="17">
        <f t="shared" si="6"/>
        <v>11384.86752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149</v>
      </c>
      <c r="C73" s="9">
        <v>143</v>
      </c>
      <c r="D73" s="9">
        <v>139.93199999999999</v>
      </c>
      <c r="E73" s="9">
        <v>187.70400000000001</v>
      </c>
      <c r="F73" s="9" t="s">
        <v>10</v>
      </c>
      <c r="G73" s="9">
        <v>187.7</v>
      </c>
      <c r="H73" s="9">
        <f t="shared" si="4"/>
        <v>4.0000000000190994E-3</v>
      </c>
      <c r="I73" s="10">
        <f t="shared" si="5"/>
        <v>0.99997868985210747</v>
      </c>
      <c r="J73" s="17">
        <f t="shared" si="6"/>
        <v>26265.236399999998</v>
      </c>
      <c r="K73" s="16"/>
      <c r="L73" s="17">
        <f t="shared" si="7"/>
        <v>0</v>
      </c>
    </row>
    <row r="74" spans="1:12" x14ac:dyDescent="0.25">
      <c r="A74" s="9" t="s">
        <v>50</v>
      </c>
      <c r="B74" s="29" t="s">
        <v>150</v>
      </c>
      <c r="C74" s="9">
        <v>147</v>
      </c>
      <c r="D74" s="9">
        <v>193.75200000000001</v>
      </c>
      <c r="E74" s="9">
        <v>228.17</v>
      </c>
      <c r="F74" s="9" t="s">
        <v>10</v>
      </c>
      <c r="G74" s="9">
        <v>228.17</v>
      </c>
      <c r="H74" s="9">
        <f t="shared" si="4"/>
        <v>0</v>
      </c>
      <c r="I74" s="10">
        <f t="shared" si="5"/>
        <v>1</v>
      </c>
      <c r="J74" s="17">
        <f t="shared" si="6"/>
        <v>44208.393839999997</v>
      </c>
      <c r="K74" s="16"/>
      <c r="L74" s="17">
        <f t="shared" si="7"/>
        <v>0</v>
      </c>
    </row>
    <row r="75" spans="1:12" x14ac:dyDescent="0.25">
      <c r="A75" s="9" t="s">
        <v>51</v>
      </c>
      <c r="B75" s="29" t="s">
        <v>151</v>
      </c>
      <c r="C75" s="9">
        <v>150</v>
      </c>
      <c r="D75" s="9">
        <v>12000</v>
      </c>
      <c r="E75" s="9">
        <v>0.73333329999999997</v>
      </c>
      <c r="F75" s="9" t="s">
        <v>12</v>
      </c>
      <c r="G75" s="9">
        <v>0.73</v>
      </c>
      <c r="H75" s="9">
        <f t="shared" si="4"/>
        <v>3.3332999999999835E-3</v>
      </c>
      <c r="I75" s="10">
        <f t="shared" si="5"/>
        <v>0.99545459070248143</v>
      </c>
      <c r="J75" s="17">
        <f t="shared" si="6"/>
        <v>8760</v>
      </c>
      <c r="K75" s="16"/>
      <c r="L75" s="17">
        <f t="shared" si="7"/>
        <v>0</v>
      </c>
    </row>
    <row r="76" spans="1:12" x14ac:dyDescent="0.25">
      <c r="A76" s="9" t="s">
        <v>43</v>
      </c>
      <c r="B76" s="29" t="s">
        <v>151</v>
      </c>
      <c r="C76" s="9">
        <v>150</v>
      </c>
      <c r="D76" s="9">
        <v>12000</v>
      </c>
      <c r="E76" s="9">
        <v>0.26666669999999998</v>
      </c>
      <c r="F76" s="9" t="s">
        <v>12</v>
      </c>
      <c r="G76" s="9">
        <v>0.27</v>
      </c>
      <c r="H76" s="9">
        <f t="shared" si="4"/>
        <v>-3.333300000000039E-3</v>
      </c>
      <c r="I76" s="10">
        <f t="shared" si="5"/>
        <v>1.0124998734375159</v>
      </c>
      <c r="J76" s="17">
        <f t="shared" si="6"/>
        <v>3240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152</v>
      </c>
      <c r="C77" s="9">
        <v>151</v>
      </c>
      <c r="D77" s="9">
        <v>139.93199999999999</v>
      </c>
      <c r="E77" s="9">
        <v>81.650000000000006</v>
      </c>
      <c r="F77" s="9" t="s">
        <v>10</v>
      </c>
      <c r="G77" s="9">
        <v>81.650000000000006</v>
      </c>
      <c r="H77" s="9">
        <f t="shared" si="4"/>
        <v>0</v>
      </c>
      <c r="I77" s="10">
        <f t="shared" si="5"/>
        <v>1</v>
      </c>
      <c r="J77" s="17">
        <f t="shared" si="6"/>
        <v>11425.4478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153</v>
      </c>
      <c r="C78" s="9">
        <v>152</v>
      </c>
      <c r="D78" s="9">
        <v>139.93199999999999</v>
      </c>
      <c r="E78" s="9">
        <v>304.83</v>
      </c>
      <c r="F78" s="9" t="s">
        <v>10</v>
      </c>
      <c r="G78" s="9">
        <v>304.83</v>
      </c>
      <c r="H78" s="9">
        <f t="shared" si="4"/>
        <v>0</v>
      </c>
      <c r="I78" s="10">
        <f t="shared" si="5"/>
        <v>1</v>
      </c>
      <c r="J78" s="17">
        <f t="shared" si="6"/>
        <v>42655.471559999991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154</v>
      </c>
      <c r="C79" s="9">
        <v>156</v>
      </c>
      <c r="D79" s="9">
        <v>193.75200000000001</v>
      </c>
      <c r="E79" s="9">
        <v>160.44</v>
      </c>
      <c r="F79" s="9" t="s">
        <v>10</v>
      </c>
      <c r="G79" s="9">
        <v>160.44</v>
      </c>
      <c r="H79" s="9">
        <f t="shared" si="4"/>
        <v>0</v>
      </c>
      <c r="I79" s="10">
        <f t="shared" si="5"/>
        <v>1</v>
      </c>
      <c r="J79" s="17">
        <f t="shared" si="6"/>
        <v>31085.570879999999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155</v>
      </c>
      <c r="C80" s="9">
        <v>160</v>
      </c>
      <c r="D80" s="9">
        <v>139.93199999999999</v>
      </c>
      <c r="E80" s="9">
        <v>14.87</v>
      </c>
      <c r="F80" s="9" t="s">
        <v>10</v>
      </c>
      <c r="G80" s="9">
        <v>14.87</v>
      </c>
      <c r="H80" s="9">
        <f t="shared" si="4"/>
        <v>0</v>
      </c>
      <c r="I80" s="10">
        <f t="shared" si="5"/>
        <v>1</v>
      </c>
      <c r="J80" s="17">
        <f t="shared" si="6"/>
        <v>2080.7888399999997</v>
      </c>
      <c r="K80" s="16"/>
      <c r="L80" s="17">
        <f t="shared" si="7"/>
        <v>0</v>
      </c>
    </row>
    <row r="81" spans="1:12" x14ac:dyDescent="0.25">
      <c r="A81" s="9" t="s">
        <v>50</v>
      </c>
      <c r="B81" s="29" t="s">
        <v>156</v>
      </c>
      <c r="C81" s="9">
        <v>161</v>
      </c>
      <c r="D81" s="9">
        <v>139.93199999999999</v>
      </c>
      <c r="E81" s="9">
        <v>38.01</v>
      </c>
      <c r="F81" s="9" t="s">
        <v>10</v>
      </c>
      <c r="G81" s="9">
        <v>38.01</v>
      </c>
      <c r="H81" s="9">
        <f t="shared" si="4"/>
        <v>0</v>
      </c>
      <c r="I81" s="10">
        <f t="shared" si="5"/>
        <v>1</v>
      </c>
      <c r="J81" s="17">
        <f t="shared" si="6"/>
        <v>5318.8153199999997</v>
      </c>
      <c r="K81" s="16"/>
      <c r="L81" s="17">
        <f t="shared" si="7"/>
        <v>0</v>
      </c>
    </row>
    <row r="82" spans="1:12" x14ac:dyDescent="0.25">
      <c r="A82" s="9" t="s">
        <v>50</v>
      </c>
      <c r="B82" s="29" t="s">
        <v>157</v>
      </c>
      <c r="C82" s="9">
        <v>165</v>
      </c>
      <c r="D82" s="9">
        <v>193.75200000000001</v>
      </c>
      <c r="E82" s="9">
        <v>158.38999999999999</v>
      </c>
      <c r="F82" s="9" t="s">
        <v>10</v>
      </c>
      <c r="G82" s="9">
        <v>148.37</v>
      </c>
      <c r="H82" s="9">
        <f t="shared" si="4"/>
        <v>10.019999999999982</v>
      </c>
      <c r="I82" s="10">
        <f t="shared" si="5"/>
        <v>0.93673843045646832</v>
      </c>
      <c r="J82" s="17">
        <f t="shared" si="6"/>
        <v>28746.984240000002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164</v>
      </c>
      <c r="C83" s="9">
        <v>181</v>
      </c>
      <c r="D83" s="9">
        <v>215.28</v>
      </c>
      <c r="E83" s="9">
        <v>33.909999999999997</v>
      </c>
      <c r="F83" s="9" t="s">
        <v>10</v>
      </c>
      <c r="G83" s="9">
        <v>33.909999999999997</v>
      </c>
      <c r="H83" s="9">
        <f t="shared" si="4"/>
        <v>0</v>
      </c>
      <c r="I83" s="10">
        <f t="shared" si="5"/>
        <v>1</v>
      </c>
      <c r="J83" s="17">
        <f t="shared" si="6"/>
        <v>7300.1447999999991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165</v>
      </c>
      <c r="C84" s="9">
        <v>184</v>
      </c>
      <c r="D84" s="9">
        <v>96.88</v>
      </c>
      <c r="E84" s="9">
        <v>108.7</v>
      </c>
      <c r="F84" s="9" t="s">
        <v>10</v>
      </c>
      <c r="G84" s="9">
        <v>108.7</v>
      </c>
      <c r="H84" s="9">
        <f t="shared" si="4"/>
        <v>0</v>
      </c>
      <c r="I84" s="10">
        <f t="shared" si="5"/>
        <v>1</v>
      </c>
      <c r="J84" s="17">
        <f t="shared" si="6"/>
        <v>10530.856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166</v>
      </c>
      <c r="C85" s="9">
        <v>187</v>
      </c>
      <c r="D85" s="9">
        <v>48.438000000000002</v>
      </c>
      <c r="E85" s="9">
        <v>259.98</v>
      </c>
      <c r="F85" s="9" t="s">
        <v>10</v>
      </c>
      <c r="G85" s="9">
        <v>259.98</v>
      </c>
      <c r="H85" s="9">
        <f t="shared" si="4"/>
        <v>0</v>
      </c>
      <c r="I85" s="10">
        <f t="shared" si="5"/>
        <v>1</v>
      </c>
      <c r="J85" s="17">
        <f t="shared" ref="J85" si="8">D85*G85</f>
        <v>12592.911240000001</v>
      </c>
      <c r="K85" s="16"/>
      <c r="L85" s="17">
        <f t="shared" ref="L85" si="9">D85*E85*K85</f>
        <v>0</v>
      </c>
    </row>
    <row r="86" spans="1:12" x14ac:dyDescent="0.25">
      <c r="A86" s="9" t="s">
        <v>21</v>
      </c>
      <c r="B86" s="29" t="s">
        <v>167</v>
      </c>
      <c r="C86" s="9">
        <v>188</v>
      </c>
      <c r="D86" s="9">
        <v>48.438000000000002</v>
      </c>
      <c r="E86" s="9">
        <v>131.38</v>
      </c>
      <c r="F86" s="9" t="s">
        <v>10</v>
      </c>
      <c r="G86" s="9">
        <v>131.38</v>
      </c>
      <c r="H86" s="9">
        <f t="shared" si="4"/>
        <v>0</v>
      </c>
      <c r="I86" s="10">
        <f t="shared" si="5"/>
        <v>1</v>
      </c>
      <c r="J86" s="17">
        <f t="shared" ref="J86:J149" si="10">D86*G86</f>
        <v>6363.7844400000004</v>
      </c>
      <c r="K86" s="16"/>
      <c r="L86" s="17">
        <f t="shared" ref="L86:L149" si="11">D86*E86*K86</f>
        <v>0</v>
      </c>
    </row>
    <row r="87" spans="1:12" x14ac:dyDescent="0.25">
      <c r="A87" s="9" t="s">
        <v>21</v>
      </c>
      <c r="B87" s="29" t="s">
        <v>168</v>
      </c>
      <c r="C87" s="9">
        <v>189</v>
      </c>
      <c r="D87" s="9">
        <v>48.438000000000002</v>
      </c>
      <c r="E87" s="9">
        <v>145.63</v>
      </c>
      <c r="F87" s="9" t="s">
        <v>10</v>
      </c>
      <c r="G87" s="9">
        <v>145.63</v>
      </c>
      <c r="H87" s="9">
        <f t="shared" si="4"/>
        <v>0</v>
      </c>
      <c r="I87" s="10">
        <f t="shared" si="5"/>
        <v>1</v>
      </c>
      <c r="J87" s="17">
        <f t="shared" si="10"/>
        <v>7054.0259400000004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280</v>
      </c>
      <c r="C88" s="9">
        <v>195</v>
      </c>
      <c r="D88" s="9">
        <v>91.5</v>
      </c>
      <c r="E88" s="9">
        <v>187.71</v>
      </c>
      <c r="F88" s="9" t="s">
        <v>10</v>
      </c>
      <c r="G88" s="9">
        <v>187.71</v>
      </c>
      <c r="H88" s="9">
        <f t="shared" si="4"/>
        <v>0</v>
      </c>
      <c r="I88" s="10">
        <f t="shared" si="5"/>
        <v>1</v>
      </c>
      <c r="J88" s="17">
        <f t="shared" si="10"/>
        <v>17175.465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281</v>
      </c>
      <c r="C89" s="9">
        <v>199</v>
      </c>
      <c r="D89" s="9">
        <v>91.5</v>
      </c>
      <c r="E89" s="9">
        <v>81.36</v>
      </c>
      <c r="F89" s="9" t="s">
        <v>10</v>
      </c>
      <c r="G89" s="9">
        <v>81.36</v>
      </c>
      <c r="H89" s="9">
        <f t="shared" si="4"/>
        <v>0</v>
      </c>
      <c r="I89" s="10">
        <f t="shared" si="5"/>
        <v>1</v>
      </c>
      <c r="J89" s="17">
        <f t="shared" si="10"/>
        <v>7444.44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282</v>
      </c>
      <c r="C90" s="9">
        <v>202</v>
      </c>
      <c r="D90" s="9">
        <v>91.5</v>
      </c>
      <c r="E90" s="9">
        <v>262.86</v>
      </c>
      <c r="F90" s="9" t="s">
        <v>10</v>
      </c>
      <c r="G90" s="9">
        <v>262.86</v>
      </c>
      <c r="H90" s="9">
        <f t="shared" si="4"/>
        <v>0</v>
      </c>
      <c r="I90" s="10">
        <f t="shared" si="5"/>
        <v>1</v>
      </c>
      <c r="J90" s="17">
        <f t="shared" si="10"/>
        <v>24051.690000000002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283</v>
      </c>
      <c r="C91" s="9">
        <v>206</v>
      </c>
      <c r="D91" s="9">
        <v>91.5</v>
      </c>
      <c r="E91" s="9">
        <v>81.650000000000006</v>
      </c>
      <c r="F91" s="9" t="s">
        <v>10</v>
      </c>
      <c r="G91" s="9">
        <v>81.650000000000006</v>
      </c>
      <c r="H91" s="9">
        <f t="shared" si="4"/>
        <v>0</v>
      </c>
      <c r="I91" s="10">
        <f t="shared" si="5"/>
        <v>1</v>
      </c>
      <c r="J91" s="17">
        <f t="shared" si="10"/>
        <v>7470.9750000000004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284</v>
      </c>
      <c r="C92" s="9">
        <v>209</v>
      </c>
      <c r="D92" s="9">
        <v>91.5</v>
      </c>
      <c r="E92" s="9">
        <v>38.01</v>
      </c>
      <c r="F92" s="9" t="s">
        <v>10</v>
      </c>
      <c r="G92" s="9">
        <v>38.01</v>
      </c>
      <c r="H92" s="9">
        <f t="shared" si="4"/>
        <v>0</v>
      </c>
      <c r="I92" s="10">
        <f t="shared" si="5"/>
        <v>1</v>
      </c>
      <c r="J92" s="17">
        <f t="shared" si="10"/>
        <v>3477.915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285</v>
      </c>
      <c r="C93" s="9">
        <v>212</v>
      </c>
      <c r="D93" s="9">
        <v>91.5</v>
      </c>
      <c r="E93" s="9">
        <v>14.87</v>
      </c>
      <c r="F93" s="9" t="s">
        <v>10</v>
      </c>
      <c r="G93" s="9">
        <v>14.87</v>
      </c>
      <c r="H93" s="9">
        <f t="shared" si="4"/>
        <v>0</v>
      </c>
      <c r="I93" s="10">
        <f t="shared" si="5"/>
        <v>1</v>
      </c>
      <c r="J93" s="17">
        <f t="shared" si="10"/>
        <v>1360.605</v>
      </c>
      <c r="K93" s="16"/>
      <c r="L93" s="17">
        <f t="shared" si="11"/>
        <v>0</v>
      </c>
    </row>
    <row r="94" spans="1:12" x14ac:dyDescent="0.25">
      <c r="A94" s="9" t="s">
        <v>67</v>
      </c>
      <c r="B94" s="29" t="s">
        <v>173</v>
      </c>
      <c r="C94" s="9">
        <v>215</v>
      </c>
      <c r="D94" s="9">
        <v>183</v>
      </c>
      <c r="E94" s="9">
        <v>13.666</v>
      </c>
      <c r="F94" s="9" t="s">
        <v>10</v>
      </c>
      <c r="G94" s="9">
        <v>0</v>
      </c>
      <c r="H94" s="9">
        <f t="shared" si="4"/>
        <v>13.666</v>
      </c>
      <c r="I94" s="10">
        <f t="shared" si="5"/>
        <v>0</v>
      </c>
      <c r="J94" s="17">
        <f t="shared" si="10"/>
        <v>0</v>
      </c>
      <c r="K94" s="16"/>
      <c r="L94" s="17">
        <f t="shared" si="11"/>
        <v>0</v>
      </c>
    </row>
    <row r="95" spans="1:12" x14ac:dyDescent="0.25">
      <c r="A95" s="9" t="s">
        <v>67</v>
      </c>
      <c r="B95" s="29" t="s">
        <v>232</v>
      </c>
      <c r="C95" s="9">
        <v>217</v>
      </c>
      <c r="D95" s="9">
        <v>450</v>
      </c>
      <c r="E95" s="9">
        <v>5</v>
      </c>
      <c r="F95" s="9" t="s">
        <v>13</v>
      </c>
      <c r="G95" s="9">
        <v>1</v>
      </c>
      <c r="H95" s="9">
        <f t="shared" si="4"/>
        <v>4</v>
      </c>
      <c r="I95" s="10">
        <f t="shared" si="5"/>
        <v>0.2</v>
      </c>
      <c r="J95" s="17">
        <f t="shared" si="10"/>
        <v>450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174</v>
      </c>
      <c r="C96" s="9">
        <v>218</v>
      </c>
      <c r="D96" s="9">
        <v>350</v>
      </c>
      <c r="E96" s="9">
        <v>22</v>
      </c>
      <c r="F96" s="9" t="s">
        <v>13</v>
      </c>
      <c r="G96" s="9">
        <v>22</v>
      </c>
      <c r="H96" s="9">
        <f t="shared" si="4"/>
        <v>0</v>
      </c>
      <c r="I96" s="10">
        <f t="shared" si="5"/>
        <v>1</v>
      </c>
      <c r="J96" s="17">
        <f t="shared" si="10"/>
        <v>7700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175</v>
      </c>
      <c r="C97" s="9">
        <v>219</v>
      </c>
      <c r="D97" s="9">
        <v>82</v>
      </c>
      <c r="E97" s="9">
        <v>42.69</v>
      </c>
      <c r="F97" s="9" t="s">
        <v>19</v>
      </c>
      <c r="G97" s="9">
        <v>0</v>
      </c>
      <c r="H97" s="9">
        <f t="shared" si="4"/>
        <v>42.69</v>
      </c>
      <c r="I97" s="10">
        <f t="shared" si="5"/>
        <v>0</v>
      </c>
      <c r="J97" s="17">
        <f t="shared" si="10"/>
        <v>0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176</v>
      </c>
      <c r="C98" s="9">
        <v>220</v>
      </c>
      <c r="D98" s="9">
        <v>32.799999999999997</v>
      </c>
      <c r="E98" s="9">
        <v>135.36000000000001</v>
      </c>
      <c r="F98" s="9" t="s">
        <v>19</v>
      </c>
      <c r="G98" s="9">
        <v>0</v>
      </c>
      <c r="H98" s="9">
        <f t="shared" si="4"/>
        <v>135.36000000000001</v>
      </c>
      <c r="I98" s="10">
        <f t="shared" si="5"/>
        <v>0</v>
      </c>
      <c r="J98" s="17">
        <f t="shared" si="10"/>
        <v>0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177</v>
      </c>
      <c r="C99" s="9">
        <v>221</v>
      </c>
      <c r="D99" s="9">
        <v>131.19999999999999</v>
      </c>
      <c r="E99" s="9">
        <v>30.69</v>
      </c>
      <c r="F99" s="9" t="s">
        <v>19</v>
      </c>
      <c r="G99" s="9">
        <v>0</v>
      </c>
      <c r="H99" s="9">
        <f t="shared" si="4"/>
        <v>30.69</v>
      </c>
      <c r="I99" s="10">
        <f t="shared" si="5"/>
        <v>0</v>
      </c>
      <c r="J99" s="17">
        <f t="shared" si="10"/>
        <v>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178</v>
      </c>
      <c r="C100" s="9">
        <v>222</v>
      </c>
      <c r="D100" s="9">
        <v>1000</v>
      </c>
      <c r="E100" s="9">
        <v>5</v>
      </c>
      <c r="F100" s="9" t="s">
        <v>13</v>
      </c>
      <c r="G100" s="9">
        <v>5</v>
      </c>
      <c r="H100" s="9">
        <f t="shared" si="4"/>
        <v>0</v>
      </c>
      <c r="I100" s="10">
        <f t="shared" si="5"/>
        <v>1</v>
      </c>
      <c r="J100" s="17">
        <f t="shared" si="10"/>
        <v>5000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73.62</v>
      </c>
      <c r="F101" s="9" t="s">
        <v>10</v>
      </c>
      <c r="G101" s="9">
        <v>73.62</v>
      </c>
      <c r="H101" s="9">
        <f t="shared" si="4"/>
        <v>0</v>
      </c>
      <c r="I101" s="10">
        <f t="shared" si="5"/>
        <v>1</v>
      </c>
      <c r="J101" s="17">
        <f t="shared" si="10"/>
        <v>13472.460000000001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54.61</v>
      </c>
      <c r="F102" s="9" t="s">
        <v>19</v>
      </c>
      <c r="G102" s="9">
        <v>54.61</v>
      </c>
      <c r="H102" s="9">
        <f t="shared" si="4"/>
        <v>0</v>
      </c>
      <c r="I102" s="10">
        <f t="shared" si="5"/>
        <v>1</v>
      </c>
      <c r="J102" s="17">
        <f t="shared" si="10"/>
        <v>2686.8120000000004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67.180000000000007</v>
      </c>
      <c r="F103" s="9" t="s">
        <v>10</v>
      </c>
      <c r="G103" s="9">
        <v>67.180000000000007</v>
      </c>
      <c r="H103" s="9">
        <f t="shared" si="4"/>
        <v>0</v>
      </c>
      <c r="I103" s="10">
        <f t="shared" si="5"/>
        <v>1</v>
      </c>
      <c r="J103" s="17">
        <f t="shared" si="10"/>
        <v>12293.94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86.72</v>
      </c>
      <c r="F104" s="9" t="s">
        <v>19</v>
      </c>
      <c r="G104" s="9">
        <v>86.72</v>
      </c>
      <c r="H104" s="9">
        <f t="shared" si="4"/>
        <v>0</v>
      </c>
      <c r="I104" s="10">
        <f t="shared" si="5"/>
        <v>1</v>
      </c>
      <c r="J104" s="17">
        <f t="shared" si="10"/>
        <v>4266.6239999999998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6.86</v>
      </c>
      <c r="F105" s="9" t="s">
        <v>10</v>
      </c>
      <c r="G105" s="9">
        <v>6.86</v>
      </c>
      <c r="H105" s="9">
        <f t="shared" si="4"/>
        <v>0</v>
      </c>
      <c r="I105" s="10">
        <f t="shared" si="5"/>
        <v>1</v>
      </c>
      <c r="J105" s="17">
        <f t="shared" si="10"/>
        <v>1255.3800000000001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6.98</v>
      </c>
      <c r="F106" s="9" t="s">
        <v>19</v>
      </c>
      <c r="G106" s="9">
        <v>6.98</v>
      </c>
      <c r="H106" s="9">
        <f t="shared" si="4"/>
        <v>0</v>
      </c>
      <c r="I106" s="10">
        <f t="shared" si="5"/>
        <v>1</v>
      </c>
      <c r="J106" s="17">
        <f t="shared" si="10"/>
        <v>343.41600000000005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7.3</v>
      </c>
      <c r="F107" s="9" t="s">
        <v>10</v>
      </c>
      <c r="G107" s="9">
        <v>7.3</v>
      </c>
      <c r="H107" s="9">
        <f t="shared" si="4"/>
        <v>0</v>
      </c>
      <c r="I107" s="10">
        <f t="shared" si="5"/>
        <v>1</v>
      </c>
      <c r="J107" s="17">
        <f t="shared" si="10"/>
        <v>1335.8999999999999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9.74</v>
      </c>
      <c r="F108" s="9" t="s">
        <v>19</v>
      </c>
      <c r="G108" s="9">
        <v>9.74</v>
      </c>
      <c r="H108" s="9">
        <f t="shared" si="4"/>
        <v>0</v>
      </c>
      <c r="I108" s="10">
        <f t="shared" si="5"/>
        <v>1</v>
      </c>
      <c r="J108" s="17">
        <f t="shared" si="10"/>
        <v>479.20800000000003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25.57</v>
      </c>
      <c r="F109" s="9" t="s">
        <v>10</v>
      </c>
      <c r="G109" s="9">
        <v>25.57</v>
      </c>
      <c r="H109" s="9">
        <f t="shared" si="4"/>
        <v>0</v>
      </c>
      <c r="I109" s="10">
        <f t="shared" si="5"/>
        <v>1</v>
      </c>
      <c r="J109" s="17">
        <f t="shared" si="10"/>
        <v>4679.3100000000004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31.58</v>
      </c>
      <c r="F110" s="9" t="s">
        <v>19</v>
      </c>
      <c r="G110" s="9">
        <v>31.58</v>
      </c>
      <c r="H110" s="9">
        <f t="shared" si="4"/>
        <v>0</v>
      </c>
      <c r="I110" s="10">
        <f t="shared" si="5"/>
        <v>1</v>
      </c>
      <c r="J110" s="17">
        <f t="shared" si="10"/>
        <v>1553.7360000000001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34.17</v>
      </c>
      <c r="F111" s="9" t="s">
        <v>10</v>
      </c>
      <c r="G111" s="9">
        <v>34.17</v>
      </c>
      <c r="H111" s="9">
        <f t="shared" si="4"/>
        <v>0</v>
      </c>
      <c r="I111" s="10">
        <f t="shared" si="5"/>
        <v>1</v>
      </c>
      <c r="J111" s="17">
        <f t="shared" si="10"/>
        <v>6253.1100000000006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1700</v>
      </c>
      <c r="F112" s="9" t="s">
        <v>23</v>
      </c>
      <c r="G112" s="9">
        <v>1700</v>
      </c>
      <c r="H112" s="9">
        <f t="shared" si="4"/>
        <v>0</v>
      </c>
      <c r="I112" s="10">
        <f t="shared" si="5"/>
        <v>1</v>
      </c>
      <c r="J112" s="17">
        <f t="shared" si="10"/>
        <v>4250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5.57</v>
      </c>
      <c r="F113" s="9" t="s">
        <v>10</v>
      </c>
      <c r="G113" s="9">
        <v>5.57</v>
      </c>
      <c r="H113" s="9">
        <f t="shared" si="4"/>
        <v>0</v>
      </c>
      <c r="I113" s="10">
        <f t="shared" si="5"/>
        <v>1</v>
      </c>
      <c r="J113" s="17">
        <f t="shared" si="10"/>
        <v>1019.3100000000001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49.35</v>
      </c>
      <c r="F114" s="9" t="s">
        <v>10</v>
      </c>
      <c r="G114" s="9">
        <v>49.35</v>
      </c>
      <c r="H114" s="9">
        <f t="shared" si="4"/>
        <v>0</v>
      </c>
      <c r="I114" s="10">
        <f t="shared" si="5"/>
        <v>1</v>
      </c>
      <c r="J114" s="17">
        <f t="shared" si="10"/>
        <v>9031.0500000000011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12.9</v>
      </c>
      <c r="F115" s="9" t="s">
        <v>10</v>
      </c>
      <c r="G115" s="9">
        <v>11.15</v>
      </c>
      <c r="H115" s="9">
        <f t="shared" si="4"/>
        <v>1.75</v>
      </c>
      <c r="I115" s="10">
        <f t="shared" si="5"/>
        <v>0.86434108527131781</v>
      </c>
      <c r="J115" s="17">
        <f t="shared" si="10"/>
        <v>2040.45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91.414000000000001</v>
      </c>
      <c r="F116" s="9" t="s">
        <v>10</v>
      </c>
      <c r="G116" s="9">
        <v>91.41</v>
      </c>
      <c r="H116" s="9">
        <f t="shared" si="4"/>
        <v>4.0000000000048885E-3</v>
      </c>
      <c r="I116" s="10">
        <f t="shared" si="5"/>
        <v>0.99995624302623221</v>
      </c>
      <c r="J116" s="17">
        <f t="shared" si="10"/>
        <v>16728.03</v>
      </c>
      <c r="K116" s="16"/>
      <c r="L116" s="17">
        <f t="shared" si="11"/>
        <v>0</v>
      </c>
    </row>
    <row r="117" spans="1:12" x14ac:dyDescent="0.25">
      <c r="A117" s="9" t="s">
        <v>72</v>
      </c>
      <c r="B117" s="29" t="s">
        <v>195</v>
      </c>
      <c r="C117" s="9">
        <v>245</v>
      </c>
      <c r="D117" s="9">
        <v>26.91</v>
      </c>
      <c r="E117" s="9">
        <v>337.69900000000001</v>
      </c>
      <c r="F117" s="9" t="s">
        <v>10</v>
      </c>
      <c r="G117" s="9">
        <v>337.7</v>
      </c>
      <c r="H117" s="9">
        <f t="shared" si="4"/>
        <v>-9.9999999997635314E-4</v>
      </c>
      <c r="I117" s="10">
        <f t="shared" si="5"/>
        <v>1.0000029612169417</v>
      </c>
      <c r="J117" s="17">
        <f t="shared" si="10"/>
        <v>9087.5069999999996</v>
      </c>
      <c r="K117" s="16"/>
      <c r="L117" s="17">
        <f t="shared" si="11"/>
        <v>0</v>
      </c>
    </row>
    <row r="118" spans="1:12" x14ac:dyDescent="0.25">
      <c r="A118" s="9" t="s">
        <v>43</v>
      </c>
      <c r="B118" s="29" t="s">
        <v>196</v>
      </c>
      <c r="C118" s="9">
        <v>246</v>
      </c>
      <c r="D118" s="9">
        <v>16000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10"/>
        <v>16000</v>
      </c>
      <c r="K118" s="16"/>
      <c r="L118" s="17">
        <f t="shared" si="11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10"/>
        <v>600</v>
      </c>
      <c r="K119" s="16"/>
      <c r="L119" s="17">
        <f t="shared" si="11"/>
        <v>0</v>
      </c>
    </row>
    <row r="120" spans="1:12" x14ac:dyDescent="0.25">
      <c r="A120" s="9" t="s">
        <v>18</v>
      </c>
      <c r="B120" s="29" t="s">
        <v>197</v>
      </c>
      <c r="C120" s="9">
        <v>249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2000</v>
      </c>
      <c r="K120" s="16"/>
      <c r="L120" s="17">
        <f t="shared" si="11"/>
        <v>0</v>
      </c>
    </row>
    <row r="121" spans="1:12" x14ac:dyDescent="0.25">
      <c r="A121" s="9" t="s">
        <v>73</v>
      </c>
      <c r="B121" s="2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15000</v>
      </c>
      <c r="K121" s="16"/>
      <c r="L121" s="17">
        <f t="shared" si="11"/>
        <v>0</v>
      </c>
    </row>
    <row r="122" spans="1:12" x14ac:dyDescent="0.25">
      <c r="A122" s="9" t="s">
        <v>73</v>
      </c>
      <c r="B122" s="2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10000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0</v>
      </c>
      <c r="H123" s="9">
        <f t="shared" si="4"/>
        <v>1</v>
      </c>
      <c r="I123" s="10">
        <f t="shared" si="5"/>
        <v>0</v>
      </c>
      <c r="J123" s="17">
        <f t="shared" si="10"/>
        <v>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7000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10"/>
        <v>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10"/>
        <v>10000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272</v>
      </c>
      <c r="C126" s="9">
        <v>256</v>
      </c>
      <c r="D126" s="9">
        <v>1500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10"/>
        <v>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10"/>
        <v>2000</v>
      </c>
      <c r="K128" s="16"/>
      <c r="L128" s="17">
        <f t="shared" si="11"/>
        <v>0</v>
      </c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4954</v>
      </c>
      <c r="E129" s="9">
        <v>26.06</v>
      </c>
      <c r="F129" s="9" t="s">
        <v>19</v>
      </c>
      <c r="G129" s="9">
        <v>0</v>
      </c>
      <c r="H129" s="9">
        <f t="shared" si="4"/>
        <v>26.06</v>
      </c>
      <c r="I129" s="10">
        <f t="shared" si="5"/>
        <v>0</v>
      </c>
      <c r="J129" s="17">
        <f t="shared" si="10"/>
        <v>0</v>
      </c>
      <c r="K129" s="16"/>
      <c r="L129" s="17">
        <f t="shared" si="11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10"/>
        <v>1800</v>
      </c>
      <c r="K130" s="16"/>
      <c r="L130" s="17">
        <f t="shared" si="11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10"/>
        <v>1500</v>
      </c>
      <c r="K131" s="16"/>
      <c r="L131" s="17">
        <f t="shared" si="11"/>
        <v>0</v>
      </c>
    </row>
    <row r="132" spans="1:12" x14ac:dyDescent="0.25">
      <c r="A132" s="9" t="s">
        <v>27</v>
      </c>
      <c r="B132" s="2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v>12.5</v>
      </c>
      <c r="H132" s="9">
        <f t="shared" si="4"/>
        <v>0</v>
      </c>
      <c r="I132" s="10">
        <f t="shared" si="5"/>
        <v>1</v>
      </c>
      <c r="J132" s="17">
        <f t="shared" si="10"/>
        <v>5625</v>
      </c>
      <c r="K132" s="16"/>
      <c r="L132" s="17">
        <f t="shared" si="11"/>
        <v>0</v>
      </c>
    </row>
    <row r="133" spans="1:12" x14ac:dyDescent="0.25">
      <c r="A133" s="9" t="s">
        <v>26</v>
      </c>
      <c r="B133" s="29" t="s">
        <v>382</v>
      </c>
      <c r="C133" s="9">
        <v>269</v>
      </c>
      <c r="D133" s="9">
        <v>5535</v>
      </c>
      <c r="E133" s="9">
        <v>1.37</v>
      </c>
      <c r="F133" s="9" t="s">
        <v>19</v>
      </c>
      <c r="G133" s="9">
        <v>1.37</v>
      </c>
      <c r="H133" s="9">
        <f t="shared" ref="H133:H150" si="12">E133-G133</f>
        <v>0</v>
      </c>
      <c r="I133" s="10">
        <f t="shared" ref="I133:I150" si="13">G133/E133</f>
        <v>1</v>
      </c>
      <c r="J133" s="17">
        <f t="shared" si="10"/>
        <v>7582.9500000000007</v>
      </c>
      <c r="K133" s="16"/>
      <c r="L133" s="17">
        <f t="shared" si="11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12"/>
        <v>0</v>
      </c>
      <c r="I134" s="10">
        <f t="shared" si="13"/>
        <v>1</v>
      </c>
      <c r="J134" s="17">
        <f t="shared" si="10"/>
        <v>1500</v>
      </c>
      <c r="K134" s="16"/>
      <c r="L134" s="17">
        <f t="shared" si="11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225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225</v>
      </c>
      <c r="K135" s="16"/>
      <c r="L135" s="17">
        <f t="shared" si="11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225</v>
      </c>
      <c r="E136" s="9">
        <v>1</v>
      </c>
      <c r="F136" s="9" t="s">
        <v>12</v>
      </c>
      <c r="G136" s="9">
        <v>0</v>
      </c>
      <c r="H136" s="9">
        <f t="shared" si="12"/>
        <v>1</v>
      </c>
      <c r="I136" s="10">
        <f t="shared" si="13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137</v>
      </c>
      <c r="F137" s="9" t="s">
        <v>31</v>
      </c>
      <c r="G137" s="9">
        <v>137</v>
      </c>
      <c r="H137" s="9">
        <f t="shared" si="12"/>
        <v>0</v>
      </c>
      <c r="I137" s="10">
        <f t="shared" si="13"/>
        <v>1</v>
      </c>
      <c r="J137" s="17">
        <f t="shared" si="10"/>
        <v>4658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20</v>
      </c>
      <c r="F138" s="9" t="s">
        <v>31</v>
      </c>
      <c r="G138" s="9">
        <v>20</v>
      </c>
      <c r="H138" s="9">
        <f t="shared" si="12"/>
        <v>0</v>
      </c>
      <c r="I138" s="10">
        <f t="shared" si="13"/>
        <v>1</v>
      </c>
      <c r="J138" s="17">
        <f t="shared" si="10"/>
        <v>1540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228</v>
      </c>
      <c r="F139" s="9" t="s">
        <v>23</v>
      </c>
      <c r="G139" s="9">
        <v>228</v>
      </c>
      <c r="H139" s="9">
        <f t="shared" si="12"/>
        <v>0</v>
      </c>
      <c r="I139" s="10">
        <f t="shared" si="13"/>
        <v>1</v>
      </c>
      <c r="J139" s="17">
        <f t="shared" si="10"/>
        <v>5244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363</v>
      </c>
      <c r="E140" s="9">
        <v>16.5</v>
      </c>
      <c r="F140" s="9" t="s">
        <v>31</v>
      </c>
      <c r="G140" s="9">
        <v>16.5</v>
      </c>
      <c r="H140" s="9">
        <f t="shared" si="12"/>
        <v>0</v>
      </c>
      <c r="I140" s="10">
        <f t="shared" si="13"/>
        <v>1</v>
      </c>
      <c r="J140" s="17">
        <f t="shared" si="10"/>
        <v>5989.5</v>
      </c>
      <c r="K140" s="16"/>
      <c r="L140" s="17">
        <f t="shared" si="11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350</v>
      </c>
      <c r="K141" s="16"/>
      <c r="L141" s="17">
        <f t="shared" si="11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10"/>
        <v>400</v>
      </c>
      <c r="K142" s="16"/>
      <c r="L142" s="17">
        <f t="shared" si="11"/>
        <v>0</v>
      </c>
    </row>
    <row r="143" spans="1:12" x14ac:dyDescent="0.25">
      <c r="A143" s="9" t="s">
        <v>34</v>
      </c>
      <c r="B143" s="29" t="s">
        <v>313</v>
      </c>
      <c r="C143" s="9">
        <v>287</v>
      </c>
      <c r="D143" s="9">
        <v>800</v>
      </c>
      <c r="E143" s="9">
        <v>1</v>
      </c>
      <c r="F143" s="9" t="s">
        <v>13</v>
      </c>
      <c r="G143" s="9">
        <v>1</v>
      </c>
      <c r="H143" s="9">
        <f t="shared" si="12"/>
        <v>0</v>
      </c>
      <c r="I143" s="10">
        <f t="shared" si="13"/>
        <v>1</v>
      </c>
      <c r="J143" s="17">
        <f t="shared" si="10"/>
        <v>800</v>
      </c>
      <c r="K143" s="16"/>
      <c r="L143" s="17">
        <f t="shared" si="11"/>
        <v>0</v>
      </c>
    </row>
    <row r="144" spans="1:12" x14ac:dyDescent="0.25">
      <c r="A144" s="9" t="s">
        <v>50</v>
      </c>
      <c r="B144" s="29" t="s">
        <v>377</v>
      </c>
      <c r="C144" s="9">
        <v>300</v>
      </c>
      <c r="D144" s="9">
        <v>35</v>
      </c>
      <c r="E144" s="9">
        <v>406</v>
      </c>
      <c r="F144" s="9" t="s">
        <v>10</v>
      </c>
      <c r="G144" s="9">
        <v>406</v>
      </c>
      <c r="H144" s="9">
        <f t="shared" si="12"/>
        <v>0</v>
      </c>
      <c r="I144" s="10">
        <f t="shared" si="13"/>
        <v>1</v>
      </c>
      <c r="J144" s="17">
        <f t="shared" si="10"/>
        <v>14210</v>
      </c>
      <c r="K144" s="16"/>
      <c r="L144" s="17">
        <f t="shared" si="11"/>
        <v>0</v>
      </c>
    </row>
    <row r="145" spans="1:12" x14ac:dyDescent="0.25">
      <c r="A145" s="9" t="s">
        <v>27</v>
      </c>
      <c r="B145" s="29" t="s">
        <v>288</v>
      </c>
      <c r="C145" s="9">
        <v>346</v>
      </c>
      <c r="D145" s="9">
        <v>50000</v>
      </c>
      <c r="E145" s="9">
        <v>1</v>
      </c>
      <c r="F145" s="9" t="s">
        <v>12</v>
      </c>
      <c r="G145" s="9">
        <v>0</v>
      </c>
      <c r="H145" s="9">
        <f t="shared" si="12"/>
        <v>1</v>
      </c>
      <c r="I145" s="10">
        <f t="shared" si="13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21</v>
      </c>
      <c r="B146" s="29" t="s">
        <v>290</v>
      </c>
      <c r="C146" s="9">
        <v>424</v>
      </c>
      <c r="D146" s="9">
        <v>30000</v>
      </c>
      <c r="E146" s="9">
        <v>1</v>
      </c>
      <c r="F146" s="9" t="s">
        <v>12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0"/>
        <v>30000</v>
      </c>
      <c r="K146" s="16"/>
      <c r="L146" s="17">
        <f t="shared" si="11"/>
        <v>0</v>
      </c>
    </row>
    <row r="147" spans="1:12" x14ac:dyDescent="0.25">
      <c r="A147" s="9" t="s">
        <v>67</v>
      </c>
      <c r="B147" s="29" t="s">
        <v>339</v>
      </c>
      <c r="C147" s="9">
        <v>436</v>
      </c>
      <c r="D147" s="9">
        <v>2000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0"/>
        <v>2000</v>
      </c>
      <c r="K147" s="16"/>
      <c r="L147" s="17">
        <f t="shared" si="11"/>
        <v>0</v>
      </c>
    </row>
    <row r="148" spans="1:12" x14ac:dyDescent="0.25">
      <c r="A148" s="9" t="s">
        <v>18</v>
      </c>
      <c r="B148" s="29" t="s">
        <v>229</v>
      </c>
      <c r="C148" s="9">
        <v>447</v>
      </c>
      <c r="D148" s="9">
        <v>8250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0"/>
        <v>8250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491</v>
      </c>
      <c r="C149" s="9">
        <v>488</v>
      </c>
      <c r="D149" s="9">
        <v>183</v>
      </c>
      <c r="E149" s="9">
        <v>95.69</v>
      </c>
      <c r="F149" s="9" t="s">
        <v>10</v>
      </c>
      <c r="G149" s="9">
        <v>95.69</v>
      </c>
      <c r="H149" s="9">
        <f t="shared" si="12"/>
        <v>0</v>
      </c>
      <c r="I149" s="10">
        <f t="shared" si="13"/>
        <v>1</v>
      </c>
      <c r="J149" s="17">
        <f t="shared" si="10"/>
        <v>17511.27</v>
      </c>
      <c r="K149" s="16"/>
      <c r="L149" s="17">
        <f t="shared" si="11"/>
        <v>0</v>
      </c>
    </row>
    <row r="150" spans="1:12" x14ac:dyDescent="0.25">
      <c r="A150" s="9" t="s">
        <v>67</v>
      </c>
      <c r="B150" s="29" t="s">
        <v>492</v>
      </c>
      <c r="C150" s="9">
        <v>489</v>
      </c>
      <c r="D150" s="9">
        <v>2500</v>
      </c>
      <c r="E150" s="9">
        <v>1</v>
      </c>
      <c r="F150" s="9" t="s">
        <v>12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ref="J150" si="14">D150*G150</f>
        <v>2500</v>
      </c>
      <c r="K150" s="16"/>
      <c r="L150" s="17">
        <f t="shared" ref="L150" si="15">D150*E150*K150</f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56.951999999999998</v>
      </c>
      <c r="F5" s="3" t="s">
        <v>10</v>
      </c>
      <c r="G5" s="3">
        <v>56.95</v>
      </c>
      <c r="H5" s="3">
        <v>0</v>
      </c>
      <c r="I5" s="3">
        <v>100</v>
      </c>
      <c r="J5">
        <f t="shared" ref="J5:J68" si="0">D5*G5</f>
        <v>1252.9000000000001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78.8</v>
      </c>
      <c r="F6" s="3" t="s">
        <v>10</v>
      </c>
      <c r="G6" s="3">
        <v>78.8</v>
      </c>
      <c r="H6" s="3">
        <v>0</v>
      </c>
      <c r="I6" s="3">
        <v>100</v>
      </c>
      <c r="J6">
        <f t="shared" si="0"/>
        <v>1733.6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95</v>
      </c>
      <c r="C7" s="3">
        <v>20</v>
      </c>
      <c r="D7" s="3">
        <v>1000</v>
      </c>
      <c r="E7" s="3">
        <v>4.1310000000000002</v>
      </c>
      <c r="F7" s="3" t="s">
        <v>14</v>
      </c>
      <c r="G7" s="3">
        <v>4.13</v>
      </c>
      <c r="H7" s="3">
        <v>0</v>
      </c>
      <c r="I7" s="3">
        <v>100</v>
      </c>
      <c r="J7">
        <f t="shared" si="0"/>
        <v>4130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96</v>
      </c>
      <c r="C8" s="3">
        <v>21</v>
      </c>
      <c r="D8" s="3">
        <v>1000</v>
      </c>
      <c r="E8" s="3">
        <v>3.1160000000000001</v>
      </c>
      <c r="F8" s="3" t="s">
        <v>14</v>
      </c>
      <c r="G8" s="3">
        <v>3.12</v>
      </c>
      <c r="H8" s="3">
        <v>0</v>
      </c>
      <c r="I8" s="3">
        <v>100</v>
      </c>
      <c r="J8">
        <f t="shared" si="0"/>
        <v>3120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97</v>
      </c>
      <c r="C9" s="3">
        <v>22</v>
      </c>
      <c r="D9" s="3">
        <v>1000</v>
      </c>
      <c r="E9" s="3">
        <v>7.88</v>
      </c>
      <c r="F9" s="3" t="s">
        <v>14</v>
      </c>
      <c r="G9" s="3">
        <v>7.88</v>
      </c>
      <c r="H9" s="3">
        <v>0</v>
      </c>
      <c r="I9" s="3">
        <v>100</v>
      </c>
      <c r="J9">
        <f t="shared" si="0"/>
        <v>7880</v>
      </c>
      <c r="K9" s="3">
        <v>0</v>
      </c>
      <c r="L9">
        <f t="shared" si="1"/>
        <v>0</v>
      </c>
    </row>
    <row r="10" spans="1:12" x14ac:dyDescent="0.25">
      <c r="A10" s="3" t="s">
        <v>9</v>
      </c>
      <c r="B10" s="3" t="s">
        <v>98</v>
      </c>
      <c r="C10" s="3">
        <v>23</v>
      </c>
      <c r="D10" s="3">
        <v>7500</v>
      </c>
      <c r="E10" s="3">
        <v>0.4</v>
      </c>
      <c r="F10" s="3" t="s">
        <v>16</v>
      </c>
      <c r="G10" s="3">
        <v>0.4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9</v>
      </c>
      <c r="B11" s="3" t="s">
        <v>99</v>
      </c>
      <c r="C11" s="3">
        <v>24</v>
      </c>
      <c r="D11" s="3">
        <v>7500</v>
      </c>
      <c r="E11" s="3">
        <v>0.45</v>
      </c>
      <c r="F11" s="3" t="s">
        <v>16</v>
      </c>
      <c r="G11" s="3">
        <v>0.45</v>
      </c>
      <c r="H11" s="3">
        <v>0</v>
      </c>
      <c r="I11" s="3">
        <v>100</v>
      </c>
      <c r="J11">
        <f t="shared" si="0"/>
        <v>3375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100</v>
      </c>
      <c r="C12" s="3">
        <v>25</v>
      </c>
      <c r="D12" s="3">
        <v>7500</v>
      </c>
      <c r="E12" s="3">
        <v>0.6</v>
      </c>
      <c r="F12" s="3" t="s">
        <v>16</v>
      </c>
      <c r="G12" s="3">
        <v>0.6</v>
      </c>
      <c r="H12" s="3">
        <v>0</v>
      </c>
      <c r="I12" s="3">
        <v>100</v>
      </c>
      <c r="J12">
        <f t="shared" si="0"/>
        <v>4500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101</v>
      </c>
      <c r="C13" s="3">
        <v>26</v>
      </c>
      <c r="D13" s="3">
        <v>7500</v>
      </c>
      <c r="E13" s="3">
        <v>0.5</v>
      </c>
      <c r="F13" s="3" t="s">
        <v>16</v>
      </c>
      <c r="G13" s="3">
        <v>0.5</v>
      </c>
      <c r="H13" s="3">
        <v>0</v>
      </c>
      <c r="I13" s="3">
        <v>100</v>
      </c>
      <c r="J13">
        <f t="shared" si="0"/>
        <v>3750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102</v>
      </c>
      <c r="C14" s="3">
        <v>29</v>
      </c>
      <c r="D14" s="3">
        <v>7500</v>
      </c>
      <c r="E14" s="3">
        <v>1.45</v>
      </c>
      <c r="F14" s="3" t="s">
        <v>16</v>
      </c>
      <c r="G14" s="3">
        <v>1.45</v>
      </c>
      <c r="H14" s="3">
        <v>0</v>
      </c>
      <c r="I14" s="3">
        <v>100</v>
      </c>
      <c r="J14">
        <f t="shared" si="0"/>
        <v>10875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103</v>
      </c>
      <c r="C15" s="3">
        <v>32</v>
      </c>
      <c r="D15" s="3">
        <v>7500</v>
      </c>
      <c r="E15" s="3">
        <v>0.17</v>
      </c>
      <c r="F15" s="3" t="s">
        <v>16</v>
      </c>
      <c r="G15" s="3">
        <v>0.17</v>
      </c>
      <c r="H15" s="3">
        <v>0</v>
      </c>
      <c r="I15" s="3">
        <v>100</v>
      </c>
      <c r="J15">
        <f t="shared" si="0"/>
        <v>1275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104</v>
      </c>
      <c r="C16" s="3">
        <v>35</v>
      </c>
      <c r="D16" s="3">
        <v>7500</v>
      </c>
      <c r="E16" s="3">
        <v>0.1</v>
      </c>
      <c r="F16" s="3" t="s">
        <v>16</v>
      </c>
      <c r="G16" s="3">
        <v>0.1</v>
      </c>
      <c r="H16" s="3">
        <v>0</v>
      </c>
      <c r="I16" s="3">
        <v>100</v>
      </c>
      <c r="J16">
        <f t="shared" si="0"/>
        <v>750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380</v>
      </c>
      <c r="C17" s="3">
        <v>39</v>
      </c>
      <c r="D17" s="3">
        <v>7500</v>
      </c>
      <c r="E17" s="3">
        <v>6.6000000000000003E-2</v>
      </c>
      <c r="F17" s="3" t="s">
        <v>65</v>
      </c>
      <c r="G17" s="3">
        <v>7.0000000000000007E-2</v>
      </c>
      <c r="H17" s="3">
        <v>0</v>
      </c>
      <c r="I17" s="3">
        <v>100</v>
      </c>
      <c r="J17">
        <f t="shared" si="0"/>
        <v>525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105</v>
      </c>
      <c r="C18" s="3">
        <v>41</v>
      </c>
      <c r="D18" s="3">
        <v>301.392</v>
      </c>
      <c r="E18" s="3">
        <v>35.255000000000003</v>
      </c>
      <c r="F18" s="3" t="s">
        <v>10</v>
      </c>
      <c r="G18" s="3">
        <v>31.44</v>
      </c>
      <c r="H18" s="3">
        <v>3.81</v>
      </c>
      <c r="I18" s="3">
        <v>89.191999999999993</v>
      </c>
      <c r="J18">
        <f t="shared" si="0"/>
        <v>9475.7644799999998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106</v>
      </c>
      <c r="C19" s="3">
        <v>42</v>
      </c>
      <c r="D19" s="3">
        <v>301.392</v>
      </c>
      <c r="E19" s="3">
        <v>27.66</v>
      </c>
      <c r="F19" s="3" t="s">
        <v>10</v>
      </c>
      <c r="G19" s="3">
        <v>27.66</v>
      </c>
      <c r="H19" s="3">
        <v>0</v>
      </c>
      <c r="I19" s="3">
        <v>100</v>
      </c>
      <c r="J19">
        <f t="shared" si="0"/>
        <v>8336.5027200000004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107</v>
      </c>
      <c r="C20" s="3">
        <v>43</v>
      </c>
      <c r="D20" s="3">
        <v>301.392</v>
      </c>
      <c r="E20" s="3">
        <v>66.838999999999999</v>
      </c>
      <c r="F20" s="3" t="s">
        <v>10</v>
      </c>
      <c r="G20" s="3">
        <v>57.14</v>
      </c>
      <c r="H20" s="3">
        <v>9.6999999999999993</v>
      </c>
      <c r="I20" s="3">
        <v>85.486000000000004</v>
      </c>
      <c r="J20">
        <f t="shared" si="0"/>
        <v>17221.53888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108</v>
      </c>
      <c r="C21" s="3">
        <v>44</v>
      </c>
      <c r="D21" s="3">
        <v>301.392</v>
      </c>
      <c r="E21" s="3">
        <v>47.534999999999997</v>
      </c>
      <c r="F21" s="3" t="s">
        <v>10</v>
      </c>
      <c r="G21" s="3">
        <v>47.54</v>
      </c>
      <c r="H21" s="3">
        <v>0</v>
      </c>
      <c r="I21" s="3">
        <v>100</v>
      </c>
      <c r="J21">
        <f t="shared" si="0"/>
        <v>14328.17568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109</v>
      </c>
      <c r="C22" s="3">
        <v>45</v>
      </c>
      <c r="D22" s="3">
        <v>301.392</v>
      </c>
      <c r="E22" s="3">
        <v>153.89400000000001</v>
      </c>
      <c r="F22" s="3" t="s">
        <v>10</v>
      </c>
      <c r="G22" s="3">
        <v>153.88999999999999</v>
      </c>
      <c r="H22" s="3">
        <v>0</v>
      </c>
      <c r="I22" s="3">
        <v>100</v>
      </c>
      <c r="J22">
        <f t="shared" si="0"/>
        <v>46381.214879999992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110</v>
      </c>
      <c r="C23" s="3">
        <v>46</v>
      </c>
      <c r="D23" s="3">
        <v>301.392</v>
      </c>
      <c r="E23" s="3">
        <v>12.7844</v>
      </c>
      <c r="F23" s="3" t="s">
        <v>10</v>
      </c>
      <c r="G23" s="3">
        <v>12.78</v>
      </c>
      <c r="H23" s="3">
        <v>0</v>
      </c>
      <c r="I23" s="3">
        <v>100</v>
      </c>
      <c r="J23">
        <f t="shared" si="0"/>
        <v>3851.7897599999997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111</v>
      </c>
      <c r="C24" s="3">
        <v>47</v>
      </c>
      <c r="D24" s="3">
        <v>301.392</v>
      </c>
      <c r="E24" s="3">
        <v>12.54</v>
      </c>
      <c r="F24" s="3" t="s">
        <v>10</v>
      </c>
      <c r="G24" s="3">
        <v>12.54</v>
      </c>
      <c r="H24" s="3">
        <v>0</v>
      </c>
      <c r="I24" s="3">
        <v>100</v>
      </c>
      <c r="J24">
        <f t="shared" si="0"/>
        <v>3779.4556799999996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381</v>
      </c>
      <c r="C25" s="3">
        <v>49</v>
      </c>
      <c r="D25" s="3">
        <v>28</v>
      </c>
      <c r="E25" s="3">
        <v>80</v>
      </c>
      <c r="F25" s="3" t="s">
        <v>23</v>
      </c>
      <c r="G25" s="3">
        <v>80</v>
      </c>
      <c r="H25" s="3">
        <v>0</v>
      </c>
      <c r="I25" s="3">
        <v>100</v>
      </c>
      <c r="J25">
        <f t="shared" si="0"/>
        <v>2240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11.081</v>
      </c>
      <c r="F26" s="3" t="s">
        <v>14</v>
      </c>
      <c r="G26" s="3">
        <v>11.08</v>
      </c>
      <c r="H26" s="3">
        <v>0</v>
      </c>
      <c r="I26" s="3">
        <v>100</v>
      </c>
      <c r="J26">
        <f t="shared" si="0"/>
        <v>2493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1.6</v>
      </c>
      <c r="F27" s="3" t="s">
        <v>14</v>
      </c>
      <c r="G27" s="3">
        <v>1.6</v>
      </c>
      <c r="H27" s="3">
        <v>0</v>
      </c>
      <c r="I27" s="3">
        <v>100</v>
      </c>
      <c r="J27">
        <f t="shared" si="0"/>
        <v>2400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4.6740000000000004</v>
      </c>
      <c r="F28" s="3" t="s">
        <v>14</v>
      </c>
      <c r="G28" s="3">
        <v>4.67</v>
      </c>
      <c r="H28" s="3">
        <v>0</v>
      </c>
      <c r="I28" s="3">
        <v>100</v>
      </c>
      <c r="J28">
        <f t="shared" si="0"/>
        <v>4203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3.3809999999999998</v>
      </c>
      <c r="F29" s="3" t="s">
        <v>14</v>
      </c>
      <c r="G29" s="3">
        <v>3.38</v>
      </c>
      <c r="H29" s="3">
        <v>0</v>
      </c>
      <c r="I29" s="3">
        <v>100</v>
      </c>
      <c r="J29">
        <f t="shared" si="0"/>
        <v>6760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17.149000000000001</v>
      </c>
      <c r="F30" s="3" t="s">
        <v>14</v>
      </c>
      <c r="G30" s="3">
        <v>17.149999999999999</v>
      </c>
      <c r="H30" s="3">
        <v>0</v>
      </c>
      <c r="I30" s="3">
        <v>100</v>
      </c>
      <c r="J30">
        <f t="shared" si="0"/>
        <v>3858.7499999999995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1.8080000000000001</v>
      </c>
      <c r="F31" s="3" t="s">
        <v>14</v>
      </c>
      <c r="G31" s="3">
        <v>1.81</v>
      </c>
      <c r="H31" s="3">
        <v>0</v>
      </c>
      <c r="I31" s="3">
        <v>100</v>
      </c>
      <c r="J31">
        <f t="shared" si="0"/>
        <v>3620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0.626</v>
      </c>
      <c r="F32" s="3" t="s">
        <v>14</v>
      </c>
      <c r="G32" s="3">
        <v>0.63</v>
      </c>
      <c r="H32" s="3">
        <v>0</v>
      </c>
      <c r="I32" s="3">
        <v>100</v>
      </c>
      <c r="J32">
        <f t="shared" si="0"/>
        <v>945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0.55000000000000004</v>
      </c>
      <c r="F34" s="3" t="s">
        <v>16</v>
      </c>
      <c r="G34" s="3">
        <v>0.55000000000000004</v>
      </c>
      <c r="H34" s="3">
        <v>0</v>
      </c>
      <c r="I34" s="3">
        <v>100</v>
      </c>
      <c r="J34">
        <f t="shared" si="0"/>
        <v>4125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1.2</v>
      </c>
      <c r="F35" s="3" t="s">
        <v>16</v>
      </c>
      <c r="G35" s="3">
        <v>1.2</v>
      </c>
      <c r="H35" s="3">
        <v>0</v>
      </c>
      <c r="I35" s="3">
        <v>100</v>
      </c>
      <c r="J35">
        <f t="shared" si="0"/>
        <v>9000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0.17</v>
      </c>
      <c r="F36" s="3" t="s">
        <v>16</v>
      </c>
      <c r="G36" s="3">
        <v>0.17</v>
      </c>
      <c r="H36" s="3">
        <v>0</v>
      </c>
      <c r="I36" s="3">
        <v>100</v>
      </c>
      <c r="J36">
        <f t="shared" si="0"/>
        <v>1275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39.435000000000002</v>
      </c>
      <c r="F38" s="3" t="s">
        <v>10</v>
      </c>
      <c r="G38" s="3">
        <v>39.44</v>
      </c>
      <c r="H38" s="3">
        <v>0</v>
      </c>
      <c r="I38" s="3">
        <v>100</v>
      </c>
      <c r="J38">
        <f t="shared" si="0"/>
        <v>11886.900479999998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128.66200000000001</v>
      </c>
      <c r="F39" s="3" t="s">
        <v>10</v>
      </c>
      <c r="G39" s="3">
        <v>128.66</v>
      </c>
      <c r="H39" s="3">
        <v>0</v>
      </c>
      <c r="I39" s="3">
        <v>100</v>
      </c>
      <c r="J39">
        <f t="shared" si="0"/>
        <v>38777.094720000001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12.784000000000001</v>
      </c>
      <c r="F40" s="3" t="s">
        <v>10</v>
      </c>
      <c r="G40" s="3">
        <v>12.78</v>
      </c>
      <c r="H40" s="3">
        <v>0</v>
      </c>
      <c r="I40" s="3">
        <v>100</v>
      </c>
      <c r="J40">
        <f t="shared" si="0"/>
        <v>3851.7897599999997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15.494999999999999</v>
      </c>
      <c r="F41" s="3" t="s">
        <v>10</v>
      </c>
      <c r="G41" s="3">
        <v>7.37</v>
      </c>
      <c r="H41" s="3">
        <v>8.1300000000000008</v>
      </c>
      <c r="I41" s="3">
        <v>47.548000000000002</v>
      </c>
      <c r="J41">
        <f t="shared" si="0"/>
        <v>2221.2590399999999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2.294</v>
      </c>
      <c r="F42" s="3" t="s">
        <v>14</v>
      </c>
      <c r="G42" s="3">
        <v>2.29</v>
      </c>
      <c r="H42" s="3">
        <v>0</v>
      </c>
      <c r="I42" s="3">
        <v>100</v>
      </c>
      <c r="J42">
        <f t="shared" si="0"/>
        <v>4580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13.957000000000001</v>
      </c>
      <c r="F43" s="3" t="s">
        <v>14</v>
      </c>
      <c r="G43" s="3">
        <v>13.96</v>
      </c>
      <c r="H43" s="3">
        <v>0</v>
      </c>
      <c r="I43" s="3">
        <v>100</v>
      </c>
      <c r="J43">
        <f t="shared" si="0"/>
        <v>3141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1.8080000000000001</v>
      </c>
      <c r="F44" s="3" t="s">
        <v>14</v>
      </c>
      <c r="G44" s="3">
        <v>1.81</v>
      </c>
      <c r="H44" s="3">
        <v>0</v>
      </c>
      <c r="I44" s="3">
        <v>100</v>
      </c>
      <c r="J44">
        <f t="shared" si="0"/>
        <v>3620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0.69899999999999995</v>
      </c>
      <c r="F45" s="3" t="s">
        <v>14</v>
      </c>
      <c r="G45" s="3">
        <v>0.7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0.2</v>
      </c>
      <c r="F47" s="3" t="s">
        <v>16</v>
      </c>
      <c r="G47" s="3">
        <v>0.2</v>
      </c>
      <c r="H47" s="3">
        <v>0</v>
      </c>
      <c r="I47" s="3">
        <v>100</v>
      </c>
      <c r="J47">
        <f t="shared" si="0"/>
        <v>1500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0.02</v>
      </c>
      <c r="F48" s="3" t="s">
        <v>16</v>
      </c>
      <c r="G48" s="3">
        <v>0.02</v>
      </c>
      <c r="H48" s="3">
        <v>0</v>
      </c>
      <c r="I48" s="3">
        <v>100</v>
      </c>
      <c r="J48">
        <f t="shared" si="0"/>
        <v>150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8.1</v>
      </c>
      <c r="F49" s="3" t="s">
        <v>10</v>
      </c>
      <c r="G49" s="3">
        <v>8.1</v>
      </c>
      <c r="H49" s="3">
        <v>0</v>
      </c>
      <c r="I49" s="3">
        <v>100</v>
      </c>
      <c r="J49">
        <f t="shared" si="0"/>
        <v>2441.2752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28.129000000000001</v>
      </c>
      <c r="F50" s="3" t="s">
        <v>10</v>
      </c>
      <c r="G50" s="3">
        <v>28.13</v>
      </c>
      <c r="H50" s="3">
        <v>0</v>
      </c>
      <c r="I50" s="3">
        <v>100</v>
      </c>
      <c r="J50">
        <f t="shared" si="0"/>
        <v>8478.1569600000003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2.4550000000000001</v>
      </c>
      <c r="F51" s="3" t="s">
        <v>10</v>
      </c>
      <c r="G51" s="3">
        <v>0</v>
      </c>
      <c r="H51" s="3">
        <v>2.46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0.70899999999999996</v>
      </c>
      <c r="F52" s="3" t="s">
        <v>14</v>
      </c>
      <c r="G52" s="3">
        <v>0.71</v>
      </c>
      <c r="H52" s="3">
        <v>0</v>
      </c>
      <c r="I52" s="3">
        <v>100</v>
      </c>
      <c r="J52">
        <f t="shared" si="0"/>
        <v>1420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2.6680000000000001</v>
      </c>
      <c r="F53" s="3" t="s">
        <v>14</v>
      </c>
      <c r="G53" s="3">
        <v>2.67</v>
      </c>
      <c r="H53" s="3">
        <v>0</v>
      </c>
      <c r="I53" s="3">
        <v>100</v>
      </c>
      <c r="J53">
        <f t="shared" si="0"/>
        <v>600.75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0.19600000000000001</v>
      </c>
      <c r="F54" s="3" t="s">
        <v>14</v>
      </c>
      <c r="G54" s="3">
        <v>0.2</v>
      </c>
      <c r="H54" s="3">
        <v>0</v>
      </c>
      <c r="I54" s="3">
        <v>100</v>
      </c>
      <c r="J54">
        <f t="shared" si="0"/>
        <v>300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41</v>
      </c>
      <c r="F55" s="3" t="s">
        <v>13</v>
      </c>
      <c r="G55" s="3">
        <v>41</v>
      </c>
      <c r="H55" s="3">
        <v>0</v>
      </c>
      <c r="I55" s="3">
        <v>100</v>
      </c>
      <c r="J55">
        <f t="shared" si="0"/>
        <v>2050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17</v>
      </c>
      <c r="B58" s="3" t="s">
        <v>142</v>
      </c>
      <c r="C58" s="3">
        <v>120</v>
      </c>
      <c r="D58" s="3">
        <v>193.75200000000001</v>
      </c>
      <c r="E58" s="3">
        <v>112.22</v>
      </c>
      <c r="F58" s="3" t="s">
        <v>10</v>
      </c>
      <c r="G58" s="3">
        <v>112.22</v>
      </c>
      <c r="H58" s="3">
        <v>0</v>
      </c>
      <c r="I58" s="3">
        <v>100</v>
      </c>
      <c r="J58">
        <f t="shared" si="0"/>
        <v>21742.849440000002</v>
      </c>
      <c r="K58" s="3">
        <v>0</v>
      </c>
      <c r="L58">
        <f t="shared" si="1"/>
        <v>0</v>
      </c>
    </row>
    <row r="59" spans="1:12" x14ac:dyDescent="0.25">
      <c r="A59" s="3" t="s">
        <v>17</v>
      </c>
      <c r="B59" s="3" t="s">
        <v>143</v>
      </c>
      <c r="C59" s="3">
        <v>124</v>
      </c>
      <c r="D59" s="3">
        <v>193.75200000000001</v>
      </c>
      <c r="E59" s="3">
        <v>133.46</v>
      </c>
      <c r="F59" s="3" t="s">
        <v>10</v>
      </c>
      <c r="G59" s="3">
        <v>133.46</v>
      </c>
      <c r="H59" s="3">
        <v>0</v>
      </c>
      <c r="I59" s="3">
        <v>100</v>
      </c>
      <c r="J59">
        <f t="shared" si="0"/>
        <v>25858.141920000002</v>
      </c>
      <c r="K59" s="3">
        <v>0</v>
      </c>
      <c r="L59">
        <f t="shared" si="1"/>
        <v>0</v>
      </c>
    </row>
    <row r="60" spans="1:12" x14ac:dyDescent="0.25">
      <c r="A60" s="3" t="s">
        <v>17</v>
      </c>
      <c r="B60" s="3" t="s">
        <v>144</v>
      </c>
      <c r="C60" s="3">
        <v>129</v>
      </c>
      <c r="D60" s="3">
        <v>193.75200000000001</v>
      </c>
      <c r="E60" s="3">
        <v>71.27</v>
      </c>
      <c r="F60" s="3" t="s">
        <v>10</v>
      </c>
      <c r="G60" s="3">
        <v>71.27</v>
      </c>
      <c r="H60" s="3">
        <v>0</v>
      </c>
      <c r="I60" s="3">
        <v>100</v>
      </c>
      <c r="J60">
        <f t="shared" si="0"/>
        <v>13808.705040000001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145</v>
      </c>
      <c r="C61" s="3">
        <v>133</v>
      </c>
      <c r="D61" s="3">
        <v>65.599999999999994</v>
      </c>
      <c r="E61" s="3">
        <v>32.74</v>
      </c>
      <c r="F61" s="3" t="s">
        <v>19</v>
      </c>
      <c r="G61" s="3">
        <v>32.74</v>
      </c>
      <c r="H61" s="3">
        <v>0</v>
      </c>
      <c r="I61" s="3">
        <v>100</v>
      </c>
      <c r="J61">
        <f t="shared" si="0"/>
        <v>2147.7440000000001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146</v>
      </c>
      <c r="C62" s="3">
        <v>137</v>
      </c>
      <c r="D62" s="3">
        <v>65.599999999999994</v>
      </c>
      <c r="E62" s="3">
        <v>72.209999999999994</v>
      </c>
      <c r="F62" s="3" t="s">
        <v>19</v>
      </c>
      <c r="G62" s="3">
        <v>72.209999999999994</v>
      </c>
      <c r="H62" s="3">
        <v>0</v>
      </c>
      <c r="I62" s="3">
        <v>100</v>
      </c>
      <c r="J62">
        <f t="shared" si="0"/>
        <v>4736.9759999999987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276</v>
      </c>
      <c r="C63" s="3">
        <v>138</v>
      </c>
      <c r="D63" s="3">
        <v>161.46</v>
      </c>
      <c r="E63" s="3">
        <v>0.66</v>
      </c>
      <c r="F63" s="3" t="s">
        <v>10</v>
      </c>
      <c r="G63" s="3">
        <v>0.66</v>
      </c>
      <c r="H63" s="3">
        <v>0</v>
      </c>
      <c r="I63" s="3">
        <v>100</v>
      </c>
      <c r="J63">
        <f t="shared" si="0"/>
        <v>106.56360000000001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147</v>
      </c>
      <c r="C64" s="3">
        <v>140</v>
      </c>
      <c r="D64" s="3">
        <v>10.76</v>
      </c>
      <c r="E64" s="3">
        <v>201.86</v>
      </c>
      <c r="F64" s="3" t="s">
        <v>10</v>
      </c>
      <c r="G64" s="3">
        <v>201.86</v>
      </c>
      <c r="H64" s="3">
        <v>0</v>
      </c>
      <c r="I64" s="3">
        <v>100</v>
      </c>
      <c r="J64">
        <f t="shared" si="0"/>
        <v>2172.0136000000002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148</v>
      </c>
      <c r="C65" s="3">
        <v>142</v>
      </c>
      <c r="D65" s="3">
        <v>139.93199999999999</v>
      </c>
      <c r="E65" s="3">
        <v>72.040000000000006</v>
      </c>
      <c r="F65" s="3" t="s">
        <v>10</v>
      </c>
      <c r="G65" s="3">
        <v>72.040000000000006</v>
      </c>
      <c r="H65" s="3">
        <v>0</v>
      </c>
      <c r="I65" s="3">
        <v>100</v>
      </c>
      <c r="J65">
        <f t="shared" si="0"/>
        <v>10080.701279999999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149</v>
      </c>
      <c r="C66" s="3">
        <v>143</v>
      </c>
      <c r="D66" s="3">
        <v>139.93199999999999</v>
      </c>
      <c r="E66" s="3">
        <v>187.02</v>
      </c>
      <c r="F66" s="3" t="s">
        <v>10</v>
      </c>
      <c r="G66" s="3">
        <v>187.02</v>
      </c>
      <c r="H66" s="3">
        <v>0</v>
      </c>
      <c r="I66" s="3">
        <v>100</v>
      </c>
      <c r="J66">
        <f t="shared" si="0"/>
        <v>26170.082640000001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150</v>
      </c>
      <c r="C67" s="3">
        <v>147</v>
      </c>
      <c r="D67" s="3">
        <v>193.75200000000001</v>
      </c>
      <c r="E67" s="3">
        <v>201.85300000000001</v>
      </c>
      <c r="F67" s="3" t="s">
        <v>10</v>
      </c>
      <c r="G67" s="3">
        <v>201.85</v>
      </c>
      <c r="H67" s="3">
        <v>0</v>
      </c>
      <c r="I67" s="3">
        <v>100</v>
      </c>
      <c r="J67">
        <f t="shared" si="0"/>
        <v>39108.841200000003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151</v>
      </c>
      <c r="C68" s="3">
        <v>150</v>
      </c>
      <c r="D68" s="3">
        <v>13000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13000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152</v>
      </c>
      <c r="C69" s="3">
        <v>151</v>
      </c>
      <c r="D69" s="3">
        <v>139.93199999999999</v>
      </c>
      <c r="E69" s="3">
        <v>64.644000000000005</v>
      </c>
      <c r="F69" s="3" t="s">
        <v>10</v>
      </c>
      <c r="G69" s="3">
        <v>64.64</v>
      </c>
      <c r="H69" s="3">
        <v>0</v>
      </c>
      <c r="I69" s="3">
        <v>100</v>
      </c>
      <c r="J69">
        <f t="shared" ref="J69:J86" si="2">D69*G69</f>
        <v>9045.2044799999985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153</v>
      </c>
      <c r="C70" s="3">
        <v>152</v>
      </c>
      <c r="D70" s="3">
        <v>139.93199999999999</v>
      </c>
      <c r="E70" s="3">
        <v>206.23</v>
      </c>
      <c r="F70" s="3" t="s">
        <v>10</v>
      </c>
      <c r="G70" s="3">
        <v>206.23</v>
      </c>
      <c r="H70" s="3">
        <v>0</v>
      </c>
      <c r="I70" s="3">
        <v>100</v>
      </c>
      <c r="J70">
        <f t="shared" si="2"/>
        <v>28858.176359999998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154</v>
      </c>
      <c r="C71" s="3">
        <v>156</v>
      </c>
      <c r="D71" s="3">
        <v>193.75200000000001</v>
      </c>
      <c r="E71" s="3">
        <v>132.03</v>
      </c>
      <c r="F71" s="3" t="s">
        <v>10</v>
      </c>
      <c r="G71" s="3">
        <v>132.03</v>
      </c>
      <c r="H71" s="3">
        <v>0</v>
      </c>
      <c r="I71" s="3">
        <v>100</v>
      </c>
      <c r="J71">
        <f t="shared" si="2"/>
        <v>25581.076560000001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155</v>
      </c>
      <c r="C72" s="3">
        <v>160</v>
      </c>
      <c r="D72" s="3">
        <v>139.93199999999999</v>
      </c>
      <c r="E72" s="3">
        <v>12.3</v>
      </c>
      <c r="F72" s="3" t="s">
        <v>10</v>
      </c>
      <c r="G72" s="3">
        <v>12.3</v>
      </c>
      <c r="H72" s="3">
        <v>0</v>
      </c>
      <c r="I72" s="3">
        <v>100</v>
      </c>
      <c r="J72">
        <f t="shared" si="2"/>
        <v>1721.1635999999999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156</v>
      </c>
      <c r="C73" s="3">
        <v>161</v>
      </c>
      <c r="D73" s="3">
        <v>139.93199999999999</v>
      </c>
      <c r="E73" s="3">
        <v>39.21</v>
      </c>
      <c r="F73" s="3" t="s">
        <v>10</v>
      </c>
      <c r="G73" s="3">
        <v>39.21</v>
      </c>
      <c r="H73" s="3">
        <v>0</v>
      </c>
      <c r="I73" s="3">
        <v>100</v>
      </c>
      <c r="J73">
        <f t="shared" si="2"/>
        <v>5486.7337199999993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157</v>
      </c>
      <c r="C74" s="3">
        <v>165</v>
      </c>
      <c r="D74" s="3">
        <v>193.75200000000001</v>
      </c>
      <c r="E74" s="3">
        <v>138.78100000000001</v>
      </c>
      <c r="F74" s="3" t="s">
        <v>10</v>
      </c>
      <c r="G74" s="3">
        <v>138.78</v>
      </c>
      <c r="H74" s="3">
        <v>0</v>
      </c>
      <c r="I74" s="3">
        <v>100</v>
      </c>
      <c r="J74">
        <f t="shared" si="2"/>
        <v>26888.902560000002</v>
      </c>
      <c r="K74" s="3">
        <v>0</v>
      </c>
      <c r="L74">
        <f t="shared" si="3"/>
        <v>0</v>
      </c>
    </row>
    <row r="75" spans="1:12" x14ac:dyDescent="0.25">
      <c r="A75" s="3" t="s">
        <v>20</v>
      </c>
      <c r="B75" s="3" t="s">
        <v>158</v>
      </c>
      <c r="C75" s="3">
        <v>168</v>
      </c>
      <c r="D75" s="3">
        <v>254.03</v>
      </c>
      <c r="E75" s="3">
        <v>177.8</v>
      </c>
      <c r="F75" s="3" t="s">
        <v>10</v>
      </c>
      <c r="G75" s="3">
        <v>177.8</v>
      </c>
      <c r="H75" s="3">
        <v>0</v>
      </c>
      <c r="I75" s="3">
        <v>100</v>
      </c>
      <c r="J75">
        <f t="shared" si="2"/>
        <v>45166.534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159</v>
      </c>
      <c r="C76" s="3">
        <v>170</v>
      </c>
      <c r="D76" s="3">
        <v>254.03</v>
      </c>
      <c r="E76" s="3">
        <v>17.100000000000001</v>
      </c>
      <c r="F76" s="3" t="s">
        <v>10</v>
      </c>
      <c r="G76" s="3">
        <v>17.100000000000001</v>
      </c>
      <c r="H76" s="3">
        <v>0</v>
      </c>
      <c r="I76" s="3">
        <v>100</v>
      </c>
      <c r="J76">
        <f t="shared" si="2"/>
        <v>4343.9130000000005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160</v>
      </c>
      <c r="C77" s="3">
        <v>173</v>
      </c>
      <c r="D77" s="3">
        <v>190.52</v>
      </c>
      <c r="E77" s="3">
        <v>13.32</v>
      </c>
      <c r="F77" s="3" t="s">
        <v>10</v>
      </c>
      <c r="G77" s="3">
        <v>13.32</v>
      </c>
      <c r="H77" s="3">
        <v>0</v>
      </c>
      <c r="I77" s="3">
        <v>100</v>
      </c>
      <c r="J77">
        <f t="shared" si="2"/>
        <v>2537.7264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161</v>
      </c>
      <c r="C78" s="3">
        <v>174</v>
      </c>
      <c r="D78" s="3">
        <v>254.03</v>
      </c>
      <c r="E78" s="3">
        <v>71.16</v>
      </c>
      <c r="F78" s="3" t="s">
        <v>10</v>
      </c>
      <c r="G78" s="3">
        <v>71.16</v>
      </c>
      <c r="H78" s="3">
        <v>0</v>
      </c>
      <c r="I78" s="3">
        <v>100</v>
      </c>
      <c r="J78">
        <f t="shared" si="2"/>
        <v>18076.774799999999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162</v>
      </c>
      <c r="C79" s="3">
        <v>178</v>
      </c>
      <c r="D79" s="3">
        <v>254.03</v>
      </c>
      <c r="E79" s="3">
        <v>101.62</v>
      </c>
      <c r="F79" s="3" t="s">
        <v>10</v>
      </c>
      <c r="G79" s="3">
        <v>101.62</v>
      </c>
      <c r="H79" s="3">
        <v>0</v>
      </c>
      <c r="I79" s="3">
        <v>100</v>
      </c>
      <c r="J79">
        <f t="shared" si="2"/>
        <v>25814.528600000001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163</v>
      </c>
      <c r="C80" s="3">
        <v>180</v>
      </c>
      <c r="D80" s="3">
        <v>290</v>
      </c>
      <c r="E80" s="3">
        <v>8</v>
      </c>
      <c r="F80" s="3" t="s">
        <v>13</v>
      </c>
      <c r="G80" s="3">
        <v>8</v>
      </c>
      <c r="H80" s="3">
        <v>0</v>
      </c>
      <c r="I80" s="3">
        <v>100</v>
      </c>
      <c r="J80">
        <f t="shared" si="2"/>
        <v>2320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183</v>
      </c>
      <c r="D81" s="3">
        <v>215.28</v>
      </c>
      <c r="E81" s="3">
        <v>19.974</v>
      </c>
      <c r="F81" s="3" t="s">
        <v>10</v>
      </c>
      <c r="G81" s="3">
        <v>19.97</v>
      </c>
      <c r="H81" s="3">
        <v>0</v>
      </c>
      <c r="I81" s="3">
        <v>100</v>
      </c>
      <c r="J81">
        <f t="shared" si="2"/>
        <v>4299.1415999999999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185</v>
      </c>
      <c r="D82" s="3">
        <v>96.88</v>
      </c>
      <c r="E82" s="3">
        <v>61.966000000000001</v>
      </c>
      <c r="F82" s="3" t="s">
        <v>10</v>
      </c>
      <c r="G82" s="3">
        <v>61.97</v>
      </c>
      <c r="H82" s="3">
        <v>0</v>
      </c>
      <c r="I82" s="3">
        <v>100</v>
      </c>
      <c r="J82">
        <f t="shared" si="2"/>
        <v>6003.6535999999996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326</v>
      </c>
      <c r="C83" s="3">
        <v>186</v>
      </c>
      <c r="D83" s="3">
        <v>16.149999999999999</v>
      </c>
      <c r="E83" s="3">
        <v>400.13</v>
      </c>
      <c r="F83" s="3" t="s">
        <v>10</v>
      </c>
      <c r="G83" s="3">
        <v>400.13</v>
      </c>
      <c r="H83" s="3">
        <v>0</v>
      </c>
      <c r="I83" s="3">
        <v>100</v>
      </c>
      <c r="J83">
        <f t="shared" si="2"/>
        <v>6462.0994999999994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327</v>
      </c>
      <c r="C84" s="3">
        <v>190</v>
      </c>
      <c r="D84" s="3">
        <v>32.292000000000002</v>
      </c>
      <c r="E84" s="3">
        <v>400.13</v>
      </c>
      <c r="F84" s="3" t="s">
        <v>10</v>
      </c>
      <c r="G84" s="3">
        <v>400.13</v>
      </c>
      <c r="H84" s="3">
        <v>0</v>
      </c>
      <c r="I84" s="3">
        <v>100</v>
      </c>
      <c r="J84">
        <f t="shared" si="2"/>
        <v>12920.997960000001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170</v>
      </c>
      <c r="C86" s="3">
        <v>192</v>
      </c>
      <c r="D86" s="3">
        <v>48.438000000000002</v>
      </c>
      <c r="E86" s="3">
        <v>611.94000000000005</v>
      </c>
      <c r="F86" s="3" t="s">
        <v>10</v>
      </c>
      <c r="G86" s="3">
        <v>611.94000000000005</v>
      </c>
      <c r="H86" s="3">
        <v>0</v>
      </c>
      <c r="I86" s="3">
        <v>100</v>
      </c>
      <c r="J86">
        <f t="shared" si="2"/>
        <v>29641.149720000005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171</v>
      </c>
      <c r="C87" s="3">
        <v>193</v>
      </c>
      <c r="D87" s="3">
        <v>16.149999999999999</v>
      </c>
      <c r="E87" s="3">
        <v>611.94000000000005</v>
      </c>
      <c r="F87" s="3" t="s">
        <v>10</v>
      </c>
      <c r="G87" s="3">
        <v>611.94000000000005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172</v>
      </c>
      <c r="C88" s="3">
        <v>194</v>
      </c>
      <c r="D88" s="3">
        <v>26.91</v>
      </c>
      <c r="E88" s="3">
        <v>611.94000000000005</v>
      </c>
      <c r="F88" s="3" t="s">
        <v>10</v>
      </c>
      <c r="G88" s="3">
        <v>611.94000000000005</v>
      </c>
      <c r="H88" s="3">
        <v>0</v>
      </c>
      <c r="I88" s="3">
        <v>100</v>
      </c>
    </row>
    <row r="89" spans="1:12" x14ac:dyDescent="0.25">
      <c r="A89" s="3" t="s">
        <v>22</v>
      </c>
      <c r="B89" s="3" t="s">
        <v>173</v>
      </c>
      <c r="C89" s="3">
        <v>215</v>
      </c>
      <c r="D89" s="3">
        <v>301.392</v>
      </c>
      <c r="E89" s="3">
        <v>21.82</v>
      </c>
      <c r="F89" s="3" t="s">
        <v>10</v>
      </c>
      <c r="G89" s="3">
        <v>21.82</v>
      </c>
      <c r="H89" s="3">
        <v>0</v>
      </c>
      <c r="I89" s="3">
        <v>100</v>
      </c>
    </row>
    <row r="90" spans="1:12" x14ac:dyDescent="0.25">
      <c r="A90" s="3" t="s">
        <v>22</v>
      </c>
      <c r="B90" s="3" t="s">
        <v>174</v>
      </c>
      <c r="C90" s="3">
        <v>218</v>
      </c>
      <c r="D90" s="3">
        <v>350</v>
      </c>
      <c r="E90" s="3">
        <v>18</v>
      </c>
      <c r="F90" s="3" t="s">
        <v>13</v>
      </c>
      <c r="G90" s="3">
        <v>0</v>
      </c>
      <c r="H90" s="3">
        <v>18</v>
      </c>
      <c r="I90" s="3">
        <v>0</v>
      </c>
    </row>
    <row r="91" spans="1:12" x14ac:dyDescent="0.25">
      <c r="A91" s="3" t="s">
        <v>22</v>
      </c>
      <c r="B91" s="3" t="s">
        <v>175</v>
      </c>
      <c r="C91" s="3">
        <v>219</v>
      </c>
      <c r="D91" s="3">
        <v>82</v>
      </c>
      <c r="E91" s="3">
        <v>41.62</v>
      </c>
      <c r="F91" s="3" t="s">
        <v>19</v>
      </c>
      <c r="G91" s="3">
        <v>41.62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176</v>
      </c>
      <c r="C92" s="3">
        <v>220</v>
      </c>
      <c r="D92" s="3">
        <v>32.799999999999997</v>
      </c>
      <c r="E92" s="3">
        <v>78</v>
      </c>
      <c r="F92" s="3" t="s">
        <v>19</v>
      </c>
      <c r="G92" s="3">
        <v>78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177</v>
      </c>
      <c r="C93" s="3">
        <v>221</v>
      </c>
      <c r="D93" s="3">
        <v>131.19999999999999</v>
      </c>
      <c r="E93" s="3">
        <v>20.82</v>
      </c>
      <c r="F93" s="3" t="s">
        <v>19</v>
      </c>
      <c r="G93" s="3">
        <v>20.82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178</v>
      </c>
      <c r="C94" s="3">
        <v>222</v>
      </c>
      <c r="D94" s="3">
        <v>1000</v>
      </c>
      <c r="E94" s="3">
        <v>3</v>
      </c>
      <c r="F94" s="3" t="s">
        <v>13</v>
      </c>
      <c r="G94" s="3">
        <v>3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179</v>
      </c>
      <c r="C95" s="3">
        <v>224</v>
      </c>
      <c r="D95" s="3">
        <v>183</v>
      </c>
      <c r="E95" s="3">
        <v>52.85</v>
      </c>
      <c r="F95" s="3" t="s">
        <v>10</v>
      </c>
      <c r="G95" s="3">
        <v>52.85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180</v>
      </c>
      <c r="C96" s="3">
        <v>225</v>
      </c>
      <c r="D96" s="3">
        <v>49.2</v>
      </c>
      <c r="E96" s="3">
        <v>37.54</v>
      </c>
      <c r="F96" s="3" t="s">
        <v>19</v>
      </c>
      <c r="G96" s="3">
        <v>37.54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181</v>
      </c>
      <c r="C97" s="3">
        <v>226</v>
      </c>
      <c r="D97" s="3">
        <v>183</v>
      </c>
      <c r="E97" s="3">
        <v>52.624000000000002</v>
      </c>
      <c r="F97" s="3" t="s">
        <v>10</v>
      </c>
      <c r="G97" s="3">
        <v>38.65</v>
      </c>
      <c r="H97" s="3">
        <v>13.97</v>
      </c>
      <c r="I97" s="3">
        <v>73.445999999999998</v>
      </c>
    </row>
    <row r="98" spans="1:9" x14ac:dyDescent="0.25">
      <c r="A98" s="3" t="s">
        <v>22</v>
      </c>
      <c r="B98" s="3" t="s">
        <v>182</v>
      </c>
      <c r="C98" s="3">
        <v>227</v>
      </c>
      <c r="D98" s="3">
        <v>49.2</v>
      </c>
      <c r="E98" s="3">
        <v>52.572000000000003</v>
      </c>
      <c r="F98" s="3" t="s">
        <v>19</v>
      </c>
      <c r="G98" s="3">
        <v>39.21</v>
      </c>
      <c r="H98" s="3">
        <v>13.36</v>
      </c>
      <c r="I98" s="3">
        <v>74.587000000000003</v>
      </c>
    </row>
    <row r="99" spans="1:9" x14ac:dyDescent="0.25">
      <c r="A99" s="3" t="s">
        <v>22</v>
      </c>
      <c r="B99" s="3" t="s">
        <v>183</v>
      </c>
      <c r="C99" s="3">
        <v>228</v>
      </c>
      <c r="D99" s="3">
        <v>183</v>
      </c>
      <c r="E99" s="3">
        <v>4.18</v>
      </c>
      <c r="F99" s="3" t="s">
        <v>10</v>
      </c>
      <c r="G99" s="3">
        <v>4.18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184</v>
      </c>
      <c r="C100" s="3">
        <v>229</v>
      </c>
      <c r="D100" s="3">
        <v>49.2</v>
      </c>
      <c r="E100" s="3">
        <v>8.16</v>
      </c>
      <c r="F100" s="3" t="s">
        <v>19</v>
      </c>
      <c r="G100" s="3">
        <v>8.16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185</v>
      </c>
      <c r="C101" s="3">
        <v>230</v>
      </c>
      <c r="D101" s="3">
        <v>183</v>
      </c>
      <c r="E101" s="3">
        <v>7.37</v>
      </c>
      <c r="F101" s="3" t="s">
        <v>10</v>
      </c>
      <c r="G101" s="3">
        <v>0</v>
      </c>
      <c r="H101" s="3">
        <v>7.37</v>
      </c>
      <c r="I101" s="3">
        <v>0</v>
      </c>
    </row>
    <row r="102" spans="1:9" x14ac:dyDescent="0.25">
      <c r="A102" s="3" t="s">
        <v>22</v>
      </c>
      <c r="B102" s="3" t="s">
        <v>186</v>
      </c>
      <c r="C102" s="3">
        <v>231</v>
      </c>
      <c r="D102" s="3">
        <v>49.2</v>
      </c>
      <c r="E102" s="3">
        <v>17.100000000000001</v>
      </c>
      <c r="F102" s="3" t="s">
        <v>19</v>
      </c>
      <c r="G102" s="3">
        <v>0</v>
      </c>
      <c r="H102" s="3">
        <v>17.100000000000001</v>
      </c>
      <c r="I102" s="3">
        <v>0</v>
      </c>
    </row>
    <row r="103" spans="1:9" x14ac:dyDescent="0.25">
      <c r="A103" s="3" t="s">
        <v>22</v>
      </c>
      <c r="B103" s="3" t="s">
        <v>187</v>
      </c>
      <c r="C103" s="3">
        <v>232</v>
      </c>
      <c r="D103" s="3">
        <v>183</v>
      </c>
      <c r="E103" s="3">
        <v>19.88</v>
      </c>
      <c r="F103" s="3" t="s">
        <v>10</v>
      </c>
      <c r="G103" s="3">
        <v>0</v>
      </c>
      <c r="H103" s="3">
        <v>19.88</v>
      </c>
      <c r="I103" s="3">
        <v>0</v>
      </c>
    </row>
    <row r="104" spans="1:9" x14ac:dyDescent="0.25">
      <c r="A104" s="3" t="s">
        <v>22</v>
      </c>
      <c r="B104" s="3" t="s">
        <v>188</v>
      </c>
      <c r="C104" s="3">
        <v>233</v>
      </c>
      <c r="D104" s="3">
        <v>49.2</v>
      </c>
      <c r="E104" s="3">
        <v>34.450000000000003</v>
      </c>
      <c r="F104" s="3" t="s">
        <v>19</v>
      </c>
      <c r="G104" s="3">
        <v>0</v>
      </c>
      <c r="H104" s="3">
        <v>34.450000000000003</v>
      </c>
      <c r="I104" s="3">
        <v>0</v>
      </c>
    </row>
    <row r="105" spans="1:9" x14ac:dyDescent="0.25">
      <c r="A105" s="3" t="s">
        <v>22</v>
      </c>
      <c r="B105" s="3" t="s">
        <v>189</v>
      </c>
      <c r="C105" s="3">
        <v>234</v>
      </c>
      <c r="D105" s="3">
        <v>183</v>
      </c>
      <c r="E105" s="3">
        <v>20.32</v>
      </c>
      <c r="F105" s="3" t="s">
        <v>10</v>
      </c>
      <c r="G105" s="3">
        <v>20.32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190</v>
      </c>
      <c r="C106" s="3">
        <v>235</v>
      </c>
      <c r="D106" s="3">
        <v>2.5</v>
      </c>
      <c r="E106" s="3">
        <v>1700</v>
      </c>
      <c r="F106" s="3" t="s">
        <v>23</v>
      </c>
      <c r="G106" s="3">
        <v>0</v>
      </c>
      <c r="H106" s="3">
        <v>1700</v>
      </c>
      <c r="I106" s="3">
        <v>0</v>
      </c>
    </row>
    <row r="107" spans="1:9" x14ac:dyDescent="0.25">
      <c r="A107" s="3" t="s">
        <v>22</v>
      </c>
      <c r="B107" s="3" t="s">
        <v>191</v>
      </c>
      <c r="C107" s="3">
        <v>237</v>
      </c>
      <c r="D107" s="3">
        <v>183</v>
      </c>
      <c r="E107" s="3">
        <v>3.74</v>
      </c>
      <c r="F107" s="3" t="s">
        <v>10</v>
      </c>
      <c r="G107" s="3">
        <v>3.74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192</v>
      </c>
      <c r="C108" s="3">
        <v>238</v>
      </c>
      <c r="D108" s="3">
        <v>183</v>
      </c>
      <c r="E108" s="3">
        <v>16.838999999999999</v>
      </c>
      <c r="F108" s="3" t="s">
        <v>10</v>
      </c>
      <c r="G108" s="3">
        <v>16.84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193</v>
      </c>
      <c r="C109" s="3">
        <v>239</v>
      </c>
      <c r="D109" s="3">
        <v>183</v>
      </c>
      <c r="E109" s="3">
        <v>8.2080000000000002</v>
      </c>
      <c r="F109" s="3" t="s">
        <v>10</v>
      </c>
      <c r="G109" s="3">
        <v>8.2100000000000009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194</v>
      </c>
      <c r="C110" s="3">
        <v>240</v>
      </c>
      <c r="D110" s="3">
        <v>183</v>
      </c>
      <c r="E110" s="3">
        <v>35.942999999999998</v>
      </c>
      <c r="F110" s="3" t="s">
        <v>10</v>
      </c>
      <c r="G110" s="3">
        <v>35.94</v>
      </c>
      <c r="H110" s="3">
        <v>0</v>
      </c>
      <c r="I110" s="3">
        <v>100</v>
      </c>
    </row>
    <row r="111" spans="1:9" x14ac:dyDescent="0.25">
      <c r="A111" s="3" t="s">
        <v>21</v>
      </c>
      <c r="B111" s="3" t="s">
        <v>195</v>
      </c>
      <c r="C111" s="3">
        <v>243</v>
      </c>
      <c r="D111" s="3">
        <v>64.58</v>
      </c>
      <c r="E111" s="3">
        <v>150.67500000000001</v>
      </c>
      <c r="F111" s="3" t="s">
        <v>10</v>
      </c>
      <c r="G111" s="3">
        <v>150.68</v>
      </c>
      <c r="H111" s="3">
        <v>0</v>
      </c>
      <c r="I111" s="3">
        <v>100</v>
      </c>
    </row>
    <row r="112" spans="1:9" x14ac:dyDescent="0.25">
      <c r="A112" s="3" t="s">
        <v>45</v>
      </c>
      <c r="B112" s="3" t="s">
        <v>195</v>
      </c>
      <c r="C112" s="3">
        <v>245</v>
      </c>
      <c r="D112" s="3">
        <v>26.91</v>
      </c>
      <c r="E112" s="3">
        <v>223.46</v>
      </c>
      <c r="F112" s="3" t="s">
        <v>10</v>
      </c>
      <c r="G112" s="3">
        <v>145.25</v>
      </c>
      <c r="H112" s="3">
        <v>78.209999999999994</v>
      </c>
      <c r="I112" s="3">
        <v>65</v>
      </c>
    </row>
    <row r="113" spans="1:9" x14ac:dyDescent="0.25">
      <c r="A113" s="3" t="s">
        <v>18</v>
      </c>
      <c r="B113" s="3" t="s">
        <v>196</v>
      </c>
      <c r="C113" s="3">
        <v>246</v>
      </c>
      <c r="D113" s="3">
        <v>14500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197</v>
      </c>
      <c r="C114" s="3">
        <v>248</v>
      </c>
      <c r="D114" s="3">
        <v>2000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198</v>
      </c>
      <c r="C115" s="3">
        <v>250</v>
      </c>
      <c r="D115" s="3">
        <v>9000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199</v>
      </c>
      <c r="C116" s="3">
        <v>251</v>
      </c>
      <c r="D116" s="3">
        <v>6000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200</v>
      </c>
      <c r="C117" s="3">
        <v>253</v>
      </c>
      <c r="D117" s="3">
        <v>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25</v>
      </c>
      <c r="C118" s="3">
        <v>254</v>
      </c>
      <c r="D118" s="3">
        <v>4000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201</v>
      </c>
      <c r="C119" s="3">
        <v>255</v>
      </c>
      <c r="D119" s="3">
        <v>6000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202</v>
      </c>
      <c r="C120" s="3">
        <v>257</v>
      </c>
      <c r="D120" s="3">
        <v>1800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203</v>
      </c>
      <c r="C121" s="3">
        <v>258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46</v>
      </c>
      <c r="B122" s="3" t="s">
        <v>204</v>
      </c>
      <c r="C122" s="3">
        <v>260</v>
      </c>
      <c r="D122" s="3">
        <v>5535</v>
      </c>
      <c r="E122" s="3">
        <v>35.122</v>
      </c>
      <c r="F122" s="3" t="s">
        <v>19</v>
      </c>
      <c r="G122" s="3">
        <v>35.119999999999997</v>
      </c>
      <c r="H122" s="3">
        <v>0</v>
      </c>
      <c r="I122" s="3">
        <v>100</v>
      </c>
    </row>
    <row r="123" spans="1:9" x14ac:dyDescent="0.25">
      <c r="A123" s="3" t="s">
        <v>27</v>
      </c>
      <c r="B123" s="3" t="s">
        <v>205</v>
      </c>
      <c r="C123" s="3">
        <v>262</v>
      </c>
      <c r="D123" s="3">
        <v>450</v>
      </c>
      <c r="E123" s="3">
        <v>3</v>
      </c>
      <c r="F123" s="3" t="s">
        <v>13</v>
      </c>
      <c r="G123" s="3">
        <v>3</v>
      </c>
      <c r="H123" s="3">
        <v>0</v>
      </c>
      <c r="I123" s="3">
        <v>100</v>
      </c>
    </row>
    <row r="124" spans="1:9" x14ac:dyDescent="0.25">
      <c r="A124" s="3" t="s">
        <v>28</v>
      </c>
      <c r="B124" s="3" t="s">
        <v>206</v>
      </c>
      <c r="C124" s="3">
        <v>263</v>
      </c>
      <c r="D124" s="3">
        <v>12850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207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29</v>
      </c>
      <c r="B126" s="3" t="s">
        <v>210</v>
      </c>
      <c r="C126" s="3">
        <v>272</v>
      </c>
      <c r="D126" s="3">
        <v>12000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233</v>
      </c>
      <c r="C127" s="3">
        <v>273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17</v>
      </c>
      <c r="B128" s="3" t="s">
        <v>211</v>
      </c>
      <c r="C128" s="3">
        <v>274</v>
      </c>
      <c r="D128" s="3">
        <v>225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17</v>
      </c>
      <c r="B129" s="3" t="s">
        <v>212</v>
      </c>
      <c r="C129" s="3">
        <v>275</v>
      </c>
      <c r="D129" s="3">
        <v>225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17</v>
      </c>
      <c r="B130" s="3" t="s">
        <v>213</v>
      </c>
      <c r="C130" s="3">
        <v>276</v>
      </c>
      <c r="D130" s="3">
        <v>750</v>
      </c>
      <c r="E130" s="3">
        <v>2</v>
      </c>
      <c r="F130" s="3" t="s">
        <v>13</v>
      </c>
      <c r="G130" s="3">
        <v>2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214</v>
      </c>
      <c r="C131" s="3">
        <v>277</v>
      </c>
      <c r="D131" s="3">
        <v>34</v>
      </c>
      <c r="E131" s="3">
        <v>68.2</v>
      </c>
      <c r="F131" s="3" t="s">
        <v>31</v>
      </c>
      <c r="G131" s="3">
        <v>68.2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215</v>
      </c>
      <c r="C132" s="3">
        <v>278</v>
      </c>
      <c r="D132" s="3">
        <v>77</v>
      </c>
      <c r="E132" s="3">
        <v>33</v>
      </c>
      <c r="F132" s="3" t="s">
        <v>31</v>
      </c>
      <c r="G132" s="3">
        <v>33</v>
      </c>
      <c r="H132" s="3">
        <v>0</v>
      </c>
      <c r="I132" s="3">
        <v>100</v>
      </c>
    </row>
    <row r="133" spans="1:9" x14ac:dyDescent="0.25">
      <c r="A133" s="3" t="s">
        <v>30</v>
      </c>
      <c r="B133" s="3" t="s">
        <v>216</v>
      </c>
      <c r="C133" s="3">
        <v>279</v>
      </c>
      <c r="D133" s="3">
        <v>23</v>
      </c>
      <c r="E133" s="3">
        <v>66</v>
      </c>
      <c r="F133" s="3" t="s">
        <v>23</v>
      </c>
      <c r="G133" s="3">
        <v>66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217</v>
      </c>
      <c r="C134" s="3">
        <v>280</v>
      </c>
      <c r="D134" s="3">
        <v>151</v>
      </c>
      <c r="E134" s="3">
        <v>16.25</v>
      </c>
      <c r="F134" s="3" t="s">
        <v>31</v>
      </c>
      <c r="G134" s="3">
        <v>16.25</v>
      </c>
      <c r="H134" s="3">
        <v>0</v>
      </c>
      <c r="I134" s="3">
        <v>100</v>
      </c>
    </row>
    <row r="135" spans="1:9" x14ac:dyDescent="0.25">
      <c r="A135" s="3" t="s">
        <v>55</v>
      </c>
      <c r="B135" s="3" t="s">
        <v>414</v>
      </c>
      <c r="C135" s="3">
        <v>281</v>
      </c>
      <c r="D135" s="3">
        <v>8.8260000000000005</v>
      </c>
      <c r="E135" s="3">
        <v>456</v>
      </c>
      <c r="F135" s="3" t="s">
        <v>64</v>
      </c>
      <c r="G135" s="3">
        <v>456</v>
      </c>
      <c r="H135" s="3">
        <v>0</v>
      </c>
      <c r="I135" s="3">
        <v>100</v>
      </c>
    </row>
    <row r="136" spans="1:9" x14ac:dyDescent="0.25">
      <c r="A136" s="3" t="s">
        <v>22</v>
      </c>
      <c r="B136" s="3" t="s">
        <v>218</v>
      </c>
      <c r="C136" s="3">
        <v>282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21</v>
      </c>
      <c r="B137" s="3" t="s">
        <v>219</v>
      </c>
      <c r="C137" s="3">
        <v>283</v>
      </c>
      <c r="D137" s="3">
        <v>400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55</v>
      </c>
      <c r="B138" s="3" t="s">
        <v>415</v>
      </c>
      <c r="C138" s="3">
        <v>284</v>
      </c>
      <c r="D138" s="3">
        <v>23.75</v>
      </c>
      <c r="E138" s="3">
        <v>456</v>
      </c>
      <c r="F138" s="3" t="s">
        <v>23</v>
      </c>
      <c r="G138" s="3">
        <v>456</v>
      </c>
      <c r="H138" s="3">
        <v>0</v>
      </c>
      <c r="I138" s="3">
        <v>100</v>
      </c>
    </row>
    <row r="139" spans="1:9" x14ac:dyDescent="0.25">
      <c r="A139" s="3" t="s">
        <v>34</v>
      </c>
      <c r="B139" s="3" t="s">
        <v>313</v>
      </c>
      <c r="C139" s="3">
        <v>287</v>
      </c>
      <c r="D139" s="3">
        <v>800</v>
      </c>
      <c r="E139" s="3">
        <v>1</v>
      </c>
      <c r="F139" s="3" t="s">
        <v>13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274</v>
      </c>
      <c r="C140" s="3">
        <v>289</v>
      </c>
      <c r="D140" s="3">
        <v>75</v>
      </c>
      <c r="E140" s="3">
        <v>98</v>
      </c>
      <c r="F140" s="3" t="s">
        <v>31</v>
      </c>
      <c r="G140" s="3">
        <v>98</v>
      </c>
      <c r="H140" s="3">
        <v>0</v>
      </c>
      <c r="I140" s="3">
        <v>100</v>
      </c>
    </row>
    <row r="141" spans="1:9" x14ac:dyDescent="0.25">
      <c r="A141" s="3" t="s">
        <v>45</v>
      </c>
      <c r="B141" s="3" t="s">
        <v>378</v>
      </c>
      <c r="C141" s="3">
        <v>341</v>
      </c>
      <c r="D141" s="3">
        <v>1.5</v>
      </c>
      <c r="E141" s="3">
        <v>1182</v>
      </c>
      <c r="F141" s="3" t="s">
        <v>23</v>
      </c>
      <c r="G141" s="3">
        <v>1182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264</v>
      </c>
      <c r="C142" s="3">
        <v>421</v>
      </c>
      <c r="D142" s="3">
        <v>1500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321</v>
      </c>
      <c r="C143" s="3">
        <v>432</v>
      </c>
      <c r="D143" s="3">
        <v>750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18</v>
      </c>
      <c r="B144" s="3" t="s">
        <v>229</v>
      </c>
      <c r="C144" s="3">
        <v>447</v>
      </c>
      <c r="D144" s="3">
        <v>8350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341</v>
      </c>
      <c r="C145" s="3">
        <v>464</v>
      </c>
      <c r="D145" s="3">
        <v>1000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393</v>
      </c>
      <c r="C146" s="3">
        <v>486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29</v>
      </c>
      <c r="B147" s="3" t="s">
        <v>275</v>
      </c>
      <c r="C147" s="3">
        <v>549</v>
      </c>
      <c r="D147" s="3">
        <v>800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3:L16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69.290000000000006</v>
      </c>
      <c r="F9" s="3" t="s">
        <v>10</v>
      </c>
      <c r="G9" s="3">
        <v>69.290000000000006</v>
      </c>
      <c r="H9" s="3">
        <v>0</v>
      </c>
      <c r="I9" s="3">
        <v>100</v>
      </c>
      <c r="J9">
        <f t="shared" si="0"/>
        <v>2979.4700000000003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37.200000000000003</v>
      </c>
      <c r="F12" s="3" t="s">
        <v>10</v>
      </c>
      <c r="G12" s="3">
        <v>37.200000000000003</v>
      </c>
      <c r="H12" s="3">
        <v>0</v>
      </c>
      <c r="I12" s="3">
        <v>100</v>
      </c>
      <c r="J12">
        <f t="shared" si="0"/>
        <v>1599.6000000000001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98</v>
      </c>
      <c r="C19" s="3">
        <v>23</v>
      </c>
      <c r="D19" s="3">
        <v>6800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2720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99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102</v>
      </c>
      <c r="C23" s="3">
        <v>29</v>
      </c>
      <c r="D23" s="3">
        <v>6800</v>
      </c>
      <c r="E23" s="3">
        <v>0.05</v>
      </c>
      <c r="F23" s="3" t="s">
        <v>16</v>
      </c>
      <c r="G23" s="3">
        <v>0.05</v>
      </c>
      <c r="H23" s="3">
        <v>0</v>
      </c>
      <c r="I23" s="3">
        <v>100</v>
      </c>
      <c r="J23">
        <f t="shared" si="0"/>
        <v>340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1.4</v>
      </c>
      <c r="F24" s="3" t="s">
        <v>16</v>
      </c>
      <c r="G24" s="3">
        <v>1.4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0.17</v>
      </c>
      <c r="F25" s="3" t="s">
        <v>16</v>
      </c>
      <c r="G25" s="3">
        <v>0.17</v>
      </c>
      <c r="H25" s="3">
        <v>0</v>
      </c>
      <c r="I25" s="3">
        <v>100</v>
      </c>
      <c r="J25">
        <f t="shared" si="0"/>
        <v>1275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7500</v>
      </c>
      <c r="E26" s="3">
        <v>0.1</v>
      </c>
      <c r="F26" s="3" t="s">
        <v>16</v>
      </c>
      <c r="G26" s="3">
        <v>0.1</v>
      </c>
      <c r="H26" s="3">
        <v>0</v>
      </c>
      <c r="I26" s="3">
        <v>100</v>
      </c>
      <c r="J26">
        <f t="shared" si="0"/>
        <v>750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380</v>
      </c>
      <c r="C27" s="3">
        <v>39</v>
      </c>
      <c r="D27" s="3">
        <v>7500</v>
      </c>
      <c r="E27" s="3">
        <v>6.6000000000000003E-2</v>
      </c>
      <c r="F27" s="3" t="s">
        <v>65</v>
      </c>
      <c r="G27" s="3">
        <v>7.0000000000000007E-2</v>
      </c>
      <c r="H27" s="3">
        <v>0</v>
      </c>
      <c r="I27" s="3">
        <v>100</v>
      </c>
      <c r="J27">
        <f t="shared" si="0"/>
        <v>525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41</v>
      </c>
      <c r="D28" s="3">
        <v>301.392</v>
      </c>
      <c r="E28" s="3">
        <v>35.255000000000003</v>
      </c>
      <c r="F28" s="3" t="s">
        <v>10</v>
      </c>
      <c r="G28" s="3">
        <v>35.26</v>
      </c>
      <c r="H28" s="3">
        <v>0</v>
      </c>
      <c r="I28" s="3">
        <v>100</v>
      </c>
      <c r="J28">
        <f t="shared" si="0"/>
        <v>10627.081919999999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42</v>
      </c>
      <c r="D29" s="3">
        <v>301.392</v>
      </c>
      <c r="E29" s="3">
        <v>27.66</v>
      </c>
      <c r="F29" s="3" t="s">
        <v>10</v>
      </c>
      <c r="G29" s="3">
        <v>27.66</v>
      </c>
      <c r="H29" s="3">
        <v>0</v>
      </c>
      <c r="I29" s="3">
        <v>100</v>
      </c>
      <c r="J29">
        <f t="shared" si="0"/>
        <v>8336.5027200000004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43</v>
      </c>
      <c r="D30" s="3">
        <v>301.392</v>
      </c>
      <c r="E30" s="3">
        <v>66.838999999999999</v>
      </c>
      <c r="F30" s="3" t="s">
        <v>10</v>
      </c>
      <c r="G30" s="3">
        <v>66.84</v>
      </c>
      <c r="H30" s="3">
        <v>0</v>
      </c>
      <c r="I30" s="3">
        <v>100</v>
      </c>
      <c r="J30">
        <f t="shared" si="0"/>
        <v>20145.041280000001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44</v>
      </c>
      <c r="D31" s="3">
        <v>301.392</v>
      </c>
      <c r="E31" s="3">
        <v>47.534999999999997</v>
      </c>
      <c r="F31" s="3" t="s">
        <v>10</v>
      </c>
      <c r="G31" s="3">
        <v>47.54</v>
      </c>
      <c r="H31" s="3">
        <v>0</v>
      </c>
      <c r="I31" s="3">
        <v>100</v>
      </c>
      <c r="J31">
        <f t="shared" si="0"/>
        <v>14328.17568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45</v>
      </c>
      <c r="D32" s="3">
        <v>301.392</v>
      </c>
      <c r="E32" s="3">
        <v>153.89400000000001</v>
      </c>
      <c r="F32" s="3" t="s">
        <v>10</v>
      </c>
      <c r="G32" s="3">
        <v>153.88999999999999</v>
      </c>
      <c r="H32" s="3">
        <v>0</v>
      </c>
      <c r="I32" s="3">
        <v>100</v>
      </c>
      <c r="J32">
        <f t="shared" si="0"/>
        <v>46381.214879999992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46</v>
      </c>
      <c r="D33" s="3">
        <v>301.392</v>
      </c>
      <c r="E33" s="3">
        <v>12.7844</v>
      </c>
      <c r="F33" s="3" t="s">
        <v>10</v>
      </c>
      <c r="G33" s="3">
        <v>12.78</v>
      </c>
      <c r="H33" s="3">
        <v>0</v>
      </c>
      <c r="I33" s="3">
        <v>100</v>
      </c>
      <c r="J33">
        <f t="shared" si="0"/>
        <v>3851.7897599999997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111</v>
      </c>
      <c r="C34" s="3">
        <v>47</v>
      </c>
      <c r="D34" s="3">
        <v>301.392</v>
      </c>
      <c r="E34" s="3">
        <v>12.54</v>
      </c>
      <c r="F34" s="3" t="s">
        <v>10</v>
      </c>
      <c r="G34" s="3">
        <v>12.54</v>
      </c>
      <c r="H34" s="3">
        <v>0</v>
      </c>
      <c r="I34" s="3">
        <v>100</v>
      </c>
      <c r="J34">
        <f t="shared" si="0"/>
        <v>3779.4556799999996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381</v>
      </c>
      <c r="C35" s="3">
        <v>49</v>
      </c>
      <c r="D35" s="3">
        <v>28</v>
      </c>
      <c r="E35" s="3">
        <v>63</v>
      </c>
      <c r="F35" s="3" t="s">
        <v>23</v>
      </c>
      <c r="G35" s="3">
        <v>63</v>
      </c>
      <c r="H35" s="3">
        <v>0</v>
      </c>
      <c r="I35" s="3">
        <v>100</v>
      </c>
      <c r="J35">
        <f t="shared" si="0"/>
        <v>1764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112</v>
      </c>
      <c r="C36" s="3">
        <v>50</v>
      </c>
      <c r="D36" s="3">
        <v>225</v>
      </c>
      <c r="E36" s="3">
        <v>11.081</v>
      </c>
      <c r="F36" s="3" t="s">
        <v>14</v>
      </c>
      <c r="G36" s="3">
        <v>11.08</v>
      </c>
      <c r="H36" s="3">
        <v>0</v>
      </c>
      <c r="I36" s="3">
        <v>100</v>
      </c>
      <c r="J36">
        <f t="shared" si="0"/>
        <v>2493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113</v>
      </c>
      <c r="C37" s="3">
        <v>51</v>
      </c>
      <c r="D37" s="3">
        <v>1500</v>
      </c>
      <c r="E37" s="3">
        <v>1.6</v>
      </c>
      <c r="F37" s="3" t="s">
        <v>14</v>
      </c>
      <c r="G37" s="3">
        <v>1.6</v>
      </c>
      <c r="H37" s="3">
        <v>0</v>
      </c>
      <c r="I37" s="3">
        <v>100</v>
      </c>
      <c r="J37">
        <f t="shared" si="0"/>
        <v>2400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114</v>
      </c>
      <c r="C38" s="3">
        <v>53</v>
      </c>
      <c r="D38" s="3">
        <v>900</v>
      </c>
      <c r="E38" s="3">
        <v>4.6740000000000004</v>
      </c>
      <c r="F38" s="3" t="s">
        <v>14</v>
      </c>
      <c r="G38" s="3">
        <v>4.67</v>
      </c>
      <c r="H38" s="3">
        <v>0</v>
      </c>
      <c r="I38" s="3">
        <v>100</v>
      </c>
      <c r="J38">
        <f t="shared" si="0"/>
        <v>4203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115</v>
      </c>
      <c r="C39" s="3">
        <v>55</v>
      </c>
      <c r="D39" s="3">
        <v>2000</v>
      </c>
      <c r="E39" s="3">
        <v>3.3809999999999998</v>
      </c>
      <c r="F39" s="3" t="s">
        <v>14</v>
      </c>
      <c r="G39" s="3">
        <v>3.38</v>
      </c>
      <c r="H39" s="3">
        <v>0</v>
      </c>
      <c r="I39" s="3">
        <v>100</v>
      </c>
      <c r="J39">
        <f t="shared" si="0"/>
        <v>6760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116</v>
      </c>
      <c r="C40" s="3">
        <v>58</v>
      </c>
      <c r="D40" s="3">
        <v>225</v>
      </c>
      <c r="E40" s="3">
        <v>17.149000000000001</v>
      </c>
      <c r="F40" s="3" t="s">
        <v>14</v>
      </c>
      <c r="G40" s="3">
        <v>17.149999999999999</v>
      </c>
      <c r="H40" s="3">
        <v>0</v>
      </c>
      <c r="I40" s="3">
        <v>100</v>
      </c>
      <c r="J40">
        <f t="shared" si="0"/>
        <v>3858.7499999999995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117</v>
      </c>
      <c r="C41" s="3">
        <v>61</v>
      </c>
      <c r="D41" s="3">
        <v>2000</v>
      </c>
      <c r="E41" s="3">
        <v>1.8080000000000001</v>
      </c>
      <c r="F41" s="3" t="s">
        <v>14</v>
      </c>
      <c r="G41" s="3">
        <v>1.81</v>
      </c>
      <c r="H41" s="3">
        <v>0</v>
      </c>
      <c r="I41" s="3">
        <v>100</v>
      </c>
      <c r="J41">
        <f t="shared" si="0"/>
        <v>3620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0.55000000000000004</v>
      </c>
      <c r="F43" s="3" t="s">
        <v>16</v>
      </c>
      <c r="G43" s="3">
        <v>0.55000000000000004</v>
      </c>
      <c r="H43" s="3">
        <v>0</v>
      </c>
      <c r="I43" s="3">
        <v>100</v>
      </c>
      <c r="J43">
        <f t="shared" si="0"/>
        <v>4125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1.2</v>
      </c>
      <c r="F44" s="3" t="s">
        <v>16</v>
      </c>
      <c r="G44" s="3">
        <v>1.2</v>
      </c>
      <c r="H44" s="3">
        <v>0</v>
      </c>
      <c r="I44" s="3">
        <v>100</v>
      </c>
      <c r="J44">
        <f t="shared" si="0"/>
        <v>9000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0.17</v>
      </c>
      <c r="F45" s="3" t="s">
        <v>16</v>
      </c>
      <c r="G45" s="3">
        <v>0.17</v>
      </c>
      <c r="H45" s="3">
        <v>0</v>
      </c>
      <c r="I45" s="3">
        <v>100</v>
      </c>
      <c r="J45">
        <f t="shared" si="0"/>
        <v>1275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39.435000000000002</v>
      </c>
      <c r="F47" s="3" t="s">
        <v>10</v>
      </c>
      <c r="G47" s="3">
        <v>39.44</v>
      </c>
      <c r="H47" s="3">
        <v>0</v>
      </c>
      <c r="I47" s="3">
        <v>100</v>
      </c>
      <c r="J47">
        <f t="shared" si="0"/>
        <v>11886.900479999998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128.66200000000001</v>
      </c>
      <c r="F48" s="3" t="s">
        <v>10</v>
      </c>
      <c r="G48" s="3">
        <v>128.66</v>
      </c>
      <c r="H48" s="3">
        <v>0</v>
      </c>
      <c r="I48" s="3">
        <v>100</v>
      </c>
      <c r="J48">
        <f t="shared" si="0"/>
        <v>38777.094720000001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12.784000000000001</v>
      </c>
      <c r="F49" s="3" t="s">
        <v>10</v>
      </c>
      <c r="G49" s="3">
        <v>12.78</v>
      </c>
      <c r="H49" s="3">
        <v>0</v>
      </c>
      <c r="I49" s="3">
        <v>100</v>
      </c>
      <c r="J49">
        <f t="shared" si="0"/>
        <v>3851.7897599999997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15.494999999999999</v>
      </c>
      <c r="F50" s="3" t="s">
        <v>10</v>
      </c>
      <c r="G50" s="3">
        <v>15.5</v>
      </c>
      <c r="H50" s="3">
        <v>0</v>
      </c>
      <c r="I50" s="3">
        <v>100</v>
      </c>
      <c r="J50">
        <f t="shared" si="0"/>
        <v>4671.576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2.294</v>
      </c>
      <c r="F51" s="3" t="s">
        <v>14</v>
      </c>
      <c r="G51" s="3">
        <v>2.29</v>
      </c>
      <c r="H51" s="3">
        <v>0</v>
      </c>
      <c r="I51" s="3">
        <v>100</v>
      </c>
      <c r="J51">
        <f t="shared" si="0"/>
        <v>4580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13.957000000000001</v>
      </c>
      <c r="F52" s="3" t="s">
        <v>14</v>
      </c>
      <c r="G52" s="3">
        <v>13.96</v>
      </c>
      <c r="H52" s="3">
        <v>0</v>
      </c>
      <c r="I52" s="3">
        <v>100</v>
      </c>
      <c r="J52">
        <f t="shared" si="0"/>
        <v>3141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1.8080000000000001</v>
      </c>
      <c r="F53" s="3" t="s">
        <v>14</v>
      </c>
      <c r="G53" s="3">
        <v>1.81</v>
      </c>
      <c r="H53" s="3">
        <v>0</v>
      </c>
      <c r="I53" s="3">
        <v>100</v>
      </c>
      <c r="J53">
        <f t="shared" si="0"/>
        <v>3620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28.129000000000001</v>
      </c>
      <c r="F58" s="3" t="s">
        <v>10</v>
      </c>
      <c r="G58" s="3">
        <v>28.13</v>
      </c>
      <c r="H58" s="3">
        <v>0</v>
      </c>
      <c r="I58" s="3">
        <v>100</v>
      </c>
      <c r="J58">
        <f t="shared" si="0"/>
        <v>8478.1569600000003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2.4550000000000001</v>
      </c>
      <c r="F59" s="3" t="s">
        <v>10</v>
      </c>
      <c r="G59" s="3">
        <v>2.46</v>
      </c>
      <c r="H59" s="3">
        <v>0</v>
      </c>
      <c r="I59" s="3">
        <v>100</v>
      </c>
      <c r="J59">
        <f t="shared" si="0"/>
        <v>741.42431999999997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0.70899999999999996</v>
      </c>
      <c r="F60" s="3" t="s">
        <v>14</v>
      </c>
      <c r="G60" s="3">
        <v>0.71</v>
      </c>
      <c r="H60" s="3">
        <v>0</v>
      </c>
      <c r="I60" s="3">
        <v>100</v>
      </c>
      <c r="J60">
        <f t="shared" si="0"/>
        <v>1420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2.6680000000000001</v>
      </c>
      <c r="F61" s="3" t="s">
        <v>14</v>
      </c>
      <c r="G61" s="3">
        <v>2.67</v>
      </c>
      <c r="H61" s="3">
        <v>0</v>
      </c>
      <c r="I61" s="3">
        <v>100</v>
      </c>
      <c r="J61">
        <f t="shared" si="0"/>
        <v>600.75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0.19600000000000001</v>
      </c>
      <c r="F62" s="3" t="s">
        <v>14</v>
      </c>
      <c r="G62" s="3">
        <v>0.2</v>
      </c>
      <c r="H62" s="3">
        <v>0</v>
      </c>
      <c r="I62" s="3">
        <v>100</v>
      </c>
      <c r="J62">
        <f t="shared" si="0"/>
        <v>300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41</v>
      </c>
      <c r="F63" s="3" t="s">
        <v>13</v>
      </c>
      <c r="G63" s="3">
        <v>41</v>
      </c>
      <c r="H63" s="3">
        <v>0</v>
      </c>
      <c r="I63" s="3">
        <v>100</v>
      </c>
      <c r="J63">
        <f t="shared" si="0"/>
        <v>2050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120</v>
      </c>
      <c r="D65" s="3">
        <v>193.75200000000001</v>
      </c>
      <c r="E65" s="3">
        <v>112.22</v>
      </c>
      <c r="F65" s="3" t="s">
        <v>10</v>
      </c>
      <c r="G65" s="3">
        <v>112.22</v>
      </c>
      <c r="H65" s="3">
        <v>0</v>
      </c>
      <c r="I65" s="3">
        <v>100</v>
      </c>
      <c r="J65">
        <f t="shared" si="0"/>
        <v>21742.849440000002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124</v>
      </c>
      <c r="D66" s="3">
        <v>193.75200000000001</v>
      </c>
      <c r="E66" s="3">
        <v>133.46</v>
      </c>
      <c r="F66" s="3" t="s">
        <v>10</v>
      </c>
      <c r="G66" s="3">
        <v>133.46</v>
      </c>
      <c r="H66" s="3">
        <v>0</v>
      </c>
      <c r="I66" s="3">
        <v>100</v>
      </c>
      <c r="J66">
        <f t="shared" si="0"/>
        <v>25858.141920000002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129</v>
      </c>
      <c r="D67" s="3">
        <v>193.75200000000001</v>
      </c>
      <c r="E67" s="3">
        <v>71.27</v>
      </c>
      <c r="F67" s="3" t="s">
        <v>10</v>
      </c>
      <c r="G67" s="3">
        <v>71.27</v>
      </c>
      <c r="H67" s="3">
        <v>0</v>
      </c>
      <c r="I67" s="3">
        <v>100</v>
      </c>
      <c r="J67">
        <f t="shared" si="0"/>
        <v>13808.705040000001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145</v>
      </c>
      <c r="C68" s="3">
        <v>133</v>
      </c>
      <c r="D68" s="3">
        <v>65.599999999999994</v>
      </c>
      <c r="E68" s="3">
        <v>32.74</v>
      </c>
      <c r="F68" s="3" t="s">
        <v>19</v>
      </c>
      <c r="G68" s="3">
        <v>32.74</v>
      </c>
      <c r="H68" s="3">
        <v>0</v>
      </c>
      <c r="I68" s="3">
        <v>100</v>
      </c>
      <c r="J68">
        <f t="shared" si="0"/>
        <v>2147.7440000000001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137</v>
      </c>
      <c r="D69" s="3">
        <v>65.599999999999994</v>
      </c>
      <c r="E69" s="3">
        <v>72.209999999999994</v>
      </c>
      <c r="F69" s="3" t="s">
        <v>19</v>
      </c>
      <c r="G69" s="3">
        <v>72.209999999999994</v>
      </c>
      <c r="H69" s="3">
        <v>0</v>
      </c>
      <c r="I69" s="3">
        <v>100</v>
      </c>
      <c r="J69">
        <f t="shared" ref="J69:J86" si="2">D69*G69</f>
        <v>4736.9759999999987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276</v>
      </c>
      <c r="C70" s="3">
        <v>138</v>
      </c>
      <c r="D70" s="3">
        <v>161.46</v>
      </c>
      <c r="E70" s="3">
        <v>0.66</v>
      </c>
      <c r="F70" s="3" t="s">
        <v>10</v>
      </c>
      <c r="G70" s="3">
        <v>0.66</v>
      </c>
      <c r="H70" s="3">
        <v>0</v>
      </c>
      <c r="I70" s="3">
        <v>100</v>
      </c>
      <c r="J70">
        <f t="shared" si="2"/>
        <v>106.56360000000001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147</v>
      </c>
      <c r="C71" s="3">
        <v>140</v>
      </c>
      <c r="D71" s="3">
        <v>10.76</v>
      </c>
      <c r="E71" s="3">
        <v>201.86</v>
      </c>
      <c r="F71" s="3" t="s">
        <v>10</v>
      </c>
      <c r="G71" s="3">
        <v>201.86</v>
      </c>
      <c r="H71" s="3">
        <v>0</v>
      </c>
      <c r="I71" s="3">
        <v>100</v>
      </c>
      <c r="J71">
        <f t="shared" si="2"/>
        <v>2172.0136000000002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148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149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150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151</v>
      </c>
      <c r="D76" s="3">
        <v>139.93199999999999</v>
      </c>
      <c r="E76" s="3">
        <v>64.644000000000005</v>
      </c>
      <c r="F76" s="3" t="s">
        <v>10</v>
      </c>
      <c r="G76" s="3">
        <v>64.64</v>
      </c>
      <c r="H76" s="3">
        <v>0</v>
      </c>
      <c r="I76" s="3">
        <v>100</v>
      </c>
      <c r="J76">
        <f t="shared" si="2"/>
        <v>9045.2044799999985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152</v>
      </c>
      <c r="D77" s="3">
        <v>139.93199999999999</v>
      </c>
      <c r="E77" s="3">
        <v>206.23</v>
      </c>
      <c r="F77" s="3" t="s">
        <v>10</v>
      </c>
      <c r="G77" s="3">
        <v>206.23</v>
      </c>
      <c r="H77" s="3">
        <v>0</v>
      </c>
      <c r="I77" s="3">
        <v>100</v>
      </c>
      <c r="J77">
        <f t="shared" si="2"/>
        <v>28858.176359999998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156</v>
      </c>
      <c r="D78" s="3">
        <v>193.75200000000001</v>
      </c>
      <c r="E78" s="3">
        <v>132.03</v>
      </c>
      <c r="F78" s="3" t="s">
        <v>10</v>
      </c>
      <c r="G78" s="3">
        <v>132.03</v>
      </c>
      <c r="H78" s="3">
        <v>0</v>
      </c>
      <c r="I78" s="3">
        <v>100</v>
      </c>
      <c r="J78">
        <f t="shared" si="2"/>
        <v>25581.076560000001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160</v>
      </c>
      <c r="D79" s="3">
        <v>139.93199999999999</v>
      </c>
      <c r="E79" s="3">
        <v>12.3</v>
      </c>
      <c r="F79" s="3" t="s">
        <v>10</v>
      </c>
      <c r="G79" s="3">
        <v>12.3</v>
      </c>
      <c r="H79" s="3">
        <v>0</v>
      </c>
      <c r="I79" s="3">
        <v>100</v>
      </c>
      <c r="J79">
        <f t="shared" si="2"/>
        <v>1721.1635999999999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161</v>
      </c>
      <c r="D80" s="3">
        <v>139.93199999999999</v>
      </c>
      <c r="E80" s="3">
        <v>39.21</v>
      </c>
      <c r="F80" s="3" t="s">
        <v>10</v>
      </c>
      <c r="G80" s="3">
        <v>39.21</v>
      </c>
      <c r="H80" s="3">
        <v>0</v>
      </c>
      <c r="I80" s="3">
        <v>100</v>
      </c>
      <c r="J80">
        <f t="shared" si="2"/>
        <v>5486.7337199999993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157</v>
      </c>
      <c r="C81" s="3">
        <v>165</v>
      </c>
      <c r="D81" s="3">
        <v>193.75200000000001</v>
      </c>
      <c r="E81" s="3">
        <v>138.78100000000001</v>
      </c>
      <c r="F81" s="3" t="s">
        <v>10</v>
      </c>
      <c r="G81" s="3">
        <v>138.78</v>
      </c>
      <c r="H81" s="3">
        <v>0</v>
      </c>
      <c r="I81" s="3">
        <v>100</v>
      </c>
      <c r="J81">
        <f t="shared" si="2"/>
        <v>26888.902560000002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169</v>
      </c>
      <c r="D82" s="3">
        <v>430.56</v>
      </c>
      <c r="E82" s="3">
        <v>59.83</v>
      </c>
      <c r="F82" s="3" t="s">
        <v>10</v>
      </c>
      <c r="G82" s="3">
        <v>59.83</v>
      </c>
      <c r="H82" s="3">
        <v>0</v>
      </c>
      <c r="I82" s="3">
        <v>100</v>
      </c>
      <c r="J82">
        <f t="shared" si="2"/>
        <v>25760.4048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171</v>
      </c>
      <c r="D83" s="3">
        <v>430.56</v>
      </c>
      <c r="E83" s="3">
        <v>79.989000000000004</v>
      </c>
      <c r="F83" s="3" t="s">
        <v>10</v>
      </c>
      <c r="G83" s="3">
        <v>79.75</v>
      </c>
      <c r="H83" s="3">
        <v>0.24</v>
      </c>
      <c r="I83" s="3">
        <v>99.698999999999998</v>
      </c>
      <c r="J83">
        <f t="shared" si="2"/>
        <v>34337.160000000003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279</v>
      </c>
      <c r="C84" s="3">
        <v>175</v>
      </c>
      <c r="D84" s="3">
        <v>215.28</v>
      </c>
      <c r="E84" s="3">
        <v>12.077</v>
      </c>
      <c r="F84" s="3" t="s">
        <v>10</v>
      </c>
      <c r="G84" s="3">
        <v>12.08</v>
      </c>
      <c r="H84" s="3">
        <v>0</v>
      </c>
      <c r="I84" s="3">
        <v>100</v>
      </c>
      <c r="J84">
        <f t="shared" si="2"/>
        <v>2600.5824000000002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177</v>
      </c>
      <c r="D85" s="3">
        <v>215.18</v>
      </c>
      <c r="E85" s="3">
        <v>27.494</v>
      </c>
      <c r="F85" s="3" t="s">
        <v>10</v>
      </c>
      <c r="G85" s="3">
        <v>27.49</v>
      </c>
      <c r="H85" s="3">
        <v>0</v>
      </c>
      <c r="I85" s="3">
        <v>100</v>
      </c>
      <c r="J85">
        <f t="shared" si="2"/>
        <v>5915.2982000000002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16</v>
      </c>
      <c r="F86" s="3" t="s">
        <v>13</v>
      </c>
      <c r="G86" s="3">
        <v>16</v>
      </c>
      <c r="H86" s="3">
        <v>0</v>
      </c>
      <c r="I86" s="3">
        <v>100</v>
      </c>
      <c r="J86">
        <f t="shared" si="2"/>
        <v>3200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181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184</v>
      </c>
      <c r="D88" s="3">
        <v>96.876000000000005</v>
      </c>
      <c r="E88" s="3">
        <v>61.95</v>
      </c>
      <c r="F88" s="3" t="s">
        <v>10</v>
      </c>
      <c r="G88" s="3">
        <v>61.95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166</v>
      </c>
      <c r="C89" s="3">
        <v>187</v>
      </c>
      <c r="D89" s="3">
        <v>48.438000000000002</v>
      </c>
      <c r="E89" s="3">
        <v>183.89</v>
      </c>
      <c r="F89" s="3" t="s">
        <v>10</v>
      </c>
      <c r="G89" s="3">
        <v>183.89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167</v>
      </c>
      <c r="C90" s="3">
        <v>188</v>
      </c>
      <c r="D90" s="3">
        <v>48.438000000000002</v>
      </c>
      <c r="E90" s="3">
        <v>110.81</v>
      </c>
      <c r="F90" s="3" t="s">
        <v>10</v>
      </c>
      <c r="G90" s="3">
        <v>110.81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189</v>
      </c>
      <c r="D91" s="3">
        <v>48.438000000000002</v>
      </c>
      <c r="E91" s="3">
        <v>105.43</v>
      </c>
      <c r="F91" s="3" t="s">
        <v>10</v>
      </c>
      <c r="G91" s="3">
        <v>105.43</v>
      </c>
      <c r="H91" s="3">
        <v>0</v>
      </c>
      <c r="I91" s="3">
        <v>99.998000000000005</v>
      </c>
    </row>
    <row r="92" spans="1:12" x14ac:dyDescent="0.25">
      <c r="A92" s="3" t="s">
        <v>21</v>
      </c>
      <c r="B92" s="3" t="s">
        <v>169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280</v>
      </c>
      <c r="C93" s="3">
        <v>195</v>
      </c>
      <c r="D93" s="3">
        <v>91.494</v>
      </c>
      <c r="E93" s="3">
        <v>193.45500000000001</v>
      </c>
      <c r="F93" s="3" t="s">
        <v>10</v>
      </c>
      <c r="G93" s="3">
        <v>193.45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281</v>
      </c>
      <c r="C94" s="3">
        <v>199</v>
      </c>
      <c r="D94" s="3">
        <v>91.494</v>
      </c>
      <c r="E94" s="3">
        <v>75.06</v>
      </c>
      <c r="F94" s="3" t="s">
        <v>10</v>
      </c>
      <c r="G94" s="3">
        <v>75.06</v>
      </c>
      <c r="H94" s="3">
        <v>0</v>
      </c>
      <c r="I94" s="3">
        <v>99.998999999999995</v>
      </c>
    </row>
    <row r="95" spans="1:12" x14ac:dyDescent="0.25">
      <c r="A95" s="3" t="s">
        <v>21</v>
      </c>
      <c r="B95" s="3" t="s">
        <v>282</v>
      </c>
      <c r="C95" s="3">
        <v>202</v>
      </c>
      <c r="D95" s="3">
        <v>91.494</v>
      </c>
      <c r="E95" s="3">
        <v>213.23</v>
      </c>
      <c r="F95" s="3" t="s">
        <v>10</v>
      </c>
      <c r="G95" s="3">
        <v>213.23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283</v>
      </c>
      <c r="C96" s="3">
        <v>206</v>
      </c>
      <c r="D96" s="3">
        <v>91.494</v>
      </c>
      <c r="E96" s="3">
        <v>68.644000000000005</v>
      </c>
      <c r="F96" s="3" t="s">
        <v>10</v>
      </c>
      <c r="G96" s="3">
        <v>68.64</v>
      </c>
      <c r="H96" s="3">
        <v>0</v>
      </c>
      <c r="I96" s="3">
        <v>99.995999999999995</v>
      </c>
    </row>
    <row r="97" spans="1:9" x14ac:dyDescent="0.25">
      <c r="A97" s="3" t="s">
        <v>21</v>
      </c>
      <c r="B97" s="3" t="s">
        <v>284</v>
      </c>
      <c r="C97" s="3">
        <v>209</v>
      </c>
      <c r="D97" s="3">
        <v>91.494</v>
      </c>
      <c r="E97" s="3">
        <v>46.21</v>
      </c>
      <c r="F97" s="3" t="s">
        <v>10</v>
      </c>
      <c r="G97" s="3">
        <v>46.21</v>
      </c>
      <c r="H97" s="3">
        <v>0</v>
      </c>
      <c r="I97" s="3">
        <v>99.998999999999995</v>
      </c>
    </row>
    <row r="98" spans="1:9" x14ac:dyDescent="0.25">
      <c r="A98" s="3" t="s">
        <v>21</v>
      </c>
      <c r="B98" s="3" t="s">
        <v>285</v>
      </c>
      <c r="C98" s="3">
        <v>212</v>
      </c>
      <c r="D98" s="3">
        <v>91.494</v>
      </c>
      <c r="E98" s="3">
        <v>15.3</v>
      </c>
      <c r="F98" s="3" t="s">
        <v>10</v>
      </c>
      <c r="G98" s="3">
        <v>15.3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173</v>
      </c>
      <c r="C99" s="3">
        <v>215</v>
      </c>
      <c r="D99" s="3">
        <v>301.392</v>
      </c>
      <c r="E99" s="3">
        <v>16.260000000000002</v>
      </c>
      <c r="F99" s="3" t="s">
        <v>10</v>
      </c>
      <c r="G99" s="3">
        <v>16.260000000000002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174</v>
      </c>
      <c r="C100" s="3">
        <v>218</v>
      </c>
      <c r="D100" s="3">
        <v>350</v>
      </c>
      <c r="E100" s="3">
        <v>15</v>
      </c>
      <c r="F100" s="3" t="s">
        <v>13</v>
      </c>
      <c r="G100" s="3">
        <v>15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175</v>
      </c>
      <c r="C101" s="3">
        <v>219</v>
      </c>
      <c r="D101" s="3">
        <v>82</v>
      </c>
      <c r="E101" s="3">
        <v>39.64</v>
      </c>
      <c r="F101" s="3" t="s">
        <v>19</v>
      </c>
      <c r="G101" s="3">
        <v>39.64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176</v>
      </c>
      <c r="C102" s="3">
        <v>220</v>
      </c>
      <c r="D102" s="3">
        <v>32.799999999999997</v>
      </c>
      <c r="E102" s="3">
        <v>86.891000000000005</v>
      </c>
      <c r="F102" s="3" t="s">
        <v>19</v>
      </c>
      <c r="G102" s="3">
        <v>86.89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177</v>
      </c>
      <c r="C103" s="3">
        <v>221</v>
      </c>
      <c r="D103" s="3">
        <v>131.19999999999999</v>
      </c>
      <c r="E103" s="3">
        <v>24.696000000000002</v>
      </c>
      <c r="F103" s="3" t="s">
        <v>19</v>
      </c>
      <c r="G103" s="3">
        <v>24.7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178</v>
      </c>
      <c r="C104" s="3">
        <v>222</v>
      </c>
      <c r="D104" s="3">
        <v>1000</v>
      </c>
      <c r="E104" s="3">
        <v>4</v>
      </c>
      <c r="F104" s="3" t="s">
        <v>13</v>
      </c>
      <c r="G104" s="3">
        <v>4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179</v>
      </c>
      <c r="C105" s="3">
        <v>224</v>
      </c>
      <c r="D105" s="3">
        <v>183</v>
      </c>
      <c r="E105" s="3">
        <v>52.85</v>
      </c>
      <c r="F105" s="3" t="s">
        <v>10</v>
      </c>
      <c r="G105" s="3">
        <v>52.85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180</v>
      </c>
      <c r="C106" s="3">
        <v>225</v>
      </c>
      <c r="D106" s="3">
        <v>49.2</v>
      </c>
      <c r="E106" s="3">
        <v>37.54</v>
      </c>
      <c r="F106" s="3" t="s">
        <v>19</v>
      </c>
      <c r="G106" s="3">
        <v>37.54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181</v>
      </c>
      <c r="C107" s="3">
        <v>226</v>
      </c>
      <c r="D107" s="3">
        <v>183</v>
      </c>
      <c r="E107" s="3">
        <v>57.426000000000002</v>
      </c>
      <c r="F107" s="3" t="s">
        <v>10</v>
      </c>
      <c r="G107" s="3">
        <v>57.43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182</v>
      </c>
      <c r="C108" s="3">
        <v>227</v>
      </c>
      <c r="D108" s="3">
        <v>49.2</v>
      </c>
      <c r="E108" s="3">
        <v>52.572000000000003</v>
      </c>
      <c r="F108" s="3" t="s">
        <v>19</v>
      </c>
      <c r="G108" s="3">
        <v>52.57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183</v>
      </c>
      <c r="C109" s="3">
        <v>228</v>
      </c>
      <c r="D109" s="3">
        <v>183</v>
      </c>
      <c r="E109" s="3">
        <v>4.18</v>
      </c>
      <c r="F109" s="3" t="s">
        <v>10</v>
      </c>
      <c r="G109" s="3">
        <v>4.18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184</v>
      </c>
      <c r="C110" s="3">
        <v>229</v>
      </c>
      <c r="D110" s="3">
        <v>49.2</v>
      </c>
      <c r="E110" s="3">
        <v>8.16</v>
      </c>
      <c r="F110" s="3" t="s">
        <v>19</v>
      </c>
      <c r="G110" s="3">
        <v>8.16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185</v>
      </c>
      <c r="C111" s="3">
        <v>230</v>
      </c>
      <c r="D111" s="3">
        <v>183</v>
      </c>
      <c r="E111" s="3">
        <v>3.53</v>
      </c>
      <c r="F111" s="3" t="s">
        <v>10</v>
      </c>
      <c r="G111" s="3">
        <v>3.53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186</v>
      </c>
      <c r="C112" s="3">
        <v>231</v>
      </c>
      <c r="D112" s="3">
        <v>49.2</v>
      </c>
      <c r="E112" s="3">
        <v>4.5730000000000004</v>
      </c>
      <c r="F112" s="3" t="s">
        <v>19</v>
      </c>
      <c r="G112" s="3">
        <v>4.57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187</v>
      </c>
      <c r="C113" s="3">
        <v>232</v>
      </c>
      <c r="D113" s="3">
        <v>183</v>
      </c>
      <c r="E113" s="3">
        <v>17.187000000000001</v>
      </c>
      <c r="F113" s="3" t="s">
        <v>10</v>
      </c>
      <c r="G113" s="3">
        <v>17.190000000000001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188</v>
      </c>
      <c r="C114" s="3">
        <v>233</v>
      </c>
      <c r="D114" s="3">
        <v>49.2</v>
      </c>
      <c r="E114" s="3">
        <v>25.61</v>
      </c>
      <c r="F114" s="3" t="s">
        <v>19</v>
      </c>
      <c r="G114" s="3">
        <v>25.61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189</v>
      </c>
      <c r="C115" s="3">
        <v>234</v>
      </c>
      <c r="D115" s="3">
        <v>183</v>
      </c>
      <c r="E115" s="3">
        <v>20.32</v>
      </c>
      <c r="F115" s="3" t="s">
        <v>10</v>
      </c>
      <c r="G115" s="3">
        <v>20.32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190</v>
      </c>
      <c r="C116" s="3">
        <v>235</v>
      </c>
      <c r="D116" s="3">
        <v>2.5</v>
      </c>
      <c r="E116" s="3">
        <v>1232</v>
      </c>
      <c r="F116" s="3" t="s">
        <v>23</v>
      </c>
      <c r="G116" s="3">
        <v>1232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191</v>
      </c>
      <c r="C117" s="3">
        <v>237</v>
      </c>
      <c r="D117" s="3">
        <v>183</v>
      </c>
      <c r="E117" s="3">
        <v>3.74</v>
      </c>
      <c r="F117" s="3" t="s">
        <v>10</v>
      </c>
      <c r="G117" s="3">
        <v>3.74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192</v>
      </c>
      <c r="C118" s="3">
        <v>238</v>
      </c>
      <c r="D118" s="3">
        <v>183</v>
      </c>
      <c r="E118" s="3">
        <v>14.74</v>
      </c>
      <c r="F118" s="3" t="s">
        <v>10</v>
      </c>
      <c r="G118" s="3">
        <v>14.74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193</v>
      </c>
      <c r="C119" s="3">
        <v>239</v>
      </c>
      <c r="D119" s="3">
        <v>183</v>
      </c>
      <c r="E119" s="3">
        <v>7.41</v>
      </c>
      <c r="F119" s="3" t="s">
        <v>10</v>
      </c>
      <c r="G119" s="3">
        <v>7.41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194</v>
      </c>
      <c r="C120" s="3">
        <v>240</v>
      </c>
      <c r="D120" s="3">
        <v>183</v>
      </c>
      <c r="E120" s="3">
        <v>51.686</v>
      </c>
      <c r="F120" s="3" t="s">
        <v>10</v>
      </c>
      <c r="G120" s="3">
        <v>51.69</v>
      </c>
      <c r="H120" s="3">
        <v>0</v>
      </c>
      <c r="I120" s="3">
        <v>100</v>
      </c>
    </row>
    <row r="121" spans="1:9" x14ac:dyDescent="0.25">
      <c r="A121" s="3" t="s">
        <v>21</v>
      </c>
      <c r="B121" s="3" t="s">
        <v>195</v>
      </c>
      <c r="C121" s="3">
        <v>243</v>
      </c>
      <c r="D121" s="3">
        <v>64.58</v>
      </c>
      <c r="E121" s="3">
        <v>135.173</v>
      </c>
      <c r="F121" s="3" t="s">
        <v>10</v>
      </c>
      <c r="G121" s="3">
        <v>135.16999999999999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246</v>
      </c>
      <c r="D122" s="3">
        <v>15000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12000</v>
      </c>
      <c r="E124" s="3">
        <v>0.5</v>
      </c>
      <c r="F124" s="3" t="s">
        <v>12</v>
      </c>
      <c r="G124" s="3">
        <v>0</v>
      </c>
      <c r="H124" s="3">
        <v>0.5</v>
      </c>
      <c r="I124" s="3">
        <v>0</v>
      </c>
    </row>
    <row r="125" spans="1:9" x14ac:dyDescent="0.25">
      <c r="A125" s="3" t="s">
        <v>73</v>
      </c>
      <c r="B125" s="3" t="s">
        <v>198</v>
      </c>
      <c r="C125" s="3">
        <v>250</v>
      </c>
      <c r="D125" s="3">
        <v>12000</v>
      </c>
      <c r="E125" s="3">
        <v>0.5</v>
      </c>
      <c r="F125" s="3" t="s">
        <v>12</v>
      </c>
      <c r="G125" s="3">
        <v>0.5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251</v>
      </c>
      <c r="D126" s="3">
        <v>8000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200</v>
      </c>
      <c r="C127" s="3">
        <v>253</v>
      </c>
      <c r="D127" s="3">
        <v>500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25</v>
      </c>
      <c r="C128" s="3">
        <v>254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255</v>
      </c>
      <c r="D129" s="3">
        <v>8000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257</v>
      </c>
      <c r="D130" s="3">
        <v>1800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203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46</v>
      </c>
      <c r="B132" s="3" t="s">
        <v>204</v>
      </c>
      <c r="C132" s="3">
        <v>260</v>
      </c>
      <c r="D132" s="3">
        <v>5535</v>
      </c>
      <c r="E132" s="3">
        <v>31.1</v>
      </c>
      <c r="F132" s="3" t="s">
        <v>19</v>
      </c>
      <c r="G132" s="3">
        <v>31.1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205</v>
      </c>
      <c r="C133" s="3">
        <v>262</v>
      </c>
      <c r="D133" s="3">
        <v>450</v>
      </c>
      <c r="E133" s="3">
        <v>4</v>
      </c>
      <c r="F133" s="3" t="s">
        <v>13</v>
      </c>
      <c r="G133" s="3">
        <v>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206</v>
      </c>
      <c r="C134" s="3">
        <v>263</v>
      </c>
      <c r="D134" s="3">
        <v>12850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207</v>
      </c>
      <c r="C135" s="3">
        <v>264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17</v>
      </c>
      <c r="B140" s="3" t="s">
        <v>213</v>
      </c>
      <c r="C140" s="3">
        <v>276</v>
      </c>
      <c r="D140" s="3">
        <v>750</v>
      </c>
      <c r="E140" s="3">
        <v>2</v>
      </c>
      <c r="F140" s="3" t="s">
        <v>13</v>
      </c>
      <c r="G140" s="3">
        <v>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68.2</v>
      </c>
      <c r="F141" s="3" t="s">
        <v>31</v>
      </c>
      <c r="G141" s="3">
        <v>68.2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33</v>
      </c>
      <c r="F142" s="3" t="s">
        <v>31</v>
      </c>
      <c r="G142" s="3">
        <v>33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16.25</v>
      </c>
      <c r="F144" s="3" t="s">
        <v>31</v>
      </c>
      <c r="G144" s="3">
        <v>16.25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414</v>
      </c>
      <c r="C145" s="3">
        <v>281</v>
      </c>
      <c r="D145" s="3">
        <v>8.8260000000000005</v>
      </c>
      <c r="E145" s="3">
        <v>368</v>
      </c>
      <c r="F145" s="3" t="s">
        <v>64</v>
      </c>
      <c r="G145" s="3">
        <v>368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218</v>
      </c>
      <c r="C146" s="3">
        <v>282</v>
      </c>
      <c r="D146" s="3">
        <v>350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219</v>
      </c>
      <c r="C147" s="3">
        <v>283</v>
      </c>
      <c r="D147" s="3">
        <v>400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55</v>
      </c>
      <c r="B148" s="3" t="s">
        <v>415</v>
      </c>
      <c r="C148" s="3">
        <v>284</v>
      </c>
      <c r="D148" s="3">
        <v>23.75</v>
      </c>
      <c r="E148" s="3">
        <v>368</v>
      </c>
      <c r="F148" s="3" t="s">
        <v>23</v>
      </c>
      <c r="G148" s="3">
        <v>368</v>
      </c>
      <c r="H148" s="3">
        <v>0</v>
      </c>
      <c r="I148" s="3">
        <v>100</v>
      </c>
    </row>
    <row r="149" spans="1:9" x14ac:dyDescent="0.25">
      <c r="A149" s="3" t="s">
        <v>34</v>
      </c>
      <c r="B149" s="3" t="s">
        <v>313</v>
      </c>
      <c r="C149" s="3">
        <v>287</v>
      </c>
      <c r="D149" s="3">
        <v>800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42</v>
      </c>
      <c r="B150" s="3" t="s">
        <v>557</v>
      </c>
      <c r="C150" s="3">
        <v>303</v>
      </c>
      <c r="D150" s="3">
        <v>301.392</v>
      </c>
      <c r="E150" s="3">
        <v>106.40159</v>
      </c>
      <c r="F150" s="3" t="s">
        <v>23</v>
      </c>
      <c r="G150" s="3">
        <v>106.4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230</v>
      </c>
      <c r="C152" s="3">
        <v>407</v>
      </c>
      <c r="D152" s="3">
        <v>1000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256</v>
      </c>
      <c r="C153" s="3">
        <v>413</v>
      </c>
      <c r="D153" s="3">
        <v>2500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257</v>
      </c>
      <c r="C154" s="3">
        <v>414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67</v>
      </c>
      <c r="B155" s="3" t="s">
        <v>339</v>
      </c>
      <c r="C155" s="3">
        <v>436</v>
      </c>
      <c r="D155" s="3">
        <v>1280.92</v>
      </c>
      <c r="E155" s="3">
        <v>3.72</v>
      </c>
      <c r="F155" s="3" t="s">
        <v>10</v>
      </c>
      <c r="G155" s="3">
        <v>3.72</v>
      </c>
      <c r="H155" s="3">
        <v>0</v>
      </c>
      <c r="I155" s="3">
        <v>100</v>
      </c>
    </row>
    <row r="156" spans="1:9" x14ac:dyDescent="0.25">
      <c r="A156" s="3" t="s">
        <v>67</v>
      </c>
      <c r="B156" s="3" t="s">
        <v>340</v>
      </c>
      <c r="C156" s="3">
        <v>442</v>
      </c>
      <c r="D156" s="3">
        <v>248.38</v>
      </c>
      <c r="E156" s="3">
        <v>17.940000000000001</v>
      </c>
      <c r="F156" s="3" t="s">
        <v>10</v>
      </c>
      <c r="G156" s="3">
        <v>17.940000000000001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229</v>
      </c>
      <c r="C157" s="3">
        <v>447</v>
      </c>
      <c r="D157" s="3">
        <v>13750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341</v>
      </c>
      <c r="C158" s="3">
        <v>464</v>
      </c>
      <c r="D158" s="3">
        <v>1000</v>
      </c>
      <c r="E158" s="3">
        <v>1</v>
      </c>
      <c r="F158" s="3" t="s">
        <v>13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421</v>
      </c>
      <c r="C159" s="3">
        <v>490</v>
      </c>
      <c r="D159" s="3">
        <v>91.494</v>
      </c>
      <c r="E159" s="3">
        <v>83.52</v>
      </c>
      <c r="F159" s="3" t="s">
        <v>10</v>
      </c>
      <c r="G159" s="3">
        <v>83.52</v>
      </c>
      <c r="H159" s="3">
        <v>0</v>
      </c>
      <c r="I159" s="3">
        <v>99.998000000000005</v>
      </c>
    </row>
    <row r="160" spans="1:9" x14ac:dyDescent="0.25">
      <c r="A160" s="3" t="s">
        <v>21</v>
      </c>
      <c r="B160" s="3" t="s">
        <v>422</v>
      </c>
      <c r="C160" s="3">
        <v>491</v>
      </c>
      <c r="D160" s="3">
        <v>48.438000000000002</v>
      </c>
      <c r="E160" s="3">
        <v>29.792000000000002</v>
      </c>
      <c r="F160" s="3" t="s">
        <v>10</v>
      </c>
      <c r="G160" s="3">
        <v>29.79</v>
      </c>
      <c r="H160" s="3">
        <v>0</v>
      </c>
      <c r="I160" s="3">
        <v>99.995000000000005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3:L16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66.37</v>
      </c>
      <c r="F9" s="3" t="s">
        <v>10</v>
      </c>
      <c r="G9" s="3">
        <v>66.37</v>
      </c>
      <c r="H9" s="3">
        <v>0</v>
      </c>
      <c r="I9" s="3">
        <v>100</v>
      </c>
      <c r="J9">
        <f t="shared" si="0"/>
        <v>2853.9100000000003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37.200000000000003</v>
      </c>
      <c r="F12" s="3" t="s">
        <v>10</v>
      </c>
      <c r="G12" s="3">
        <v>37.200000000000003</v>
      </c>
      <c r="H12" s="3">
        <v>0</v>
      </c>
      <c r="I12" s="3">
        <v>100</v>
      </c>
      <c r="J12">
        <f t="shared" si="0"/>
        <v>1599.6000000000001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7500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3000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0.1</v>
      </c>
      <c r="F22" s="3" t="s">
        <v>16</v>
      </c>
      <c r="G22" s="3">
        <v>0.1</v>
      </c>
      <c r="H22" s="3">
        <v>0</v>
      </c>
      <c r="I22" s="3">
        <v>100</v>
      </c>
      <c r="J22">
        <f t="shared" si="0"/>
        <v>680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</v>
      </c>
      <c r="F23" s="3" t="s">
        <v>16</v>
      </c>
      <c r="G23" s="3">
        <v>0.4</v>
      </c>
      <c r="H23" s="3">
        <v>0</v>
      </c>
      <c r="I23" s="3">
        <v>100</v>
      </c>
      <c r="J23">
        <f t="shared" si="0"/>
        <v>3000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1.45</v>
      </c>
      <c r="F24" s="3" t="s">
        <v>16</v>
      </c>
      <c r="G24" s="3">
        <v>1.45</v>
      </c>
      <c r="H24" s="3">
        <v>0</v>
      </c>
      <c r="I24" s="3">
        <v>100</v>
      </c>
      <c r="J24">
        <f t="shared" si="0"/>
        <v>10875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0.17</v>
      </c>
      <c r="F25" s="3" t="s">
        <v>16</v>
      </c>
      <c r="G25" s="3">
        <v>0.17</v>
      </c>
      <c r="H25" s="3">
        <v>0</v>
      </c>
      <c r="I25" s="3">
        <v>100</v>
      </c>
      <c r="J25">
        <f t="shared" si="0"/>
        <v>1275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7500</v>
      </c>
      <c r="E26" s="3">
        <v>0.1</v>
      </c>
      <c r="F26" s="3" t="s">
        <v>16</v>
      </c>
      <c r="G26" s="3">
        <v>0.1</v>
      </c>
      <c r="H26" s="3">
        <v>0</v>
      </c>
      <c r="I26" s="3">
        <v>100</v>
      </c>
      <c r="J26">
        <f t="shared" si="0"/>
        <v>750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380</v>
      </c>
      <c r="C27" s="3">
        <v>39</v>
      </c>
      <c r="D27" s="3">
        <v>7500</v>
      </c>
      <c r="E27" s="3">
        <v>6.6000000000000003E-2</v>
      </c>
      <c r="F27" s="3" t="s">
        <v>65</v>
      </c>
      <c r="G27" s="3">
        <v>7.0000000000000007E-2</v>
      </c>
      <c r="H27" s="3">
        <v>0</v>
      </c>
      <c r="I27" s="3">
        <v>100</v>
      </c>
      <c r="J27">
        <f t="shared" si="0"/>
        <v>525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41</v>
      </c>
      <c r="D28" s="3">
        <v>301.392</v>
      </c>
      <c r="E28" s="3">
        <v>35.255000000000003</v>
      </c>
      <c r="F28" s="3" t="s">
        <v>10</v>
      </c>
      <c r="G28" s="3">
        <v>35.26</v>
      </c>
      <c r="H28" s="3">
        <v>0</v>
      </c>
      <c r="I28" s="3">
        <v>100</v>
      </c>
      <c r="J28">
        <f t="shared" si="0"/>
        <v>10627.081919999999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42</v>
      </c>
      <c r="D29" s="3">
        <v>301.392</v>
      </c>
      <c r="E29" s="3">
        <v>27.66</v>
      </c>
      <c r="F29" s="3" t="s">
        <v>10</v>
      </c>
      <c r="G29" s="3">
        <v>27.66</v>
      </c>
      <c r="H29" s="3">
        <v>0</v>
      </c>
      <c r="I29" s="3">
        <v>100</v>
      </c>
      <c r="J29">
        <f t="shared" si="0"/>
        <v>8336.5027200000004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43</v>
      </c>
      <c r="D30" s="3">
        <v>301.392</v>
      </c>
      <c r="E30" s="3">
        <v>66.838999999999999</v>
      </c>
      <c r="F30" s="3" t="s">
        <v>10</v>
      </c>
      <c r="G30" s="3">
        <v>66.84</v>
      </c>
      <c r="H30" s="3">
        <v>0</v>
      </c>
      <c r="I30" s="3">
        <v>100</v>
      </c>
      <c r="J30">
        <f t="shared" si="0"/>
        <v>20145.041280000001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44</v>
      </c>
      <c r="D31" s="3">
        <v>301.392</v>
      </c>
      <c r="E31" s="3">
        <v>47.534999999999997</v>
      </c>
      <c r="F31" s="3" t="s">
        <v>10</v>
      </c>
      <c r="G31" s="3">
        <v>47.54</v>
      </c>
      <c r="H31" s="3">
        <v>0</v>
      </c>
      <c r="I31" s="3">
        <v>100</v>
      </c>
      <c r="J31">
        <f t="shared" si="0"/>
        <v>14328.17568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45</v>
      </c>
      <c r="D32" s="3">
        <v>301.392</v>
      </c>
      <c r="E32" s="3">
        <v>153.89400000000001</v>
      </c>
      <c r="F32" s="3" t="s">
        <v>10</v>
      </c>
      <c r="G32" s="3">
        <v>153.88999999999999</v>
      </c>
      <c r="H32" s="3">
        <v>0</v>
      </c>
      <c r="I32" s="3">
        <v>100</v>
      </c>
      <c r="J32">
        <f t="shared" si="0"/>
        <v>46381.214879999992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46</v>
      </c>
      <c r="D33" s="3">
        <v>301.392</v>
      </c>
      <c r="E33" s="3">
        <v>12.7844</v>
      </c>
      <c r="F33" s="3" t="s">
        <v>10</v>
      </c>
      <c r="G33" s="3">
        <v>12.78</v>
      </c>
      <c r="H33" s="3">
        <v>0</v>
      </c>
      <c r="I33" s="3">
        <v>100</v>
      </c>
      <c r="J33">
        <f t="shared" si="0"/>
        <v>3851.7897599999997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111</v>
      </c>
      <c r="C34" s="3">
        <v>47</v>
      </c>
      <c r="D34" s="3">
        <v>301.392</v>
      </c>
      <c r="E34" s="3">
        <v>12.54</v>
      </c>
      <c r="F34" s="3" t="s">
        <v>10</v>
      </c>
      <c r="G34" s="3">
        <v>12.54</v>
      </c>
      <c r="H34" s="3">
        <v>0</v>
      </c>
      <c r="I34" s="3">
        <v>100</v>
      </c>
      <c r="J34">
        <f t="shared" si="0"/>
        <v>3779.4556799999996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381</v>
      </c>
      <c r="C35" s="3">
        <v>49</v>
      </c>
      <c r="D35" s="3">
        <v>28</v>
      </c>
      <c r="E35" s="3">
        <v>99</v>
      </c>
      <c r="F35" s="3" t="s">
        <v>23</v>
      </c>
      <c r="G35" s="3">
        <v>99</v>
      </c>
      <c r="H35" s="3">
        <v>0</v>
      </c>
      <c r="I35" s="3">
        <v>100</v>
      </c>
      <c r="J35">
        <f t="shared" si="0"/>
        <v>2772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112</v>
      </c>
      <c r="C36" s="3">
        <v>50</v>
      </c>
      <c r="D36" s="3">
        <v>225</v>
      </c>
      <c r="E36" s="3">
        <v>11.081</v>
      </c>
      <c r="F36" s="3" t="s">
        <v>14</v>
      </c>
      <c r="G36" s="3">
        <v>11.08</v>
      </c>
      <c r="H36" s="3">
        <v>0</v>
      </c>
      <c r="I36" s="3">
        <v>100</v>
      </c>
      <c r="J36">
        <f t="shared" si="0"/>
        <v>2493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113</v>
      </c>
      <c r="C37" s="3">
        <v>51</v>
      </c>
      <c r="D37" s="3">
        <v>1500</v>
      </c>
      <c r="E37" s="3">
        <v>1.6</v>
      </c>
      <c r="F37" s="3" t="s">
        <v>14</v>
      </c>
      <c r="G37" s="3">
        <v>1.6</v>
      </c>
      <c r="H37" s="3">
        <v>0</v>
      </c>
      <c r="I37" s="3">
        <v>100</v>
      </c>
      <c r="J37">
        <f t="shared" si="0"/>
        <v>2400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114</v>
      </c>
      <c r="C38" s="3">
        <v>53</v>
      </c>
      <c r="D38" s="3">
        <v>900</v>
      </c>
      <c r="E38" s="3">
        <v>4.6740000000000004</v>
      </c>
      <c r="F38" s="3" t="s">
        <v>14</v>
      </c>
      <c r="G38" s="3">
        <v>4.67</v>
      </c>
      <c r="H38" s="3">
        <v>0</v>
      </c>
      <c r="I38" s="3">
        <v>100</v>
      </c>
      <c r="J38">
        <f t="shared" si="0"/>
        <v>4203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115</v>
      </c>
      <c r="C39" s="3">
        <v>55</v>
      </c>
      <c r="D39" s="3">
        <v>2000</v>
      </c>
      <c r="E39" s="3">
        <v>3.3809999999999998</v>
      </c>
      <c r="F39" s="3" t="s">
        <v>14</v>
      </c>
      <c r="G39" s="3">
        <v>3.38</v>
      </c>
      <c r="H39" s="3">
        <v>0</v>
      </c>
      <c r="I39" s="3">
        <v>100</v>
      </c>
      <c r="J39">
        <f t="shared" si="0"/>
        <v>6760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116</v>
      </c>
      <c r="C40" s="3">
        <v>58</v>
      </c>
      <c r="D40" s="3">
        <v>225</v>
      </c>
      <c r="E40" s="3">
        <v>17.149000000000001</v>
      </c>
      <c r="F40" s="3" t="s">
        <v>14</v>
      </c>
      <c r="G40" s="3">
        <v>17.149999999999999</v>
      </c>
      <c r="H40" s="3">
        <v>0</v>
      </c>
      <c r="I40" s="3">
        <v>100</v>
      </c>
      <c r="J40">
        <f t="shared" si="0"/>
        <v>3858.7499999999995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117</v>
      </c>
      <c r="C41" s="3">
        <v>61</v>
      </c>
      <c r="D41" s="3">
        <v>2000</v>
      </c>
      <c r="E41" s="3">
        <v>1.8080000000000001</v>
      </c>
      <c r="F41" s="3" t="s">
        <v>14</v>
      </c>
      <c r="G41" s="3">
        <v>1.81</v>
      </c>
      <c r="H41" s="3">
        <v>0</v>
      </c>
      <c r="I41" s="3">
        <v>100</v>
      </c>
      <c r="J41">
        <f t="shared" si="0"/>
        <v>3620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0.55000000000000004</v>
      </c>
      <c r="F43" s="3" t="s">
        <v>16</v>
      </c>
      <c r="G43" s="3">
        <v>0.55000000000000004</v>
      </c>
      <c r="H43" s="3">
        <v>0</v>
      </c>
      <c r="I43" s="3">
        <v>100</v>
      </c>
      <c r="J43">
        <f t="shared" si="0"/>
        <v>4125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121</v>
      </c>
      <c r="C44" s="3">
        <v>73</v>
      </c>
      <c r="D44" s="3">
        <v>6800</v>
      </c>
      <c r="E44" s="3">
        <v>1.2</v>
      </c>
      <c r="F44" s="3" t="s">
        <v>16</v>
      </c>
      <c r="G44" s="3">
        <v>1.2</v>
      </c>
      <c r="H44" s="3">
        <v>0</v>
      </c>
      <c r="I44" s="3">
        <v>100</v>
      </c>
      <c r="J44">
        <f t="shared" si="0"/>
        <v>8160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0.17</v>
      </c>
      <c r="F45" s="3" t="s">
        <v>16</v>
      </c>
      <c r="G45" s="3">
        <v>0.17</v>
      </c>
      <c r="H45" s="3">
        <v>0</v>
      </c>
      <c r="I45" s="3">
        <v>100</v>
      </c>
      <c r="J45">
        <f t="shared" si="0"/>
        <v>1275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39.435000000000002</v>
      </c>
      <c r="F47" s="3" t="s">
        <v>10</v>
      </c>
      <c r="G47" s="3">
        <v>39.44</v>
      </c>
      <c r="H47" s="3">
        <v>0</v>
      </c>
      <c r="I47" s="3">
        <v>100</v>
      </c>
      <c r="J47">
        <f t="shared" si="0"/>
        <v>11886.900479999998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128.66200000000001</v>
      </c>
      <c r="F48" s="3" t="s">
        <v>10</v>
      </c>
      <c r="G48" s="3">
        <v>128.66</v>
      </c>
      <c r="H48" s="3">
        <v>0</v>
      </c>
      <c r="I48" s="3">
        <v>100</v>
      </c>
      <c r="J48">
        <f t="shared" si="0"/>
        <v>38777.094720000001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12.784000000000001</v>
      </c>
      <c r="F49" s="3" t="s">
        <v>10</v>
      </c>
      <c r="G49" s="3">
        <v>12.78</v>
      </c>
      <c r="H49" s="3">
        <v>0</v>
      </c>
      <c r="I49" s="3">
        <v>100</v>
      </c>
      <c r="J49">
        <f t="shared" si="0"/>
        <v>3851.7897599999997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15.494999999999999</v>
      </c>
      <c r="F50" s="3" t="s">
        <v>10</v>
      </c>
      <c r="G50" s="3">
        <v>15.5</v>
      </c>
      <c r="H50" s="3">
        <v>0</v>
      </c>
      <c r="I50" s="3">
        <v>100</v>
      </c>
      <c r="J50">
        <f t="shared" si="0"/>
        <v>4671.576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2.294</v>
      </c>
      <c r="F51" s="3" t="s">
        <v>14</v>
      </c>
      <c r="G51" s="3">
        <v>2.29</v>
      </c>
      <c r="H51" s="3">
        <v>0</v>
      </c>
      <c r="I51" s="3">
        <v>100</v>
      </c>
      <c r="J51">
        <f t="shared" si="0"/>
        <v>4580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13.957000000000001</v>
      </c>
      <c r="F52" s="3" t="s">
        <v>14</v>
      </c>
      <c r="G52" s="3">
        <v>13.96</v>
      </c>
      <c r="H52" s="3">
        <v>0</v>
      </c>
      <c r="I52" s="3">
        <v>100</v>
      </c>
      <c r="J52">
        <f t="shared" si="0"/>
        <v>3141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1.8080000000000001</v>
      </c>
      <c r="F53" s="3" t="s">
        <v>14</v>
      </c>
      <c r="G53" s="3">
        <v>1.81</v>
      </c>
      <c r="H53" s="3">
        <v>0</v>
      </c>
      <c r="I53" s="3">
        <v>100</v>
      </c>
      <c r="J53">
        <f t="shared" si="0"/>
        <v>3620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28.129000000000001</v>
      </c>
      <c r="F58" s="3" t="s">
        <v>10</v>
      </c>
      <c r="G58" s="3">
        <v>28.13</v>
      </c>
      <c r="H58" s="3">
        <v>0</v>
      </c>
      <c r="I58" s="3">
        <v>100</v>
      </c>
      <c r="J58">
        <f t="shared" si="0"/>
        <v>8478.1569600000003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2.4550000000000001</v>
      </c>
      <c r="F59" s="3" t="s">
        <v>10</v>
      </c>
      <c r="G59" s="3">
        <v>2.46</v>
      </c>
      <c r="H59" s="3">
        <v>0</v>
      </c>
      <c r="I59" s="3">
        <v>100</v>
      </c>
      <c r="J59">
        <f t="shared" si="0"/>
        <v>741.42431999999997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0.70899999999999996</v>
      </c>
      <c r="F60" s="3" t="s">
        <v>14</v>
      </c>
      <c r="G60" s="3">
        <v>0.71</v>
      </c>
      <c r="H60" s="3">
        <v>0</v>
      </c>
      <c r="I60" s="3">
        <v>100</v>
      </c>
      <c r="J60">
        <f t="shared" si="0"/>
        <v>1420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2.6680000000000001</v>
      </c>
      <c r="F61" s="3" t="s">
        <v>14</v>
      </c>
      <c r="G61" s="3">
        <v>2.67</v>
      </c>
      <c r="H61" s="3">
        <v>0</v>
      </c>
      <c r="I61" s="3">
        <v>100</v>
      </c>
      <c r="J61">
        <f t="shared" si="0"/>
        <v>600.75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0.19600000000000001</v>
      </c>
      <c r="F62" s="3" t="s">
        <v>14</v>
      </c>
      <c r="G62" s="3">
        <v>0.2</v>
      </c>
      <c r="H62" s="3">
        <v>0</v>
      </c>
      <c r="I62" s="3">
        <v>100</v>
      </c>
      <c r="J62">
        <f t="shared" si="0"/>
        <v>300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41</v>
      </c>
      <c r="F63" s="3" t="s">
        <v>13</v>
      </c>
      <c r="G63" s="3">
        <v>41</v>
      </c>
      <c r="H63" s="3">
        <v>0</v>
      </c>
      <c r="I63" s="3">
        <v>100</v>
      </c>
      <c r="J63">
        <f t="shared" si="0"/>
        <v>2050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120</v>
      </c>
      <c r="D65" s="3">
        <v>193.75200000000001</v>
      </c>
      <c r="E65" s="3">
        <v>112.22</v>
      </c>
      <c r="F65" s="3" t="s">
        <v>10</v>
      </c>
      <c r="G65" s="3">
        <v>112.22</v>
      </c>
      <c r="H65" s="3">
        <v>0</v>
      </c>
      <c r="I65" s="3">
        <v>100</v>
      </c>
      <c r="J65">
        <f t="shared" si="0"/>
        <v>21742.849440000002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124</v>
      </c>
      <c r="D66" s="3">
        <v>193.75200000000001</v>
      </c>
      <c r="E66" s="3">
        <v>133.46</v>
      </c>
      <c r="F66" s="3" t="s">
        <v>10</v>
      </c>
      <c r="G66" s="3">
        <v>133.46</v>
      </c>
      <c r="H66" s="3">
        <v>0</v>
      </c>
      <c r="I66" s="3">
        <v>100</v>
      </c>
      <c r="J66">
        <f t="shared" si="0"/>
        <v>25858.141920000002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129</v>
      </c>
      <c r="D67" s="3">
        <v>193.75200000000001</v>
      </c>
      <c r="E67" s="3">
        <v>71.27</v>
      </c>
      <c r="F67" s="3" t="s">
        <v>10</v>
      </c>
      <c r="G67" s="3">
        <v>71.27</v>
      </c>
      <c r="H67" s="3">
        <v>0</v>
      </c>
      <c r="I67" s="3">
        <v>100</v>
      </c>
      <c r="J67">
        <f t="shared" si="0"/>
        <v>13808.705040000001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145</v>
      </c>
      <c r="C68" s="3">
        <v>133</v>
      </c>
      <c r="D68" s="3">
        <v>65.599999999999994</v>
      </c>
      <c r="E68" s="3">
        <v>32.74</v>
      </c>
      <c r="F68" s="3" t="s">
        <v>19</v>
      </c>
      <c r="G68" s="3">
        <v>32.74</v>
      </c>
      <c r="H68" s="3">
        <v>0</v>
      </c>
      <c r="I68" s="3">
        <v>100</v>
      </c>
      <c r="J68">
        <f t="shared" si="0"/>
        <v>2147.7440000000001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137</v>
      </c>
      <c r="D69" s="3">
        <v>65.599999999999994</v>
      </c>
      <c r="E69" s="3">
        <v>72.209999999999994</v>
      </c>
      <c r="F69" s="3" t="s">
        <v>19</v>
      </c>
      <c r="G69" s="3">
        <v>72.209999999999994</v>
      </c>
      <c r="H69" s="3">
        <v>0</v>
      </c>
      <c r="I69" s="3">
        <v>100</v>
      </c>
      <c r="J69">
        <f t="shared" ref="J69:J86" si="2">D69*G69</f>
        <v>4736.9759999999987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276</v>
      </c>
      <c r="C70" s="3">
        <v>138</v>
      </c>
      <c r="D70" s="3">
        <v>161.46</v>
      </c>
      <c r="E70" s="3">
        <v>0.66</v>
      </c>
      <c r="F70" s="3" t="s">
        <v>10</v>
      </c>
      <c r="G70" s="3">
        <v>0.66</v>
      </c>
      <c r="H70" s="3">
        <v>0</v>
      </c>
      <c r="I70" s="3">
        <v>100</v>
      </c>
      <c r="J70">
        <f t="shared" si="2"/>
        <v>106.56360000000001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147</v>
      </c>
      <c r="C71" s="3">
        <v>140</v>
      </c>
      <c r="D71" s="3">
        <v>10.76</v>
      </c>
      <c r="E71" s="3">
        <v>201.86</v>
      </c>
      <c r="F71" s="3" t="s">
        <v>10</v>
      </c>
      <c r="G71" s="3">
        <v>201.86</v>
      </c>
      <c r="H71" s="3">
        <v>0</v>
      </c>
      <c r="I71" s="3">
        <v>100</v>
      </c>
      <c r="J71">
        <f t="shared" si="2"/>
        <v>2172.0136000000002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148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149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150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151</v>
      </c>
      <c r="D76" s="3">
        <v>139.93199999999999</v>
      </c>
      <c r="E76" s="3">
        <v>64.644000000000005</v>
      </c>
      <c r="F76" s="3" t="s">
        <v>10</v>
      </c>
      <c r="G76" s="3">
        <v>64.64</v>
      </c>
      <c r="H76" s="3">
        <v>0</v>
      </c>
      <c r="I76" s="3">
        <v>100</v>
      </c>
      <c r="J76">
        <f t="shared" si="2"/>
        <v>9045.2044799999985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152</v>
      </c>
      <c r="D77" s="3">
        <v>139.93199999999999</v>
      </c>
      <c r="E77" s="3">
        <v>206.23</v>
      </c>
      <c r="F77" s="3" t="s">
        <v>10</v>
      </c>
      <c r="G77" s="3">
        <v>206.23</v>
      </c>
      <c r="H77" s="3">
        <v>0</v>
      </c>
      <c r="I77" s="3">
        <v>100</v>
      </c>
      <c r="J77">
        <f t="shared" si="2"/>
        <v>28858.176359999998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156</v>
      </c>
      <c r="D78" s="3">
        <v>193.75200000000001</v>
      </c>
      <c r="E78" s="3">
        <v>132.03</v>
      </c>
      <c r="F78" s="3" t="s">
        <v>10</v>
      </c>
      <c r="G78" s="3">
        <v>132.03</v>
      </c>
      <c r="H78" s="3">
        <v>0</v>
      </c>
      <c r="I78" s="3">
        <v>100</v>
      </c>
      <c r="J78">
        <f t="shared" si="2"/>
        <v>25581.076560000001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160</v>
      </c>
      <c r="D79" s="3">
        <v>139.93199999999999</v>
      </c>
      <c r="E79" s="3">
        <v>12.3</v>
      </c>
      <c r="F79" s="3" t="s">
        <v>10</v>
      </c>
      <c r="G79" s="3">
        <v>12.3</v>
      </c>
      <c r="H79" s="3">
        <v>0</v>
      </c>
      <c r="I79" s="3">
        <v>100</v>
      </c>
      <c r="J79">
        <f t="shared" si="2"/>
        <v>1721.1635999999999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161</v>
      </c>
      <c r="D80" s="3">
        <v>139.93199999999999</v>
      </c>
      <c r="E80" s="3">
        <v>39.21</v>
      </c>
      <c r="F80" s="3" t="s">
        <v>10</v>
      </c>
      <c r="G80" s="3">
        <v>39.21</v>
      </c>
      <c r="H80" s="3">
        <v>0</v>
      </c>
      <c r="I80" s="3">
        <v>100</v>
      </c>
      <c r="J80">
        <f t="shared" si="2"/>
        <v>5486.7337199999993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157</v>
      </c>
      <c r="C81" s="3">
        <v>165</v>
      </c>
      <c r="D81" s="3">
        <v>193.75200000000001</v>
      </c>
      <c r="E81" s="3">
        <v>138.78100000000001</v>
      </c>
      <c r="F81" s="3" t="s">
        <v>10</v>
      </c>
      <c r="G81" s="3">
        <v>138.78</v>
      </c>
      <c r="H81" s="3">
        <v>0</v>
      </c>
      <c r="I81" s="3">
        <v>100</v>
      </c>
      <c r="J81">
        <f t="shared" si="2"/>
        <v>26888.902560000002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169</v>
      </c>
      <c r="D82" s="3">
        <v>430.56</v>
      </c>
      <c r="E82" s="3">
        <v>59.83</v>
      </c>
      <c r="F82" s="3" t="s">
        <v>10</v>
      </c>
      <c r="G82" s="3">
        <v>59.83</v>
      </c>
      <c r="H82" s="3">
        <v>0</v>
      </c>
      <c r="I82" s="3">
        <v>100</v>
      </c>
      <c r="J82">
        <f t="shared" si="2"/>
        <v>25760.4048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171</v>
      </c>
      <c r="D83" s="3">
        <v>430.56</v>
      </c>
      <c r="E83" s="3">
        <v>79.748000000000005</v>
      </c>
      <c r="F83" s="3" t="s">
        <v>10</v>
      </c>
      <c r="G83" s="3">
        <v>79.75</v>
      </c>
      <c r="H83" s="3">
        <v>0</v>
      </c>
      <c r="I83" s="3">
        <v>100</v>
      </c>
      <c r="J83">
        <f t="shared" si="2"/>
        <v>34337.160000000003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279</v>
      </c>
      <c r="C84" s="3">
        <v>175</v>
      </c>
      <c r="D84" s="3">
        <v>215.28</v>
      </c>
      <c r="E84" s="3">
        <v>12.077</v>
      </c>
      <c r="F84" s="3" t="s">
        <v>10</v>
      </c>
      <c r="G84" s="3">
        <v>12.08</v>
      </c>
      <c r="H84" s="3">
        <v>0</v>
      </c>
      <c r="I84" s="3">
        <v>100</v>
      </c>
      <c r="J84">
        <f t="shared" si="2"/>
        <v>2600.5824000000002</v>
      </c>
      <c r="K84" s="3">
        <v>0</v>
      </c>
      <c r="L84">
        <f t="shared" si="3"/>
        <v>0</v>
      </c>
    </row>
    <row r="85" spans="1:12" x14ac:dyDescent="0.25">
      <c r="A85" s="3" t="s">
        <v>56</v>
      </c>
      <c r="B85" s="3" t="s">
        <v>558</v>
      </c>
      <c r="C85" s="3">
        <v>176</v>
      </c>
      <c r="D85" s="3">
        <v>215.28</v>
      </c>
      <c r="E85" s="3">
        <v>15.22</v>
      </c>
      <c r="F85" s="3" t="s">
        <v>10</v>
      </c>
      <c r="G85" s="3">
        <v>0</v>
      </c>
      <c r="H85" s="3">
        <v>15.22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177</v>
      </c>
      <c r="D86" s="3">
        <v>215.18</v>
      </c>
      <c r="E86" s="3">
        <v>27.494</v>
      </c>
      <c r="F86" s="3" t="s">
        <v>10</v>
      </c>
      <c r="G86" s="3">
        <v>27.49</v>
      </c>
      <c r="H86" s="3">
        <v>0</v>
      </c>
      <c r="I86" s="3">
        <v>100</v>
      </c>
      <c r="J86">
        <f t="shared" si="2"/>
        <v>5915.2982000000002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163</v>
      </c>
      <c r="C87" s="3">
        <v>180</v>
      </c>
      <c r="D87" s="3">
        <v>200</v>
      </c>
      <c r="E87" s="3">
        <v>16</v>
      </c>
      <c r="F87" s="3" t="s">
        <v>13</v>
      </c>
      <c r="G87" s="3">
        <v>16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181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184</v>
      </c>
      <c r="D89" s="3">
        <v>96.876000000000005</v>
      </c>
      <c r="E89" s="3">
        <v>61.95</v>
      </c>
      <c r="F89" s="3" t="s">
        <v>10</v>
      </c>
      <c r="G89" s="3">
        <v>61.95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187</v>
      </c>
      <c r="D90" s="3">
        <v>48.438000000000002</v>
      </c>
      <c r="E90" s="3">
        <v>183.89</v>
      </c>
      <c r="F90" s="3" t="s">
        <v>10</v>
      </c>
      <c r="G90" s="3">
        <v>183.89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167</v>
      </c>
      <c r="C91" s="3">
        <v>188</v>
      </c>
      <c r="D91" s="3">
        <v>48.438000000000002</v>
      </c>
      <c r="E91" s="3">
        <v>110.81</v>
      </c>
      <c r="F91" s="3" t="s">
        <v>10</v>
      </c>
      <c r="G91" s="3">
        <v>110.81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189</v>
      </c>
      <c r="D92" s="3">
        <v>48.438000000000002</v>
      </c>
      <c r="E92" s="3">
        <v>105.43</v>
      </c>
      <c r="F92" s="3" t="s">
        <v>10</v>
      </c>
      <c r="G92" s="3">
        <v>105.43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58.07</v>
      </c>
      <c r="F93" s="3" t="s">
        <v>10</v>
      </c>
      <c r="G93" s="3">
        <v>58.07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195</v>
      </c>
      <c r="D94" s="3">
        <v>91.494</v>
      </c>
      <c r="E94" s="3">
        <v>193.45500000000001</v>
      </c>
      <c r="F94" s="3" t="s">
        <v>10</v>
      </c>
      <c r="G94" s="3">
        <v>193.46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199</v>
      </c>
      <c r="D95" s="3">
        <v>91.494</v>
      </c>
      <c r="E95" s="3">
        <v>75.06</v>
      </c>
      <c r="F95" s="3" t="s">
        <v>10</v>
      </c>
      <c r="G95" s="3">
        <v>75.06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202</v>
      </c>
      <c r="D96" s="3">
        <v>91.494</v>
      </c>
      <c r="E96" s="3">
        <v>213.23</v>
      </c>
      <c r="F96" s="3" t="s">
        <v>10</v>
      </c>
      <c r="G96" s="3">
        <v>213.23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206</v>
      </c>
      <c r="D97" s="3">
        <v>91.494</v>
      </c>
      <c r="E97" s="3">
        <v>68.644000000000005</v>
      </c>
      <c r="F97" s="3" t="s">
        <v>10</v>
      </c>
      <c r="G97" s="3">
        <v>68.64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91.494</v>
      </c>
      <c r="E98" s="3">
        <v>46.21</v>
      </c>
      <c r="F98" s="3" t="s">
        <v>10</v>
      </c>
      <c r="G98" s="3">
        <v>46.21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285</v>
      </c>
      <c r="C99" s="3">
        <v>212</v>
      </c>
      <c r="D99" s="3">
        <v>91.494</v>
      </c>
      <c r="E99" s="3">
        <v>15.3</v>
      </c>
      <c r="F99" s="3" t="s">
        <v>10</v>
      </c>
      <c r="G99" s="3">
        <v>15.3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173</v>
      </c>
      <c r="C100" s="3">
        <v>215</v>
      </c>
      <c r="D100" s="3">
        <v>301.392</v>
      </c>
      <c r="E100" s="3">
        <v>27.42</v>
      </c>
      <c r="F100" s="3" t="s">
        <v>10</v>
      </c>
      <c r="G100" s="3">
        <v>0</v>
      </c>
      <c r="H100" s="3">
        <v>27.42</v>
      </c>
      <c r="I100" s="3">
        <v>0</v>
      </c>
    </row>
    <row r="101" spans="1:9" x14ac:dyDescent="0.25">
      <c r="A101" s="3" t="s">
        <v>22</v>
      </c>
      <c r="B101" s="3" t="s">
        <v>232</v>
      </c>
      <c r="C101" s="3">
        <v>217</v>
      </c>
      <c r="D101" s="3">
        <v>450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174</v>
      </c>
      <c r="C102" s="3">
        <v>218</v>
      </c>
      <c r="D102" s="3">
        <v>350</v>
      </c>
      <c r="E102" s="3">
        <v>18</v>
      </c>
      <c r="F102" s="3" t="s">
        <v>13</v>
      </c>
      <c r="G102" s="3">
        <v>0</v>
      </c>
      <c r="H102" s="3">
        <v>18</v>
      </c>
      <c r="I102" s="3">
        <v>0</v>
      </c>
    </row>
    <row r="103" spans="1:9" x14ac:dyDescent="0.25">
      <c r="A103" s="3" t="s">
        <v>22</v>
      </c>
      <c r="B103" s="3" t="s">
        <v>175</v>
      </c>
      <c r="C103" s="3">
        <v>219</v>
      </c>
      <c r="D103" s="3">
        <v>82</v>
      </c>
      <c r="E103" s="3">
        <v>41.62</v>
      </c>
      <c r="F103" s="3" t="s">
        <v>19</v>
      </c>
      <c r="G103" s="3">
        <v>0</v>
      </c>
      <c r="H103" s="3">
        <v>41.62</v>
      </c>
      <c r="I103" s="3">
        <v>0</v>
      </c>
    </row>
    <row r="104" spans="1:9" x14ac:dyDescent="0.25">
      <c r="A104" s="3" t="s">
        <v>22</v>
      </c>
      <c r="B104" s="3" t="s">
        <v>176</v>
      </c>
      <c r="C104" s="3">
        <v>220</v>
      </c>
      <c r="D104" s="3">
        <v>32.799999999999997</v>
      </c>
      <c r="E104" s="3">
        <v>124.86</v>
      </c>
      <c r="F104" s="3" t="s">
        <v>19</v>
      </c>
      <c r="G104" s="3">
        <v>0</v>
      </c>
      <c r="H104" s="3">
        <v>124.86</v>
      </c>
      <c r="I104" s="3">
        <v>0</v>
      </c>
    </row>
    <row r="105" spans="1:9" x14ac:dyDescent="0.25">
      <c r="A105" s="3" t="s">
        <v>22</v>
      </c>
      <c r="B105" s="3" t="s">
        <v>177</v>
      </c>
      <c r="C105" s="3">
        <v>221</v>
      </c>
      <c r="D105" s="3">
        <v>131.19999999999999</v>
      </c>
      <c r="E105" s="3">
        <v>28.329000000000001</v>
      </c>
      <c r="F105" s="3" t="s">
        <v>19</v>
      </c>
      <c r="G105" s="3">
        <v>0</v>
      </c>
      <c r="H105" s="3">
        <v>28.33</v>
      </c>
      <c r="I105" s="3">
        <v>0</v>
      </c>
    </row>
    <row r="106" spans="1:9" x14ac:dyDescent="0.25">
      <c r="A106" s="3" t="s">
        <v>22</v>
      </c>
      <c r="B106" s="3" t="s">
        <v>178</v>
      </c>
      <c r="C106" s="3">
        <v>222</v>
      </c>
      <c r="D106" s="3">
        <v>1000</v>
      </c>
      <c r="E106" s="3">
        <v>4</v>
      </c>
      <c r="F106" s="3" t="s">
        <v>13</v>
      </c>
      <c r="G106" s="3">
        <v>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179</v>
      </c>
      <c r="C107" s="3">
        <v>224</v>
      </c>
      <c r="D107" s="3">
        <v>183</v>
      </c>
      <c r="E107" s="3">
        <v>52.85</v>
      </c>
      <c r="F107" s="3" t="s">
        <v>10</v>
      </c>
      <c r="G107" s="3">
        <v>52.85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180</v>
      </c>
      <c r="C108" s="3">
        <v>225</v>
      </c>
      <c r="D108" s="3">
        <v>49.2</v>
      </c>
      <c r="E108" s="3">
        <v>37.54</v>
      </c>
      <c r="F108" s="3" t="s">
        <v>19</v>
      </c>
      <c r="G108" s="3">
        <v>37.54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181</v>
      </c>
      <c r="C109" s="3">
        <v>226</v>
      </c>
      <c r="D109" s="3">
        <v>183</v>
      </c>
      <c r="E109" s="3">
        <v>52.624000000000002</v>
      </c>
      <c r="F109" s="3" t="s">
        <v>10</v>
      </c>
      <c r="G109" s="3">
        <v>43.21</v>
      </c>
      <c r="H109" s="3">
        <v>9.41</v>
      </c>
      <c r="I109" s="3">
        <v>82.113</v>
      </c>
    </row>
    <row r="110" spans="1:9" x14ac:dyDescent="0.25">
      <c r="A110" s="3" t="s">
        <v>22</v>
      </c>
      <c r="B110" s="3" t="s">
        <v>182</v>
      </c>
      <c r="C110" s="3">
        <v>227</v>
      </c>
      <c r="D110" s="3">
        <v>49.2</v>
      </c>
      <c r="E110" s="3">
        <v>52.572000000000003</v>
      </c>
      <c r="F110" s="3" t="s">
        <v>19</v>
      </c>
      <c r="G110" s="3">
        <v>52.57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183</v>
      </c>
      <c r="C111" s="3">
        <v>228</v>
      </c>
      <c r="D111" s="3">
        <v>183</v>
      </c>
      <c r="E111" s="3">
        <v>4.18</v>
      </c>
      <c r="F111" s="3" t="s">
        <v>10</v>
      </c>
      <c r="G111" s="3">
        <v>0</v>
      </c>
      <c r="H111" s="3">
        <v>4.18</v>
      </c>
      <c r="I111" s="3">
        <v>0</v>
      </c>
    </row>
    <row r="112" spans="1:9" x14ac:dyDescent="0.25">
      <c r="A112" s="3" t="s">
        <v>22</v>
      </c>
      <c r="B112" s="3" t="s">
        <v>184</v>
      </c>
      <c r="C112" s="3">
        <v>229</v>
      </c>
      <c r="D112" s="3">
        <v>49.2</v>
      </c>
      <c r="E112" s="3">
        <v>8.16</v>
      </c>
      <c r="F112" s="3" t="s">
        <v>19</v>
      </c>
      <c r="G112" s="3">
        <v>2.57</v>
      </c>
      <c r="H112" s="3">
        <v>5.59</v>
      </c>
      <c r="I112" s="3">
        <v>31.507000000000001</v>
      </c>
    </row>
    <row r="113" spans="1:9" x14ac:dyDescent="0.25">
      <c r="A113" s="3" t="s">
        <v>22</v>
      </c>
      <c r="B113" s="3" t="s">
        <v>185</v>
      </c>
      <c r="C113" s="3">
        <v>230</v>
      </c>
      <c r="D113" s="3">
        <v>183</v>
      </c>
      <c r="E113" s="3">
        <v>9.3800000000000008</v>
      </c>
      <c r="F113" s="3" t="s">
        <v>10</v>
      </c>
      <c r="G113" s="3">
        <v>9.3800000000000008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186</v>
      </c>
      <c r="C114" s="3">
        <v>231</v>
      </c>
      <c r="D114" s="3">
        <v>49.2</v>
      </c>
      <c r="E114" s="3">
        <v>17.100000000000001</v>
      </c>
      <c r="F114" s="3" t="s">
        <v>19</v>
      </c>
      <c r="G114" s="3">
        <v>17.100000000000001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187</v>
      </c>
      <c r="C115" s="3">
        <v>232</v>
      </c>
      <c r="D115" s="3">
        <v>183</v>
      </c>
      <c r="E115" s="3">
        <v>19.98</v>
      </c>
      <c r="F115" s="3" t="s">
        <v>10</v>
      </c>
      <c r="G115" s="3">
        <v>19.98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188</v>
      </c>
      <c r="C116" s="3">
        <v>233</v>
      </c>
      <c r="D116" s="3">
        <v>49.2</v>
      </c>
      <c r="E116" s="3">
        <v>34.450000000000003</v>
      </c>
      <c r="F116" s="3" t="s">
        <v>19</v>
      </c>
      <c r="G116" s="3">
        <v>34.450000000000003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189</v>
      </c>
      <c r="C117" s="3">
        <v>234</v>
      </c>
      <c r="D117" s="3">
        <v>183</v>
      </c>
      <c r="E117" s="3">
        <v>20.32</v>
      </c>
      <c r="F117" s="3" t="s">
        <v>10</v>
      </c>
      <c r="G117" s="3">
        <v>0</v>
      </c>
      <c r="H117" s="3">
        <v>20.32</v>
      </c>
      <c r="I117" s="3">
        <v>0</v>
      </c>
    </row>
    <row r="118" spans="1:9" x14ac:dyDescent="0.25">
      <c r="A118" s="3" t="s">
        <v>22</v>
      </c>
      <c r="B118" s="3" t="s">
        <v>190</v>
      </c>
      <c r="C118" s="3">
        <v>235</v>
      </c>
      <c r="D118" s="3">
        <v>2.5</v>
      </c>
      <c r="E118" s="3">
        <v>1700</v>
      </c>
      <c r="F118" s="3" t="s">
        <v>23</v>
      </c>
      <c r="G118" s="3">
        <v>1034</v>
      </c>
      <c r="H118" s="3">
        <v>666</v>
      </c>
      <c r="I118" s="3">
        <v>60.823999999999998</v>
      </c>
    </row>
    <row r="119" spans="1:9" x14ac:dyDescent="0.25">
      <c r="A119" s="3" t="s">
        <v>22</v>
      </c>
      <c r="B119" s="3" t="s">
        <v>191</v>
      </c>
      <c r="C119" s="3">
        <v>237</v>
      </c>
      <c r="D119" s="3">
        <v>183</v>
      </c>
      <c r="E119" s="3">
        <v>3.74</v>
      </c>
      <c r="F119" s="3" t="s">
        <v>10</v>
      </c>
      <c r="G119" s="3">
        <v>3.74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192</v>
      </c>
      <c r="C120" s="3">
        <v>238</v>
      </c>
      <c r="D120" s="3">
        <v>183</v>
      </c>
      <c r="E120" s="3">
        <v>11.45</v>
      </c>
      <c r="F120" s="3" t="s">
        <v>10</v>
      </c>
      <c r="G120" s="3">
        <v>11.45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193</v>
      </c>
      <c r="C121" s="3">
        <v>239</v>
      </c>
      <c r="D121" s="3">
        <v>183</v>
      </c>
      <c r="E121" s="3">
        <v>8.2080000000000002</v>
      </c>
      <c r="F121" s="3" t="s">
        <v>10</v>
      </c>
      <c r="G121" s="3">
        <v>8.2100000000000009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194</v>
      </c>
      <c r="C122" s="3">
        <v>240</v>
      </c>
      <c r="D122" s="3">
        <v>183</v>
      </c>
      <c r="E122" s="3">
        <v>44.02</v>
      </c>
      <c r="F122" s="3" t="s">
        <v>10</v>
      </c>
      <c r="G122" s="3">
        <v>44.02</v>
      </c>
      <c r="H122" s="3">
        <v>0</v>
      </c>
      <c r="I122" s="3">
        <v>100</v>
      </c>
    </row>
    <row r="123" spans="1:9" x14ac:dyDescent="0.25">
      <c r="A123" s="3" t="s">
        <v>21</v>
      </c>
      <c r="B123" s="3" t="s">
        <v>195</v>
      </c>
      <c r="C123" s="3">
        <v>243</v>
      </c>
      <c r="D123" s="3">
        <v>64.58</v>
      </c>
      <c r="E123" s="3">
        <v>150.67500000000001</v>
      </c>
      <c r="F123" s="3" t="s">
        <v>10</v>
      </c>
      <c r="G123" s="3">
        <v>150.68</v>
      </c>
      <c r="H123" s="3">
        <v>0</v>
      </c>
      <c r="I123" s="3">
        <v>100</v>
      </c>
    </row>
    <row r="124" spans="1:9" x14ac:dyDescent="0.25">
      <c r="A124" s="3" t="s">
        <v>45</v>
      </c>
      <c r="B124" s="3" t="s">
        <v>195</v>
      </c>
      <c r="C124" s="3">
        <v>245</v>
      </c>
      <c r="D124" s="3">
        <v>26.91</v>
      </c>
      <c r="E124" s="3">
        <v>223.46</v>
      </c>
      <c r="F124" s="3" t="s">
        <v>10</v>
      </c>
      <c r="G124" s="3">
        <v>223.46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246</v>
      </c>
      <c r="D125" s="3">
        <v>15000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197</v>
      </c>
      <c r="C126" s="3">
        <v>248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198</v>
      </c>
      <c r="C127" s="3">
        <v>250</v>
      </c>
      <c r="D127" s="3">
        <v>12000</v>
      </c>
      <c r="E127" s="3">
        <v>0.5</v>
      </c>
      <c r="F127" s="3" t="s">
        <v>12</v>
      </c>
      <c r="G127" s="3">
        <v>0</v>
      </c>
      <c r="H127" s="3">
        <v>0.5</v>
      </c>
      <c r="I127" s="3">
        <v>0</v>
      </c>
    </row>
    <row r="128" spans="1:9" x14ac:dyDescent="0.25">
      <c r="A128" s="3" t="s">
        <v>73</v>
      </c>
      <c r="B128" s="3" t="s">
        <v>198</v>
      </c>
      <c r="C128" s="3">
        <v>250</v>
      </c>
      <c r="D128" s="3">
        <v>12000</v>
      </c>
      <c r="E128" s="3">
        <v>0.5</v>
      </c>
      <c r="F128" s="3" t="s">
        <v>12</v>
      </c>
      <c r="G128" s="3">
        <v>0.5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199</v>
      </c>
      <c r="C129" s="3">
        <v>251</v>
      </c>
      <c r="D129" s="3">
        <v>8000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200</v>
      </c>
      <c r="C130" s="3">
        <v>253</v>
      </c>
      <c r="D130" s="3">
        <v>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25</v>
      </c>
      <c r="C131" s="3">
        <v>254</v>
      </c>
      <c r="D131" s="3">
        <v>6000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201</v>
      </c>
      <c r="C132" s="3">
        <v>255</v>
      </c>
      <c r="D132" s="3">
        <v>8000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204</v>
      </c>
      <c r="C135" s="3">
        <v>260</v>
      </c>
      <c r="D135" s="3">
        <v>5535</v>
      </c>
      <c r="E135" s="3">
        <v>31.22</v>
      </c>
      <c r="F135" s="3" t="s">
        <v>19</v>
      </c>
      <c r="G135" s="3">
        <v>31.22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4</v>
      </c>
      <c r="F136" s="3" t="s">
        <v>13</v>
      </c>
      <c r="G136" s="3">
        <v>4</v>
      </c>
      <c r="H136" s="3">
        <v>0</v>
      </c>
      <c r="I136" s="3">
        <v>100</v>
      </c>
    </row>
    <row r="137" spans="1:9" x14ac:dyDescent="0.25">
      <c r="A137" s="3" t="s">
        <v>28</v>
      </c>
      <c r="B137" s="3" t="s">
        <v>206</v>
      </c>
      <c r="C137" s="3">
        <v>263</v>
      </c>
      <c r="D137" s="3">
        <v>12850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207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208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210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233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274</v>
      </c>
      <c r="D142" s="3">
        <v>225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17</v>
      </c>
      <c r="B143" s="3" t="s">
        <v>212</v>
      </c>
      <c r="C143" s="3">
        <v>275</v>
      </c>
      <c r="D143" s="3">
        <v>225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17</v>
      </c>
      <c r="B144" s="3" t="s">
        <v>213</v>
      </c>
      <c r="C144" s="3">
        <v>276</v>
      </c>
      <c r="D144" s="3">
        <v>750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214</v>
      </c>
      <c r="C145" s="3">
        <v>277</v>
      </c>
      <c r="D145" s="3">
        <v>34</v>
      </c>
      <c r="E145" s="3">
        <v>68.2</v>
      </c>
      <c r="F145" s="3" t="s">
        <v>31</v>
      </c>
      <c r="G145" s="3">
        <v>68.2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215</v>
      </c>
      <c r="C146" s="3">
        <v>278</v>
      </c>
      <c r="D146" s="3">
        <v>77</v>
      </c>
      <c r="E146" s="3">
        <v>33</v>
      </c>
      <c r="F146" s="3" t="s">
        <v>31</v>
      </c>
      <c r="G146" s="3">
        <v>33</v>
      </c>
      <c r="H146" s="3">
        <v>0</v>
      </c>
      <c r="I146" s="3">
        <v>100</v>
      </c>
    </row>
    <row r="147" spans="1:9" x14ac:dyDescent="0.25">
      <c r="A147" s="3" t="s">
        <v>30</v>
      </c>
      <c r="B147" s="3" t="s">
        <v>216</v>
      </c>
      <c r="C147" s="3">
        <v>279</v>
      </c>
      <c r="D147" s="3">
        <v>23</v>
      </c>
      <c r="E147" s="3">
        <v>66</v>
      </c>
      <c r="F147" s="3" t="s">
        <v>23</v>
      </c>
      <c r="G147" s="3">
        <v>66</v>
      </c>
      <c r="H147" s="3">
        <v>0</v>
      </c>
      <c r="I147" s="3">
        <v>100</v>
      </c>
    </row>
    <row r="148" spans="1:9" x14ac:dyDescent="0.25">
      <c r="A148" s="3" t="s">
        <v>30</v>
      </c>
      <c r="B148" s="3" t="s">
        <v>217</v>
      </c>
      <c r="C148" s="3">
        <v>280</v>
      </c>
      <c r="D148" s="3">
        <v>151</v>
      </c>
      <c r="E148" s="3">
        <v>16.25</v>
      </c>
      <c r="F148" s="3" t="s">
        <v>31</v>
      </c>
      <c r="G148" s="3">
        <v>16.25</v>
      </c>
      <c r="H148" s="3">
        <v>0</v>
      </c>
      <c r="I148" s="3">
        <v>100</v>
      </c>
    </row>
    <row r="149" spans="1:9" x14ac:dyDescent="0.25">
      <c r="A149" s="3" t="s">
        <v>55</v>
      </c>
      <c r="B149" s="3" t="s">
        <v>414</v>
      </c>
      <c r="C149" s="3">
        <v>281</v>
      </c>
      <c r="D149" s="3">
        <v>8.8260000000000005</v>
      </c>
      <c r="E149" s="3">
        <v>368</v>
      </c>
      <c r="F149" s="3" t="s">
        <v>64</v>
      </c>
      <c r="G149" s="3">
        <v>368</v>
      </c>
      <c r="H149" s="3">
        <v>0</v>
      </c>
      <c r="I149" s="3">
        <v>100</v>
      </c>
    </row>
    <row r="150" spans="1:9" x14ac:dyDescent="0.25">
      <c r="A150" s="3" t="s">
        <v>22</v>
      </c>
      <c r="B150" s="3" t="s">
        <v>218</v>
      </c>
      <c r="C150" s="3">
        <v>282</v>
      </c>
      <c r="D150" s="3">
        <v>350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219</v>
      </c>
      <c r="C151" s="3">
        <v>283</v>
      </c>
      <c r="D151" s="3">
        <v>400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34</v>
      </c>
      <c r="B152" s="3" t="s">
        <v>313</v>
      </c>
      <c r="C152" s="3">
        <v>287</v>
      </c>
      <c r="D152" s="3">
        <v>800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26</v>
      </c>
      <c r="B153" s="3" t="s">
        <v>287</v>
      </c>
      <c r="C153" s="3">
        <v>336</v>
      </c>
      <c r="D153" s="3">
        <v>49000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27</v>
      </c>
      <c r="B154" s="3" t="s">
        <v>288</v>
      </c>
      <c r="C154" s="3">
        <v>346</v>
      </c>
      <c r="D154" s="3">
        <v>50000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289</v>
      </c>
      <c r="C155" s="3">
        <v>352</v>
      </c>
      <c r="D155" s="3">
        <v>1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42</v>
      </c>
      <c r="B156" s="3" t="s">
        <v>559</v>
      </c>
      <c r="C156" s="3">
        <v>358</v>
      </c>
      <c r="D156" s="3">
        <v>301.392</v>
      </c>
      <c r="E156" s="3">
        <v>11.18244</v>
      </c>
      <c r="F156" s="3" t="s">
        <v>23</v>
      </c>
      <c r="G156" s="3">
        <v>11.18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539</v>
      </c>
      <c r="C157" s="3">
        <v>387</v>
      </c>
      <c r="D157" s="3">
        <v>30000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256</v>
      </c>
      <c r="C158" s="3">
        <v>413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257</v>
      </c>
      <c r="C159" s="3">
        <v>414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290</v>
      </c>
      <c r="C160" s="3">
        <v>424</v>
      </c>
      <c r="D160" s="3">
        <v>30000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293</v>
      </c>
      <c r="C161" s="3">
        <v>427</v>
      </c>
      <c r="D161" s="3">
        <v>64.58</v>
      </c>
      <c r="E161" s="3">
        <v>22.030999999999999</v>
      </c>
      <c r="F161" s="3" t="s">
        <v>10</v>
      </c>
      <c r="G161" s="3">
        <v>22.03</v>
      </c>
      <c r="H161" s="3">
        <v>0</v>
      </c>
      <c r="I161" s="3">
        <v>100</v>
      </c>
    </row>
    <row r="162" spans="1:9" x14ac:dyDescent="0.25">
      <c r="A162" s="3" t="s">
        <v>22</v>
      </c>
      <c r="B162" s="3" t="s">
        <v>339</v>
      </c>
      <c r="C162" s="3">
        <v>436</v>
      </c>
      <c r="D162" s="3">
        <v>959.3</v>
      </c>
      <c r="E162" s="3">
        <v>4.5979999999999999</v>
      </c>
      <c r="F162" s="3" t="s">
        <v>10</v>
      </c>
      <c r="G162" s="3">
        <v>4.5999999999999996</v>
      </c>
      <c r="H162" s="3">
        <v>0</v>
      </c>
      <c r="I162" s="3">
        <v>100</v>
      </c>
    </row>
    <row r="163" spans="1:9" x14ac:dyDescent="0.25">
      <c r="A163" s="3" t="s">
        <v>22</v>
      </c>
      <c r="B163" s="3" t="s">
        <v>340</v>
      </c>
      <c r="C163" s="3">
        <v>442</v>
      </c>
      <c r="D163" s="3">
        <v>250.7</v>
      </c>
      <c r="E163" s="3">
        <v>16.908000000000001</v>
      </c>
      <c r="F163" s="3" t="s">
        <v>10</v>
      </c>
      <c r="G163" s="3">
        <v>16.91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421</v>
      </c>
      <c r="C164" s="3">
        <v>490</v>
      </c>
      <c r="D164" s="3">
        <v>91.494</v>
      </c>
      <c r="E164" s="3">
        <v>81.301000000000002</v>
      </c>
      <c r="F164" s="3" t="s">
        <v>10</v>
      </c>
      <c r="G164" s="3">
        <v>81.3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422</v>
      </c>
      <c r="C165" s="3">
        <v>491</v>
      </c>
      <c r="D165" s="3">
        <v>48.438000000000002</v>
      </c>
      <c r="E165" s="3">
        <v>29.792000000000002</v>
      </c>
      <c r="F165" s="3" t="s">
        <v>10</v>
      </c>
      <c r="G165" s="3">
        <v>29.79</v>
      </c>
      <c r="H165" s="3">
        <v>0</v>
      </c>
      <c r="I165" s="3">
        <v>100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3:O150"/>
  <sheetViews>
    <sheetView topLeftCell="D1" zoomScale="85" zoomScaleNormal="85" workbookViewId="0">
      <selection activeCell="M119" sqref="M119"/>
    </sheetView>
  </sheetViews>
  <sheetFormatPr defaultRowHeight="15" x14ac:dyDescent="0.25"/>
  <cols>
    <col min="1" max="1" width="50.140625" bestFit="1" customWidth="1"/>
    <col min="2" max="2" width="62.42578125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67.8</v>
      </c>
      <c r="F9" s="9" t="s">
        <v>10</v>
      </c>
      <c r="G9" s="9">
        <v>67.8</v>
      </c>
      <c r="H9" s="9">
        <f t="shared" si="0"/>
        <v>0</v>
      </c>
      <c r="I9" s="10">
        <f t="shared" si="1"/>
        <v>1</v>
      </c>
      <c r="J9" s="17">
        <f t="shared" si="2"/>
        <v>2915.4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97.034000000000006</v>
      </c>
      <c r="F10" s="9" t="s">
        <v>14</v>
      </c>
      <c r="G10" s="9">
        <v>97.03</v>
      </c>
      <c r="H10" s="9">
        <f t="shared" si="0"/>
        <v>4.0000000000048885E-3</v>
      </c>
      <c r="I10" s="10">
        <f t="shared" si="1"/>
        <v>0.9999587773357792</v>
      </c>
      <c r="J10" s="17">
        <f t="shared" si="2"/>
        <v>13692.873600000001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48</v>
      </c>
      <c r="B12" s="29" t="s">
        <v>300</v>
      </c>
      <c r="C12" s="9">
        <v>12</v>
      </c>
      <c r="D12" s="9">
        <v>43</v>
      </c>
      <c r="E12" s="9">
        <v>37.200000000000003</v>
      </c>
      <c r="F12" s="9" t="s">
        <v>10</v>
      </c>
      <c r="G12" s="9">
        <v>37.200000000000003</v>
      </c>
      <c r="H12" s="9">
        <f t="shared" si="0"/>
        <v>0</v>
      </c>
      <c r="I12" s="10">
        <f t="shared" si="1"/>
        <v>1</v>
      </c>
      <c r="J12" s="17">
        <f t="shared" si="2"/>
        <v>1599.6000000000001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39.402000000000001</v>
      </c>
      <c r="F13" s="9" t="s">
        <v>14</v>
      </c>
      <c r="G13" s="9">
        <v>39.4</v>
      </c>
      <c r="H13" s="9">
        <f t="shared" si="0"/>
        <v>2.0000000000024443E-3</v>
      </c>
      <c r="I13" s="10">
        <f t="shared" si="1"/>
        <v>0.99994924115527128</v>
      </c>
      <c r="J13" s="17">
        <f t="shared" si="2"/>
        <v>5560.1279999999997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78.8</v>
      </c>
      <c r="F14" s="9" t="s">
        <v>10</v>
      </c>
      <c r="G14" s="9">
        <v>78.8</v>
      </c>
      <c r="H14" s="9">
        <f t="shared" si="0"/>
        <v>0</v>
      </c>
      <c r="I14" s="10">
        <f t="shared" si="1"/>
        <v>1</v>
      </c>
      <c r="J14" s="17">
        <f t="shared" si="2"/>
        <v>1733.6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78.8</v>
      </c>
      <c r="F15" s="9" t="s">
        <v>10</v>
      </c>
      <c r="G15" s="9">
        <v>78.8</v>
      </c>
      <c r="H15" s="9">
        <f t="shared" si="0"/>
        <v>0</v>
      </c>
      <c r="I15" s="10">
        <f t="shared" si="1"/>
        <v>1</v>
      </c>
      <c r="J15" s="17">
        <f t="shared" si="2"/>
        <v>3388.4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48</v>
      </c>
      <c r="B18" s="29" t="s">
        <v>95</v>
      </c>
      <c r="C18" s="9">
        <v>20</v>
      </c>
      <c r="D18" s="9">
        <v>1000</v>
      </c>
      <c r="E18" s="9">
        <v>4.1310000000000002</v>
      </c>
      <c r="F18" s="9" t="s">
        <v>14</v>
      </c>
      <c r="G18" s="9">
        <v>4.13</v>
      </c>
      <c r="H18" s="9">
        <f t="shared" si="0"/>
        <v>1.000000000000334E-3</v>
      </c>
      <c r="I18" s="10">
        <f t="shared" si="1"/>
        <v>0.99975792786250295</v>
      </c>
      <c r="J18" s="17">
        <f t="shared" si="2"/>
        <v>4130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48</v>
      </c>
      <c r="B19" s="29" t="s">
        <v>96</v>
      </c>
      <c r="C19" s="9">
        <v>21</v>
      </c>
      <c r="D19" s="9">
        <v>1000</v>
      </c>
      <c r="E19" s="9">
        <v>3.1160000000000001</v>
      </c>
      <c r="F19" s="9" t="s">
        <v>14</v>
      </c>
      <c r="G19" s="9">
        <v>3.12</v>
      </c>
      <c r="H19" s="9">
        <f t="shared" si="0"/>
        <v>-4.0000000000000036E-3</v>
      </c>
      <c r="I19" s="10">
        <f t="shared" si="1"/>
        <v>1.0012836970474968</v>
      </c>
      <c r="J19" s="17">
        <f t="shared" si="2"/>
        <v>3120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48</v>
      </c>
      <c r="B20" s="29" t="s">
        <v>97</v>
      </c>
      <c r="C20" s="9">
        <v>22</v>
      </c>
      <c r="D20" s="9">
        <v>1000</v>
      </c>
      <c r="E20" s="9">
        <v>7.88</v>
      </c>
      <c r="F20" s="9" t="s">
        <v>14</v>
      </c>
      <c r="G20" s="9">
        <v>7.88</v>
      </c>
      <c r="H20" s="9">
        <f t="shared" si="0"/>
        <v>0</v>
      </c>
      <c r="I20" s="10">
        <f t="shared" si="1"/>
        <v>1</v>
      </c>
      <c r="J20" s="17">
        <f t="shared" si="2"/>
        <v>7880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0.4</v>
      </c>
      <c r="F21" s="9" t="s">
        <v>16</v>
      </c>
      <c r="G21" s="9">
        <v>0.4</v>
      </c>
      <c r="H21" s="9">
        <f t="shared" si="0"/>
        <v>0</v>
      </c>
      <c r="I21" s="10">
        <f t="shared" si="1"/>
        <v>1</v>
      </c>
      <c r="J21" s="17">
        <f t="shared" si="2"/>
        <v>3000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3375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0.6</v>
      </c>
      <c r="F23" s="9" t="s">
        <v>16</v>
      </c>
      <c r="G23" s="9">
        <v>0.6</v>
      </c>
      <c r="H23" s="9">
        <f t="shared" si="0"/>
        <v>0</v>
      </c>
      <c r="I23" s="10">
        <f t="shared" si="1"/>
        <v>1</v>
      </c>
      <c r="J23" s="17">
        <f t="shared" si="2"/>
        <v>4500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3750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1.45</v>
      </c>
      <c r="F25" s="9" t="s">
        <v>16</v>
      </c>
      <c r="G25" s="9">
        <v>1.45</v>
      </c>
      <c r="H25" s="9">
        <f t="shared" si="0"/>
        <v>0</v>
      </c>
      <c r="I25" s="10">
        <f t="shared" si="1"/>
        <v>1</v>
      </c>
      <c r="J25" s="17">
        <f t="shared" si="2"/>
        <v>10875</v>
      </c>
      <c r="K25" s="16"/>
      <c r="L25" s="17">
        <f t="shared" si="3"/>
        <v>0</v>
      </c>
      <c r="N25" s="17" t="s">
        <v>42</v>
      </c>
      <c r="O25" s="17">
        <f>SUMIF($A$4:$A$1500,"YELLAPPA C",$M$4:$M$1500)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0.17</v>
      </c>
      <c r="F26" s="9" t="s">
        <v>16</v>
      </c>
      <c r="G26" s="9">
        <v>0.17</v>
      </c>
      <c r="H26" s="9">
        <f t="shared" si="0"/>
        <v>0</v>
      </c>
      <c r="I26" s="10">
        <f t="shared" si="1"/>
        <v>1</v>
      </c>
      <c r="J26" s="17">
        <f t="shared" si="2"/>
        <v>1275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7500</v>
      </c>
      <c r="E27" s="9">
        <v>0.1</v>
      </c>
      <c r="F27" s="9" t="s">
        <v>16</v>
      </c>
      <c r="G27" s="9">
        <v>0.1</v>
      </c>
      <c r="H27" s="9">
        <f t="shared" si="0"/>
        <v>0</v>
      </c>
      <c r="I27" s="10">
        <f t="shared" si="1"/>
        <v>1</v>
      </c>
      <c r="J27" s="17">
        <f t="shared" si="2"/>
        <v>750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9</v>
      </c>
      <c r="B28" s="29" t="s">
        <v>380</v>
      </c>
      <c r="C28" s="9">
        <v>39</v>
      </c>
      <c r="D28" s="9">
        <v>7500</v>
      </c>
      <c r="E28" s="9">
        <v>6.6000000000000003E-2</v>
      </c>
      <c r="F28" s="9" t="s">
        <v>65</v>
      </c>
      <c r="G28" s="9">
        <v>7.0000000000000007E-2</v>
      </c>
      <c r="H28" s="9">
        <f t="shared" si="0"/>
        <v>-4.0000000000000036E-3</v>
      </c>
      <c r="I28" s="10">
        <f t="shared" si="1"/>
        <v>1.0606060606060606</v>
      </c>
      <c r="J28" s="17">
        <f t="shared" si="2"/>
        <v>525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42</v>
      </c>
      <c r="B29" s="29" t="s">
        <v>105</v>
      </c>
      <c r="C29" s="9">
        <v>41</v>
      </c>
      <c r="D29" s="9">
        <v>301.392</v>
      </c>
      <c r="E29" s="9">
        <v>35.255000000000003</v>
      </c>
      <c r="F29" s="9" t="s">
        <v>10</v>
      </c>
      <c r="G29" s="9">
        <v>35.26</v>
      </c>
      <c r="H29" s="9">
        <f t="shared" si="0"/>
        <v>-4.9999999999954525E-3</v>
      </c>
      <c r="I29" s="10">
        <f t="shared" si="1"/>
        <v>1.0001418238547723</v>
      </c>
      <c r="J29" s="17">
        <f t="shared" si="2"/>
        <v>10627.081919999999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42</v>
      </c>
      <c r="B30" s="29" t="s">
        <v>106</v>
      </c>
      <c r="C30" s="9">
        <v>42</v>
      </c>
      <c r="D30" s="9">
        <v>301.392</v>
      </c>
      <c r="E30" s="9">
        <v>27.66</v>
      </c>
      <c r="F30" s="9" t="s">
        <v>10</v>
      </c>
      <c r="G30" s="9">
        <v>27.66</v>
      </c>
      <c r="H30" s="9">
        <f t="shared" si="0"/>
        <v>0</v>
      </c>
      <c r="I30" s="10">
        <f t="shared" si="1"/>
        <v>1</v>
      </c>
      <c r="J30" s="17">
        <f t="shared" si="2"/>
        <v>8336.5027200000004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107</v>
      </c>
      <c r="C31" s="9">
        <v>43</v>
      </c>
      <c r="D31" s="9">
        <v>301.392</v>
      </c>
      <c r="E31" s="9">
        <v>66.838999999999999</v>
      </c>
      <c r="F31" s="9" t="s">
        <v>10</v>
      </c>
      <c r="G31" s="9">
        <v>66.84</v>
      </c>
      <c r="H31" s="9">
        <f t="shared" si="0"/>
        <v>-1.0000000000047748E-3</v>
      </c>
      <c r="I31" s="10">
        <f t="shared" si="1"/>
        <v>1.0000149613249749</v>
      </c>
      <c r="J31" s="17">
        <f t="shared" si="2"/>
        <v>20145.041280000001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108</v>
      </c>
      <c r="C32" s="9">
        <v>44</v>
      </c>
      <c r="D32" s="9">
        <v>301.392</v>
      </c>
      <c r="E32" s="9">
        <v>47.534999999999997</v>
      </c>
      <c r="F32" s="9" t="s">
        <v>10</v>
      </c>
      <c r="G32" s="9">
        <v>47.54</v>
      </c>
      <c r="H32" s="9">
        <f t="shared" si="0"/>
        <v>-5.000000000002558E-3</v>
      </c>
      <c r="I32" s="10">
        <f t="shared" si="1"/>
        <v>1.000105185652677</v>
      </c>
      <c r="J32" s="17">
        <f t="shared" si="2"/>
        <v>14328.17568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109</v>
      </c>
      <c r="C33" s="9">
        <v>45</v>
      </c>
      <c r="D33" s="9">
        <v>301.392</v>
      </c>
      <c r="E33" s="9">
        <v>153.89400000000001</v>
      </c>
      <c r="F33" s="9" t="s">
        <v>10</v>
      </c>
      <c r="G33" s="9">
        <v>153.88999999999999</v>
      </c>
      <c r="H33" s="9">
        <f t="shared" si="0"/>
        <v>4.0000000000190994E-3</v>
      </c>
      <c r="I33" s="10">
        <f t="shared" si="1"/>
        <v>0.99997400808348591</v>
      </c>
      <c r="J33" s="17">
        <f t="shared" si="2"/>
        <v>46381.214879999992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110</v>
      </c>
      <c r="C34" s="9">
        <v>46</v>
      </c>
      <c r="D34" s="9">
        <v>301.392</v>
      </c>
      <c r="E34" s="9">
        <v>12.7844</v>
      </c>
      <c r="F34" s="9" t="s">
        <v>10</v>
      </c>
      <c r="G34" s="9">
        <v>12.78</v>
      </c>
      <c r="H34" s="9">
        <f t="shared" si="0"/>
        <v>4.4000000000004036E-3</v>
      </c>
      <c r="I34" s="10">
        <f t="shared" si="1"/>
        <v>0.99965583054347484</v>
      </c>
      <c r="J34" s="17">
        <f t="shared" si="2"/>
        <v>3851.7897599999997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111</v>
      </c>
      <c r="C35" s="9">
        <v>47</v>
      </c>
      <c r="D35" s="9">
        <v>301.392</v>
      </c>
      <c r="E35" s="9">
        <v>12.54</v>
      </c>
      <c r="F35" s="9" t="s">
        <v>10</v>
      </c>
      <c r="G35" s="9">
        <v>12.54</v>
      </c>
      <c r="H35" s="9">
        <f t="shared" si="0"/>
        <v>0</v>
      </c>
      <c r="I35" s="10">
        <f t="shared" si="1"/>
        <v>1</v>
      </c>
      <c r="J35" s="17">
        <f t="shared" si="2"/>
        <v>3779.4556799999996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381</v>
      </c>
      <c r="C36" s="9">
        <v>49</v>
      </c>
      <c r="D36" s="9">
        <v>28</v>
      </c>
      <c r="E36" s="9">
        <v>99</v>
      </c>
      <c r="F36" s="9" t="s">
        <v>23</v>
      </c>
      <c r="G36" s="9">
        <v>99</v>
      </c>
      <c r="H36" s="9">
        <f t="shared" si="0"/>
        <v>0</v>
      </c>
      <c r="I36" s="10">
        <f t="shared" si="1"/>
        <v>1</v>
      </c>
      <c r="J36" s="17">
        <f t="shared" si="2"/>
        <v>2772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112</v>
      </c>
      <c r="C37" s="9">
        <v>50</v>
      </c>
      <c r="D37" s="9">
        <v>225</v>
      </c>
      <c r="E37" s="9">
        <v>11.081</v>
      </c>
      <c r="F37" s="9" t="s">
        <v>14</v>
      </c>
      <c r="G37" s="9">
        <v>11.08</v>
      </c>
      <c r="H37" s="9">
        <f t="shared" si="0"/>
        <v>9.9999999999944578E-4</v>
      </c>
      <c r="I37" s="10">
        <f t="shared" si="1"/>
        <v>0.99990975543723493</v>
      </c>
      <c r="J37" s="17">
        <f t="shared" si="2"/>
        <v>2493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113</v>
      </c>
      <c r="C38" s="9">
        <v>51</v>
      </c>
      <c r="D38" s="9">
        <v>1500</v>
      </c>
      <c r="E38" s="9">
        <v>1.6</v>
      </c>
      <c r="F38" s="9" t="s">
        <v>14</v>
      </c>
      <c r="G38" s="9">
        <v>1.6</v>
      </c>
      <c r="H38" s="9">
        <f t="shared" si="0"/>
        <v>0</v>
      </c>
      <c r="I38" s="10">
        <f t="shared" si="1"/>
        <v>1</v>
      </c>
      <c r="J38" s="17">
        <f t="shared" si="2"/>
        <v>2400</v>
      </c>
      <c r="K38" s="16"/>
      <c r="L38" s="17">
        <f t="shared" si="3"/>
        <v>0</v>
      </c>
    </row>
    <row r="39" spans="1:12" x14ac:dyDescent="0.25">
      <c r="A39" s="9" t="s">
        <v>48</v>
      </c>
      <c r="B39" s="29" t="s">
        <v>114</v>
      </c>
      <c r="C39" s="9">
        <v>53</v>
      </c>
      <c r="D39" s="9">
        <v>900</v>
      </c>
      <c r="E39" s="9">
        <v>4.6740000000000004</v>
      </c>
      <c r="F39" s="9" t="s">
        <v>14</v>
      </c>
      <c r="G39" s="9">
        <v>4.67</v>
      </c>
      <c r="H39" s="9">
        <f t="shared" si="0"/>
        <v>4.0000000000004476E-3</v>
      </c>
      <c r="I39" s="10">
        <f t="shared" si="1"/>
        <v>0.99914420196833542</v>
      </c>
      <c r="J39" s="17">
        <f t="shared" si="2"/>
        <v>4203</v>
      </c>
      <c r="K39" s="16"/>
      <c r="L39" s="17">
        <f t="shared" si="3"/>
        <v>0</v>
      </c>
    </row>
    <row r="40" spans="1:12" x14ac:dyDescent="0.25">
      <c r="A40" s="9" t="s">
        <v>48</v>
      </c>
      <c r="B40" s="29" t="s">
        <v>115</v>
      </c>
      <c r="C40" s="9">
        <v>55</v>
      </c>
      <c r="D40" s="9">
        <v>2000</v>
      </c>
      <c r="E40" s="9">
        <v>3.3809999999999998</v>
      </c>
      <c r="F40" s="9" t="s">
        <v>14</v>
      </c>
      <c r="G40" s="9">
        <v>3.38</v>
      </c>
      <c r="H40" s="9">
        <f t="shared" si="0"/>
        <v>9.9999999999988987E-4</v>
      </c>
      <c r="I40" s="10">
        <f t="shared" si="1"/>
        <v>0.99970422951789417</v>
      </c>
      <c r="J40" s="17">
        <f t="shared" si="2"/>
        <v>6760</v>
      </c>
      <c r="K40" s="16"/>
      <c r="L40" s="17">
        <f t="shared" si="3"/>
        <v>0</v>
      </c>
    </row>
    <row r="41" spans="1:12" x14ac:dyDescent="0.25">
      <c r="A41" s="9" t="s">
        <v>48</v>
      </c>
      <c r="B41" s="29" t="s">
        <v>116</v>
      </c>
      <c r="C41" s="9">
        <v>58</v>
      </c>
      <c r="D41" s="9">
        <v>225</v>
      </c>
      <c r="E41" s="9">
        <v>17.149000000000001</v>
      </c>
      <c r="F41" s="9" t="s">
        <v>14</v>
      </c>
      <c r="G41" s="9">
        <v>17.149999999999999</v>
      </c>
      <c r="H41" s="9">
        <f t="shared" si="0"/>
        <v>-9.9999999999766942E-4</v>
      </c>
      <c r="I41" s="10">
        <f t="shared" si="1"/>
        <v>1.0000583124380429</v>
      </c>
      <c r="J41" s="17">
        <f t="shared" si="2"/>
        <v>3858.7499999999995</v>
      </c>
      <c r="K41" s="16"/>
      <c r="L41" s="17">
        <f t="shared" si="3"/>
        <v>0</v>
      </c>
    </row>
    <row r="42" spans="1:12" x14ac:dyDescent="0.25">
      <c r="A42" s="9" t="s">
        <v>48</v>
      </c>
      <c r="B42" s="29" t="s">
        <v>117</v>
      </c>
      <c r="C42" s="9">
        <v>61</v>
      </c>
      <c r="D42" s="9">
        <v>2000</v>
      </c>
      <c r="E42" s="9">
        <v>1.8080000000000001</v>
      </c>
      <c r="F42" s="9" t="s">
        <v>14</v>
      </c>
      <c r="G42" s="9">
        <v>1.81</v>
      </c>
      <c r="H42" s="9">
        <f t="shared" si="0"/>
        <v>-2.0000000000000018E-3</v>
      </c>
      <c r="I42" s="10">
        <f t="shared" si="1"/>
        <v>1.0011061946902655</v>
      </c>
      <c r="J42" s="17">
        <f t="shared" si="2"/>
        <v>3620</v>
      </c>
      <c r="K42" s="16"/>
      <c r="L42" s="17">
        <f t="shared" si="3"/>
        <v>0</v>
      </c>
    </row>
    <row r="43" spans="1:12" x14ac:dyDescent="0.25">
      <c r="A43" s="9" t="s">
        <v>43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0.55000000000000004</v>
      </c>
      <c r="F44" s="9" t="s">
        <v>16</v>
      </c>
      <c r="G44" s="9">
        <v>0.55000000000000004</v>
      </c>
      <c r="H44" s="9">
        <f t="shared" si="0"/>
        <v>0</v>
      </c>
      <c r="I44" s="10">
        <f t="shared" si="1"/>
        <v>1</v>
      </c>
      <c r="J44" s="17">
        <f t="shared" si="2"/>
        <v>4125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7500</v>
      </c>
      <c r="E45" s="9">
        <v>1.2</v>
      </c>
      <c r="F45" s="9" t="s">
        <v>16</v>
      </c>
      <c r="G45" s="9">
        <v>1.2</v>
      </c>
      <c r="H45" s="9">
        <f t="shared" si="0"/>
        <v>0</v>
      </c>
      <c r="I45" s="10">
        <f t="shared" si="1"/>
        <v>1</v>
      </c>
      <c r="J45" s="17">
        <f t="shared" si="2"/>
        <v>9000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0.17</v>
      </c>
      <c r="F46" s="9" t="s">
        <v>16</v>
      </c>
      <c r="G46" s="9">
        <v>0.17</v>
      </c>
      <c r="H46" s="9">
        <f t="shared" si="0"/>
        <v>0</v>
      </c>
      <c r="I46" s="10">
        <f t="shared" si="1"/>
        <v>1</v>
      </c>
      <c r="J46" s="17">
        <f t="shared" si="2"/>
        <v>1275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7500</v>
      </c>
      <c r="E47" s="9">
        <v>0.15</v>
      </c>
      <c r="F47" s="9" t="s">
        <v>16</v>
      </c>
      <c r="G47" s="9">
        <v>0.15</v>
      </c>
      <c r="H47" s="9">
        <f t="shared" si="0"/>
        <v>0</v>
      </c>
      <c r="I47" s="10">
        <f t="shared" si="1"/>
        <v>1</v>
      </c>
      <c r="J47" s="17">
        <f t="shared" si="2"/>
        <v>1125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124</v>
      </c>
      <c r="C48" s="9">
        <v>84</v>
      </c>
      <c r="D48" s="9">
        <v>301.392</v>
      </c>
      <c r="E48" s="9">
        <v>39.435000000000002</v>
      </c>
      <c r="F48" s="9" t="s">
        <v>10</v>
      </c>
      <c r="G48" s="9">
        <v>39.44</v>
      </c>
      <c r="H48" s="9">
        <f t="shared" si="0"/>
        <v>-4.9999999999954525E-3</v>
      </c>
      <c r="I48" s="10">
        <f t="shared" si="1"/>
        <v>1.0001267909217699</v>
      </c>
      <c r="J48" s="17">
        <f t="shared" si="2"/>
        <v>11886.900479999998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125</v>
      </c>
      <c r="C49" s="9">
        <v>85</v>
      </c>
      <c r="D49" s="9">
        <v>301.392</v>
      </c>
      <c r="E49" s="9">
        <v>128.66200000000001</v>
      </c>
      <c r="F49" s="9" t="s">
        <v>10</v>
      </c>
      <c r="G49" s="9">
        <v>128.66</v>
      </c>
      <c r="H49" s="9">
        <f t="shared" si="0"/>
        <v>2.0000000000095497E-3</v>
      </c>
      <c r="I49" s="10">
        <f t="shared" si="1"/>
        <v>0.99998445539475522</v>
      </c>
      <c r="J49" s="17">
        <f t="shared" si="2"/>
        <v>38777.094720000001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126</v>
      </c>
      <c r="C50" s="9">
        <v>86</v>
      </c>
      <c r="D50" s="9">
        <v>301.392</v>
      </c>
      <c r="E50" s="9">
        <v>12.784000000000001</v>
      </c>
      <c r="F50" s="9" t="s">
        <v>10</v>
      </c>
      <c r="G50" s="9">
        <v>12.78</v>
      </c>
      <c r="H50" s="9">
        <f t="shared" si="0"/>
        <v>4.0000000000013358E-3</v>
      </c>
      <c r="I50" s="10">
        <f t="shared" si="1"/>
        <v>0.99968710888610757</v>
      </c>
      <c r="J50" s="17">
        <f t="shared" si="2"/>
        <v>3851.7897599999997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127</v>
      </c>
      <c r="C51" s="9">
        <v>87</v>
      </c>
      <c r="D51" s="9">
        <v>301.392</v>
      </c>
      <c r="E51" s="9">
        <v>15.494999999999999</v>
      </c>
      <c r="F51" s="9" t="s">
        <v>10</v>
      </c>
      <c r="G51" s="9">
        <v>15.5</v>
      </c>
      <c r="H51" s="9">
        <f t="shared" si="0"/>
        <v>-5.0000000000007816E-3</v>
      </c>
      <c r="I51" s="10">
        <f t="shared" si="1"/>
        <v>1.0003226847370119</v>
      </c>
      <c r="J51" s="17">
        <f t="shared" si="2"/>
        <v>4671.576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128</v>
      </c>
      <c r="C52" s="9">
        <v>88</v>
      </c>
      <c r="D52" s="9">
        <v>2000</v>
      </c>
      <c r="E52" s="9">
        <v>2.294</v>
      </c>
      <c r="F52" s="9" t="s">
        <v>14</v>
      </c>
      <c r="G52" s="9">
        <v>2.29</v>
      </c>
      <c r="H52" s="9">
        <f t="shared" si="0"/>
        <v>4.0000000000000036E-3</v>
      </c>
      <c r="I52" s="10">
        <f t="shared" si="1"/>
        <v>0.99825632083696603</v>
      </c>
      <c r="J52" s="17">
        <f t="shared" si="2"/>
        <v>4580</v>
      </c>
      <c r="K52" s="16"/>
      <c r="L52" s="17">
        <f t="shared" si="3"/>
        <v>0</v>
      </c>
    </row>
    <row r="53" spans="1:12" x14ac:dyDescent="0.25">
      <c r="A53" s="9" t="s">
        <v>48</v>
      </c>
      <c r="B53" s="29" t="s">
        <v>129</v>
      </c>
      <c r="C53" s="9">
        <v>91</v>
      </c>
      <c r="D53" s="9">
        <v>225</v>
      </c>
      <c r="E53" s="9">
        <v>13.957000000000001</v>
      </c>
      <c r="F53" s="9" t="s">
        <v>14</v>
      </c>
      <c r="G53" s="9">
        <v>13.96</v>
      </c>
      <c r="H53" s="9">
        <f t="shared" si="0"/>
        <v>-3.0000000000001137E-3</v>
      </c>
      <c r="I53" s="10">
        <f t="shared" si="1"/>
        <v>1.0002149459052805</v>
      </c>
      <c r="J53" s="17">
        <f t="shared" si="2"/>
        <v>3141</v>
      </c>
      <c r="K53" s="16"/>
      <c r="L53" s="17">
        <f t="shared" si="3"/>
        <v>0</v>
      </c>
    </row>
    <row r="54" spans="1:12" x14ac:dyDescent="0.25">
      <c r="A54" s="9" t="s">
        <v>48</v>
      </c>
      <c r="B54" s="29" t="s">
        <v>130</v>
      </c>
      <c r="C54" s="9">
        <v>92</v>
      </c>
      <c r="D54" s="9">
        <v>2000</v>
      </c>
      <c r="E54" s="9">
        <v>1.8080000000000001</v>
      </c>
      <c r="F54" s="9" t="s">
        <v>14</v>
      </c>
      <c r="G54" s="9">
        <v>1.81</v>
      </c>
      <c r="H54" s="9">
        <f t="shared" si="0"/>
        <v>-2.0000000000000018E-3</v>
      </c>
      <c r="I54" s="10">
        <f t="shared" si="1"/>
        <v>1.0011061946902655</v>
      </c>
      <c r="J54" s="17">
        <f t="shared" si="2"/>
        <v>3620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0.15</v>
      </c>
      <c r="F55" s="9" t="s">
        <v>16</v>
      </c>
      <c r="G55" s="9">
        <v>0.15</v>
      </c>
      <c r="H55" s="9">
        <f t="shared" si="0"/>
        <v>0</v>
      </c>
      <c r="I55" s="10">
        <f t="shared" si="1"/>
        <v>1</v>
      </c>
      <c r="J55" s="17">
        <f t="shared" si="2"/>
        <v>1125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0.2</v>
      </c>
      <c r="F56" s="9" t="s">
        <v>16</v>
      </c>
      <c r="G56" s="9">
        <v>0.2</v>
      </c>
      <c r="H56" s="9">
        <f t="shared" si="0"/>
        <v>0</v>
      </c>
      <c r="I56" s="10">
        <f t="shared" si="1"/>
        <v>1</v>
      </c>
      <c r="J56" s="17">
        <f t="shared" si="2"/>
        <v>1500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0.02</v>
      </c>
      <c r="F57" s="9" t="s">
        <v>16</v>
      </c>
      <c r="G57" s="9">
        <v>0.02</v>
      </c>
      <c r="H57" s="9">
        <f t="shared" si="0"/>
        <v>0</v>
      </c>
      <c r="I57" s="10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8.1</v>
      </c>
      <c r="H58" s="9">
        <f t="shared" si="0"/>
        <v>0</v>
      </c>
      <c r="I58" s="10">
        <f t="shared" si="1"/>
        <v>1</v>
      </c>
      <c r="J58" s="17">
        <f t="shared" si="2"/>
        <v>2441.2752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136</v>
      </c>
      <c r="C59" s="9">
        <v>107</v>
      </c>
      <c r="D59" s="9">
        <v>301.392</v>
      </c>
      <c r="E59" s="9">
        <v>28.129000000000001</v>
      </c>
      <c r="F59" s="9" t="s">
        <v>10</v>
      </c>
      <c r="G59" s="9">
        <v>28.13</v>
      </c>
      <c r="H59" s="9">
        <f t="shared" si="0"/>
        <v>-9.9999999999766942E-4</v>
      </c>
      <c r="I59" s="10">
        <f t="shared" si="1"/>
        <v>1.0000355504994844</v>
      </c>
      <c r="J59" s="17">
        <f t="shared" si="2"/>
        <v>8478.1569600000003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137</v>
      </c>
      <c r="C60" s="9">
        <v>108</v>
      </c>
      <c r="D60" s="9">
        <v>301.392</v>
      </c>
      <c r="E60" s="9">
        <v>2.4550000000000001</v>
      </c>
      <c r="F60" s="9" t="s">
        <v>10</v>
      </c>
      <c r="G60" s="9">
        <v>2.46</v>
      </c>
      <c r="H60" s="9">
        <f t="shared" si="0"/>
        <v>-4.9999999999998934E-3</v>
      </c>
      <c r="I60" s="10">
        <f t="shared" si="1"/>
        <v>1.0020366598778003</v>
      </c>
      <c r="J60" s="17">
        <f t="shared" si="2"/>
        <v>741.42431999999997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138</v>
      </c>
      <c r="C61" s="9">
        <v>109</v>
      </c>
      <c r="D61" s="9">
        <v>2000</v>
      </c>
      <c r="E61" s="9">
        <v>0.70899999999999996</v>
      </c>
      <c r="F61" s="9" t="s">
        <v>14</v>
      </c>
      <c r="G61" s="9">
        <v>0.71</v>
      </c>
      <c r="H61" s="9">
        <f t="shared" si="0"/>
        <v>-1.0000000000000009E-3</v>
      </c>
      <c r="I61" s="10">
        <f t="shared" si="1"/>
        <v>1.001410437235543</v>
      </c>
      <c r="J61" s="17">
        <f t="shared" si="2"/>
        <v>1420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112</v>
      </c>
      <c r="D62" s="9">
        <v>225</v>
      </c>
      <c r="E62" s="9">
        <v>2.6680000000000001</v>
      </c>
      <c r="F62" s="9" t="s">
        <v>14</v>
      </c>
      <c r="G62" s="9">
        <v>2.67</v>
      </c>
      <c r="H62" s="9">
        <f t="shared" si="0"/>
        <v>-1.9999999999997797E-3</v>
      </c>
      <c r="I62" s="10">
        <f t="shared" si="1"/>
        <v>1.0007496251874062</v>
      </c>
      <c r="J62" s="17">
        <f t="shared" si="2"/>
        <v>600.75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139</v>
      </c>
      <c r="C63" s="9">
        <v>113</v>
      </c>
      <c r="D63" s="9">
        <v>1500</v>
      </c>
      <c r="E63" s="9">
        <v>0.19600000000000001</v>
      </c>
      <c r="F63" s="9" t="s">
        <v>14</v>
      </c>
      <c r="G63" s="9">
        <v>0.2</v>
      </c>
      <c r="H63" s="9">
        <f t="shared" si="0"/>
        <v>-4.0000000000000036E-3</v>
      </c>
      <c r="I63" s="10">
        <f t="shared" si="1"/>
        <v>1.0204081632653061</v>
      </c>
      <c r="J63" s="17">
        <f t="shared" si="2"/>
        <v>300</v>
      </c>
      <c r="K63" s="16"/>
      <c r="L63" s="17">
        <f t="shared" si="3"/>
        <v>0</v>
      </c>
    </row>
    <row r="64" spans="1:12" x14ac:dyDescent="0.25">
      <c r="A64" s="9" t="s">
        <v>48</v>
      </c>
      <c r="B64" s="29" t="s">
        <v>140</v>
      </c>
      <c r="C64" s="9">
        <v>116</v>
      </c>
      <c r="D64" s="9">
        <v>50</v>
      </c>
      <c r="E64" s="9">
        <v>41</v>
      </c>
      <c r="F64" s="9" t="s">
        <v>13</v>
      </c>
      <c r="G64" s="9">
        <v>41</v>
      </c>
      <c r="H64" s="9">
        <f t="shared" si="0"/>
        <v>0</v>
      </c>
      <c r="I64" s="10">
        <f t="shared" si="1"/>
        <v>1</v>
      </c>
      <c r="J64" s="17">
        <f t="shared" si="2"/>
        <v>2050</v>
      </c>
      <c r="K64" s="16"/>
      <c r="L64" s="17">
        <f t="shared" si="3"/>
        <v>0</v>
      </c>
    </row>
    <row r="65" spans="1:12" x14ac:dyDescent="0.25">
      <c r="A65" s="9" t="s">
        <v>43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112.22</v>
      </c>
      <c r="F66" s="9" t="s">
        <v>10</v>
      </c>
      <c r="G66" s="9">
        <v>112.22</v>
      </c>
      <c r="H66" s="9">
        <f t="shared" si="0"/>
        <v>0</v>
      </c>
      <c r="I66" s="10">
        <f t="shared" si="1"/>
        <v>1</v>
      </c>
      <c r="J66" s="17">
        <f t="shared" si="2"/>
        <v>21742.849440000002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133.46</v>
      </c>
      <c r="F67" s="9" t="s">
        <v>10</v>
      </c>
      <c r="G67" s="9">
        <v>133.46</v>
      </c>
      <c r="H67" s="9">
        <f t="shared" si="0"/>
        <v>0</v>
      </c>
      <c r="I67" s="10">
        <f t="shared" si="1"/>
        <v>1</v>
      </c>
      <c r="J67" s="17">
        <f t="shared" si="2"/>
        <v>25858.141920000002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71.27</v>
      </c>
      <c r="F68" s="9" t="s">
        <v>10</v>
      </c>
      <c r="G68" s="9">
        <v>71.27</v>
      </c>
      <c r="H68" s="9">
        <f t="shared" si="0"/>
        <v>0</v>
      </c>
      <c r="I68" s="10">
        <f t="shared" si="1"/>
        <v>1</v>
      </c>
      <c r="J68" s="17">
        <f t="shared" si="2"/>
        <v>13808.705040000001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32.74</v>
      </c>
      <c r="F69" s="9" t="s">
        <v>19</v>
      </c>
      <c r="G69" s="9">
        <v>32.74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83" si="6">D69*G69</f>
        <v>2147.7440000000001</v>
      </c>
      <c r="K69" s="16"/>
      <c r="L69" s="17">
        <f t="shared" ref="L69:L133" si="7">D69*E69*K69</f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72.209999999999994</v>
      </c>
      <c r="F70" s="9" t="s">
        <v>19</v>
      </c>
      <c r="G70" s="9">
        <v>72.209999999999994</v>
      </c>
      <c r="H70" s="9">
        <f t="shared" si="4"/>
        <v>0</v>
      </c>
      <c r="I70" s="10">
        <f t="shared" si="5"/>
        <v>1</v>
      </c>
      <c r="J70" s="17">
        <f t="shared" si="6"/>
        <v>4736.9759999999987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0.66</v>
      </c>
      <c r="F71" s="9" t="s">
        <v>10</v>
      </c>
      <c r="G71" s="9">
        <v>0.66</v>
      </c>
      <c r="H71" s="9">
        <f t="shared" si="4"/>
        <v>0</v>
      </c>
      <c r="I71" s="10">
        <f t="shared" si="5"/>
        <v>1</v>
      </c>
      <c r="J71" s="17">
        <f t="shared" si="6"/>
        <v>106.56360000000001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201.86</v>
      </c>
      <c r="F72" s="9" t="s">
        <v>10</v>
      </c>
      <c r="G72" s="9">
        <v>201.86</v>
      </c>
      <c r="H72" s="9">
        <f t="shared" si="4"/>
        <v>0</v>
      </c>
      <c r="I72" s="10">
        <f t="shared" si="5"/>
        <v>1</v>
      </c>
      <c r="J72" s="17">
        <f t="shared" si="6"/>
        <v>2172.0136000000002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72.040000000000006</v>
      </c>
      <c r="F73" s="9" t="s">
        <v>10</v>
      </c>
      <c r="G73" s="9">
        <v>72.040000000000006</v>
      </c>
      <c r="H73" s="9">
        <f t="shared" si="4"/>
        <v>0</v>
      </c>
      <c r="I73" s="10">
        <f t="shared" si="5"/>
        <v>1</v>
      </c>
      <c r="J73" s="17">
        <f t="shared" si="6"/>
        <v>10080.701279999999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187.02</v>
      </c>
      <c r="F74" s="9" t="s">
        <v>10</v>
      </c>
      <c r="G74" s="9">
        <v>187.02</v>
      </c>
      <c r="H74" s="9">
        <f t="shared" si="4"/>
        <v>0</v>
      </c>
      <c r="I74" s="10">
        <f t="shared" si="5"/>
        <v>1</v>
      </c>
      <c r="J74" s="17">
        <f t="shared" si="6"/>
        <v>26170.082640000001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201.85300000000001</v>
      </c>
      <c r="F75" s="9" t="s">
        <v>10</v>
      </c>
      <c r="G75" s="9">
        <v>201.85</v>
      </c>
      <c r="H75" s="9">
        <f t="shared" si="4"/>
        <v>3.0000000000143245E-3</v>
      </c>
      <c r="I75" s="10">
        <f t="shared" si="5"/>
        <v>0.99998513769921671</v>
      </c>
      <c r="J75" s="17">
        <f t="shared" si="6"/>
        <v>39108.841200000003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13000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64.644000000000005</v>
      </c>
      <c r="F77" s="9" t="s">
        <v>10</v>
      </c>
      <c r="G77" s="9">
        <v>64.64</v>
      </c>
      <c r="H77" s="9">
        <f t="shared" si="4"/>
        <v>4.0000000000048885E-3</v>
      </c>
      <c r="I77" s="10">
        <f t="shared" si="5"/>
        <v>0.99993812264092563</v>
      </c>
      <c r="J77" s="17">
        <f t="shared" si="6"/>
        <v>9045.2044799999985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206.23</v>
      </c>
      <c r="F78" s="9" t="s">
        <v>10</v>
      </c>
      <c r="G78" s="9">
        <v>206.23</v>
      </c>
      <c r="H78" s="9">
        <f t="shared" si="4"/>
        <v>0</v>
      </c>
      <c r="I78" s="10">
        <f t="shared" si="5"/>
        <v>1</v>
      </c>
      <c r="J78" s="17">
        <f t="shared" si="6"/>
        <v>28858.176359999998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132.03</v>
      </c>
      <c r="F79" s="9" t="s">
        <v>10</v>
      </c>
      <c r="G79" s="9">
        <v>132.03</v>
      </c>
      <c r="H79" s="9">
        <f t="shared" si="4"/>
        <v>0</v>
      </c>
      <c r="I79" s="10">
        <f t="shared" si="5"/>
        <v>1</v>
      </c>
      <c r="J79" s="17">
        <f t="shared" si="6"/>
        <v>25581.076560000001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12.3</v>
      </c>
      <c r="F80" s="9" t="s">
        <v>10</v>
      </c>
      <c r="G80" s="9">
        <v>12.3</v>
      </c>
      <c r="H80" s="9">
        <f t="shared" si="4"/>
        <v>0</v>
      </c>
      <c r="I80" s="10">
        <f t="shared" si="5"/>
        <v>1</v>
      </c>
      <c r="J80" s="17">
        <f t="shared" si="6"/>
        <v>1721.1635999999999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39.21</v>
      </c>
      <c r="F81" s="9" t="s">
        <v>10</v>
      </c>
      <c r="G81" s="9">
        <v>39.21</v>
      </c>
      <c r="H81" s="9">
        <f t="shared" si="4"/>
        <v>0</v>
      </c>
      <c r="I81" s="10">
        <f t="shared" si="5"/>
        <v>1</v>
      </c>
      <c r="J81" s="17">
        <f t="shared" si="6"/>
        <v>5486.7337199999993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138.78100000000001</v>
      </c>
      <c r="F82" s="9" t="s">
        <v>10</v>
      </c>
      <c r="G82" s="9">
        <v>138.78</v>
      </c>
      <c r="H82" s="9">
        <f t="shared" si="4"/>
        <v>1.0000000000047748E-3</v>
      </c>
      <c r="I82" s="10">
        <f t="shared" si="5"/>
        <v>0.99999279440269195</v>
      </c>
      <c r="J82" s="17">
        <f t="shared" si="6"/>
        <v>26888.902560000002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277</v>
      </c>
      <c r="C83" s="9">
        <v>169</v>
      </c>
      <c r="D83" s="9">
        <v>430.56</v>
      </c>
      <c r="E83" s="9">
        <v>47.136000000000003</v>
      </c>
      <c r="F83" s="9" t="s">
        <v>10</v>
      </c>
      <c r="G83" s="9">
        <v>47.14</v>
      </c>
      <c r="H83" s="9">
        <f t="shared" si="4"/>
        <v>-3.9999999999977831E-3</v>
      </c>
      <c r="I83" s="10">
        <f t="shared" si="5"/>
        <v>1.0000848608282416</v>
      </c>
      <c r="J83" s="17">
        <f t="shared" si="6"/>
        <v>20296.598399999999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278</v>
      </c>
      <c r="C84" s="9">
        <v>172</v>
      </c>
      <c r="D84" s="9">
        <v>430.56</v>
      </c>
      <c r="E84" s="9">
        <v>85.144999999999996</v>
      </c>
      <c r="F84" s="9" t="s">
        <v>10</v>
      </c>
      <c r="G84" s="9">
        <v>85.15</v>
      </c>
      <c r="H84" s="9">
        <f t="shared" si="4"/>
        <v>-5.0000000000096634E-3</v>
      </c>
      <c r="I84" s="10">
        <f t="shared" si="5"/>
        <v>1.0000587233542781</v>
      </c>
      <c r="J84" s="17">
        <f t="shared" ref="J84" si="8">D84*G84</f>
        <v>36662.184000000001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279</v>
      </c>
      <c r="C85" s="9">
        <v>175</v>
      </c>
      <c r="D85" s="9">
        <v>215.28</v>
      </c>
      <c r="E85" s="9">
        <v>22.29</v>
      </c>
      <c r="F85" s="9" t="s">
        <v>10</v>
      </c>
      <c r="G85" s="9">
        <v>22.29</v>
      </c>
      <c r="H85" s="9">
        <f t="shared" si="4"/>
        <v>0</v>
      </c>
      <c r="I85" s="10">
        <f t="shared" si="5"/>
        <v>1</v>
      </c>
      <c r="J85" s="17">
        <f t="shared" ref="J85:J149" si="9">D85*G85</f>
        <v>4798.5911999999998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160</v>
      </c>
      <c r="C86" s="9">
        <v>177</v>
      </c>
      <c r="D86" s="9">
        <v>215.28</v>
      </c>
      <c r="E86" s="9">
        <v>26.838000000000001</v>
      </c>
      <c r="F86" s="9" t="s">
        <v>10</v>
      </c>
      <c r="G86" s="9">
        <v>26.84</v>
      </c>
      <c r="H86" s="9">
        <f t="shared" si="4"/>
        <v>-1.9999999999988916E-3</v>
      </c>
      <c r="I86" s="10">
        <f t="shared" si="5"/>
        <v>1.0000745212012818</v>
      </c>
      <c r="J86" s="17">
        <f t="shared" si="9"/>
        <v>5778.1152000000002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19</v>
      </c>
      <c r="F87" s="9" t="s">
        <v>10</v>
      </c>
      <c r="G87" s="9">
        <v>19</v>
      </c>
      <c r="H87" s="9">
        <f t="shared" si="4"/>
        <v>0</v>
      </c>
      <c r="I87" s="10">
        <f t="shared" si="5"/>
        <v>1</v>
      </c>
      <c r="J87" s="17">
        <f t="shared" si="9"/>
        <v>3800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9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9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400.13</v>
      </c>
      <c r="F90" s="9" t="s">
        <v>10</v>
      </c>
      <c r="G90" s="9">
        <v>400.13</v>
      </c>
      <c r="H90" s="9">
        <f t="shared" si="4"/>
        <v>0</v>
      </c>
      <c r="I90" s="10">
        <f t="shared" si="5"/>
        <v>1</v>
      </c>
      <c r="J90" s="17">
        <f t="shared" si="9"/>
        <v>6462.0994999999994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400.13</v>
      </c>
      <c r="F91" s="9" t="s">
        <v>10</v>
      </c>
      <c r="G91" s="9">
        <v>400.13</v>
      </c>
      <c r="H91" s="9">
        <f t="shared" si="4"/>
        <v>0</v>
      </c>
      <c r="I91" s="10">
        <f t="shared" si="5"/>
        <v>1</v>
      </c>
      <c r="J91" s="17">
        <f t="shared" si="9"/>
        <v>12920.997960000001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9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611.94000000000005</v>
      </c>
      <c r="F93" s="9" t="s">
        <v>10</v>
      </c>
      <c r="G93" s="9">
        <v>611.94000000000005</v>
      </c>
      <c r="H93" s="9">
        <f t="shared" si="4"/>
        <v>0</v>
      </c>
      <c r="I93" s="10">
        <f t="shared" si="5"/>
        <v>1</v>
      </c>
      <c r="J93" s="17">
        <f t="shared" si="9"/>
        <v>29641.149720000005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611.94000000000005</v>
      </c>
      <c r="F94" s="9" t="s">
        <v>10</v>
      </c>
      <c r="G94" s="9">
        <v>611.94000000000005</v>
      </c>
      <c r="H94" s="9">
        <f t="shared" si="4"/>
        <v>0</v>
      </c>
      <c r="I94" s="10">
        <f t="shared" si="5"/>
        <v>1</v>
      </c>
      <c r="J94" s="17">
        <f t="shared" si="9"/>
        <v>9882.8310000000001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611.94000000000005</v>
      </c>
      <c r="F95" s="9" t="s">
        <v>10</v>
      </c>
      <c r="G95" s="9">
        <v>611.94000000000005</v>
      </c>
      <c r="H95" s="9">
        <f t="shared" si="4"/>
        <v>0</v>
      </c>
      <c r="I95" s="10">
        <f t="shared" si="5"/>
        <v>1</v>
      </c>
      <c r="J95" s="17">
        <f t="shared" si="9"/>
        <v>16467.305400000001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21.82</v>
      </c>
      <c r="F96" s="9" t="s">
        <v>10</v>
      </c>
      <c r="G96" s="9">
        <v>21.82</v>
      </c>
      <c r="H96" s="9">
        <f t="shared" si="4"/>
        <v>0</v>
      </c>
      <c r="I96" s="10">
        <f t="shared" si="5"/>
        <v>1</v>
      </c>
      <c r="J96" s="17">
        <f t="shared" si="9"/>
        <v>6576.3734400000003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18</v>
      </c>
      <c r="F97" s="9" t="s">
        <v>13</v>
      </c>
      <c r="G97" s="9">
        <v>13</v>
      </c>
      <c r="H97" s="9">
        <f t="shared" si="4"/>
        <v>5</v>
      </c>
      <c r="I97" s="10">
        <f t="shared" si="5"/>
        <v>0.72222222222222221</v>
      </c>
      <c r="J97" s="17">
        <f t="shared" si="9"/>
        <v>4550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41.62</v>
      </c>
      <c r="F98" s="9" t="s">
        <v>19</v>
      </c>
      <c r="G98" s="9">
        <v>41.62</v>
      </c>
      <c r="H98" s="9">
        <f t="shared" si="4"/>
        <v>0</v>
      </c>
      <c r="I98" s="10">
        <f t="shared" si="5"/>
        <v>1</v>
      </c>
      <c r="J98" s="17">
        <f t="shared" si="9"/>
        <v>3412.8399999999997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78</v>
      </c>
      <c r="F99" s="9" t="s">
        <v>19</v>
      </c>
      <c r="G99" s="9">
        <v>78</v>
      </c>
      <c r="H99" s="9">
        <f t="shared" si="4"/>
        <v>0</v>
      </c>
      <c r="I99" s="10">
        <f t="shared" si="5"/>
        <v>1</v>
      </c>
      <c r="J99" s="17">
        <f t="shared" si="9"/>
        <v>2558.3999999999996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20.82</v>
      </c>
      <c r="F100" s="9" t="s">
        <v>19</v>
      </c>
      <c r="G100" s="9">
        <v>20.82</v>
      </c>
      <c r="H100" s="9">
        <f t="shared" si="4"/>
        <v>0</v>
      </c>
      <c r="I100" s="10">
        <f t="shared" si="5"/>
        <v>1</v>
      </c>
      <c r="J100" s="17">
        <f t="shared" si="9"/>
        <v>2731.5839999999998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179</v>
      </c>
      <c r="C101" s="9">
        <v>224</v>
      </c>
      <c r="D101" s="9">
        <v>183</v>
      </c>
      <c r="E101" s="9">
        <v>52.85</v>
      </c>
      <c r="F101" s="9" t="s">
        <v>10</v>
      </c>
      <c r="G101" s="9">
        <v>52.85</v>
      </c>
      <c r="H101" s="9">
        <f t="shared" si="4"/>
        <v>0</v>
      </c>
      <c r="I101" s="10">
        <f t="shared" si="5"/>
        <v>1</v>
      </c>
      <c r="J101" s="17">
        <f t="shared" si="9"/>
        <v>9671.5500000000011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180</v>
      </c>
      <c r="C102" s="9">
        <v>225</v>
      </c>
      <c r="D102" s="9">
        <v>49.2</v>
      </c>
      <c r="E102" s="9">
        <v>37.54</v>
      </c>
      <c r="F102" s="9" t="s">
        <v>19</v>
      </c>
      <c r="G102" s="9">
        <v>37.54</v>
      </c>
      <c r="H102" s="9">
        <f t="shared" si="4"/>
        <v>0</v>
      </c>
      <c r="I102" s="10">
        <f t="shared" si="5"/>
        <v>1</v>
      </c>
      <c r="J102" s="17">
        <f t="shared" si="9"/>
        <v>1846.9680000000001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181</v>
      </c>
      <c r="C103" s="9">
        <v>226</v>
      </c>
      <c r="D103" s="9">
        <v>183</v>
      </c>
      <c r="E103" s="9">
        <v>52.624000000000002</v>
      </c>
      <c r="F103" s="9" t="s">
        <v>10</v>
      </c>
      <c r="G103" s="9">
        <v>52.62</v>
      </c>
      <c r="H103" s="9">
        <f t="shared" si="4"/>
        <v>4.0000000000048885E-3</v>
      </c>
      <c r="I103" s="10">
        <f t="shared" si="5"/>
        <v>0.9999239890544237</v>
      </c>
      <c r="J103" s="17">
        <f t="shared" si="9"/>
        <v>9629.4599999999991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182</v>
      </c>
      <c r="C104" s="9">
        <v>227</v>
      </c>
      <c r="D104" s="9">
        <v>49.2</v>
      </c>
      <c r="E104" s="9">
        <v>52.572000000000003</v>
      </c>
      <c r="F104" s="9" t="s">
        <v>19</v>
      </c>
      <c r="G104" s="9">
        <v>52.57</v>
      </c>
      <c r="H104" s="9">
        <f t="shared" si="4"/>
        <v>2.0000000000024443E-3</v>
      </c>
      <c r="I104" s="10">
        <f t="shared" si="5"/>
        <v>0.9999619569352507</v>
      </c>
      <c r="J104" s="17">
        <f t="shared" si="9"/>
        <v>2586.444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183</v>
      </c>
      <c r="C105" s="9">
        <v>228</v>
      </c>
      <c r="D105" s="9">
        <v>183</v>
      </c>
      <c r="E105" s="9">
        <v>4.18</v>
      </c>
      <c r="F105" s="9" t="s">
        <v>10</v>
      </c>
      <c r="G105" s="9">
        <v>4.18</v>
      </c>
      <c r="H105" s="9">
        <f t="shared" si="4"/>
        <v>0</v>
      </c>
      <c r="I105" s="10">
        <f t="shared" si="5"/>
        <v>1</v>
      </c>
      <c r="J105" s="17">
        <f t="shared" si="9"/>
        <v>764.93999999999994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184</v>
      </c>
      <c r="C106" s="9">
        <v>229</v>
      </c>
      <c r="D106" s="9">
        <v>49.2</v>
      </c>
      <c r="E106" s="9">
        <v>8.16</v>
      </c>
      <c r="F106" s="9" t="s">
        <v>19</v>
      </c>
      <c r="G106" s="9">
        <v>8.16</v>
      </c>
      <c r="H106" s="9">
        <f t="shared" si="4"/>
        <v>0</v>
      </c>
      <c r="I106" s="10">
        <f t="shared" si="5"/>
        <v>1</v>
      </c>
      <c r="J106" s="17">
        <f t="shared" si="9"/>
        <v>401.47200000000004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185</v>
      </c>
      <c r="C107" s="9">
        <v>230</v>
      </c>
      <c r="D107" s="9">
        <v>183</v>
      </c>
      <c r="E107" s="9">
        <v>7.37</v>
      </c>
      <c r="F107" s="9" t="s">
        <v>10</v>
      </c>
      <c r="G107" s="9">
        <v>7.37</v>
      </c>
      <c r="H107" s="9">
        <f t="shared" si="4"/>
        <v>0</v>
      </c>
      <c r="I107" s="10">
        <f t="shared" si="5"/>
        <v>1</v>
      </c>
      <c r="J107" s="17">
        <f t="shared" si="9"/>
        <v>1348.71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186</v>
      </c>
      <c r="C108" s="9">
        <v>231</v>
      </c>
      <c r="D108" s="9">
        <v>49.2</v>
      </c>
      <c r="E108" s="9">
        <v>17.100000000000001</v>
      </c>
      <c r="F108" s="9" t="s">
        <v>19</v>
      </c>
      <c r="G108" s="9">
        <v>17.100000000000001</v>
      </c>
      <c r="H108" s="9">
        <f t="shared" si="4"/>
        <v>0</v>
      </c>
      <c r="I108" s="10">
        <f t="shared" si="5"/>
        <v>1</v>
      </c>
      <c r="J108" s="17">
        <f t="shared" si="9"/>
        <v>841.32000000000016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187</v>
      </c>
      <c r="C109" s="9">
        <v>232</v>
      </c>
      <c r="D109" s="9">
        <v>183</v>
      </c>
      <c r="E109" s="9">
        <v>19.88</v>
      </c>
      <c r="F109" s="9" t="s">
        <v>10</v>
      </c>
      <c r="G109" s="9">
        <v>19.88</v>
      </c>
      <c r="H109" s="9">
        <f t="shared" si="4"/>
        <v>0</v>
      </c>
      <c r="I109" s="10">
        <f t="shared" si="5"/>
        <v>1</v>
      </c>
      <c r="J109" s="17">
        <f t="shared" si="9"/>
        <v>3638.04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188</v>
      </c>
      <c r="C110" s="9">
        <v>233</v>
      </c>
      <c r="D110" s="9">
        <v>49.2</v>
      </c>
      <c r="E110" s="9">
        <v>34.450000000000003</v>
      </c>
      <c r="F110" s="9" t="s">
        <v>19</v>
      </c>
      <c r="G110" s="9">
        <v>34.450000000000003</v>
      </c>
      <c r="H110" s="9">
        <f t="shared" si="4"/>
        <v>0</v>
      </c>
      <c r="I110" s="10">
        <f t="shared" si="5"/>
        <v>1</v>
      </c>
      <c r="J110" s="17">
        <f t="shared" si="9"/>
        <v>1694.9400000000003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189</v>
      </c>
      <c r="C111" s="9">
        <v>234</v>
      </c>
      <c r="D111" s="9">
        <v>183</v>
      </c>
      <c r="E111" s="9">
        <v>20.32</v>
      </c>
      <c r="F111" s="9" t="s">
        <v>10</v>
      </c>
      <c r="G111" s="9">
        <v>20.32</v>
      </c>
      <c r="H111" s="9">
        <f t="shared" si="4"/>
        <v>0</v>
      </c>
      <c r="I111" s="10">
        <f t="shared" si="5"/>
        <v>1</v>
      </c>
      <c r="J111" s="17">
        <f t="shared" si="9"/>
        <v>3718.56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190</v>
      </c>
      <c r="C112" s="9">
        <v>235</v>
      </c>
      <c r="D112" s="9">
        <v>2.5</v>
      </c>
      <c r="E112" s="9">
        <v>1700</v>
      </c>
      <c r="F112" s="9" t="s">
        <v>23</v>
      </c>
      <c r="G112" s="9">
        <v>1700</v>
      </c>
      <c r="H112" s="9">
        <f t="shared" si="4"/>
        <v>0</v>
      </c>
      <c r="I112" s="10">
        <f t="shared" si="5"/>
        <v>1</v>
      </c>
      <c r="J112" s="17">
        <f t="shared" si="9"/>
        <v>4250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191</v>
      </c>
      <c r="C113" s="9">
        <v>237</v>
      </c>
      <c r="D113" s="9">
        <v>183</v>
      </c>
      <c r="E113" s="9">
        <v>3.74</v>
      </c>
      <c r="F113" s="9" t="s">
        <v>10</v>
      </c>
      <c r="G113" s="9">
        <v>3.74</v>
      </c>
      <c r="H113" s="9">
        <f t="shared" si="4"/>
        <v>0</v>
      </c>
      <c r="I113" s="10">
        <f t="shared" si="5"/>
        <v>1</v>
      </c>
      <c r="J113" s="17">
        <f t="shared" si="9"/>
        <v>684.42000000000007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192</v>
      </c>
      <c r="C114" s="9">
        <v>238</v>
      </c>
      <c r="D114" s="9">
        <v>183</v>
      </c>
      <c r="E114" s="9">
        <v>8.2100000000000009</v>
      </c>
      <c r="F114" s="9" t="s">
        <v>10</v>
      </c>
      <c r="G114" s="9">
        <v>8.2100000000000009</v>
      </c>
      <c r="H114" s="9">
        <f t="shared" si="4"/>
        <v>0</v>
      </c>
      <c r="I114" s="10">
        <f t="shared" si="5"/>
        <v>1</v>
      </c>
      <c r="J114" s="17">
        <f t="shared" si="9"/>
        <v>1502.43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193</v>
      </c>
      <c r="C115" s="9">
        <v>239</v>
      </c>
      <c r="D115" s="9">
        <v>183</v>
      </c>
      <c r="E115" s="9">
        <v>16.838999999999999</v>
      </c>
      <c r="F115" s="9" t="s">
        <v>10</v>
      </c>
      <c r="G115" s="9">
        <v>16.84</v>
      </c>
      <c r="H115" s="9">
        <f t="shared" si="4"/>
        <v>-1.0000000000012221E-3</v>
      </c>
      <c r="I115" s="10">
        <f t="shared" si="5"/>
        <v>1.0000593859492846</v>
      </c>
      <c r="J115" s="17">
        <f t="shared" si="9"/>
        <v>3081.72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194</v>
      </c>
      <c r="C116" s="9">
        <v>240</v>
      </c>
      <c r="D116" s="9">
        <v>183</v>
      </c>
      <c r="E116" s="9">
        <v>35.942999999999998</v>
      </c>
      <c r="F116" s="9" t="s">
        <v>10</v>
      </c>
      <c r="G116" s="9">
        <v>35.94</v>
      </c>
      <c r="H116" s="9">
        <f t="shared" si="4"/>
        <v>3.0000000000001137E-3</v>
      </c>
      <c r="I116" s="10">
        <f t="shared" si="5"/>
        <v>0.99991653451297891</v>
      </c>
      <c r="J116" s="17">
        <f t="shared" si="9"/>
        <v>6577.0199999999995</v>
      </c>
      <c r="K116" s="16"/>
      <c r="L116" s="17">
        <f t="shared" si="7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136.904</v>
      </c>
      <c r="F117" s="9" t="s">
        <v>10</v>
      </c>
      <c r="G117" s="9">
        <v>136.9</v>
      </c>
      <c r="H117" s="9">
        <f t="shared" si="4"/>
        <v>3.9999999999906777E-3</v>
      </c>
      <c r="I117" s="10">
        <f t="shared" si="5"/>
        <v>0.99997078244609372</v>
      </c>
      <c r="J117" s="17">
        <f t="shared" si="9"/>
        <v>8841.0020000000004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9"/>
        <v>14500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ref="I119" si="10">(G119/E119)</f>
        <v>1</v>
      </c>
      <c r="J119" s="18">
        <f t="shared" ref="J119" si="11">D119*E119*I119</f>
        <v>600</v>
      </c>
      <c r="K119" s="10"/>
      <c r="L119" s="18">
        <f t="shared" si="7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9"/>
        <v>2000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9"/>
        <v>9000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9"/>
        <v>6000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9"/>
        <v>500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9"/>
        <v>4000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9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9"/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9"/>
        <v>0</v>
      </c>
      <c r="K127" s="16"/>
      <c r="L127" s="17">
        <f t="shared" si="7"/>
        <v>0</v>
      </c>
    </row>
    <row r="128" spans="1:12" x14ac:dyDescent="0.25">
      <c r="A128" s="9" t="s">
        <v>26</v>
      </c>
      <c r="B128" s="29" t="s">
        <v>204</v>
      </c>
      <c r="C128" s="9">
        <v>260</v>
      </c>
      <c r="D128" s="9">
        <v>5535</v>
      </c>
      <c r="E128" s="9">
        <v>30.465800000000002</v>
      </c>
      <c r="F128" s="9" t="s">
        <v>19</v>
      </c>
      <c r="G128" s="9">
        <v>30.47</v>
      </c>
      <c r="H128" s="9">
        <f t="shared" si="4"/>
        <v>-4.199999999997317E-3</v>
      </c>
      <c r="I128" s="10">
        <f t="shared" si="5"/>
        <v>1.0001378595014736</v>
      </c>
      <c r="J128" s="17">
        <f t="shared" si="9"/>
        <v>168651.44999999998</v>
      </c>
      <c r="K128" s="16"/>
      <c r="L128" s="17">
        <f t="shared" si="7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f t="shared" si="4"/>
        <v>0</v>
      </c>
      <c r="I129" s="10">
        <f t="shared" si="5"/>
        <v>1</v>
      </c>
      <c r="J129" s="17">
        <f t="shared" si="9"/>
        <v>1350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9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9"/>
        <v>1500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9"/>
        <v>12000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233</v>
      </c>
      <c r="C133" s="9">
        <v>273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9"/>
        <v>1500</v>
      </c>
      <c r="K133" s="16"/>
      <c r="L133" s="17">
        <f t="shared" si="7"/>
        <v>0</v>
      </c>
    </row>
    <row r="134" spans="1:12" x14ac:dyDescent="0.25">
      <c r="A134" s="9" t="s">
        <v>17</v>
      </c>
      <c r="B134" s="29" t="s">
        <v>213</v>
      </c>
      <c r="C134" s="9">
        <v>276</v>
      </c>
      <c r="D134" s="9">
        <v>750</v>
      </c>
      <c r="E134" s="9">
        <v>2</v>
      </c>
      <c r="F134" s="9" t="s">
        <v>13</v>
      </c>
      <c r="G134" s="9">
        <v>0</v>
      </c>
      <c r="H134" s="9">
        <f t="shared" ref="H134:H150" si="12">E134-G134</f>
        <v>2</v>
      </c>
      <c r="I134" s="10">
        <f t="shared" ref="I134:I150" si="13">G134/E134</f>
        <v>0</v>
      </c>
      <c r="J134" s="17">
        <f t="shared" si="9"/>
        <v>0</v>
      </c>
      <c r="K134" s="16"/>
      <c r="L134" s="17">
        <f t="shared" ref="L134:L150" si="14">D134*E134*K134</f>
        <v>0</v>
      </c>
    </row>
    <row r="135" spans="1:12" x14ac:dyDescent="0.25">
      <c r="A135" s="9" t="s">
        <v>30</v>
      </c>
      <c r="B135" s="29" t="s">
        <v>214</v>
      </c>
      <c r="C135" s="9">
        <v>277</v>
      </c>
      <c r="D135" s="9">
        <v>34</v>
      </c>
      <c r="E135" s="9">
        <v>68.2</v>
      </c>
      <c r="F135" s="9" t="s">
        <v>31</v>
      </c>
      <c r="G135" s="9">
        <v>68.2</v>
      </c>
      <c r="H135" s="9">
        <f t="shared" si="12"/>
        <v>0</v>
      </c>
      <c r="I135" s="10">
        <f t="shared" si="13"/>
        <v>1</v>
      </c>
      <c r="J135" s="17">
        <f t="shared" si="9"/>
        <v>2318.8000000000002</v>
      </c>
      <c r="K135" s="16"/>
      <c r="L135" s="17">
        <f t="shared" si="14"/>
        <v>0</v>
      </c>
    </row>
    <row r="136" spans="1:12" x14ac:dyDescent="0.25">
      <c r="A136" s="9" t="s">
        <v>30</v>
      </c>
      <c r="B136" s="29" t="s">
        <v>215</v>
      </c>
      <c r="C136" s="9">
        <v>278</v>
      </c>
      <c r="D136" s="9">
        <v>77</v>
      </c>
      <c r="E136" s="9">
        <v>33</v>
      </c>
      <c r="F136" s="9" t="s">
        <v>31</v>
      </c>
      <c r="G136" s="9">
        <v>33</v>
      </c>
      <c r="H136" s="9">
        <f t="shared" si="12"/>
        <v>0</v>
      </c>
      <c r="I136" s="10">
        <f t="shared" si="13"/>
        <v>1</v>
      </c>
      <c r="J136" s="17">
        <f t="shared" si="9"/>
        <v>2541</v>
      </c>
      <c r="K136" s="16"/>
      <c r="L136" s="17">
        <f t="shared" si="14"/>
        <v>0</v>
      </c>
    </row>
    <row r="137" spans="1:12" x14ac:dyDescent="0.25">
      <c r="A137" s="9" t="s">
        <v>30</v>
      </c>
      <c r="B137" s="29" t="s">
        <v>216</v>
      </c>
      <c r="C137" s="9">
        <v>279</v>
      </c>
      <c r="D137" s="9">
        <v>23</v>
      </c>
      <c r="E137" s="9">
        <v>66</v>
      </c>
      <c r="F137" s="9" t="s">
        <v>23</v>
      </c>
      <c r="G137" s="9">
        <v>66</v>
      </c>
      <c r="H137" s="9">
        <f t="shared" si="12"/>
        <v>0</v>
      </c>
      <c r="I137" s="10">
        <f t="shared" si="13"/>
        <v>1</v>
      </c>
      <c r="J137" s="17">
        <f t="shared" si="9"/>
        <v>1518</v>
      </c>
      <c r="K137" s="16"/>
      <c r="L137" s="17">
        <f t="shared" si="14"/>
        <v>0</v>
      </c>
    </row>
    <row r="138" spans="1:12" x14ac:dyDescent="0.25">
      <c r="A138" s="9" t="s">
        <v>30</v>
      </c>
      <c r="B138" s="29" t="s">
        <v>217</v>
      </c>
      <c r="C138" s="9">
        <v>280</v>
      </c>
      <c r="D138" s="9">
        <v>151</v>
      </c>
      <c r="E138" s="9">
        <v>16.25</v>
      </c>
      <c r="F138" s="9" t="s">
        <v>31</v>
      </c>
      <c r="G138" s="9">
        <v>16.25</v>
      </c>
      <c r="H138" s="9">
        <f t="shared" si="12"/>
        <v>0</v>
      </c>
      <c r="I138" s="10">
        <f t="shared" si="13"/>
        <v>1</v>
      </c>
      <c r="J138" s="17">
        <f t="shared" si="9"/>
        <v>2453.75</v>
      </c>
      <c r="K138" s="16"/>
      <c r="L138" s="17">
        <f t="shared" si="14"/>
        <v>0</v>
      </c>
    </row>
    <row r="139" spans="1:12" x14ac:dyDescent="0.25">
      <c r="A139" s="9" t="s">
        <v>22</v>
      </c>
      <c r="B139" s="29" t="s">
        <v>218</v>
      </c>
      <c r="C139" s="9">
        <v>282</v>
      </c>
      <c r="D139" s="9">
        <v>350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9"/>
        <v>350</v>
      </c>
      <c r="K139" s="16"/>
      <c r="L139" s="17">
        <f t="shared" si="14"/>
        <v>0</v>
      </c>
    </row>
    <row r="140" spans="1:12" x14ac:dyDescent="0.25">
      <c r="A140" s="9" t="s">
        <v>21</v>
      </c>
      <c r="B140" s="29" t="s">
        <v>219</v>
      </c>
      <c r="C140" s="9">
        <v>283</v>
      </c>
      <c r="D140" s="9">
        <v>400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9"/>
        <v>400</v>
      </c>
      <c r="K140" s="16"/>
      <c r="L140" s="17">
        <f t="shared" si="14"/>
        <v>0</v>
      </c>
    </row>
    <row r="141" spans="1:12" x14ac:dyDescent="0.25">
      <c r="A141" s="9" t="s">
        <v>34</v>
      </c>
      <c r="B141" s="29" t="s">
        <v>313</v>
      </c>
      <c r="C141" s="9">
        <v>287</v>
      </c>
      <c r="D141" s="9">
        <v>800</v>
      </c>
      <c r="E141" s="9">
        <v>1</v>
      </c>
      <c r="F141" s="9" t="s">
        <v>13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9"/>
        <v>800</v>
      </c>
      <c r="K141" s="16"/>
      <c r="L141" s="17">
        <f t="shared" si="14"/>
        <v>0</v>
      </c>
    </row>
    <row r="142" spans="1:12" x14ac:dyDescent="0.25">
      <c r="A142" s="9" t="s">
        <v>42</v>
      </c>
      <c r="B142" s="29" t="s">
        <v>404</v>
      </c>
      <c r="C142" s="9">
        <v>309</v>
      </c>
      <c r="D142" s="9">
        <v>6000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9"/>
        <v>6000</v>
      </c>
      <c r="K142" s="16"/>
      <c r="L142" s="17">
        <f t="shared" si="14"/>
        <v>0</v>
      </c>
    </row>
    <row r="143" spans="1:12" x14ac:dyDescent="0.25">
      <c r="A143" s="9" t="s">
        <v>60</v>
      </c>
      <c r="B143" s="29" t="s">
        <v>328</v>
      </c>
      <c r="C143" s="9">
        <v>351</v>
      </c>
      <c r="D143" s="9">
        <v>1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9"/>
        <v>0</v>
      </c>
      <c r="K143" s="16"/>
      <c r="L143" s="17">
        <f t="shared" si="14"/>
        <v>0</v>
      </c>
    </row>
    <row r="144" spans="1:12" x14ac:dyDescent="0.25">
      <c r="A144" s="9" t="s">
        <v>42</v>
      </c>
      <c r="B144" s="29" t="s">
        <v>405</v>
      </c>
      <c r="C144" s="9">
        <v>359</v>
      </c>
      <c r="D144" s="9">
        <v>301.392</v>
      </c>
      <c r="E144" s="9">
        <v>15.1441</v>
      </c>
      <c r="F144" s="9" t="s">
        <v>23</v>
      </c>
      <c r="G144" s="9">
        <v>15.14</v>
      </c>
      <c r="H144" s="9">
        <f t="shared" si="12"/>
        <v>4.0999999999993264E-3</v>
      </c>
      <c r="I144" s="10">
        <f t="shared" si="13"/>
        <v>0.99972926750351632</v>
      </c>
      <c r="J144" s="17">
        <f t="shared" si="9"/>
        <v>4563.0748800000001</v>
      </c>
      <c r="K144" s="16"/>
      <c r="L144" s="17">
        <f t="shared" si="14"/>
        <v>0</v>
      </c>
    </row>
    <row r="145" spans="1:12" x14ac:dyDescent="0.25">
      <c r="A145" s="9" t="s">
        <v>21</v>
      </c>
      <c r="B145" s="29" t="s">
        <v>318</v>
      </c>
      <c r="C145" s="9">
        <v>379</v>
      </c>
      <c r="D145" s="9">
        <v>16.146000000000001</v>
      </c>
      <c r="E145" s="9">
        <v>88.739000000000004</v>
      </c>
      <c r="F145" s="9" t="s">
        <v>10</v>
      </c>
      <c r="G145" s="9">
        <v>0</v>
      </c>
      <c r="H145" s="9">
        <f t="shared" si="12"/>
        <v>88.739000000000004</v>
      </c>
      <c r="I145" s="10">
        <f t="shared" si="13"/>
        <v>0</v>
      </c>
      <c r="J145" s="17">
        <f t="shared" si="9"/>
        <v>0</v>
      </c>
      <c r="K145" s="16"/>
      <c r="L145" s="17">
        <f t="shared" si="14"/>
        <v>0</v>
      </c>
    </row>
    <row r="146" spans="1:12" x14ac:dyDescent="0.25">
      <c r="A146" s="9" t="s">
        <v>21</v>
      </c>
      <c r="B146" s="29" t="s">
        <v>319</v>
      </c>
      <c r="C146" s="9">
        <v>380</v>
      </c>
      <c r="D146" s="9">
        <v>16.146000000000001</v>
      </c>
      <c r="E146" s="9">
        <v>19.43</v>
      </c>
      <c r="F146" s="9" t="s">
        <v>10</v>
      </c>
      <c r="G146" s="9">
        <v>0</v>
      </c>
      <c r="H146" s="9">
        <f t="shared" si="12"/>
        <v>19.43</v>
      </c>
      <c r="I146" s="10">
        <f t="shared" si="13"/>
        <v>0</v>
      </c>
      <c r="J146" s="17">
        <f t="shared" si="9"/>
        <v>0</v>
      </c>
      <c r="K146" s="16"/>
      <c r="L146" s="17">
        <f t="shared" si="14"/>
        <v>0</v>
      </c>
    </row>
    <row r="147" spans="1:12" x14ac:dyDescent="0.25">
      <c r="A147" s="9" t="s">
        <v>21</v>
      </c>
      <c r="B147" s="29" t="s">
        <v>320</v>
      </c>
      <c r="C147" s="9">
        <v>381</v>
      </c>
      <c r="D147" s="9">
        <v>16.146000000000001</v>
      </c>
      <c r="E147" s="9">
        <v>12.55</v>
      </c>
      <c r="F147" s="9" t="s">
        <v>10</v>
      </c>
      <c r="G147" s="9">
        <v>0</v>
      </c>
      <c r="H147" s="9">
        <f t="shared" si="12"/>
        <v>12.55</v>
      </c>
      <c r="I147" s="10">
        <f t="shared" si="13"/>
        <v>0</v>
      </c>
      <c r="J147" s="17">
        <f t="shared" si="9"/>
        <v>0</v>
      </c>
      <c r="K147" s="16"/>
      <c r="L147" s="17">
        <f t="shared" si="14"/>
        <v>0</v>
      </c>
    </row>
    <row r="148" spans="1:12" x14ac:dyDescent="0.25">
      <c r="A148" s="9" t="s">
        <v>18</v>
      </c>
      <c r="B148" s="29" t="s">
        <v>229</v>
      </c>
      <c r="C148" s="9">
        <v>447</v>
      </c>
      <c r="D148" s="9">
        <v>4630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9"/>
        <v>4630</v>
      </c>
      <c r="K148" s="16"/>
      <c r="L148" s="17">
        <f t="shared" si="14"/>
        <v>0</v>
      </c>
    </row>
    <row r="149" spans="1:12" x14ac:dyDescent="0.25">
      <c r="A149" s="9" t="s">
        <v>24</v>
      </c>
      <c r="B149" s="29" t="s">
        <v>321</v>
      </c>
      <c r="C149" s="9">
        <v>468</v>
      </c>
      <c r="D149" s="9">
        <v>750</v>
      </c>
      <c r="E149" s="9">
        <v>1</v>
      </c>
      <c r="F149" s="9" t="s">
        <v>13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9"/>
        <v>750</v>
      </c>
      <c r="K149" s="16"/>
      <c r="L149" s="17">
        <f t="shared" si="14"/>
        <v>0</v>
      </c>
    </row>
    <row r="150" spans="1:12" x14ac:dyDescent="0.25">
      <c r="A150" s="9" t="s">
        <v>29</v>
      </c>
      <c r="B150" s="29" t="s">
        <v>275</v>
      </c>
      <c r="C150" s="9">
        <v>549</v>
      </c>
      <c r="D150" s="9">
        <v>800</v>
      </c>
      <c r="E150" s="9">
        <v>1</v>
      </c>
      <c r="F150" s="9" t="s">
        <v>12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ref="J150" si="15">D150*G150</f>
        <v>800</v>
      </c>
      <c r="K150" s="16"/>
      <c r="L150" s="17">
        <f t="shared" si="14"/>
        <v>0</v>
      </c>
    </row>
  </sheetData>
  <autoFilter ref="A3:O150" xr:uid="{00000000-0009-0000-0000-000050000000}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3:O138"/>
  <sheetViews>
    <sheetView topLeftCell="A118" zoomScale="85" zoomScaleNormal="85" workbookViewId="0">
      <pane xSplit="2" topLeftCell="C1" activePane="topRight" state="frozen"/>
      <selection activeCell="A37" sqref="A37"/>
      <selection pane="topRight" activeCell="L4" sqref="A4:L137"/>
    </sheetView>
  </sheetViews>
  <sheetFormatPr defaultRowHeight="15" x14ac:dyDescent="0.25"/>
  <cols>
    <col min="1" max="1" width="29" bestFit="1" customWidth="1"/>
    <col min="2" max="2" width="51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SUMIF($A$4:$A$1513,"AAIDHUL MIAH",$L$4:$L$1513)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SUMIF($A$4:$A$1513,"EBI ABRAHAM",$L$4:$L$1513)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SUMIF($A$4:$A$1513,"JMJ WATERPROOING ENTERPRISES",$L$4:$L$1513)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SUMIF($A$4:$A$1513,"KRIUTTIBAS DAS",$L$4:$L$1513)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SUMIF($A$4:$A$1513,"LEGENDRY LANDSCAPE",$L$4:$L$1513)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SUMIF($A$4:$A$1513,"MANJUNATHA P",$L$4:$L$1513)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75.319999999999993</v>
      </c>
      <c r="F10" s="9" t="s">
        <v>14</v>
      </c>
      <c r="G10" s="9">
        <v>75.319999999999993</v>
      </c>
      <c r="H10" s="9">
        <f t="shared" si="0"/>
        <v>0</v>
      </c>
      <c r="I10" s="10">
        <f t="shared" si="1"/>
        <v>1</v>
      </c>
      <c r="J10" s="17">
        <f t="shared" si="2"/>
        <v>10629.1584</v>
      </c>
      <c r="K10" s="16"/>
      <c r="L10" s="17">
        <f t="shared" si="3"/>
        <v>0</v>
      </c>
      <c r="N10" s="17" t="s">
        <v>66</v>
      </c>
      <c r="O10" s="17">
        <f>SUMIF($A$4:$A$1513,"NAGARAJ",$L$4:$L$1513)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SUMIF($A$4:$A$1513,"PRAKASH H N",$L$4:$L$1513)</f>
        <v>600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SUMIF($A$4:$A$1513,"RAMAKRUSHNA PRADHAN",$L$4:$L$1513)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4.17</v>
      </c>
      <c r="F13" s="9" t="s">
        <v>14</v>
      </c>
      <c r="G13" s="9">
        <v>4.17</v>
      </c>
      <c r="H13" s="9">
        <f t="shared" si="0"/>
        <v>0</v>
      </c>
      <c r="I13" s="10">
        <f t="shared" si="1"/>
        <v>1</v>
      </c>
      <c r="J13" s="17">
        <f t="shared" si="2"/>
        <v>588.47040000000004</v>
      </c>
      <c r="K13" s="16"/>
      <c r="L13" s="17">
        <f t="shared" si="3"/>
        <v>0</v>
      </c>
      <c r="N13" s="17" t="s">
        <v>21</v>
      </c>
      <c r="O13" s="17">
        <f>SUMIF($A$4:$A$1513,"RUPAK NAYAK",$L$4:$L$1513)</f>
        <v>33920.661520000001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28.67</v>
      </c>
      <c r="F14" s="9" t="s">
        <v>10</v>
      </c>
      <c r="G14" s="9">
        <v>28.67</v>
      </c>
      <c r="H14" s="9">
        <f t="shared" si="0"/>
        <v>0</v>
      </c>
      <c r="I14" s="10">
        <f t="shared" si="1"/>
        <v>1</v>
      </c>
      <c r="J14" s="17">
        <f t="shared" si="2"/>
        <v>630.74</v>
      </c>
      <c r="K14" s="16"/>
      <c r="L14" s="17">
        <f t="shared" si="3"/>
        <v>0</v>
      </c>
      <c r="N14" s="17" t="s">
        <v>32</v>
      </c>
      <c r="O14" s="17">
        <f>SUMIF($A$4:$A$1513,"SANTOSH KUMAR",$L$4:$L$1513)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SUMIF($A$4:$A$1513,"SARAT BARMAN",$L$4:$L$1513)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SUMIF($A$4:$A$1513,"SAVITA DEVI",$L$4:$L$1513)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SUMIF($A$4:$A$1513,"SHOKAT",$L$4:$L$1513)</f>
        <v>48888.727199999994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SUMIF($A$4:$A$1513,"SHREE DM STEEL FURNITURE AND INTERIOR",$L$4:$L$1513)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SUMIF($A$4:$A$1513,"SK ANSAR HOSSIAN",$L$4:$L$1513)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0.37</v>
      </c>
      <c r="F20" s="9" t="s">
        <v>16</v>
      </c>
      <c r="G20" s="9">
        <v>0.37</v>
      </c>
      <c r="H20" s="9">
        <f t="shared" si="0"/>
        <v>0</v>
      </c>
      <c r="I20" s="10">
        <f t="shared" si="1"/>
        <v>1</v>
      </c>
      <c r="J20" s="17">
        <f t="shared" si="2"/>
        <v>2775</v>
      </c>
      <c r="K20" s="16"/>
      <c r="L20" s="17">
        <f t="shared" si="3"/>
        <v>0</v>
      </c>
      <c r="N20" s="17" t="s">
        <v>28</v>
      </c>
      <c r="O20" s="17">
        <f>SUMIF($A$4:$A$1513,"SREE VINAYAKA ELECTRICALS",$L$4:$L$1513)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3375</v>
      </c>
      <c r="K21" s="16"/>
      <c r="L21" s="17">
        <f t="shared" si="3"/>
        <v>0</v>
      </c>
      <c r="N21" s="17" t="s">
        <v>58</v>
      </c>
      <c r="O21" s="17">
        <f>SUMIF($A$4:$A$1513,"SRI CHOWDESHWARI WATER SUPPLY",$L$4:$L$1513)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0.55000000000000004</v>
      </c>
      <c r="F22" s="9" t="s">
        <v>16</v>
      </c>
      <c r="G22" s="9">
        <v>0.55000000000000004</v>
      </c>
      <c r="H22" s="9">
        <f t="shared" si="0"/>
        <v>0</v>
      </c>
      <c r="I22" s="10">
        <f t="shared" si="1"/>
        <v>1</v>
      </c>
      <c r="J22" s="17">
        <f t="shared" si="2"/>
        <v>4125</v>
      </c>
      <c r="K22" s="16"/>
      <c r="L22" s="17">
        <f t="shared" si="3"/>
        <v>0</v>
      </c>
      <c r="N22" s="17" t="s">
        <v>29</v>
      </c>
      <c r="O22" s="17">
        <f>SUMIF($A$4:$A$1513,"SUBHASMITA DAS",$L$4:$L$1513)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3750</v>
      </c>
      <c r="K23" s="16"/>
      <c r="L23" s="17">
        <f t="shared" si="3"/>
        <v>0</v>
      </c>
      <c r="N23" s="17" t="s">
        <v>80</v>
      </c>
      <c r="O23" s="17">
        <f>SUMIF($A$4:$A$1513,"UDHABHAI R PARMAR",$L$4:$L$1513)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1.25</v>
      </c>
      <c r="F24" s="9" t="s">
        <v>16</v>
      </c>
      <c r="G24" s="9">
        <v>1.25</v>
      </c>
      <c r="H24" s="9">
        <f t="shared" si="0"/>
        <v>0</v>
      </c>
      <c r="I24" s="10">
        <f t="shared" si="1"/>
        <v>1</v>
      </c>
      <c r="J24" s="17">
        <f t="shared" si="2"/>
        <v>9375</v>
      </c>
      <c r="K24" s="16"/>
      <c r="L24" s="17">
        <f t="shared" si="3"/>
        <v>0</v>
      </c>
      <c r="N24" s="17" t="s">
        <v>15</v>
      </c>
      <c r="O24" s="17">
        <f>SUMIF($A$4:$A$1513,"V VENKATANARAYANA",$L$4:$L$1513)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SUMIF($A$4:$A$1513,"YELLAPPA C",$L$4:$L$1513)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7500</v>
      </c>
      <c r="E26" s="9">
        <v>0.14000000000000001</v>
      </c>
      <c r="F26" s="9" t="s">
        <v>16</v>
      </c>
      <c r="G26" s="9">
        <v>0</v>
      </c>
      <c r="H26" s="9">
        <f t="shared" si="0"/>
        <v>0.14000000000000001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SUMIF($A$4:$A$1513,"RABIUL MOLLA",$L$4:$L$1513)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SUMIF($A$4:$A$1513,"KOUSHIK MANDAL",$L$4:$L$1513)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SUMIF($A$4:$A$1513,"SHEKAR T",$L$4:$L$1513)</f>
        <v>0</v>
      </c>
    </row>
    <row r="29" spans="1:15" ht="15.75" x14ac:dyDescent="0.25">
      <c r="A29" s="9" t="s">
        <v>66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51" t="s">
        <v>472</v>
      </c>
      <c r="O29" s="21">
        <f>SUM(O4:O28)</f>
        <v>83409.388719999988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17</v>
      </c>
      <c r="B35" s="29" t="s">
        <v>112</v>
      </c>
      <c r="C35" s="9">
        <v>50</v>
      </c>
      <c r="D35" s="9">
        <v>225</v>
      </c>
      <c r="E35" s="9">
        <v>0.81200000000000006</v>
      </c>
      <c r="F35" s="9" t="s">
        <v>14</v>
      </c>
      <c r="G35" s="9">
        <v>0</v>
      </c>
      <c r="H35" s="9">
        <f t="shared" si="0"/>
        <v>0.81200000000000006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17</v>
      </c>
      <c r="B37" s="29" t="s">
        <v>113</v>
      </c>
      <c r="C37" s="9">
        <v>51</v>
      </c>
      <c r="D37" s="9">
        <v>1500</v>
      </c>
      <c r="E37" s="9">
        <v>0.74199999999999999</v>
      </c>
      <c r="F37" s="9" t="s">
        <v>14</v>
      </c>
      <c r="G37" s="9">
        <v>0</v>
      </c>
      <c r="H37" s="9">
        <f t="shared" si="0"/>
        <v>0.74199999999999999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114</v>
      </c>
      <c r="C38" s="9">
        <v>53</v>
      </c>
      <c r="D38" s="9">
        <v>900</v>
      </c>
      <c r="E38" s="9">
        <v>4</v>
      </c>
      <c r="F38" s="9" t="s">
        <v>14</v>
      </c>
      <c r="G38" s="9">
        <v>4</v>
      </c>
      <c r="H38" s="9">
        <f t="shared" si="0"/>
        <v>0</v>
      </c>
      <c r="I38" s="10">
        <f t="shared" si="1"/>
        <v>1</v>
      </c>
      <c r="J38" s="17">
        <f t="shared" si="2"/>
        <v>3600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114</v>
      </c>
      <c r="C39" s="9">
        <v>53</v>
      </c>
      <c r="D39" s="9">
        <v>900</v>
      </c>
      <c r="E39" s="9">
        <v>0.33</v>
      </c>
      <c r="F39" s="9" t="s">
        <v>14</v>
      </c>
      <c r="G39" s="9">
        <v>0</v>
      </c>
      <c r="H39" s="9">
        <f t="shared" si="0"/>
        <v>0.33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115</v>
      </c>
      <c r="C40" s="9">
        <v>55</v>
      </c>
      <c r="D40" s="9">
        <v>2000</v>
      </c>
      <c r="E40" s="9">
        <v>3.0409999999999999</v>
      </c>
      <c r="F40" s="9" t="s">
        <v>14</v>
      </c>
      <c r="G40" s="9">
        <v>3.04</v>
      </c>
      <c r="H40" s="9">
        <f t="shared" si="0"/>
        <v>9.9999999999988987E-4</v>
      </c>
      <c r="I40" s="10">
        <f t="shared" si="1"/>
        <v>0.99967116080236773</v>
      </c>
      <c r="J40" s="17">
        <f t="shared" si="2"/>
        <v>6080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116</v>
      </c>
      <c r="C41" s="9">
        <v>58</v>
      </c>
      <c r="D41" s="9">
        <v>225</v>
      </c>
      <c r="E41" s="9">
        <v>15.33</v>
      </c>
      <c r="F41" s="9" t="s">
        <v>14</v>
      </c>
      <c r="G41" s="9">
        <v>15.33</v>
      </c>
      <c r="H41" s="9">
        <f t="shared" si="0"/>
        <v>0</v>
      </c>
      <c r="I41" s="10">
        <f t="shared" si="1"/>
        <v>1</v>
      </c>
      <c r="J41" s="17">
        <f t="shared" si="2"/>
        <v>3449.25</v>
      </c>
      <c r="K41" s="16"/>
      <c r="L41" s="17">
        <f t="shared" si="3"/>
        <v>0</v>
      </c>
    </row>
    <row r="42" spans="1:12" x14ac:dyDescent="0.25">
      <c r="A42" s="9" t="s">
        <v>17</v>
      </c>
      <c r="B42" s="29" t="s">
        <v>116</v>
      </c>
      <c r="C42" s="9">
        <v>58</v>
      </c>
      <c r="D42" s="9">
        <v>225</v>
      </c>
      <c r="E42" s="9">
        <v>1.5369999999999999</v>
      </c>
      <c r="F42" s="9" t="s">
        <v>14</v>
      </c>
      <c r="G42" s="9">
        <v>0</v>
      </c>
      <c r="H42" s="9">
        <f t="shared" si="0"/>
        <v>1.5369999999999999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117</v>
      </c>
      <c r="C43" s="9">
        <v>61</v>
      </c>
      <c r="D43" s="9">
        <v>2000</v>
      </c>
      <c r="E43" s="9">
        <v>1.77</v>
      </c>
      <c r="F43" s="9" t="s">
        <v>14</v>
      </c>
      <c r="G43" s="9">
        <v>1.77</v>
      </c>
      <c r="H43" s="9">
        <f t="shared" si="0"/>
        <v>0</v>
      </c>
      <c r="I43" s="10">
        <f t="shared" si="1"/>
        <v>1</v>
      </c>
      <c r="J43" s="17">
        <f t="shared" si="2"/>
        <v>3540</v>
      </c>
      <c r="K43" s="16"/>
      <c r="L43" s="17">
        <f t="shared" si="3"/>
        <v>0</v>
      </c>
    </row>
    <row r="44" spans="1:12" x14ac:dyDescent="0.25">
      <c r="A44" s="9" t="s">
        <v>17</v>
      </c>
      <c r="B44" s="29" t="s">
        <v>118</v>
      </c>
      <c r="C44" s="9">
        <v>63</v>
      </c>
      <c r="D44" s="9">
        <v>1500</v>
      </c>
      <c r="E44" s="9">
        <v>0.99</v>
      </c>
      <c r="F44" s="9" t="s">
        <v>14</v>
      </c>
      <c r="G44" s="9">
        <v>0</v>
      </c>
      <c r="H44" s="9">
        <f t="shared" si="0"/>
        <v>0.99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18</v>
      </c>
      <c r="B45" s="29" t="s">
        <v>119</v>
      </c>
      <c r="C45" s="9">
        <v>68</v>
      </c>
      <c r="D45" s="9">
        <v>2000</v>
      </c>
      <c r="E45" s="9">
        <v>1</v>
      </c>
      <c r="F45" s="9" t="s">
        <v>12</v>
      </c>
      <c r="G45" s="9">
        <v>1</v>
      </c>
      <c r="H45" s="9">
        <f t="shared" si="0"/>
        <v>0</v>
      </c>
      <c r="I45" s="10">
        <f t="shared" si="1"/>
        <v>1</v>
      </c>
      <c r="J45" s="17">
        <f t="shared" si="2"/>
        <v>2000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120</v>
      </c>
      <c r="C46" s="9">
        <v>69</v>
      </c>
      <c r="D46" s="9">
        <v>7500</v>
      </c>
      <c r="E46" s="9">
        <v>0.5</v>
      </c>
      <c r="F46" s="9" t="s">
        <v>16</v>
      </c>
      <c r="G46" s="9">
        <v>0.5</v>
      </c>
      <c r="H46" s="9">
        <f t="shared" si="0"/>
        <v>0</v>
      </c>
      <c r="I46" s="10">
        <f t="shared" si="1"/>
        <v>1</v>
      </c>
      <c r="J46" s="17">
        <f t="shared" si="2"/>
        <v>3750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121</v>
      </c>
      <c r="C47" s="9">
        <v>73</v>
      </c>
      <c r="D47" s="9">
        <v>7500</v>
      </c>
      <c r="E47" s="9">
        <v>1.1000000000000001</v>
      </c>
      <c r="F47" s="9" t="s">
        <v>16</v>
      </c>
      <c r="G47" s="9">
        <v>1.1000000000000001</v>
      </c>
      <c r="H47" s="9">
        <f t="shared" si="0"/>
        <v>0</v>
      </c>
      <c r="I47" s="10">
        <f t="shared" si="1"/>
        <v>1</v>
      </c>
      <c r="J47" s="17">
        <f t="shared" si="2"/>
        <v>8250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122</v>
      </c>
      <c r="C48" s="9">
        <v>77</v>
      </c>
      <c r="D48" s="9">
        <v>7500</v>
      </c>
      <c r="E48" s="9">
        <v>0.14000000000000001</v>
      </c>
      <c r="F48" s="9" t="s">
        <v>16</v>
      </c>
      <c r="G48" s="9">
        <v>0.14000000000000001</v>
      </c>
      <c r="H48" s="9">
        <f t="shared" si="0"/>
        <v>0</v>
      </c>
      <c r="I48" s="10">
        <f t="shared" si="1"/>
        <v>1</v>
      </c>
      <c r="J48" s="17">
        <f t="shared" si="2"/>
        <v>1050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123</v>
      </c>
      <c r="C49" s="9">
        <v>80</v>
      </c>
      <c r="D49" s="9">
        <v>7500</v>
      </c>
      <c r="E49" s="9">
        <v>0.15</v>
      </c>
      <c r="F49" s="9" t="s">
        <v>16</v>
      </c>
      <c r="G49" s="9">
        <v>0</v>
      </c>
      <c r="H49" s="9">
        <f t="shared" si="0"/>
        <v>0.15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124</v>
      </c>
      <c r="C50" s="9">
        <v>84</v>
      </c>
      <c r="D50" s="9">
        <v>322.92</v>
      </c>
      <c r="E50" s="9">
        <v>39.24</v>
      </c>
      <c r="F50" s="9" t="s">
        <v>10</v>
      </c>
      <c r="G50" s="9">
        <v>39.24</v>
      </c>
      <c r="H50" s="9">
        <f t="shared" si="0"/>
        <v>0</v>
      </c>
      <c r="I50" s="10">
        <f t="shared" si="1"/>
        <v>1</v>
      </c>
      <c r="J50" s="17">
        <f t="shared" si="2"/>
        <v>12671.380800000001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125</v>
      </c>
      <c r="C51" s="9">
        <v>85</v>
      </c>
      <c r="D51" s="9">
        <v>322.92</v>
      </c>
      <c r="E51" s="9">
        <v>107.8</v>
      </c>
      <c r="F51" s="9" t="s">
        <v>10</v>
      </c>
      <c r="G51" s="9">
        <v>107.8</v>
      </c>
      <c r="H51" s="9">
        <f t="shared" si="0"/>
        <v>0</v>
      </c>
      <c r="I51" s="10">
        <f t="shared" si="1"/>
        <v>1</v>
      </c>
      <c r="J51" s="17">
        <f t="shared" si="2"/>
        <v>34810.775999999998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126</v>
      </c>
      <c r="C52" s="9">
        <v>86</v>
      </c>
      <c r="D52" s="9">
        <v>322.92</v>
      </c>
      <c r="E52" s="9">
        <v>12.27</v>
      </c>
      <c r="F52" s="9" t="s">
        <v>10</v>
      </c>
      <c r="G52" s="9">
        <v>12.27</v>
      </c>
      <c r="H52" s="9">
        <f t="shared" si="0"/>
        <v>0</v>
      </c>
      <c r="I52" s="10">
        <f t="shared" si="1"/>
        <v>1</v>
      </c>
      <c r="J52" s="17">
        <f t="shared" si="2"/>
        <v>3962.2284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127</v>
      </c>
      <c r="C53" s="9">
        <v>87</v>
      </c>
      <c r="D53" s="9">
        <v>322.92</v>
      </c>
      <c r="E53" s="9">
        <v>9.8149999999999995</v>
      </c>
      <c r="F53" s="9" t="s">
        <v>10</v>
      </c>
      <c r="G53" s="9">
        <v>0</v>
      </c>
      <c r="H53" s="9">
        <f t="shared" si="0"/>
        <v>9.8149999999999995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128</v>
      </c>
      <c r="C54" s="9">
        <v>88</v>
      </c>
      <c r="D54" s="9">
        <v>2000</v>
      </c>
      <c r="E54" s="9">
        <v>2.21</v>
      </c>
      <c r="F54" s="9" t="s">
        <v>14</v>
      </c>
      <c r="G54" s="9">
        <v>2.21</v>
      </c>
      <c r="H54" s="9">
        <f t="shared" si="0"/>
        <v>0</v>
      </c>
      <c r="I54" s="10">
        <f t="shared" si="1"/>
        <v>1</v>
      </c>
      <c r="J54" s="17">
        <f t="shared" si="2"/>
        <v>4420</v>
      </c>
      <c r="K54" s="16"/>
      <c r="L54" s="17">
        <f t="shared" si="3"/>
        <v>0</v>
      </c>
    </row>
    <row r="55" spans="1:12" x14ac:dyDescent="0.25">
      <c r="A55" s="9" t="s">
        <v>17</v>
      </c>
      <c r="B55" s="29" t="s">
        <v>128</v>
      </c>
      <c r="C55" s="9">
        <v>88</v>
      </c>
      <c r="D55" s="9">
        <v>2000</v>
      </c>
      <c r="E55" s="9">
        <v>0.73299999999999998</v>
      </c>
      <c r="F55" s="9" t="s">
        <v>14</v>
      </c>
      <c r="G55" s="9">
        <v>0</v>
      </c>
      <c r="H55" s="9">
        <f t="shared" si="0"/>
        <v>0.73299999999999998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129</v>
      </c>
      <c r="C56" s="9">
        <v>91</v>
      </c>
      <c r="D56" s="9">
        <v>225</v>
      </c>
      <c r="E56" s="9">
        <v>12.13</v>
      </c>
      <c r="F56" s="9" t="s">
        <v>14</v>
      </c>
      <c r="G56" s="9">
        <v>12.13</v>
      </c>
      <c r="H56" s="9">
        <f t="shared" si="0"/>
        <v>0</v>
      </c>
      <c r="I56" s="10">
        <f t="shared" si="1"/>
        <v>1</v>
      </c>
      <c r="J56" s="17">
        <f t="shared" si="2"/>
        <v>2729.25</v>
      </c>
      <c r="K56" s="16"/>
      <c r="L56" s="17">
        <f t="shared" si="3"/>
        <v>0</v>
      </c>
    </row>
    <row r="57" spans="1:12" x14ac:dyDescent="0.25">
      <c r="A57" s="9" t="s">
        <v>17</v>
      </c>
      <c r="B57" s="29" t="s">
        <v>129</v>
      </c>
      <c r="C57" s="9">
        <v>91</v>
      </c>
      <c r="D57" s="9">
        <v>225</v>
      </c>
      <c r="E57" s="9">
        <v>1.57</v>
      </c>
      <c r="F57" s="9" t="s">
        <v>14</v>
      </c>
      <c r="G57" s="9">
        <v>0</v>
      </c>
      <c r="H57" s="9">
        <f t="shared" si="0"/>
        <v>1.57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130</v>
      </c>
      <c r="C58" s="9">
        <v>92</v>
      </c>
      <c r="D58" s="9">
        <v>2000</v>
      </c>
      <c r="E58" s="9">
        <v>1.8</v>
      </c>
      <c r="F58" s="9" t="s">
        <v>14</v>
      </c>
      <c r="G58" s="9">
        <v>1.8</v>
      </c>
      <c r="H58" s="9">
        <f t="shared" si="0"/>
        <v>0</v>
      </c>
      <c r="I58" s="10">
        <f t="shared" si="1"/>
        <v>1</v>
      </c>
      <c r="J58" s="17">
        <f t="shared" si="2"/>
        <v>3600</v>
      </c>
      <c r="K58" s="16"/>
      <c r="L58" s="17">
        <f t="shared" si="3"/>
        <v>0</v>
      </c>
    </row>
    <row r="59" spans="1:12" x14ac:dyDescent="0.25">
      <c r="A59" s="9" t="s">
        <v>17</v>
      </c>
      <c r="B59" s="29" t="s">
        <v>130</v>
      </c>
      <c r="C59" s="9">
        <v>92</v>
      </c>
      <c r="D59" s="9">
        <v>2000</v>
      </c>
      <c r="E59" s="9">
        <v>0.19</v>
      </c>
      <c r="F59" s="9" t="s">
        <v>14</v>
      </c>
      <c r="G59" s="9">
        <v>0</v>
      </c>
      <c r="H59" s="9">
        <f t="shared" si="0"/>
        <v>0.19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131</v>
      </c>
      <c r="C60" s="9">
        <v>93</v>
      </c>
      <c r="D60" s="9">
        <v>1500</v>
      </c>
      <c r="E60" s="9">
        <v>0.93700000000000006</v>
      </c>
      <c r="F60" s="9" t="s">
        <v>14</v>
      </c>
      <c r="G60" s="9">
        <v>0</v>
      </c>
      <c r="H60" s="9">
        <f t="shared" si="0"/>
        <v>0.93700000000000006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9</v>
      </c>
      <c r="B61" s="29" t="s">
        <v>132</v>
      </c>
      <c r="C61" s="9">
        <v>97</v>
      </c>
      <c r="D61" s="9">
        <v>7500</v>
      </c>
      <c r="E61" s="9">
        <v>0.1</v>
      </c>
      <c r="F61" s="9" t="s">
        <v>16</v>
      </c>
      <c r="G61" s="9">
        <v>0.1</v>
      </c>
      <c r="H61" s="9">
        <f t="shared" si="0"/>
        <v>0</v>
      </c>
      <c r="I61" s="10">
        <f t="shared" si="1"/>
        <v>1</v>
      </c>
      <c r="J61" s="17">
        <f t="shared" si="2"/>
        <v>750</v>
      </c>
      <c r="K61" s="16"/>
      <c r="L61" s="17">
        <f t="shared" si="3"/>
        <v>0</v>
      </c>
    </row>
    <row r="62" spans="1:12" x14ac:dyDescent="0.25">
      <c r="A62" s="9" t="s">
        <v>9</v>
      </c>
      <c r="B62" s="29" t="s">
        <v>133</v>
      </c>
      <c r="C62" s="9">
        <v>100</v>
      </c>
      <c r="D62" s="9">
        <v>7500</v>
      </c>
      <c r="E62" s="9">
        <v>0.17</v>
      </c>
      <c r="F62" s="9" t="s">
        <v>16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1275</v>
      </c>
      <c r="K62" s="16"/>
      <c r="L62" s="17">
        <f t="shared" si="3"/>
        <v>0</v>
      </c>
    </row>
    <row r="63" spans="1:12" x14ac:dyDescent="0.25">
      <c r="A63" s="9" t="s">
        <v>9</v>
      </c>
      <c r="B63" s="29" t="s">
        <v>134</v>
      </c>
      <c r="C63" s="9">
        <v>103</v>
      </c>
      <c r="D63" s="9">
        <v>7500</v>
      </c>
      <c r="E63" s="9">
        <v>0.02</v>
      </c>
      <c r="F63" s="9" t="s">
        <v>16</v>
      </c>
      <c r="G63" s="9">
        <v>0</v>
      </c>
      <c r="H63" s="9">
        <f t="shared" si="0"/>
        <v>0.02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66</v>
      </c>
      <c r="B64" s="29" t="s">
        <v>135</v>
      </c>
      <c r="C64" s="9">
        <v>106</v>
      </c>
      <c r="D64" s="9">
        <v>322.92</v>
      </c>
      <c r="E64" s="9">
        <v>10.8</v>
      </c>
      <c r="F64" s="9" t="s">
        <v>10</v>
      </c>
      <c r="G64" s="9">
        <v>10.8</v>
      </c>
      <c r="H64" s="9">
        <f t="shared" si="0"/>
        <v>0</v>
      </c>
      <c r="I64" s="10">
        <f t="shared" si="1"/>
        <v>1</v>
      </c>
      <c r="J64" s="17">
        <f t="shared" si="2"/>
        <v>3487.5360000000005</v>
      </c>
      <c r="K64" s="16"/>
      <c r="L64" s="17">
        <f t="shared" si="3"/>
        <v>0</v>
      </c>
    </row>
    <row r="65" spans="1:12" x14ac:dyDescent="0.25">
      <c r="A65" s="9" t="s">
        <v>66</v>
      </c>
      <c r="B65" s="29" t="s">
        <v>136</v>
      </c>
      <c r="C65" s="9">
        <v>107</v>
      </c>
      <c r="D65" s="9">
        <v>322.92</v>
      </c>
      <c r="E65" s="9">
        <v>24.14</v>
      </c>
      <c r="F65" s="9" t="s">
        <v>10</v>
      </c>
      <c r="G65" s="9">
        <v>24.14</v>
      </c>
      <c r="H65" s="9">
        <f t="shared" si="0"/>
        <v>0</v>
      </c>
      <c r="I65" s="10">
        <f t="shared" si="1"/>
        <v>1</v>
      </c>
      <c r="J65" s="17">
        <f t="shared" si="2"/>
        <v>7795.2888000000003</v>
      </c>
      <c r="K65" s="16"/>
      <c r="L65" s="17">
        <f t="shared" si="3"/>
        <v>0</v>
      </c>
    </row>
    <row r="66" spans="1:12" x14ac:dyDescent="0.25">
      <c r="A66" s="9" t="s">
        <v>66</v>
      </c>
      <c r="B66" s="29" t="s">
        <v>137</v>
      </c>
      <c r="C66" s="9">
        <v>108</v>
      </c>
      <c r="D66" s="9">
        <v>322.92</v>
      </c>
      <c r="E66" s="9">
        <v>1.89</v>
      </c>
      <c r="F66" s="9" t="s">
        <v>10</v>
      </c>
      <c r="G66" s="9">
        <v>0</v>
      </c>
      <c r="H66" s="9">
        <f t="shared" si="0"/>
        <v>1.89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138</v>
      </c>
      <c r="C67" s="9">
        <v>109</v>
      </c>
      <c r="D67" s="9">
        <v>2000</v>
      </c>
      <c r="E67" s="9">
        <v>0.41</v>
      </c>
      <c r="F67" s="9" t="s">
        <v>14</v>
      </c>
      <c r="G67" s="9">
        <v>0.41</v>
      </c>
      <c r="H67" s="9">
        <f t="shared" si="0"/>
        <v>0</v>
      </c>
      <c r="I67" s="10">
        <f t="shared" si="1"/>
        <v>1</v>
      </c>
      <c r="J67" s="17">
        <f t="shared" si="2"/>
        <v>820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139</v>
      </c>
      <c r="C68" s="9">
        <v>112</v>
      </c>
      <c r="D68" s="9">
        <v>225</v>
      </c>
      <c r="E68" s="9">
        <v>2.4119999999999999</v>
      </c>
      <c r="F68" s="9" t="s">
        <v>14</v>
      </c>
      <c r="G68" s="9">
        <v>2.41</v>
      </c>
      <c r="H68" s="9">
        <f t="shared" si="0"/>
        <v>1.9999999999997797E-3</v>
      </c>
      <c r="I68" s="10">
        <f t="shared" si="1"/>
        <v>0.99917081260364848</v>
      </c>
      <c r="J68" s="17">
        <f t="shared" si="2"/>
        <v>542.25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139</v>
      </c>
      <c r="C69" s="9">
        <v>113</v>
      </c>
      <c r="D69" s="9">
        <v>1500</v>
      </c>
      <c r="E69" s="9">
        <v>0.22</v>
      </c>
      <c r="F69" s="9" t="s">
        <v>14</v>
      </c>
      <c r="G69" s="9">
        <v>0</v>
      </c>
      <c r="H69" s="9">
        <f t="shared" si="0"/>
        <v>0.22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29</v>
      </c>
      <c r="B70" s="29" t="s">
        <v>140</v>
      </c>
      <c r="C70" s="9">
        <v>116</v>
      </c>
      <c r="D70" s="9">
        <v>50</v>
      </c>
      <c r="E70" s="9">
        <v>44</v>
      </c>
      <c r="F70" s="9" t="s">
        <v>13</v>
      </c>
      <c r="G70" s="9">
        <v>44</v>
      </c>
      <c r="H70" s="9">
        <f t="shared" ref="H70:H137" si="4">E70-G70</f>
        <v>0</v>
      </c>
      <c r="I70" s="10">
        <f t="shared" ref="I70:I137" si="5">G70/E70</f>
        <v>1</v>
      </c>
      <c r="J70" s="17">
        <f t="shared" ref="J70:J137" si="6">D70*G70</f>
        <v>2200</v>
      </c>
      <c r="K70" s="16"/>
      <c r="L70" s="17">
        <f t="shared" ref="L70:L137" si="7">D70*E70*K70</f>
        <v>0</v>
      </c>
    </row>
    <row r="71" spans="1:12" x14ac:dyDescent="0.25">
      <c r="A71" s="9" t="s">
        <v>18</v>
      </c>
      <c r="B71" s="29" t="s">
        <v>141</v>
      </c>
      <c r="C71" s="9">
        <v>118</v>
      </c>
      <c r="D71" s="9">
        <v>2000</v>
      </c>
      <c r="E71" s="9">
        <v>1</v>
      </c>
      <c r="F71" s="9" t="s">
        <v>12</v>
      </c>
      <c r="G71" s="9">
        <v>1</v>
      </c>
      <c r="H71" s="9">
        <f t="shared" si="4"/>
        <v>0</v>
      </c>
      <c r="I71" s="10">
        <f t="shared" si="5"/>
        <v>1</v>
      </c>
      <c r="J71" s="17">
        <f t="shared" si="6"/>
        <v>2000</v>
      </c>
      <c r="K71" s="16"/>
      <c r="L71" s="17">
        <f t="shared" si="7"/>
        <v>0</v>
      </c>
    </row>
    <row r="72" spans="1:12" x14ac:dyDescent="0.25">
      <c r="A72" s="9" t="s">
        <v>29</v>
      </c>
      <c r="B72" s="29" t="s">
        <v>349</v>
      </c>
      <c r="C72" s="9">
        <v>119</v>
      </c>
      <c r="D72" s="9">
        <v>800</v>
      </c>
      <c r="E72" s="9">
        <v>7.3330000000000002</v>
      </c>
      <c r="F72" s="9" t="s">
        <v>14</v>
      </c>
      <c r="G72" s="9">
        <v>7.33</v>
      </c>
      <c r="H72" s="9">
        <f t="shared" si="4"/>
        <v>3.0000000000001137E-3</v>
      </c>
      <c r="I72" s="10">
        <f t="shared" si="5"/>
        <v>0.99959089049502248</v>
      </c>
      <c r="J72" s="17">
        <f t="shared" si="6"/>
        <v>5864</v>
      </c>
      <c r="K72" s="16"/>
      <c r="L72" s="17">
        <f t="shared" si="7"/>
        <v>0</v>
      </c>
    </row>
    <row r="73" spans="1:12" x14ac:dyDescent="0.25">
      <c r="A73" s="9" t="s">
        <v>76</v>
      </c>
      <c r="B73" s="29" t="s">
        <v>142</v>
      </c>
      <c r="C73" s="9">
        <v>120</v>
      </c>
      <c r="D73" s="9">
        <v>193.75200000000001</v>
      </c>
      <c r="E73" s="9">
        <v>111.91200000000001</v>
      </c>
      <c r="F73" s="9" t="s">
        <v>10</v>
      </c>
      <c r="G73" s="9">
        <v>89.53</v>
      </c>
      <c r="H73" s="9">
        <f t="shared" si="4"/>
        <v>22.382000000000005</v>
      </c>
      <c r="I73" s="10">
        <f t="shared" si="5"/>
        <v>0.80000357423690038</v>
      </c>
      <c r="J73" s="17">
        <f t="shared" si="6"/>
        <v>17346.616560000002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143</v>
      </c>
      <c r="C74" s="9">
        <v>124</v>
      </c>
      <c r="D74" s="9">
        <v>193.75200000000001</v>
      </c>
      <c r="E74" s="9">
        <v>123.14</v>
      </c>
      <c r="F74" s="9" t="s">
        <v>10</v>
      </c>
      <c r="G74" s="9">
        <v>90</v>
      </c>
      <c r="H74" s="9">
        <f t="shared" si="4"/>
        <v>33.14</v>
      </c>
      <c r="I74" s="10">
        <f t="shared" si="5"/>
        <v>0.73087542634399871</v>
      </c>
      <c r="J74" s="17">
        <f t="shared" si="6"/>
        <v>17437.68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144</v>
      </c>
      <c r="C75" s="9">
        <v>129</v>
      </c>
      <c r="D75" s="9">
        <v>193.75200000000001</v>
      </c>
      <c r="E75" s="9">
        <v>62.701999999999998</v>
      </c>
      <c r="F75" s="9" t="s">
        <v>10</v>
      </c>
      <c r="G75" s="9">
        <v>50.16</v>
      </c>
      <c r="H75" s="9">
        <f t="shared" si="4"/>
        <v>12.542000000000002</v>
      </c>
      <c r="I75" s="10">
        <f t="shared" si="5"/>
        <v>0.79997448247264835</v>
      </c>
      <c r="J75" s="17">
        <f t="shared" si="6"/>
        <v>9718.6003199999996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142</v>
      </c>
      <c r="C76" s="9">
        <v>120</v>
      </c>
      <c r="D76" s="9">
        <v>215.28</v>
      </c>
      <c r="E76" s="9">
        <v>111.91200000000001</v>
      </c>
      <c r="F76" s="9" t="s">
        <v>10</v>
      </c>
      <c r="G76" s="9">
        <f t="shared" ref="G76:G82" si="8">E76</f>
        <v>111.91200000000001</v>
      </c>
      <c r="H76" s="9">
        <f t="shared" ref="H76:H78" si="9">E76-G76</f>
        <v>0</v>
      </c>
      <c r="I76" s="10">
        <f t="shared" ref="I76:I78" si="10">G76/E76</f>
        <v>1</v>
      </c>
      <c r="J76" s="17">
        <f t="shared" ref="J76:J78" si="11">D76*G76</f>
        <v>24092.415360000003</v>
      </c>
      <c r="K76" s="16"/>
      <c r="L76" s="17">
        <f t="shared" ref="L76:L78" si="12">D76*E76*K76</f>
        <v>0</v>
      </c>
    </row>
    <row r="77" spans="1:12" x14ac:dyDescent="0.25">
      <c r="A77" s="9" t="s">
        <v>42</v>
      </c>
      <c r="B77" s="29" t="s">
        <v>143</v>
      </c>
      <c r="C77" s="9">
        <v>124</v>
      </c>
      <c r="D77" s="9">
        <v>215.28</v>
      </c>
      <c r="E77" s="9">
        <v>123.14</v>
      </c>
      <c r="F77" s="9" t="s">
        <v>10</v>
      </c>
      <c r="G77" s="9">
        <f t="shared" si="8"/>
        <v>123.14</v>
      </c>
      <c r="H77" s="9">
        <f t="shared" si="9"/>
        <v>0</v>
      </c>
      <c r="I77" s="10">
        <f t="shared" si="10"/>
        <v>1</v>
      </c>
      <c r="J77" s="17">
        <f t="shared" si="11"/>
        <v>26509.5792</v>
      </c>
      <c r="K77" s="16"/>
      <c r="L77" s="17">
        <f t="shared" si="12"/>
        <v>0</v>
      </c>
    </row>
    <row r="78" spans="1:12" x14ac:dyDescent="0.25">
      <c r="A78" s="9" t="s">
        <v>42</v>
      </c>
      <c r="B78" s="29" t="s">
        <v>144</v>
      </c>
      <c r="C78" s="9">
        <v>129</v>
      </c>
      <c r="D78" s="9">
        <v>215.28</v>
      </c>
      <c r="E78" s="9">
        <v>62.701999999999998</v>
      </c>
      <c r="F78" s="9" t="s">
        <v>10</v>
      </c>
      <c r="G78" s="9">
        <f t="shared" si="8"/>
        <v>62.701999999999998</v>
      </c>
      <c r="H78" s="9">
        <f t="shared" si="9"/>
        <v>0</v>
      </c>
      <c r="I78" s="10">
        <f t="shared" si="10"/>
        <v>1</v>
      </c>
      <c r="J78" s="17">
        <f t="shared" si="11"/>
        <v>13498.486559999999</v>
      </c>
      <c r="K78" s="16"/>
      <c r="L78" s="17">
        <f t="shared" si="12"/>
        <v>0</v>
      </c>
    </row>
    <row r="79" spans="1:12" x14ac:dyDescent="0.25">
      <c r="A79" s="9" t="s">
        <v>42</v>
      </c>
      <c r="B79" s="29" t="s">
        <v>145</v>
      </c>
      <c r="C79" s="9">
        <v>133</v>
      </c>
      <c r="D79" s="9">
        <v>65.599999999999994</v>
      </c>
      <c r="E79" s="9">
        <v>32.04</v>
      </c>
      <c r="F79" s="9" t="s">
        <v>19</v>
      </c>
      <c r="G79" s="9">
        <f t="shared" si="8"/>
        <v>32.04</v>
      </c>
      <c r="H79" s="9">
        <f t="shared" si="4"/>
        <v>0</v>
      </c>
      <c r="I79" s="10">
        <f t="shared" si="5"/>
        <v>1</v>
      </c>
      <c r="J79" s="17">
        <f t="shared" si="6"/>
        <v>2101.8239999999996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146</v>
      </c>
      <c r="C80" s="9">
        <v>137</v>
      </c>
      <c r="D80" s="9">
        <v>65.599999999999994</v>
      </c>
      <c r="E80" s="9">
        <v>32.049999999999997</v>
      </c>
      <c r="F80" s="9" t="s">
        <v>19</v>
      </c>
      <c r="G80" s="9">
        <f t="shared" si="8"/>
        <v>32.049999999999997</v>
      </c>
      <c r="H80" s="9">
        <f t="shared" si="4"/>
        <v>0</v>
      </c>
      <c r="I80" s="10">
        <f t="shared" si="5"/>
        <v>1</v>
      </c>
      <c r="J80" s="17">
        <f t="shared" si="6"/>
        <v>2102.4799999999996</v>
      </c>
      <c r="K80" s="16"/>
      <c r="L80" s="17">
        <f t="shared" si="7"/>
        <v>0</v>
      </c>
    </row>
    <row r="81" spans="1:12" x14ac:dyDescent="0.25">
      <c r="A81" s="9" t="s">
        <v>42</v>
      </c>
      <c r="B81" s="29" t="s">
        <v>276</v>
      </c>
      <c r="C81" s="9">
        <v>138</v>
      </c>
      <c r="D81" s="9">
        <v>161.46</v>
      </c>
      <c r="E81" s="9">
        <v>1.1399999999999999</v>
      </c>
      <c r="F81" s="9" t="s">
        <v>10</v>
      </c>
      <c r="G81" s="9">
        <f t="shared" si="8"/>
        <v>1.1399999999999999</v>
      </c>
      <c r="H81" s="9">
        <f t="shared" si="4"/>
        <v>0</v>
      </c>
      <c r="I81" s="10">
        <f t="shared" si="5"/>
        <v>1</v>
      </c>
      <c r="J81" s="17">
        <f t="shared" si="6"/>
        <v>184.06440000000001</v>
      </c>
      <c r="K81" s="16"/>
      <c r="L81" s="17">
        <f t="shared" si="7"/>
        <v>0</v>
      </c>
    </row>
    <row r="82" spans="1:12" x14ac:dyDescent="0.25">
      <c r="A82" s="9" t="s">
        <v>42</v>
      </c>
      <c r="B82" s="29" t="s">
        <v>310</v>
      </c>
      <c r="C82" s="9">
        <v>139</v>
      </c>
      <c r="D82" s="9">
        <v>35</v>
      </c>
      <c r="E82" s="9">
        <v>268.5</v>
      </c>
      <c r="F82" s="9" t="s">
        <v>10</v>
      </c>
      <c r="G82" s="9">
        <f t="shared" si="8"/>
        <v>268.5</v>
      </c>
      <c r="H82" s="9">
        <f t="shared" si="4"/>
        <v>0</v>
      </c>
      <c r="I82" s="10">
        <f t="shared" si="5"/>
        <v>1</v>
      </c>
      <c r="J82" s="17">
        <f t="shared" si="6"/>
        <v>9397.5</v>
      </c>
      <c r="K82" s="16"/>
      <c r="L82" s="17">
        <f t="shared" si="7"/>
        <v>0</v>
      </c>
    </row>
    <row r="83" spans="1:12" x14ac:dyDescent="0.25">
      <c r="A83" s="9" t="s">
        <v>42</v>
      </c>
      <c r="B83" s="29" t="s">
        <v>147</v>
      </c>
      <c r="C83" s="9">
        <v>140</v>
      </c>
      <c r="D83" s="9">
        <v>10.76</v>
      </c>
      <c r="E83" s="9">
        <v>177.42</v>
      </c>
      <c r="F83" s="9" t="s">
        <v>10</v>
      </c>
      <c r="G83" s="9">
        <f t="shared" ref="G83:G90" si="13">E83</f>
        <v>177.42</v>
      </c>
      <c r="H83" s="9">
        <f t="shared" si="4"/>
        <v>0</v>
      </c>
      <c r="I83" s="10">
        <f t="shared" si="5"/>
        <v>1</v>
      </c>
      <c r="J83" s="17">
        <f t="shared" si="6"/>
        <v>1909.0391999999999</v>
      </c>
      <c r="K83" s="16"/>
      <c r="L83" s="17">
        <f t="shared" si="7"/>
        <v>0</v>
      </c>
    </row>
    <row r="84" spans="1:12" x14ac:dyDescent="0.25">
      <c r="A84" s="9" t="s">
        <v>42</v>
      </c>
      <c r="B84" s="29" t="s">
        <v>148</v>
      </c>
      <c r="C84" s="9">
        <v>142</v>
      </c>
      <c r="D84" s="9">
        <v>161.46</v>
      </c>
      <c r="E84" s="9">
        <v>60.55</v>
      </c>
      <c r="F84" s="9" t="s">
        <v>10</v>
      </c>
      <c r="G84" s="9">
        <f>E84</f>
        <v>60.55</v>
      </c>
      <c r="H84" s="9">
        <f t="shared" si="4"/>
        <v>0</v>
      </c>
      <c r="I84" s="10">
        <f t="shared" si="5"/>
        <v>1</v>
      </c>
      <c r="J84" s="17">
        <f t="shared" si="6"/>
        <v>9776.4030000000002</v>
      </c>
      <c r="K84" s="16"/>
      <c r="L84" s="17">
        <f t="shared" si="7"/>
        <v>0</v>
      </c>
    </row>
    <row r="85" spans="1:12" x14ac:dyDescent="0.25">
      <c r="A85" s="9" t="s">
        <v>42</v>
      </c>
      <c r="B85" s="29" t="s">
        <v>149</v>
      </c>
      <c r="C85" s="9">
        <v>143</v>
      </c>
      <c r="D85" s="9">
        <v>161.46</v>
      </c>
      <c r="E85" s="9">
        <v>166.76</v>
      </c>
      <c r="F85" s="9" t="s">
        <v>10</v>
      </c>
      <c r="G85" s="9">
        <f>E85</f>
        <v>166.76</v>
      </c>
      <c r="H85" s="9">
        <f t="shared" si="4"/>
        <v>0</v>
      </c>
      <c r="I85" s="10">
        <f t="shared" si="5"/>
        <v>1</v>
      </c>
      <c r="J85" s="17">
        <f t="shared" si="6"/>
        <v>26925.069599999999</v>
      </c>
      <c r="K85" s="16"/>
      <c r="L85" s="17">
        <f t="shared" si="7"/>
        <v>0</v>
      </c>
    </row>
    <row r="86" spans="1:12" x14ac:dyDescent="0.25">
      <c r="A86" s="9" t="s">
        <v>17</v>
      </c>
      <c r="B86" s="29" t="s">
        <v>150</v>
      </c>
      <c r="C86" s="9">
        <v>147</v>
      </c>
      <c r="D86" s="9">
        <v>215.28</v>
      </c>
      <c r="E86" s="9">
        <v>201.85300000000001</v>
      </c>
      <c r="F86" s="9" t="s">
        <v>10</v>
      </c>
      <c r="G86" s="9">
        <f t="shared" si="13"/>
        <v>201.85300000000001</v>
      </c>
      <c r="H86" s="9">
        <f t="shared" si="4"/>
        <v>0</v>
      </c>
      <c r="I86" s="10">
        <f t="shared" si="5"/>
        <v>1</v>
      </c>
      <c r="J86" s="17">
        <f t="shared" si="6"/>
        <v>43454.913840000001</v>
      </c>
      <c r="K86" s="16"/>
      <c r="L86" s="17">
        <f t="shared" si="7"/>
        <v>0</v>
      </c>
    </row>
    <row r="87" spans="1:12" x14ac:dyDescent="0.25">
      <c r="A87" s="9" t="s">
        <v>18</v>
      </c>
      <c r="B87" s="29" t="s">
        <v>151</v>
      </c>
      <c r="C87" s="9">
        <v>150</v>
      </c>
      <c r="D87" s="9">
        <v>14500</v>
      </c>
      <c r="E87" s="9">
        <v>1</v>
      </c>
      <c r="F87" s="9" t="s">
        <v>12</v>
      </c>
      <c r="G87" s="9">
        <f t="shared" si="13"/>
        <v>1</v>
      </c>
      <c r="H87" s="9">
        <f t="shared" si="4"/>
        <v>0</v>
      </c>
      <c r="I87" s="10">
        <f t="shared" si="5"/>
        <v>1</v>
      </c>
      <c r="J87" s="17">
        <f t="shared" si="6"/>
        <v>14500</v>
      </c>
      <c r="K87" s="16"/>
      <c r="L87" s="17">
        <f t="shared" si="7"/>
        <v>0</v>
      </c>
    </row>
    <row r="88" spans="1:12" x14ac:dyDescent="0.25">
      <c r="A88" s="9" t="s">
        <v>42</v>
      </c>
      <c r="B88" s="29" t="s">
        <v>152</v>
      </c>
      <c r="C88" s="9">
        <v>151</v>
      </c>
      <c r="D88" s="9">
        <v>161.46</v>
      </c>
      <c r="E88" s="9">
        <v>61.661999999999999</v>
      </c>
      <c r="F88" s="9" t="s">
        <v>10</v>
      </c>
      <c r="G88" s="9">
        <f>E88</f>
        <v>61.661999999999999</v>
      </c>
      <c r="H88" s="9">
        <f t="shared" si="4"/>
        <v>0</v>
      </c>
      <c r="I88" s="10">
        <f t="shared" si="5"/>
        <v>1</v>
      </c>
      <c r="J88" s="17">
        <f t="shared" si="6"/>
        <v>9955.9465199999995</v>
      </c>
      <c r="K88" s="16"/>
      <c r="L88" s="17">
        <f t="shared" si="7"/>
        <v>0</v>
      </c>
    </row>
    <row r="89" spans="1:12" x14ac:dyDescent="0.25">
      <c r="A89" s="9" t="s">
        <v>42</v>
      </c>
      <c r="B89" s="29" t="s">
        <v>153</v>
      </c>
      <c r="C89" s="9">
        <v>152</v>
      </c>
      <c r="D89" s="9">
        <v>161.46</v>
      </c>
      <c r="E89" s="9">
        <v>175.88300000000001</v>
      </c>
      <c r="F89" s="9" t="s">
        <v>10</v>
      </c>
      <c r="G89" s="9">
        <f>E89</f>
        <v>175.88300000000001</v>
      </c>
      <c r="H89" s="9">
        <f t="shared" si="4"/>
        <v>0</v>
      </c>
      <c r="I89" s="10">
        <f t="shared" si="5"/>
        <v>1</v>
      </c>
      <c r="J89" s="17">
        <f t="shared" si="6"/>
        <v>28398.069180000002</v>
      </c>
      <c r="K89" s="16"/>
      <c r="L89" s="17">
        <f t="shared" si="7"/>
        <v>0</v>
      </c>
    </row>
    <row r="90" spans="1:12" x14ac:dyDescent="0.25">
      <c r="A90" s="9" t="s">
        <v>42</v>
      </c>
      <c r="B90" s="29" t="s">
        <v>154</v>
      </c>
      <c r="C90" s="9">
        <v>156</v>
      </c>
      <c r="D90" s="9">
        <v>215.28</v>
      </c>
      <c r="E90" s="9">
        <v>136.66999999999999</v>
      </c>
      <c r="F90" s="9" t="s">
        <v>10</v>
      </c>
      <c r="G90" s="9">
        <f t="shared" si="13"/>
        <v>136.66999999999999</v>
      </c>
      <c r="H90" s="9">
        <f t="shared" si="4"/>
        <v>0</v>
      </c>
      <c r="I90" s="10">
        <f t="shared" si="5"/>
        <v>1</v>
      </c>
      <c r="J90" s="17">
        <f t="shared" si="6"/>
        <v>29422.317599999998</v>
      </c>
      <c r="K90" s="16"/>
      <c r="L90" s="17">
        <f t="shared" si="7"/>
        <v>0</v>
      </c>
    </row>
    <row r="91" spans="1:12" x14ac:dyDescent="0.25">
      <c r="A91" s="9" t="s">
        <v>42</v>
      </c>
      <c r="B91" s="29" t="s">
        <v>155</v>
      </c>
      <c r="C91" s="9">
        <v>160</v>
      </c>
      <c r="D91" s="9">
        <v>161.46</v>
      </c>
      <c r="E91" s="9">
        <v>8.8699999999999992</v>
      </c>
      <c r="F91" s="9" t="s">
        <v>10</v>
      </c>
      <c r="G91" s="9">
        <f>E91</f>
        <v>8.8699999999999992</v>
      </c>
      <c r="H91" s="9">
        <f t="shared" si="4"/>
        <v>0</v>
      </c>
      <c r="I91" s="10">
        <f t="shared" si="5"/>
        <v>1</v>
      </c>
      <c r="J91" s="17">
        <f t="shared" si="6"/>
        <v>1432.1502</v>
      </c>
      <c r="K91" s="16"/>
      <c r="L91" s="17">
        <f t="shared" si="7"/>
        <v>0</v>
      </c>
    </row>
    <row r="92" spans="1:12" x14ac:dyDescent="0.25">
      <c r="A92" s="9" t="s">
        <v>42</v>
      </c>
      <c r="B92" s="29" t="s">
        <v>156</v>
      </c>
      <c r="C92" s="9">
        <v>161</v>
      </c>
      <c r="D92" s="9">
        <v>161.46</v>
      </c>
      <c r="E92" s="9">
        <v>36.94</v>
      </c>
      <c r="F92" s="9" t="s">
        <v>10</v>
      </c>
      <c r="G92" s="9">
        <f>E92</f>
        <v>36.94</v>
      </c>
      <c r="H92" s="9">
        <f t="shared" si="4"/>
        <v>0</v>
      </c>
      <c r="I92" s="10">
        <f t="shared" si="5"/>
        <v>1</v>
      </c>
      <c r="J92" s="17">
        <f t="shared" si="6"/>
        <v>5964.3324000000002</v>
      </c>
      <c r="K92" s="16"/>
      <c r="L92" s="17">
        <f t="shared" si="7"/>
        <v>0</v>
      </c>
    </row>
    <row r="93" spans="1:12" x14ac:dyDescent="0.25">
      <c r="A93" s="9" t="s">
        <v>42</v>
      </c>
      <c r="B93" s="29" t="s">
        <v>157</v>
      </c>
      <c r="C93" s="9">
        <v>165</v>
      </c>
      <c r="D93" s="9">
        <v>215.28</v>
      </c>
      <c r="E93" s="9">
        <v>112.48</v>
      </c>
      <c r="F93" s="9" t="s">
        <v>10</v>
      </c>
      <c r="G93" s="9">
        <f>E93</f>
        <v>112.48</v>
      </c>
      <c r="H93" s="9">
        <f t="shared" si="4"/>
        <v>0</v>
      </c>
      <c r="I93" s="10">
        <f t="shared" si="5"/>
        <v>1</v>
      </c>
      <c r="J93" s="17">
        <f t="shared" si="6"/>
        <v>24214.6944</v>
      </c>
      <c r="K93" s="16"/>
      <c r="L93" s="17">
        <f t="shared" si="7"/>
        <v>0</v>
      </c>
    </row>
    <row r="94" spans="1:12" x14ac:dyDescent="0.25">
      <c r="A94" s="9" t="s">
        <v>38</v>
      </c>
      <c r="B94" s="29" t="s">
        <v>158</v>
      </c>
      <c r="C94" s="9">
        <v>168</v>
      </c>
      <c r="D94" s="9">
        <v>215.28</v>
      </c>
      <c r="E94" s="9">
        <v>89.56</v>
      </c>
      <c r="F94" s="9" t="s">
        <v>10</v>
      </c>
      <c r="G94" s="9">
        <f>E94</f>
        <v>89.56</v>
      </c>
      <c r="H94" s="9">
        <f t="shared" si="4"/>
        <v>0</v>
      </c>
      <c r="I94" s="10">
        <f t="shared" si="5"/>
        <v>1</v>
      </c>
      <c r="J94" s="17">
        <f t="shared" si="6"/>
        <v>19280.4768</v>
      </c>
      <c r="K94" s="16"/>
      <c r="L94" s="17">
        <f t="shared" si="7"/>
        <v>0</v>
      </c>
    </row>
    <row r="95" spans="1:12" x14ac:dyDescent="0.25">
      <c r="A95" s="9" t="s">
        <v>38</v>
      </c>
      <c r="B95" s="29" t="s">
        <v>159</v>
      </c>
      <c r="C95" s="9">
        <v>170</v>
      </c>
      <c r="D95" s="9">
        <v>215.28</v>
      </c>
      <c r="E95" s="9">
        <v>57.87</v>
      </c>
      <c r="F95" s="9" t="s">
        <v>10</v>
      </c>
      <c r="G95" s="9">
        <f t="shared" ref="G95:G99" si="14">E95</f>
        <v>57.87</v>
      </c>
      <c r="H95" s="9">
        <f t="shared" si="4"/>
        <v>0</v>
      </c>
      <c r="I95" s="10">
        <f t="shared" si="5"/>
        <v>1</v>
      </c>
      <c r="J95" s="17">
        <f t="shared" si="6"/>
        <v>12458.2536</v>
      </c>
      <c r="K95" s="16"/>
      <c r="L95" s="17">
        <f t="shared" si="7"/>
        <v>0</v>
      </c>
    </row>
    <row r="96" spans="1:12" x14ac:dyDescent="0.25">
      <c r="A96" s="9" t="s">
        <v>38</v>
      </c>
      <c r="B96" s="29" t="s">
        <v>160</v>
      </c>
      <c r="C96" s="9">
        <v>173</v>
      </c>
      <c r="D96" s="9">
        <v>107.64</v>
      </c>
      <c r="E96" s="9">
        <v>31.53</v>
      </c>
      <c r="F96" s="9" t="s">
        <v>10</v>
      </c>
      <c r="G96" s="9">
        <f t="shared" si="14"/>
        <v>31.53</v>
      </c>
      <c r="H96" s="9">
        <f t="shared" si="4"/>
        <v>0</v>
      </c>
      <c r="I96" s="10">
        <f t="shared" si="5"/>
        <v>1</v>
      </c>
      <c r="J96" s="17">
        <f t="shared" si="6"/>
        <v>3393.8892000000001</v>
      </c>
      <c r="K96" s="16"/>
      <c r="L96" s="17">
        <f t="shared" si="7"/>
        <v>0</v>
      </c>
    </row>
    <row r="97" spans="1:12" x14ac:dyDescent="0.25">
      <c r="A97" s="9" t="s">
        <v>38</v>
      </c>
      <c r="B97" s="29" t="s">
        <v>161</v>
      </c>
      <c r="C97" s="9">
        <v>174</v>
      </c>
      <c r="D97" s="9">
        <v>215.28</v>
      </c>
      <c r="E97" s="9">
        <v>25.69</v>
      </c>
      <c r="F97" s="9" t="s">
        <v>10</v>
      </c>
      <c r="G97" s="9">
        <f t="shared" si="14"/>
        <v>25.69</v>
      </c>
      <c r="H97" s="9">
        <f t="shared" si="4"/>
        <v>0</v>
      </c>
      <c r="I97" s="10">
        <f t="shared" si="5"/>
        <v>1</v>
      </c>
      <c r="J97" s="17">
        <f t="shared" si="6"/>
        <v>5530.5432000000001</v>
      </c>
      <c r="K97" s="16"/>
      <c r="L97" s="17">
        <f t="shared" si="7"/>
        <v>0</v>
      </c>
    </row>
    <row r="98" spans="1:12" x14ac:dyDescent="0.25">
      <c r="A98" s="9" t="s">
        <v>38</v>
      </c>
      <c r="B98" s="29" t="s">
        <v>162</v>
      </c>
      <c r="C98" s="9">
        <v>178</v>
      </c>
      <c r="D98" s="9">
        <v>107.64</v>
      </c>
      <c r="E98" s="9">
        <v>31.53</v>
      </c>
      <c r="F98" s="9" t="s">
        <v>10</v>
      </c>
      <c r="G98" s="9">
        <f t="shared" si="14"/>
        <v>31.53</v>
      </c>
      <c r="H98" s="9">
        <f t="shared" si="4"/>
        <v>0</v>
      </c>
      <c r="I98" s="10">
        <f t="shared" si="5"/>
        <v>1</v>
      </c>
      <c r="J98" s="17">
        <f t="shared" si="6"/>
        <v>3393.8892000000001</v>
      </c>
      <c r="K98" s="16"/>
      <c r="L98" s="17">
        <f t="shared" si="7"/>
        <v>0</v>
      </c>
    </row>
    <row r="99" spans="1:12" x14ac:dyDescent="0.25">
      <c r="A99" s="9" t="s">
        <v>38</v>
      </c>
      <c r="B99" s="29" t="s">
        <v>163</v>
      </c>
      <c r="C99" s="9">
        <v>180</v>
      </c>
      <c r="D99" s="9">
        <v>200</v>
      </c>
      <c r="E99" s="9">
        <v>17</v>
      </c>
      <c r="F99" s="9" t="s">
        <v>13</v>
      </c>
      <c r="G99" s="9">
        <f t="shared" si="14"/>
        <v>17</v>
      </c>
      <c r="H99" s="9">
        <f t="shared" si="4"/>
        <v>0</v>
      </c>
      <c r="I99" s="10">
        <f t="shared" si="5"/>
        <v>1</v>
      </c>
      <c r="J99" s="17">
        <f t="shared" si="6"/>
        <v>3400</v>
      </c>
      <c r="K99" s="16"/>
      <c r="L99" s="17">
        <f t="shared" si="7"/>
        <v>0</v>
      </c>
    </row>
    <row r="100" spans="1:12" x14ac:dyDescent="0.25">
      <c r="A100" s="9" t="s">
        <v>20</v>
      </c>
      <c r="B100" s="29" t="s">
        <v>158</v>
      </c>
      <c r="C100" s="9">
        <v>168</v>
      </c>
      <c r="D100" s="9">
        <v>215.28</v>
      </c>
      <c r="E100" s="9">
        <v>41.12</v>
      </c>
      <c r="F100" s="9" t="s">
        <v>10</v>
      </c>
      <c r="G100" s="9">
        <v>0</v>
      </c>
      <c r="H100" s="9">
        <f t="shared" si="4"/>
        <v>41.12</v>
      </c>
      <c r="I100" s="10">
        <f t="shared" si="5"/>
        <v>0</v>
      </c>
      <c r="J100" s="17">
        <f t="shared" si="6"/>
        <v>0</v>
      </c>
      <c r="K100" s="16">
        <v>1</v>
      </c>
      <c r="L100" s="17">
        <f t="shared" si="7"/>
        <v>8852.3135999999995</v>
      </c>
    </row>
    <row r="101" spans="1:12" x14ac:dyDescent="0.25">
      <c r="A101" s="9" t="s">
        <v>20</v>
      </c>
      <c r="B101" s="29" t="s">
        <v>161</v>
      </c>
      <c r="C101" s="9">
        <v>174</v>
      </c>
      <c r="D101" s="9">
        <v>215.28</v>
      </c>
      <c r="E101" s="9">
        <v>41.12</v>
      </c>
      <c r="F101" s="9" t="s">
        <v>10</v>
      </c>
      <c r="G101" s="9">
        <v>0</v>
      </c>
      <c r="H101" s="9">
        <f t="shared" si="4"/>
        <v>41.12</v>
      </c>
      <c r="I101" s="10">
        <f t="shared" si="5"/>
        <v>0</v>
      </c>
      <c r="J101" s="17">
        <f t="shared" si="6"/>
        <v>0</v>
      </c>
      <c r="K101" s="16">
        <v>1</v>
      </c>
      <c r="L101" s="17">
        <f t="shared" si="7"/>
        <v>8852.3135999999995</v>
      </c>
    </row>
    <row r="102" spans="1:12" x14ac:dyDescent="0.25">
      <c r="A102" s="9" t="s">
        <v>20</v>
      </c>
      <c r="B102" s="29" t="s">
        <v>163</v>
      </c>
      <c r="C102" s="9">
        <v>180</v>
      </c>
      <c r="D102" s="9">
        <v>200</v>
      </c>
      <c r="E102" s="9">
        <v>1</v>
      </c>
      <c r="F102" s="9" t="s">
        <v>13</v>
      </c>
      <c r="G102" s="9">
        <v>0</v>
      </c>
      <c r="H102" s="9">
        <f t="shared" si="4"/>
        <v>1</v>
      </c>
      <c r="I102" s="10">
        <f t="shared" si="5"/>
        <v>0</v>
      </c>
      <c r="J102" s="17">
        <f t="shared" si="6"/>
        <v>0</v>
      </c>
      <c r="K102" s="16">
        <v>1</v>
      </c>
      <c r="L102" s="17">
        <f t="shared" si="7"/>
        <v>200</v>
      </c>
    </row>
    <row r="103" spans="1:12" x14ac:dyDescent="0.25">
      <c r="A103" s="9" t="s">
        <v>20</v>
      </c>
      <c r="B103" s="29" t="s">
        <v>521</v>
      </c>
      <c r="C103" s="9">
        <v>180</v>
      </c>
      <c r="D103" s="9">
        <v>70</v>
      </c>
      <c r="E103" s="9">
        <v>442.63</v>
      </c>
      <c r="F103" s="9" t="s">
        <v>23</v>
      </c>
      <c r="G103" s="9">
        <v>0</v>
      </c>
      <c r="H103" s="9">
        <f t="shared" ref="H103" si="15">E103-G103</f>
        <v>442.63</v>
      </c>
      <c r="I103" s="10">
        <f t="shared" ref="I103" si="16">G103/E103</f>
        <v>0</v>
      </c>
      <c r="J103" s="17">
        <f t="shared" ref="J103" si="17">D103*G103</f>
        <v>0</v>
      </c>
      <c r="K103" s="16">
        <v>1</v>
      </c>
      <c r="L103" s="17">
        <f t="shared" ref="L103" si="18">D103*E103*K103</f>
        <v>30984.1</v>
      </c>
    </row>
    <row r="104" spans="1:12" x14ac:dyDescent="0.25">
      <c r="A104" s="9" t="s">
        <v>21</v>
      </c>
      <c r="B104" s="29" t="s">
        <v>164</v>
      </c>
      <c r="C104" s="9">
        <v>183</v>
      </c>
      <c r="D104" s="9">
        <v>215.28</v>
      </c>
      <c r="E104" s="9">
        <v>19.974</v>
      </c>
      <c r="F104" s="9" t="s">
        <v>10</v>
      </c>
      <c r="G104" s="9">
        <f>E104</f>
        <v>19.974</v>
      </c>
      <c r="H104" s="9">
        <f t="shared" si="4"/>
        <v>0</v>
      </c>
      <c r="I104" s="10">
        <f t="shared" si="5"/>
        <v>1</v>
      </c>
      <c r="J104" s="17">
        <f t="shared" si="6"/>
        <v>4300.0027200000004</v>
      </c>
      <c r="K104" s="16"/>
      <c r="L104" s="17">
        <f t="shared" si="7"/>
        <v>0</v>
      </c>
    </row>
    <row r="105" spans="1:12" x14ac:dyDescent="0.25">
      <c r="A105" s="9" t="s">
        <v>21</v>
      </c>
      <c r="B105" s="29" t="s">
        <v>165</v>
      </c>
      <c r="C105" s="9">
        <v>185</v>
      </c>
      <c r="D105" s="9">
        <v>96.88</v>
      </c>
      <c r="E105" s="9">
        <v>61.966000000000001</v>
      </c>
      <c r="F105" s="9" t="s">
        <v>10</v>
      </c>
      <c r="G105" s="9">
        <f>E105</f>
        <v>61.966000000000001</v>
      </c>
      <c r="H105" s="9">
        <f t="shared" si="4"/>
        <v>0</v>
      </c>
      <c r="I105" s="10">
        <f t="shared" si="5"/>
        <v>1</v>
      </c>
      <c r="J105" s="17">
        <f t="shared" si="6"/>
        <v>6003.2660799999994</v>
      </c>
      <c r="K105" s="16"/>
      <c r="L105" s="17">
        <f t="shared" si="7"/>
        <v>0</v>
      </c>
    </row>
    <row r="106" spans="1:12" x14ac:dyDescent="0.25">
      <c r="A106" s="9" t="s">
        <v>21</v>
      </c>
      <c r="B106" s="29" t="s">
        <v>326</v>
      </c>
      <c r="C106" s="9">
        <v>186</v>
      </c>
      <c r="D106" s="9">
        <v>16.149999999999999</v>
      </c>
      <c r="E106" s="9">
        <v>645.84</v>
      </c>
      <c r="F106" s="9" t="s">
        <v>10</v>
      </c>
      <c r="G106" s="9">
        <f>E106</f>
        <v>645.84</v>
      </c>
      <c r="H106" s="9">
        <f t="shared" si="4"/>
        <v>0</v>
      </c>
      <c r="I106" s="10">
        <f t="shared" si="5"/>
        <v>1</v>
      </c>
      <c r="J106" s="17">
        <f t="shared" si="6"/>
        <v>10430.315999999999</v>
      </c>
      <c r="K106" s="16"/>
      <c r="L106" s="17">
        <f t="shared" si="7"/>
        <v>0</v>
      </c>
    </row>
    <row r="107" spans="1:12" x14ac:dyDescent="0.25">
      <c r="A107" s="9" t="s">
        <v>21</v>
      </c>
      <c r="B107" s="29" t="s">
        <v>327</v>
      </c>
      <c r="C107" s="9">
        <v>190</v>
      </c>
      <c r="D107" s="9">
        <v>32.292000000000002</v>
      </c>
      <c r="E107" s="9">
        <v>645.84</v>
      </c>
      <c r="F107" s="9" t="s">
        <v>10</v>
      </c>
      <c r="G107" s="9">
        <v>0</v>
      </c>
      <c r="H107" s="9">
        <f t="shared" si="4"/>
        <v>645.84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21</v>
      </c>
      <c r="B108" s="29" t="s">
        <v>169</v>
      </c>
      <c r="C108" s="9">
        <v>191</v>
      </c>
      <c r="D108" s="9">
        <v>16.149999999999999</v>
      </c>
      <c r="E108" s="9">
        <v>58.07</v>
      </c>
      <c r="F108" s="9" t="s">
        <v>10</v>
      </c>
      <c r="G108" s="9">
        <v>0</v>
      </c>
      <c r="H108" s="9">
        <f t="shared" si="4"/>
        <v>58.07</v>
      </c>
      <c r="I108" s="10">
        <f t="shared" si="5"/>
        <v>0</v>
      </c>
      <c r="J108" s="17">
        <f t="shared" si="6"/>
        <v>0</v>
      </c>
      <c r="K108" s="16">
        <v>1</v>
      </c>
      <c r="L108" s="17">
        <f t="shared" si="7"/>
        <v>937.83049999999992</v>
      </c>
    </row>
    <row r="109" spans="1:12" x14ac:dyDescent="0.25">
      <c r="A109" s="9" t="s">
        <v>21</v>
      </c>
      <c r="B109" s="29" t="s">
        <v>170</v>
      </c>
      <c r="C109" s="9">
        <v>192</v>
      </c>
      <c r="D109" s="9">
        <v>48.438000000000002</v>
      </c>
      <c r="E109" s="9">
        <v>510.66500000000002</v>
      </c>
      <c r="F109" s="9" t="s">
        <v>10</v>
      </c>
      <c r="G109" s="9">
        <v>0</v>
      </c>
      <c r="H109" s="9">
        <f t="shared" si="4"/>
        <v>510.66500000000002</v>
      </c>
      <c r="I109" s="10">
        <f t="shared" si="5"/>
        <v>0</v>
      </c>
      <c r="J109" s="17">
        <f t="shared" si="6"/>
        <v>0</v>
      </c>
      <c r="K109" s="16">
        <v>1</v>
      </c>
      <c r="L109" s="17">
        <f t="shared" si="7"/>
        <v>24735.591270000001</v>
      </c>
    </row>
    <row r="110" spans="1:12" x14ac:dyDescent="0.25">
      <c r="A110" s="9" t="s">
        <v>21</v>
      </c>
      <c r="B110" s="29" t="s">
        <v>171</v>
      </c>
      <c r="C110" s="9">
        <v>193</v>
      </c>
      <c r="D110" s="9">
        <v>16.149999999999999</v>
      </c>
      <c r="E110" s="9">
        <v>510.66500000000002</v>
      </c>
      <c r="F110" s="9" t="s">
        <v>10</v>
      </c>
      <c r="G110" s="9">
        <v>0</v>
      </c>
      <c r="H110" s="9">
        <f t="shared" si="4"/>
        <v>510.66500000000002</v>
      </c>
      <c r="I110" s="10">
        <f t="shared" si="5"/>
        <v>0</v>
      </c>
      <c r="J110" s="17">
        <f t="shared" si="6"/>
        <v>0</v>
      </c>
      <c r="K110" s="16">
        <v>1</v>
      </c>
      <c r="L110" s="17">
        <f t="shared" si="7"/>
        <v>8247.2397499999988</v>
      </c>
    </row>
    <row r="111" spans="1:12" x14ac:dyDescent="0.25">
      <c r="A111" s="9" t="s">
        <v>21</v>
      </c>
      <c r="B111" s="29" t="s">
        <v>172</v>
      </c>
      <c r="C111" s="9">
        <v>194</v>
      </c>
      <c r="D111" s="9">
        <v>26.91</v>
      </c>
      <c r="E111" s="9">
        <v>510.66500000000002</v>
      </c>
      <c r="F111" s="9" t="s">
        <v>10</v>
      </c>
      <c r="G111" s="9">
        <v>0</v>
      </c>
      <c r="H111" s="9">
        <f t="shared" si="4"/>
        <v>510.66500000000002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18</v>
      </c>
      <c r="B112" s="29" t="s">
        <v>196</v>
      </c>
      <c r="C112" s="9">
        <v>246</v>
      </c>
      <c r="D112" s="9">
        <v>15500</v>
      </c>
      <c r="E112" s="9">
        <v>1</v>
      </c>
      <c r="F112" s="9" t="s">
        <v>12</v>
      </c>
      <c r="G112" s="9">
        <v>0</v>
      </c>
      <c r="H112" s="9">
        <f t="shared" si="4"/>
        <v>1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18</v>
      </c>
      <c r="B113" s="29" t="s">
        <v>273</v>
      </c>
      <c r="C113" s="9">
        <v>247</v>
      </c>
      <c r="D113" s="9">
        <v>600</v>
      </c>
      <c r="E113" s="9">
        <v>1</v>
      </c>
      <c r="F113" s="9" t="s">
        <v>13</v>
      </c>
      <c r="G113" s="9">
        <v>0</v>
      </c>
      <c r="H113" s="9">
        <f t="shared" si="4"/>
        <v>1</v>
      </c>
      <c r="I113" s="10">
        <f t="shared" ref="I113" si="19">(G113/E113)</f>
        <v>0</v>
      </c>
      <c r="J113" s="18">
        <f t="shared" ref="J113" si="20">D113*E113*I113</f>
        <v>0</v>
      </c>
      <c r="K113" s="10">
        <v>1</v>
      </c>
      <c r="L113" s="18">
        <f t="shared" si="7"/>
        <v>600</v>
      </c>
    </row>
    <row r="114" spans="1:12" x14ac:dyDescent="0.25">
      <c r="A114" s="9" t="s">
        <v>18</v>
      </c>
      <c r="B114" s="29" t="s">
        <v>197</v>
      </c>
      <c r="C114" s="9">
        <v>248</v>
      </c>
      <c r="D114" s="9">
        <v>2000</v>
      </c>
      <c r="E114" s="9">
        <v>1</v>
      </c>
      <c r="F114" s="9" t="s">
        <v>12</v>
      </c>
      <c r="G114" s="9">
        <v>0</v>
      </c>
      <c r="H114" s="9">
        <f t="shared" si="4"/>
        <v>1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ht="60" x14ac:dyDescent="0.25">
      <c r="A115" s="9" t="s">
        <v>24</v>
      </c>
      <c r="B115" s="12" t="s">
        <v>198</v>
      </c>
      <c r="C115" s="9">
        <v>250</v>
      </c>
      <c r="D115" s="9">
        <v>12000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ref="I115:I121" si="21">(G115/E115)</f>
        <v>1</v>
      </c>
      <c r="J115" s="17">
        <f t="shared" si="6"/>
        <v>12000</v>
      </c>
      <c r="K115" s="16"/>
      <c r="L115" s="17">
        <f t="shared" si="7"/>
        <v>0</v>
      </c>
    </row>
    <row r="116" spans="1:12" ht="60" x14ac:dyDescent="0.25">
      <c r="A116" s="9" t="s">
        <v>24</v>
      </c>
      <c r="B116" s="12" t="s">
        <v>199</v>
      </c>
      <c r="C116" s="9">
        <v>251</v>
      </c>
      <c r="D116" s="9">
        <v>8000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21"/>
        <v>1</v>
      </c>
      <c r="J116" s="17">
        <f t="shared" si="6"/>
        <v>8000</v>
      </c>
      <c r="K116" s="16"/>
      <c r="L116" s="17">
        <f t="shared" si="7"/>
        <v>0</v>
      </c>
    </row>
    <row r="117" spans="1:12" ht="30" x14ac:dyDescent="0.25">
      <c r="A117" s="9" t="s">
        <v>24</v>
      </c>
      <c r="B117" s="12" t="s">
        <v>200</v>
      </c>
      <c r="C117" s="9">
        <v>253</v>
      </c>
      <c r="D117" s="9">
        <v>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21"/>
        <v>1</v>
      </c>
      <c r="J117" s="17">
        <f t="shared" si="6"/>
        <v>500</v>
      </c>
      <c r="K117" s="16"/>
      <c r="L117" s="17">
        <f t="shared" si="7"/>
        <v>0</v>
      </c>
    </row>
    <row r="118" spans="1:12" ht="60" x14ac:dyDescent="0.25">
      <c r="A118" s="9" t="s">
        <v>24</v>
      </c>
      <c r="B118" s="12" t="s">
        <v>25</v>
      </c>
      <c r="C118" s="9">
        <v>254</v>
      </c>
      <c r="D118" s="9">
        <v>6000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21"/>
        <v>1</v>
      </c>
      <c r="J118" s="17">
        <f t="shared" si="6"/>
        <v>6000</v>
      </c>
      <c r="K118" s="16"/>
      <c r="L118" s="17">
        <f t="shared" si="7"/>
        <v>0</v>
      </c>
    </row>
    <row r="119" spans="1:12" ht="45" x14ac:dyDescent="0.25">
      <c r="A119" s="9" t="s">
        <v>24</v>
      </c>
      <c r="B119" s="12" t="s">
        <v>201</v>
      </c>
      <c r="C119" s="9">
        <v>255</v>
      </c>
      <c r="D119" s="9">
        <v>8000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21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24</v>
      </c>
      <c r="B120" s="12" t="s">
        <v>202</v>
      </c>
      <c r="C120" s="9">
        <v>257</v>
      </c>
      <c r="D120" s="9">
        <v>1800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21"/>
        <v>1</v>
      </c>
      <c r="J120" s="17">
        <f t="shared" si="6"/>
        <v>1800</v>
      </c>
      <c r="K120" s="16"/>
      <c r="L120" s="17">
        <f t="shared" si="7"/>
        <v>0</v>
      </c>
    </row>
    <row r="121" spans="1:12" x14ac:dyDescent="0.25">
      <c r="A121" s="9" t="s">
        <v>24</v>
      </c>
      <c r="B121" s="12" t="s">
        <v>203</v>
      </c>
      <c r="C121" s="9">
        <v>258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21"/>
        <v>0</v>
      </c>
      <c r="J121" s="17">
        <f>D121*E121*I121</f>
        <v>0</v>
      </c>
      <c r="K121" s="16"/>
      <c r="L121" s="17">
        <f t="shared" si="7"/>
        <v>0</v>
      </c>
    </row>
    <row r="122" spans="1:12" x14ac:dyDescent="0.25">
      <c r="A122" s="9" t="s">
        <v>29</v>
      </c>
      <c r="B122" s="29" t="s">
        <v>210</v>
      </c>
      <c r="C122" s="9">
        <v>272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ref="I122" si="22">G122/E122</f>
        <v>1</v>
      </c>
      <c r="J122" s="17">
        <f t="shared" ref="J122" si="23">D122*G122</f>
        <v>12000</v>
      </c>
      <c r="K122" s="16"/>
      <c r="L122" s="17">
        <f t="shared" si="7"/>
        <v>0</v>
      </c>
    </row>
    <row r="123" spans="1:12" x14ac:dyDescent="0.25">
      <c r="A123" s="9" t="s">
        <v>30</v>
      </c>
      <c r="B123" s="29" t="s">
        <v>214</v>
      </c>
      <c r="C123" s="9">
        <v>277</v>
      </c>
      <c r="D123" s="9">
        <v>34</v>
      </c>
      <c r="E123" s="9">
        <v>76.528999999999996</v>
      </c>
      <c r="F123" s="9" t="s">
        <v>31</v>
      </c>
      <c r="G123" s="9">
        <v>0</v>
      </c>
      <c r="H123" s="9">
        <f t="shared" si="4"/>
        <v>76.528999999999996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30</v>
      </c>
      <c r="B124" s="29" t="s">
        <v>215</v>
      </c>
      <c r="C124" s="9">
        <v>278</v>
      </c>
      <c r="D124" s="9">
        <v>77</v>
      </c>
      <c r="E124" s="9">
        <v>29.302600000000002</v>
      </c>
      <c r="F124" s="9" t="s">
        <v>31</v>
      </c>
      <c r="G124" s="9">
        <v>29.3</v>
      </c>
      <c r="H124" s="9">
        <f t="shared" si="4"/>
        <v>2.6000000000010459E-3</v>
      </c>
      <c r="I124" s="10">
        <f t="shared" si="5"/>
        <v>0.99991127067222696</v>
      </c>
      <c r="J124" s="17">
        <f t="shared" si="6"/>
        <v>2256.1</v>
      </c>
      <c r="K124" s="16"/>
      <c r="L124" s="17">
        <f t="shared" si="7"/>
        <v>0</v>
      </c>
    </row>
    <row r="125" spans="1:12" x14ac:dyDescent="0.25">
      <c r="A125" s="9" t="s">
        <v>30</v>
      </c>
      <c r="B125" s="29" t="s">
        <v>216</v>
      </c>
      <c r="C125" s="9">
        <v>279</v>
      </c>
      <c r="D125" s="9">
        <v>23</v>
      </c>
      <c r="E125" s="9">
        <v>66</v>
      </c>
      <c r="F125" s="9" t="s">
        <v>23</v>
      </c>
      <c r="G125" s="9">
        <v>0</v>
      </c>
      <c r="H125" s="9">
        <f t="shared" si="4"/>
        <v>66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30</v>
      </c>
      <c r="B126" s="29" t="s">
        <v>217</v>
      </c>
      <c r="C126" s="9">
        <v>280</v>
      </c>
      <c r="D126" s="9">
        <v>151</v>
      </c>
      <c r="E126" s="9">
        <v>17.375499999999999</v>
      </c>
      <c r="F126" s="9" t="s">
        <v>31</v>
      </c>
      <c r="G126" s="9">
        <v>0</v>
      </c>
      <c r="H126" s="9">
        <f t="shared" si="4"/>
        <v>17.375499999999999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21</v>
      </c>
      <c r="B127" s="29" t="s">
        <v>219</v>
      </c>
      <c r="C127" s="9">
        <v>283</v>
      </c>
      <c r="D127" s="9">
        <v>400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33</v>
      </c>
      <c r="B128" s="29" t="s">
        <v>221</v>
      </c>
      <c r="C128" s="9">
        <v>299</v>
      </c>
      <c r="D128" s="9">
        <v>9100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9100</v>
      </c>
      <c r="K128" s="16"/>
      <c r="L128" s="17">
        <f t="shared" si="7"/>
        <v>0</v>
      </c>
    </row>
    <row r="129" spans="1:12" x14ac:dyDescent="0.25">
      <c r="A129" s="9" t="s">
        <v>36</v>
      </c>
      <c r="B129" s="29" t="s">
        <v>235</v>
      </c>
      <c r="C129" s="9">
        <v>316</v>
      </c>
      <c r="D129" s="9">
        <v>4000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4000</v>
      </c>
      <c r="K129" s="16"/>
      <c r="L129" s="17">
        <f t="shared" si="7"/>
        <v>0</v>
      </c>
    </row>
    <row r="130" spans="1:12" x14ac:dyDescent="0.25">
      <c r="A130" s="9" t="s">
        <v>18</v>
      </c>
      <c r="B130" s="29" t="s">
        <v>222</v>
      </c>
      <c r="C130" s="9">
        <v>350</v>
      </c>
      <c r="D130" s="9">
        <v>1</v>
      </c>
      <c r="E130" s="9">
        <v>3</v>
      </c>
      <c r="F130" s="9" t="s">
        <v>12</v>
      </c>
      <c r="G130" s="9">
        <v>0</v>
      </c>
      <c r="H130" s="9">
        <f t="shared" si="4"/>
        <v>3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9" t="s">
        <v>9</v>
      </c>
      <c r="B131" s="29" t="s">
        <v>370</v>
      </c>
      <c r="C131" s="9">
        <v>492</v>
      </c>
      <c r="D131" s="9">
        <v>7500</v>
      </c>
      <c r="E131" s="9">
        <v>0.55400000000000005</v>
      </c>
      <c r="F131" s="9" t="s">
        <v>16</v>
      </c>
      <c r="G131" s="9">
        <v>0.55000000000000004</v>
      </c>
      <c r="H131" s="9">
        <f t="shared" si="4"/>
        <v>4.0000000000000036E-3</v>
      </c>
      <c r="I131" s="10">
        <f t="shared" si="5"/>
        <v>0.99277978339350181</v>
      </c>
      <c r="J131" s="17">
        <f t="shared" si="6"/>
        <v>4125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344</v>
      </c>
      <c r="C132" s="9">
        <v>493</v>
      </c>
      <c r="D132" s="9">
        <v>225</v>
      </c>
      <c r="E132" s="9">
        <v>3.806</v>
      </c>
      <c r="F132" s="9" t="s">
        <v>14</v>
      </c>
      <c r="G132" s="9">
        <v>3.81</v>
      </c>
      <c r="H132" s="9">
        <f t="shared" si="4"/>
        <v>-4.0000000000000036E-3</v>
      </c>
      <c r="I132" s="10">
        <f t="shared" si="5"/>
        <v>1.001050972149238</v>
      </c>
      <c r="J132" s="17">
        <f t="shared" si="6"/>
        <v>857.25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345</v>
      </c>
      <c r="C133" s="9">
        <v>494</v>
      </c>
      <c r="D133" s="9">
        <v>2000</v>
      </c>
      <c r="E133" s="9">
        <v>1.6</v>
      </c>
      <c r="F133" s="9" t="s">
        <v>14</v>
      </c>
      <c r="G133" s="9">
        <v>1.6</v>
      </c>
      <c r="H133" s="9">
        <f t="shared" si="4"/>
        <v>0</v>
      </c>
      <c r="I133" s="10">
        <f t="shared" si="5"/>
        <v>1</v>
      </c>
      <c r="J133" s="17">
        <f t="shared" si="6"/>
        <v>3200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346</v>
      </c>
      <c r="C134" s="9">
        <v>495</v>
      </c>
      <c r="D134" s="9">
        <v>50</v>
      </c>
      <c r="E134" s="9">
        <v>4</v>
      </c>
      <c r="F134" s="9" t="s">
        <v>13</v>
      </c>
      <c r="G134" s="9">
        <v>4</v>
      </c>
      <c r="H134" s="9">
        <f t="shared" si="4"/>
        <v>0</v>
      </c>
      <c r="I134" s="10">
        <f t="shared" si="5"/>
        <v>1</v>
      </c>
      <c r="J134" s="17">
        <f t="shared" si="6"/>
        <v>200</v>
      </c>
      <c r="K134" s="16"/>
      <c r="L134" s="17">
        <f t="shared" si="7"/>
        <v>0</v>
      </c>
    </row>
    <row r="135" spans="1:12" x14ac:dyDescent="0.25">
      <c r="A135" s="9" t="s">
        <v>66</v>
      </c>
      <c r="B135" s="29" t="s">
        <v>360</v>
      </c>
      <c r="C135" s="9">
        <v>496</v>
      </c>
      <c r="D135" s="9">
        <v>322.92</v>
      </c>
      <c r="E135" s="9">
        <v>37.920999999999999</v>
      </c>
      <c r="F135" s="9" t="s">
        <v>10</v>
      </c>
      <c r="G135" s="9">
        <v>37.92</v>
      </c>
      <c r="H135" s="9">
        <f t="shared" si="4"/>
        <v>9.9999999999766942E-4</v>
      </c>
      <c r="I135" s="10">
        <f t="shared" si="5"/>
        <v>0.99997362938741075</v>
      </c>
      <c r="J135" s="17">
        <f t="shared" si="6"/>
        <v>12245.126400000001</v>
      </c>
      <c r="K135" s="16"/>
      <c r="L135" s="17">
        <f t="shared" si="7"/>
        <v>0</v>
      </c>
    </row>
    <row r="136" spans="1:12" x14ac:dyDescent="0.25">
      <c r="A136" s="9" t="s">
        <v>66</v>
      </c>
      <c r="B136" s="29" t="s">
        <v>361</v>
      </c>
      <c r="C136" s="9">
        <v>497</v>
      </c>
      <c r="D136" s="9">
        <v>322.92</v>
      </c>
      <c r="E136" s="9">
        <v>4.5</v>
      </c>
      <c r="F136" s="9" t="s">
        <v>10</v>
      </c>
      <c r="G136" s="9">
        <v>4.5</v>
      </c>
      <c r="H136" s="9">
        <f t="shared" si="4"/>
        <v>0</v>
      </c>
      <c r="I136" s="10">
        <f t="shared" si="5"/>
        <v>1</v>
      </c>
      <c r="J136" s="17">
        <f t="shared" si="6"/>
        <v>1453.14</v>
      </c>
      <c r="K136" s="16"/>
      <c r="L136" s="17">
        <f t="shared" si="7"/>
        <v>0</v>
      </c>
    </row>
    <row r="137" spans="1:12" x14ac:dyDescent="0.25">
      <c r="A137" s="9" t="s">
        <v>66</v>
      </c>
      <c r="B137" s="29" t="s">
        <v>362</v>
      </c>
      <c r="C137" s="9">
        <v>498</v>
      </c>
      <c r="D137" s="9">
        <v>322.92</v>
      </c>
      <c r="E137" s="9">
        <v>14.003</v>
      </c>
      <c r="F137" s="9" t="s">
        <v>10</v>
      </c>
      <c r="G137" s="9">
        <v>14</v>
      </c>
      <c r="H137" s="9">
        <f t="shared" si="4"/>
        <v>3.0000000000001137E-3</v>
      </c>
      <c r="I137" s="10">
        <f t="shared" si="5"/>
        <v>0.99978576019424403</v>
      </c>
      <c r="J137" s="17">
        <f t="shared" si="6"/>
        <v>4520.88</v>
      </c>
      <c r="K137" s="16"/>
      <c r="L137" s="17">
        <f t="shared" si="7"/>
        <v>0</v>
      </c>
    </row>
    <row r="138" spans="1:12" ht="15.75" x14ac:dyDescent="0.25">
      <c r="J138" s="21">
        <f>SUM(J4:J137)</f>
        <v>782192.68793999974</v>
      </c>
      <c r="L138" s="21">
        <f>SUM(L4:L137)</f>
        <v>83409.388719999988</v>
      </c>
    </row>
  </sheetData>
  <autoFilter ref="A3:O138" xr:uid="{00000000-0009-0000-0000-000051000000}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58.24</v>
      </c>
      <c r="F4" s="3" t="s">
        <v>10</v>
      </c>
      <c r="G4" s="3">
        <v>0</v>
      </c>
      <c r="H4" s="3">
        <v>58.24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88</v>
      </c>
      <c r="C5" s="3">
        <v>4</v>
      </c>
      <c r="D5" s="3">
        <v>211.68</v>
      </c>
      <c r="E5" s="3">
        <v>107.55</v>
      </c>
      <c r="F5" s="3" t="s">
        <v>14</v>
      </c>
      <c r="G5" s="3">
        <v>107.55</v>
      </c>
      <c r="H5" s="3">
        <v>0</v>
      </c>
      <c r="I5" s="3">
        <v>100</v>
      </c>
      <c r="J5">
        <f t="shared" ref="J5:J68" si="0">D5*G5</f>
        <v>22766.184000000001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89</v>
      </c>
      <c r="C6" s="3">
        <v>5</v>
      </c>
      <c r="D6" s="3">
        <v>22</v>
      </c>
      <c r="E6" s="3">
        <v>150.15600000000001</v>
      </c>
      <c r="F6" s="3" t="s">
        <v>10</v>
      </c>
      <c r="G6" s="3">
        <v>150.16</v>
      </c>
      <c r="H6" s="3">
        <v>0</v>
      </c>
      <c r="I6" s="3">
        <v>100</v>
      </c>
      <c r="J6">
        <f t="shared" si="0"/>
        <v>3303.52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90</v>
      </c>
      <c r="C7" s="3">
        <v>8</v>
      </c>
      <c r="D7" s="3">
        <v>141.12</v>
      </c>
      <c r="E7" s="3">
        <v>93.47</v>
      </c>
      <c r="F7" s="3" t="s">
        <v>14</v>
      </c>
      <c r="G7" s="3">
        <v>93.47</v>
      </c>
      <c r="H7" s="3">
        <v>0</v>
      </c>
      <c r="I7" s="3">
        <v>100</v>
      </c>
      <c r="J7">
        <f t="shared" si="0"/>
        <v>13190.4864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91</v>
      </c>
      <c r="C8" s="3">
        <v>11</v>
      </c>
      <c r="D8" s="3">
        <v>211.68</v>
      </c>
      <c r="E8" s="3">
        <v>9.14</v>
      </c>
      <c r="F8" s="3" t="s">
        <v>14</v>
      </c>
      <c r="G8" s="3">
        <v>9.14</v>
      </c>
      <c r="H8" s="3">
        <v>0</v>
      </c>
      <c r="I8" s="3">
        <v>100</v>
      </c>
      <c r="J8">
        <f t="shared" si="0"/>
        <v>1934.7552000000003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92</v>
      </c>
      <c r="C9" s="3">
        <v>13</v>
      </c>
      <c r="D9" s="3">
        <v>141.12</v>
      </c>
      <c r="E9" s="3">
        <v>34.9</v>
      </c>
      <c r="F9" s="3" t="s">
        <v>14</v>
      </c>
      <c r="G9" s="3">
        <v>34.9</v>
      </c>
      <c r="H9" s="3">
        <v>0</v>
      </c>
      <c r="I9" s="3">
        <v>100</v>
      </c>
      <c r="J9">
        <f t="shared" si="0"/>
        <v>4925.0879999999997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93</v>
      </c>
      <c r="C10" s="3">
        <v>14</v>
      </c>
      <c r="D10" s="3">
        <v>22</v>
      </c>
      <c r="E10" s="3">
        <v>151.12</v>
      </c>
      <c r="F10" s="3" t="s">
        <v>10</v>
      </c>
      <c r="G10" s="3">
        <v>151.12</v>
      </c>
      <c r="H10" s="3">
        <v>0</v>
      </c>
      <c r="I10" s="3">
        <v>100</v>
      </c>
      <c r="J10">
        <f t="shared" si="0"/>
        <v>3324.6400000000003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270</v>
      </c>
      <c r="C11" s="3">
        <v>15</v>
      </c>
      <c r="D11" s="3">
        <v>43</v>
      </c>
      <c r="E11" s="3">
        <v>68.67</v>
      </c>
      <c r="F11" s="3" t="s">
        <v>10</v>
      </c>
      <c r="G11" s="3">
        <v>0</v>
      </c>
      <c r="H11" s="3">
        <v>68.67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94</v>
      </c>
      <c r="C12" s="3">
        <v>16</v>
      </c>
      <c r="D12" s="3">
        <v>141.12</v>
      </c>
      <c r="E12" s="3">
        <v>15.63</v>
      </c>
      <c r="F12" s="3" t="s">
        <v>14</v>
      </c>
      <c r="G12" s="3">
        <v>0</v>
      </c>
      <c r="H12" s="3">
        <v>15.63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</v>
      </c>
      <c r="F20" s="3" t="s">
        <v>16</v>
      </c>
      <c r="G20" s="3">
        <v>0</v>
      </c>
      <c r="H20" s="3">
        <v>1.2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10000</v>
      </c>
      <c r="E22" s="3">
        <v>0.13</v>
      </c>
      <c r="F22" s="3" t="s">
        <v>16</v>
      </c>
      <c r="G22" s="3">
        <v>0</v>
      </c>
      <c r="H22" s="3">
        <v>0.13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105</v>
      </c>
      <c r="C23" s="3">
        <v>41</v>
      </c>
      <c r="D23" s="3">
        <v>301.392</v>
      </c>
      <c r="E23" s="3">
        <v>27.44</v>
      </c>
      <c r="F23" s="3" t="s">
        <v>10</v>
      </c>
      <c r="G23" s="3">
        <v>27.44</v>
      </c>
      <c r="H23" s="3">
        <v>0</v>
      </c>
      <c r="I23" s="3">
        <v>100</v>
      </c>
      <c r="J23">
        <f t="shared" si="0"/>
        <v>8270.1964800000005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106</v>
      </c>
      <c r="C24" s="3">
        <v>42</v>
      </c>
      <c r="D24" s="3">
        <v>301.392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7766.8718399999998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107</v>
      </c>
      <c r="C25" s="3">
        <v>43</v>
      </c>
      <c r="D25" s="3">
        <v>301.392</v>
      </c>
      <c r="E25" s="3">
        <v>57.78</v>
      </c>
      <c r="F25" s="3" t="s">
        <v>10</v>
      </c>
      <c r="G25" s="3">
        <v>57.78</v>
      </c>
      <c r="H25" s="3">
        <v>0</v>
      </c>
      <c r="I25" s="3">
        <v>100</v>
      </c>
      <c r="J25">
        <f t="shared" si="0"/>
        <v>17414.429759999999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108</v>
      </c>
      <c r="C26" s="3">
        <v>44</v>
      </c>
      <c r="D26" s="3">
        <v>301.392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109</v>
      </c>
      <c r="C27" s="3">
        <v>45</v>
      </c>
      <c r="D27" s="3">
        <v>301.392</v>
      </c>
      <c r="E27" s="3">
        <v>129.11000000000001</v>
      </c>
      <c r="F27" s="3" t="s">
        <v>10</v>
      </c>
      <c r="G27" s="3">
        <v>0</v>
      </c>
      <c r="H27" s="3">
        <v>129.11000000000001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110</v>
      </c>
      <c r="C28" s="3">
        <v>46</v>
      </c>
      <c r="D28" s="3">
        <v>301.392</v>
      </c>
      <c r="E28" s="3">
        <v>12.27</v>
      </c>
      <c r="F28" s="3" t="s">
        <v>10</v>
      </c>
      <c r="G28" s="3">
        <v>0</v>
      </c>
      <c r="H28" s="3">
        <v>12.27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111</v>
      </c>
      <c r="C29" s="3">
        <v>47</v>
      </c>
      <c r="D29" s="3">
        <v>301.392</v>
      </c>
      <c r="E29" s="3">
        <v>15.17</v>
      </c>
      <c r="F29" s="3" t="s">
        <v>10</v>
      </c>
      <c r="G29" s="3">
        <v>0</v>
      </c>
      <c r="H29" s="3">
        <v>15.17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13.24</v>
      </c>
      <c r="F34" s="3" t="s">
        <v>14</v>
      </c>
      <c r="G34" s="3">
        <v>0</v>
      </c>
      <c r="H34" s="3">
        <v>13.24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120</v>
      </c>
      <c r="C36" s="3">
        <v>69</v>
      </c>
      <c r="D36" s="3">
        <v>7500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121</v>
      </c>
      <c r="C37" s="3">
        <v>73</v>
      </c>
      <c r="D37" s="3">
        <v>7500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122</v>
      </c>
      <c r="C38" s="3">
        <v>77</v>
      </c>
      <c r="D38" s="3">
        <v>7500</v>
      </c>
      <c r="E38" s="3">
        <v>0.18</v>
      </c>
      <c r="F38" s="3" t="s">
        <v>16</v>
      </c>
      <c r="G38" s="3">
        <v>0.13</v>
      </c>
      <c r="H38" s="3">
        <v>0.05</v>
      </c>
      <c r="I38" s="3">
        <v>70</v>
      </c>
      <c r="J38">
        <f t="shared" si="0"/>
        <v>975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123</v>
      </c>
      <c r="C39" s="3">
        <v>80</v>
      </c>
      <c r="D39" s="3">
        <v>10000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124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125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126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127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128</v>
      </c>
      <c r="C44" s="3">
        <v>88</v>
      </c>
      <c r="D44" s="3">
        <v>2000</v>
      </c>
      <c r="E44" s="3">
        <v>2.9430000000000001</v>
      </c>
      <c r="F44" s="3" t="s">
        <v>14</v>
      </c>
      <c r="G44" s="3">
        <v>0</v>
      </c>
      <c r="H44" s="3">
        <v>2.94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129</v>
      </c>
      <c r="C45" s="3">
        <v>91</v>
      </c>
      <c r="D45" s="3">
        <v>225</v>
      </c>
      <c r="E45" s="3">
        <v>12.7</v>
      </c>
      <c r="F45" s="3" t="s">
        <v>14</v>
      </c>
      <c r="G45" s="3">
        <v>0</v>
      </c>
      <c r="H45" s="3">
        <v>12.7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130</v>
      </c>
      <c r="C46" s="3">
        <v>92</v>
      </c>
      <c r="D46" s="3">
        <v>2000</v>
      </c>
      <c r="E46" s="3">
        <v>1.99</v>
      </c>
      <c r="F46" s="3" t="s">
        <v>14</v>
      </c>
      <c r="G46" s="3">
        <v>0</v>
      </c>
      <c r="H46" s="3">
        <v>1.99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97</v>
      </c>
      <c r="D47" s="3">
        <v>7500</v>
      </c>
      <c r="E47" s="3">
        <v>0.13</v>
      </c>
      <c r="F47" s="3" t="s">
        <v>16</v>
      </c>
      <c r="G47" s="3">
        <v>0</v>
      </c>
      <c r="H47" s="3">
        <v>0.13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100</v>
      </c>
      <c r="D48" s="3">
        <v>7500</v>
      </c>
      <c r="E48" s="3">
        <v>0.19</v>
      </c>
      <c r="F48" s="3" t="s">
        <v>16</v>
      </c>
      <c r="G48" s="3">
        <v>0</v>
      </c>
      <c r="H48" s="3">
        <v>0.19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134</v>
      </c>
      <c r="C49" s="3">
        <v>103</v>
      </c>
      <c r="D49" s="3">
        <v>10000</v>
      </c>
      <c r="E49" s="3">
        <v>2.9000000000000001E-2</v>
      </c>
      <c r="F49" s="3" t="s">
        <v>16</v>
      </c>
      <c r="G49" s="3">
        <v>0</v>
      </c>
      <c r="H49" s="3">
        <v>0.03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135</v>
      </c>
      <c r="C50" s="3">
        <v>106</v>
      </c>
      <c r="D50" s="3">
        <v>301.392</v>
      </c>
      <c r="E50" s="3">
        <v>10.8</v>
      </c>
      <c r="F50" s="3" t="s">
        <v>10</v>
      </c>
      <c r="G50" s="3">
        <v>0</v>
      </c>
      <c r="H50" s="3">
        <v>10.8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136</v>
      </c>
      <c r="C51" s="3">
        <v>107</v>
      </c>
      <c r="D51" s="3">
        <v>301.392</v>
      </c>
      <c r="E51" s="3">
        <v>24.14</v>
      </c>
      <c r="F51" s="3" t="s">
        <v>10</v>
      </c>
      <c r="G51" s="3">
        <v>0</v>
      </c>
      <c r="H51" s="3">
        <v>24.14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137</v>
      </c>
      <c r="C52" s="3">
        <v>108</v>
      </c>
      <c r="D52" s="3">
        <v>301.392</v>
      </c>
      <c r="E52" s="3">
        <v>3.5</v>
      </c>
      <c r="F52" s="3" t="s">
        <v>10</v>
      </c>
      <c r="G52" s="3">
        <v>0</v>
      </c>
      <c r="H52" s="3">
        <v>3.5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109</v>
      </c>
      <c r="D53" s="3">
        <v>2000</v>
      </c>
      <c r="E53" s="3">
        <v>0.41</v>
      </c>
      <c r="F53" s="3" t="s">
        <v>14</v>
      </c>
      <c r="G53" s="3">
        <v>0</v>
      </c>
      <c r="H53" s="3">
        <v>0.41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112</v>
      </c>
      <c r="D54" s="3">
        <v>225</v>
      </c>
      <c r="E54" s="3">
        <v>2.4119999999999999</v>
      </c>
      <c r="F54" s="3" t="s">
        <v>14</v>
      </c>
      <c r="G54" s="3">
        <v>0</v>
      </c>
      <c r="H54" s="3">
        <v>2.41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44</v>
      </c>
      <c r="F55" s="3" t="s">
        <v>13</v>
      </c>
      <c r="G55" s="3">
        <v>0</v>
      </c>
      <c r="H55" s="3">
        <v>44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349</v>
      </c>
      <c r="C56" s="3">
        <v>119</v>
      </c>
      <c r="D56" s="3">
        <v>800</v>
      </c>
      <c r="E56" s="3">
        <v>7.3330000000000002</v>
      </c>
      <c r="F56" s="3" t="s">
        <v>14</v>
      </c>
      <c r="G56" s="3">
        <v>7.33</v>
      </c>
      <c r="H56" s="3">
        <v>0</v>
      </c>
      <c r="I56" s="3">
        <v>100</v>
      </c>
      <c r="J56">
        <f t="shared" si="0"/>
        <v>5864</v>
      </c>
      <c r="K56" s="3">
        <v>0</v>
      </c>
      <c r="L56">
        <f t="shared" si="1"/>
        <v>0</v>
      </c>
    </row>
    <row r="57" spans="1:12" x14ac:dyDescent="0.25">
      <c r="A57" s="3" t="s">
        <v>30</v>
      </c>
      <c r="B57" s="3" t="s">
        <v>214</v>
      </c>
      <c r="C57" s="3">
        <v>277</v>
      </c>
      <c r="D57" s="3">
        <v>34</v>
      </c>
      <c r="E57" s="3">
        <v>76.528999999999996</v>
      </c>
      <c r="F57" s="3" t="s">
        <v>31</v>
      </c>
      <c r="G57" s="3">
        <v>0</v>
      </c>
      <c r="H57" s="3">
        <v>76.53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215</v>
      </c>
      <c r="C58" s="3">
        <v>278</v>
      </c>
      <c r="D58" s="3">
        <v>77</v>
      </c>
      <c r="E58" s="3">
        <v>29.302600000000002</v>
      </c>
      <c r="F58" s="3" t="s">
        <v>31</v>
      </c>
      <c r="G58" s="3">
        <v>29.3</v>
      </c>
      <c r="H58" s="3">
        <v>0</v>
      </c>
      <c r="I58" s="3">
        <v>100</v>
      </c>
      <c r="J58">
        <f t="shared" si="0"/>
        <v>2256.1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216</v>
      </c>
      <c r="C59" s="3">
        <v>279</v>
      </c>
      <c r="D59" s="3">
        <v>23</v>
      </c>
      <c r="E59" s="3">
        <v>66</v>
      </c>
      <c r="F59" s="3" t="s">
        <v>23</v>
      </c>
      <c r="G59" s="3">
        <v>0</v>
      </c>
      <c r="H59" s="3">
        <v>66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217</v>
      </c>
      <c r="C60" s="3">
        <v>280</v>
      </c>
      <c r="D60" s="3">
        <v>151</v>
      </c>
      <c r="E60" s="3">
        <v>17.375499999999999</v>
      </c>
      <c r="F60" s="3" t="s">
        <v>31</v>
      </c>
      <c r="G60" s="3">
        <v>0</v>
      </c>
      <c r="H60" s="3">
        <v>17.38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21</v>
      </c>
      <c r="B61" s="3" t="s">
        <v>219</v>
      </c>
      <c r="C61" s="3">
        <v>283</v>
      </c>
      <c r="D61" s="3">
        <v>400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9</v>
      </c>
      <c r="B62" s="3" t="s">
        <v>469</v>
      </c>
      <c r="C62" s="3">
        <v>310</v>
      </c>
      <c r="D62" s="3">
        <v>7500</v>
      </c>
      <c r="E62" s="3">
        <v>0.7</v>
      </c>
      <c r="F62" s="3" t="s">
        <v>12</v>
      </c>
      <c r="G62" s="3">
        <v>0</v>
      </c>
      <c r="H62" s="3">
        <v>0.7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222</v>
      </c>
      <c r="C63" s="3">
        <v>350</v>
      </c>
      <c r="D63" s="3">
        <v>1</v>
      </c>
      <c r="E63" s="3">
        <v>3</v>
      </c>
      <c r="F63" s="3" t="s">
        <v>12</v>
      </c>
      <c r="G63" s="3">
        <v>0</v>
      </c>
      <c r="H63" s="3">
        <v>3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3:O171"/>
  <sheetViews>
    <sheetView topLeftCell="A146" zoomScale="85" zoomScaleNormal="85" workbookViewId="0">
      <pane xSplit="2" topLeftCell="C1" activePane="topRight" state="frozen"/>
      <selection activeCell="A132" sqref="A132"/>
      <selection pane="topRight" activeCell="L4" sqref="A4:L170"/>
    </sheetView>
  </sheetViews>
  <sheetFormatPr defaultRowHeight="15" x14ac:dyDescent="0.25"/>
  <cols>
    <col min="1" max="1" width="29.42578125" customWidth="1"/>
    <col min="2" max="2" width="43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3405.06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3405.06</v>
      </c>
      <c r="K5" s="16"/>
      <c r="L5" s="17">
        <f t="shared" ref="L5:L69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41</v>
      </c>
      <c r="B6" s="29" t="s">
        <v>88</v>
      </c>
      <c r="C6" s="9">
        <v>4</v>
      </c>
      <c r="D6" s="9">
        <v>211.68</v>
      </c>
      <c r="E6" s="9">
        <v>107.55</v>
      </c>
      <c r="F6" s="9" t="s">
        <v>14</v>
      </c>
      <c r="G6" s="9">
        <v>107.55</v>
      </c>
      <c r="H6" s="9">
        <f t="shared" si="0"/>
        <v>0</v>
      </c>
      <c r="I6" s="10">
        <f t="shared" si="1"/>
        <v>1</v>
      </c>
      <c r="J6" s="17">
        <f t="shared" si="2"/>
        <v>22766.184000000001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41</v>
      </c>
      <c r="B7" s="29" t="s">
        <v>89</v>
      </c>
      <c r="C7" s="9">
        <v>5</v>
      </c>
      <c r="D7" s="9">
        <v>22</v>
      </c>
      <c r="E7" s="9">
        <v>53.78</v>
      </c>
      <c r="F7" s="9" t="s">
        <v>10</v>
      </c>
      <c r="G7" s="9">
        <v>53.78</v>
      </c>
      <c r="H7" s="9">
        <f t="shared" si="0"/>
        <v>0</v>
      </c>
      <c r="I7" s="10">
        <f t="shared" si="1"/>
        <v>1</v>
      </c>
      <c r="J7" s="17">
        <f t="shared" si="2"/>
        <v>1183.1600000000001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41</v>
      </c>
      <c r="B8" s="29" t="s">
        <v>90</v>
      </c>
      <c r="C8" s="9">
        <v>8</v>
      </c>
      <c r="D8" s="9">
        <v>141.12</v>
      </c>
      <c r="E8" s="9">
        <v>93.48</v>
      </c>
      <c r="F8" s="9" t="s">
        <v>14</v>
      </c>
      <c r="G8" s="9">
        <v>93.48</v>
      </c>
      <c r="H8" s="9">
        <f t="shared" si="0"/>
        <v>0</v>
      </c>
      <c r="I8" s="10">
        <f t="shared" si="1"/>
        <v>1</v>
      </c>
      <c r="J8" s="17">
        <f t="shared" si="2"/>
        <v>13191.8976</v>
      </c>
      <c r="K8" s="16"/>
      <c r="L8" s="17">
        <f t="shared" si="3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41</v>
      </c>
      <c r="B9" s="29" t="s">
        <v>91</v>
      </c>
      <c r="C9" s="9">
        <v>11</v>
      </c>
      <c r="D9" s="9">
        <v>211.68</v>
      </c>
      <c r="E9" s="9">
        <v>5.7720000000000002</v>
      </c>
      <c r="F9" s="9" t="s">
        <v>14</v>
      </c>
      <c r="G9" s="9">
        <v>5.77</v>
      </c>
      <c r="H9" s="9">
        <f t="shared" si="0"/>
        <v>2.0000000000006679E-3</v>
      </c>
      <c r="I9" s="10">
        <f t="shared" si="1"/>
        <v>0.99965349965349959</v>
      </c>
      <c r="J9" s="17">
        <f t="shared" si="2"/>
        <v>1221.3935999999999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41</v>
      </c>
      <c r="B10" s="29" t="s">
        <v>92</v>
      </c>
      <c r="C10" s="9">
        <v>13</v>
      </c>
      <c r="D10" s="9">
        <v>141.12</v>
      </c>
      <c r="E10" s="9">
        <v>34.9</v>
      </c>
      <c r="F10" s="9" t="s">
        <v>14</v>
      </c>
      <c r="G10" s="9">
        <v>34.9</v>
      </c>
      <c r="H10" s="9">
        <f t="shared" si="0"/>
        <v>0</v>
      </c>
      <c r="I10" s="10">
        <f t="shared" si="1"/>
        <v>1</v>
      </c>
      <c r="J10" s="17">
        <f t="shared" si="2"/>
        <v>4925.0879999999997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41</v>
      </c>
      <c r="B11" s="29" t="s">
        <v>93</v>
      </c>
      <c r="C11" s="9">
        <v>14</v>
      </c>
      <c r="D11" s="9">
        <v>22</v>
      </c>
      <c r="E11" s="9">
        <v>91.86</v>
      </c>
      <c r="F11" s="9" t="s">
        <v>10</v>
      </c>
      <c r="G11" s="9">
        <v>91.86</v>
      </c>
      <c r="H11" s="9">
        <f t="shared" si="0"/>
        <v>0</v>
      </c>
      <c r="I11" s="10">
        <f t="shared" si="1"/>
        <v>1</v>
      </c>
      <c r="J11" s="17">
        <f t="shared" si="2"/>
        <v>2020.92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41</v>
      </c>
      <c r="B12" s="29" t="s">
        <v>270</v>
      </c>
      <c r="C12" s="9">
        <v>15</v>
      </c>
      <c r="D12" s="9">
        <v>43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3949.98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41</v>
      </c>
      <c r="B13" s="29" t="s">
        <v>94</v>
      </c>
      <c r="C13" s="9">
        <v>16</v>
      </c>
      <c r="D13" s="9">
        <v>141.12</v>
      </c>
      <c r="E13" s="9">
        <v>10.81</v>
      </c>
      <c r="F13" s="9" t="s">
        <v>14</v>
      </c>
      <c r="G13" s="9">
        <v>0</v>
      </c>
      <c r="H13" s="9">
        <f t="shared" si="0"/>
        <v>10.81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5625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0.15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  <c r="N29" s="51" t="s">
        <v>472</v>
      </c>
      <c r="O29" s="21">
        <f>SUM(O4:O28)</f>
        <v>5625</v>
      </c>
    </row>
    <row r="30" spans="1:1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15.97</v>
      </c>
      <c r="H32" s="9">
        <f t="shared" si="0"/>
        <v>0</v>
      </c>
      <c r="I32" s="10">
        <f t="shared" si="1"/>
        <v>1</v>
      </c>
      <c r="J32" s="17">
        <f t="shared" si="2"/>
        <v>4813.2302399999999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-3.0000000000001137E-3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4900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16.88</v>
      </c>
      <c r="H48" s="9">
        <f t="shared" si="0"/>
        <v>0</v>
      </c>
      <c r="I48" s="10">
        <f t="shared" si="1"/>
        <v>1</v>
      </c>
      <c r="J48" s="17">
        <f t="shared" si="2"/>
        <v>5087.4969599999995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0.94</v>
      </c>
      <c r="H52" s="9">
        <f t="shared" si="0"/>
        <v>-2.9999999999998916E-3</v>
      </c>
      <c r="I52" s="10">
        <f t="shared" si="1"/>
        <v>1.0032017075773745</v>
      </c>
      <c r="J52" s="17">
        <f t="shared" si="2"/>
        <v>1410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0.03</v>
      </c>
      <c r="F55" s="9" t="s">
        <v>16</v>
      </c>
      <c r="G55" s="9">
        <v>0</v>
      </c>
      <c r="H55" s="9">
        <f t="shared" si="0"/>
        <v>0.03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2.75</v>
      </c>
      <c r="H58" s="9">
        <f t="shared" si="0"/>
        <v>0</v>
      </c>
      <c r="I58" s="10">
        <f t="shared" si="1"/>
        <v>1</v>
      </c>
      <c r="J58" s="17">
        <f t="shared" si="2"/>
        <v>828.82799999999997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0</v>
      </c>
      <c r="H67" s="9">
        <f t="shared" si="0"/>
        <v>32.04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333</v>
      </c>
      <c r="B68" s="29" t="s">
        <v>145</v>
      </c>
      <c r="C68" s="9">
        <v>133</v>
      </c>
      <c r="D68" s="9">
        <v>65.599999999999994</v>
      </c>
      <c r="E68" s="9">
        <v>32.04</v>
      </c>
      <c r="F68" s="9" t="s">
        <v>19</v>
      </c>
      <c r="G68" s="9">
        <f>E68*36%</f>
        <v>11.5344</v>
      </c>
      <c r="H68" s="9">
        <f t="shared" ref="H68" si="4">E68-G68</f>
        <v>20.505600000000001</v>
      </c>
      <c r="I68" s="10">
        <f t="shared" ref="I68" si="5">G68/E68</f>
        <v>0.36</v>
      </c>
      <c r="J68" s="17">
        <f t="shared" ref="J68" si="6">D68*G68</f>
        <v>756.65663999999992</v>
      </c>
      <c r="K68" s="16"/>
      <c r="L68" s="17">
        <f t="shared" ref="L68" si="7">D68*E68*K68</f>
        <v>0</v>
      </c>
    </row>
    <row r="69" spans="1:12" x14ac:dyDescent="0.25">
      <c r="A69" s="9" t="s">
        <v>41</v>
      </c>
      <c r="B69" s="29" t="s">
        <v>146</v>
      </c>
      <c r="C69" s="9">
        <v>137</v>
      </c>
      <c r="D69" s="9">
        <v>65.599999999999994</v>
      </c>
      <c r="E69" s="9">
        <v>32.049999999999997</v>
      </c>
      <c r="F69" s="9" t="s">
        <v>19</v>
      </c>
      <c r="G69" s="9">
        <v>0</v>
      </c>
      <c r="H69" s="9">
        <f t="shared" si="0"/>
        <v>32.049999999999997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41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ref="H70:H133" si="8">E70-G70</f>
        <v>0</v>
      </c>
      <c r="I70" s="10">
        <f t="shared" ref="I70:I133" si="9">G70/E70</f>
        <v>1</v>
      </c>
      <c r="J70" s="17">
        <f t="shared" ref="J70:J159" si="10">D70*G70</f>
        <v>184.06440000000001</v>
      </c>
      <c r="K70" s="16"/>
      <c r="L70" s="17">
        <f t="shared" ref="L70:L159" si="11">D70*E70*K70</f>
        <v>0</v>
      </c>
    </row>
    <row r="71" spans="1:12" x14ac:dyDescent="0.25">
      <c r="A71" s="9" t="s">
        <v>41</v>
      </c>
      <c r="B71" s="29" t="s">
        <v>147</v>
      </c>
      <c r="C71" s="9">
        <v>140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si="8"/>
        <v>2.0000000000095497E-3</v>
      </c>
      <c r="I71" s="10">
        <f t="shared" si="9"/>
        <v>0.99999032563899148</v>
      </c>
      <c r="J71" s="17">
        <f t="shared" si="10"/>
        <v>2224.4148</v>
      </c>
      <c r="K71" s="16"/>
      <c r="L71" s="17">
        <f t="shared" si="11"/>
        <v>0</v>
      </c>
    </row>
    <row r="72" spans="1:12" x14ac:dyDescent="0.25">
      <c r="A72" s="9" t="s">
        <v>41</v>
      </c>
      <c r="B72" s="2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71.63</v>
      </c>
      <c r="H72" s="9">
        <f t="shared" si="8"/>
        <v>0</v>
      </c>
      <c r="I72" s="10">
        <f t="shared" si="9"/>
        <v>1</v>
      </c>
      <c r="J72" s="17">
        <f t="shared" si="10"/>
        <v>10023.329159999999</v>
      </c>
      <c r="K72" s="16"/>
      <c r="L72" s="17">
        <f t="shared" si="11"/>
        <v>0</v>
      </c>
    </row>
    <row r="73" spans="1:12" x14ac:dyDescent="0.25">
      <c r="A73" s="9" t="s">
        <v>41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8"/>
        <v>0</v>
      </c>
      <c r="I73" s="10">
        <f t="shared" si="9"/>
        <v>1</v>
      </c>
      <c r="J73" s="17">
        <f t="shared" si="10"/>
        <v>27220.971959999999</v>
      </c>
      <c r="K73" s="16"/>
      <c r="L73" s="17">
        <f t="shared" si="11"/>
        <v>0</v>
      </c>
    </row>
    <row r="74" spans="1:12" x14ac:dyDescent="0.25">
      <c r="A74" s="9" t="s">
        <v>41</v>
      </c>
      <c r="B74" s="29" t="s">
        <v>150</v>
      </c>
      <c r="C74" s="9">
        <v>147</v>
      </c>
      <c r="D74" s="9">
        <v>193.75200000000001</v>
      </c>
      <c r="E74" s="9">
        <v>208.32</v>
      </c>
      <c r="F74" s="9" t="s">
        <v>10</v>
      </c>
      <c r="G74" s="9">
        <v>50</v>
      </c>
      <c r="H74" s="9">
        <f t="shared" si="8"/>
        <v>158.32</v>
      </c>
      <c r="I74" s="10">
        <f t="shared" si="9"/>
        <v>0.24001536098310292</v>
      </c>
      <c r="J74" s="17">
        <f t="shared" si="10"/>
        <v>9687.6</v>
      </c>
      <c r="K74" s="16"/>
      <c r="L74" s="17">
        <f t="shared" si="11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8"/>
        <v>0</v>
      </c>
      <c r="I75" s="10">
        <f t="shared" si="9"/>
        <v>1</v>
      </c>
      <c r="J75" s="17">
        <f t="shared" si="10"/>
        <v>13000</v>
      </c>
      <c r="K75" s="16"/>
      <c r="L75" s="17">
        <f t="shared" si="11"/>
        <v>0</v>
      </c>
    </row>
    <row r="76" spans="1:12" x14ac:dyDescent="0.25">
      <c r="A76" s="9" t="s">
        <v>41</v>
      </c>
      <c r="B76" s="29" t="s">
        <v>152</v>
      </c>
      <c r="C76" s="9">
        <v>151</v>
      </c>
      <c r="D76" s="9">
        <v>139.93199999999999</v>
      </c>
      <c r="E76" s="9">
        <v>74.391999999999996</v>
      </c>
      <c r="F76" s="9" t="s">
        <v>10</v>
      </c>
      <c r="G76" s="9">
        <v>74.39</v>
      </c>
      <c r="H76" s="9">
        <f t="shared" si="8"/>
        <v>1.9999999999953388E-3</v>
      </c>
      <c r="I76" s="10">
        <f t="shared" si="9"/>
        <v>0.99997311538875155</v>
      </c>
      <c r="J76" s="17">
        <f t="shared" si="10"/>
        <v>10409.54148</v>
      </c>
      <c r="K76" s="16"/>
      <c r="L76" s="17">
        <f t="shared" si="11"/>
        <v>0</v>
      </c>
    </row>
    <row r="77" spans="1:12" x14ac:dyDescent="0.25">
      <c r="A77" s="9" t="s">
        <v>41</v>
      </c>
      <c r="B77" s="29" t="s">
        <v>153</v>
      </c>
      <c r="C77" s="9">
        <v>152</v>
      </c>
      <c r="D77" s="9">
        <v>139.93199999999999</v>
      </c>
      <c r="E77" s="9">
        <v>220.46700000000001</v>
      </c>
      <c r="F77" s="9" t="s">
        <v>10</v>
      </c>
      <c r="G77" s="9">
        <v>220.47</v>
      </c>
      <c r="H77" s="9">
        <f t="shared" si="8"/>
        <v>-2.9999999999859028E-3</v>
      </c>
      <c r="I77" s="10">
        <f t="shared" si="9"/>
        <v>1.0000136074786703</v>
      </c>
      <c r="J77" s="17">
        <f t="shared" si="10"/>
        <v>30850.808039999996</v>
      </c>
      <c r="K77" s="16"/>
      <c r="L77" s="17">
        <f t="shared" si="11"/>
        <v>0</v>
      </c>
    </row>
    <row r="78" spans="1:12" x14ac:dyDescent="0.25">
      <c r="A78" s="9" t="s">
        <v>41</v>
      </c>
      <c r="B78" s="29" t="s">
        <v>154</v>
      </c>
      <c r="C78" s="9">
        <v>156</v>
      </c>
      <c r="D78" s="9">
        <v>193.75200000000001</v>
      </c>
      <c r="E78" s="9">
        <v>142.16</v>
      </c>
      <c r="F78" s="9" t="s">
        <v>10</v>
      </c>
      <c r="G78" s="9">
        <v>142.16</v>
      </c>
      <c r="H78" s="9">
        <f t="shared" si="8"/>
        <v>0</v>
      </c>
      <c r="I78" s="10">
        <f t="shared" si="9"/>
        <v>1</v>
      </c>
      <c r="J78" s="17">
        <f t="shared" si="10"/>
        <v>27543.784320000002</v>
      </c>
      <c r="K78" s="16"/>
      <c r="L78" s="17">
        <f t="shared" si="11"/>
        <v>0</v>
      </c>
    </row>
    <row r="79" spans="1:12" x14ac:dyDescent="0.25">
      <c r="A79" s="9" t="s">
        <v>41</v>
      </c>
      <c r="B79" s="29" t="s">
        <v>155</v>
      </c>
      <c r="C79" s="9">
        <v>160</v>
      </c>
      <c r="D79" s="9">
        <v>139.93199999999999</v>
      </c>
      <c r="E79" s="9">
        <v>11.61</v>
      </c>
      <c r="F79" s="9" t="s">
        <v>10</v>
      </c>
      <c r="G79" s="9">
        <v>11.61</v>
      </c>
      <c r="H79" s="9">
        <f t="shared" si="8"/>
        <v>0</v>
      </c>
      <c r="I79" s="10">
        <f t="shared" si="9"/>
        <v>1</v>
      </c>
      <c r="J79" s="17">
        <f t="shared" si="10"/>
        <v>1624.6105199999997</v>
      </c>
      <c r="K79" s="16"/>
      <c r="L79" s="17">
        <f t="shared" si="11"/>
        <v>0</v>
      </c>
    </row>
    <row r="80" spans="1:12" x14ac:dyDescent="0.25">
      <c r="A80" s="9" t="s">
        <v>41</v>
      </c>
      <c r="B80" s="29" t="s">
        <v>156</v>
      </c>
      <c r="C80" s="9">
        <v>161</v>
      </c>
      <c r="D80" s="9">
        <v>139.93199999999999</v>
      </c>
      <c r="E80" s="9">
        <v>33.43</v>
      </c>
      <c r="F80" s="9" t="s">
        <v>10</v>
      </c>
      <c r="G80" s="9">
        <v>33.43</v>
      </c>
      <c r="H80" s="9">
        <f t="shared" si="8"/>
        <v>0</v>
      </c>
      <c r="I80" s="10">
        <f t="shared" si="9"/>
        <v>1</v>
      </c>
      <c r="J80" s="17">
        <f t="shared" si="10"/>
        <v>4677.9267599999994</v>
      </c>
      <c r="K80" s="16"/>
      <c r="L80" s="17">
        <f t="shared" si="11"/>
        <v>0</v>
      </c>
    </row>
    <row r="81" spans="1:12" x14ac:dyDescent="0.25">
      <c r="A81" s="9" t="s">
        <v>41</v>
      </c>
      <c r="B81" s="29" t="s">
        <v>157</v>
      </c>
      <c r="C81" s="9">
        <v>165</v>
      </c>
      <c r="D81" s="9">
        <v>193.75200000000001</v>
      </c>
      <c r="E81" s="9">
        <v>153.38999999999999</v>
      </c>
      <c r="F81" s="9" t="s">
        <v>10</v>
      </c>
      <c r="G81" s="9">
        <v>153.38999999999999</v>
      </c>
      <c r="H81" s="9">
        <f t="shared" si="8"/>
        <v>0</v>
      </c>
      <c r="I81" s="10">
        <f t="shared" si="9"/>
        <v>1</v>
      </c>
      <c r="J81" s="17">
        <f t="shared" si="10"/>
        <v>29719.619279999999</v>
      </c>
      <c r="K81" s="16"/>
      <c r="L81" s="17">
        <f t="shared" si="11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184.07400000000001</v>
      </c>
      <c r="F82" s="9" t="s">
        <v>10</v>
      </c>
      <c r="G82" s="9">
        <v>184.07</v>
      </c>
      <c r="H82" s="9">
        <f t="shared" si="8"/>
        <v>4.0000000000190994E-3</v>
      </c>
      <c r="I82" s="10">
        <f t="shared" si="9"/>
        <v>0.99997826960896152</v>
      </c>
      <c r="J82" s="17">
        <f t="shared" si="10"/>
        <v>39626.589599999999</v>
      </c>
      <c r="K82" s="16"/>
      <c r="L82" s="17">
        <f t="shared" si="11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43.295000000000002</v>
      </c>
      <c r="F83" s="9" t="s">
        <v>10</v>
      </c>
      <c r="G83" s="9">
        <v>43.3</v>
      </c>
      <c r="H83" s="9">
        <f t="shared" si="8"/>
        <v>-4.9999999999954525E-3</v>
      </c>
      <c r="I83" s="10">
        <f t="shared" si="9"/>
        <v>1.0001154867767639</v>
      </c>
      <c r="J83" s="17">
        <f t="shared" si="10"/>
        <v>9321.6239999999998</v>
      </c>
      <c r="K83" s="16"/>
      <c r="L83" s="17">
        <f t="shared" si="11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38.356000000000002</v>
      </c>
      <c r="F84" s="9" t="s">
        <v>10</v>
      </c>
      <c r="G84" s="9">
        <v>38.36</v>
      </c>
      <c r="H84" s="9">
        <f t="shared" si="8"/>
        <v>-3.9999999999977831E-3</v>
      </c>
      <c r="I84" s="10">
        <f t="shared" si="9"/>
        <v>1.0001042861612264</v>
      </c>
      <c r="J84" s="17">
        <f t="shared" si="10"/>
        <v>4129.0703999999996</v>
      </c>
      <c r="K84" s="16"/>
      <c r="L84" s="17">
        <f t="shared" si="11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101.90900000000001</v>
      </c>
      <c r="F85" s="9" t="s">
        <v>10</v>
      </c>
      <c r="G85" s="9">
        <v>101.91</v>
      </c>
      <c r="H85" s="9">
        <f t="shared" si="8"/>
        <v>-9.9999999999056399E-4</v>
      </c>
      <c r="I85" s="10">
        <f t="shared" si="9"/>
        <v>1.0000098126760149</v>
      </c>
      <c r="J85" s="17">
        <f t="shared" si="10"/>
        <v>21939.184799999999</v>
      </c>
      <c r="K85" s="16"/>
      <c r="L85" s="17">
        <f t="shared" si="11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38.356000000000002</v>
      </c>
      <c r="F86" s="9" t="s">
        <v>10</v>
      </c>
      <c r="G86" s="9">
        <v>38.36</v>
      </c>
      <c r="H86" s="9">
        <f t="shared" si="8"/>
        <v>-3.9999999999977831E-3</v>
      </c>
      <c r="I86" s="10">
        <f t="shared" si="9"/>
        <v>1.0001042861612264</v>
      </c>
      <c r="J86" s="17">
        <f t="shared" si="10"/>
        <v>4129.0703999999996</v>
      </c>
      <c r="K86" s="16"/>
      <c r="L86" s="17">
        <f t="shared" si="11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17</v>
      </c>
      <c r="F87" s="9" t="s">
        <v>13</v>
      </c>
      <c r="G87" s="9">
        <v>17</v>
      </c>
      <c r="H87" s="9">
        <f t="shared" si="8"/>
        <v>0</v>
      </c>
      <c r="I87" s="10">
        <f t="shared" si="9"/>
        <v>1</v>
      </c>
      <c r="J87" s="17">
        <f t="shared" si="10"/>
        <v>3400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8"/>
        <v>3.0000000000001137E-3</v>
      </c>
      <c r="I88" s="10">
        <f t="shared" si="9"/>
        <v>0.99988039708168874</v>
      </c>
      <c r="J88" s="17">
        <f t="shared" si="10"/>
        <v>5399.2223999999997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8"/>
        <v>0</v>
      </c>
      <c r="I89" s="10">
        <f t="shared" si="9"/>
        <v>1</v>
      </c>
      <c r="J89" s="17">
        <f t="shared" si="10"/>
        <v>2628.3543999999997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8"/>
        <v>0</v>
      </c>
      <c r="I90" s="10">
        <f t="shared" si="9"/>
        <v>1</v>
      </c>
      <c r="J90" s="17">
        <f t="shared" si="10"/>
        <v>6570.1429999999991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f t="shared" si="8"/>
        <v>0</v>
      </c>
      <c r="I91" s="10">
        <f t="shared" si="9"/>
        <v>1</v>
      </c>
      <c r="J91" s="17">
        <f t="shared" si="10"/>
        <v>13137.031440000001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8"/>
        <v>3.9999999999977831E-3</v>
      </c>
      <c r="I92" s="10">
        <f t="shared" si="9"/>
        <v>0.99993111049876005</v>
      </c>
      <c r="J92" s="17">
        <f t="shared" si="10"/>
        <v>937.66899999999998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8"/>
        <v>4.0000000000190994E-3</v>
      </c>
      <c r="I93" s="10">
        <f t="shared" si="9"/>
        <v>0.99999288565106959</v>
      </c>
      <c r="J93" s="17">
        <f t="shared" si="10"/>
        <v>27233.781120000003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8"/>
        <v>3.0000000000427463E-3</v>
      </c>
      <c r="I94" s="10">
        <f t="shared" si="9"/>
        <v>0.99999477909479939</v>
      </c>
      <c r="J94" s="17">
        <f t="shared" si="10"/>
        <v>9279.9514999999992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f t="shared" si="8"/>
        <v>9.9999999997635314E-4</v>
      </c>
      <c r="I95" s="10">
        <f t="shared" si="9"/>
        <v>0.99999827886219028</v>
      </c>
      <c r="J95" s="17">
        <f t="shared" si="10"/>
        <v>15634.9791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21.28</v>
      </c>
      <c r="F96" s="9" t="s">
        <v>10</v>
      </c>
      <c r="G96" s="9">
        <v>21.28</v>
      </c>
      <c r="H96" s="9">
        <f t="shared" si="8"/>
        <v>0</v>
      </c>
      <c r="I96" s="10">
        <f t="shared" si="9"/>
        <v>1</v>
      </c>
      <c r="J96" s="17">
        <f t="shared" si="10"/>
        <v>6413.62176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12</v>
      </c>
      <c r="H97" s="9">
        <f t="shared" si="8"/>
        <v>3</v>
      </c>
      <c r="I97" s="10">
        <f t="shared" si="9"/>
        <v>0.8</v>
      </c>
      <c r="J97" s="17">
        <f t="shared" si="10"/>
        <v>4200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37.082000000000001</v>
      </c>
      <c r="F98" s="9" t="s">
        <v>19</v>
      </c>
      <c r="G98" s="9">
        <v>37.08</v>
      </c>
      <c r="H98" s="9">
        <f t="shared" si="8"/>
        <v>2.0000000000024443E-3</v>
      </c>
      <c r="I98" s="10">
        <f t="shared" si="9"/>
        <v>0.99994606547651144</v>
      </c>
      <c r="J98" s="17">
        <f t="shared" si="10"/>
        <v>3040.56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111.25</v>
      </c>
      <c r="F99" s="9" t="s">
        <v>19</v>
      </c>
      <c r="G99" s="9">
        <v>0</v>
      </c>
      <c r="H99" s="9">
        <f t="shared" si="8"/>
        <v>111.25</v>
      </c>
      <c r="I99" s="10">
        <f t="shared" si="9"/>
        <v>0</v>
      </c>
      <c r="J99" s="17">
        <f t="shared" si="10"/>
        <v>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27.297999999999998</v>
      </c>
      <c r="F100" s="9" t="s">
        <v>19</v>
      </c>
      <c r="G100" s="9">
        <v>27.3</v>
      </c>
      <c r="H100" s="9">
        <f t="shared" si="8"/>
        <v>-2.0000000000024443E-3</v>
      </c>
      <c r="I100" s="10">
        <f t="shared" si="9"/>
        <v>1.0000732654406916</v>
      </c>
      <c r="J100" s="17">
        <f t="shared" si="10"/>
        <v>3581.7599999999998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8"/>
        <v>3</v>
      </c>
      <c r="I101" s="10">
        <f t="shared" si="9"/>
        <v>0</v>
      </c>
      <c r="J101" s="17">
        <f t="shared" si="10"/>
        <v>0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58.71</v>
      </c>
      <c r="F102" s="9" t="s">
        <v>10</v>
      </c>
      <c r="G102" s="9">
        <v>46.97</v>
      </c>
      <c r="H102" s="9">
        <f t="shared" si="8"/>
        <v>11.740000000000002</v>
      </c>
      <c r="I102" s="10">
        <f t="shared" si="9"/>
        <v>0.80003406574689151</v>
      </c>
      <c r="J102" s="17">
        <f t="shared" si="10"/>
        <v>8595.51</v>
      </c>
      <c r="K102" s="16"/>
      <c r="L102" s="17">
        <f t="shared" si="11"/>
        <v>0</v>
      </c>
    </row>
    <row r="103" spans="1:12" x14ac:dyDescent="0.25">
      <c r="A103" s="9" t="s">
        <v>32</v>
      </c>
      <c r="B103" s="29" t="s">
        <v>179</v>
      </c>
      <c r="C103" s="9">
        <v>224</v>
      </c>
      <c r="D103" s="9">
        <v>183</v>
      </c>
      <c r="E103" s="9">
        <v>11.742000000000001</v>
      </c>
      <c r="F103" s="9" t="s">
        <v>10</v>
      </c>
      <c r="G103" s="9">
        <v>11.74</v>
      </c>
      <c r="H103" s="9">
        <f t="shared" si="8"/>
        <v>2.0000000000006679E-3</v>
      </c>
      <c r="I103" s="10">
        <f t="shared" si="9"/>
        <v>0.99982967126554245</v>
      </c>
      <c r="J103" s="17">
        <f t="shared" si="10"/>
        <v>2148.42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180</v>
      </c>
      <c r="C104" s="9">
        <v>225</v>
      </c>
      <c r="D104" s="9">
        <v>49.2</v>
      </c>
      <c r="E104" s="9">
        <v>59.43</v>
      </c>
      <c r="F104" s="9" t="s">
        <v>19</v>
      </c>
      <c r="G104" s="9">
        <v>47.54</v>
      </c>
      <c r="H104" s="9">
        <f t="shared" si="8"/>
        <v>11.89</v>
      </c>
      <c r="I104" s="10">
        <f t="shared" si="9"/>
        <v>0.79993269392562683</v>
      </c>
      <c r="J104" s="17">
        <f t="shared" si="10"/>
        <v>2338.9680000000003</v>
      </c>
      <c r="K104" s="16"/>
      <c r="L104" s="17">
        <f t="shared" si="11"/>
        <v>0</v>
      </c>
    </row>
    <row r="105" spans="1:12" x14ac:dyDescent="0.25">
      <c r="A105" s="9" t="s">
        <v>32</v>
      </c>
      <c r="B105" s="29" t="s">
        <v>180</v>
      </c>
      <c r="C105" s="9">
        <v>225</v>
      </c>
      <c r="D105" s="9">
        <v>49.2</v>
      </c>
      <c r="E105" s="9">
        <v>11.885999999999999</v>
      </c>
      <c r="F105" s="9" t="s">
        <v>19</v>
      </c>
      <c r="G105" s="9">
        <v>11.89</v>
      </c>
      <c r="H105" s="9">
        <f t="shared" si="8"/>
        <v>-4.0000000000013358E-3</v>
      </c>
      <c r="I105" s="10">
        <f t="shared" si="9"/>
        <v>1.0003365303718661</v>
      </c>
      <c r="J105" s="17">
        <f t="shared" si="10"/>
        <v>584.98800000000006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181</v>
      </c>
      <c r="C106" s="9">
        <v>226</v>
      </c>
      <c r="D106" s="9">
        <v>183</v>
      </c>
      <c r="E106" s="9">
        <v>59.741999999999997</v>
      </c>
      <c r="F106" s="9" t="s">
        <v>10</v>
      </c>
      <c r="G106" s="9">
        <v>47.79</v>
      </c>
      <c r="H106" s="9">
        <f t="shared" si="8"/>
        <v>11.951999999999998</v>
      </c>
      <c r="I106" s="10">
        <f t="shared" si="9"/>
        <v>0.79993974088580899</v>
      </c>
      <c r="J106" s="17">
        <f t="shared" si="10"/>
        <v>8745.57</v>
      </c>
      <c r="K106" s="16"/>
      <c r="L106" s="17">
        <f t="shared" si="11"/>
        <v>0</v>
      </c>
    </row>
    <row r="107" spans="1:12" x14ac:dyDescent="0.25">
      <c r="A107" s="9" t="s">
        <v>32</v>
      </c>
      <c r="B107" s="29" t="s">
        <v>181</v>
      </c>
      <c r="C107" s="9">
        <v>226</v>
      </c>
      <c r="D107" s="9">
        <v>183</v>
      </c>
      <c r="E107" s="9">
        <v>11.948399999999999</v>
      </c>
      <c r="F107" s="9" t="s">
        <v>10</v>
      </c>
      <c r="G107" s="9">
        <v>11.95</v>
      </c>
      <c r="H107" s="9">
        <f t="shared" si="8"/>
        <v>-1.5999999999998238E-3</v>
      </c>
      <c r="I107" s="10">
        <f t="shared" si="9"/>
        <v>1.0001339091426467</v>
      </c>
      <c r="J107" s="17">
        <f t="shared" si="10"/>
        <v>2186.85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182</v>
      </c>
      <c r="C108" s="9">
        <v>227</v>
      </c>
      <c r="D108" s="9">
        <v>49.2</v>
      </c>
      <c r="E108" s="9">
        <v>69.16</v>
      </c>
      <c r="F108" s="9" t="s">
        <v>19</v>
      </c>
      <c r="G108" s="9">
        <v>55.33</v>
      </c>
      <c r="H108" s="9">
        <f t="shared" si="8"/>
        <v>13.829999999999998</v>
      </c>
      <c r="I108" s="10">
        <f t="shared" si="9"/>
        <v>0.80002891844997115</v>
      </c>
      <c r="J108" s="17">
        <f t="shared" si="10"/>
        <v>2722.2359999999999</v>
      </c>
      <c r="K108" s="16"/>
      <c r="L108" s="17">
        <f t="shared" si="11"/>
        <v>0</v>
      </c>
    </row>
    <row r="109" spans="1:12" x14ac:dyDescent="0.25">
      <c r="A109" s="9" t="s">
        <v>32</v>
      </c>
      <c r="B109" s="29" t="s">
        <v>182</v>
      </c>
      <c r="C109" s="9">
        <v>227</v>
      </c>
      <c r="D109" s="9">
        <v>49.2</v>
      </c>
      <c r="E109" s="9">
        <v>13.832000000000001</v>
      </c>
      <c r="F109" s="9" t="s">
        <v>19</v>
      </c>
      <c r="G109" s="9">
        <v>13.83</v>
      </c>
      <c r="H109" s="9">
        <f t="shared" si="8"/>
        <v>2.0000000000006679E-3</v>
      </c>
      <c r="I109" s="10">
        <f t="shared" si="9"/>
        <v>0.99985540775014459</v>
      </c>
      <c r="J109" s="17">
        <f t="shared" si="10"/>
        <v>680.43600000000004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183</v>
      </c>
      <c r="C110" s="9">
        <v>228</v>
      </c>
      <c r="D110" s="9">
        <v>183</v>
      </c>
      <c r="E110" s="9">
        <v>3.69</v>
      </c>
      <c r="F110" s="9" t="s">
        <v>10</v>
      </c>
      <c r="G110" s="9">
        <v>2.95</v>
      </c>
      <c r="H110" s="9">
        <f t="shared" si="8"/>
        <v>0.73999999999999977</v>
      </c>
      <c r="I110" s="10">
        <f t="shared" si="9"/>
        <v>0.79945799457994582</v>
      </c>
      <c r="J110" s="17">
        <f t="shared" si="10"/>
        <v>539.85</v>
      </c>
      <c r="K110" s="16"/>
      <c r="L110" s="17">
        <f t="shared" si="11"/>
        <v>0</v>
      </c>
    </row>
    <row r="111" spans="1:12" x14ac:dyDescent="0.25">
      <c r="A111" s="9" t="s">
        <v>32</v>
      </c>
      <c r="B111" s="29" t="s">
        <v>183</v>
      </c>
      <c r="C111" s="9">
        <v>228</v>
      </c>
      <c r="D111" s="9">
        <v>183</v>
      </c>
      <c r="E111" s="9">
        <v>0.73799999999999999</v>
      </c>
      <c r="F111" s="9" t="s">
        <v>10</v>
      </c>
      <c r="G111" s="9">
        <v>0.74</v>
      </c>
      <c r="H111" s="9">
        <f t="shared" si="8"/>
        <v>-2.0000000000000018E-3</v>
      </c>
      <c r="I111" s="10">
        <f t="shared" si="9"/>
        <v>1.0027100271002709</v>
      </c>
      <c r="J111" s="17">
        <f t="shared" si="10"/>
        <v>135.41999999999999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184</v>
      </c>
      <c r="C112" s="9">
        <v>229</v>
      </c>
      <c r="D112" s="9">
        <v>49.2</v>
      </c>
      <c r="E112" s="9">
        <v>5.6</v>
      </c>
      <c r="F112" s="9" t="s">
        <v>19</v>
      </c>
      <c r="G112" s="9">
        <v>4.4800000000000004</v>
      </c>
      <c r="H112" s="9">
        <f t="shared" si="8"/>
        <v>1.1199999999999992</v>
      </c>
      <c r="I112" s="10">
        <f t="shared" si="9"/>
        <v>0.80000000000000016</v>
      </c>
      <c r="J112" s="17">
        <f t="shared" si="10"/>
        <v>220.41600000000003</v>
      </c>
      <c r="K112" s="16"/>
      <c r="L112" s="17">
        <f t="shared" si="11"/>
        <v>0</v>
      </c>
    </row>
    <row r="113" spans="1:12" x14ac:dyDescent="0.25">
      <c r="A113" s="9" t="s">
        <v>32</v>
      </c>
      <c r="B113" s="29" t="s">
        <v>184</v>
      </c>
      <c r="C113" s="9">
        <v>229</v>
      </c>
      <c r="D113" s="9">
        <v>49.2</v>
      </c>
      <c r="E113" s="9">
        <v>1.1200000000000001</v>
      </c>
      <c r="F113" s="9" t="s">
        <v>19</v>
      </c>
      <c r="G113" s="9">
        <v>1.1200000000000001</v>
      </c>
      <c r="H113" s="9">
        <f t="shared" si="8"/>
        <v>0</v>
      </c>
      <c r="I113" s="10">
        <f t="shared" si="9"/>
        <v>1</v>
      </c>
      <c r="J113" s="17">
        <f t="shared" si="10"/>
        <v>55.104000000000006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185</v>
      </c>
      <c r="C114" s="9">
        <v>230</v>
      </c>
      <c r="D114" s="9">
        <v>183</v>
      </c>
      <c r="E114" s="9">
        <v>2.512</v>
      </c>
      <c r="F114" s="9" t="s">
        <v>10</v>
      </c>
      <c r="G114" s="9">
        <v>0</v>
      </c>
      <c r="H114" s="9">
        <f t="shared" si="8"/>
        <v>2.512</v>
      </c>
      <c r="I114" s="10">
        <f t="shared" si="9"/>
        <v>0</v>
      </c>
      <c r="J114" s="17">
        <f t="shared" si="10"/>
        <v>0</v>
      </c>
      <c r="K114" s="16"/>
      <c r="L114" s="17">
        <f t="shared" si="11"/>
        <v>0</v>
      </c>
    </row>
    <row r="115" spans="1:12" x14ac:dyDescent="0.25">
      <c r="A115" s="9" t="s">
        <v>32</v>
      </c>
      <c r="B115" s="29" t="s">
        <v>185</v>
      </c>
      <c r="C115" s="9">
        <v>230</v>
      </c>
      <c r="D115" s="9">
        <v>183</v>
      </c>
      <c r="E115" s="9">
        <v>2.512</v>
      </c>
      <c r="F115" s="9" t="s">
        <v>10</v>
      </c>
      <c r="G115" s="9">
        <v>2.5099999999999998</v>
      </c>
      <c r="H115" s="9">
        <f t="shared" si="8"/>
        <v>2.0000000000002238E-3</v>
      </c>
      <c r="I115" s="10">
        <f t="shared" si="9"/>
        <v>0.99920382165605082</v>
      </c>
      <c r="J115" s="17">
        <f t="shared" si="10"/>
        <v>459.33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186</v>
      </c>
      <c r="C116" s="9">
        <v>231</v>
      </c>
      <c r="D116" s="9">
        <v>49.2</v>
      </c>
      <c r="E116" s="9">
        <v>7.61</v>
      </c>
      <c r="F116" s="9" t="s">
        <v>19</v>
      </c>
      <c r="G116" s="9">
        <v>0</v>
      </c>
      <c r="H116" s="9">
        <f t="shared" si="8"/>
        <v>7.61</v>
      </c>
      <c r="I116" s="10">
        <f t="shared" si="9"/>
        <v>0</v>
      </c>
      <c r="J116" s="17">
        <f t="shared" si="10"/>
        <v>0</v>
      </c>
      <c r="K116" s="16"/>
      <c r="L116" s="17">
        <f t="shared" si="11"/>
        <v>0</v>
      </c>
    </row>
    <row r="117" spans="1:12" x14ac:dyDescent="0.25">
      <c r="A117" s="9" t="s">
        <v>32</v>
      </c>
      <c r="B117" s="29" t="s">
        <v>186</v>
      </c>
      <c r="C117" s="9">
        <v>231</v>
      </c>
      <c r="D117" s="9">
        <v>49.2</v>
      </c>
      <c r="E117" s="9">
        <v>7.61</v>
      </c>
      <c r="F117" s="9" t="s">
        <v>19</v>
      </c>
      <c r="G117" s="9">
        <v>7.61</v>
      </c>
      <c r="H117" s="9">
        <f t="shared" si="8"/>
        <v>0</v>
      </c>
      <c r="I117" s="10">
        <f t="shared" si="9"/>
        <v>1</v>
      </c>
      <c r="J117" s="17">
        <f t="shared" si="10"/>
        <v>374.41200000000003</v>
      </c>
      <c r="K117" s="16"/>
      <c r="L117" s="17">
        <f t="shared" si="11"/>
        <v>0</v>
      </c>
    </row>
    <row r="118" spans="1:12" x14ac:dyDescent="0.25">
      <c r="A118" s="9" t="s">
        <v>67</v>
      </c>
      <c r="B118" s="29" t="s">
        <v>187</v>
      </c>
      <c r="C118" s="9">
        <v>232</v>
      </c>
      <c r="D118" s="9">
        <v>183</v>
      </c>
      <c r="E118" s="9">
        <v>7.41</v>
      </c>
      <c r="F118" s="9" t="s">
        <v>10</v>
      </c>
      <c r="G118" s="9">
        <v>5.93</v>
      </c>
      <c r="H118" s="9">
        <f t="shared" si="8"/>
        <v>1.4800000000000004</v>
      </c>
      <c r="I118" s="10">
        <f t="shared" si="9"/>
        <v>0.80026990553306332</v>
      </c>
      <c r="J118" s="17">
        <f t="shared" si="10"/>
        <v>1085.19</v>
      </c>
      <c r="K118" s="16"/>
      <c r="L118" s="17">
        <f t="shared" si="11"/>
        <v>0</v>
      </c>
    </row>
    <row r="119" spans="1:12" x14ac:dyDescent="0.25">
      <c r="A119" s="9" t="s">
        <v>32</v>
      </c>
      <c r="B119" s="29" t="s">
        <v>187</v>
      </c>
      <c r="C119" s="9">
        <v>232</v>
      </c>
      <c r="D119" s="9">
        <v>183</v>
      </c>
      <c r="E119" s="9">
        <v>1.4279999999999999</v>
      </c>
      <c r="F119" s="9" t="s">
        <v>10</v>
      </c>
      <c r="G119" s="9">
        <v>1.43</v>
      </c>
      <c r="H119" s="9">
        <f t="shared" si="8"/>
        <v>-2.0000000000000018E-3</v>
      </c>
      <c r="I119" s="10">
        <f t="shared" si="9"/>
        <v>1.0014005602240896</v>
      </c>
      <c r="J119" s="17">
        <f t="shared" si="10"/>
        <v>261.69</v>
      </c>
      <c r="K119" s="16"/>
      <c r="L119" s="17">
        <f t="shared" si="11"/>
        <v>0</v>
      </c>
    </row>
    <row r="120" spans="1:12" x14ac:dyDescent="0.25">
      <c r="A120" s="9" t="s">
        <v>67</v>
      </c>
      <c r="B120" s="29" t="s">
        <v>188</v>
      </c>
      <c r="C120" s="9">
        <v>233</v>
      </c>
      <c r="D120" s="9">
        <v>49.2</v>
      </c>
      <c r="E120" s="9">
        <v>11.15</v>
      </c>
      <c r="F120" s="9" t="s">
        <v>19</v>
      </c>
      <c r="G120" s="9">
        <v>8.92</v>
      </c>
      <c r="H120" s="9">
        <f t="shared" si="8"/>
        <v>2.2300000000000004</v>
      </c>
      <c r="I120" s="10">
        <f t="shared" si="9"/>
        <v>0.79999999999999993</v>
      </c>
      <c r="J120" s="17">
        <f t="shared" si="10"/>
        <v>438.86400000000003</v>
      </c>
      <c r="K120" s="16"/>
      <c r="L120" s="17">
        <f t="shared" si="11"/>
        <v>0</v>
      </c>
    </row>
    <row r="121" spans="1:12" x14ac:dyDescent="0.25">
      <c r="A121" s="9" t="s">
        <v>32</v>
      </c>
      <c r="B121" s="29" t="s">
        <v>188</v>
      </c>
      <c r="C121" s="9">
        <v>233</v>
      </c>
      <c r="D121" s="9">
        <v>49.2</v>
      </c>
      <c r="E121" s="9">
        <v>2.23</v>
      </c>
      <c r="F121" s="9" t="s">
        <v>19</v>
      </c>
      <c r="G121" s="9">
        <v>2.23</v>
      </c>
      <c r="H121" s="9">
        <f t="shared" si="8"/>
        <v>0</v>
      </c>
      <c r="I121" s="10">
        <f t="shared" si="9"/>
        <v>1</v>
      </c>
      <c r="J121" s="17">
        <f t="shared" si="10"/>
        <v>109.71600000000001</v>
      </c>
      <c r="K121" s="16"/>
      <c r="L121" s="17">
        <f t="shared" si="11"/>
        <v>0</v>
      </c>
    </row>
    <row r="122" spans="1:12" x14ac:dyDescent="0.25">
      <c r="A122" s="9" t="s">
        <v>67</v>
      </c>
      <c r="B122" s="29" t="s">
        <v>189</v>
      </c>
      <c r="C122" s="9">
        <v>234</v>
      </c>
      <c r="D122" s="9">
        <v>183</v>
      </c>
      <c r="E122" s="9">
        <v>27.18</v>
      </c>
      <c r="F122" s="9" t="s">
        <v>10</v>
      </c>
      <c r="G122" s="9">
        <v>0</v>
      </c>
      <c r="H122" s="9">
        <f t="shared" si="8"/>
        <v>27.18</v>
      </c>
      <c r="I122" s="10">
        <f t="shared" si="9"/>
        <v>0</v>
      </c>
      <c r="J122" s="17">
        <f t="shared" si="10"/>
        <v>0</v>
      </c>
      <c r="K122" s="16"/>
      <c r="L122" s="17">
        <f t="shared" si="11"/>
        <v>0</v>
      </c>
    </row>
    <row r="123" spans="1:12" x14ac:dyDescent="0.25">
      <c r="A123" s="9" t="s">
        <v>32</v>
      </c>
      <c r="B123" s="29" t="s">
        <v>189</v>
      </c>
      <c r="C123" s="9">
        <v>234</v>
      </c>
      <c r="D123" s="9">
        <v>183</v>
      </c>
      <c r="E123" s="9">
        <v>27.18</v>
      </c>
      <c r="F123" s="9" t="s">
        <v>10</v>
      </c>
      <c r="G123" s="9">
        <v>27.18</v>
      </c>
      <c r="H123" s="9">
        <f t="shared" si="8"/>
        <v>0</v>
      </c>
      <c r="I123" s="10">
        <f t="shared" si="9"/>
        <v>1</v>
      </c>
      <c r="J123" s="17">
        <f t="shared" si="10"/>
        <v>4973.9399999999996</v>
      </c>
      <c r="K123" s="16"/>
      <c r="L123" s="17">
        <f t="shared" si="11"/>
        <v>0</v>
      </c>
    </row>
    <row r="124" spans="1:12" x14ac:dyDescent="0.25">
      <c r="A124" s="9" t="s">
        <v>67</v>
      </c>
      <c r="B124" s="29" t="s">
        <v>190</v>
      </c>
      <c r="C124" s="9">
        <v>235</v>
      </c>
      <c r="D124" s="9">
        <v>2.5</v>
      </c>
      <c r="E124" s="9">
        <v>1182</v>
      </c>
      <c r="F124" s="9" t="s">
        <v>23</v>
      </c>
      <c r="G124" s="9">
        <v>1182</v>
      </c>
      <c r="H124" s="9">
        <f t="shared" si="8"/>
        <v>0</v>
      </c>
      <c r="I124" s="10">
        <f t="shared" si="9"/>
        <v>1</v>
      </c>
      <c r="J124" s="17">
        <f t="shared" si="10"/>
        <v>2955</v>
      </c>
      <c r="K124" s="16"/>
      <c r="L124" s="17">
        <f t="shared" si="11"/>
        <v>0</v>
      </c>
    </row>
    <row r="125" spans="1:12" x14ac:dyDescent="0.25">
      <c r="A125" s="9" t="s">
        <v>67</v>
      </c>
      <c r="B125" s="29" t="s">
        <v>191</v>
      </c>
      <c r="C125" s="9">
        <v>237</v>
      </c>
      <c r="D125" s="9">
        <v>183</v>
      </c>
      <c r="E125" s="9">
        <v>4.0620000000000003</v>
      </c>
      <c r="F125" s="9" t="s">
        <v>10</v>
      </c>
      <c r="G125" s="9">
        <v>3.25</v>
      </c>
      <c r="H125" s="9">
        <f t="shared" si="8"/>
        <v>0.81200000000000028</v>
      </c>
      <c r="I125" s="10">
        <f t="shared" si="9"/>
        <v>0.80009847365829634</v>
      </c>
      <c r="J125" s="17">
        <f t="shared" si="10"/>
        <v>594.75</v>
      </c>
      <c r="K125" s="16"/>
      <c r="L125" s="17">
        <f t="shared" si="11"/>
        <v>0</v>
      </c>
    </row>
    <row r="126" spans="1:12" x14ac:dyDescent="0.25">
      <c r="A126" s="9" t="s">
        <v>32</v>
      </c>
      <c r="B126" s="29" t="s">
        <v>191</v>
      </c>
      <c r="C126" s="9">
        <v>237</v>
      </c>
      <c r="D126" s="9">
        <v>183</v>
      </c>
      <c r="E126" s="9">
        <v>0.81240000000000001</v>
      </c>
      <c r="F126" s="9" t="s">
        <v>10</v>
      </c>
      <c r="G126" s="9">
        <v>0.81</v>
      </c>
      <c r="H126" s="9">
        <f t="shared" si="8"/>
        <v>2.3999999999999577E-3</v>
      </c>
      <c r="I126" s="10">
        <f t="shared" si="9"/>
        <v>0.99704579025110784</v>
      </c>
      <c r="J126" s="17">
        <f t="shared" si="10"/>
        <v>148.23000000000002</v>
      </c>
      <c r="K126" s="16"/>
      <c r="L126" s="17">
        <f t="shared" si="11"/>
        <v>0</v>
      </c>
    </row>
    <row r="127" spans="1:12" x14ac:dyDescent="0.25">
      <c r="A127" s="9" t="s">
        <v>67</v>
      </c>
      <c r="B127" s="29" t="s">
        <v>192</v>
      </c>
      <c r="C127" s="9">
        <v>238</v>
      </c>
      <c r="D127" s="9">
        <v>183</v>
      </c>
      <c r="E127" s="9">
        <v>16.190999999999999</v>
      </c>
      <c r="F127" s="9" t="s">
        <v>10</v>
      </c>
      <c r="G127" s="9">
        <v>12.95</v>
      </c>
      <c r="H127" s="9">
        <f t="shared" si="8"/>
        <v>3.2409999999999997</v>
      </c>
      <c r="I127" s="10">
        <f t="shared" si="9"/>
        <v>0.79982706441850415</v>
      </c>
      <c r="J127" s="17">
        <f t="shared" si="10"/>
        <v>2369.85</v>
      </c>
      <c r="K127" s="16"/>
      <c r="L127" s="17">
        <f t="shared" si="11"/>
        <v>0</v>
      </c>
    </row>
    <row r="128" spans="1:12" x14ac:dyDescent="0.25">
      <c r="A128" s="9" t="s">
        <v>32</v>
      </c>
      <c r="B128" s="29" t="s">
        <v>192</v>
      </c>
      <c r="C128" s="9">
        <v>238</v>
      </c>
      <c r="D128" s="9">
        <v>183</v>
      </c>
      <c r="E128" s="9">
        <v>3.2382</v>
      </c>
      <c r="F128" s="9" t="s">
        <v>10</v>
      </c>
      <c r="G128" s="9">
        <v>3.24</v>
      </c>
      <c r="H128" s="9">
        <f t="shared" si="8"/>
        <v>-1.8000000000002458E-3</v>
      </c>
      <c r="I128" s="10">
        <f t="shared" si="9"/>
        <v>1.0005558643690939</v>
      </c>
      <c r="J128" s="17">
        <f t="shared" si="10"/>
        <v>592.92000000000007</v>
      </c>
      <c r="K128" s="16"/>
      <c r="L128" s="17">
        <f t="shared" si="11"/>
        <v>0</v>
      </c>
    </row>
    <row r="129" spans="1:12" x14ac:dyDescent="0.25">
      <c r="A129" s="9" t="s">
        <v>67</v>
      </c>
      <c r="B129" s="29" t="s">
        <v>193</v>
      </c>
      <c r="C129" s="9">
        <v>239</v>
      </c>
      <c r="D129" s="9">
        <v>183</v>
      </c>
      <c r="E129" s="9">
        <v>8.15</v>
      </c>
      <c r="F129" s="9" t="s">
        <v>10</v>
      </c>
      <c r="G129" s="9">
        <v>6.52</v>
      </c>
      <c r="H129" s="9">
        <f t="shared" si="8"/>
        <v>1.6300000000000008</v>
      </c>
      <c r="I129" s="10">
        <f t="shared" si="9"/>
        <v>0.79999999999999993</v>
      </c>
      <c r="J129" s="17">
        <f t="shared" si="10"/>
        <v>1193.1599999999999</v>
      </c>
      <c r="K129" s="16"/>
      <c r="L129" s="17">
        <f t="shared" si="11"/>
        <v>0</v>
      </c>
    </row>
    <row r="130" spans="1:12" x14ac:dyDescent="0.25">
      <c r="A130" s="9" t="s">
        <v>32</v>
      </c>
      <c r="B130" s="29" t="s">
        <v>193</v>
      </c>
      <c r="C130" s="9">
        <v>239</v>
      </c>
      <c r="D130" s="9">
        <v>183</v>
      </c>
      <c r="E130" s="9">
        <v>1.63</v>
      </c>
      <c r="F130" s="9" t="s">
        <v>10</v>
      </c>
      <c r="G130" s="9">
        <v>1.63</v>
      </c>
      <c r="H130" s="9">
        <f t="shared" si="8"/>
        <v>0</v>
      </c>
      <c r="I130" s="10">
        <f t="shared" si="9"/>
        <v>1</v>
      </c>
      <c r="J130" s="17">
        <f t="shared" si="10"/>
        <v>298.28999999999996</v>
      </c>
      <c r="K130" s="16"/>
      <c r="L130" s="17">
        <f t="shared" si="11"/>
        <v>0</v>
      </c>
    </row>
    <row r="131" spans="1:12" x14ac:dyDescent="0.25">
      <c r="A131" s="9" t="s">
        <v>67</v>
      </c>
      <c r="B131" s="29" t="s">
        <v>194</v>
      </c>
      <c r="C131" s="9">
        <v>240</v>
      </c>
      <c r="D131" s="9">
        <v>183</v>
      </c>
      <c r="E131" s="9">
        <v>30.83</v>
      </c>
      <c r="F131" s="9" t="s">
        <v>10</v>
      </c>
      <c r="G131" s="9">
        <v>24.66</v>
      </c>
      <c r="H131" s="9">
        <f t="shared" si="8"/>
        <v>6.1699999999999982</v>
      </c>
      <c r="I131" s="10">
        <f t="shared" si="9"/>
        <v>0.79987025624391828</v>
      </c>
      <c r="J131" s="17">
        <f t="shared" si="10"/>
        <v>4512.78</v>
      </c>
      <c r="K131" s="16"/>
      <c r="L131" s="17">
        <f t="shared" si="11"/>
        <v>0</v>
      </c>
    </row>
    <row r="132" spans="1:12" x14ac:dyDescent="0.25">
      <c r="A132" s="9" t="s">
        <v>32</v>
      </c>
      <c r="B132" s="29" t="s">
        <v>194</v>
      </c>
      <c r="C132" s="9">
        <v>240</v>
      </c>
      <c r="D132" s="9">
        <v>183</v>
      </c>
      <c r="E132" s="9">
        <v>6.1660000000000004</v>
      </c>
      <c r="F132" s="9" t="s">
        <v>10</v>
      </c>
      <c r="G132" s="9">
        <v>6.17</v>
      </c>
      <c r="H132" s="9">
        <f t="shared" si="8"/>
        <v>-3.9999999999995595E-3</v>
      </c>
      <c r="I132" s="10">
        <f t="shared" si="9"/>
        <v>1.0006487187804087</v>
      </c>
      <c r="J132" s="17">
        <f t="shared" si="10"/>
        <v>1129.1099999999999</v>
      </c>
      <c r="K132" s="16"/>
      <c r="L132" s="17">
        <f t="shared" si="11"/>
        <v>0</v>
      </c>
    </row>
    <row r="133" spans="1:12" x14ac:dyDescent="0.25">
      <c r="A133" s="9" t="s">
        <v>21</v>
      </c>
      <c r="B133" s="29" t="s">
        <v>195</v>
      </c>
      <c r="C133" s="9">
        <v>243</v>
      </c>
      <c r="D133" s="9">
        <v>64.58</v>
      </c>
      <c r="E133" s="9">
        <v>126.56399999999999</v>
      </c>
      <c r="F133" s="9" t="s">
        <v>10</v>
      </c>
      <c r="G133" s="9">
        <v>126.56</v>
      </c>
      <c r="H133" s="9">
        <f t="shared" si="8"/>
        <v>3.9999999999906777E-3</v>
      </c>
      <c r="I133" s="10">
        <f t="shared" si="9"/>
        <v>0.99996839543630112</v>
      </c>
      <c r="J133" s="17">
        <f t="shared" si="10"/>
        <v>8173.2447999999995</v>
      </c>
      <c r="K133" s="16"/>
      <c r="L133" s="17">
        <f t="shared" si="11"/>
        <v>0</v>
      </c>
    </row>
    <row r="134" spans="1:12" x14ac:dyDescent="0.25">
      <c r="A134" s="9" t="s">
        <v>18</v>
      </c>
      <c r="B134" s="29" t="s">
        <v>196</v>
      </c>
      <c r="C134" s="9">
        <v>246</v>
      </c>
      <c r="D134" s="9">
        <v>15500</v>
      </c>
      <c r="E134" s="9">
        <v>1</v>
      </c>
      <c r="F134" s="9" t="s">
        <v>12</v>
      </c>
      <c r="G134" s="9">
        <v>1</v>
      </c>
      <c r="H134" s="9">
        <f t="shared" ref="H134:H170" si="12">E134-G134</f>
        <v>0</v>
      </c>
      <c r="I134" s="10">
        <f t="shared" ref="I134:I170" si="13">G134/E134</f>
        <v>1</v>
      </c>
      <c r="J134" s="17">
        <f t="shared" si="10"/>
        <v>15500</v>
      </c>
      <c r="K134" s="16"/>
      <c r="L134" s="17">
        <f t="shared" si="11"/>
        <v>0</v>
      </c>
    </row>
    <row r="135" spans="1:12" x14ac:dyDescent="0.25">
      <c r="A135" s="9" t="s">
        <v>18</v>
      </c>
      <c r="B135" s="29" t="s">
        <v>273</v>
      </c>
      <c r="C135" s="9">
        <v>247</v>
      </c>
      <c r="D135" s="9">
        <v>600</v>
      </c>
      <c r="E135" s="9">
        <v>1</v>
      </c>
      <c r="F135" s="9" t="s">
        <v>13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600</v>
      </c>
      <c r="K135" s="16"/>
      <c r="L135" s="17">
        <f t="shared" si="11"/>
        <v>0</v>
      </c>
    </row>
    <row r="136" spans="1:12" x14ac:dyDescent="0.25">
      <c r="A136" s="9" t="s">
        <v>18</v>
      </c>
      <c r="B136" s="29" t="s">
        <v>197</v>
      </c>
      <c r="C136" s="9">
        <v>248</v>
      </c>
      <c r="D136" s="9">
        <v>2000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2000</v>
      </c>
      <c r="K136" s="16"/>
      <c r="L136" s="17">
        <f t="shared" si="11"/>
        <v>0</v>
      </c>
    </row>
    <row r="137" spans="1:12" x14ac:dyDescent="0.25">
      <c r="A137" s="9" t="s">
        <v>24</v>
      </c>
      <c r="B137" s="29" t="s">
        <v>198</v>
      </c>
      <c r="C137" s="9">
        <v>250</v>
      </c>
      <c r="D137" s="9">
        <v>9000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10"/>
        <v>9000</v>
      </c>
      <c r="K137" s="16"/>
      <c r="L137" s="17">
        <f t="shared" si="11"/>
        <v>0</v>
      </c>
    </row>
    <row r="138" spans="1:12" x14ac:dyDescent="0.25">
      <c r="A138" s="9" t="s">
        <v>24</v>
      </c>
      <c r="B138" s="29" t="s">
        <v>199</v>
      </c>
      <c r="C138" s="9">
        <v>251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0"/>
        <v>6000</v>
      </c>
      <c r="K138" s="16"/>
      <c r="L138" s="17">
        <f t="shared" si="11"/>
        <v>0</v>
      </c>
    </row>
    <row r="139" spans="1:12" x14ac:dyDescent="0.25">
      <c r="A139" s="9" t="s">
        <v>24</v>
      </c>
      <c r="B139" s="29" t="s">
        <v>200</v>
      </c>
      <c r="C139" s="9">
        <v>253</v>
      </c>
      <c r="D139" s="9">
        <v>500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10"/>
        <v>500</v>
      </c>
      <c r="K139" s="16"/>
      <c r="L139" s="17">
        <f t="shared" si="11"/>
        <v>0</v>
      </c>
    </row>
    <row r="140" spans="1:12" x14ac:dyDescent="0.25">
      <c r="A140" s="9" t="s">
        <v>24</v>
      </c>
      <c r="B140" s="29" t="s">
        <v>25</v>
      </c>
      <c r="C140" s="9">
        <v>254</v>
      </c>
      <c r="D140" s="9">
        <v>4000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0"/>
        <v>4000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201</v>
      </c>
      <c r="C141" s="9">
        <v>255</v>
      </c>
      <c r="D141" s="9">
        <v>6000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6000</v>
      </c>
      <c r="K141" s="16"/>
      <c r="L141" s="17">
        <f t="shared" si="11"/>
        <v>0</v>
      </c>
    </row>
    <row r="142" spans="1:12" x14ac:dyDescent="0.25">
      <c r="A142" s="9" t="s">
        <v>24</v>
      </c>
      <c r="B142" s="29" t="s">
        <v>272</v>
      </c>
      <c r="C142" s="9">
        <v>256</v>
      </c>
      <c r="D142" s="9">
        <v>2500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10"/>
        <v>2500</v>
      </c>
      <c r="K142" s="16"/>
      <c r="L142" s="17">
        <f t="shared" si="11"/>
        <v>0</v>
      </c>
    </row>
    <row r="143" spans="1:12" x14ac:dyDescent="0.25">
      <c r="A143" s="9" t="s">
        <v>24</v>
      </c>
      <c r="B143" s="29" t="s">
        <v>202</v>
      </c>
      <c r="C143" s="9">
        <v>257</v>
      </c>
      <c r="D143" s="9">
        <v>1800</v>
      </c>
      <c r="E143" s="9">
        <v>1</v>
      </c>
      <c r="F143" s="9" t="s">
        <v>12</v>
      </c>
      <c r="G143" s="9">
        <v>1</v>
      </c>
      <c r="H143" s="9">
        <f t="shared" si="12"/>
        <v>0</v>
      </c>
      <c r="I143" s="10">
        <f t="shared" si="13"/>
        <v>1</v>
      </c>
      <c r="J143" s="17">
        <f t="shared" si="10"/>
        <v>1800</v>
      </c>
      <c r="K143" s="16"/>
      <c r="L143" s="17">
        <f t="shared" si="11"/>
        <v>0</v>
      </c>
    </row>
    <row r="144" spans="1:12" x14ac:dyDescent="0.25">
      <c r="A144" s="9" t="s">
        <v>24</v>
      </c>
      <c r="B144" s="29" t="s">
        <v>203</v>
      </c>
      <c r="C144" s="9">
        <v>258</v>
      </c>
      <c r="D144" s="9">
        <v>2000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0"/>
        <v>2000</v>
      </c>
      <c r="K144" s="16"/>
      <c r="L144" s="17">
        <f t="shared" si="11"/>
        <v>0</v>
      </c>
    </row>
    <row r="145" spans="1:12" x14ac:dyDescent="0.25">
      <c r="A145" s="9" t="s">
        <v>26</v>
      </c>
      <c r="B145" s="29" t="s">
        <v>204</v>
      </c>
      <c r="C145" s="9">
        <v>260</v>
      </c>
      <c r="D145" s="9">
        <v>5535</v>
      </c>
      <c r="E145" s="9">
        <v>30.625</v>
      </c>
      <c r="F145" s="9" t="s">
        <v>19</v>
      </c>
      <c r="G145" s="9">
        <v>30.63</v>
      </c>
      <c r="H145" s="9">
        <f t="shared" si="12"/>
        <v>-4.9999999999990052E-3</v>
      </c>
      <c r="I145" s="10">
        <f t="shared" si="13"/>
        <v>1.0001632653061223</v>
      </c>
      <c r="J145" s="17">
        <f t="shared" si="10"/>
        <v>169537.05</v>
      </c>
      <c r="K145" s="16"/>
      <c r="L145" s="17">
        <f t="shared" si="11"/>
        <v>0</v>
      </c>
    </row>
    <row r="146" spans="1:12" x14ac:dyDescent="0.25">
      <c r="A146" s="9" t="s">
        <v>28</v>
      </c>
      <c r="B146" s="29" t="s">
        <v>206</v>
      </c>
      <c r="C146" s="9">
        <v>263</v>
      </c>
      <c r="D146" s="9">
        <v>14832</v>
      </c>
      <c r="E146" s="9">
        <v>1</v>
      </c>
      <c r="F146" s="9" t="s">
        <v>12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0"/>
        <v>14832</v>
      </c>
      <c r="K146" s="16"/>
      <c r="L146" s="17">
        <f t="shared" si="11"/>
        <v>0</v>
      </c>
    </row>
    <row r="147" spans="1:12" x14ac:dyDescent="0.25">
      <c r="A147" s="9" t="s">
        <v>27</v>
      </c>
      <c r="B147" s="29" t="s">
        <v>207</v>
      </c>
      <c r="C147" s="9">
        <v>264</v>
      </c>
      <c r="D147" s="9">
        <v>1500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0"/>
        <v>1500</v>
      </c>
      <c r="K147" s="16"/>
      <c r="L147" s="17">
        <f t="shared" si="11"/>
        <v>0</v>
      </c>
    </row>
    <row r="148" spans="1:12" x14ac:dyDescent="0.25">
      <c r="A148" s="9" t="s">
        <v>27</v>
      </c>
      <c r="B148" s="12" t="s">
        <v>208</v>
      </c>
      <c r="C148" s="9">
        <v>265</v>
      </c>
      <c r="D148" s="9">
        <v>450</v>
      </c>
      <c r="E148" s="9">
        <v>12.5</v>
      </c>
      <c r="F148" s="9" t="s">
        <v>23</v>
      </c>
      <c r="G148" s="9">
        <v>0</v>
      </c>
      <c r="H148" s="9">
        <f t="shared" si="12"/>
        <v>12.5</v>
      </c>
      <c r="I148" s="10">
        <f t="shared" ref="I148" si="14">(G148/E148)</f>
        <v>0</v>
      </c>
      <c r="J148" s="17">
        <f t="shared" si="10"/>
        <v>0</v>
      </c>
      <c r="K148" s="16">
        <v>1</v>
      </c>
      <c r="L148" s="17">
        <f t="shared" si="11"/>
        <v>5625</v>
      </c>
    </row>
    <row r="149" spans="1:12" x14ac:dyDescent="0.25">
      <c r="A149" s="9" t="s">
        <v>29</v>
      </c>
      <c r="B149" s="29" t="s">
        <v>210</v>
      </c>
      <c r="C149" s="9">
        <v>272</v>
      </c>
      <c r="D149" s="9">
        <v>12000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0"/>
        <v>12000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233</v>
      </c>
      <c r="C150" s="9">
        <v>273</v>
      </c>
      <c r="D150" s="9">
        <v>1500</v>
      </c>
      <c r="E150" s="9">
        <v>1</v>
      </c>
      <c r="F150" s="9" t="s">
        <v>12</v>
      </c>
      <c r="G150" s="9">
        <v>1</v>
      </c>
      <c r="H150" s="9">
        <f t="shared" si="12"/>
        <v>0</v>
      </c>
      <c r="I150" s="10">
        <f t="shared" si="13"/>
        <v>1</v>
      </c>
      <c r="J150" s="17">
        <f>D150*E150*I150</f>
        <v>1500</v>
      </c>
      <c r="K150" s="16"/>
      <c r="L150" s="17">
        <f t="shared" si="11"/>
        <v>0</v>
      </c>
    </row>
    <row r="151" spans="1:12" x14ac:dyDescent="0.25">
      <c r="A151" s="9" t="s">
        <v>17</v>
      </c>
      <c r="B151" s="29" t="s">
        <v>211</v>
      </c>
      <c r="C151" s="9">
        <v>274</v>
      </c>
      <c r="D151" s="9">
        <v>350</v>
      </c>
      <c r="E151" s="9">
        <v>1</v>
      </c>
      <c r="F151" s="9" t="s">
        <v>12</v>
      </c>
      <c r="G151" s="9">
        <v>1</v>
      </c>
      <c r="H151" s="9">
        <f t="shared" si="12"/>
        <v>0</v>
      </c>
      <c r="I151" s="10">
        <f t="shared" si="13"/>
        <v>1</v>
      </c>
      <c r="J151" s="17">
        <f t="shared" si="10"/>
        <v>350</v>
      </c>
      <c r="K151" s="16"/>
      <c r="L151" s="17">
        <f t="shared" si="11"/>
        <v>0</v>
      </c>
    </row>
    <row r="152" spans="1:12" x14ac:dyDescent="0.25">
      <c r="A152" s="9" t="s">
        <v>30</v>
      </c>
      <c r="B152" s="29" t="s">
        <v>214</v>
      </c>
      <c r="C152" s="9">
        <v>277</v>
      </c>
      <c r="D152" s="9">
        <v>34</v>
      </c>
      <c r="E152" s="9">
        <v>76.528999999999996</v>
      </c>
      <c r="F152" s="9" t="s">
        <v>31</v>
      </c>
      <c r="G152" s="9">
        <v>76.53</v>
      </c>
      <c r="H152" s="9">
        <f t="shared" si="12"/>
        <v>-1.0000000000047748E-3</v>
      </c>
      <c r="I152" s="10">
        <f t="shared" si="13"/>
        <v>1.0000130669419436</v>
      </c>
      <c r="J152" s="17">
        <f t="shared" si="10"/>
        <v>2602.02</v>
      </c>
      <c r="K152" s="16"/>
      <c r="L152" s="17">
        <f t="shared" si="11"/>
        <v>0</v>
      </c>
    </row>
    <row r="153" spans="1:12" x14ac:dyDescent="0.25">
      <c r="A153" s="9" t="s">
        <v>30</v>
      </c>
      <c r="B153" s="29" t="s">
        <v>215</v>
      </c>
      <c r="C153" s="9">
        <v>278</v>
      </c>
      <c r="D153" s="9">
        <v>77</v>
      </c>
      <c r="E153" s="9">
        <v>29.302600000000002</v>
      </c>
      <c r="F153" s="9" t="s">
        <v>31</v>
      </c>
      <c r="G153" s="9">
        <v>29.3</v>
      </c>
      <c r="H153" s="9">
        <f t="shared" si="12"/>
        <v>2.6000000000010459E-3</v>
      </c>
      <c r="I153" s="10">
        <f t="shared" si="13"/>
        <v>0.99991127067222696</v>
      </c>
      <c r="J153" s="17">
        <f t="shared" si="10"/>
        <v>2256.1</v>
      </c>
      <c r="K153" s="16"/>
      <c r="L153" s="17">
        <f t="shared" si="11"/>
        <v>0</v>
      </c>
    </row>
    <row r="154" spans="1:12" x14ac:dyDescent="0.25">
      <c r="A154" s="9" t="s">
        <v>30</v>
      </c>
      <c r="B154" s="29" t="s">
        <v>216</v>
      </c>
      <c r="C154" s="9">
        <v>279</v>
      </c>
      <c r="D154" s="9">
        <v>23</v>
      </c>
      <c r="E154" s="9">
        <v>66</v>
      </c>
      <c r="F154" s="9" t="s">
        <v>23</v>
      </c>
      <c r="G154" s="9">
        <v>66</v>
      </c>
      <c r="H154" s="9">
        <f t="shared" si="12"/>
        <v>0</v>
      </c>
      <c r="I154" s="10">
        <f t="shared" si="13"/>
        <v>1</v>
      </c>
      <c r="J154" s="17">
        <f t="shared" si="10"/>
        <v>1518</v>
      </c>
      <c r="K154" s="16"/>
      <c r="L154" s="17">
        <f t="shared" si="11"/>
        <v>0</v>
      </c>
    </row>
    <row r="155" spans="1:12" x14ac:dyDescent="0.25">
      <c r="A155" s="9" t="s">
        <v>30</v>
      </c>
      <c r="B155" s="29" t="s">
        <v>217</v>
      </c>
      <c r="C155" s="9">
        <v>280</v>
      </c>
      <c r="D155" s="9">
        <v>151</v>
      </c>
      <c r="E155" s="9">
        <v>17.375499999999999</v>
      </c>
      <c r="F155" s="9" t="s">
        <v>31</v>
      </c>
      <c r="G155" s="9">
        <v>17.38</v>
      </c>
      <c r="H155" s="9">
        <f t="shared" si="12"/>
        <v>-4.5000000000001705E-3</v>
      </c>
      <c r="I155" s="10">
        <f t="shared" si="13"/>
        <v>1.0002589853529396</v>
      </c>
      <c r="J155" s="17">
        <f t="shared" si="10"/>
        <v>2624.3799999999997</v>
      </c>
      <c r="K155" s="16"/>
      <c r="L155" s="17">
        <f t="shared" si="11"/>
        <v>0</v>
      </c>
    </row>
    <row r="156" spans="1:12" x14ac:dyDescent="0.25">
      <c r="A156" s="9" t="s">
        <v>22</v>
      </c>
      <c r="B156" s="29" t="s">
        <v>218</v>
      </c>
      <c r="C156" s="9">
        <v>282</v>
      </c>
      <c r="D156" s="9">
        <v>350</v>
      </c>
      <c r="E156" s="9">
        <v>1</v>
      </c>
      <c r="F156" s="9" t="s">
        <v>12</v>
      </c>
      <c r="G156" s="9">
        <v>0</v>
      </c>
      <c r="H156" s="9">
        <f t="shared" si="12"/>
        <v>1</v>
      </c>
      <c r="I156" s="10">
        <f t="shared" si="13"/>
        <v>0</v>
      </c>
      <c r="J156" s="17">
        <f t="shared" si="10"/>
        <v>0</v>
      </c>
      <c r="K156" s="16"/>
      <c r="L156" s="17">
        <f t="shared" si="11"/>
        <v>0</v>
      </c>
    </row>
    <row r="157" spans="1:12" x14ac:dyDescent="0.25">
      <c r="A157" s="9" t="s">
        <v>21</v>
      </c>
      <c r="B157" s="29" t="s">
        <v>219</v>
      </c>
      <c r="C157" s="9">
        <v>283</v>
      </c>
      <c r="D157" s="9">
        <v>400</v>
      </c>
      <c r="E157" s="9">
        <v>1</v>
      </c>
      <c r="F157" s="9" t="s">
        <v>12</v>
      </c>
      <c r="G157" s="9">
        <v>1</v>
      </c>
      <c r="H157" s="9">
        <f t="shared" si="12"/>
        <v>0</v>
      </c>
      <c r="I157" s="10">
        <f t="shared" si="13"/>
        <v>1</v>
      </c>
      <c r="J157" s="17">
        <f t="shared" si="10"/>
        <v>400</v>
      </c>
      <c r="K157" s="16"/>
      <c r="L157" s="17">
        <f t="shared" si="11"/>
        <v>0</v>
      </c>
    </row>
    <row r="158" spans="1:12" x14ac:dyDescent="0.25">
      <c r="A158" s="9" t="s">
        <v>34</v>
      </c>
      <c r="B158" s="29" t="s">
        <v>313</v>
      </c>
      <c r="C158" s="9">
        <v>287</v>
      </c>
      <c r="D158" s="9">
        <v>800</v>
      </c>
      <c r="E158" s="9">
        <v>1</v>
      </c>
      <c r="F158" s="9" t="s">
        <v>13</v>
      </c>
      <c r="G158" s="9">
        <v>1</v>
      </c>
      <c r="H158" s="9">
        <f t="shared" si="12"/>
        <v>0</v>
      </c>
      <c r="I158" s="10">
        <f t="shared" si="13"/>
        <v>1</v>
      </c>
      <c r="J158" s="17">
        <f t="shared" si="10"/>
        <v>800</v>
      </c>
      <c r="K158" s="16"/>
      <c r="L158" s="17">
        <f t="shared" si="11"/>
        <v>0</v>
      </c>
    </row>
    <row r="159" spans="1:12" x14ac:dyDescent="0.25">
      <c r="A159" s="9" t="s">
        <v>67</v>
      </c>
      <c r="B159" s="29" t="s">
        <v>338</v>
      </c>
      <c r="C159" s="9">
        <v>288</v>
      </c>
      <c r="D159" s="9">
        <v>32.799999999999997</v>
      </c>
      <c r="E159" s="9">
        <v>39</v>
      </c>
      <c r="F159" s="9" t="s">
        <v>19</v>
      </c>
      <c r="G159" s="9">
        <v>0</v>
      </c>
      <c r="H159" s="9">
        <f t="shared" si="12"/>
        <v>39</v>
      </c>
      <c r="I159" s="10">
        <f t="shared" si="13"/>
        <v>0</v>
      </c>
      <c r="J159" s="17">
        <f t="shared" si="10"/>
        <v>0</v>
      </c>
      <c r="K159" s="16"/>
      <c r="L159" s="17">
        <f t="shared" si="11"/>
        <v>0</v>
      </c>
    </row>
    <row r="160" spans="1:12" x14ac:dyDescent="0.25">
      <c r="A160" s="9" t="s">
        <v>41</v>
      </c>
      <c r="B160" s="29" t="s">
        <v>234</v>
      </c>
      <c r="C160" s="9">
        <v>298</v>
      </c>
      <c r="D160" s="9">
        <v>210</v>
      </c>
      <c r="E160" s="9">
        <v>290</v>
      </c>
      <c r="F160" s="9" t="s">
        <v>23</v>
      </c>
      <c r="G160" s="9">
        <v>290</v>
      </c>
      <c r="H160" s="9">
        <f t="shared" si="12"/>
        <v>0</v>
      </c>
      <c r="I160" s="10">
        <f t="shared" si="13"/>
        <v>1</v>
      </c>
      <c r="J160" s="17">
        <f t="shared" ref="J160:J170" si="15">D160*G160</f>
        <v>60900</v>
      </c>
      <c r="K160" s="16"/>
      <c r="L160" s="17">
        <f t="shared" ref="L160:L170" si="16">D160*E160*K160</f>
        <v>0</v>
      </c>
    </row>
    <row r="161" spans="1:12" x14ac:dyDescent="0.25">
      <c r="A161" s="9" t="s">
        <v>67</v>
      </c>
      <c r="B161" s="29" t="s">
        <v>332</v>
      </c>
      <c r="C161" s="9">
        <v>313</v>
      </c>
      <c r="D161" s="9">
        <v>301.392</v>
      </c>
      <c r="E161" s="9">
        <v>4.1849999999999996</v>
      </c>
      <c r="F161" s="9" t="s">
        <v>10</v>
      </c>
      <c r="G161" s="9">
        <v>0</v>
      </c>
      <c r="H161" s="9">
        <f t="shared" si="12"/>
        <v>4.1849999999999996</v>
      </c>
      <c r="I161" s="10">
        <f t="shared" si="13"/>
        <v>0</v>
      </c>
      <c r="J161" s="17">
        <f t="shared" si="15"/>
        <v>0</v>
      </c>
      <c r="K161" s="16"/>
      <c r="L161" s="17">
        <f t="shared" si="16"/>
        <v>0</v>
      </c>
    </row>
    <row r="162" spans="1:12" x14ac:dyDescent="0.25">
      <c r="A162" s="9" t="s">
        <v>60</v>
      </c>
      <c r="B162" s="29" t="s">
        <v>328</v>
      </c>
      <c r="C162" s="9">
        <v>351</v>
      </c>
      <c r="D162" s="9">
        <v>1</v>
      </c>
      <c r="E162" s="9">
        <v>1</v>
      </c>
      <c r="F162" s="9" t="s">
        <v>12</v>
      </c>
      <c r="G162" s="9">
        <v>0</v>
      </c>
      <c r="H162" s="9">
        <f t="shared" si="12"/>
        <v>1</v>
      </c>
      <c r="I162" s="10">
        <f t="shared" si="13"/>
        <v>0</v>
      </c>
      <c r="J162" s="17">
        <f t="shared" si="15"/>
        <v>0</v>
      </c>
      <c r="K162" s="16"/>
      <c r="L162" s="17">
        <f t="shared" si="16"/>
        <v>0</v>
      </c>
    </row>
    <row r="163" spans="1:12" x14ac:dyDescent="0.25">
      <c r="A163" s="9" t="s">
        <v>18</v>
      </c>
      <c r="B163" s="29" t="s">
        <v>256</v>
      </c>
      <c r="C163" s="9">
        <v>413</v>
      </c>
      <c r="D163" s="9">
        <v>2500</v>
      </c>
      <c r="E163" s="9">
        <v>1</v>
      </c>
      <c r="F163" s="9" t="s">
        <v>12</v>
      </c>
      <c r="G163" s="9">
        <v>1</v>
      </c>
      <c r="H163" s="9">
        <f t="shared" si="12"/>
        <v>0</v>
      </c>
      <c r="I163" s="10">
        <f t="shared" si="13"/>
        <v>1</v>
      </c>
      <c r="J163" s="17">
        <f t="shared" si="15"/>
        <v>2500</v>
      </c>
      <c r="K163" s="16"/>
      <c r="L163" s="17">
        <f t="shared" si="16"/>
        <v>0</v>
      </c>
    </row>
    <row r="164" spans="1:12" x14ac:dyDescent="0.25">
      <c r="A164" s="9" t="s">
        <v>18</v>
      </c>
      <c r="B164" s="29" t="s">
        <v>257</v>
      </c>
      <c r="C164" s="9">
        <v>414</v>
      </c>
      <c r="D164" s="9">
        <v>2500</v>
      </c>
      <c r="E164" s="9">
        <v>1</v>
      </c>
      <c r="F164" s="9" t="s">
        <v>12</v>
      </c>
      <c r="G164" s="9">
        <v>1</v>
      </c>
      <c r="H164" s="9">
        <f t="shared" si="12"/>
        <v>0</v>
      </c>
      <c r="I164" s="10">
        <f t="shared" si="13"/>
        <v>1</v>
      </c>
      <c r="J164" s="17">
        <f t="shared" si="15"/>
        <v>2500</v>
      </c>
      <c r="K164" s="16"/>
      <c r="L164" s="17">
        <f t="shared" si="16"/>
        <v>0</v>
      </c>
    </row>
    <row r="165" spans="1:12" x14ac:dyDescent="0.25">
      <c r="A165" s="9" t="s">
        <v>24</v>
      </c>
      <c r="B165" s="29" t="s">
        <v>264</v>
      </c>
      <c r="C165" s="9">
        <v>421</v>
      </c>
      <c r="D165" s="9">
        <v>1500</v>
      </c>
      <c r="E165" s="9">
        <v>1</v>
      </c>
      <c r="F165" s="9" t="s">
        <v>13</v>
      </c>
      <c r="G165" s="9">
        <v>1</v>
      </c>
      <c r="H165" s="9">
        <f t="shared" si="12"/>
        <v>0</v>
      </c>
      <c r="I165" s="10">
        <f t="shared" si="13"/>
        <v>1</v>
      </c>
      <c r="J165" s="17">
        <f t="shared" si="15"/>
        <v>1500</v>
      </c>
      <c r="K165" s="16"/>
      <c r="L165" s="17">
        <f t="shared" si="16"/>
        <v>0</v>
      </c>
    </row>
    <row r="166" spans="1:12" x14ac:dyDescent="0.25">
      <c r="A166" s="9" t="s">
        <v>18</v>
      </c>
      <c r="B166" s="29" t="s">
        <v>229</v>
      </c>
      <c r="C166" s="9">
        <v>447</v>
      </c>
      <c r="D166" s="9">
        <v>2300</v>
      </c>
      <c r="E166" s="9">
        <v>1</v>
      </c>
      <c r="F166" s="9" t="s">
        <v>12</v>
      </c>
      <c r="G166" s="9">
        <v>1</v>
      </c>
      <c r="H166" s="9">
        <f t="shared" si="12"/>
        <v>0</v>
      </c>
      <c r="I166" s="10">
        <f t="shared" si="13"/>
        <v>1</v>
      </c>
      <c r="J166" s="17">
        <f t="shared" si="15"/>
        <v>2300</v>
      </c>
      <c r="K166" s="16"/>
      <c r="L166" s="17">
        <f t="shared" si="16"/>
        <v>0</v>
      </c>
    </row>
    <row r="167" spans="1:12" x14ac:dyDescent="0.25">
      <c r="A167" s="9" t="s">
        <v>24</v>
      </c>
      <c r="B167" s="29" t="s">
        <v>341</v>
      </c>
      <c r="C167" s="9">
        <v>464</v>
      </c>
      <c r="D167" s="9">
        <v>1000</v>
      </c>
      <c r="E167" s="9">
        <v>1</v>
      </c>
      <c r="F167" s="9" t="s">
        <v>13</v>
      </c>
      <c r="G167" s="9">
        <v>0</v>
      </c>
      <c r="H167" s="9">
        <f t="shared" si="12"/>
        <v>1</v>
      </c>
      <c r="I167" s="10">
        <f t="shared" si="13"/>
        <v>0</v>
      </c>
      <c r="J167" s="17">
        <f t="shared" si="15"/>
        <v>0</v>
      </c>
      <c r="K167" s="16"/>
      <c r="L167" s="17">
        <f t="shared" si="16"/>
        <v>0</v>
      </c>
    </row>
    <row r="168" spans="1:12" x14ac:dyDescent="0.25">
      <c r="A168" s="9" t="s">
        <v>24</v>
      </c>
      <c r="B168" s="29" t="s">
        <v>321</v>
      </c>
      <c r="C168" s="9">
        <v>468</v>
      </c>
      <c r="D168" s="9">
        <v>750</v>
      </c>
      <c r="E168" s="9">
        <v>1</v>
      </c>
      <c r="F168" s="9" t="s">
        <v>13</v>
      </c>
      <c r="G168" s="9">
        <v>0</v>
      </c>
      <c r="H168" s="9">
        <f t="shared" si="12"/>
        <v>1</v>
      </c>
      <c r="I168" s="10">
        <f t="shared" si="13"/>
        <v>0</v>
      </c>
      <c r="J168" s="17">
        <f t="shared" si="15"/>
        <v>0</v>
      </c>
      <c r="K168" s="16"/>
      <c r="L168" s="17">
        <f t="shared" si="16"/>
        <v>0</v>
      </c>
    </row>
    <row r="169" spans="1:12" x14ac:dyDescent="0.25">
      <c r="A169" s="9" t="s">
        <v>24</v>
      </c>
      <c r="B169" s="29" t="s">
        <v>438</v>
      </c>
      <c r="C169" s="9">
        <v>503</v>
      </c>
      <c r="D169" s="9">
        <v>1000</v>
      </c>
      <c r="E169" s="9">
        <v>1</v>
      </c>
      <c r="F169" s="9" t="s">
        <v>13</v>
      </c>
      <c r="G169" s="9">
        <v>0</v>
      </c>
      <c r="H169" s="9">
        <f t="shared" si="12"/>
        <v>1</v>
      </c>
      <c r="I169" s="10">
        <f t="shared" si="13"/>
        <v>0</v>
      </c>
      <c r="J169" s="17">
        <f t="shared" si="15"/>
        <v>0</v>
      </c>
      <c r="K169" s="16"/>
      <c r="L169" s="17">
        <f t="shared" si="16"/>
        <v>0</v>
      </c>
    </row>
    <row r="170" spans="1:12" x14ac:dyDescent="0.25">
      <c r="A170" s="9" t="s">
        <v>32</v>
      </c>
      <c r="B170" s="29" t="s">
        <v>325</v>
      </c>
      <c r="C170" s="9">
        <v>550</v>
      </c>
      <c r="D170" s="9">
        <v>78</v>
      </c>
      <c r="E170" s="9">
        <v>15.49</v>
      </c>
      <c r="F170" s="9" t="s">
        <v>31</v>
      </c>
      <c r="G170" s="9">
        <v>15.49</v>
      </c>
      <c r="H170" s="9">
        <f t="shared" si="12"/>
        <v>0</v>
      </c>
      <c r="I170" s="10">
        <f t="shared" si="13"/>
        <v>1</v>
      </c>
      <c r="J170" s="17">
        <f t="shared" si="15"/>
        <v>1208.22</v>
      </c>
      <c r="K170" s="16"/>
      <c r="L170" s="17">
        <f t="shared" si="16"/>
        <v>0</v>
      </c>
    </row>
    <row r="171" spans="1:12" x14ac:dyDescent="0.25">
      <c r="L171" s="13">
        <f>SUM(L4:L170)</f>
        <v>5625</v>
      </c>
    </row>
  </sheetData>
  <autoFilter ref="A3:O171" xr:uid="{00000000-0009-0000-0000-000053000000}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3:L16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3405.06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3405.06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4</v>
      </c>
      <c r="D6" s="3">
        <v>211.68</v>
      </c>
      <c r="E6" s="3">
        <v>107.55</v>
      </c>
      <c r="F6" s="3" t="s">
        <v>14</v>
      </c>
      <c r="G6" s="3">
        <v>107.55</v>
      </c>
      <c r="H6" s="3">
        <v>0</v>
      </c>
      <c r="I6" s="3">
        <v>100</v>
      </c>
      <c r="J6">
        <f t="shared" si="0"/>
        <v>22766.184000000001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89</v>
      </c>
      <c r="C7" s="3">
        <v>5</v>
      </c>
      <c r="D7" s="3">
        <v>22</v>
      </c>
      <c r="E7" s="3">
        <v>53.78</v>
      </c>
      <c r="F7" s="3" t="s">
        <v>10</v>
      </c>
      <c r="G7" s="3">
        <v>53.78</v>
      </c>
      <c r="H7" s="3">
        <v>0</v>
      </c>
      <c r="I7" s="3">
        <v>100</v>
      </c>
      <c r="J7">
        <f t="shared" si="0"/>
        <v>1183.1600000000001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90</v>
      </c>
      <c r="C8" s="3">
        <v>8</v>
      </c>
      <c r="D8" s="3">
        <v>141.12</v>
      </c>
      <c r="E8" s="3">
        <v>93.48</v>
      </c>
      <c r="F8" s="3" t="s">
        <v>14</v>
      </c>
      <c r="G8" s="3">
        <v>93.48</v>
      </c>
      <c r="H8" s="3">
        <v>0</v>
      </c>
      <c r="I8" s="3">
        <v>100</v>
      </c>
      <c r="J8">
        <f t="shared" si="0"/>
        <v>13191.8976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91</v>
      </c>
      <c r="C9" s="3">
        <v>11</v>
      </c>
      <c r="D9" s="3">
        <v>211.68</v>
      </c>
      <c r="E9" s="3">
        <v>5.7720000000000002</v>
      </c>
      <c r="F9" s="3" t="s">
        <v>14</v>
      </c>
      <c r="G9" s="3">
        <v>5.77</v>
      </c>
      <c r="H9" s="3">
        <v>0</v>
      </c>
      <c r="I9" s="3">
        <v>100</v>
      </c>
      <c r="J9">
        <f t="shared" si="0"/>
        <v>1221.3935999999999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92</v>
      </c>
      <c r="C10" s="3">
        <v>13</v>
      </c>
      <c r="D10" s="3">
        <v>141.12</v>
      </c>
      <c r="E10" s="3">
        <v>34.9</v>
      </c>
      <c r="F10" s="3" t="s">
        <v>14</v>
      </c>
      <c r="G10" s="3">
        <v>34.9</v>
      </c>
      <c r="H10" s="3">
        <v>0</v>
      </c>
      <c r="I10" s="3">
        <v>100</v>
      </c>
      <c r="J10">
        <f t="shared" si="0"/>
        <v>4925.0879999999997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14</v>
      </c>
      <c r="D11" s="3">
        <v>22</v>
      </c>
      <c r="E11" s="3">
        <v>91.86</v>
      </c>
      <c r="F11" s="3" t="s">
        <v>10</v>
      </c>
      <c r="G11" s="3">
        <v>91.86</v>
      </c>
      <c r="H11" s="3">
        <v>0</v>
      </c>
      <c r="I11" s="3">
        <v>100</v>
      </c>
      <c r="J11">
        <f t="shared" si="0"/>
        <v>2020.92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270</v>
      </c>
      <c r="C12" s="3">
        <v>15</v>
      </c>
      <c r="D12" s="3">
        <v>43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3949.98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4900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1400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1750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0.03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0.22</v>
      </c>
      <c r="F61" s="3" t="s">
        <v>14</v>
      </c>
      <c r="G61" s="3">
        <v>0</v>
      </c>
      <c r="H61" s="3">
        <v>0.22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147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148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150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152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154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155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157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142.92599999999999</v>
      </c>
      <c r="F81" s="3" t="s">
        <v>10</v>
      </c>
      <c r="G81" s="3">
        <v>142.93</v>
      </c>
      <c r="H81" s="3">
        <v>0</v>
      </c>
      <c r="I81" s="3">
        <v>100</v>
      </c>
      <c r="J81">
        <f t="shared" si="2"/>
        <v>30769.970400000002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46.895000000000003</v>
      </c>
      <c r="F82" s="3" t="s">
        <v>10</v>
      </c>
      <c r="G82" s="3">
        <v>46.9</v>
      </c>
      <c r="H82" s="3">
        <v>0</v>
      </c>
      <c r="I82" s="3">
        <v>100</v>
      </c>
      <c r="J82">
        <f t="shared" si="2"/>
        <v>10096.632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22.98</v>
      </c>
      <c r="F83" s="3" t="s">
        <v>10</v>
      </c>
      <c r="G83" s="3">
        <v>22.98</v>
      </c>
      <c r="H83" s="3">
        <v>0</v>
      </c>
      <c r="I83" s="3">
        <v>100</v>
      </c>
      <c r="J83">
        <f t="shared" si="2"/>
        <v>2473.5672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96.031000000000006</v>
      </c>
      <c r="F84" s="3" t="s">
        <v>10</v>
      </c>
      <c r="G84" s="3">
        <v>96.03</v>
      </c>
      <c r="H84" s="3">
        <v>0</v>
      </c>
      <c r="I84" s="3">
        <v>100</v>
      </c>
      <c r="J84">
        <f t="shared" si="2"/>
        <v>20673.338400000001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22.98</v>
      </c>
      <c r="F85" s="3" t="s">
        <v>10</v>
      </c>
      <c r="G85" s="3">
        <v>22.98</v>
      </c>
      <c r="H85" s="3">
        <v>0</v>
      </c>
      <c r="I85" s="3">
        <v>100</v>
      </c>
      <c r="J85">
        <f t="shared" si="2"/>
        <v>2473.5672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14</v>
      </c>
      <c r="F86" s="3" t="s">
        <v>13</v>
      </c>
      <c r="G86" s="3">
        <v>14</v>
      </c>
      <c r="H86" s="3">
        <v>0</v>
      </c>
      <c r="I86" s="3">
        <v>100</v>
      </c>
      <c r="J86">
        <f t="shared" si="2"/>
        <v>2800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21.28</v>
      </c>
      <c r="F95" s="3" t="s">
        <v>10</v>
      </c>
      <c r="G95" s="3">
        <v>21.28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174</v>
      </c>
      <c r="C96" s="3">
        <v>218</v>
      </c>
      <c r="D96" s="3">
        <v>350</v>
      </c>
      <c r="E96" s="3">
        <v>16</v>
      </c>
      <c r="F96" s="3" t="s">
        <v>13</v>
      </c>
      <c r="G96" s="3">
        <v>16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175</v>
      </c>
      <c r="C97" s="3">
        <v>219</v>
      </c>
      <c r="D97" s="3">
        <v>82</v>
      </c>
      <c r="E97" s="3">
        <v>41.158999999999999</v>
      </c>
      <c r="F97" s="3" t="s">
        <v>19</v>
      </c>
      <c r="G97" s="3">
        <v>41.16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176</v>
      </c>
      <c r="C98" s="3">
        <v>220</v>
      </c>
      <c r="D98" s="3">
        <v>32.799999999999997</v>
      </c>
      <c r="E98" s="3">
        <v>107</v>
      </c>
      <c r="F98" s="3" t="s">
        <v>19</v>
      </c>
      <c r="G98" s="3">
        <v>107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177</v>
      </c>
      <c r="C99" s="3">
        <v>221</v>
      </c>
      <c r="D99" s="3">
        <v>131.19999999999999</v>
      </c>
      <c r="E99" s="3">
        <v>27.297999999999998</v>
      </c>
      <c r="F99" s="3" t="s">
        <v>19</v>
      </c>
      <c r="G99" s="3">
        <v>27.29</v>
      </c>
      <c r="H99" s="3">
        <v>0.01</v>
      </c>
      <c r="I99" s="3">
        <v>99.971000000000004</v>
      </c>
    </row>
    <row r="100" spans="1:9" x14ac:dyDescent="0.25">
      <c r="A100" s="3" t="s">
        <v>67</v>
      </c>
      <c r="B100" s="3" t="s">
        <v>179</v>
      </c>
      <c r="C100" s="3">
        <v>224</v>
      </c>
      <c r="D100" s="3">
        <v>183</v>
      </c>
      <c r="E100" s="3">
        <v>55.826000000000001</v>
      </c>
      <c r="F100" s="3" t="s">
        <v>10</v>
      </c>
      <c r="G100" s="3">
        <v>55.83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180</v>
      </c>
      <c r="C101" s="3">
        <v>225</v>
      </c>
      <c r="D101" s="3">
        <v>49.2</v>
      </c>
      <c r="E101" s="3">
        <v>48.148000000000003</v>
      </c>
      <c r="F101" s="3" t="s">
        <v>19</v>
      </c>
      <c r="G101" s="3">
        <v>48.15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181</v>
      </c>
      <c r="C102" s="3">
        <v>226</v>
      </c>
      <c r="D102" s="3">
        <v>183</v>
      </c>
      <c r="E102" s="3">
        <v>52.927</v>
      </c>
      <c r="F102" s="3" t="s">
        <v>10</v>
      </c>
      <c r="G102" s="3">
        <v>52.93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182</v>
      </c>
      <c r="C103" s="3">
        <v>227</v>
      </c>
      <c r="D103" s="3">
        <v>49.2</v>
      </c>
      <c r="E103" s="3">
        <v>53.838000000000001</v>
      </c>
      <c r="F103" s="3" t="s">
        <v>19</v>
      </c>
      <c r="G103" s="3">
        <v>53.84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183</v>
      </c>
      <c r="C104" s="3">
        <v>228</v>
      </c>
      <c r="D104" s="3">
        <v>183</v>
      </c>
      <c r="E104" s="3">
        <v>3.69</v>
      </c>
      <c r="F104" s="3" t="s">
        <v>10</v>
      </c>
      <c r="G104" s="3">
        <v>3.69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184</v>
      </c>
      <c r="C105" s="3">
        <v>229</v>
      </c>
      <c r="D105" s="3">
        <v>49.2</v>
      </c>
      <c r="E105" s="3">
        <v>5.6</v>
      </c>
      <c r="F105" s="3" t="s">
        <v>19</v>
      </c>
      <c r="G105" s="3">
        <v>5.6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185</v>
      </c>
      <c r="C106" s="3">
        <v>230</v>
      </c>
      <c r="D106" s="3">
        <v>183</v>
      </c>
      <c r="E106" s="3">
        <v>2.9729999999999999</v>
      </c>
      <c r="F106" s="3" t="s">
        <v>10</v>
      </c>
      <c r="G106" s="3">
        <v>2.97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186</v>
      </c>
      <c r="C107" s="3">
        <v>231</v>
      </c>
      <c r="D107" s="3">
        <v>49.2</v>
      </c>
      <c r="E107" s="3">
        <v>7.61</v>
      </c>
      <c r="F107" s="3" t="s">
        <v>19</v>
      </c>
      <c r="G107" s="3">
        <v>7.61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187</v>
      </c>
      <c r="C108" s="3">
        <v>232</v>
      </c>
      <c r="D108" s="3">
        <v>183</v>
      </c>
      <c r="E108" s="3">
        <v>11.148</v>
      </c>
      <c r="F108" s="3" t="s">
        <v>10</v>
      </c>
      <c r="G108" s="3">
        <v>11.15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188</v>
      </c>
      <c r="C109" s="3">
        <v>233</v>
      </c>
      <c r="D109" s="3">
        <v>49.2</v>
      </c>
      <c r="E109" s="3">
        <v>16.100000000000001</v>
      </c>
      <c r="F109" s="3" t="s">
        <v>19</v>
      </c>
      <c r="G109" s="3">
        <v>16.100000000000001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189</v>
      </c>
      <c r="C110" s="3">
        <v>234</v>
      </c>
      <c r="D110" s="3">
        <v>183</v>
      </c>
      <c r="E110" s="3">
        <v>27.18</v>
      </c>
      <c r="F110" s="3" t="s">
        <v>10</v>
      </c>
      <c r="G110" s="3">
        <v>27.18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190</v>
      </c>
      <c r="C111" s="3">
        <v>235</v>
      </c>
      <c r="D111" s="3">
        <v>2.5</v>
      </c>
      <c r="E111" s="3">
        <v>1223</v>
      </c>
      <c r="F111" s="3" t="s">
        <v>23</v>
      </c>
      <c r="G111" s="3">
        <v>1223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191</v>
      </c>
      <c r="C112" s="3">
        <v>237</v>
      </c>
      <c r="D112" s="3">
        <v>183</v>
      </c>
      <c r="E112" s="3">
        <v>3.75</v>
      </c>
      <c r="F112" s="3" t="s">
        <v>10</v>
      </c>
      <c r="G112" s="3">
        <v>3.75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192</v>
      </c>
      <c r="C113" s="3">
        <v>238</v>
      </c>
      <c r="D113" s="3">
        <v>183</v>
      </c>
      <c r="E113" s="3">
        <v>18.079999999999998</v>
      </c>
      <c r="F113" s="3" t="s">
        <v>10</v>
      </c>
      <c r="G113" s="3">
        <v>18.079999999999998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193</v>
      </c>
      <c r="C114" s="3">
        <v>239</v>
      </c>
      <c r="D114" s="3">
        <v>183</v>
      </c>
      <c r="E114" s="3">
        <v>7.44</v>
      </c>
      <c r="F114" s="3" t="s">
        <v>10</v>
      </c>
      <c r="G114" s="3">
        <v>7.44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194</v>
      </c>
      <c r="C115" s="3">
        <v>240</v>
      </c>
      <c r="D115" s="3">
        <v>183</v>
      </c>
      <c r="E115" s="3">
        <v>40.646000000000001</v>
      </c>
      <c r="F115" s="3" t="s">
        <v>10</v>
      </c>
      <c r="G115" s="3">
        <v>40.65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195</v>
      </c>
      <c r="C116" s="3">
        <v>243</v>
      </c>
      <c r="D116" s="3">
        <v>64.58</v>
      </c>
      <c r="E116" s="3">
        <v>126.56399999999999</v>
      </c>
      <c r="F116" s="3" t="s">
        <v>10</v>
      </c>
      <c r="G116" s="3">
        <v>126.56</v>
      </c>
      <c r="H116" s="3">
        <v>0</v>
      </c>
      <c r="I116" s="3">
        <v>100</v>
      </c>
    </row>
    <row r="117" spans="1:9" x14ac:dyDescent="0.25">
      <c r="A117" s="3" t="s">
        <v>45</v>
      </c>
      <c r="B117" s="3" t="s">
        <v>195</v>
      </c>
      <c r="C117" s="3">
        <v>245</v>
      </c>
      <c r="D117" s="3">
        <v>26.91</v>
      </c>
      <c r="E117" s="3">
        <v>208.53399999999999</v>
      </c>
      <c r="F117" s="3" t="s">
        <v>10</v>
      </c>
      <c r="G117" s="3">
        <v>208.53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196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273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197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272</v>
      </c>
      <c r="C126" s="3">
        <v>256</v>
      </c>
      <c r="D126" s="3">
        <v>2500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34.265999999999998</v>
      </c>
      <c r="F129" s="3" t="s">
        <v>19</v>
      </c>
      <c r="G129" s="3">
        <v>34.270000000000003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46</v>
      </c>
      <c r="B133" s="3" t="s">
        <v>382</v>
      </c>
      <c r="C133" s="3">
        <v>268</v>
      </c>
      <c r="D133" s="3">
        <v>5535</v>
      </c>
      <c r="E133" s="3">
        <v>0.97529999999999994</v>
      </c>
      <c r="F133" s="3" t="s">
        <v>19</v>
      </c>
      <c r="G133" s="3">
        <v>0.98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67</v>
      </c>
      <c r="B145" s="3" t="s">
        <v>338</v>
      </c>
      <c r="C145" s="3">
        <v>288</v>
      </c>
      <c r="D145" s="3">
        <v>32.799999999999997</v>
      </c>
      <c r="E145" s="3">
        <v>39</v>
      </c>
      <c r="F145" s="3" t="s">
        <v>19</v>
      </c>
      <c r="G145" s="3">
        <v>39</v>
      </c>
      <c r="H145" s="3">
        <v>0</v>
      </c>
      <c r="I145" s="3">
        <v>100</v>
      </c>
    </row>
    <row r="146" spans="1:9" x14ac:dyDescent="0.25">
      <c r="A146" s="3" t="s">
        <v>67</v>
      </c>
      <c r="B146" s="3" t="s">
        <v>274</v>
      </c>
      <c r="C146" s="3">
        <v>289</v>
      </c>
      <c r="D146" s="3">
        <v>75</v>
      </c>
      <c r="E146" s="3">
        <v>59</v>
      </c>
      <c r="F146" s="3" t="s">
        <v>31</v>
      </c>
      <c r="G146" s="3">
        <v>59</v>
      </c>
      <c r="H146" s="3">
        <v>0</v>
      </c>
      <c r="I146" s="3">
        <v>100</v>
      </c>
    </row>
    <row r="147" spans="1:9" x14ac:dyDescent="0.25">
      <c r="A147" s="3" t="s">
        <v>41</v>
      </c>
      <c r="B147" s="3" t="s">
        <v>220</v>
      </c>
      <c r="C147" s="3">
        <v>293</v>
      </c>
      <c r="D147" s="3">
        <v>290</v>
      </c>
      <c r="E147" s="3">
        <v>28.51</v>
      </c>
      <c r="F147" s="3" t="s">
        <v>23</v>
      </c>
      <c r="G147" s="3">
        <v>28.51</v>
      </c>
      <c r="H147" s="3">
        <v>0</v>
      </c>
      <c r="I147" s="3">
        <v>100</v>
      </c>
    </row>
    <row r="148" spans="1:9" x14ac:dyDescent="0.25">
      <c r="A148" s="3" t="s">
        <v>67</v>
      </c>
      <c r="B148" s="3" t="s">
        <v>332</v>
      </c>
      <c r="C148" s="3">
        <v>313</v>
      </c>
      <c r="D148" s="3">
        <v>301.392</v>
      </c>
      <c r="E148" s="3">
        <v>4.1849999999999996</v>
      </c>
      <c r="F148" s="3" t="s">
        <v>10</v>
      </c>
      <c r="G148" s="3">
        <v>4.1900000000000004</v>
      </c>
      <c r="H148" s="3">
        <v>0</v>
      </c>
      <c r="I148" s="3">
        <v>100</v>
      </c>
    </row>
    <row r="149" spans="1:9" x14ac:dyDescent="0.25">
      <c r="A149" s="3" t="s">
        <v>60</v>
      </c>
      <c r="B149" s="3" t="s">
        <v>328</v>
      </c>
      <c r="C149" s="3">
        <v>351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224</v>
      </c>
      <c r="C150" s="3">
        <v>401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225</v>
      </c>
      <c r="C151" s="3">
        <v>402</v>
      </c>
      <c r="D151" s="3">
        <v>2000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226</v>
      </c>
      <c r="C152" s="3">
        <v>403</v>
      </c>
      <c r="D152" s="3">
        <v>2000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228</v>
      </c>
      <c r="C153" s="3">
        <v>405</v>
      </c>
      <c r="D153" s="3">
        <v>3000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230</v>
      </c>
      <c r="C154" s="3">
        <v>407</v>
      </c>
      <c r="D154" s="3">
        <v>1000</v>
      </c>
      <c r="E154" s="3">
        <v>1</v>
      </c>
      <c r="F154" s="3" t="s">
        <v>13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236</v>
      </c>
      <c r="C155" s="3">
        <v>408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256</v>
      </c>
      <c r="C156" s="3">
        <v>413</v>
      </c>
      <c r="D156" s="3">
        <v>2500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257</v>
      </c>
      <c r="C157" s="3">
        <v>414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258</v>
      </c>
      <c r="C158" s="3">
        <v>415</v>
      </c>
      <c r="D158" s="3">
        <v>48.438000000000002</v>
      </c>
      <c r="E158" s="3">
        <v>89.525999999999996</v>
      </c>
      <c r="F158" s="3" t="s">
        <v>10</v>
      </c>
      <c r="G158" s="3">
        <v>89.53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259</v>
      </c>
      <c r="C159" s="3">
        <v>416</v>
      </c>
      <c r="D159" s="3">
        <v>16.149999999999999</v>
      </c>
      <c r="E159" s="3">
        <v>89.525999999999996</v>
      </c>
      <c r="F159" s="3" t="s">
        <v>10</v>
      </c>
      <c r="G159" s="3">
        <v>89.53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260</v>
      </c>
      <c r="C160" s="3">
        <v>417</v>
      </c>
      <c r="D160" s="3">
        <v>26.91</v>
      </c>
      <c r="E160" s="3">
        <v>89.525999999999996</v>
      </c>
      <c r="F160" s="3" t="s">
        <v>10</v>
      </c>
      <c r="G160" s="3">
        <v>89.53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261</v>
      </c>
      <c r="C161" s="3">
        <v>418</v>
      </c>
      <c r="D161" s="3">
        <v>16.149999999999999</v>
      </c>
      <c r="E161" s="3">
        <v>14.102</v>
      </c>
      <c r="F161" s="3" t="s">
        <v>10</v>
      </c>
      <c r="G161" s="3">
        <v>14.1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262</v>
      </c>
      <c r="C162" s="3">
        <v>419</v>
      </c>
      <c r="D162" s="3">
        <v>32.292000000000002</v>
      </c>
      <c r="E162" s="3">
        <v>14.102</v>
      </c>
      <c r="F162" s="3" t="s">
        <v>10</v>
      </c>
      <c r="G162" s="3">
        <v>14.1</v>
      </c>
      <c r="H162" s="3">
        <v>0</v>
      </c>
      <c r="I162" s="3">
        <v>100</v>
      </c>
    </row>
    <row r="163" spans="1:9" x14ac:dyDescent="0.25">
      <c r="A163" s="3" t="s">
        <v>24</v>
      </c>
      <c r="B163" s="3" t="s">
        <v>321</v>
      </c>
      <c r="C163" s="3">
        <v>432</v>
      </c>
      <c r="D163" s="3">
        <v>750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18</v>
      </c>
      <c r="B164" s="3" t="s">
        <v>229</v>
      </c>
      <c r="C164" s="3">
        <v>447</v>
      </c>
      <c r="D164" s="3">
        <v>8850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24</v>
      </c>
      <c r="B165" s="3" t="s">
        <v>416</v>
      </c>
      <c r="C165" s="3">
        <v>448</v>
      </c>
      <c r="D165" s="3">
        <v>750</v>
      </c>
      <c r="E165" s="3">
        <v>1</v>
      </c>
      <c r="F165" s="3" t="s">
        <v>13</v>
      </c>
      <c r="G165" s="3">
        <v>1</v>
      </c>
      <c r="H165" s="3">
        <v>0</v>
      </c>
      <c r="I165" s="3">
        <v>100</v>
      </c>
    </row>
    <row r="166" spans="1:9" x14ac:dyDescent="0.25">
      <c r="A166" s="3" t="s">
        <v>24</v>
      </c>
      <c r="B166" s="3" t="s">
        <v>485</v>
      </c>
      <c r="C166" s="3">
        <v>504</v>
      </c>
      <c r="D166" s="3">
        <v>1500</v>
      </c>
      <c r="E166" s="3">
        <v>1</v>
      </c>
      <c r="F166" s="3" t="s">
        <v>13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29</v>
      </c>
      <c r="B167" s="3" t="s">
        <v>275</v>
      </c>
      <c r="C167" s="3">
        <v>549</v>
      </c>
      <c r="D167" s="3">
        <v>800</v>
      </c>
      <c r="E167" s="3">
        <v>1</v>
      </c>
      <c r="F167" s="3" t="s">
        <v>12</v>
      </c>
      <c r="G167" s="3">
        <v>1</v>
      </c>
      <c r="H167" s="3">
        <v>0</v>
      </c>
      <c r="I167" s="3">
        <v>100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3:L16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92.885599999999997</v>
      </c>
      <c r="F9" s="3" t="s">
        <v>14</v>
      </c>
      <c r="G9" s="3">
        <v>92.89</v>
      </c>
      <c r="H9" s="3">
        <v>0</v>
      </c>
      <c r="I9" s="3">
        <v>100</v>
      </c>
      <c r="J9">
        <f t="shared" si="0"/>
        <v>13108.6368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20</v>
      </c>
      <c r="D17" s="3">
        <v>1000</v>
      </c>
      <c r="E17" s="3">
        <v>3.4660000000000002</v>
      </c>
      <c r="F17" s="3" t="s">
        <v>14</v>
      </c>
      <c r="G17" s="3">
        <v>3.47</v>
      </c>
      <c r="H17" s="3">
        <v>0</v>
      </c>
      <c r="I17" s="3">
        <v>100</v>
      </c>
      <c r="J17">
        <f t="shared" si="0"/>
        <v>3470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21</v>
      </c>
      <c r="D18" s="3">
        <v>1000</v>
      </c>
      <c r="E18" s="3">
        <v>2.8860000000000001</v>
      </c>
      <c r="F18" s="3" t="s">
        <v>14</v>
      </c>
      <c r="G18" s="3">
        <v>2.89</v>
      </c>
      <c r="H18" s="3">
        <v>0</v>
      </c>
      <c r="I18" s="3">
        <v>100</v>
      </c>
      <c r="J18">
        <f t="shared" si="0"/>
        <v>2890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22</v>
      </c>
      <c r="D19" s="3">
        <v>1000</v>
      </c>
      <c r="E19" s="3">
        <v>9.1859999999999999</v>
      </c>
      <c r="F19" s="3" t="s">
        <v>14</v>
      </c>
      <c r="G19" s="3">
        <v>9.19</v>
      </c>
      <c r="H19" s="3">
        <v>0</v>
      </c>
      <c r="I19" s="3">
        <v>100</v>
      </c>
      <c r="J19">
        <f t="shared" si="0"/>
        <v>9190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23</v>
      </c>
      <c r="D20" s="3">
        <v>7000</v>
      </c>
      <c r="E20" s="3">
        <v>0.3</v>
      </c>
      <c r="F20" s="3" t="s">
        <v>16</v>
      </c>
      <c r="G20" s="3">
        <v>0.3</v>
      </c>
      <c r="H20" s="3">
        <v>0</v>
      </c>
      <c r="I20" s="3">
        <v>100</v>
      </c>
      <c r="J20">
        <f t="shared" si="0"/>
        <v>2100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24</v>
      </c>
      <c r="D21" s="3">
        <v>7000</v>
      </c>
      <c r="E21" s="3">
        <v>0.7</v>
      </c>
      <c r="F21" s="3" t="s">
        <v>16</v>
      </c>
      <c r="G21" s="3">
        <v>0.7</v>
      </c>
      <c r="H21" s="3">
        <v>0</v>
      </c>
      <c r="I21" s="3">
        <v>100</v>
      </c>
      <c r="J21">
        <f t="shared" si="0"/>
        <v>4900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25</v>
      </c>
      <c r="D22" s="3">
        <v>7000</v>
      </c>
      <c r="E22" s="3">
        <v>0.55000000000000004</v>
      </c>
      <c r="F22" s="3" t="s">
        <v>16</v>
      </c>
      <c r="G22" s="3">
        <v>0.55000000000000004</v>
      </c>
      <c r="H22" s="3">
        <v>0</v>
      </c>
      <c r="I22" s="3">
        <v>100</v>
      </c>
      <c r="J22">
        <f t="shared" si="0"/>
        <v>3850.0000000000005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26</v>
      </c>
      <c r="D23" s="3">
        <v>7000</v>
      </c>
      <c r="E23" s="3">
        <v>0.8</v>
      </c>
      <c r="F23" s="3" t="s">
        <v>16</v>
      </c>
      <c r="G23" s="3">
        <v>0.8</v>
      </c>
      <c r="H23" s="3">
        <v>0</v>
      </c>
      <c r="I23" s="3">
        <v>100</v>
      </c>
      <c r="J23">
        <f t="shared" si="0"/>
        <v>5600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29</v>
      </c>
      <c r="D24" s="3">
        <v>7000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32</v>
      </c>
      <c r="D25" s="3">
        <v>7000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1400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35</v>
      </c>
      <c r="D26" s="3">
        <v>7000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43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16.88</v>
      </c>
      <c r="F49" s="3" t="s">
        <v>10</v>
      </c>
      <c r="G49" s="3">
        <v>16.88</v>
      </c>
      <c r="H49" s="3">
        <v>0</v>
      </c>
      <c r="I49" s="3">
        <v>100</v>
      </c>
      <c r="J49">
        <f t="shared" si="0"/>
        <v>5087.4969599999995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0.94</v>
      </c>
      <c r="H53" s="3">
        <v>0</v>
      </c>
      <c r="I53" s="3">
        <v>100</v>
      </c>
      <c r="J53">
        <f t="shared" si="0"/>
        <v>1410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0.03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2.75</v>
      </c>
      <c r="F59" s="3" t="s">
        <v>10</v>
      </c>
      <c r="G59" s="3">
        <v>2.75</v>
      </c>
      <c r="H59" s="3">
        <v>0</v>
      </c>
      <c r="I59" s="3">
        <v>100</v>
      </c>
      <c r="J59">
        <f t="shared" si="0"/>
        <v>828.82799999999997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0.22</v>
      </c>
      <c r="F62" s="3" t="s">
        <v>14</v>
      </c>
      <c r="G62" s="3">
        <v>0.22</v>
      </c>
      <c r="H62" s="3">
        <v>0</v>
      </c>
      <c r="I62" s="3">
        <v>100</v>
      </c>
      <c r="J62">
        <f t="shared" si="0"/>
        <v>330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115.89</v>
      </c>
      <c r="H65" s="3">
        <v>0</v>
      </c>
      <c r="I65" s="3">
        <v>100</v>
      </c>
      <c r="J65">
        <f t="shared" si="0"/>
        <v>22453.919280000002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133.21</v>
      </c>
      <c r="H66" s="3">
        <v>0</v>
      </c>
      <c r="I66" s="3">
        <v>100</v>
      </c>
      <c r="J66">
        <f t="shared" si="0"/>
        <v>25809.703920000004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67.31</v>
      </c>
      <c r="H67" s="3">
        <v>0</v>
      </c>
      <c r="I67" s="3">
        <v>100</v>
      </c>
      <c r="J67">
        <f t="shared" si="0"/>
        <v>13041.447120000001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32.04</v>
      </c>
      <c r="H68" s="3">
        <v>0</v>
      </c>
      <c r="I68" s="3">
        <v>100</v>
      </c>
      <c r="J68">
        <f t="shared" si="0"/>
        <v>2101.8239999999996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32.049999999999997</v>
      </c>
      <c r="H69" s="3">
        <v>0</v>
      </c>
      <c r="I69" s="3">
        <v>100</v>
      </c>
      <c r="J69">
        <f t="shared" ref="J69:J86" si="2">D69*G69</f>
        <v>2102.4799999999996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206.732</v>
      </c>
      <c r="F71" s="3" t="s">
        <v>10</v>
      </c>
      <c r="G71" s="3">
        <v>0</v>
      </c>
      <c r="H71" s="3">
        <v>206.73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142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143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151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151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152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160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153.38999999999999</v>
      </c>
      <c r="H81" s="3">
        <v>0</v>
      </c>
      <c r="I81" s="3">
        <v>100</v>
      </c>
      <c r="J81">
        <f t="shared" si="2"/>
        <v>29719.619279999999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277</v>
      </c>
      <c r="C82" s="3">
        <v>169</v>
      </c>
      <c r="D82" s="3">
        <v>430.56</v>
      </c>
      <c r="E82" s="3">
        <v>22.57</v>
      </c>
      <c r="F82" s="3" t="s">
        <v>10</v>
      </c>
      <c r="G82" s="3">
        <v>22.57</v>
      </c>
      <c r="H82" s="3">
        <v>0</v>
      </c>
      <c r="I82" s="3">
        <v>100</v>
      </c>
      <c r="J82">
        <f t="shared" si="2"/>
        <v>9717.7392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277</v>
      </c>
      <c r="C83" s="3">
        <v>169</v>
      </c>
      <c r="D83" s="3">
        <v>430.56</v>
      </c>
      <c r="E83" s="3">
        <v>20.438500000000001</v>
      </c>
      <c r="F83" s="3" t="s">
        <v>10</v>
      </c>
      <c r="G83" s="3">
        <v>20.440000000000001</v>
      </c>
      <c r="H83" s="3">
        <v>0</v>
      </c>
      <c r="I83" s="3">
        <v>100</v>
      </c>
      <c r="J83">
        <f t="shared" si="2"/>
        <v>8800.6464000000014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278</v>
      </c>
      <c r="C84" s="3">
        <v>172</v>
      </c>
      <c r="D84" s="3">
        <v>430.56</v>
      </c>
      <c r="E84" s="3">
        <v>87.141999999999996</v>
      </c>
      <c r="F84" s="3" t="s">
        <v>10</v>
      </c>
      <c r="G84" s="3">
        <v>87.14</v>
      </c>
      <c r="H84" s="3">
        <v>0</v>
      </c>
      <c r="I84" s="3">
        <v>100</v>
      </c>
      <c r="J84">
        <f t="shared" si="2"/>
        <v>37518.998400000004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279</v>
      </c>
      <c r="C85" s="3">
        <v>175</v>
      </c>
      <c r="D85" s="3">
        <v>215.28</v>
      </c>
      <c r="E85" s="3">
        <v>20.438500000000001</v>
      </c>
      <c r="F85" s="3" t="s">
        <v>10</v>
      </c>
      <c r="G85" s="3">
        <v>20.440000000000001</v>
      </c>
      <c r="H85" s="3">
        <v>0</v>
      </c>
      <c r="I85" s="3">
        <v>100</v>
      </c>
      <c r="J85">
        <f t="shared" si="2"/>
        <v>4400.3232000000007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160</v>
      </c>
      <c r="C86" s="3">
        <v>177</v>
      </c>
      <c r="D86" s="3">
        <v>215.28</v>
      </c>
      <c r="E86" s="3">
        <v>11.148</v>
      </c>
      <c r="F86" s="3" t="s">
        <v>10</v>
      </c>
      <c r="G86" s="3">
        <v>11.15</v>
      </c>
      <c r="H86" s="3">
        <v>0</v>
      </c>
      <c r="I86" s="3">
        <v>100</v>
      </c>
      <c r="J86">
        <f t="shared" si="2"/>
        <v>2400.3720000000003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160</v>
      </c>
      <c r="C87" s="3">
        <v>177</v>
      </c>
      <c r="D87" s="3">
        <v>215.28</v>
      </c>
      <c r="E87" s="3">
        <v>11.89</v>
      </c>
      <c r="F87" s="3" t="s">
        <v>10</v>
      </c>
      <c r="G87" s="3">
        <v>11.89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163</v>
      </c>
      <c r="C88" s="3">
        <v>180</v>
      </c>
      <c r="D88" s="3">
        <v>200</v>
      </c>
      <c r="E88" s="3">
        <v>19</v>
      </c>
      <c r="F88" s="3" t="s">
        <v>10</v>
      </c>
      <c r="G88" s="3">
        <v>19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327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18.161000000000001</v>
      </c>
      <c r="F97" s="3" t="s">
        <v>10</v>
      </c>
      <c r="G97" s="3">
        <v>18.16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174</v>
      </c>
      <c r="C98" s="3">
        <v>218</v>
      </c>
      <c r="D98" s="3">
        <v>350</v>
      </c>
      <c r="E98" s="3">
        <v>15</v>
      </c>
      <c r="F98" s="3" t="s">
        <v>13</v>
      </c>
      <c r="G98" s="3">
        <v>0</v>
      </c>
      <c r="H98" s="3">
        <v>15</v>
      </c>
      <c r="I98" s="3">
        <v>0</v>
      </c>
    </row>
    <row r="99" spans="1:9" x14ac:dyDescent="0.25">
      <c r="A99" s="3" t="s">
        <v>22</v>
      </c>
      <c r="B99" s="3" t="s">
        <v>175</v>
      </c>
      <c r="C99" s="3">
        <v>219</v>
      </c>
      <c r="D99" s="3">
        <v>82</v>
      </c>
      <c r="E99" s="3">
        <v>37.082000000000001</v>
      </c>
      <c r="F99" s="3" t="s">
        <v>19</v>
      </c>
      <c r="G99" s="3">
        <v>37.08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220</v>
      </c>
      <c r="D100" s="3">
        <v>32.799999999999997</v>
      </c>
      <c r="E100" s="3">
        <v>98.78</v>
      </c>
      <c r="F100" s="3" t="s">
        <v>19</v>
      </c>
      <c r="G100" s="3">
        <v>98.78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177</v>
      </c>
      <c r="C101" s="3">
        <v>221</v>
      </c>
      <c r="D101" s="3">
        <v>131.19999999999999</v>
      </c>
      <c r="E101" s="3">
        <v>26.829000000000001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179</v>
      </c>
      <c r="C103" s="3">
        <v>224</v>
      </c>
      <c r="D103" s="3">
        <v>183</v>
      </c>
      <c r="E103" s="3">
        <v>48.71</v>
      </c>
      <c r="F103" s="3" t="s">
        <v>10</v>
      </c>
      <c r="G103" s="3">
        <v>40</v>
      </c>
      <c r="H103" s="3">
        <v>8.7100000000000009</v>
      </c>
      <c r="I103" s="3">
        <v>82.119</v>
      </c>
    </row>
    <row r="104" spans="1:9" x14ac:dyDescent="0.25">
      <c r="A104" s="3" t="s">
        <v>22</v>
      </c>
      <c r="B104" s="3" t="s">
        <v>180</v>
      </c>
      <c r="C104" s="3">
        <v>225</v>
      </c>
      <c r="D104" s="3">
        <v>49.2</v>
      </c>
      <c r="E104" s="3">
        <v>59.43</v>
      </c>
      <c r="F104" s="3" t="s">
        <v>19</v>
      </c>
      <c r="G104" s="3">
        <v>50</v>
      </c>
      <c r="H104" s="3">
        <v>9.43</v>
      </c>
      <c r="I104" s="3">
        <v>84.132999999999996</v>
      </c>
    </row>
    <row r="105" spans="1:9" x14ac:dyDescent="0.25">
      <c r="A105" s="3" t="s">
        <v>22</v>
      </c>
      <c r="B105" s="3" t="s">
        <v>181</v>
      </c>
      <c r="C105" s="3">
        <v>226</v>
      </c>
      <c r="D105" s="3">
        <v>183</v>
      </c>
      <c r="E105" s="3">
        <v>59.741999999999997</v>
      </c>
      <c r="F105" s="3" t="s">
        <v>10</v>
      </c>
      <c r="G105" s="3">
        <v>50</v>
      </c>
      <c r="H105" s="3">
        <v>9.74</v>
      </c>
      <c r="I105" s="3">
        <v>83.692999999999998</v>
      </c>
    </row>
    <row r="106" spans="1:9" x14ac:dyDescent="0.25">
      <c r="A106" s="3" t="s">
        <v>22</v>
      </c>
      <c r="B106" s="3" t="s">
        <v>182</v>
      </c>
      <c r="C106" s="3">
        <v>227</v>
      </c>
      <c r="D106" s="3">
        <v>49.2</v>
      </c>
      <c r="E106" s="3">
        <v>69.16</v>
      </c>
      <c r="F106" s="3" t="s">
        <v>19</v>
      </c>
      <c r="G106" s="3">
        <v>65</v>
      </c>
      <c r="H106" s="3">
        <v>4.16</v>
      </c>
      <c r="I106" s="3">
        <v>93.984999999999999</v>
      </c>
    </row>
    <row r="107" spans="1:9" x14ac:dyDescent="0.25">
      <c r="A107" s="3" t="s">
        <v>22</v>
      </c>
      <c r="B107" s="3" t="s">
        <v>183</v>
      </c>
      <c r="C107" s="3">
        <v>228</v>
      </c>
      <c r="D107" s="3">
        <v>183</v>
      </c>
      <c r="E107" s="3">
        <v>3.69</v>
      </c>
      <c r="F107" s="3" t="s">
        <v>10</v>
      </c>
      <c r="G107" s="3">
        <v>3.69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229</v>
      </c>
      <c r="D108" s="3">
        <v>49.2</v>
      </c>
      <c r="E108" s="3">
        <v>5.6</v>
      </c>
      <c r="F108" s="3" t="s">
        <v>19</v>
      </c>
      <c r="G108" s="3">
        <v>5.6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185</v>
      </c>
      <c r="C109" s="3">
        <v>230</v>
      </c>
      <c r="D109" s="3">
        <v>183</v>
      </c>
      <c r="E109" s="3">
        <v>2.97</v>
      </c>
      <c r="F109" s="3" t="s">
        <v>10</v>
      </c>
      <c r="G109" s="3">
        <v>2.97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186</v>
      </c>
      <c r="C110" s="3">
        <v>231</v>
      </c>
      <c r="D110" s="3">
        <v>49.2</v>
      </c>
      <c r="E110" s="3">
        <v>7.61</v>
      </c>
      <c r="F110" s="3" t="s">
        <v>19</v>
      </c>
      <c r="G110" s="3">
        <v>7.61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232</v>
      </c>
      <c r="D111" s="3">
        <v>183</v>
      </c>
      <c r="E111" s="3">
        <v>11.148</v>
      </c>
      <c r="F111" s="3" t="s">
        <v>10</v>
      </c>
      <c r="G111" s="3">
        <v>11.15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233</v>
      </c>
      <c r="D112" s="3">
        <v>49.2</v>
      </c>
      <c r="E112" s="3">
        <v>25.305</v>
      </c>
      <c r="F112" s="3" t="s">
        <v>19</v>
      </c>
      <c r="G112" s="3">
        <v>25.31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234</v>
      </c>
      <c r="D113" s="3">
        <v>183</v>
      </c>
      <c r="E113" s="3">
        <v>27.18</v>
      </c>
      <c r="F113" s="3" t="s">
        <v>10</v>
      </c>
      <c r="G113" s="3">
        <v>27.18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235</v>
      </c>
      <c r="D114" s="3">
        <v>2.5</v>
      </c>
      <c r="E114" s="3">
        <v>1182</v>
      </c>
      <c r="F114" s="3" t="s">
        <v>23</v>
      </c>
      <c r="G114" s="3">
        <v>1182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237</v>
      </c>
      <c r="D115" s="3">
        <v>183</v>
      </c>
      <c r="E115" s="3">
        <v>4.0620000000000003</v>
      </c>
      <c r="F115" s="3" t="s">
        <v>10</v>
      </c>
      <c r="G115" s="3">
        <v>4.0599999999999996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238</v>
      </c>
      <c r="D116" s="3">
        <v>183</v>
      </c>
      <c r="E116" s="3">
        <v>22.57</v>
      </c>
      <c r="F116" s="3" t="s">
        <v>10</v>
      </c>
      <c r="G116" s="3">
        <v>22.57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193</v>
      </c>
      <c r="C117" s="3">
        <v>239</v>
      </c>
      <c r="D117" s="3">
        <v>183</v>
      </c>
      <c r="E117" s="3">
        <v>8.15</v>
      </c>
      <c r="F117" s="3" t="s">
        <v>10</v>
      </c>
      <c r="G117" s="3">
        <v>8.15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194</v>
      </c>
      <c r="C118" s="3">
        <v>240</v>
      </c>
      <c r="D118" s="3">
        <v>183</v>
      </c>
      <c r="E118" s="3">
        <v>45.33</v>
      </c>
      <c r="F118" s="3" t="s">
        <v>10</v>
      </c>
      <c r="G118" s="3">
        <v>45.33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195</v>
      </c>
      <c r="C119" s="3">
        <v>243</v>
      </c>
      <c r="D119" s="3">
        <v>64.58</v>
      </c>
      <c r="E119" s="3">
        <v>147.13999999999999</v>
      </c>
      <c r="F119" s="3" t="s">
        <v>10</v>
      </c>
      <c r="G119" s="3">
        <v>147.13999999999999</v>
      </c>
      <c r="H119" s="3">
        <v>0</v>
      </c>
      <c r="I119" s="3">
        <v>100</v>
      </c>
    </row>
    <row r="120" spans="1:9" x14ac:dyDescent="0.25">
      <c r="A120" s="3" t="s">
        <v>45</v>
      </c>
      <c r="B120" s="3" t="s">
        <v>195</v>
      </c>
      <c r="C120" s="3">
        <v>245</v>
      </c>
      <c r="D120" s="3">
        <v>26.91</v>
      </c>
      <c r="E120" s="3">
        <v>208.53399999999999</v>
      </c>
      <c r="F120" s="3" t="s">
        <v>10</v>
      </c>
      <c r="G120" s="3">
        <v>208.53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272</v>
      </c>
      <c r="C129" s="3">
        <v>256</v>
      </c>
      <c r="D129" s="3">
        <v>2500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257</v>
      </c>
      <c r="D130" s="3">
        <v>1800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203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46</v>
      </c>
      <c r="B132" s="3" t="s">
        <v>204</v>
      </c>
      <c r="C132" s="3">
        <v>260</v>
      </c>
      <c r="D132" s="3">
        <v>5535</v>
      </c>
      <c r="E132" s="3">
        <v>32.195</v>
      </c>
      <c r="F132" s="3" t="s">
        <v>19</v>
      </c>
      <c r="G132" s="3">
        <v>32.200000000000003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205</v>
      </c>
      <c r="C133" s="3">
        <v>262</v>
      </c>
      <c r="D133" s="3">
        <v>450</v>
      </c>
      <c r="E133" s="3">
        <v>4</v>
      </c>
      <c r="F133" s="3" t="s">
        <v>13</v>
      </c>
      <c r="G133" s="3">
        <v>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206</v>
      </c>
      <c r="C134" s="3">
        <v>263</v>
      </c>
      <c r="D134" s="3">
        <v>14832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207</v>
      </c>
      <c r="C135" s="3">
        <v>264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208</v>
      </c>
      <c r="C136" s="3">
        <v>265</v>
      </c>
      <c r="D136" s="3">
        <v>450</v>
      </c>
      <c r="E136" s="3">
        <v>12.5</v>
      </c>
      <c r="F136" s="3" t="s">
        <v>23</v>
      </c>
      <c r="G136" s="3">
        <v>12.5</v>
      </c>
      <c r="H136" s="3">
        <v>0</v>
      </c>
      <c r="I136" s="3">
        <v>100</v>
      </c>
    </row>
    <row r="137" spans="1:9" x14ac:dyDescent="0.25">
      <c r="A137" s="3" t="s">
        <v>29</v>
      </c>
      <c r="B137" s="3" t="s">
        <v>210</v>
      </c>
      <c r="C137" s="3">
        <v>272</v>
      </c>
      <c r="D137" s="3">
        <v>12000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24</v>
      </c>
      <c r="B138" s="3" t="s">
        <v>233</v>
      </c>
      <c r="C138" s="3">
        <v>273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274</v>
      </c>
      <c r="D139" s="3">
        <v>350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212</v>
      </c>
      <c r="C140" s="3">
        <v>275</v>
      </c>
      <c r="D140" s="3">
        <v>350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218</v>
      </c>
      <c r="C145" s="3">
        <v>282</v>
      </c>
      <c r="D145" s="3">
        <v>350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21</v>
      </c>
      <c r="B146" s="3" t="s">
        <v>219</v>
      </c>
      <c r="C146" s="3">
        <v>283</v>
      </c>
      <c r="D146" s="3">
        <v>400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34</v>
      </c>
      <c r="B147" s="3" t="s">
        <v>313</v>
      </c>
      <c r="C147" s="3">
        <v>287</v>
      </c>
      <c r="D147" s="3">
        <v>800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338</v>
      </c>
      <c r="C148" s="3">
        <v>288</v>
      </c>
      <c r="D148" s="3">
        <v>32.799999999999997</v>
      </c>
      <c r="E148" s="3">
        <v>39.26</v>
      </c>
      <c r="F148" s="3" t="s">
        <v>19</v>
      </c>
      <c r="G148" s="3">
        <v>39.26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274</v>
      </c>
      <c r="C149" s="3">
        <v>289</v>
      </c>
      <c r="D149" s="3">
        <v>75</v>
      </c>
      <c r="E149" s="3">
        <v>106</v>
      </c>
      <c r="F149" s="3" t="s">
        <v>31</v>
      </c>
      <c r="G149" s="3">
        <v>106</v>
      </c>
      <c r="H149" s="3">
        <v>0</v>
      </c>
      <c r="I149" s="3">
        <v>100</v>
      </c>
    </row>
    <row r="150" spans="1:9" x14ac:dyDescent="0.25">
      <c r="A150" s="3" t="s">
        <v>41</v>
      </c>
      <c r="B150" s="3" t="s">
        <v>220</v>
      </c>
      <c r="C150" s="3">
        <v>293</v>
      </c>
      <c r="D150" s="3">
        <v>191</v>
      </c>
      <c r="E150" s="3">
        <v>417</v>
      </c>
      <c r="F150" s="3" t="s">
        <v>23</v>
      </c>
      <c r="G150" s="3">
        <v>417</v>
      </c>
      <c r="H150" s="3">
        <v>0</v>
      </c>
      <c r="I150" s="3">
        <v>100</v>
      </c>
    </row>
    <row r="151" spans="1:9" x14ac:dyDescent="0.25">
      <c r="A151" s="3" t="s">
        <v>22</v>
      </c>
      <c r="B151" s="3" t="s">
        <v>332</v>
      </c>
      <c r="C151" s="3">
        <v>313</v>
      </c>
      <c r="D151" s="3">
        <v>301.392</v>
      </c>
      <c r="E151" s="3">
        <v>4.2729999999999997</v>
      </c>
      <c r="F151" s="3" t="s">
        <v>10</v>
      </c>
      <c r="G151" s="3">
        <v>4.2699999999999996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24</v>
      </c>
      <c r="B153" s="3" t="s">
        <v>224</v>
      </c>
      <c r="C153" s="3">
        <v>401</v>
      </c>
      <c r="D153" s="3">
        <v>2000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225</v>
      </c>
      <c r="C154" s="3">
        <v>402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226</v>
      </c>
      <c r="C155" s="3">
        <v>403</v>
      </c>
      <c r="D155" s="3">
        <v>2000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228</v>
      </c>
      <c r="C156" s="3">
        <v>405</v>
      </c>
      <c r="D156" s="3">
        <v>3000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256</v>
      </c>
      <c r="C157" s="3">
        <v>413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257</v>
      </c>
      <c r="C158" s="3">
        <v>414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258</v>
      </c>
      <c r="C159" s="3">
        <v>415</v>
      </c>
      <c r="D159" s="3">
        <v>48.438000000000002</v>
      </c>
      <c r="E159" s="3">
        <v>99.046999999999997</v>
      </c>
      <c r="F159" s="3" t="s">
        <v>10</v>
      </c>
      <c r="G159" s="3">
        <v>99.05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259</v>
      </c>
      <c r="C160" s="3">
        <v>416</v>
      </c>
      <c r="D160" s="3">
        <v>16.149999999999999</v>
      </c>
      <c r="E160" s="3">
        <v>99.046999999999997</v>
      </c>
      <c r="F160" s="3" t="s">
        <v>10</v>
      </c>
      <c r="G160" s="3">
        <v>99.05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260</v>
      </c>
      <c r="C161" s="3">
        <v>417</v>
      </c>
      <c r="D161" s="3">
        <v>26.91</v>
      </c>
      <c r="E161" s="3">
        <v>99.046999999999997</v>
      </c>
      <c r="F161" s="3" t="s">
        <v>10</v>
      </c>
      <c r="G161" s="3">
        <v>99.05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261</v>
      </c>
      <c r="C162" s="3">
        <v>418</v>
      </c>
      <c r="D162" s="3">
        <v>16.149999999999999</v>
      </c>
      <c r="E162" s="3">
        <v>23.99</v>
      </c>
      <c r="F162" s="3" t="s">
        <v>10</v>
      </c>
      <c r="G162" s="3">
        <v>23.99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262</v>
      </c>
      <c r="C163" s="3">
        <v>419</v>
      </c>
      <c r="D163" s="3">
        <v>32.292000000000002</v>
      </c>
      <c r="E163" s="3">
        <v>23.99</v>
      </c>
      <c r="F163" s="3" t="s">
        <v>10</v>
      </c>
      <c r="G163" s="3">
        <v>23.99</v>
      </c>
      <c r="H163" s="3">
        <v>0</v>
      </c>
      <c r="I163" s="3">
        <v>100</v>
      </c>
    </row>
    <row r="164" spans="1:9" x14ac:dyDescent="0.25">
      <c r="A164" s="3" t="s">
        <v>24</v>
      </c>
      <c r="B164" s="3" t="s">
        <v>263</v>
      </c>
      <c r="C164" s="3">
        <v>420</v>
      </c>
      <c r="D164" s="3">
        <v>750</v>
      </c>
      <c r="E164" s="3">
        <v>1</v>
      </c>
      <c r="F164" s="3" t="s">
        <v>13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24</v>
      </c>
      <c r="B165" s="3" t="s">
        <v>264</v>
      </c>
      <c r="C165" s="3">
        <v>421</v>
      </c>
      <c r="D165" s="3">
        <v>1500</v>
      </c>
      <c r="E165" s="3">
        <v>1</v>
      </c>
      <c r="F165" s="3" t="s">
        <v>13</v>
      </c>
      <c r="G165" s="3">
        <v>1</v>
      </c>
      <c r="H165" s="3">
        <v>0</v>
      </c>
      <c r="I165" s="3">
        <v>100</v>
      </c>
    </row>
    <row r="166" spans="1:9" x14ac:dyDescent="0.25">
      <c r="A166" s="3" t="s">
        <v>18</v>
      </c>
      <c r="B166" s="3" t="s">
        <v>229</v>
      </c>
      <c r="C166" s="3">
        <v>447</v>
      </c>
      <c r="D166" s="3">
        <v>5500</v>
      </c>
      <c r="E166" s="3">
        <v>1</v>
      </c>
      <c r="F166" s="3" t="s">
        <v>12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24</v>
      </c>
      <c r="B167" s="3" t="s">
        <v>341</v>
      </c>
      <c r="C167" s="3">
        <v>464</v>
      </c>
      <c r="D167" s="3">
        <v>1000</v>
      </c>
      <c r="E167" s="3">
        <v>1</v>
      </c>
      <c r="F167" s="3" t="s">
        <v>13</v>
      </c>
      <c r="G167" s="3">
        <v>1</v>
      </c>
      <c r="H167" s="3">
        <v>0</v>
      </c>
      <c r="I167" s="3">
        <v>100</v>
      </c>
    </row>
    <row r="168" spans="1:9" x14ac:dyDescent="0.25">
      <c r="A168" s="3" t="s">
        <v>24</v>
      </c>
      <c r="B168" s="3" t="s">
        <v>546</v>
      </c>
      <c r="C168" s="3">
        <v>470</v>
      </c>
      <c r="D168" s="3">
        <v>750</v>
      </c>
      <c r="E168" s="3">
        <v>1</v>
      </c>
      <c r="F168" s="3" t="s">
        <v>13</v>
      </c>
      <c r="G168" s="3">
        <v>0</v>
      </c>
      <c r="H168" s="3">
        <v>1</v>
      </c>
      <c r="I168" s="3">
        <v>0</v>
      </c>
    </row>
    <row r="169" spans="1:9" x14ac:dyDescent="0.25">
      <c r="A169" s="3" t="s">
        <v>24</v>
      </c>
      <c r="B169" s="3" t="s">
        <v>393</v>
      </c>
      <c r="C169" s="3">
        <v>486</v>
      </c>
      <c r="D169" s="3">
        <v>1000</v>
      </c>
      <c r="E169" s="3">
        <v>1</v>
      </c>
      <c r="F169" s="3" t="s">
        <v>13</v>
      </c>
      <c r="G169" s="3">
        <v>1</v>
      </c>
      <c r="H169" s="3">
        <v>0</v>
      </c>
      <c r="I169" s="3">
        <v>100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3:O83"/>
  <sheetViews>
    <sheetView topLeftCell="A58" zoomScale="85" zoomScaleNormal="85" workbookViewId="0">
      <pane xSplit="2" topLeftCell="C1" activePane="topRight" state="frozen"/>
      <selection pane="topRight" activeCell="L4" sqref="A4:L82"/>
    </sheetView>
  </sheetViews>
  <sheetFormatPr defaultRowHeight="15" x14ac:dyDescent="0.25"/>
  <cols>
    <col min="1" max="1" width="37.28515625" customWidth="1"/>
    <col min="2" max="2" width="52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35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0</v>
      </c>
      <c r="H4" s="9">
        <f>E4-G4</f>
        <v>91.86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SUMIF($A$4:$A$1413,"AAIDHUL MIAH",$L$4:$L$1413)</f>
        <v>0</v>
      </c>
    </row>
    <row r="5" spans="1:15" x14ac:dyDescent="0.25">
      <c r="A5" s="9" t="s">
        <v>35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SUMIF($A$4:$A$1413,"EBI ABRAHAM",$L$4:$L$1413)</f>
        <v>0</v>
      </c>
    </row>
    <row r="6" spans="1:15" ht="45" x14ac:dyDescent="0.25">
      <c r="A6" s="9" t="s">
        <v>35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0</v>
      </c>
      <c r="H6" s="9">
        <f t="shared" si="0"/>
        <v>2</v>
      </c>
      <c r="I6" s="10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SUMIF($A$4:$A$1413,"JMJ WATERPROOING ENTERPRISES",$L$4:$L$1413)</f>
        <v>0</v>
      </c>
    </row>
    <row r="7" spans="1:15" x14ac:dyDescent="0.25">
      <c r="A7" s="9" t="s">
        <v>35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SUMIF($A$4:$A$1413,"KRIUTTIBAS DAS",$L$4:$L$1413)</f>
        <v>0</v>
      </c>
    </row>
    <row r="8" spans="1:15" ht="30" x14ac:dyDescent="0.25">
      <c r="A8" s="9" t="s">
        <v>35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SUMIF($A$4:$A$1413,"LEGENDRY LANDSCAPE",$L$4:$L$1413)</f>
        <v>0</v>
      </c>
    </row>
    <row r="9" spans="1:15" x14ac:dyDescent="0.25">
      <c r="A9" s="9" t="s">
        <v>35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SUMIF($A$4:$A$1413,"MANJUNATHA P",$L$4:$L$1413)</f>
        <v>0</v>
      </c>
    </row>
    <row r="10" spans="1:15" x14ac:dyDescent="0.25">
      <c r="A10" s="9" t="s">
        <v>35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SUMIF($A$4:$A$1413,"NAGARAJ",$L$4:$L$1413)</f>
        <v>0</v>
      </c>
    </row>
    <row r="11" spans="1:15" x14ac:dyDescent="0.25">
      <c r="A11" s="9" t="s">
        <v>35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0</v>
      </c>
      <c r="H11" s="9">
        <f t="shared" si="0"/>
        <v>34.9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SUMIF($A$4:$A$1413,"PRAKASH H N",$L$4:$L$1413)</f>
        <v>2000</v>
      </c>
    </row>
    <row r="12" spans="1:15" ht="30" x14ac:dyDescent="0.25">
      <c r="A12" s="9" t="s">
        <v>35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0</v>
      </c>
      <c r="H12" s="9">
        <f t="shared" si="0"/>
        <v>91.86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SUMIF($A$4:$A$1413,"RAMAKRUSHNA PRADHAN",$L$4:$L$1413)</f>
        <v>0</v>
      </c>
    </row>
    <row r="13" spans="1:15" x14ac:dyDescent="0.25">
      <c r="A13" s="9" t="s">
        <v>35</v>
      </c>
      <c r="B13" s="29" t="s">
        <v>95</v>
      </c>
      <c r="C13" s="9">
        <v>20</v>
      </c>
      <c r="D13" s="9">
        <v>1000</v>
      </c>
      <c r="E13" s="9">
        <v>3.4660000000000002</v>
      </c>
      <c r="F13" s="9" t="s">
        <v>14</v>
      </c>
      <c r="G13" s="9">
        <v>3.46</v>
      </c>
      <c r="H13" s="9">
        <f t="shared" si="0"/>
        <v>6.0000000000002274E-3</v>
      </c>
      <c r="I13" s="10">
        <f t="shared" si="1"/>
        <v>0.99826889786497397</v>
      </c>
      <c r="J13" s="17">
        <f t="shared" si="2"/>
        <v>3460</v>
      </c>
      <c r="K13" s="16"/>
      <c r="L13" s="17">
        <f t="shared" si="3"/>
        <v>0</v>
      </c>
      <c r="N13" s="17" t="s">
        <v>21</v>
      </c>
      <c r="O13" s="17">
        <f>SUMIF($A$4:$A$1413,"RUPAK NAYAK",$L$4:$L$1413)</f>
        <v>0</v>
      </c>
    </row>
    <row r="14" spans="1:15" x14ac:dyDescent="0.25">
      <c r="A14" s="9" t="s">
        <v>35</v>
      </c>
      <c r="B14" s="29" t="s">
        <v>96</v>
      </c>
      <c r="C14" s="9">
        <v>21</v>
      </c>
      <c r="D14" s="9">
        <v>1000</v>
      </c>
      <c r="E14" s="9">
        <v>2.8860000000000001</v>
      </c>
      <c r="F14" s="9" t="s">
        <v>14</v>
      </c>
      <c r="G14" s="9">
        <v>2.89</v>
      </c>
      <c r="H14" s="9">
        <f t="shared" si="0"/>
        <v>-4.0000000000000036E-3</v>
      </c>
      <c r="I14" s="10">
        <f t="shared" si="1"/>
        <v>1.0013860013860014</v>
      </c>
      <c r="J14" s="17">
        <f t="shared" si="2"/>
        <v>2890</v>
      </c>
      <c r="K14" s="16"/>
      <c r="L14" s="17">
        <f t="shared" si="3"/>
        <v>0</v>
      </c>
      <c r="N14" s="17" t="s">
        <v>32</v>
      </c>
      <c r="O14" s="17">
        <f>SUMIF($A$4:$A$1413,"SANTOSH KUMAR",$L$4:$L$1413)</f>
        <v>0</v>
      </c>
    </row>
    <row r="15" spans="1:15" x14ac:dyDescent="0.25">
      <c r="A15" s="9" t="s">
        <v>35</v>
      </c>
      <c r="B15" s="29" t="s">
        <v>97</v>
      </c>
      <c r="C15" s="9">
        <v>22</v>
      </c>
      <c r="D15" s="9">
        <v>1000</v>
      </c>
      <c r="E15" s="9">
        <v>9.1859999999999999</v>
      </c>
      <c r="F15" s="9" t="s">
        <v>14</v>
      </c>
      <c r="G15" s="9">
        <v>0</v>
      </c>
      <c r="H15" s="9">
        <f t="shared" si="0"/>
        <v>9.1859999999999999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SUMIF($A$4:$A$1413,"SARAT BARMAN",$L$4:$L$1413)</f>
        <v>0</v>
      </c>
    </row>
    <row r="16" spans="1:15" x14ac:dyDescent="0.25">
      <c r="A16" s="9" t="s">
        <v>35</v>
      </c>
      <c r="B16" s="29" t="s">
        <v>98</v>
      </c>
      <c r="C16" s="9">
        <v>23</v>
      </c>
      <c r="D16" s="9">
        <v>7000</v>
      </c>
      <c r="E16" s="9">
        <v>0.3</v>
      </c>
      <c r="F16" s="9" t="s">
        <v>16</v>
      </c>
      <c r="G16" s="9">
        <v>0.3</v>
      </c>
      <c r="H16" s="9">
        <f t="shared" si="0"/>
        <v>0</v>
      </c>
      <c r="I16" s="10">
        <f t="shared" si="1"/>
        <v>1</v>
      </c>
      <c r="J16" s="17">
        <f t="shared" si="2"/>
        <v>2100</v>
      </c>
      <c r="K16" s="16"/>
      <c r="L16" s="17">
        <f t="shared" si="3"/>
        <v>0</v>
      </c>
      <c r="N16" s="17" t="s">
        <v>27</v>
      </c>
      <c r="O16" s="17">
        <f>SUMIF($A$4:$A$1413,"SAVITA DEVI",$L$4:$L$1413)</f>
        <v>0</v>
      </c>
    </row>
    <row r="17" spans="1:15" x14ac:dyDescent="0.25">
      <c r="A17" s="9" t="s">
        <v>35</v>
      </c>
      <c r="B17" s="29" t="s">
        <v>99</v>
      </c>
      <c r="C17" s="9">
        <v>24</v>
      </c>
      <c r="D17" s="9">
        <v>7000</v>
      </c>
      <c r="E17" s="9">
        <v>0.7</v>
      </c>
      <c r="F17" s="9" t="s">
        <v>16</v>
      </c>
      <c r="G17" s="9">
        <v>0.7</v>
      </c>
      <c r="H17" s="9">
        <f t="shared" si="0"/>
        <v>0</v>
      </c>
      <c r="I17" s="10">
        <f t="shared" si="1"/>
        <v>1</v>
      </c>
      <c r="J17" s="17">
        <f t="shared" si="2"/>
        <v>4900</v>
      </c>
      <c r="K17" s="16"/>
      <c r="L17" s="17">
        <f t="shared" si="3"/>
        <v>0</v>
      </c>
      <c r="N17" s="17" t="s">
        <v>20</v>
      </c>
      <c r="O17" s="17">
        <f>SUMIF($A$4:$A$1413,"SHOKAT",$L$4:$L$1413)</f>
        <v>0</v>
      </c>
    </row>
    <row r="18" spans="1:15" ht="45" x14ac:dyDescent="0.25">
      <c r="A18" s="9" t="s">
        <v>35</v>
      </c>
      <c r="B18" s="29" t="s">
        <v>100</v>
      </c>
      <c r="C18" s="9">
        <v>25</v>
      </c>
      <c r="D18" s="9">
        <v>7000</v>
      </c>
      <c r="E18" s="9">
        <v>0.55000000000000004</v>
      </c>
      <c r="F18" s="9" t="s">
        <v>16</v>
      </c>
      <c r="G18" s="9">
        <v>0.55000000000000004</v>
      </c>
      <c r="H18" s="9">
        <f t="shared" si="0"/>
        <v>0</v>
      </c>
      <c r="I18" s="10">
        <f t="shared" si="1"/>
        <v>1</v>
      </c>
      <c r="J18" s="17">
        <f t="shared" si="2"/>
        <v>3850.0000000000005</v>
      </c>
      <c r="K18" s="16"/>
      <c r="L18" s="17">
        <f t="shared" si="3"/>
        <v>0</v>
      </c>
      <c r="N18" s="17" t="s">
        <v>26</v>
      </c>
      <c r="O18" s="17">
        <f>SUMIF($A$4:$A$1413,"SHREE DM STEEL FURNITURE AND INTERIOR",$L$4:$L$1413)</f>
        <v>0</v>
      </c>
    </row>
    <row r="19" spans="1:15" ht="30" x14ac:dyDescent="0.25">
      <c r="A19" s="9" t="s">
        <v>42</v>
      </c>
      <c r="B19" s="29" t="s">
        <v>101</v>
      </c>
      <c r="C19" s="9">
        <v>26</v>
      </c>
      <c r="D19" s="9">
        <v>7500</v>
      </c>
      <c r="E19" s="9">
        <v>0.8</v>
      </c>
      <c r="F19" s="9" t="s">
        <v>16</v>
      </c>
      <c r="G19" s="9">
        <v>0</v>
      </c>
      <c r="H19" s="9">
        <f t="shared" si="0"/>
        <v>0.8</v>
      </c>
      <c r="I19" s="10">
        <f t="shared" si="1"/>
        <v>0</v>
      </c>
      <c r="J19" s="17">
        <f t="shared" si="2"/>
        <v>0</v>
      </c>
      <c r="K19" s="16">
        <v>1</v>
      </c>
      <c r="L19" s="17">
        <f t="shared" si="3"/>
        <v>6000</v>
      </c>
      <c r="N19" s="17" t="s">
        <v>333</v>
      </c>
      <c r="O19" s="17">
        <f>SUMIF($A$4:$A$1413,"SK ANSAR HOSSIAN",$L$4:$L$1413)</f>
        <v>0</v>
      </c>
    </row>
    <row r="20" spans="1:15" ht="30" x14ac:dyDescent="0.25">
      <c r="A20" s="9" t="s">
        <v>42</v>
      </c>
      <c r="B20" s="29" t="s">
        <v>102</v>
      </c>
      <c r="C20" s="9">
        <v>29</v>
      </c>
      <c r="D20" s="9">
        <v>7500</v>
      </c>
      <c r="E20" s="9">
        <v>1.5</v>
      </c>
      <c r="F20" s="9" t="s">
        <v>16</v>
      </c>
      <c r="G20" s="9">
        <v>0</v>
      </c>
      <c r="H20" s="9">
        <f t="shared" si="0"/>
        <v>1.5</v>
      </c>
      <c r="I20" s="10">
        <f t="shared" si="1"/>
        <v>0</v>
      </c>
      <c r="J20" s="17">
        <f t="shared" si="2"/>
        <v>0</v>
      </c>
      <c r="K20" s="16">
        <v>1</v>
      </c>
      <c r="L20" s="17">
        <f t="shared" si="3"/>
        <v>11250</v>
      </c>
      <c r="N20" s="17" t="s">
        <v>28</v>
      </c>
      <c r="O20" s="17">
        <f>SUMIF($A$4:$A$1413,"SREE VINAYAKA ELECTRICALS",$L$4:$L$1413)</f>
        <v>0</v>
      </c>
    </row>
    <row r="21" spans="1:15" ht="45" x14ac:dyDescent="0.25">
      <c r="A21" s="9" t="s">
        <v>42</v>
      </c>
      <c r="B21" s="29" t="s">
        <v>103</v>
      </c>
      <c r="C21" s="9">
        <v>32</v>
      </c>
      <c r="D21" s="9">
        <v>7500</v>
      </c>
      <c r="E21" s="9">
        <v>0.2</v>
      </c>
      <c r="F21" s="9" t="s">
        <v>16</v>
      </c>
      <c r="G21" s="9">
        <v>0</v>
      </c>
      <c r="H21" s="9">
        <f t="shared" si="0"/>
        <v>0.2</v>
      </c>
      <c r="I21" s="10">
        <f t="shared" si="1"/>
        <v>0</v>
      </c>
      <c r="J21" s="17">
        <f t="shared" si="2"/>
        <v>0</v>
      </c>
      <c r="K21" s="16">
        <v>1</v>
      </c>
      <c r="L21" s="17">
        <f t="shared" si="3"/>
        <v>1500</v>
      </c>
      <c r="N21" s="17" t="s">
        <v>58</v>
      </c>
      <c r="O21" s="17">
        <f>SUMIF($A$4:$A$1413,"SRI CHOWDESHWARI WATER SUPPLY",$L$4:$L$1413)</f>
        <v>0</v>
      </c>
    </row>
    <row r="22" spans="1:15" x14ac:dyDescent="0.25">
      <c r="A22" s="9" t="s">
        <v>35</v>
      </c>
      <c r="B22" s="29" t="s">
        <v>104</v>
      </c>
      <c r="C22" s="9">
        <v>35</v>
      </c>
      <c r="D22" s="9">
        <v>7000</v>
      </c>
      <c r="E22" s="9">
        <v>0.15</v>
      </c>
      <c r="F22" s="9" t="s">
        <v>16</v>
      </c>
      <c r="G22" s="9">
        <v>0</v>
      </c>
      <c r="H22" s="9">
        <f t="shared" si="0"/>
        <v>0.15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SUMIF($A$4:$A$1413,"SUBHASMITA DAS",$L$4:$L$1413)</f>
        <v>0</v>
      </c>
    </row>
    <row r="23" spans="1:15" ht="30" x14ac:dyDescent="0.25">
      <c r="A23" s="9" t="s">
        <v>35</v>
      </c>
      <c r="B23" s="29" t="s">
        <v>105</v>
      </c>
      <c r="C23" s="9">
        <v>41</v>
      </c>
      <c r="D23" s="9">
        <v>301.392</v>
      </c>
      <c r="E23" s="9">
        <v>27.68</v>
      </c>
      <c r="F23" s="9" t="s">
        <v>10</v>
      </c>
      <c r="G23" s="9">
        <v>27.68</v>
      </c>
      <c r="H23" s="9">
        <f t="shared" si="0"/>
        <v>0</v>
      </c>
      <c r="I23" s="10">
        <f t="shared" si="1"/>
        <v>1</v>
      </c>
      <c r="J23" s="17">
        <f t="shared" si="2"/>
        <v>8342.5305599999992</v>
      </c>
      <c r="K23" s="16"/>
      <c r="L23" s="17">
        <f t="shared" si="3"/>
        <v>0</v>
      </c>
      <c r="N23" s="17" t="s">
        <v>80</v>
      </c>
      <c r="O23" s="17">
        <f>SUMIF($A$4:$A$1413,"UDHABHAI R PARMAR",$L$4:$L$1413)</f>
        <v>0</v>
      </c>
    </row>
    <row r="24" spans="1:15" ht="30" x14ac:dyDescent="0.25">
      <c r="A24" s="9" t="s">
        <v>35</v>
      </c>
      <c r="B24" s="29" t="s">
        <v>106</v>
      </c>
      <c r="C24" s="9">
        <v>42</v>
      </c>
      <c r="D24" s="9">
        <v>301.392</v>
      </c>
      <c r="E24" s="9">
        <v>29.81</v>
      </c>
      <c r="F24" s="9" t="s">
        <v>10</v>
      </c>
      <c r="G24" s="9">
        <v>29.81</v>
      </c>
      <c r="H24" s="9">
        <f t="shared" si="0"/>
        <v>0</v>
      </c>
      <c r="I24" s="10">
        <f t="shared" si="1"/>
        <v>1</v>
      </c>
      <c r="J24" s="17">
        <f t="shared" si="2"/>
        <v>8984.4955200000004</v>
      </c>
      <c r="K24" s="16"/>
      <c r="L24" s="17">
        <f t="shared" si="3"/>
        <v>0</v>
      </c>
      <c r="N24" s="17" t="s">
        <v>15</v>
      </c>
      <c r="O24" s="17">
        <f>SUMIF($A$4:$A$1413,"V VENKATANARAYANA",$L$4:$L$1413)</f>
        <v>0</v>
      </c>
    </row>
    <row r="25" spans="1:15" x14ac:dyDescent="0.25">
      <c r="A25" s="9" t="s">
        <v>35</v>
      </c>
      <c r="B25" s="29" t="s">
        <v>107</v>
      </c>
      <c r="C25" s="9">
        <v>43</v>
      </c>
      <c r="D25" s="9">
        <v>301.392</v>
      </c>
      <c r="E25" s="9">
        <v>63.524700000000003</v>
      </c>
      <c r="F25" s="9" t="s">
        <v>10</v>
      </c>
      <c r="G25" s="9">
        <v>63.52</v>
      </c>
      <c r="H25" s="9">
        <f t="shared" si="0"/>
        <v>4.6999999999997044E-3</v>
      </c>
      <c r="I25" s="10">
        <f t="shared" si="1"/>
        <v>0.99992601303115169</v>
      </c>
      <c r="J25" s="17">
        <f t="shared" si="2"/>
        <v>19144.419840000002</v>
      </c>
      <c r="K25" s="16"/>
      <c r="L25" s="17">
        <f t="shared" si="3"/>
        <v>0</v>
      </c>
      <c r="N25" s="17" t="s">
        <v>42</v>
      </c>
      <c r="O25" s="17">
        <f>SUMIF($A$4:$A$1413,"YELLAPPA C",$L$4:$L$1413)</f>
        <v>102453.84219999998</v>
      </c>
    </row>
    <row r="26" spans="1:15" x14ac:dyDescent="0.25">
      <c r="A26" s="9" t="s">
        <v>42</v>
      </c>
      <c r="B26" s="29" t="s">
        <v>108</v>
      </c>
      <c r="C26" s="9">
        <v>44</v>
      </c>
      <c r="D26" s="9">
        <f>30*10.764</f>
        <v>322.91999999999996</v>
      </c>
      <c r="E26" s="9">
        <v>51.69</v>
      </c>
      <c r="F26" s="9" t="s">
        <v>10</v>
      </c>
      <c r="G26" s="9">
        <v>0</v>
      </c>
      <c r="H26" s="9">
        <f t="shared" si="0"/>
        <v>51.69</v>
      </c>
      <c r="I26" s="10">
        <f t="shared" si="1"/>
        <v>0</v>
      </c>
      <c r="J26" s="17">
        <f t="shared" si="2"/>
        <v>0</v>
      </c>
      <c r="K26" s="16">
        <v>1</v>
      </c>
      <c r="L26" s="17">
        <f t="shared" si="3"/>
        <v>16691.734799999998</v>
      </c>
      <c r="N26" s="17" t="s">
        <v>44</v>
      </c>
      <c r="O26" s="17">
        <f>SUMIF($A$4:$A$1413,"RABIUL MOLLA",$L$4:$L$1413)</f>
        <v>0</v>
      </c>
    </row>
    <row r="27" spans="1:15" x14ac:dyDescent="0.25">
      <c r="A27" s="9" t="s">
        <v>42</v>
      </c>
      <c r="B27" s="29" t="s">
        <v>109</v>
      </c>
      <c r="C27" s="9">
        <v>45</v>
      </c>
      <c r="D27" s="9">
        <f>30*10.764</f>
        <v>322.91999999999996</v>
      </c>
      <c r="E27" s="9">
        <v>153.63999999999999</v>
      </c>
      <c r="F27" s="9" t="s">
        <v>10</v>
      </c>
      <c r="G27" s="9">
        <v>0</v>
      </c>
      <c r="H27" s="9">
        <f t="shared" si="0"/>
        <v>153.63999999999999</v>
      </c>
      <c r="I27" s="10">
        <f t="shared" si="1"/>
        <v>0</v>
      </c>
      <c r="J27" s="17">
        <f t="shared" si="2"/>
        <v>0</v>
      </c>
      <c r="K27" s="16">
        <v>1</v>
      </c>
      <c r="L27" s="17">
        <f t="shared" si="3"/>
        <v>49613.428799999987</v>
      </c>
      <c r="N27" s="17" t="s">
        <v>40</v>
      </c>
      <c r="O27" s="17">
        <f>SUMIF($A$4:$A$1413,"KOUSHIK MANDAL",$L$4:$L$1413)</f>
        <v>0</v>
      </c>
    </row>
    <row r="28" spans="1:15" x14ac:dyDescent="0.25">
      <c r="A28" s="9" t="s">
        <v>42</v>
      </c>
      <c r="B28" s="29" t="s">
        <v>110</v>
      </c>
      <c r="C28" s="9">
        <v>46</v>
      </c>
      <c r="D28" s="9">
        <f>30*10.764</f>
        <v>322.91999999999996</v>
      </c>
      <c r="E28" s="9">
        <v>12.33</v>
      </c>
      <c r="F28" s="9" t="s">
        <v>10</v>
      </c>
      <c r="G28" s="9">
        <v>0</v>
      </c>
      <c r="H28" s="9">
        <f t="shared" si="0"/>
        <v>12.33</v>
      </c>
      <c r="I28" s="10">
        <f t="shared" si="1"/>
        <v>0</v>
      </c>
      <c r="J28" s="17">
        <f t="shared" si="2"/>
        <v>0</v>
      </c>
      <c r="K28" s="16">
        <v>1</v>
      </c>
      <c r="L28" s="17">
        <f t="shared" si="3"/>
        <v>3981.6035999999995</v>
      </c>
      <c r="N28" s="17" t="s">
        <v>34</v>
      </c>
      <c r="O28" s="17">
        <f>SUMIF($A$4:$A$1413,"SHEKAR T",$L$4:$L$1413)</f>
        <v>0</v>
      </c>
    </row>
    <row r="29" spans="1:15" ht="15.75" x14ac:dyDescent="0.25">
      <c r="A29" s="9" t="s">
        <v>35</v>
      </c>
      <c r="B29" s="29" t="s">
        <v>111</v>
      </c>
      <c r="C29" s="9">
        <v>47</v>
      </c>
      <c r="D29" s="9">
        <v>301.392</v>
      </c>
      <c r="E29" s="9">
        <v>15.97</v>
      </c>
      <c r="F29" s="9" t="s">
        <v>10</v>
      </c>
      <c r="G29" s="9">
        <v>0</v>
      </c>
      <c r="H29" s="9">
        <f t="shared" si="0"/>
        <v>15.97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51" t="s">
        <v>472</v>
      </c>
      <c r="O29" s="21">
        <f>SUM(O4:O28)</f>
        <v>104453.84219999998</v>
      </c>
    </row>
    <row r="30" spans="1:15" x14ac:dyDescent="0.25">
      <c r="A30" s="9" t="s">
        <v>35</v>
      </c>
      <c r="B30" s="29" t="s">
        <v>112</v>
      </c>
      <c r="C30" s="9">
        <v>50</v>
      </c>
      <c r="D30" s="9">
        <v>225</v>
      </c>
      <c r="E30" s="9">
        <v>9.8919999999999995</v>
      </c>
      <c r="F30" s="9" t="s">
        <v>14</v>
      </c>
      <c r="G30" s="9">
        <v>9.89</v>
      </c>
      <c r="H30" s="9">
        <f t="shared" si="0"/>
        <v>1.9999999999988916E-3</v>
      </c>
      <c r="I30" s="10">
        <f t="shared" si="1"/>
        <v>0.99979781641730703</v>
      </c>
      <c r="J30" s="17">
        <f t="shared" si="2"/>
        <v>2225.25</v>
      </c>
      <c r="K30" s="16"/>
      <c r="L30" s="17">
        <f t="shared" si="3"/>
        <v>0</v>
      </c>
    </row>
    <row r="31" spans="1:15" x14ac:dyDescent="0.25">
      <c r="A31" s="9" t="s">
        <v>35</v>
      </c>
      <c r="B31" s="29" t="s">
        <v>113</v>
      </c>
      <c r="C31" s="9">
        <v>51</v>
      </c>
      <c r="D31" s="9">
        <v>1500</v>
      </c>
      <c r="E31" s="9">
        <v>2.4420000000000002</v>
      </c>
      <c r="F31" s="9" t="s">
        <v>14</v>
      </c>
      <c r="G31" s="9">
        <v>2.44</v>
      </c>
      <c r="H31" s="9">
        <f t="shared" si="0"/>
        <v>2.0000000000002238E-3</v>
      </c>
      <c r="I31" s="10">
        <f t="shared" si="1"/>
        <v>0.99918099918099912</v>
      </c>
      <c r="J31" s="17">
        <f t="shared" si="2"/>
        <v>3660</v>
      </c>
      <c r="K31" s="16"/>
      <c r="L31" s="17">
        <f t="shared" si="3"/>
        <v>0</v>
      </c>
    </row>
    <row r="32" spans="1:15" x14ac:dyDescent="0.25">
      <c r="A32" s="9" t="s">
        <v>35</v>
      </c>
      <c r="B32" s="29" t="s">
        <v>114</v>
      </c>
      <c r="C32" s="9">
        <v>53</v>
      </c>
      <c r="D32" s="9">
        <v>900</v>
      </c>
      <c r="E32" s="9">
        <v>4.33</v>
      </c>
      <c r="F32" s="9" t="s">
        <v>14</v>
      </c>
      <c r="G32" s="9">
        <v>4.33</v>
      </c>
      <c r="H32" s="9">
        <f t="shared" si="0"/>
        <v>0</v>
      </c>
      <c r="I32" s="10">
        <f t="shared" si="1"/>
        <v>1</v>
      </c>
      <c r="J32" s="17">
        <f t="shared" si="2"/>
        <v>3897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115</v>
      </c>
      <c r="C33" s="9">
        <v>55</v>
      </c>
      <c r="D33" s="9">
        <v>2000</v>
      </c>
      <c r="E33" s="9">
        <v>3.0409999999999999</v>
      </c>
      <c r="F33" s="9" t="s">
        <v>14</v>
      </c>
      <c r="G33" s="9">
        <v>0</v>
      </c>
      <c r="H33" s="9">
        <f t="shared" si="0"/>
        <v>3.0409999999999999</v>
      </c>
      <c r="I33" s="10">
        <f t="shared" si="1"/>
        <v>0</v>
      </c>
      <c r="J33" s="17">
        <f t="shared" si="2"/>
        <v>0</v>
      </c>
      <c r="K33" s="16">
        <v>1</v>
      </c>
      <c r="L33" s="17">
        <f t="shared" si="3"/>
        <v>6082</v>
      </c>
    </row>
    <row r="34" spans="1:12" x14ac:dyDescent="0.25">
      <c r="A34" s="9" t="s">
        <v>42</v>
      </c>
      <c r="B34" s="29" t="s">
        <v>116</v>
      </c>
      <c r="C34" s="9">
        <v>58</v>
      </c>
      <c r="D34" s="9">
        <v>225</v>
      </c>
      <c r="E34" s="9">
        <v>16.867000000000001</v>
      </c>
      <c r="F34" s="9" t="s">
        <v>14</v>
      </c>
      <c r="G34" s="9">
        <v>0</v>
      </c>
      <c r="H34" s="9">
        <f t="shared" si="0"/>
        <v>16.867000000000001</v>
      </c>
      <c r="I34" s="10">
        <f t="shared" si="1"/>
        <v>0</v>
      </c>
      <c r="J34" s="17">
        <f t="shared" si="2"/>
        <v>0</v>
      </c>
      <c r="K34" s="16">
        <v>1</v>
      </c>
      <c r="L34" s="17">
        <f t="shared" si="3"/>
        <v>3795.0750000000003</v>
      </c>
    </row>
    <row r="35" spans="1:12" x14ac:dyDescent="0.25">
      <c r="A35" s="9" t="s">
        <v>42</v>
      </c>
      <c r="B35" s="29" t="s">
        <v>117</v>
      </c>
      <c r="C35" s="9">
        <v>61</v>
      </c>
      <c r="D35" s="9">
        <v>2000</v>
      </c>
      <c r="E35" s="9">
        <v>1.77</v>
      </c>
      <c r="F35" s="9" t="s">
        <v>14</v>
      </c>
      <c r="G35" s="9">
        <v>0</v>
      </c>
      <c r="H35" s="9">
        <f t="shared" si="0"/>
        <v>1.77</v>
      </c>
      <c r="I35" s="10">
        <f t="shared" si="1"/>
        <v>0</v>
      </c>
      <c r="J35" s="17">
        <f t="shared" si="2"/>
        <v>0</v>
      </c>
      <c r="K35" s="16">
        <v>1</v>
      </c>
      <c r="L35" s="17">
        <f t="shared" si="3"/>
        <v>3540</v>
      </c>
    </row>
    <row r="36" spans="1:12" x14ac:dyDescent="0.25">
      <c r="A36" s="9" t="s">
        <v>35</v>
      </c>
      <c r="B36" s="29" t="s">
        <v>118</v>
      </c>
      <c r="C36" s="9">
        <v>63</v>
      </c>
      <c r="D36" s="9">
        <v>1500</v>
      </c>
      <c r="E36" s="9">
        <v>0.99</v>
      </c>
      <c r="F36" s="9" t="s">
        <v>14</v>
      </c>
      <c r="G36" s="9">
        <v>0</v>
      </c>
      <c r="H36" s="9">
        <f t="shared" si="0"/>
        <v>0.99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18</v>
      </c>
      <c r="B37" s="29" t="s">
        <v>119</v>
      </c>
      <c r="C37" s="9">
        <v>68</v>
      </c>
      <c r="D37" s="9">
        <v>2000</v>
      </c>
      <c r="E37" s="9">
        <v>1</v>
      </c>
      <c r="F37" s="9" t="s">
        <v>12</v>
      </c>
      <c r="G37" s="9">
        <v>0</v>
      </c>
      <c r="H37" s="9">
        <f t="shared" si="0"/>
        <v>1</v>
      </c>
      <c r="I37" s="10">
        <f t="shared" si="1"/>
        <v>0</v>
      </c>
      <c r="J37" s="17">
        <f t="shared" si="2"/>
        <v>0</v>
      </c>
      <c r="K37" s="16">
        <v>1</v>
      </c>
      <c r="L37" s="17">
        <f t="shared" si="3"/>
        <v>2000</v>
      </c>
    </row>
    <row r="38" spans="1:12" x14ac:dyDescent="0.25">
      <c r="A38" s="9" t="s">
        <v>35</v>
      </c>
      <c r="B38" s="29" t="s">
        <v>120</v>
      </c>
      <c r="C38" s="9">
        <v>69</v>
      </c>
      <c r="D38" s="9">
        <v>7000</v>
      </c>
      <c r="E38" s="9">
        <v>0.7</v>
      </c>
      <c r="F38" s="9" t="s">
        <v>16</v>
      </c>
      <c r="G38" s="9">
        <v>0</v>
      </c>
      <c r="H38" s="9">
        <f t="shared" si="0"/>
        <v>0.7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35</v>
      </c>
      <c r="B39" s="29" t="s">
        <v>121</v>
      </c>
      <c r="C39" s="9">
        <v>73</v>
      </c>
      <c r="D39" s="9">
        <v>7000</v>
      </c>
      <c r="E39" s="9">
        <v>1.1000000000000001</v>
      </c>
      <c r="F39" s="9" t="s">
        <v>16</v>
      </c>
      <c r="G39" s="9">
        <v>0</v>
      </c>
      <c r="H39" s="9">
        <f t="shared" si="0"/>
        <v>1.1000000000000001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35</v>
      </c>
      <c r="B40" s="29" t="s">
        <v>122</v>
      </c>
      <c r="C40" s="9">
        <v>77</v>
      </c>
      <c r="D40" s="9">
        <v>7000</v>
      </c>
      <c r="E40" s="9">
        <v>0.2</v>
      </c>
      <c r="F40" s="9" t="s">
        <v>16</v>
      </c>
      <c r="G40" s="9">
        <v>0</v>
      </c>
      <c r="H40" s="9">
        <f t="shared" si="0"/>
        <v>0.2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35</v>
      </c>
      <c r="B41" s="29" t="s">
        <v>123</v>
      </c>
      <c r="C41" s="9">
        <v>80</v>
      </c>
      <c r="D41" s="9">
        <v>7000</v>
      </c>
      <c r="E41" s="9">
        <v>0.15</v>
      </c>
      <c r="F41" s="9" t="s">
        <v>16</v>
      </c>
      <c r="G41" s="9">
        <v>0</v>
      </c>
      <c r="H41" s="9">
        <f t="shared" si="0"/>
        <v>0.15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35</v>
      </c>
      <c r="B42" s="29" t="s">
        <v>124</v>
      </c>
      <c r="C42" s="9">
        <v>84</v>
      </c>
      <c r="D42" s="9">
        <v>301.392</v>
      </c>
      <c r="E42" s="9">
        <v>49.88</v>
      </c>
      <c r="F42" s="9" t="s">
        <v>10</v>
      </c>
      <c r="G42" s="9">
        <v>0</v>
      </c>
      <c r="H42" s="9">
        <f t="shared" si="0"/>
        <v>49.88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35</v>
      </c>
      <c r="B43" s="29" t="s">
        <v>125</v>
      </c>
      <c r="C43" s="9">
        <v>85</v>
      </c>
      <c r="D43" s="9">
        <v>301.392</v>
      </c>
      <c r="E43" s="9">
        <v>132.66999999999999</v>
      </c>
      <c r="F43" s="9" t="s">
        <v>10</v>
      </c>
      <c r="G43" s="9">
        <v>0</v>
      </c>
      <c r="H43" s="9">
        <f t="shared" si="0"/>
        <v>132.66999999999999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35</v>
      </c>
      <c r="B44" s="29" t="s">
        <v>126</v>
      </c>
      <c r="C44" s="9">
        <v>86</v>
      </c>
      <c r="D44" s="9">
        <v>301.392</v>
      </c>
      <c r="E44" s="9">
        <v>12.33</v>
      </c>
      <c r="F44" s="9" t="s">
        <v>10</v>
      </c>
      <c r="G44" s="9">
        <v>0</v>
      </c>
      <c r="H44" s="9">
        <f t="shared" si="0"/>
        <v>12.33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35</v>
      </c>
      <c r="B45" s="29" t="s">
        <v>127</v>
      </c>
      <c r="C45" s="9">
        <v>87</v>
      </c>
      <c r="D45" s="9">
        <v>301.392</v>
      </c>
      <c r="E45" s="9">
        <v>16.88</v>
      </c>
      <c r="F45" s="9" t="s">
        <v>10</v>
      </c>
      <c r="G45" s="9">
        <v>0</v>
      </c>
      <c r="H45" s="9">
        <f t="shared" si="0"/>
        <v>16.88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35</v>
      </c>
      <c r="B46" s="29" t="s">
        <v>128</v>
      </c>
      <c r="C46" s="9">
        <v>88</v>
      </c>
      <c r="D46" s="9">
        <v>2000</v>
      </c>
      <c r="E46" s="9">
        <v>2.9430000000000001</v>
      </c>
      <c r="F46" s="9" t="s">
        <v>14</v>
      </c>
      <c r="G46" s="9">
        <v>0</v>
      </c>
      <c r="H46" s="9">
        <f t="shared" si="0"/>
        <v>2.9430000000000001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35</v>
      </c>
      <c r="B47" s="29" t="s">
        <v>129</v>
      </c>
      <c r="C47" s="9">
        <v>91</v>
      </c>
      <c r="D47" s="9">
        <v>225</v>
      </c>
      <c r="E47" s="9">
        <v>13.7</v>
      </c>
      <c r="F47" s="9" t="s">
        <v>14</v>
      </c>
      <c r="G47" s="9">
        <v>0</v>
      </c>
      <c r="H47" s="9">
        <f t="shared" si="0"/>
        <v>13.7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35</v>
      </c>
      <c r="B48" s="29" t="s">
        <v>130</v>
      </c>
      <c r="C48" s="9">
        <v>92</v>
      </c>
      <c r="D48" s="9">
        <v>2000</v>
      </c>
      <c r="E48" s="9">
        <v>1.99</v>
      </c>
      <c r="F48" s="9" t="s">
        <v>14</v>
      </c>
      <c r="G48" s="9">
        <v>0</v>
      </c>
      <c r="H48" s="9">
        <f t="shared" si="0"/>
        <v>1.99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35</v>
      </c>
      <c r="B49" s="29" t="s">
        <v>131</v>
      </c>
      <c r="C49" s="9">
        <v>93</v>
      </c>
      <c r="D49" s="9">
        <v>1500</v>
      </c>
      <c r="E49" s="9">
        <v>0.93700000000000006</v>
      </c>
      <c r="F49" s="9" t="s">
        <v>14</v>
      </c>
      <c r="G49" s="9">
        <v>0</v>
      </c>
      <c r="H49" s="9">
        <f t="shared" si="0"/>
        <v>0.93700000000000006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35</v>
      </c>
      <c r="B50" s="29" t="s">
        <v>132</v>
      </c>
      <c r="C50" s="9">
        <v>97</v>
      </c>
      <c r="D50" s="9">
        <v>7000</v>
      </c>
      <c r="E50" s="9">
        <v>0.1</v>
      </c>
      <c r="F50" s="9" t="s">
        <v>16</v>
      </c>
      <c r="G50" s="9">
        <v>0</v>
      </c>
      <c r="H50" s="9">
        <f t="shared" si="0"/>
        <v>0.1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35</v>
      </c>
      <c r="B51" s="29" t="s">
        <v>133</v>
      </c>
      <c r="C51" s="9">
        <v>100</v>
      </c>
      <c r="D51" s="9">
        <v>7000</v>
      </c>
      <c r="E51" s="9">
        <v>0.25</v>
      </c>
      <c r="F51" s="9" t="s">
        <v>16</v>
      </c>
      <c r="G51" s="9">
        <v>0</v>
      </c>
      <c r="H51" s="9">
        <f t="shared" si="0"/>
        <v>0.25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35</v>
      </c>
      <c r="B52" s="29" t="s">
        <v>134</v>
      </c>
      <c r="C52" s="9">
        <v>103</v>
      </c>
      <c r="D52" s="9">
        <v>7000</v>
      </c>
      <c r="E52" s="9">
        <v>0.03</v>
      </c>
      <c r="F52" s="9" t="s">
        <v>16</v>
      </c>
      <c r="G52" s="9">
        <v>0</v>
      </c>
      <c r="H52" s="9">
        <f t="shared" si="0"/>
        <v>0.03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35</v>
      </c>
      <c r="B53" s="29" t="s">
        <v>135</v>
      </c>
      <c r="C53" s="9">
        <v>106</v>
      </c>
      <c r="D53" s="9">
        <v>301.392</v>
      </c>
      <c r="E53" s="9">
        <v>8.1</v>
      </c>
      <c r="F53" s="9" t="s">
        <v>10</v>
      </c>
      <c r="G53" s="9">
        <v>0</v>
      </c>
      <c r="H53" s="9">
        <f t="shared" si="0"/>
        <v>8.1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35</v>
      </c>
      <c r="B54" s="29" t="s">
        <v>136</v>
      </c>
      <c r="C54" s="9">
        <v>107</v>
      </c>
      <c r="D54" s="9">
        <v>301.392</v>
      </c>
      <c r="E54" s="9">
        <v>27.13</v>
      </c>
      <c r="F54" s="9" t="s">
        <v>10</v>
      </c>
      <c r="G54" s="9">
        <v>0</v>
      </c>
      <c r="H54" s="9">
        <f t="shared" si="0"/>
        <v>27.13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35</v>
      </c>
      <c r="B55" s="29" t="s">
        <v>137</v>
      </c>
      <c r="C55" s="9">
        <v>108</v>
      </c>
      <c r="D55" s="9">
        <v>301.392</v>
      </c>
      <c r="E55" s="9">
        <v>2.75</v>
      </c>
      <c r="F55" s="9" t="s">
        <v>10</v>
      </c>
      <c r="G55" s="9">
        <v>0</v>
      </c>
      <c r="H55" s="9">
        <f t="shared" si="0"/>
        <v>2.75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35</v>
      </c>
      <c r="B56" s="29" t="s">
        <v>138</v>
      </c>
      <c r="C56" s="9">
        <v>109</v>
      </c>
      <c r="D56" s="9">
        <v>2000</v>
      </c>
      <c r="E56" s="9">
        <v>0.41</v>
      </c>
      <c r="F56" s="9" t="s">
        <v>14</v>
      </c>
      <c r="G56" s="9">
        <v>0</v>
      </c>
      <c r="H56" s="9">
        <f t="shared" si="0"/>
        <v>0.41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35</v>
      </c>
      <c r="B57" s="29" t="s">
        <v>139</v>
      </c>
      <c r="C57" s="9">
        <v>112</v>
      </c>
      <c r="D57" s="9">
        <v>225</v>
      </c>
      <c r="E57" s="9">
        <v>2.4119999999999999</v>
      </c>
      <c r="F57" s="9" t="s">
        <v>14</v>
      </c>
      <c r="G57" s="9">
        <v>0</v>
      </c>
      <c r="H57" s="9">
        <f t="shared" si="0"/>
        <v>2.4119999999999999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35</v>
      </c>
      <c r="B58" s="29" t="s">
        <v>139</v>
      </c>
      <c r="C58" s="9">
        <v>113</v>
      </c>
      <c r="D58" s="9">
        <v>1500</v>
      </c>
      <c r="E58" s="9">
        <v>0.22</v>
      </c>
      <c r="F58" s="9" t="s">
        <v>14</v>
      </c>
      <c r="G58" s="9">
        <v>0</v>
      </c>
      <c r="H58" s="9">
        <f t="shared" si="0"/>
        <v>0.22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35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0</v>
      </c>
      <c r="H59" s="9">
        <f t="shared" si="0"/>
        <v>44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35</v>
      </c>
      <c r="B60" s="29" t="s">
        <v>142</v>
      </c>
      <c r="C60" s="9">
        <v>120</v>
      </c>
      <c r="D60" s="9">
        <v>193.75200000000001</v>
      </c>
      <c r="E60" s="9">
        <v>115.89</v>
      </c>
      <c r="F60" s="9" t="s">
        <v>10</v>
      </c>
      <c r="G60" s="9">
        <v>0</v>
      </c>
      <c r="H60" s="9">
        <f t="shared" si="0"/>
        <v>115.89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35</v>
      </c>
      <c r="B61" s="29" t="s">
        <v>143</v>
      </c>
      <c r="C61" s="9">
        <v>124</v>
      </c>
      <c r="D61" s="9">
        <v>193.75200000000001</v>
      </c>
      <c r="E61" s="9">
        <v>133.21</v>
      </c>
      <c r="F61" s="9" t="s">
        <v>10</v>
      </c>
      <c r="G61" s="9">
        <v>0</v>
      </c>
      <c r="H61" s="9">
        <f t="shared" si="0"/>
        <v>133.21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35</v>
      </c>
      <c r="B62" s="29" t="s">
        <v>144</v>
      </c>
      <c r="C62" s="9">
        <v>129</v>
      </c>
      <c r="D62" s="9">
        <v>193.75200000000001</v>
      </c>
      <c r="E62" s="9">
        <v>67.31</v>
      </c>
      <c r="F62" s="9" t="s">
        <v>10</v>
      </c>
      <c r="G62" s="9">
        <v>0</v>
      </c>
      <c r="H62" s="9">
        <f t="shared" si="0"/>
        <v>67.31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35</v>
      </c>
      <c r="B63" s="29" t="s">
        <v>145</v>
      </c>
      <c r="C63" s="9">
        <v>133</v>
      </c>
      <c r="D63" s="9">
        <v>65.599999999999994</v>
      </c>
      <c r="E63" s="9">
        <v>32.04</v>
      </c>
      <c r="F63" s="9" t="s">
        <v>19</v>
      </c>
      <c r="G63" s="9">
        <v>0</v>
      </c>
      <c r="H63" s="9">
        <f t="shared" si="0"/>
        <v>32.04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35</v>
      </c>
      <c r="B64" s="29" t="s">
        <v>146</v>
      </c>
      <c r="C64" s="9">
        <v>137</v>
      </c>
      <c r="D64" s="9">
        <v>65.599999999999994</v>
      </c>
      <c r="E64" s="9">
        <v>32.049999999999997</v>
      </c>
      <c r="F64" s="9" t="s">
        <v>19</v>
      </c>
      <c r="G64" s="9">
        <v>0</v>
      </c>
      <c r="H64" s="9">
        <f t="shared" si="0"/>
        <v>32.049999999999997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35</v>
      </c>
      <c r="B65" s="29" t="s">
        <v>276</v>
      </c>
      <c r="C65" s="9">
        <v>138</v>
      </c>
      <c r="D65" s="9">
        <v>161.46</v>
      </c>
      <c r="E65" s="9">
        <v>1.1399999999999999</v>
      </c>
      <c r="F65" s="9" t="s">
        <v>10</v>
      </c>
      <c r="G65" s="9">
        <v>0</v>
      </c>
      <c r="H65" s="9">
        <f t="shared" si="0"/>
        <v>1.1399999999999999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35</v>
      </c>
      <c r="B66" s="29" t="s">
        <v>147</v>
      </c>
      <c r="C66" s="9">
        <v>140</v>
      </c>
      <c r="D66" s="9">
        <v>10.76</v>
      </c>
      <c r="E66" s="9">
        <v>206.732</v>
      </c>
      <c r="F66" s="9" t="s">
        <v>10</v>
      </c>
      <c r="G66" s="9">
        <v>0</v>
      </c>
      <c r="H66" s="9">
        <f t="shared" si="0"/>
        <v>206.732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35</v>
      </c>
      <c r="B67" s="29" t="s">
        <v>148</v>
      </c>
      <c r="C67" s="9">
        <v>142</v>
      </c>
      <c r="D67" s="9">
        <v>139.93199999999999</v>
      </c>
      <c r="E67" s="9">
        <v>71.63</v>
      </c>
      <c r="F67" s="9" t="s">
        <v>10</v>
      </c>
      <c r="G67" s="9">
        <v>0</v>
      </c>
      <c r="H67" s="9">
        <f t="shared" si="0"/>
        <v>71.63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35</v>
      </c>
      <c r="B68" s="29" t="s">
        <v>149</v>
      </c>
      <c r="C68" s="9">
        <v>143</v>
      </c>
      <c r="D68" s="9">
        <v>139.93199999999999</v>
      </c>
      <c r="E68" s="9">
        <v>194.53</v>
      </c>
      <c r="F68" s="9" t="s">
        <v>10</v>
      </c>
      <c r="G68" s="9">
        <v>0</v>
      </c>
      <c r="H68" s="9">
        <f t="shared" si="0"/>
        <v>194.53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35</v>
      </c>
      <c r="B69" s="29" t="s">
        <v>150</v>
      </c>
      <c r="C69" s="9">
        <v>147</v>
      </c>
      <c r="D69" s="9">
        <v>193.75200000000001</v>
      </c>
      <c r="E69" s="9">
        <v>208.32</v>
      </c>
      <c r="F69" s="9" t="s">
        <v>10</v>
      </c>
      <c r="G69" s="9">
        <v>0</v>
      </c>
      <c r="H69" s="9">
        <f t="shared" si="0"/>
        <v>208.32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35</v>
      </c>
      <c r="B70" s="29" t="s">
        <v>152</v>
      </c>
      <c r="C70" s="9">
        <v>151</v>
      </c>
      <c r="D70" s="9">
        <v>139.93199999999999</v>
      </c>
      <c r="E70" s="9">
        <v>74.391999999999996</v>
      </c>
      <c r="F70" s="9" t="s">
        <v>10</v>
      </c>
      <c r="G70" s="9">
        <v>0</v>
      </c>
      <c r="H70" s="9">
        <f t="shared" ref="H70:H82" si="4">E70-G70</f>
        <v>74.391999999999996</v>
      </c>
      <c r="I70" s="10">
        <f t="shared" ref="I70:I82" si="5">G70/E70</f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35</v>
      </c>
      <c r="B71" s="29" t="s">
        <v>153</v>
      </c>
      <c r="C71" s="9">
        <v>152</v>
      </c>
      <c r="D71" s="9">
        <v>139.93199999999999</v>
      </c>
      <c r="E71" s="9">
        <v>220.46700000000001</v>
      </c>
      <c r="F71" s="9" t="s">
        <v>10</v>
      </c>
      <c r="G71" s="9">
        <v>0</v>
      </c>
      <c r="H71" s="9">
        <f t="shared" si="4"/>
        <v>220.46700000000001</v>
      </c>
      <c r="I71" s="10">
        <f t="shared" si="5"/>
        <v>0</v>
      </c>
      <c r="J71" s="17">
        <f t="shared" ref="J71:J82" si="6">D71*G71</f>
        <v>0</v>
      </c>
      <c r="K71" s="16"/>
      <c r="L71" s="17">
        <f t="shared" ref="L71:L82" si="7">D71*E71*K71</f>
        <v>0</v>
      </c>
    </row>
    <row r="72" spans="1:12" x14ac:dyDescent="0.25">
      <c r="A72" s="9" t="s">
        <v>35</v>
      </c>
      <c r="B72" s="29" t="s">
        <v>154</v>
      </c>
      <c r="C72" s="9">
        <v>156</v>
      </c>
      <c r="D72" s="9">
        <v>193.75200000000001</v>
      </c>
      <c r="E72" s="9">
        <v>142.16</v>
      </c>
      <c r="F72" s="9" t="s">
        <v>10</v>
      </c>
      <c r="G72" s="9">
        <v>0</v>
      </c>
      <c r="H72" s="9">
        <f t="shared" si="4"/>
        <v>142.16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35</v>
      </c>
      <c r="B73" s="29" t="s">
        <v>155</v>
      </c>
      <c r="C73" s="9">
        <v>160</v>
      </c>
      <c r="D73" s="9">
        <v>139.93199999999999</v>
      </c>
      <c r="E73" s="9">
        <v>11.61</v>
      </c>
      <c r="F73" s="9" t="s">
        <v>10</v>
      </c>
      <c r="G73" s="9">
        <v>0</v>
      </c>
      <c r="H73" s="9">
        <f t="shared" si="4"/>
        <v>11.61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35</v>
      </c>
      <c r="B74" s="29" t="s">
        <v>156</v>
      </c>
      <c r="C74" s="9">
        <v>161</v>
      </c>
      <c r="D74" s="9">
        <v>139.93199999999999</v>
      </c>
      <c r="E74" s="9">
        <v>33.43</v>
      </c>
      <c r="F74" s="9" t="s">
        <v>10</v>
      </c>
      <c r="G74" s="9">
        <v>0</v>
      </c>
      <c r="H74" s="9">
        <f t="shared" si="4"/>
        <v>33.43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35</v>
      </c>
      <c r="B75" s="29" t="s">
        <v>157</v>
      </c>
      <c r="C75" s="9">
        <v>165</v>
      </c>
      <c r="D75" s="9">
        <v>193.75200000000001</v>
      </c>
      <c r="E75" s="9">
        <v>153.38999999999999</v>
      </c>
      <c r="F75" s="9" t="s">
        <v>10</v>
      </c>
      <c r="G75" s="9">
        <v>0</v>
      </c>
      <c r="H75" s="9">
        <f t="shared" si="4"/>
        <v>153.38999999999999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30</v>
      </c>
      <c r="B76" s="29" t="s">
        <v>214</v>
      </c>
      <c r="C76" s="9">
        <v>277</v>
      </c>
      <c r="D76" s="9">
        <v>34</v>
      </c>
      <c r="E76" s="9">
        <v>76.528999999999996</v>
      </c>
      <c r="F76" s="9" t="s">
        <v>31</v>
      </c>
      <c r="G76" s="9">
        <v>0</v>
      </c>
      <c r="H76" s="9">
        <f t="shared" si="4"/>
        <v>76.528999999999996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30</v>
      </c>
      <c r="B77" s="29" t="s">
        <v>215</v>
      </c>
      <c r="C77" s="9">
        <v>278</v>
      </c>
      <c r="D77" s="9">
        <v>77</v>
      </c>
      <c r="E77" s="9">
        <v>29.302600000000002</v>
      </c>
      <c r="F77" s="9" t="s">
        <v>31</v>
      </c>
      <c r="G77" s="9">
        <v>29.3</v>
      </c>
      <c r="H77" s="9">
        <f t="shared" si="4"/>
        <v>2.6000000000010459E-3</v>
      </c>
      <c r="I77" s="10">
        <f t="shared" si="5"/>
        <v>0.99991127067222696</v>
      </c>
      <c r="J77" s="17">
        <f t="shared" si="6"/>
        <v>2256.1</v>
      </c>
      <c r="K77" s="16"/>
      <c r="L77" s="17">
        <f t="shared" si="7"/>
        <v>0</v>
      </c>
    </row>
    <row r="78" spans="1:12" x14ac:dyDescent="0.25">
      <c r="A78" s="9" t="s">
        <v>30</v>
      </c>
      <c r="B78" s="29" t="s">
        <v>216</v>
      </c>
      <c r="C78" s="9">
        <v>279</v>
      </c>
      <c r="D78" s="9">
        <v>23</v>
      </c>
      <c r="E78" s="9">
        <v>66</v>
      </c>
      <c r="F78" s="9" t="s">
        <v>23</v>
      </c>
      <c r="G78" s="9">
        <v>0</v>
      </c>
      <c r="H78" s="9">
        <f t="shared" si="4"/>
        <v>66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30</v>
      </c>
      <c r="B79" s="29" t="s">
        <v>217</v>
      </c>
      <c r="C79" s="9">
        <v>280</v>
      </c>
      <c r="D79" s="9">
        <v>151</v>
      </c>
      <c r="E79" s="9">
        <v>17.375499999999999</v>
      </c>
      <c r="F79" s="9" t="s">
        <v>31</v>
      </c>
      <c r="G79" s="9">
        <v>0</v>
      </c>
      <c r="H79" s="9">
        <f t="shared" si="4"/>
        <v>17.375499999999999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21</v>
      </c>
      <c r="B80" s="29" t="s">
        <v>219</v>
      </c>
      <c r="C80" s="9">
        <v>283</v>
      </c>
      <c r="D80" s="9">
        <v>400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35</v>
      </c>
      <c r="B81" s="29" t="s">
        <v>220</v>
      </c>
      <c r="C81" s="9">
        <v>293</v>
      </c>
      <c r="D81" s="9">
        <v>310</v>
      </c>
      <c r="E81" s="9">
        <v>508.94</v>
      </c>
      <c r="F81" s="9" t="s">
        <v>23</v>
      </c>
      <c r="G81" s="9">
        <v>65</v>
      </c>
      <c r="H81" s="9">
        <f t="shared" si="4"/>
        <v>443.94</v>
      </c>
      <c r="I81" s="10">
        <f t="shared" si="5"/>
        <v>0.12771643022753174</v>
      </c>
      <c r="J81" s="17">
        <f t="shared" si="6"/>
        <v>20150</v>
      </c>
      <c r="K81" s="16"/>
      <c r="L81" s="17">
        <f t="shared" si="7"/>
        <v>0</v>
      </c>
    </row>
    <row r="82" spans="1:12" x14ac:dyDescent="0.25">
      <c r="A82" s="9" t="s">
        <v>18</v>
      </c>
      <c r="B82" s="29" t="s">
        <v>222</v>
      </c>
      <c r="C82" s="9">
        <v>350</v>
      </c>
      <c r="D82" s="9">
        <v>1</v>
      </c>
      <c r="E82" s="9">
        <v>4</v>
      </c>
      <c r="F82" s="9" t="s">
        <v>12</v>
      </c>
      <c r="G82" s="9">
        <v>0</v>
      </c>
      <c r="H82" s="9">
        <f t="shared" si="4"/>
        <v>4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ht="15.75" x14ac:dyDescent="0.25">
      <c r="J83" s="53">
        <f>SUM(J4:J82)</f>
        <v>128222.43112000001</v>
      </c>
      <c r="K83" s="22"/>
      <c r="L83" s="53">
        <f>SUM(L4:L82)</f>
        <v>104453.84219999998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35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0</v>
      </c>
      <c r="H4" s="3">
        <v>91.86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35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35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35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35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35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35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35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0</v>
      </c>
      <c r="H11" s="3">
        <v>34.9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35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35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35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35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0</v>
      </c>
      <c r="H15" s="3">
        <v>9.19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35</v>
      </c>
      <c r="B16" s="3" t="s">
        <v>98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35</v>
      </c>
      <c r="B17" s="3" t="s">
        <v>99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35</v>
      </c>
      <c r="B18" s="3" t="s">
        <v>100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35</v>
      </c>
      <c r="B19" s="3" t="s">
        <v>101</v>
      </c>
      <c r="C19" s="3">
        <v>26</v>
      </c>
      <c r="D19" s="3">
        <v>7000</v>
      </c>
      <c r="E19" s="3">
        <v>0.8</v>
      </c>
      <c r="F19" s="3" t="s">
        <v>16</v>
      </c>
      <c r="G19" s="3">
        <v>0</v>
      </c>
      <c r="H19" s="3">
        <v>0.8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35</v>
      </c>
      <c r="B20" s="3" t="s">
        <v>102</v>
      </c>
      <c r="C20" s="3">
        <v>29</v>
      </c>
      <c r="D20" s="3">
        <v>7000</v>
      </c>
      <c r="E20" s="3">
        <v>1.5</v>
      </c>
      <c r="F20" s="3" t="s">
        <v>16</v>
      </c>
      <c r="G20" s="3">
        <v>0</v>
      </c>
      <c r="H20" s="3">
        <v>1.5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35</v>
      </c>
      <c r="B21" s="3" t="s">
        <v>103</v>
      </c>
      <c r="C21" s="3">
        <v>32</v>
      </c>
      <c r="D21" s="3">
        <v>7000</v>
      </c>
      <c r="E21" s="3">
        <v>0.2</v>
      </c>
      <c r="F21" s="3" t="s">
        <v>16</v>
      </c>
      <c r="G21" s="3">
        <v>0</v>
      </c>
      <c r="H21" s="3">
        <v>0.2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35</v>
      </c>
      <c r="B22" s="3" t="s">
        <v>104</v>
      </c>
      <c r="C22" s="3">
        <v>35</v>
      </c>
      <c r="D22" s="3">
        <v>7000</v>
      </c>
      <c r="E22" s="3">
        <v>0.15</v>
      </c>
      <c r="F22" s="3" t="s">
        <v>16</v>
      </c>
      <c r="G22" s="3">
        <v>0</v>
      </c>
      <c r="H22" s="3">
        <v>0.15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35</v>
      </c>
      <c r="B23" s="3" t="s">
        <v>105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35</v>
      </c>
      <c r="B24" s="3" t="s">
        <v>106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35</v>
      </c>
      <c r="B25" s="3" t="s">
        <v>107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35</v>
      </c>
      <c r="B26" s="3" t="s">
        <v>108</v>
      </c>
      <c r="C26" s="3">
        <v>44</v>
      </c>
      <c r="D26" s="3">
        <v>301.392</v>
      </c>
      <c r="E26" s="3">
        <v>51.69</v>
      </c>
      <c r="F26" s="3" t="s">
        <v>10</v>
      </c>
      <c r="G26" s="3">
        <v>0</v>
      </c>
      <c r="H26" s="3">
        <v>51.69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35</v>
      </c>
      <c r="B27" s="3" t="s">
        <v>109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0</v>
      </c>
      <c r="H27" s="3">
        <v>153.63999999999999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35</v>
      </c>
      <c r="B28" s="3" t="s">
        <v>110</v>
      </c>
      <c r="C28" s="3">
        <v>46</v>
      </c>
      <c r="D28" s="3">
        <v>301.392</v>
      </c>
      <c r="E28" s="3">
        <v>12.33</v>
      </c>
      <c r="F28" s="3" t="s">
        <v>10</v>
      </c>
      <c r="G28" s="3">
        <v>0</v>
      </c>
      <c r="H28" s="3">
        <v>12.33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35</v>
      </c>
      <c r="B29" s="3" t="s">
        <v>111</v>
      </c>
      <c r="C29" s="3">
        <v>47</v>
      </c>
      <c r="D29" s="3">
        <v>301.392</v>
      </c>
      <c r="E29" s="3">
        <v>15.97</v>
      </c>
      <c r="F29" s="3" t="s">
        <v>10</v>
      </c>
      <c r="G29" s="3">
        <v>0</v>
      </c>
      <c r="H29" s="3">
        <v>15.97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35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99.98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35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35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35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35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0</v>
      </c>
      <c r="H34" s="3">
        <v>16.87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35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35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</v>
      </c>
      <c r="H36" s="3">
        <v>0.99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35</v>
      </c>
      <c r="B37" s="3" t="s">
        <v>120</v>
      </c>
      <c r="C37" s="3">
        <v>69</v>
      </c>
      <c r="D37" s="3">
        <v>7000</v>
      </c>
      <c r="E37" s="3">
        <v>0.7</v>
      </c>
      <c r="F37" s="3" t="s">
        <v>16</v>
      </c>
      <c r="G37" s="3">
        <v>0</v>
      </c>
      <c r="H37" s="3">
        <v>0.7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35</v>
      </c>
      <c r="B38" s="3" t="s">
        <v>121</v>
      </c>
      <c r="C38" s="3">
        <v>73</v>
      </c>
      <c r="D38" s="3">
        <v>7000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35</v>
      </c>
      <c r="B39" s="3" t="s">
        <v>122</v>
      </c>
      <c r="C39" s="3">
        <v>77</v>
      </c>
      <c r="D39" s="3">
        <v>7000</v>
      </c>
      <c r="E39" s="3">
        <v>0.2</v>
      </c>
      <c r="F39" s="3" t="s">
        <v>16</v>
      </c>
      <c r="G39" s="3">
        <v>0</v>
      </c>
      <c r="H39" s="3">
        <v>0.2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35</v>
      </c>
      <c r="B40" s="3" t="s">
        <v>123</v>
      </c>
      <c r="C40" s="3">
        <v>80</v>
      </c>
      <c r="D40" s="3">
        <v>7000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35</v>
      </c>
      <c r="B41" s="3" t="s">
        <v>124</v>
      </c>
      <c r="C41" s="3">
        <v>84</v>
      </c>
      <c r="D41" s="3">
        <v>301.392</v>
      </c>
      <c r="E41" s="3">
        <v>49.88</v>
      </c>
      <c r="F41" s="3" t="s">
        <v>10</v>
      </c>
      <c r="G41" s="3">
        <v>0</v>
      </c>
      <c r="H41" s="3">
        <v>49.88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35</v>
      </c>
      <c r="B42" s="3" t="s">
        <v>125</v>
      </c>
      <c r="C42" s="3">
        <v>85</v>
      </c>
      <c r="D42" s="3">
        <v>301.392</v>
      </c>
      <c r="E42" s="3">
        <v>132.66999999999999</v>
      </c>
      <c r="F42" s="3" t="s">
        <v>10</v>
      </c>
      <c r="G42" s="3">
        <v>0</v>
      </c>
      <c r="H42" s="3">
        <v>132.66999999999999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35</v>
      </c>
      <c r="B43" s="3" t="s">
        <v>126</v>
      </c>
      <c r="C43" s="3">
        <v>86</v>
      </c>
      <c r="D43" s="3">
        <v>301.392</v>
      </c>
      <c r="E43" s="3">
        <v>12.33</v>
      </c>
      <c r="F43" s="3" t="s">
        <v>10</v>
      </c>
      <c r="G43" s="3">
        <v>0</v>
      </c>
      <c r="H43" s="3">
        <v>12.33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35</v>
      </c>
      <c r="B44" s="3" t="s">
        <v>127</v>
      </c>
      <c r="C44" s="3">
        <v>87</v>
      </c>
      <c r="D44" s="3">
        <v>301.392</v>
      </c>
      <c r="E44" s="3">
        <v>16.88</v>
      </c>
      <c r="F44" s="3" t="s">
        <v>10</v>
      </c>
      <c r="G44" s="3">
        <v>0</v>
      </c>
      <c r="H44" s="3">
        <v>16.88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35</v>
      </c>
      <c r="B45" s="3" t="s">
        <v>128</v>
      </c>
      <c r="C45" s="3">
        <v>88</v>
      </c>
      <c r="D45" s="3">
        <v>2000</v>
      </c>
      <c r="E45" s="3">
        <v>2.9430000000000001</v>
      </c>
      <c r="F45" s="3" t="s">
        <v>14</v>
      </c>
      <c r="G45" s="3">
        <v>0</v>
      </c>
      <c r="H45" s="3">
        <v>2.94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35</v>
      </c>
      <c r="B46" s="3" t="s">
        <v>129</v>
      </c>
      <c r="C46" s="3">
        <v>91</v>
      </c>
      <c r="D46" s="3">
        <v>225</v>
      </c>
      <c r="E46" s="3">
        <v>13.7</v>
      </c>
      <c r="F46" s="3" t="s">
        <v>14</v>
      </c>
      <c r="G46" s="3">
        <v>0</v>
      </c>
      <c r="H46" s="3">
        <v>13.7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35</v>
      </c>
      <c r="B47" s="3" t="s">
        <v>130</v>
      </c>
      <c r="C47" s="3">
        <v>92</v>
      </c>
      <c r="D47" s="3">
        <v>2000</v>
      </c>
      <c r="E47" s="3">
        <v>1.99</v>
      </c>
      <c r="F47" s="3" t="s">
        <v>14</v>
      </c>
      <c r="G47" s="3">
        <v>0</v>
      </c>
      <c r="H47" s="3">
        <v>1.99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35</v>
      </c>
      <c r="B48" s="3" t="s">
        <v>131</v>
      </c>
      <c r="C48" s="3">
        <v>93</v>
      </c>
      <c r="D48" s="3">
        <v>1500</v>
      </c>
      <c r="E48" s="3">
        <v>0.93700000000000006</v>
      </c>
      <c r="F48" s="3" t="s">
        <v>14</v>
      </c>
      <c r="G48" s="3">
        <v>0</v>
      </c>
      <c r="H48" s="3">
        <v>0.94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35</v>
      </c>
      <c r="B49" s="3" t="s">
        <v>132</v>
      </c>
      <c r="C49" s="3">
        <v>97</v>
      </c>
      <c r="D49" s="3">
        <v>7000</v>
      </c>
      <c r="E49" s="3">
        <v>0.1</v>
      </c>
      <c r="F49" s="3" t="s">
        <v>16</v>
      </c>
      <c r="G49" s="3">
        <v>0</v>
      </c>
      <c r="H49" s="3">
        <v>0.1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35</v>
      </c>
      <c r="B50" s="3" t="s">
        <v>133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35</v>
      </c>
      <c r="B51" s="3" t="s">
        <v>134</v>
      </c>
      <c r="C51" s="3">
        <v>103</v>
      </c>
      <c r="D51" s="3">
        <v>7000</v>
      </c>
      <c r="E51" s="3">
        <v>0.03</v>
      </c>
      <c r="F51" s="3" t="s">
        <v>16</v>
      </c>
      <c r="G51" s="3">
        <v>0</v>
      </c>
      <c r="H51" s="3">
        <v>0.03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35</v>
      </c>
      <c r="B52" s="3" t="s">
        <v>135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35</v>
      </c>
      <c r="B53" s="3" t="s">
        <v>136</v>
      </c>
      <c r="C53" s="3">
        <v>107</v>
      </c>
      <c r="D53" s="3">
        <v>301.392</v>
      </c>
      <c r="E53" s="3">
        <v>27.13</v>
      </c>
      <c r="F53" s="3" t="s">
        <v>10</v>
      </c>
      <c r="G53" s="3">
        <v>0</v>
      </c>
      <c r="H53" s="3">
        <v>27.13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35</v>
      </c>
      <c r="B54" s="3" t="s">
        <v>137</v>
      </c>
      <c r="C54" s="3">
        <v>108</v>
      </c>
      <c r="D54" s="3">
        <v>301.392</v>
      </c>
      <c r="E54" s="3">
        <v>2.75</v>
      </c>
      <c r="F54" s="3" t="s">
        <v>10</v>
      </c>
      <c r="G54" s="3">
        <v>0</v>
      </c>
      <c r="H54" s="3">
        <v>2.75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35</v>
      </c>
      <c r="B55" s="3" t="s">
        <v>138</v>
      </c>
      <c r="C55" s="3">
        <v>109</v>
      </c>
      <c r="D55" s="3">
        <v>2000</v>
      </c>
      <c r="E55" s="3">
        <v>0.41</v>
      </c>
      <c r="F55" s="3" t="s">
        <v>14</v>
      </c>
      <c r="G55" s="3">
        <v>0</v>
      </c>
      <c r="H55" s="3">
        <v>0.41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35</v>
      </c>
      <c r="B56" s="3" t="s">
        <v>139</v>
      </c>
      <c r="C56" s="3">
        <v>112</v>
      </c>
      <c r="D56" s="3">
        <v>225</v>
      </c>
      <c r="E56" s="3">
        <v>2.4119999999999999</v>
      </c>
      <c r="F56" s="3" t="s">
        <v>14</v>
      </c>
      <c r="G56" s="3">
        <v>0</v>
      </c>
      <c r="H56" s="3">
        <v>2.41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35</v>
      </c>
      <c r="B57" s="3" t="s">
        <v>139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35</v>
      </c>
      <c r="B58" s="3" t="s">
        <v>140</v>
      </c>
      <c r="C58" s="3">
        <v>116</v>
      </c>
      <c r="D58" s="3">
        <v>50</v>
      </c>
      <c r="E58" s="3">
        <v>44</v>
      </c>
      <c r="F58" s="3" t="s">
        <v>13</v>
      </c>
      <c r="G58" s="3">
        <v>0</v>
      </c>
      <c r="H58" s="3">
        <v>44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35</v>
      </c>
      <c r="B59" s="3" t="s">
        <v>142</v>
      </c>
      <c r="C59" s="3">
        <v>120</v>
      </c>
      <c r="D59" s="3">
        <v>193.75200000000001</v>
      </c>
      <c r="E59" s="3">
        <v>115.89</v>
      </c>
      <c r="F59" s="3" t="s">
        <v>10</v>
      </c>
      <c r="G59" s="3">
        <v>0</v>
      </c>
      <c r="H59" s="3">
        <v>115.89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35</v>
      </c>
      <c r="B60" s="3" t="s">
        <v>143</v>
      </c>
      <c r="C60" s="3">
        <v>124</v>
      </c>
      <c r="D60" s="3">
        <v>193.75200000000001</v>
      </c>
      <c r="E60" s="3">
        <v>133.21</v>
      </c>
      <c r="F60" s="3" t="s">
        <v>10</v>
      </c>
      <c r="G60" s="3">
        <v>0</v>
      </c>
      <c r="H60" s="3">
        <v>133.21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35</v>
      </c>
      <c r="B61" s="3" t="s">
        <v>144</v>
      </c>
      <c r="C61" s="3">
        <v>129</v>
      </c>
      <c r="D61" s="3">
        <v>193.75200000000001</v>
      </c>
      <c r="E61" s="3">
        <v>67.31</v>
      </c>
      <c r="F61" s="3" t="s">
        <v>10</v>
      </c>
      <c r="G61" s="3">
        <v>0</v>
      </c>
      <c r="H61" s="3">
        <v>67.31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35</v>
      </c>
      <c r="B62" s="3" t="s">
        <v>145</v>
      </c>
      <c r="C62" s="3">
        <v>133</v>
      </c>
      <c r="D62" s="3">
        <v>65.599999999999994</v>
      </c>
      <c r="E62" s="3">
        <v>32.04</v>
      </c>
      <c r="F62" s="3" t="s">
        <v>19</v>
      </c>
      <c r="G62" s="3">
        <v>0</v>
      </c>
      <c r="H62" s="3">
        <v>32.04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35</v>
      </c>
      <c r="B63" s="3" t="s">
        <v>146</v>
      </c>
      <c r="C63" s="3">
        <v>137</v>
      </c>
      <c r="D63" s="3">
        <v>65.599999999999994</v>
      </c>
      <c r="E63" s="3">
        <v>32.049999999999997</v>
      </c>
      <c r="F63" s="3" t="s">
        <v>19</v>
      </c>
      <c r="G63" s="3">
        <v>0</v>
      </c>
      <c r="H63" s="3">
        <v>32.049999999999997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35</v>
      </c>
      <c r="B64" s="3" t="s">
        <v>276</v>
      </c>
      <c r="C64" s="3">
        <v>138</v>
      </c>
      <c r="D64" s="3">
        <v>161.46</v>
      </c>
      <c r="E64" s="3">
        <v>1.1399999999999999</v>
      </c>
      <c r="F64" s="3" t="s">
        <v>10</v>
      </c>
      <c r="G64" s="3">
        <v>0</v>
      </c>
      <c r="H64" s="3">
        <v>1.1399999999999999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35</v>
      </c>
      <c r="B65" s="3" t="s">
        <v>147</v>
      </c>
      <c r="C65" s="3">
        <v>140</v>
      </c>
      <c r="D65" s="3">
        <v>10.76</v>
      </c>
      <c r="E65" s="3">
        <v>206.732</v>
      </c>
      <c r="F65" s="3" t="s">
        <v>10</v>
      </c>
      <c r="G65" s="3">
        <v>0</v>
      </c>
      <c r="H65" s="3">
        <v>206.73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35</v>
      </c>
      <c r="B66" s="3" t="s">
        <v>148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35</v>
      </c>
      <c r="B67" s="3" t="s">
        <v>149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35</v>
      </c>
      <c r="B68" s="3" t="s">
        <v>150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0</v>
      </c>
      <c r="H68" s="3">
        <v>208.32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35</v>
      </c>
      <c r="B69" s="3" t="s">
        <v>152</v>
      </c>
      <c r="C69" s="3">
        <v>151</v>
      </c>
      <c r="D69" s="3">
        <v>139.93199999999999</v>
      </c>
      <c r="E69" s="3">
        <v>74.391999999999996</v>
      </c>
      <c r="F69" s="3" t="s">
        <v>10</v>
      </c>
      <c r="G69" s="3">
        <v>0</v>
      </c>
      <c r="H69" s="3">
        <v>74.39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35</v>
      </c>
      <c r="B70" s="3" t="s">
        <v>153</v>
      </c>
      <c r="C70" s="3">
        <v>152</v>
      </c>
      <c r="D70" s="3">
        <v>139.93199999999999</v>
      </c>
      <c r="E70" s="3">
        <v>220.46700000000001</v>
      </c>
      <c r="F70" s="3" t="s">
        <v>10</v>
      </c>
      <c r="G70" s="3">
        <v>0</v>
      </c>
      <c r="H70" s="3">
        <v>220.47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35</v>
      </c>
      <c r="B71" s="3" t="s">
        <v>154</v>
      </c>
      <c r="C71" s="3">
        <v>156</v>
      </c>
      <c r="D71" s="3">
        <v>193.75200000000001</v>
      </c>
      <c r="E71" s="3">
        <v>142.16</v>
      </c>
      <c r="F71" s="3" t="s">
        <v>10</v>
      </c>
      <c r="G71" s="3">
        <v>0</v>
      </c>
      <c r="H71" s="3">
        <v>142.16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35</v>
      </c>
      <c r="B72" s="3" t="s">
        <v>155</v>
      </c>
      <c r="C72" s="3">
        <v>160</v>
      </c>
      <c r="D72" s="3">
        <v>139.93199999999999</v>
      </c>
      <c r="E72" s="3">
        <v>11.61</v>
      </c>
      <c r="F72" s="3" t="s">
        <v>10</v>
      </c>
      <c r="G72" s="3">
        <v>0</v>
      </c>
      <c r="H72" s="3">
        <v>11.61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35</v>
      </c>
      <c r="B73" s="3" t="s">
        <v>156</v>
      </c>
      <c r="C73" s="3">
        <v>161</v>
      </c>
      <c r="D73" s="3">
        <v>139.93199999999999</v>
      </c>
      <c r="E73" s="3">
        <v>33.43</v>
      </c>
      <c r="F73" s="3" t="s">
        <v>10</v>
      </c>
      <c r="G73" s="3">
        <v>0</v>
      </c>
      <c r="H73" s="3">
        <v>33.43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35</v>
      </c>
      <c r="B74" s="3" t="s">
        <v>157</v>
      </c>
      <c r="C74" s="3">
        <v>165</v>
      </c>
      <c r="D74" s="3">
        <v>193.75200000000001</v>
      </c>
      <c r="E74" s="3">
        <v>153.38999999999999</v>
      </c>
      <c r="F74" s="3" t="s">
        <v>10</v>
      </c>
      <c r="G74" s="3">
        <v>0</v>
      </c>
      <c r="H74" s="3">
        <v>153.38999999999999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277</v>
      </c>
      <c r="D75" s="3">
        <v>34</v>
      </c>
      <c r="E75" s="3">
        <v>76.528999999999996</v>
      </c>
      <c r="F75" s="3" t="s">
        <v>31</v>
      </c>
      <c r="G75" s="3">
        <v>0</v>
      </c>
      <c r="H75" s="3">
        <v>76.53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278</v>
      </c>
      <c r="D76" s="3">
        <v>77</v>
      </c>
      <c r="E76" s="3">
        <v>29.302600000000002</v>
      </c>
      <c r="F76" s="3" t="s">
        <v>31</v>
      </c>
      <c r="G76" s="3">
        <v>29.3</v>
      </c>
      <c r="H76" s="3">
        <v>0</v>
      </c>
      <c r="I76" s="3">
        <v>100</v>
      </c>
      <c r="J76">
        <f t="shared" si="2"/>
        <v>2256.1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279</v>
      </c>
      <c r="D77" s="3">
        <v>23</v>
      </c>
      <c r="E77" s="3">
        <v>66</v>
      </c>
      <c r="F77" s="3" t="s">
        <v>23</v>
      </c>
      <c r="G77" s="3">
        <v>0</v>
      </c>
      <c r="H77" s="3">
        <v>66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217</v>
      </c>
      <c r="C78" s="3">
        <v>280</v>
      </c>
      <c r="D78" s="3">
        <v>151</v>
      </c>
      <c r="E78" s="3">
        <v>17.375499999999999</v>
      </c>
      <c r="F78" s="3" t="s">
        <v>31</v>
      </c>
      <c r="G78" s="3">
        <v>0</v>
      </c>
      <c r="H78" s="3">
        <v>17.38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219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35</v>
      </c>
      <c r="B80" s="3" t="s">
        <v>220</v>
      </c>
      <c r="C80" s="3">
        <v>293</v>
      </c>
      <c r="D80" s="3">
        <v>310</v>
      </c>
      <c r="E80" s="3">
        <v>508.94</v>
      </c>
      <c r="F80" s="3" t="s">
        <v>23</v>
      </c>
      <c r="G80" s="3">
        <v>75</v>
      </c>
      <c r="H80" s="3">
        <v>433.94</v>
      </c>
      <c r="I80" s="3">
        <v>14.737</v>
      </c>
      <c r="J80">
        <f t="shared" si="2"/>
        <v>23250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222</v>
      </c>
      <c r="C81" s="3">
        <v>350</v>
      </c>
      <c r="D81" s="3">
        <v>1</v>
      </c>
      <c r="E81" s="3">
        <v>3</v>
      </c>
      <c r="F81" s="3" t="s">
        <v>12</v>
      </c>
      <c r="G81" s="3">
        <v>0</v>
      </c>
      <c r="H81" s="3">
        <v>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10.81</v>
      </c>
      <c r="H14" s="3">
        <v>0</v>
      </c>
      <c r="I14" s="3">
        <v>100</v>
      </c>
      <c r="J14">
        <f t="shared" si="0"/>
        <v>1525.5072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18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20</v>
      </c>
      <c r="D17" s="3">
        <v>1000</v>
      </c>
      <c r="E17" s="3">
        <v>3.4660000000000002</v>
      </c>
      <c r="F17" s="3" t="s">
        <v>14</v>
      </c>
      <c r="G17" s="3">
        <v>3.47</v>
      </c>
      <c r="H17" s="3">
        <v>0</v>
      </c>
      <c r="I17" s="3">
        <v>100</v>
      </c>
      <c r="J17">
        <f t="shared" si="0"/>
        <v>3470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21</v>
      </c>
      <c r="D18" s="3">
        <v>1000</v>
      </c>
      <c r="E18" s="3">
        <v>2.8860000000000001</v>
      </c>
      <c r="F18" s="3" t="s">
        <v>14</v>
      </c>
      <c r="G18" s="3">
        <v>2.89</v>
      </c>
      <c r="H18" s="3">
        <v>0</v>
      </c>
      <c r="I18" s="3">
        <v>100</v>
      </c>
      <c r="J18">
        <f t="shared" si="0"/>
        <v>2890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22</v>
      </c>
      <c r="D19" s="3">
        <v>1000</v>
      </c>
      <c r="E19" s="3">
        <v>9.1859999999999999</v>
      </c>
      <c r="F19" s="3" t="s">
        <v>14</v>
      </c>
      <c r="G19" s="3">
        <v>9.19</v>
      </c>
      <c r="H19" s="3">
        <v>0</v>
      </c>
      <c r="I19" s="3">
        <v>100</v>
      </c>
      <c r="J19">
        <f t="shared" si="0"/>
        <v>9190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23</v>
      </c>
      <c r="D20" s="3">
        <v>7000</v>
      </c>
      <c r="E20" s="3">
        <v>0.3</v>
      </c>
      <c r="F20" s="3" t="s">
        <v>16</v>
      </c>
      <c r="G20" s="3">
        <v>0.3</v>
      </c>
      <c r="H20" s="3">
        <v>0</v>
      </c>
      <c r="I20" s="3">
        <v>100</v>
      </c>
      <c r="J20">
        <f t="shared" si="0"/>
        <v>2100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24</v>
      </c>
      <c r="D21" s="3">
        <v>7000</v>
      </c>
      <c r="E21" s="3">
        <v>0.7</v>
      </c>
      <c r="F21" s="3" t="s">
        <v>16</v>
      </c>
      <c r="G21" s="3">
        <v>0.7</v>
      </c>
      <c r="H21" s="3">
        <v>0</v>
      </c>
      <c r="I21" s="3">
        <v>100</v>
      </c>
      <c r="J21">
        <f t="shared" si="0"/>
        <v>4900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25</v>
      </c>
      <c r="D22" s="3">
        <v>7000</v>
      </c>
      <c r="E22" s="3">
        <v>0.55000000000000004</v>
      </c>
      <c r="F22" s="3" t="s">
        <v>16</v>
      </c>
      <c r="G22" s="3">
        <v>0.55000000000000004</v>
      </c>
      <c r="H22" s="3">
        <v>0</v>
      </c>
      <c r="I22" s="3">
        <v>100</v>
      </c>
      <c r="J22">
        <f t="shared" si="0"/>
        <v>3850.0000000000005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26</v>
      </c>
      <c r="D23" s="3">
        <v>7000</v>
      </c>
      <c r="E23" s="3">
        <v>0.8</v>
      </c>
      <c r="F23" s="3" t="s">
        <v>16</v>
      </c>
      <c r="G23" s="3">
        <v>0.8</v>
      </c>
      <c r="H23" s="3">
        <v>0</v>
      </c>
      <c r="I23" s="3">
        <v>100</v>
      </c>
      <c r="J23">
        <f t="shared" si="0"/>
        <v>5600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29</v>
      </c>
      <c r="D24" s="3">
        <v>7000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32</v>
      </c>
      <c r="D25" s="3">
        <v>7000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1400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35</v>
      </c>
      <c r="D26" s="3">
        <v>7000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43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16.88</v>
      </c>
      <c r="F49" s="3" t="s">
        <v>10</v>
      </c>
      <c r="G49" s="3">
        <v>16.88</v>
      </c>
      <c r="H49" s="3">
        <v>0</v>
      </c>
      <c r="I49" s="3">
        <v>100</v>
      </c>
      <c r="J49">
        <f t="shared" si="0"/>
        <v>5087.4969599999995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0.94</v>
      </c>
      <c r="H53" s="3">
        <v>0</v>
      </c>
      <c r="I53" s="3">
        <v>100</v>
      </c>
      <c r="J53">
        <f t="shared" si="0"/>
        <v>1410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0.03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2.75</v>
      </c>
      <c r="F59" s="3" t="s">
        <v>10</v>
      </c>
      <c r="G59" s="3">
        <v>2.75</v>
      </c>
      <c r="H59" s="3">
        <v>0</v>
      </c>
      <c r="I59" s="3">
        <v>100</v>
      </c>
      <c r="J59">
        <f t="shared" si="0"/>
        <v>828.82799999999997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0.22</v>
      </c>
      <c r="F62" s="3" t="s">
        <v>14</v>
      </c>
      <c r="G62" s="3">
        <v>0.22</v>
      </c>
      <c r="H62" s="3">
        <v>0</v>
      </c>
      <c r="I62" s="3">
        <v>100</v>
      </c>
      <c r="J62">
        <f t="shared" si="0"/>
        <v>330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115.89</v>
      </c>
      <c r="H65" s="3">
        <v>0</v>
      </c>
      <c r="I65" s="3">
        <v>100</v>
      </c>
      <c r="J65">
        <f t="shared" si="0"/>
        <v>22453.919280000002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133.21</v>
      </c>
      <c r="H66" s="3">
        <v>0</v>
      </c>
      <c r="I66" s="3">
        <v>100</v>
      </c>
      <c r="J66">
        <f t="shared" si="0"/>
        <v>25809.703920000004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67.31</v>
      </c>
      <c r="H67" s="3">
        <v>0</v>
      </c>
      <c r="I67" s="3">
        <v>100</v>
      </c>
      <c r="J67">
        <f t="shared" si="0"/>
        <v>13041.447120000001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0</v>
      </c>
      <c r="H68" s="3">
        <v>32.04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32.049999999999997</v>
      </c>
      <c r="H69" s="3">
        <v>0</v>
      </c>
      <c r="I69" s="3">
        <v>100</v>
      </c>
      <c r="J69">
        <f t="shared" ref="J69:J86" si="2">D69*G69</f>
        <v>2102.4799999999996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206.732</v>
      </c>
      <c r="F71" s="3" t="s">
        <v>10</v>
      </c>
      <c r="G71" s="3">
        <v>0</v>
      </c>
      <c r="H71" s="3">
        <v>206.73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142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143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151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152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160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74.56</v>
      </c>
      <c r="H81" s="3">
        <v>78.83</v>
      </c>
      <c r="I81" s="3">
        <v>48.604999999999997</v>
      </c>
      <c r="J81">
        <f t="shared" si="2"/>
        <v>14446.149120000002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169</v>
      </c>
      <c r="D82" s="3">
        <v>430.56</v>
      </c>
      <c r="E82" s="3">
        <v>54.704999999999998</v>
      </c>
      <c r="F82" s="3" t="s">
        <v>10</v>
      </c>
      <c r="G82" s="3">
        <v>54.71</v>
      </c>
      <c r="H82" s="3">
        <v>0</v>
      </c>
      <c r="I82" s="3">
        <v>100</v>
      </c>
      <c r="J82">
        <f t="shared" si="2"/>
        <v>23555.937600000001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172</v>
      </c>
      <c r="D83" s="3">
        <v>430.56</v>
      </c>
      <c r="E83" s="3">
        <v>85.144999999999996</v>
      </c>
      <c r="F83" s="3" t="s">
        <v>10</v>
      </c>
      <c r="G83" s="3">
        <v>85.15</v>
      </c>
      <c r="H83" s="3">
        <v>0</v>
      </c>
      <c r="I83" s="3">
        <v>100</v>
      </c>
      <c r="J83">
        <f t="shared" si="2"/>
        <v>36662.184000000001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279</v>
      </c>
      <c r="C84" s="3">
        <v>175</v>
      </c>
      <c r="D84" s="3">
        <v>215.28</v>
      </c>
      <c r="E84" s="3">
        <v>11.334</v>
      </c>
      <c r="F84" s="3" t="s">
        <v>10</v>
      </c>
      <c r="G84" s="3">
        <v>11.33</v>
      </c>
      <c r="H84" s="3">
        <v>0</v>
      </c>
      <c r="I84" s="3">
        <v>100</v>
      </c>
      <c r="J84">
        <f t="shared" si="2"/>
        <v>2439.1224000000002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177</v>
      </c>
      <c r="D85" s="3">
        <v>215.28</v>
      </c>
      <c r="E85" s="3">
        <v>37.142000000000003</v>
      </c>
      <c r="F85" s="3" t="s">
        <v>10</v>
      </c>
      <c r="G85" s="3">
        <v>37.14</v>
      </c>
      <c r="H85" s="3">
        <v>0</v>
      </c>
      <c r="I85" s="3">
        <v>100</v>
      </c>
      <c r="J85">
        <f t="shared" si="2"/>
        <v>7995.4992000000002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21</v>
      </c>
      <c r="F86" s="3" t="s">
        <v>10</v>
      </c>
      <c r="G86" s="3">
        <v>21</v>
      </c>
      <c r="H86" s="3">
        <v>0</v>
      </c>
      <c r="I86" s="3">
        <v>100</v>
      </c>
      <c r="J86">
        <f t="shared" si="2"/>
        <v>4200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181</v>
      </c>
      <c r="D87" s="3">
        <v>215.28</v>
      </c>
      <c r="E87" s="3">
        <v>25.084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184</v>
      </c>
      <c r="D88" s="3">
        <v>96.876000000000005</v>
      </c>
      <c r="E88" s="3">
        <v>27.128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166</v>
      </c>
      <c r="C89" s="3">
        <v>187</v>
      </c>
      <c r="D89" s="3">
        <v>48.438000000000002</v>
      </c>
      <c r="E89" s="3">
        <v>184.69</v>
      </c>
      <c r="F89" s="3" t="s">
        <v>10</v>
      </c>
      <c r="G89" s="3">
        <v>184.69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167</v>
      </c>
      <c r="C90" s="3">
        <v>188</v>
      </c>
      <c r="D90" s="3">
        <v>48.438000000000002</v>
      </c>
      <c r="E90" s="3">
        <v>118.63</v>
      </c>
      <c r="F90" s="3" t="s">
        <v>10</v>
      </c>
      <c r="G90" s="3">
        <v>118.63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189</v>
      </c>
      <c r="D91" s="3">
        <v>48.438000000000002</v>
      </c>
      <c r="E91" s="3">
        <v>103.5</v>
      </c>
      <c r="F91" s="3" t="s">
        <v>10</v>
      </c>
      <c r="G91" s="3">
        <v>103.5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280</v>
      </c>
      <c r="C93" s="3">
        <v>195</v>
      </c>
      <c r="D93" s="3">
        <v>91.494</v>
      </c>
      <c r="E93" s="3">
        <v>190.52799999999999</v>
      </c>
      <c r="F93" s="3" t="s">
        <v>10</v>
      </c>
      <c r="G93" s="3">
        <v>190.53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281</v>
      </c>
      <c r="C94" s="3">
        <v>199</v>
      </c>
      <c r="D94" s="3">
        <v>91.494</v>
      </c>
      <c r="E94" s="3">
        <v>65.58</v>
      </c>
      <c r="F94" s="3" t="s">
        <v>10</v>
      </c>
      <c r="G94" s="3">
        <v>65.58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282</v>
      </c>
      <c r="C95" s="3">
        <v>202</v>
      </c>
      <c r="D95" s="3">
        <v>91.494</v>
      </c>
      <c r="E95" s="3">
        <v>212.47</v>
      </c>
      <c r="F95" s="3" t="s">
        <v>10</v>
      </c>
      <c r="G95" s="3">
        <v>212.47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283</v>
      </c>
      <c r="C96" s="3">
        <v>206</v>
      </c>
      <c r="D96" s="3">
        <v>91.494</v>
      </c>
      <c r="E96" s="3">
        <v>70.391999999999996</v>
      </c>
      <c r="F96" s="3" t="s">
        <v>10</v>
      </c>
      <c r="G96" s="3">
        <v>70.39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284</v>
      </c>
      <c r="C97" s="3">
        <v>209</v>
      </c>
      <c r="D97" s="3">
        <v>91.494</v>
      </c>
      <c r="E97" s="3">
        <v>30.43</v>
      </c>
      <c r="F97" s="3" t="s">
        <v>10</v>
      </c>
      <c r="G97" s="3">
        <v>30.43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285</v>
      </c>
      <c r="C98" s="3">
        <v>212</v>
      </c>
      <c r="D98" s="3">
        <v>91.494</v>
      </c>
      <c r="E98" s="3">
        <v>11.61</v>
      </c>
      <c r="F98" s="3" t="s">
        <v>10</v>
      </c>
      <c r="G98" s="3">
        <v>11.61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173</v>
      </c>
      <c r="C99" s="3">
        <v>215</v>
      </c>
      <c r="D99" s="3">
        <v>301.392</v>
      </c>
      <c r="E99" s="3">
        <v>21.28</v>
      </c>
      <c r="F99" s="3" t="s">
        <v>10</v>
      </c>
      <c r="G99" s="3">
        <v>21.28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232</v>
      </c>
      <c r="C100" s="3">
        <v>217</v>
      </c>
      <c r="D100" s="3">
        <v>450</v>
      </c>
      <c r="E100" s="3">
        <v>3</v>
      </c>
      <c r="F100" s="3" t="s">
        <v>13</v>
      </c>
      <c r="G100" s="3">
        <v>3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174</v>
      </c>
      <c r="C101" s="3">
        <v>218</v>
      </c>
      <c r="D101" s="3">
        <v>350</v>
      </c>
      <c r="E101" s="3">
        <v>15</v>
      </c>
      <c r="F101" s="3" t="s">
        <v>13</v>
      </c>
      <c r="G101" s="3">
        <v>15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175</v>
      </c>
      <c r="C102" s="3">
        <v>219</v>
      </c>
      <c r="D102" s="3">
        <v>82</v>
      </c>
      <c r="E102" s="3">
        <v>41.2</v>
      </c>
      <c r="F102" s="3" t="s">
        <v>19</v>
      </c>
      <c r="G102" s="3">
        <v>41.2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176</v>
      </c>
      <c r="C103" s="3">
        <v>220</v>
      </c>
      <c r="D103" s="3">
        <v>32.799999999999997</v>
      </c>
      <c r="E103" s="3">
        <v>111.25</v>
      </c>
      <c r="F103" s="3" t="s">
        <v>19</v>
      </c>
      <c r="G103" s="3">
        <v>111.25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177</v>
      </c>
      <c r="C104" s="3">
        <v>221</v>
      </c>
      <c r="D104" s="3">
        <v>131.19999999999999</v>
      </c>
      <c r="E104" s="3">
        <v>27.297999999999998</v>
      </c>
      <c r="F104" s="3" t="s">
        <v>19</v>
      </c>
      <c r="G104" s="3">
        <v>27.3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178</v>
      </c>
      <c r="C105" s="3">
        <v>222</v>
      </c>
      <c r="D105" s="3">
        <v>1000</v>
      </c>
      <c r="E105" s="3">
        <v>4</v>
      </c>
      <c r="F105" s="3" t="s">
        <v>13</v>
      </c>
      <c r="G105" s="3">
        <v>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179</v>
      </c>
      <c r="C106" s="3">
        <v>224</v>
      </c>
      <c r="D106" s="3">
        <v>183</v>
      </c>
      <c r="E106" s="3">
        <v>58.71</v>
      </c>
      <c r="F106" s="3" t="s">
        <v>10</v>
      </c>
      <c r="G106" s="3">
        <v>58.71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180</v>
      </c>
      <c r="C107" s="3">
        <v>225</v>
      </c>
      <c r="D107" s="3">
        <v>49.2</v>
      </c>
      <c r="E107" s="3">
        <v>88.96</v>
      </c>
      <c r="F107" s="3" t="s">
        <v>19</v>
      </c>
      <c r="G107" s="3">
        <v>88.96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181</v>
      </c>
      <c r="C108" s="3">
        <v>226</v>
      </c>
      <c r="D108" s="3">
        <v>183</v>
      </c>
      <c r="E108" s="3">
        <v>59.741999999999997</v>
      </c>
      <c r="F108" s="3" t="s">
        <v>10</v>
      </c>
      <c r="G108" s="3">
        <v>59.74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182</v>
      </c>
      <c r="C109" s="3">
        <v>227</v>
      </c>
      <c r="D109" s="3">
        <v>49.2</v>
      </c>
      <c r="E109" s="3">
        <v>69.16</v>
      </c>
      <c r="F109" s="3" t="s">
        <v>19</v>
      </c>
      <c r="G109" s="3">
        <v>69.16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183</v>
      </c>
      <c r="C110" s="3">
        <v>228</v>
      </c>
      <c r="D110" s="3">
        <v>183</v>
      </c>
      <c r="E110" s="3">
        <v>3.69</v>
      </c>
      <c r="F110" s="3" t="s">
        <v>10</v>
      </c>
      <c r="G110" s="3">
        <v>3.69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184</v>
      </c>
      <c r="C111" s="3">
        <v>229</v>
      </c>
      <c r="D111" s="3">
        <v>49.2</v>
      </c>
      <c r="E111" s="3">
        <v>5.6</v>
      </c>
      <c r="F111" s="3" t="s">
        <v>19</v>
      </c>
      <c r="G111" s="3">
        <v>5.6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185</v>
      </c>
      <c r="C112" s="3">
        <v>230</v>
      </c>
      <c r="D112" s="3">
        <v>183</v>
      </c>
      <c r="E112" s="3">
        <v>2.512</v>
      </c>
      <c r="F112" s="3" t="s">
        <v>10</v>
      </c>
      <c r="G112" s="3">
        <v>2.5099999999999998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186</v>
      </c>
      <c r="C113" s="3">
        <v>231</v>
      </c>
      <c r="D113" s="3">
        <v>49.2</v>
      </c>
      <c r="E113" s="3">
        <v>7.61</v>
      </c>
      <c r="F113" s="3" t="s">
        <v>19</v>
      </c>
      <c r="G113" s="3">
        <v>7.61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187</v>
      </c>
      <c r="C114" s="3">
        <v>232</v>
      </c>
      <c r="D114" s="3">
        <v>183</v>
      </c>
      <c r="E114" s="3">
        <v>14.1</v>
      </c>
      <c r="F114" s="3" t="s">
        <v>10</v>
      </c>
      <c r="G114" s="3">
        <v>14.1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188</v>
      </c>
      <c r="C115" s="3">
        <v>233</v>
      </c>
      <c r="D115" s="3">
        <v>49.2</v>
      </c>
      <c r="E115" s="3">
        <v>25.3</v>
      </c>
      <c r="F115" s="3" t="s">
        <v>19</v>
      </c>
      <c r="G115" s="3">
        <v>25.3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189</v>
      </c>
      <c r="C116" s="3">
        <v>234</v>
      </c>
      <c r="D116" s="3">
        <v>183</v>
      </c>
      <c r="E116" s="3">
        <v>27.18</v>
      </c>
      <c r="F116" s="3" t="s">
        <v>10</v>
      </c>
      <c r="G116" s="3">
        <v>27.18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190</v>
      </c>
      <c r="C117" s="3">
        <v>235</v>
      </c>
      <c r="D117" s="3">
        <v>2.5</v>
      </c>
      <c r="E117" s="3">
        <v>1182</v>
      </c>
      <c r="F117" s="3" t="s">
        <v>23</v>
      </c>
      <c r="G117" s="3">
        <v>1182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191</v>
      </c>
      <c r="C118" s="3">
        <v>237</v>
      </c>
      <c r="D118" s="3">
        <v>183</v>
      </c>
      <c r="E118" s="3">
        <v>4.0620000000000003</v>
      </c>
      <c r="F118" s="3" t="s">
        <v>10</v>
      </c>
      <c r="G118" s="3">
        <v>4.0599999999999996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192</v>
      </c>
      <c r="C119" s="3">
        <v>238</v>
      </c>
      <c r="D119" s="3">
        <v>183</v>
      </c>
      <c r="E119" s="3">
        <v>22.48</v>
      </c>
      <c r="F119" s="3" t="s">
        <v>10</v>
      </c>
      <c r="G119" s="3">
        <v>22.48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193</v>
      </c>
      <c r="C120" s="3">
        <v>239</v>
      </c>
      <c r="D120" s="3">
        <v>183</v>
      </c>
      <c r="E120" s="3">
        <v>8.15</v>
      </c>
      <c r="F120" s="3" t="s">
        <v>10</v>
      </c>
      <c r="G120" s="3">
        <v>8.15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194</v>
      </c>
      <c r="C121" s="3">
        <v>240</v>
      </c>
      <c r="D121" s="3">
        <v>183</v>
      </c>
      <c r="E121" s="3">
        <v>46.3</v>
      </c>
      <c r="F121" s="3" t="s">
        <v>10</v>
      </c>
      <c r="G121" s="3">
        <v>46.3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195</v>
      </c>
      <c r="C122" s="3">
        <v>243</v>
      </c>
      <c r="D122" s="3">
        <v>64.58</v>
      </c>
      <c r="E122" s="3">
        <v>142.392</v>
      </c>
      <c r="F122" s="3" t="s">
        <v>10</v>
      </c>
      <c r="G122" s="3">
        <v>142.38999999999999</v>
      </c>
      <c r="H122" s="3">
        <v>0</v>
      </c>
      <c r="I122" s="3">
        <v>100</v>
      </c>
    </row>
    <row r="123" spans="1:9" x14ac:dyDescent="0.25">
      <c r="A123" s="3" t="s">
        <v>72</v>
      </c>
      <c r="B123" s="3" t="s">
        <v>195</v>
      </c>
      <c r="C123" s="3">
        <v>245</v>
      </c>
      <c r="D123" s="3">
        <v>26.91</v>
      </c>
      <c r="E123" s="3">
        <v>225.15</v>
      </c>
      <c r="F123" s="3" t="s">
        <v>10</v>
      </c>
      <c r="G123" s="3">
        <v>225.15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196</v>
      </c>
      <c r="C124" s="3">
        <v>246</v>
      </c>
      <c r="D124" s="3">
        <v>15000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199</v>
      </c>
      <c r="C127" s="3">
        <v>251</v>
      </c>
      <c r="D127" s="3">
        <v>6000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200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272</v>
      </c>
      <c r="C131" s="3">
        <v>256</v>
      </c>
      <c r="D131" s="3">
        <v>2500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202</v>
      </c>
      <c r="C132" s="3">
        <v>257</v>
      </c>
      <c r="D132" s="3">
        <v>1800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203</v>
      </c>
      <c r="C133" s="3">
        <v>258</v>
      </c>
      <c r="D133" s="3">
        <v>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46</v>
      </c>
      <c r="B134" s="3" t="s">
        <v>204</v>
      </c>
      <c r="C134" s="3">
        <v>260</v>
      </c>
      <c r="D134" s="3">
        <v>4954</v>
      </c>
      <c r="E134" s="3">
        <v>25</v>
      </c>
      <c r="F134" s="3" t="s">
        <v>19</v>
      </c>
      <c r="G134" s="3">
        <v>25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205</v>
      </c>
      <c r="C135" s="3">
        <v>262</v>
      </c>
      <c r="D135" s="3">
        <v>450</v>
      </c>
      <c r="E135" s="3">
        <v>4</v>
      </c>
      <c r="F135" s="3" t="s">
        <v>13</v>
      </c>
      <c r="G135" s="3">
        <v>4</v>
      </c>
      <c r="H135" s="3">
        <v>0</v>
      </c>
      <c r="I135" s="3">
        <v>100</v>
      </c>
    </row>
    <row r="136" spans="1:9" x14ac:dyDescent="0.25">
      <c r="A136" s="3" t="s">
        <v>28</v>
      </c>
      <c r="B136" s="3" t="s">
        <v>206</v>
      </c>
      <c r="C136" s="3">
        <v>263</v>
      </c>
      <c r="D136" s="3">
        <v>12850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208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26</v>
      </c>
      <c r="B139" s="3" t="s">
        <v>382</v>
      </c>
      <c r="C139" s="3">
        <v>268</v>
      </c>
      <c r="D139" s="3">
        <v>5535</v>
      </c>
      <c r="E139" s="3">
        <v>1.03626</v>
      </c>
      <c r="F139" s="3" t="s">
        <v>19</v>
      </c>
      <c r="G139" s="3">
        <v>1.04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210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233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34</v>
      </c>
      <c r="E143" s="3">
        <v>146.82352940000001</v>
      </c>
      <c r="F143" s="3" t="s">
        <v>31</v>
      </c>
      <c r="G143" s="3">
        <v>146.82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77</v>
      </c>
      <c r="E144" s="3">
        <v>42.28961039</v>
      </c>
      <c r="F144" s="3" t="s">
        <v>31</v>
      </c>
      <c r="G144" s="3">
        <v>42.29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151</v>
      </c>
      <c r="E146" s="3">
        <v>28.03774834</v>
      </c>
      <c r="F146" s="3" t="s">
        <v>31</v>
      </c>
      <c r="G146" s="3">
        <v>28.04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218</v>
      </c>
      <c r="C147" s="3">
        <v>282</v>
      </c>
      <c r="D147" s="3">
        <v>350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219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34</v>
      </c>
      <c r="B149" s="3" t="s">
        <v>313</v>
      </c>
      <c r="C149" s="3">
        <v>287</v>
      </c>
      <c r="D149" s="3">
        <v>800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41</v>
      </c>
      <c r="B150" s="3" t="s">
        <v>220</v>
      </c>
      <c r="C150" s="3">
        <v>293</v>
      </c>
      <c r="D150" s="3">
        <v>180</v>
      </c>
      <c r="E150" s="3">
        <v>373</v>
      </c>
      <c r="F150" s="3" t="s">
        <v>23</v>
      </c>
      <c r="G150" s="3">
        <v>373</v>
      </c>
      <c r="H150" s="3">
        <v>0</v>
      </c>
      <c r="I150" s="3">
        <v>100</v>
      </c>
    </row>
    <row r="151" spans="1:9" x14ac:dyDescent="0.25">
      <c r="A151" s="3" t="s">
        <v>22</v>
      </c>
      <c r="B151" s="3" t="s">
        <v>332</v>
      </c>
      <c r="C151" s="3">
        <v>313</v>
      </c>
      <c r="D151" s="3">
        <v>301.392</v>
      </c>
      <c r="E151" s="3">
        <v>4.149</v>
      </c>
      <c r="F151" s="3" t="s">
        <v>10</v>
      </c>
      <c r="G151" s="3">
        <v>4.1500000000000004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21</v>
      </c>
      <c r="B153" s="3" t="s">
        <v>223</v>
      </c>
      <c r="C153" s="3">
        <v>369</v>
      </c>
      <c r="D153" s="3">
        <v>3060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224</v>
      </c>
      <c r="C154" s="3">
        <v>401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225</v>
      </c>
      <c r="C155" s="3">
        <v>402</v>
      </c>
      <c r="D155" s="3">
        <v>2000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24</v>
      </c>
      <c r="B156" s="3" t="s">
        <v>226</v>
      </c>
      <c r="C156" s="3">
        <v>403</v>
      </c>
      <c r="D156" s="3">
        <v>2000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228</v>
      </c>
      <c r="C157" s="3">
        <v>405</v>
      </c>
      <c r="D157" s="3">
        <v>3000</v>
      </c>
      <c r="E157" s="3">
        <v>1</v>
      </c>
      <c r="F157" s="3" t="s">
        <v>12</v>
      </c>
      <c r="G157" s="3">
        <v>0</v>
      </c>
      <c r="H157" s="3">
        <v>1</v>
      </c>
      <c r="I157" s="3">
        <v>0</v>
      </c>
    </row>
    <row r="158" spans="1:9" x14ac:dyDescent="0.25">
      <c r="A158" s="3" t="s">
        <v>18</v>
      </c>
      <c r="B158" s="3" t="s">
        <v>256</v>
      </c>
      <c r="C158" s="3">
        <v>413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257</v>
      </c>
      <c r="C159" s="3">
        <v>414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293</v>
      </c>
      <c r="C160" s="3">
        <v>427</v>
      </c>
      <c r="D160" s="3">
        <v>64.58</v>
      </c>
      <c r="E160" s="3">
        <v>17.315000000000001</v>
      </c>
      <c r="F160" s="3" t="s">
        <v>10</v>
      </c>
      <c r="G160" s="3">
        <v>17.32</v>
      </c>
      <c r="H160" s="3">
        <v>0</v>
      </c>
      <c r="I160" s="3">
        <v>100</v>
      </c>
    </row>
    <row r="161" spans="1:9" x14ac:dyDescent="0.25">
      <c r="A161" s="3" t="s">
        <v>18</v>
      </c>
      <c r="B161" s="3" t="s">
        <v>229</v>
      </c>
      <c r="C161" s="3">
        <v>447</v>
      </c>
      <c r="D161" s="3">
        <v>3000</v>
      </c>
      <c r="E161" s="3">
        <v>1</v>
      </c>
      <c r="F161" s="3" t="s">
        <v>12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543</v>
      </c>
      <c r="C162" s="3">
        <v>466</v>
      </c>
      <c r="D162" s="3">
        <v>91.494</v>
      </c>
      <c r="E162" s="3">
        <v>32.515999999999998</v>
      </c>
      <c r="F162" s="3" t="s">
        <v>10</v>
      </c>
      <c r="G162" s="3">
        <v>32.520000000000003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548</v>
      </c>
      <c r="C163" s="3">
        <v>476</v>
      </c>
      <c r="D163" s="3">
        <v>48.438000000000002</v>
      </c>
      <c r="E163" s="3">
        <v>40.877000000000002</v>
      </c>
      <c r="F163" s="3" t="s">
        <v>10</v>
      </c>
      <c r="G163" s="3">
        <v>40.880000000000003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560</v>
      </c>
      <c r="C164" s="3">
        <v>505</v>
      </c>
      <c r="D164" s="3">
        <v>96.876000000000005</v>
      </c>
      <c r="E164" s="3">
        <v>108.602</v>
      </c>
      <c r="F164" s="3" t="s">
        <v>10</v>
      </c>
      <c r="G164" s="3">
        <v>108.6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3:O154"/>
  <sheetViews>
    <sheetView zoomScale="85" zoomScaleNormal="85" workbookViewId="0">
      <pane xSplit="2" topLeftCell="J1" activePane="topRight" state="frozen"/>
      <selection activeCell="A43" sqref="A43"/>
      <selection pane="topRight" activeCell="E44" sqref="E44"/>
    </sheetView>
  </sheetViews>
  <sheetFormatPr defaultRowHeight="15" x14ac:dyDescent="0.25"/>
  <cols>
    <col min="1" max="1" width="42.5703125" customWidth="1"/>
    <col min="2" max="2" width="52.28515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>D4*G4</f>
        <v>5571.18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29</v>
      </c>
      <c r="B5" s="9" t="s">
        <v>89</v>
      </c>
      <c r="C5" s="9">
        <v>5</v>
      </c>
      <c r="D5" s="9">
        <v>22</v>
      </c>
      <c r="E5" s="9">
        <v>46.12</v>
      </c>
      <c r="F5" s="9" t="s">
        <v>10</v>
      </c>
      <c r="G5" s="9">
        <v>46.12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1014.64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9" t="s">
        <v>93</v>
      </c>
      <c r="C6" s="9">
        <v>14</v>
      </c>
      <c r="D6" s="9">
        <v>22</v>
      </c>
      <c r="E6" s="9">
        <v>103.17</v>
      </c>
      <c r="F6" s="9" t="s">
        <v>10</v>
      </c>
      <c r="G6" s="9">
        <v>103.17</v>
      </c>
      <c r="H6" s="9">
        <f t="shared" si="0"/>
        <v>0</v>
      </c>
      <c r="I6" s="10">
        <f t="shared" si="1"/>
        <v>1</v>
      </c>
      <c r="J6" s="17">
        <f t="shared" si="2"/>
        <v>2269.7400000000002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15</v>
      </c>
      <c r="B7" s="9" t="s">
        <v>231</v>
      </c>
      <c r="C7" s="9">
        <v>17</v>
      </c>
      <c r="D7" s="9">
        <v>5500</v>
      </c>
      <c r="E7" s="9">
        <v>1</v>
      </c>
      <c r="F7" s="9" t="s">
        <v>12</v>
      </c>
      <c r="G7" s="9">
        <v>1</v>
      </c>
      <c r="H7" s="9">
        <f t="shared" si="0"/>
        <v>0</v>
      </c>
      <c r="I7" s="10">
        <f t="shared" si="1"/>
        <v>1</v>
      </c>
      <c r="J7" s="17">
        <f t="shared" si="2"/>
        <v>5500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15</v>
      </c>
      <c r="B8" s="9" t="s">
        <v>94</v>
      </c>
      <c r="C8" s="9">
        <v>19</v>
      </c>
      <c r="D8" s="9">
        <v>3000</v>
      </c>
      <c r="E8" s="9">
        <v>1</v>
      </c>
      <c r="F8" s="9" t="s">
        <v>12</v>
      </c>
      <c r="G8" s="9">
        <v>1</v>
      </c>
      <c r="H8" s="9">
        <f t="shared" si="0"/>
        <v>0</v>
      </c>
      <c r="I8" s="10">
        <f t="shared" si="1"/>
        <v>1</v>
      </c>
      <c r="J8" s="17">
        <f t="shared" si="2"/>
        <v>3000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9" t="s">
        <v>95</v>
      </c>
      <c r="C9" s="9">
        <v>20</v>
      </c>
      <c r="D9" s="9">
        <v>1000</v>
      </c>
      <c r="E9" s="9">
        <v>7.53</v>
      </c>
      <c r="F9" s="9" t="s">
        <v>14</v>
      </c>
      <c r="G9" s="9">
        <v>7.53</v>
      </c>
      <c r="H9" s="9">
        <f t="shared" si="0"/>
        <v>0</v>
      </c>
      <c r="I9" s="10">
        <f t="shared" si="1"/>
        <v>1</v>
      </c>
      <c r="J9" s="17">
        <f t="shared" si="2"/>
        <v>7530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9" t="s">
        <v>96</v>
      </c>
      <c r="C10" s="9">
        <v>21</v>
      </c>
      <c r="D10" s="9">
        <v>1000</v>
      </c>
      <c r="E10" s="9">
        <v>3.9940000000000002</v>
      </c>
      <c r="F10" s="9" t="s">
        <v>14</v>
      </c>
      <c r="G10" s="9">
        <v>3.99</v>
      </c>
      <c r="H10" s="9">
        <f t="shared" si="0"/>
        <v>4.0000000000000036E-3</v>
      </c>
      <c r="I10" s="10">
        <f t="shared" si="1"/>
        <v>0.99899849774661997</v>
      </c>
      <c r="J10" s="17">
        <f t="shared" si="2"/>
        <v>3990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9" t="s">
        <v>97</v>
      </c>
      <c r="C11" s="9">
        <v>22</v>
      </c>
      <c r="D11" s="9">
        <v>1000</v>
      </c>
      <c r="E11" s="9">
        <v>10.32</v>
      </c>
      <c r="F11" s="9" t="s">
        <v>14</v>
      </c>
      <c r="G11" s="9">
        <v>10.32</v>
      </c>
      <c r="H11" s="9">
        <f t="shared" si="0"/>
        <v>0</v>
      </c>
      <c r="I11" s="10">
        <f t="shared" si="1"/>
        <v>1</v>
      </c>
      <c r="J11" s="17">
        <f t="shared" si="2"/>
        <v>10320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9</v>
      </c>
      <c r="B12" s="9" t="s">
        <v>98</v>
      </c>
      <c r="C12" s="9">
        <v>23</v>
      </c>
      <c r="D12" s="9">
        <v>7500</v>
      </c>
      <c r="E12" s="9">
        <v>0.8</v>
      </c>
      <c r="F12" s="9" t="s">
        <v>16</v>
      </c>
      <c r="G12" s="9">
        <v>0.8</v>
      </c>
      <c r="H12" s="9">
        <f t="shared" si="0"/>
        <v>0</v>
      </c>
      <c r="I12" s="10">
        <f t="shared" si="1"/>
        <v>1</v>
      </c>
      <c r="J12" s="17">
        <f t="shared" si="2"/>
        <v>6000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9</v>
      </c>
      <c r="B13" s="9" t="s">
        <v>99</v>
      </c>
      <c r="C13" s="9">
        <v>24</v>
      </c>
      <c r="D13" s="9">
        <v>7500</v>
      </c>
      <c r="E13" s="9">
        <v>0.7</v>
      </c>
      <c r="F13" s="9" t="s">
        <v>16</v>
      </c>
      <c r="G13" s="9">
        <v>0.7</v>
      </c>
      <c r="H13" s="9">
        <f t="shared" si="0"/>
        <v>0</v>
      </c>
      <c r="I13" s="10">
        <f t="shared" si="1"/>
        <v>1</v>
      </c>
      <c r="J13" s="17">
        <f t="shared" si="2"/>
        <v>5250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9</v>
      </c>
      <c r="B14" s="9" t="s">
        <v>100</v>
      </c>
      <c r="C14" s="9">
        <v>25</v>
      </c>
      <c r="D14" s="9">
        <v>7500</v>
      </c>
      <c r="E14" s="9">
        <v>0.95</v>
      </c>
      <c r="F14" s="9" t="s">
        <v>16</v>
      </c>
      <c r="G14" s="9">
        <v>0.95</v>
      </c>
      <c r="H14" s="9">
        <f t="shared" si="0"/>
        <v>0</v>
      </c>
      <c r="I14" s="10">
        <f t="shared" si="1"/>
        <v>1</v>
      </c>
      <c r="J14" s="17">
        <f t="shared" si="2"/>
        <v>7125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9" t="s">
        <v>101</v>
      </c>
      <c r="C15" s="9">
        <v>26</v>
      </c>
      <c r="D15" s="9">
        <v>7500</v>
      </c>
      <c r="E15" s="9">
        <v>0.8</v>
      </c>
      <c r="F15" s="9" t="s">
        <v>16</v>
      </c>
      <c r="G15" s="9">
        <v>0.8</v>
      </c>
      <c r="H15" s="9">
        <f t="shared" si="0"/>
        <v>0</v>
      </c>
      <c r="I15" s="10">
        <f t="shared" si="1"/>
        <v>1</v>
      </c>
      <c r="J15" s="17">
        <f t="shared" si="2"/>
        <v>6000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9" t="s">
        <v>102</v>
      </c>
      <c r="C16" s="9">
        <v>29</v>
      </c>
      <c r="D16" s="9">
        <v>7500</v>
      </c>
      <c r="E16" s="9">
        <v>2.6</v>
      </c>
      <c r="F16" s="9" t="s">
        <v>16</v>
      </c>
      <c r="G16" s="9">
        <v>2.6</v>
      </c>
      <c r="H16" s="9">
        <f t="shared" si="0"/>
        <v>0</v>
      </c>
      <c r="I16" s="10">
        <f t="shared" si="1"/>
        <v>1</v>
      </c>
      <c r="J16" s="17">
        <f t="shared" si="2"/>
        <v>19500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9" t="s">
        <v>103</v>
      </c>
      <c r="C17" s="9">
        <v>32</v>
      </c>
      <c r="D17" s="9">
        <v>7500</v>
      </c>
      <c r="E17" s="9">
        <v>0.18</v>
      </c>
      <c r="F17" s="9" t="s">
        <v>16</v>
      </c>
      <c r="G17" s="9">
        <v>0.18</v>
      </c>
      <c r="H17" s="9">
        <f t="shared" si="0"/>
        <v>0</v>
      </c>
      <c r="I17" s="10">
        <f t="shared" si="1"/>
        <v>1</v>
      </c>
      <c r="J17" s="17">
        <f t="shared" si="2"/>
        <v>1350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9" t="s">
        <v>104</v>
      </c>
      <c r="C18" s="9">
        <v>35</v>
      </c>
      <c r="D18" s="9">
        <v>7500</v>
      </c>
      <c r="E18" s="9">
        <v>0.16</v>
      </c>
      <c r="F18" s="9" t="s">
        <v>16</v>
      </c>
      <c r="G18" s="9">
        <v>0.16</v>
      </c>
      <c r="H18" s="9">
        <f t="shared" si="0"/>
        <v>0</v>
      </c>
      <c r="I18" s="10">
        <f t="shared" si="1"/>
        <v>1</v>
      </c>
      <c r="J18" s="17">
        <f t="shared" si="2"/>
        <v>1200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9" t="s">
        <v>380</v>
      </c>
      <c r="C19" s="9">
        <v>39</v>
      </c>
      <c r="D19" s="9">
        <v>7500</v>
      </c>
      <c r="E19" s="9">
        <v>6.6000000000000003E-2</v>
      </c>
      <c r="F19" s="9" t="s">
        <v>65</v>
      </c>
      <c r="G19" s="9">
        <v>7.0000000000000007E-2</v>
      </c>
      <c r="H19" s="9">
        <f t="shared" si="0"/>
        <v>-4.0000000000000036E-3</v>
      </c>
      <c r="I19" s="10">
        <f t="shared" si="1"/>
        <v>1.0606060606060606</v>
      </c>
      <c r="J19" s="17">
        <f t="shared" si="2"/>
        <v>525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9" t="s">
        <v>105</v>
      </c>
      <c r="C20" s="9">
        <v>41</v>
      </c>
      <c r="D20" s="9">
        <v>301.392</v>
      </c>
      <c r="E20" s="9">
        <v>65.78</v>
      </c>
      <c r="F20" s="9" t="s">
        <v>10</v>
      </c>
      <c r="G20" s="9">
        <v>65.78</v>
      </c>
      <c r="H20" s="9">
        <f t="shared" si="0"/>
        <v>0</v>
      </c>
      <c r="I20" s="10">
        <f t="shared" si="1"/>
        <v>1</v>
      </c>
      <c r="J20" s="17">
        <f t="shared" si="2"/>
        <v>19825.565760000001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9" t="s">
        <v>106</v>
      </c>
      <c r="C21" s="9">
        <v>42</v>
      </c>
      <c r="D21" s="9">
        <v>301.392</v>
      </c>
      <c r="E21" s="9">
        <v>37.11</v>
      </c>
      <c r="F21" s="9" t="s">
        <v>10</v>
      </c>
      <c r="G21" s="9">
        <v>37.11</v>
      </c>
      <c r="H21" s="9">
        <f t="shared" si="0"/>
        <v>0</v>
      </c>
      <c r="I21" s="10">
        <f t="shared" si="1"/>
        <v>1</v>
      </c>
      <c r="J21" s="17">
        <f t="shared" si="2"/>
        <v>11184.65712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9" t="s">
        <v>107</v>
      </c>
      <c r="C22" s="9">
        <v>43</v>
      </c>
      <c r="D22" s="9">
        <v>301.392</v>
      </c>
      <c r="E22" s="9">
        <v>79.884</v>
      </c>
      <c r="F22" s="9" t="s">
        <v>10</v>
      </c>
      <c r="G22" s="9">
        <v>79.88</v>
      </c>
      <c r="H22" s="9">
        <f t="shared" si="0"/>
        <v>4.0000000000048885E-3</v>
      </c>
      <c r="I22" s="10">
        <f t="shared" si="1"/>
        <v>0.99994992739472233</v>
      </c>
      <c r="J22" s="17">
        <f t="shared" si="2"/>
        <v>24075.192959999997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9" t="s">
        <v>108</v>
      </c>
      <c r="C23" s="9">
        <v>44</v>
      </c>
      <c r="D23" s="9">
        <v>301.392</v>
      </c>
      <c r="E23" s="9">
        <v>67.86</v>
      </c>
      <c r="F23" s="9" t="s">
        <v>10</v>
      </c>
      <c r="G23" s="9">
        <v>67.86</v>
      </c>
      <c r="H23" s="9">
        <f t="shared" si="0"/>
        <v>0</v>
      </c>
      <c r="I23" s="10">
        <f t="shared" si="1"/>
        <v>1</v>
      </c>
      <c r="J23" s="17">
        <f t="shared" si="2"/>
        <v>20452.46112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9" t="s">
        <v>109</v>
      </c>
      <c r="C24" s="9">
        <v>45</v>
      </c>
      <c r="D24" s="9">
        <v>301.392</v>
      </c>
      <c r="E24" s="9">
        <v>218.06</v>
      </c>
      <c r="F24" s="9" t="s">
        <v>10</v>
      </c>
      <c r="G24" s="9">
        <v>218.06</v>
      </c>
      <c r="H24" s="9">
        <f t="shared" si="0"/>
        <v>0</v>
      </c>
      <c r="I24" s="10">
        <f t="shared" si="1"/>
        <v>1</v>
      </c>
      <c r="J24" s="17">
        <f t="shared" si="2"/>
        <v>65721.539520000006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9" t="s">
        <v>110</v>
      </c>
      <c r="C25" s="9">
        <v>46</v>
      </c>
      <c r="D25" s="9">
        <v>301.392</v>
      </c>
      <c r="E25" s="9">
        <v>12.792999999999999</v>
      </c>
      <c r="F25" s="9" t="s">
        <v>10</v>
      </c>
      <c r="G25" s="9">
        <v>12.79</v>
      </c>
      <c r="H25" s="9">
        <f t="shared" si="0"/>
        <v>3.0000000000001137E-3</v>
      </c>
      <c r="I25" s="10">
        <f t="shared" si="1"/>
        <v>0.99976549675603843</v>
      </c>
      <c r="J25" s="17">
        <f t="shared" si="2"/>
        <v>3854.8036799999995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9" t="s">
        <v>111</v>
      </c>
      <c r="C26" s="9">
        <v>47</v>
      </c>
      <c r="D26" s="9">
        <v>301.392</v>
      </c>
      <c r="E26" s="9">
        <v>11.65</v>
      </c>
      <c r="F26" s="9" t="s">
        <v>10</v>
      </c>
      <c r="G26" s="9">
        <v>11.65</v>
      </c>
      <c r="H26" s="9">
        <f t="shared" si="0"/>
        <v>0</v>
      </c>
      <c r="I26" s="10">
        <f t="shared" si="1"/>
        <v>1</v>
      </c>
      <c r="J26" s="17">
        <f t="shared" si="2"/>
        <v>3511.2168000000001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9" t="s">
        <v>381</v>
      </c>
      <c r="C27" s="9">
        <v>49</v>
      </c>
      <c r="D27" s="9">
        <v>28</v>
      </c>
      <c r="E27" s="9">
        <v>132</v>
      </c>
      <c r="F27" s="9" t="s">
        <v>23</v>
      </c>
      <c r="G27" s="9">
        <v>132</v>
      </c>
      <c r="H27" s="9">
        <f t="shared" si="0"/>
        <v>0</v>
      </c>
      <c r="I27" s="10">
        <f t="shared" si="1"/>
        <v>1</v>
      </c>
      <c r="J27" s="17">
        <f t="shared" si="2"/>
        <v>3696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29</v>
      </c>
      <c r="B28" s="9" t="s">
        <v>112</v>
      </c>
      <c r="C28" s="9">
        <v>50</v>
      </c>
      <c r="D28" s="9">
        <v>225</v>
      </c>
      <c r="E28" s="9">
        <v>17.190000000000001</v>
      </c>
      <c r="F28" s="9" t="s">
        <v>14</v>
      </c>
      <c r="G28" s="9">
        <v>17.190000000000001</v>
      </c>
      <c r="H28" s="9">
        <f t="shared" si="0"/>
        <v>0</v>
      </c>
      <c r="I28" s="10">
        <f t="shared" si="1"/>
        <v>1</v>
      </c>
      <c r="J28" s="17">
        <f t="shared" si="2"/>
        <v>3867.7500000000005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29</v>
      </c>
      <c r="B29" s="9" t="s">
        <v>113</v>
      </c>
      <c r="C29" s="9">
        <v>51</v>
      </c>
      <c r="D29" s="9">
        <v>1500</v>
      </c>
      <c r="E29" s="9">
        <v>2.1800000000000002</v>
      </c>
      <c r="F29" s="9" t="s">
        <v>14</v>
      </c>
      <c r="G29" s="9">
        <v>2.1800000000000002</v>
      </c>
      <c r="H29" s="9">
        <f t="shared" si="0"/>
        <v>0</v>
      </c>
      <c r="I29" s="10">
        <f t="shared" si="1"/>
        <v>1</v>
      </c>
      <c r="J29" s="17">
        <f t="shared" si="2"/>
        <v>3270.0000000000005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29</v>
      </c>
      <c r="B30" s="9" t="s">
        <v>114</v>
      </c>
      <c r="C30" s="9">
        <v>53</v>
      </c>
      <c r="D30" s="9">
        <v>900</v>
      </c>
      <c r="E30" s="9">
        <v>5.9909999999999997</v>
      </c>
      <c r="F30" s="9" t="s">
        <v>14</v>
      </c>
      <c r="G30" s="9">
        <v>5.99</v>
      </c>
      <c r="H30" s="9">
        <f t="shared" si="0"/>
        <v>9.9999999999944578E-4</v>
      </c>
      <c r="I30" s="10">
        <f t="shared" si="1"/>
        <v>0.99983308295777007</v>
      </c>
      <c r="J30" s="17">
        <f t="shared" si="2"/>
        <v>5391</v>
      </c>
      <c r="K30" s="16"/>
      <c r="L30" s="17">
        <f t="shared" si="3"/>
        <v>0</v>
      </c>
    </row>
    <row r="31" spans="1:15" x14ac:dyDescent="0.25">
      <c r="A31" s="9" t="s">
        <v>29</v>
      </c>
      <c r="B31" s="9" t="s">
        <v>115</v>
      </c>
      <c r="C31" s="9">
        <v>55</v>
      </c>
      <c r="D31" s="9">
        <v>2000</v>
      </c>
      <c r="E31" s="9">
        <v>3.98</v>
      </c>
      <c r="F31" s="9" t="s">
        <v>14</v>
      </c>
      <c r="G31" s="9">
        <v>3.98</v>
      </c>
      <c r="H31" s="9">
        <f t="shared" si="0"/>
        <v>0</v>
      </c>
      <c r="I31" s="10">
        <f t="shared" si="1"/>
        <v>1</v>
      </c>
      <c r="J31" s="17">
        <f t="shared" si="2"/>
        <v>7960</v>
      </c>
      <c r="K31" s="16"/>
      <c r="L31" s="17">
        <f t="shared" si="3"/>
        <v>0</v>
      </c>
    </row>
    <row r="32" spans="1:15" x14ac:dyDescent="0.25">
      <c r="A32" s="9" t="s">
        <v>29</v>
      </c>
      <c r="B32" s="9" t="s">
        <v>116</v>
      </c>
      <c r="C32" s="9">
        <v>58</v>
      </c>
      <c r="D32" s="9">
        <v>225</v>
      </c>
      <c r="E32" s="9">
        <v>23.5</v>
      </c>
      <c r="F32" s="9" t="s">
        <v>14</v>
      </c>
      <c r="G32" s="9">
        <v>23.5</v>
      </c>
      <c r="H32" s="9">
        <f t="shared" si="0"/>
        <v>0</v>
      </c>
      <c r="I32" s="10">
        <f t="shared" si="1"/>
        <v>1</v>
      </c>
      <c r="J32" s="17">
        <f t="shared" si="2"/>
        <v>5287.5</v>
      </c>
      <c r="K32" s="16"/>
      <c r="L32" s="17">
        <f t="shared" si="3"/>
        <v>0</v>
      </c>
    </row>
    <row r="33" spans="1:12" x14ac:dyDescent="0.25">
      <c r="A33" s="9" t="s">
        <v>29</v>
      </c>
      <c r="B33" s="9" t="s">
        <v>117</v>
      </c>
      <c r="C33" s="9">
        <v>61</v>
      </c>
      <c r="D33" s="9">
        <v>2000</v>
      </c>
      <c r="E33" s="9">
        <v>1.673</v>
      </c>
      <c r="F33" s="9" t="s">
        <v>14</v>
      </c>
      <c r="G33" s="9">
        <v>1.67</v>
      </c>
      <c r="H33" s="9">
        <f t="shared" si="0"/>
        <v>3.0000000000001137E-3</v>
      </c>
      <c r="I33" s="10">
        <f t="shared" si="1"/>
        <v>0.99820681410639567</v>
      </c>
      <c r="J33" s="17">
        <f t="shared" si="2"/>
        <v>3340</v>
      </c>
      <c r="K33" s="16"/>
      <c r="L33" s="17">
        <f t="shared" si="3"/>
        <v>0</v>
      </c>
    </row>
    <row r="34" spans="1:12" x14ac:dyDescent="0.25">
      <c r="A34" s="9" t="s">
        <v>29</v>
      </c>
      <c r="B34" s="9" t="s">
        <v>118</v>
      </c>
      <c r="C34" s="9">
        <v>63</v>
      </c>
      <c r="D34" s="9">
        <v>1500</v>
      </c>
      <c r="E34" s="9">
        <v>0.96</v>
      </c>
      <c r="F34" s="9" t="s">
        <v>14</v>
      </c>
      <c r="G34" s="9">
        <v>0.96</v>
      </c>
      <c r="H34" s="9">
        <f t="shared" si="0"/>
        <v>0</v>
      </c>
      <c r="I34" s="10">
        <f t="shared" si="1"/>
        <v>1</v>
      </c>
      <c r="J34" s="17">
        <f t="shared" si="2"/>
        <v>1440</v>
      </c>
      <c r="K34" s="16"/>
      <c r="L34" s="17">
        <f t="shared" si="3"/>
        <v>0</v>
      </c>
    </row>
    <row r="35" spans="1:12" x14ac:dyDescent="0.25">
      <c r="A35" s="9" t="s">
        <v>43</v>
      </c>
      <c r="B35" s="9" t="s">
        <v>119</v>
      </c>
      <c r="C35" s="9">
        <v>68</v>
      </c>
      <c r="D35" s="9">
        <v>2000</v>
      </c>
      <c r="E35" s="9">
        <v>1</v>
      </c>
      <c r="F35" s="9" t="s">
        <v>12</v>
      </c>
      <c r="G35" s="9">
        <v>1</v>
      </c>
      <c r="H35" s="9">
        <f t="shared" si="0"/>
        <v>0</v>
      </c>
      <c r="I35" s="10">
        <f t="shared" si="1"/>
        <v>1</v>
      </c>
      <c r="J35" s="17">
        <f t="shared" si="2"/>
        <v>2000</v>
      </c>
      <c r="K35" s="16"/>
      <c r="L35" s="17">
        <f t="shared" si="3"/>
        <v>0</v>
      </c>
    </row>
    <row r="36" spans="1:12" x14ac:dyDescent="0.25">
      <c r="A36" s="9" t="s">
        <v>9</v>
      </c>
      <c r="B36" s="9" t="s">
        <v>120</v>
      </c>
      <c r="C36" s="9">
        <v>69</v>
      </c>
      <c r="D36" s="9">
        <v>7500</v>
      </c>
      <c r="E36" s="9">
        <v>0.8</v>
      </c>
      <c r="F36" s="9" t="s">
        <v>16</v>
      </c>
      <c r="G36" s="9">
        <v>0.8</v>
      </c>
      <c r="H36" s="9">
        <f t="shared" si="0"/>
        <v>0</v>
      </c>
      <c r="I36" s="10">
        <f t="shared" si="1"/>
        <v>1</v>
      </c>
      <c r="J36" s="17">
        <f t="shared" si="2"/>
        <v>6000</v>
      </c>
      <c r="K36" s="16"/>
      <c r="L36" s="17">
        <f t="shared" si="3"/>
        <v>0</v>
      </c>
    </row>
    <row r="37" spans="1:12" x14ac:dyDescent="0.25">
      <c r="A37" s="9" t="s">
        <v>9</v>
      </c>
      <c r="B37" s="9" t="s">
        <v>121</v>
      </c>
      <c r="C37" s="9">
        <v>73</v>
      </c>
      <c r="D37" s="9">
        <v>7500</v>
      </c>
      <c r="E37" s="9">
        <v>1.85</v>
      </c>
      <c r="F37" s="9" t="s">
        <v>16</v>
      </c>
      <c r="G37" s="9">
        <v>1.85</v>
      </c>
      <c r="H37" s="9">
        <f t="shared" si="0"/>
        <v>0</v>
      </c>
      <c r="I37" s="10">
        <f t="shared" si="1"/>
        <v>1</v>
      </c>
      <c r="J37" s="17">
        <f t="shared" si="2"/>
        <v>13875</v>
      </c>
      <c r="K37" s="16"/>
      <c r="L37" s="17">
        <f t="shared" si="3"/>
        <v>0</v>
      </c>
    </row>
    <row r="38" spans="1:12" x14ac:dyDescent="0.25">
      <c r="A38" s="9" t="s">
        <v>9</v>
      </c>
      <c r="B38" s="9" t="s">
        <v>122</v>
      </c>
      <c r="C38" s="9">
        <v>77</v>
      </c>
      <c r="D38" s="9">
        <v>7500</v>
      </c>
      <c r="E38" s="9">
        <v>0.18</v>
      </c>
      <c r="F38" s="9" t="s">
        <v>16</v>
      </c>
      <c r="G38" s="9">
        <v>0.18</v>
      </c>
      <c r="H38" s="9">
        <f t="shared" si="0"/>
        <v>0</v>
      </c>
      <c r="I38" s="10">
        <f t="shared" si="1"/>
        <v>1</v>
      </c>
      <c r="J38" s="17">
        <f t="shared" si="2"/>
        <v>1350</v>
      </c>
      <c r="K38" s="16"/>
      <c r="L38" s="17">
        <f t="shared" si="3"/>
        <v>0</v>
      </c>
    </row>
    <row r="39" spans="1:12" x14ac:dyDescent="0.25">
      <c r="A39" s="9" t="s">
        <v>9</v>
      </c>
      <c r="B39" s="9" t="s">
        <v>123</v>
      </c>
      <c r="C39" s="9">
        <v>80</v>
      </c>
      <c r="D39" s="9">
        <v>7500</v>
      </c>
      <c r="E39" s="9">
        <v>0.2</v>
      </c>
      <c r="F39" s="9" t="s">
        <v>16</v>
      </c>
      <c r="G39" s="9">
        <v>0.2</v>
      </c>
      <c r="H39" s="9">
        <f t="shared" si="0"/>
        <v>0</v>
      </c>
      <c r="I39" s="10">
        <f t="shared" si="1"/>
        <v>1</v>
      </c>
      <c r="J39" s="17">
        <f t="shared" si="2"/>
        <v>1500</v>
      </c>
      <c r="K39" s="16"/>
      <c r="L39" s="17">
        <f t="shared" si="3"/>
        <v>0</v>
      </c>
    </row>
    <row r="40" spans="1:12" x14ac:dyDescent="0.25">
      <c r="A40" s="9" t="s">
        <v>42</v>
      </c>
      <c r="B40" s="9" t="s">
        <v>124</v>
      </c>
      <c r="C40" s="9">
        <v>84</v>
      </c>
      <c r="D40" s="9">
        <v>301.392</v>
      </c>
      <c r="E40" s="9">
        <v>56.55</v>
      </c>
      <c r="F40" s="9" t="s">
        <v>10</v>
      </c>
      <c r="G40" s="9">
        <v>56.55</v>
      </c>
      <c r="H40" s="9">
        <f t="shared" si="0"/>
        <v>0</v>
      </c>
      <c r="I40" s="10">
        <f t="shared" si="1"/>
        <v>1</v>
      </c>
      <c r="J40" s="17">
        <f t="shared" si="2"/>
        <v>17043.7176</v>
      </c>
      <c r="K40" s="16"/>
      <c r="L40" s="17">
        <f t="shared" si="3"/>
        <v>0</v>
      </c>
    </row>
    <row r="41" spans="1:12" x14ac:dyDescent="0.25">
      <c r="A41" s="9" t="s">
        <v>42</v>
      </c>
      <c r="B41" s="9" t="s">
        <v>125</v>
      </c>
      <c r="C41" s="9">
        <v>85</v>
      </c>
      <c r="D41" s="9">
        <v>301.392</v>
      </c>
      <c r="E41" s="9">
        <v>188.59</v>
      </c>
      <c r="F41" s="9" t="s">
        <v>10</v>
      </c>
      <c r="G41" s="9">
        <v>188.59</v>
      </c>
      <c r="H41" s="9">
        <f t="shared" si="0"/>
        <v>0</v>
      </c>
      <c r="I41" s="10">
        <f t="shared" si="1"/>
        <v>1</v>
      </c>
      <c r="J41" s="17">
        <f t="shared" si="2"/>
        <v>56839.51728</v>
      </c>
      <c r="K41" s="16"/>
      <c r="L41" s="17">
        <f t="shared" si="3"/>
        <v>0</v>
      </c>
    </row>
    <row r="42" spans="1:12" x14ac:dyDescent="0.25">
      <c r="A42" s="9" t="s">
        <v>42</v>
      </c>
      <c r="B42" s="9" t="s">
        <v>126</v>
      </c>
      <c r="C42" s="9">
        <v>86</v>
      </c>
      <c r="D42" s="9">
        <v>301.392</v>
      </c>
      <c r="E42" s="9">
        <v>12.792999999999999</v>
      </c>
      <c r="F42" s="9" t="s">
        <v>10</v>
      </c>
      <c r="G42" s="9">
        <v>12.79</v>
      </c>
      <c r="H42" s="9">
        <f t="shared" si="0"/>
        <v>3.0000000000001137E-3</v>
      </c>
      <c r="I42" s="10">
        <f t="shared" si="1"/>
        <v>0.99976549675603843</v>
      </c>
      <c r="J42" s="17">
        <f t="shared" si="2"/>
        <v>3854.8036799999995</v>
      </c>
      <c r="K42" s="16"/>
      <c r="L42" s="17">
        <f t="shared" si="3"/>
        <v>0</v>
      </c>
    </row>
    <row r="43" spans="1:12" x14ac:dyDescent="0.25">
      <c r="A43" s="9" t="s">
        <v>66</v>
      </c>
      <c r="B43" s="9" t="s">
        <v>127</v>
      </c>
      <c r="C43" s="9">
        <v>87</v>
      </c>
      <c r="D43" s="9">
        <v>301.392</v>
      </c>
      <c r="E43" s="9">
        <v>14.11</v>
      </c>
      <c r="F43" s="9" t="s">
        <v>10</v>
      </c>
      <c r="G43" s="9">
        <v>14.11</v>
      </c>
      <c r="H43" s="9">
        <f t="shared" si="0"/>
        <v>0</v>
      </c>
      <c r="I43" s="10">
        <f t="shared" si="1"/>
        <v>1</v>
      </c>
      <c r="J43" s="17">
        <f t="shared" si="2"/>
        <v>4252.6411199999993</v>
      </c>
      <c r="K43" s="16"/>
      <c r="L43" s="17">
        <f t="shared" si="3"/>
        <v>0</v>
      </c>
    </row>
    <row r="44" spans="1:12" x14ac:dyDescent="0.25">
      <c r="A44" s="9" t="s">
        <v>29</v>
      </c>
      <c r="B44" s="9" t="s">
        <v>128</v>
      </c>
      <c r="C44" s="9">
        <v>88</v>
      </c>
      <c r="D44" s="9">
        <v>2000</v>
      </c>
      <c r="E44" s="9">
        <v>3.33</v>
      </c>
      <c r="F44" s="9" t="s">
        <v>14</v>
      </c>
      <c r="G44" s="9">
        <v>3.33</v>
      </c>
      <c r="H44" s="9">
        <f t="shared" si="0"/>
        <v>0</v>
      </c>
      <c r="I44" s="10">
        <f t="shared" si="1"/>
        <v>1</v>
      </c>
      <c r="J44" s="17">
        <f t="shared" si="2"/>
        <v>6660</v>
      </c>
      <c r="K44" s="16"/>
      <c r="L44" s="17">
        <f t="shared" si="3"/>
        <v>0</v>
      </c>
    </row>
    <row r="45" spans="1:12" x14ac:dyDescent="0.25">
      <c r="A45" s="9" t="s">
        <v>29</v>
      </c>
      <c r="B45" s="9" t="s">
        <v>129</v>
      </c>
      <c r="C45" s="9">
        <v>91</v>
      </c>
      <c r="D45" s="9">
        <v>225</v>
      </c>
      <c r="E45" s="9">
        <v>19.190000000000001</v>
      </c>
      <c r="F45" s="9" t="s">
        <v>14</v>
      </c>
      <c r="G45" s="9">
        <v>19.190000000000001</v>
      </c>
      <c r="H45" s="9">
        <f t="shared" si="0"/>
        <v>0</v>
      </c>
      <c r="I45" s="10">
        <f t="shared" si="1"/>
        <v>1</v>
      </c>
      <c r="J45" s="17">
        <f t="shared" si="2"/>
        <v>4317.75</v>
      </c>
      <c r="K45" s="16"/>
      <c r="L45" s="17">
        <f t="shared" si="3"/>
        <v>0</v>
      </c>
    </row>
    <row r="46" spans="1:12" x14ac:dyDescent="0.25">
      <c r="A46" s="9" t="s">
        <v>29</v>
      </c>
      <c r="B46" s="9" t="s">
        <v>130</v>
      </c>
      <c r="C46" s="9">
        <v>92</v>
      </c>
      <c r="D46" s="9">
        <v>2000</v>
      </c>
      <c r="E46" s="9">
        <v>1.673</v>
      </c>
      <c r="F46" s="9" t="s">
        <v>14</v>
      </c>
      <c r="G46" s="9">
        <v>1.67</v>
      </c>
      <c r="H46" s="9">
        <f t="shared" si="0"/>
        <v>3.0000000000001137E-3</v>
      </c>
      <c r="I46" s="10">
        <f t="shared" si="1"/>
        <v>0.99820681410639567</v>
      </c>
      <c r="J46" s="17">
        <f t="shared" si="2"/>
        <v>3340</v>
      </c>
      <c r="K46" s="16"/>
      <c r="L46" s="17">
        <f t="shared" si="3"/>
        <v>0</v>
      </c>
    </row>
    <row r="47" spans="1:12" x14ac:dyDescent="0.25">
      <c r="A47" s="9" t="s">
        <v>29</v>
      </c>
      <c r="B47" s="9" t="s">
        <v>131</v>
      </c>
      <c r="C47" s="9">
        <v>93</v>
      </c>
      <c r="D47" s="9">
        <v>1500</v>
      </c>
      <c r="E47" s="9">
        <v>1.57</v>
      </c>
      <c r="F47" s="9" t="s">
        <v>14</v>
      </c>
      <c r="G47" s="9">
        <v>1.57</v>
      </c>
      <c r="H47" s="9">
        <f t="shared" si="0"/>
        <v>0</v>
      </c>
      <c r="I47" s="10">
        <f t="shared" si="1"/>
        <v>1</v>
      </c>
      <c r="J47" s="17">
        <f t="shared" si="2"/>
        <v>2355</v>
      </c>
      <c r="K47" s="16"/>
      <c r="L47" s="17">
        <f t="shared" si="3"/>
        <v>0</v>
      </c>
    </row>
    <row r="48" spans="1:12" x14ac:dyDescent="0.25">
      <c r="A48" s="9" t="s">
        <v>9</v>
      </c>
      <c r="B48" s="9" t="s">
        <v>132</v>
      </c>
      <c r="C48" s="9">
        <v>97</v>
      </c>
      <c r="D48" s="9">
        <v>7500</v>
      </c>
      <c r="E48" s="9">
        <v>0.15</v>
      </c>
      <c r="F48" s="9" t="s">
        <v>16</v>
      </c>
      <c r="G48" s="9">
        <v>0.15</v>
      </c>
      <c r="H48" s="9">
        <f t="shared" si="0"/>
        <v>0</v>
      </c>
      <c r="I48" s="10">
        <f t="shared" si="1"/>
        <v>1</v>
      </c>
      <c r="J48" s="17">
        <f t="shared" si="2"/>
        <v>1125</v>
      </c>
      <c r="K48" s="16"/>
      <c r="L48" s="17">
        <f t="shared" si="3"/>
        <v>0</v>
      </c>
    </row>
    <row r="49" spans="1:12" x14ac:dyDescent="0.25">
      <c r="A49" s="9" t="s">
        <v>9</v>
      </c>
      <c r="B49" s="9" t="s">
        <v>133</v>
      </c>
      <c r="C49" s="9">
        <v>100</v>
      </c>
      <c r="D49" s="9">
        <v>7500</v>
      </c>
      <c r="E49" s="9">
        <v>0.3</v>
      </c>
      <c r="F49" s="9" t="s">
        <v>16</v>
      </c>
      <c r="G49" s="9">
        <v>0.3</v>
      </c>
      <c r="H49" s="9">
        <f t="shared" si="0"/>
        <v>0</v>
      </c>
      <c r="I49" s="10">
        <f t="shared" si="1"/>
        <v>1</v>
      </c>
      <c r="J49" s="17">
        <f t="shared" si="2"/>
        <v>2250</v>
      </c>
      <c r="K49" s="16"/>
      <c r="L49" s="17">
        <f t="shared" si="3"/>
        <v>0</v>
      </c>
    </row>
    <row r="50" spans="1:12" x14ac:dyDescent="0.25">
      <c r="A50" s="9" t="s">
        <v>9</v>
      </c>
      <c r="B50" s="9" t="s">
        <v>134</v>
      </c>
      <c r="C50" s="9">
        <v>103</v>
      </c>
      <c r="D50" s="9">
        <v>7500</v>
      </c>
      <c r="E50" s="9">
        <v>0.02</v>
      </c>
      <c r="F50" s="9" t="s">
        <v>16</v>
      </c>
      <c r="G50" s="9">
        <v>0.02</v>
      </c>
      <c r="H50" s="9">
        <f t="shared" si="0"/>
        <v>0</v>
      </c>
      <c r="I50" s="10">
        <f t="shared" si="1"/>
        <v>1</v>
      </c>
      <c r="J50" s="17">
        <f t="shared" si="2"/>
        <v>150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135</v>
      </c>
      <c r="C51" s="9">
        <v>106</v>
      </c>
      <c r="D51" s="9">
        <v>301.392</v>
      </c>
      <c r="E51" s="9">
        <v>10.8</v>
      </c>
      <c r="F51" s="9" t="s">
        <v>10</v>
      </c>
      <c r="G51" s="9">
        <v>10.8</v>
      </c>
      <c r="H51" s="9">
        <f t="shared" si="0"/>
        <v>0</v>
      </c>
      <c r="I51" s="10">
        <f t="shared" si="1"/>
        <v>1</v>
      </c>
      <c r="J51" s="17">
        <f t="shared" si="2"/>
        <v>3255.0336000000002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136</v>
      </c>
      <c r="C52" s="9">
        <v>107</v>
      </c>
      <c r="D52" s="9">
        <v>301.392</v>
      </c>
      <c r="E52" s="9">
        <v>26.6</v>
      </c>
      <c r="F52" s="9" t="s">
        <v>10</v>
      </c>
      <c r="G52" s="9">
        <v>26.6</v>
      </c>
      <c r="H52" s="9">
        <f t="shared" si="0"/>
        <v>0</v>
      </c>
      <c r="I52" s="10">
        <f t="shared" si="1"/>
        <v>1</v>
      </c>
      <c r="J52" s="17">
        <f t="shared" si="2"/>
        <v>8017.0272000000004</v>
      </c>
      <c r="K52" s="16"/>
      <c r="L52" s="17">
        <f t="shared" si="3"/>
        <v>0</v>
      </c>
    </row>
    <row r="53" spans="1:12" x14ac:dyDescent="0.25">
      <c r="A53" s="9" t="s">
        <v>66</v>
      </c>
      <c r="B53" s="9" t="s">
        <v>137</v>
      </c>
      <c r="C53" s="9">
        <v>108</v>
      </c>
      <c r="D53" s="9">
        <v>301.392</v>
      </c>
      <c r="E53" s="9">
        <v>1.8149999999999999</v>
      </c>
      <c r="F53" s="9" t="s">
        <v>10</v>
      </c>
      <c r="G53" s="9">
        <v>1.82</v>
      </c>
      <c r="H53" s="9">
        <f t="shared" si="0"/>
        <v>-5.0000000000001155E-3</v>
      </c>
      <c r="I53" s="10">
        <f t="shared" si="1"/>
        <v>1.0027548209366393</v>
      </c>
      <c r="J53" s="17">
        <f t="shared" si="2"/>
        <v>548.53344000000004</v>
      </c>
      <c r="K53" s="16"/>
      <c r="L53" s="17">
        <f t="shared" si="3"/>
        <v>0</v>
      </c>
    </row>
    <row r="54" spans="1:12" x14ac:dyDescent="0.25">
      <c r="A54" s="9" t="s">
        <v>29</v>
      </c>
      <c r="B54" s="9" t="s">
        <v>138</v>
      </c>
      <c r="C54" s="9">
        <v>109</v>
      </c>
      <c r="D54" s="9">
        <v>2000</v>
      </c>
      <c r="E54" s="9">
        <v>0.61</v>
      </c>
      <c r="F54" s="9" t="s">
        <v>14</v>
      </c>
      <c r="G54" s="9">
        <v>0.61</v>
      </c>
      <c r="H54" s="9">
        <f t="shared" si="0"/>
        <v>0</v>
      </c>
      <c r="I54" s="10">
        <f t="shared" si="1"/>
        <v>1</v>
      </c>
      <c r="J54" s="17">
        <f t="shared" si="2"/>
        <v>1220</v>
      </c>
      <c r="K54" s="16"/>
      <c r="L54" s="17">
        <f t="shared" si="3"/>
        <v>0</v>
      </c>
    </row>
    <row r="55" spans="1:12" x14ac:dyDescent="0.25">
      <c r="A55" s="9" t="s">
        <v>29</v>
      </c>
      <c r="B55" s="9" t="s">
        <v>139</v>
      </c>
      <c r="C55" s="9">
        <v>112</v>
      </c>
      <c r="D55" s="9">
        <v>225</v>
      </c>
      <c r="E55" s="9">
        <v>3.07</v>
      </c>
      <c r="F55" s="9" t="s">
        <v>14</v>
      </c>
      <c r="G55" s="9">
        <v>3.07</v>
      </c>
      <c r="H55" s="9">
        <f t="shared" si="0"/>
        <v>0</v>
      </c>
      <c r="I55" s="10">
        <f t="shared" si="1"/>
        <v>1</v>
      </c>
      <c r="J55" s="17">
        <f t="shared" si="2"/>
        <v>690.75</v>
      </c>
      <c r="K55" s="16"/>
      <c r="L55" s="17">
        <f t="shared" si="3"/>
        <v>0</v>
      </c>
    </row>
    <row r="56" spans="1:12" x14ac:dyDescent="0.25">
      <c r="A56" s="9" t="s">
        <v>29</v>
      </c>
      <c r="B56" s="9" t="s">
        <v>139</v>
      </c>
      <c r="C56" s="9">
        <v>113</v>
      </c>
      <c r="D56" s="9">
        <v>1500</v>
      </c>
      <c r="E56" s="9">
        <v>0.17</v>
      </c>
      <c r="F56" s="9" t="s">
        <v>14</v>
      </c>
      <c r="G56" s="9">
        <v>0.17</v>
      </c>
      <c r="H56" s="9">
        <f t="shared" si="0"/>
        <v>0</v>
      </c>
      <c r="I56" s="10">
        <f t="shared" si="1"/>
        <v>1</v>
      </c>
      <c r="J56" s="17">
        <f t="shared" si="2"/>
        <v>255.00000000000003</v>
      </c>
      <c r="K56" s="16"/>
      <c r="L56" s="17">
        <f t="shared" si="3"/>
        <v>0</v>
      </c>
    </row>
    <row r="57" spans="1:12" x14ac:dyDescent="0.25">
      <c r="A57" s="9" t="s">
        <v>29</v>
      </c>
      <c r="B57" s="9" t="s">
        <v>140</v>
      </c>
      <c r="C57" s="9">
        <v>116</v>
      </c>
      <c r="D57" s="9">
        <v>50</v>
      </c>
      <c r="E57" s="9">
        <v>53</v>
      </c>
      <c r="F57" s="9" t="s">
        <v>13</v>
      </c>
      <c r="G57" s="9">
        <v>53</v>
      </c>
      <c r="H57" s="9">
        <f t="shared" si="0"/>
        <v>0</v>
      </c>
      <c r="I57" s="10">
        <f t="shared" si="1"/>
        <v>1</v>
      </c>
      <c r="J57" s="17">
        <f t="shared" si="2"/>
        <v>2650</v>
      </c>
      <c r="K57" s="16"/>
      <c r="L57" s="17">
        <f t="shared" si="3"/>
        <v>0</v>
      </c>
    </row>
    <row r="58" spans="1:12" x14ac:dyDescent="0.25">
      <c r="A58" s="9" t="s">
        <v>43</v>
      </c>
      <c r="B58" s="9" t="s">
        <v>141</v>
      </c>
      <c r="C58" s="9">
        <v>118</v>
      </c>
      <c r="D58" s="9">
        <v>2000</v>
      </c>
      <c r="E58" s="9">
        <v>1</v>
      </c>
      <c r="F58" s="9" t="s">
        <v>12</v>
      </c>
      <c r="G58" s="9">
        <v>1</v>
      </c>
      <c r="H58" s="9">
        <f t="shared" si="0"/>
        <v>0</v>
      </c>
      <c r="I58" s="10">
        <f t="shared" si="1"/>
        <v>1</v>
      </c>
      <c r="J58" s="17">
        <f t="shared" si="2"/>
        <v>2000</v>
      </c>
      <c r="K58" s="16"/>
      <c r="L58" s="17">
        <f t="shared" si="3"/>
        <v>0</v>
      </c>
    </row>
    <row r="59" spans="1:12" x14ac:dyDescent="0.25">
      <c r="A59" s="9" t="s">
        <v>29</v>
      </c>
      <c r="B59" s="9" t="s">
        <v>349</v>
      </c>
      <c r="C59" s="9">
        <v>119</v>
      </c>
      <c r="D59" s="9">
        <v>800</v>
      </c>
      <c r="E59" s="9">
        <v>7.3330000000000002</v>
      </c>
      <c r="F59" s="9" t="s">
        <v>14</v>
      </c>
      <c r="G59" s="9">
        <v>7.33</v>
      </c>
      <c r="H59" s="9">
        <f t="shared" si="0"/>
        <v>3.0000000000001137E-3</v>
      </c>
      <c r="I59" s="10">
        <f t="shared" si="1"/>
        <v>0.99959089049502248</v>
      </c>
      <c r="J59" s="17">
        <f t="shared" si="2"/>
        <v>5864</v>
      </c>
      <c r="K59" s="16"/>
      <c r="L59" s="17">
        <f t="shared" si="3"/>
        <v>0</v>
      </c>
    </row>
    <row r="60" spans="1:12" x14ac:dyDescent="0.25">
      <c r="A60" s="9" t="s">
        <v>50</v>
      </c>
      <c r="B60" s="9" t="s">
        <v>142</v>
      </c>
      <c r="C60" s="9">
        <v>120</v>
      </c>
      <c r="D60" s="9">
        <v>193.75200000000001</v>
      </c>
      <c r="E60" s="9">
        <v>146.37</v>
      </c>
      <c r="F60" s="9" t="s">
        <v>10</v>
      </c>
      <c r="G60" s="9">
        <v>146.37</v>
      </c>
      <c r="H60" s="9">
        <f t="shared" si="0"/>
        <v>0</v>
      </c>
      <c r="I60" s="10">
        <f t="shared" si="1"/>
        <v>1</v>
      </c>
      <c r="J60" s="17">
        <f t="shared" si="2"/>
        <v>28359.480240000001</v>
      </c>
      <c r="K60" s="16"/>
      <c r="L60" s="17">
        <f t="shared" si="3"/>
        <v>0</v>
      </c>
    </row>
    <row r="61" spans="1:12" x14ac:dyDescent="0.25">
      <c r="A61" s="9" t="s">
        <v>50</v>
      </c>
      <c r="B61" s="9" t="s">
        <v>143</v>
      </c>
      <c r="C61" s="9">
        <v>124</v>
      </c>
      <c r="D61" s="9">
        <v>193.75200000000001</v>
      </c>
      <c r="E61" s="9">
        <v>185.55</v>
      </c>
      <c r="F61" s="9" t="s">
        <v>10</v>
      </c>
      <c r="G61" s="9">
        <v>185.55</v>
      </c>
      <c r="H61" s="9">
        <f t="shared" si="0"/>
        <v>0</v>
      </c>
      <c r="I61" s="10">
        <f t="shared" si="1"/>
        <v>1</v>
      </c>
      <c r="J61" s="17">
        <f t="shared" si="2"/>
        <v>35950.683600000004</v>
      </c>
      <c r="K61" s="16"/>
      <c r="L61" s="17">
        <f t="shared" si="3"/>
        <v>0</v>
      </c>
    </row>
    <row r="62" spans="1:12" x14ac:dyDescent="0.25">
      <c r="A62" s="9" t="s">
        <v>50</v>
      </c>
      <c r="B62" s="9" t="s">
        <v>144</v>
      </c>
      <c r="C62" s="9">
        <v>129</v>
      </c>
      <c r="D62" s="9">
        <v>193.75200000000001</v>
      </c>
      <c r="E62" s="9">
        <v>72.290000000000006</v>
      </c>
      <c r="F62" s="9" t="s">
        <v>10</v>
      </c>
      <c r="G62" s="9">
        <v>72.290000000000006</v>
      </c>
      <c r="H62" s="9">
        <f t="shared" si="0"/>
        <v>0</v>
      </c>
      <c r="I62" s="10">
        <f t="shared" si="1"/>
        <v>1</v>
      </c>
      <c r="J62" s="17">
        <f t="shared" si="2"/>
        <v>14006.332080000002</v>
      </c>
      <c r="K62" s="16"/>
      <c r="L62" s="17">
        <f t="shared" si="3"/>
        <v>0</v>
      </c>
    </row>
    <row r="63" spans="1:12" x14ac:dyDescent="0.25">
      <c r="A63" s="9" t="s">
        <v>50</v>
      </c>
      <c r="B63" s="9" t="s">
        <v>145</v>
      </c>
      <c r="C63" s="9">
        <v>133</v>
      </c>
      <c r="D63" s="9">
        <v>65.599999999999994</v>
      </c>
      <c r="E63" s="9">
        <v>49.17</v>
      </c>
      <c r="F63" s="9" t="s">
        <v>19</v>
      </c>
      <c r="G63" s="9">
        <v>0</v>
      </c>
      <c r="H63" s="9">
        <f t="shared" si="0"/>
        <v>49.17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50</v>
      </c>
      <c r="B64" s="9" t="s">
        <v>146</v>
      </c>
      <c r="C64" s="9">
        <v>137</v>
      </c>
      <c r="D64" s="9">
        <v>65.599999999999994</v>
      </c>
      <c r="E64" s="9">
        <v>33.82</v>
      </c>
      <c r="F64" s="9" t="s">
        <v>19</v>
      </c>
      <c r="G64" s="9">
        <v>0</v>
      </c>
      <c r="H64" s="9">
        <f t="shared" si="0"/>
        <v>33.82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50</v>
      </c>
      <c r="B65" s="9" t="s">
        <v>276</v>
      </c>
      <c r="C65" s="9">
        <v>138</v>
      </c>
      <c r="D65" s="9">
        <v>193.75200000000001</v>
      </c>
      <c r="E65" s="9">
        <v>19.045000000000002</v>
      </c>
      <c r="F65" s="9" t="s">
        <v>10</v>
      </c>
      <c r="G65" s="9">
        <v>0</v>
      </c>
      <c r="H65" s="9">
        <f t="shared" si="0"/>
        <v>19.045000000000002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50</v>
      </c>
      <c r="B66" s="9" t="s">
        <v>310</v>
      </c>
      <c r="C66" s="9">
        <v>139</v>
      </c>
      <c r="D66" s="9">
        <v>35</v>
      </c>
      <c r="E66" s="9">
        <v>405</v>
      </c>
      <c r="F66" s="9" t="s">
        <v>10</v>
      </c>
      <c r="G66" s="9">
        <v>0</v>
      </c>
      <c r="H66" s="9">
        <f t="shared" si="0"/>
        <v>405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50</v>
      </c>
      <c r="B67" s="9" t="s">
        <v>147</v>
      </c>
      <c r="C67" s="9">
        <v>140</v>
      </c>
      <c r="D67" s="9">
        <v>8.0730000000000004</v>
      </c>
      <c r="E67" s="9">
        <v>483</v>
      </c>
      <c r="F67" s="9" t="s">
        <v>10</v>
      </c>
      <c r="G67" s="9">
        <v>0</v>
      </c>
      <c r="H67" s="9">
        <f t="shared" si="0"/>
        <v>483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50</v>
      </c>
      <c r="B68" s="9" t="s">
        <v>148</v>
      </c>
      <c r="C68" s="9">
        <v>142</v>
      </c>
      <c r="D68" s="9">
        <v>139.93199999999999</v>
      </c>
      <c r="E68" s="9">
        <v>94.21</v>
      </c>
      <c r="F68" s="9" t="s">
        <v>10</v>
      </c>
      <c r="G68" s="9">
        <v>0</v>
      </c>
      <c r="H68" s="9">
        <f t="shared" si="0"/>
        <v>94.21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50</v>
      </c>
      <c r="B69" s="9" t="s">
        <v>149</v>
      </c>
      <c r="C69" s="9">
        <v>143</v>
      </c>
      <c r="D69" s="9">
        <v>139.93199999999999</v>
      </c>
      <c r="E69" s="9">
        <v>266.24</v>
      </c>
      <c r="F69" s="9" t="s">
        <v>10</v>
      </c>
      <c r="G69" s="9">
        <v>266.24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33" si="6">D69*G69</f>
        <v>37255.49568</v>
      </c>
      <c r="K69" s="16"/>
      <c r="L69" s="17">
        <f t="shared" ref="L69:L133" si="7">D69*E69*K69</f>
        <v>0</v>
      </c>
    </row>
    <row r="70" spans="1:12" x14ac:dyDescent="0.25">
      <c r="A70" s="9" t="s">
        <v>50</v>
      </c>
      <c r="B70" s="9" t="s">
        <v>150</v>
      </c>
      <c r="C70" s="9">
        <v>147</v>
      </c>
      <c r="D70" s="9">
        <v>193.75200000000001</v>
      </c>
      <c r="E70" s="9">
        <v>261.11</v>
      </c>
      <c r="F70" s="9" t="s">
        <v>10</v>
      </c>
      <c r="G70" s="9">
        <v>30</v>
      </c>
      <c r="H70" s="9">
        <f t="shared" si="4"/>
        <v>231.11</v>
      </c>
      <c r="I70" s="10">
        <f t="shared" si="5"/>
        <v>0.11489410593236567</v>
      </c>
      <c r="J70" s="17">
        <f t="shared" si="6"/>
        <v>5812.56</v>
      </c>
      <c r="K70" s="16"/>
      <c r="L70" s="17">
        <f t="shared" si="7"/>
        <v>0</v>
      </c>
    </row>
    <row r="71" spans="1:12" x14ac:dyDescent="0.25">
      <c r="A71" s="9" t="s">
        <v>43</v>
      </c>
      <c r="B71" s="9" t="s">
        <v>151</v>
      </c>
      <c r="C71" s="9">
        <v>150</v>
      </c>
      <c r="D71" s="9">
        <v>14000</v>
      </c>
      <c r="E71" s="9">
        <v>1</v>
      </c>
      <c r="F71" s="9" t="s">
        <v>12</v>
      </c>
      <c r="G71" s="9">
        <v>1</v>
      </c>
      <c r="H71" s="9">
        <f t="shared" si="4"/>
        <v>0</v>
      </c>
      <c r="I71" s="10">
        <f t="shared" si="5"/>
        <v>1</v>
      </c>
      <c r="J71" s="17">
        <f t="shared" si="6"/>
        <v>14000</v>
      </c>
      <c r="K71" s="16"/>
      <c r="L71" s="17">
        <f t="shared" si="7"/>
        <v>0</v>
      </c>
    </row>
    <row r="72" spans="1:12" x14ac:dyDescent="0.25">
      <c r="A72" s="9" t="s">
        <v>50</v>
      </c>
      <c r="B72" s="9" t="s">
        <v>152</v>
      </c>
      <c r="C72" s="9">
        <v>151</v>
      </c>
      <c r="D72" s="9">
        <v>139.93199999999999</v>
      </c>
      <c r="E72" s="9">
        <v>92.25</v>
      </c>
      <c r="F72" s="9" t="s">
        <v>10</v>
      </c>
      <c r="G72" s="9">
        <v>0</v>
      </c>
      <c r="H72" s="9">
        <f t="shared" si="4"/>
        <v>92.25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50</v>
      </c>
      <c r="B73" s="9" t="s">
        <v>153</v>
      </c>
      <c r="C73" s="9">
        <v>152</v>
      </c>
      <c r="D73" s="9">
        <v>139.93199999999999</v>
      </c>
      <c r="E73" s="9">
        <v>364.2</v>
      </c>
      <c r="F73" s="9" t="s">
        <v>10</v>
      </c>
      <c r="G73" s="9">
        <v>200</v>
      </c>
      <c r="H73" s="9">
        <f t="shared" si="4"/>
        <v>164.2</v>
      </c>
      <c r="I73" s="10">
        <f t="shared" si="5"/>
        <v>0.54914881933003845</v>
      </c>
      <c r="J73" s="17">
        <f t="shared" si="6"/>
        <v>27986.399999999998</v>
      </c>
      <c r="K73" s="16"/>
      <c r="L73" s="17">
        <f t="shared" si="7"/>
        <v>0</v>
      </c>
    </row>
    <row r="74" spans="1:12" x14ac:dyDescent="0.25">
      <c r="A74" s="9" t="s">
        <v>50</v>
      </c>
      <c r="B74" s="9" t="s">
        <v>154</v>
      </c>
      <c r="C74" s="9">
        <v>156</v>
      </c>
      <c r="D74" s="9">
        <v>193.75200000000001</v>
      </c>
      <c r="E74" s="9">
        <v>163.72</v>
      </c>
      <c r="F74" s="9" t="s">
        <v>10</v>
      </c>
      <c r="G74" s="9">
        <v>0</v>
      </c>
      <c r="H74" s="9">
        <f t="shared" si="4"/>
        <v>163.72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50</v>
      </c>
      <c r="B75" s="9" t="s">
        <v>155</v>
      </c>
      <c r="C75" s="9">
        <v>160</v>
      </c>
      <c r="D75" s="9">
        <v>139.93199999999999</v>
      </c>
      <c r="E75" s="9">
        <v>13.2</v>
      </c>
      <c r="F75" s="9" t="s">
        <v>10</v>
      </c>
      <c r="G75" s="9">
        <v>0</v>
      </c>
      <c r="H75" s="9">
        <f t="shared" si="4"/>
        <v>13.2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50</v>
      </c>
      <c r="B76" s="9" t="s">
        <v>156</v>
      </c>
      <c r="C76" s="9">
        <v>161</v>
      </c>
      <c r="D76" s="9">
        <v>139.93199999999999</v>
      </c>
      <c r="E76" s="9">
        <v>37.271000000000001</v>
      </c>
      <c r="F76" s="9" t="s">
        <v>10</v>
      </c>
      <c r="G76" s="9">
        <v>37.270000000000003</v>
      </c>
      <c r="H76" s="9">
        <f t="shared" si="4"/>
        <v>9.9999999999766942E-4</v>
      </c>
      <c r="I76" s="10">
        <f t="shared" si="5"/>
        <v>0.99997316948834225</v>
      </c>
      <c r="J76" s="17">
        <f t="shared" si="6"/>
        <v>5215.2656399999996</v>
      </c>
      <c r="K76" s="16"/>
      <c r="L76" s="17">
        <f t="shared" si="7"/>
        <v>0</v>
      </c>
    </row>
    <row r="77" spans="1:12" x14ac:dyDescent="0.25">
      <c r="A77" s="9" t="s">
        <v>50</v>
      </c>
      <c r="B77" s="9" t="s">
        <v>157</v>
      </c>
      <c r="C77" s="9">
        <v>165</v>
      </c>
      <c r="D77" s="9">
        <v>193.75200000000001</v>
      </c>
      <c r="E77" s="9">
        <v>163.58000000000001</v>
      </c>
      <c r="F77" s="9" t="s">
        <v>10</v>
      </c>
      <c r="G77" s="9">
        <v>0</v>
      </c>
      <c r="H77" s="9">
        <f t="shared" si="4"/>
        <v>163.58000000000001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20</v>
      </c>
      <c r="B78" s="9" t="s">
        <v>277</v>
      </c>
      <c r="C78" s="9">
        <v>169</v>
      </c>
      <c r="D78" s="9">
        <v>430.56</v>
      </c>
      <c r="E78" s="9">
        <v>50.817999999999998</v>
      </c>
      <c r="F78" s="9" t="s">
        <v>10</v>
      </c>
      <c r="G78" s="9">
        <v>50.82</v>
      </c>
      <c r="H78" s="9">
        <f t="shared" si="4"/>
        <v>-2.0000000000024443E-3</v>
      </c>
      <c r="I78" s="10">
        <f t="shared" si="5"/>
        <v>1.0000393561336536</v>
      </c>
      <c r="J78" s="17">
        <f t="shared" si="6"/>
        <v>21881.0592</v>
      </c>
      <c r="K78" s="16"/>
      <c r="L78" s="17">
        <f t="shared" si="7"/>
        <v>0</v>
      </c>
    </row>
    <row r="79" spans="1:12" x14ac:dyDescent="0.25">
      <c r="A79" s="9" t="s">
        <v>20</v>
      </c>
      <c r="B79" s="9" t="s">
        <v>278</v>
      </c>
      <c r="C79" s="9">
        <v>172</v>
      </c>
      <c r="D79" s="9">
        <v>430.56</v>
      </c>
      <c r="E79" s="9">
        <v>146.32</v>
      </c>
      <c r="F79" s="9" t="s">
        <v>10</v>
      </c>
      <c r="G79" s="9">
        <v>116.69</v>
      </c>
      <c r="H79" s="9">
        <f t="shared" si="4"/>
        <v>29.629999999999995</v>
      </c>
      <c r="I79" s="10">
        <f t="shared" si="5"/>
        <v>0.79749863313285951</v>
      </c>
      <c r="J79" s="17">
        <f t="shared" si="6"/>
        <v>50242.046399999999</v>
      </c>
      <c r="K79" s="16"/>
      <c r="L79" s="17">
        <f t="shared" si="7"/>
        <v>0</v>
      </c>
    </row>
    <row r="80" spans="1:12" x14ac:dyDescent="0.25">
      <c r="A80" s="9" t="s">
        <v>20</v>
      </c>
      <c r="B80" s="9" t="s">
        <v>279</v>
      </c>
      <c r="C80" s="9">
        <v>175</v>
      </c>
      <c r="D80" s="9">
        <v>215.28</v>
      </c>
      <c r="E80" s="9">
        <v>23.318999999999999</v>
      </c>
      <c r="F80" s="9" t="s">
        <v>10</v>
      </c>
      <c r="G80" s="9">
        <v>23.32</v>
      </c>
      <c r="H80" s="9">
        <f t="shared" si="4"/>
        <v>-1.0000000000012221E-3</v>
      </c>
      <c r="I80" s="10">
        <f t="shared" si="5"/>
        <v>1.0000428834855697</v>
      </c>
      <c r="J80" s="17">
        <f t="shared" si="6"/>
        <v>5020.3296</v>
      </c>
      <c r="K80" s="16"/>
      <c r="L80" s="17">
        <f t="shared" si="7"/>
        <v>0</v>
      </c>
    </row>
    <row r="81" spans="1:12" x14ac:dyDescent="0.25">
      <c r="A81" s="9" t="s">
        <v>20</v>
      </c>
      <c r="B81" s="9" t="s">
        <v>160</v>
      </c>
      <c r="C81" s="9">
        <v>177</v>
      </c>
      <c r="D81" s="9">
        <v>215.28</v>
      </c>
      <c r="E81" s="9">
        <v>25.084</v>
      </c>
      <c r="F81" s="9" t="s">
        <v>10</v>
      </c>
      <c r="G81" s="9">
        <v>25.08</v>
      </c>
      <c r="H81" s="9">
        <f t="shared" si="4"/>
        <v>4.0000000000013358E-3</v>
      </c>
      <c r="I81" s="10">
        <f t="shared" si="5"/>
        <v>0.99984053579971288</v>
      </c>
      <c r="J81" s="17">
        <f t="shared" si="6"/>
        <v>5399.2223999999997</v>
      </c>
      <c r="K81" s="16"/>
      <c r="L81" s="17">
        <f t="shared" si="7"/>
        <v>0</v>
      </c>
    </row>
    <row r="82" spans="1:12" x14ac:dyDescent="0.25">
      <c r="A82" s="9" t="s">
        <v>20</v>
      </c>
      <c r="B82" s="9" t="s">
        <v>163</v>
      </c>
      <c r="C82" s="9">
        <v>180</v>
      </c>
      <c r="D82" s="9">
        <v>200</v>
      </c>
      <c r="E82" s="9">
        <v>21</v>
      </c>
      <c r="F82" s="9" t="s">
        <v>13</v>
      </c>
      <c r="G82" s="9">
        <v>21</v>
      </c>
      <c r="H82" s="9">
        <f t="shared" si="4"/>
        <v>0</v>
      </c>
      <c r="I82" s="10">
        <f t="shared" si="5"/>
        <v>1</v>
      </c>
      <c r="J82" s="17">
        <f t="shared" si="6"/>
        <v>4200</v>
      </c>
      <c r="K82" s="16"/>
      <c r="L82" s="17">
        <f t="shared" si="7"/>
        <v>0</v>
      </c>
    </row>
    <row r="83" spans="1:12" x14ac:dyDescent="0.25">
      <c r="A83" s="9" t="s">
        <v>21</v>
      </c>
      <c r="B83" s="9" t="s">
        <v>164</v>
      </c>
      <c r="C83" s="9">
        <v>181</v>
      </c>
      <c r="D83" s="9">
        <v>215.28</v>
      </c>
      <c r="E83" s="9">
        <v>27.32</v>
      </c>
      <c r="F83" s="9" t="s">
        <v>10</v>
      </c>
      <c r="G83" s="9">
        <v>27.32</v>
      </c>
      <c r="H83" s="9">
        <f t="shared" si="4"/>
        <v>0</v>
      </c>
      <c r="I83" s="10">
        <f t="shared" si="5"/>
        <v>1</v>
      </c>
      <c r="J83" s="17">
        <f t="shared" si="6"/>
        <v>5881.4495999999999</v>
      </c>
      <c r="K83" s="16"/>
      <c r="L83" s="17">
        <f t="shared" si="7"/>
        <v>0</v>
      </c>
    </row>
    <row r="84" spans="1:12" x14ac:dyDescent="0.25">
      <c r="A84" s="9" t="s">
        <v>21</v>
      </c>
      <c r="B84" s="9" t="s">
        <v>165</v>
      </c>
      <c r="C84" s="9">
        <v>184</v>
      </c>
      <c r="D84" s="9">
        <v>96.88</v>
      </c>
      <c r="E84" s="9">
        <v>147.16</v>
      </c>
      <c r="F84" s="9" t="s">
        <v>10</v>
      </c>
      <c r="G84" s="9">
        <v>147.16</v>
      </c>
      <c r="H84" s="9">
        <f t="shared" si="4"/>
        <v>0</v>
      </c>
      <c r="I84" s="10">
        <f t="shared" si="5"/>
        <v>1</v>
      </c>
      <c r="J84" s="17">
        <f t="shared" si="6"/>
        <v>14256.860799999999</v>
      </c>
      <c r="K84" s="16"/>
      <c r="L84" s="17">
        <f t="shared" si="7"/>
        <v>0</v>
      </c>
    </row>
    <row r="85" spans="1:12" x14ac:dyDescent="0.25">
      <c r="A85" s="9" t="s">
        <v>21</v>
      </c>
      <c r="B85" s="9" t="s">
        <v>166</v>
      </c>
      <c r="C85" s="9">
        <v>187</v>
      </c>
      <c r="D85" s="9">
        <v>48.438000000000002</v>
      </c>
      <c r="E85" s="9">
        <v>229.37</v>
      </c>
      <c r="F85" s="9" t="s">
        <v>10</v>
      </c>
      <c r="G85" s="9">
        <v>229.37</v>
      </c>
      <c r="H85" s="9">
        <f t="shared" si="4"/>
        <v>0</v>
      </c>
      <c r="I85" s="10">
        <f t="shared" si="5"/>
        <v>1</v>
      </c>
      <c r="J85" s="17">
        <f t="shared" si="6"/>
        <v>11110.22406</v>
      </c>
      <c r="K85" s="16"/>
      <c r="L85" s="17">
        <f t="shared" si="7"/>
        <v>0</v>
      </c>
    </row>
    <row r="86" spans="1:12" x14ac:dyDescent="0.25">
      <c r="A86" s="9" t="s">
        <v>21</v>
      </c>
      <c r="B86" s="9" t="s">
        <v>167</v>
      </c>
      <c r="C86" s="9">
        <v>188</v>
      </c>
      <c r="D86" s="9">
        <v>48.438000000000002</v>
      </c>
      <c r="E86" s="9">
        <v>143.30000000000001</v>
      </c>
      <c r="F86" s="9" t="s">
        <v>10</v>
      </c>
      <c r="G86" s="9">
        <v>143.30000000000001</v>
      </c>
      <c r="H86" s="9">
        <f t="shared" si="4"/>
        <v>0</v>
      </c>
      <c r="I86" s="10">
        <f t="shared" si="5"/>
        <v>1</v>
      </c>
      <c r="J86" s="17">
        <f t="shared" si="6"/>
        <v>6941.1654000000008</v>
      </c>
      <c r="K86" s="16"/>
      <c r="L86" s="17">
        <f t="shared" si="7"/>
        <v>0</v>
      </c>
    </row>
    <row r="87" spans="1:12" x14ac:dyDescent="0.25">
      <c r="A87" s="9" t="s">
        <v>21</v>
      </c>
      <c r="B87" s="9" t="s">
        <v>168</v>
      </c>
      <c r="C87" s="9">
        <v>189</v>
      </c>
      <c r="D87" s="9">
        <v>48.438000000000002</v>
      </c>
      <c r="E87" s="9">
        <v>150.93</v>
      </c>
      <c r="F87" s="9" t="s">
        <v>10</v>
      </c>
      <c r="G87" s="9">
        <v>150.93</v>
      </c>
      <c r="H87" s="9">
        <f t="shared" si="4"/>
        <v>0</v>
      </c>
      <c r="I87" s="10">
        <f t="shared" si="5"/>
        <v>1</v>
      </c>
      <c r="J87" s="17">
        <f t="shared" si="6"/>
        <v>7310.7473400000008</v>
      </c>
      <c r="K87" s="16"/>
      <c r="L87" s="17">
        <f t="shared" si="7"/>
        <v>0</v>
      </c>
    </row>
    <row r="88" spans="1:12" x14ac:dyDescent="0.25">
      <c r="A88" s="9" t="s">
        <v>21</v>
      </c>
      <c r="B88" s="9" t="s">
        <v>169</v>
      </c>
      <c r="C88" s="9">
        <v>191</v>
      </c>
      <c r="D88" s="9">
        <v>16.149999999999999</v>
      </c>
      <c r="E88" s="9">
        <v>148.63999999999999</v>
      </c>
      <c r="F88" s="9" t="s">
        <v>10</v>
      </c>
      <c r="G88" s="9">
        <v>148.63999999999999</v>
      </c>
      <c r="H88" s="9">
        <f t="shared" si="4"/>
        <v>0</v>
      </c>
      <c r="I88" s="10">
        <f t="shared" si="5"/>
        <v>1</v>
      </c>
      <c r="J88" s="17">
        <f t="shared" si="6"/>
        <v>2400.5359999999996</v>
      </c>
      <c r="K88" s="16"/>
      <c r="L88" s="17">
        <f t="shared" si="7"/>
        <v>0</v>
      </c>
    </row>
    <row r="89" spans="1:12" x14ac:dyDescent="0.25">
      <c r="A89" s="9" t="s">
        <v>21</v>
      </c>
      <c r="B89" s="9" t="s">
        <v>280</v>
      </c>
      <c r="C89" s="9">
        <v>195</v>
      </c>
      <c r="D89" s="9">
        <v>91.494</v>
      </c>
      <c r="E89" s="9">
        <v>186.36799999999999</v>
      </c>
      <c r="F89" s="9" t="s">
        <v>10</v>
      </c>
      <c r="G89" s="9">
        <v>186.37</v>
      </c>
      <c r="H89" s="9">
        <f t="shared" si="4"/>
        <v>-2.0000000000095497E-3</v>
      </c>
      <c r="I89" s="10">
        <f t="shared" si="5"/>
        <v>1.000010731456044</v>
      </c>
      <c r="J89" s="17">
        <f t="shared" si="6"/>
        <v>17051.736779999999</v>
      </c>
      <c r="K89" s="16"/>
      <c r="L89" s="17">
        <f t="shared" si="7"/>
        <v>0</v>
      </c>
    </row>
    <row r="90" spans="1:12" x14ac:dyDescent="0.25">
      <c r="A90" s="9" t="s">
        <v>21</v>
      </c>
      <c r="B90" s="9" t="s">
        <v>281</v>
      </c>
      <c r="C90" s="9">
        <v>199</v>
      </c>
      <c r="D90" s="9">
        <v>91.494</v>
      </c>
      <c r="E90" s="9">
        <v>75.367999999999995</v>
      </c>
      <c r="F90" s="9" t="s">
        <v>10</v>
      </c>
      <c r="G90" s="9">
        <v>75.37</v>
      </c>
      <c r="H90" s="9">
        <f t="shared" si="4"/>
        <v>-2.0000000000095497E-3</v>
      </c>
      <c r="I90" s="10">
        <f t="shared" si="5"/>
        <v>1.0000265364610976</v>
      </c>
      <c r="J90" s="17">
        <f t="shared" si="6"/>
        <v>6895.9027800000003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282</v>
      </c>
      <c r="C91" s="9">
        <v>202</v>
      </c>
      <c r="D91" s="9">
        <v>91.494</v>
      </c>
      <c r="E91" s="9">
        <v>254.94</v>
      </c>
      <c r="F91" s="9" t="s">
        <v>10</v>
      </c>
      <c r="G91" s="9">
        <v>254.94</v>
      </c>
      <c r="H91" s="9">
        <f t="shared" si="4"/>
        <v>0</v>
      </c>
      <c r="I91" s="10">
        <f t="shared" si="5"/>
        <v>1</v>
      </c>
      <c r="J91" s="17">
        <f t="shared" si="6"/>
        <v>23325.480360000001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283</v>
      </c>
      <c r="C92" s="9">
        <v>206</v>
      </c>
      <c r="D92" s="9">
        <v>91.494</v>
      </c>
      <c r="E92" s="9">
        <v>73.8</v>
      </c>
      <c r="F92" s="9" t="s">
        <v>10</v>
      </c>
      <c r="G92" s="9">
        <v>73.8</v>
      </c>
      <c r="H92" s="9">
        <f t="shared" si="4"/>
        <v>0</v>
      </c>
      <c r="I92" s="10">
        <f t="shared" si="5"/>
        <v>1</v>
      </c>
      <c r="J92" s="17">
        <f t="shared" si="6"/>
        <v>6752.2572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284</v>
      </c>
      <c r="C93" s="9">
        <v>209</v>
      </c>
      <c r="D93" s="9">
        <v>91.494</v>
      </c>
      <c r="E93" s="9">
        <v>26.088999999999999</v>
      </c>
      <c r="F93" s="9" t="s">
        <v>10</v>
      </c>
      <c r="G93" s="9">
        <v>26.09</v>
      </c>
      <c r="H93" s="9">
        <f t="shared" si="4"/>
        <v>-1.0000000000012221E-3</v>
      </c>
      <c r="I93" s="10">
        <f t="shared" si="5"/>
        <v>1.0000383303307907</v>
      </c>
      <c r="J93" s="17">
        <f t="shared" si="6"/>
        <v>2387.0784600000002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285</v>
      </c>
      <c r="C94" s="9">
        <v>212</v>
      </c>
      <c r="D94" s="9">
        <v>91.494</v>
      </c>
      <c r="E94" s="9">
        <v>10.56</v>
      </c>
      <c r="F94" s="9" t="s">
        <v>10</v>
      </c>
      <c r="G94" s="9">
        <v>10.56</v>
      </c>
      <c r="H94" s="9">
        <f t="shared" si="4"/>
        <v>0</v>
      </c>
      <c r="I94" s="10">
        <f t="shared" si="5"/>
        <v>1</v>
      </c>
      <c r="J94" s="17">
        <f t="shared" si="6"/>
        <v>966.17664000000002</v>
      </c>
      <c r="K94" s="16"/>
      <c r="L94" s="17">
        <f t="shared" si="7"/>
        <v>0</v>
      </c>
    </row>
    <row r="95" spans="1:12" x14ac:dyDescent="0.25">
      <c r="A95" s="9" t="s">
        <v>22</v>
      </c>
      <c r="B95" s="9" t="s">
        <v>173</v>
      </c>
      <c r="C95" s="9">
        <v>215</v>
      </c>
      <c r="D95" s="9">
        <v>301.392</v>
      </c>
      <c r="E95" s="9">
        <v>31.14</v>
      </c>
      <c r="F95" s="9" t="s">
        <v>10</v>
      </c>
      <c r="G95" s="9">
        <v>31.14</v>
      </c>
      <c r="H95" s="9">
        <f t="shared" si="4"/>
        <v>0</v>
      </c>
      <c r="I95" s="10">
        <f t="shared" si="5"/>
        <v>1</v>
      </c>
      <c r="J95" s="17">
        <f t="shared" si="6"/>
        <v>9385.3468799999991</v>
      </c>
      <c r="K95" s="16"/>
      <c r="L95" s="17">
        <f t="shared" si="7"/>
        <v>0</v>
      </c>
    </row>
    <row r="96" spans="1:12" x14ac:dyDescent="0.25">
      <c r="A96" s="9" t="s">
        <v>22</v>
      </c>
      <c r="B96" s="9" t="s">
        <v>232</v>
      </c>
      <c r="C96" s="9">
        <v>217</v>
      </c>
      <c r="D96" s="9">
        <v>450</v>
      </c>
      <c r="E96" s="9">
        <v>5</v>
      </c>
      <c r="F96" s="9" t="s">
        <v>13</v>
      </c>
      <c r="G96" s="9">
        <v>2</v>
      </c>
      <c r="H96" s="9">
        <f t="shared" si="4"/>
        <v>3</v>
      </c>
      <c r="I96" s="10">
        <f t="shared" si="5"/>
        <v>0.4</v>
      </c>
      <c r="J96" s="17">
        <f t="shared" si="6"/>
        <v>900</v>
      </c>
      <c r="K96" s="16"/>
      <c r="L96" s="17">
        <f t="shared" si="7"/>
        <v>0</v>
      </c>
    </row>
    <row r="97" spans="1:12" x14ac:dyDescent="0.25">
      <c r="A97" s="9" t="s">
        <v>22</v>
      </c>
      <c r="B97" s="9" t="s">
        <v>174</v>
      </c>
      <c r="C97" s="9">
        <v>218</v>
      </c>
      <c r="D97" s="9">
        <v>350</v>
      </c>
      <c r="E97" s="9">
        <v>21</v>
      </c>
      <c r="F97" s="9" t="s">
        <v>13</v>
      </c>
      <c r="G97" s="9">
        <v>10</v>
      </c>
      <c r="H97" s="9">
        <f t="shared" si="4"/>
        <v>11</v>
      </c>
      <c r="I97" s="10">
        <f t="shared" si="5"/>
        <v>0.47619047619047616</v>
      </c>
      <c r="J97" s="17">
        <f t="shared" si="6"/>
        <v>3500</v>
      </c>
      <c r="K97" s="16"/>
      <c r="L97" s="17">
        <f t="shared" si="7"/>
        <v>0</v>
      </c>
    </row>
    <row r="98" spans="1:12" x14ac:dyDescent="0.25">
      <c r="A98" s="9" t="s">
        <v>22</v>
      </c>
      <c r="B98" s="9" t="s">
        <v>175</v>
      </c>
      <c r="C98" s="9">
        <v>219</v>
      </c>
      <c r="D98" s="9">
        <v>82</v>
      </c>
      <c r="E98" s="9">
        <v>43.44</v>
      </c>
      <c r="F98" s="9" t="s">
        <v>19</v>
      </c>
      <c r="G98" s="9">
        <v>43.44</v>
      </c>
      <c r="H98" s="9">
        <f t="shared" si="4"/>
        <v>0</v>
      </c>
      <c r="I98" s="10">
        <f t="shared" si="5"/>
        <v>1</v>
      </c>
      <c r="J98" s="17">
        <f t="shared" si="6"/>
        <v>3562.08</v>
      </c>
      <c r="K98" s="16"/>
      <c r="L98" s="17">
        <f t="shared" si="7"/>
        <v>0</v>
      </c>
    </row>
    <row r="99" spans="1:12" x14ac:dyDescent="0.25">
      <c r="A99" s="9" t="s">
        <v>22</v>
      </c>
      <c r="B99" s="9" t="s">
        <v>176</v>
      </c>
      <c r="C99" s="9">
        <v>220</v>
      </c>
      <c r="D99" s="9">
        <v>32.799999999999997</v>
      </c>
      <c r="E99" s="9">
        <v>130.32</v>
      </c>
      <c r="F99" s="9" t="s">
        <v>19</v>
      </c>
      <c r="G99" s="9">
        <v>130.32</v>
      </c>
      <c r="H99" s="9">
        <f t="shared" si="4"/>
        <v>0</v>
      </c>
      <c r="I99" s="10">
        <f t="shared" si="5"/>
        <v>1</v>
      </c>
      <c r="J99" s="17">
        <f t="shared" si="6"/>
        <v>4274.4959999999992</v>
      </c>
      <c r="K99" s="16"/>
      <c r="L99" s="17">
        <f t="shared" si="7"/>
        <v>0</v>
      </c>
    </row>
    <row r="100" spans="1:12" x14ac:dyDescent="0.25">
      <c r="A100" s="9" t="s">
        <v>22</v>
      </c>
      <c r="B100" s="9" t="s">
        <v>177</v>
      </c>
      <c r="C100" s="9">
        <v>221</v>
      </c>
      <c r="D100" s="9">
        <v>131.19999999999999</v>
      </c>
      <c r="E100" s="9">
        <v>32.22</v>
      </c>
      <c r="F100" s="9" t="s">
        <v>19</v>
      </c>
      <c r="G100" s="9">
        <v>32.22</v>
      </c>
      <c r="H100" s="9">
        <f t="shared" si="4"/>
        <v>0</v>
      </c>
      <c r="I100" s="10">
        <f t="shared" si="5"/>
        <v>1</v>
      </c>
      <c r="J100" s="17">
        <f t="shared" si="6"/>
        <v>4227.2639999999992</v>
      </c>
      <c r="K100" s="16"/>
      <c r="L100" s="17">
        <f t="shared" si="7"/>
        <v>0</v>
      </c>
    </row>
    <row r="101" spans="1:12" x14ac:dyDescent="0.25">
      <c r="A101" s="9" t="s">
        <v>22</v>
      </c>
      <c r="B101" s="9" t="s">
        <v>178</v>
      </c>
      <c r="C101" s="9">
        <v>222</v>
      </c>
      <c r="D101" s="9">
        <v>1000</v>
      </c>
      <c r="E101" s="9">
        <v>6</v>
      </c>
      <c r="F101" s="9" t="s">
        <v>13</v>
      </c>
      <c r="G101" s="9">
        <v>5</v>
      </c>
      <c r="H101" s="9">
        <f t="shared" si="4"/>
        <v>1</v>
      </c>
      <c r="I101" s="10">
        <f t="shared" si="5"/>
        <v>0.83333333333333337</v>
      </c>
      <c r="J101" s="17">
        <f t="shared" si="6"/>
        <v>5000</v>
      </c>
      <c r="K101" s="16"/>
      <c r="L101" s="17">
        <f t="shared" si="7"/>
        <v>0</v>
      </c>
    </row>
    <row r="102" spans="1:12" x14ac:dyDescent="0.25">
      <c r="A102" s="9" t="s">
        <v>22</v>
      </c>
      <c r="B102" s="9" t="s">
        <v>179</v>
      </c>
      <c r="C102" s="9">
        <v>224</v>
      </c>
      <c r="D102" s="9">
        <v>183</v>
      </c>
      <c r="E102" s="9">
        <v>84.56</v>
      </c>
      <c r="F102" s="9" t="s">
        <v>10</v>
      </c>
      <c r="G102" s="9">
        <v>84.56</v>
      </c>
      <c r="H102" s="9">
        <f t="shared" si="4"/>
        <v>0</v>
      </c>
      <c r="I102" s="10">
        <f t="shared" si="5"/>
        <v>1</v>
      </c>
      <c r="J102" s="17">
        <f t="shared" si="6"/>
        <v>15474.48</v>
      </c>
      <c r="K102" s="16"/>
      <c r="L102" s="17">
        <f t="shared" si="7"/>
        <v>0</v>
      </c>
    </row>
    <row r="103" spans="1:12" x14ac:dyDescent="0.25">
      <c r="A103" s="9" t="s">
        <v>22</v>
      </c>
      <c r="B103" s="9" t="s">
        <v>180</v>
      </c>
      <c r="C103" s="9">
        <v>225</v>
      </c>
      <c r="D103" s="9">
        <v>49.2</v>
      </c>
      <c r="E103" s="9">
        <v>85.8</v>
      </c>
      <c r="F103" s="9" t="s">
        <v>19</v>
      </c>
      <c r="G103" s="9">
        <v>85.8</v>
      </c>
      <c r="H103" s="9">
        <f t="shared" si="4"/>
        <v>0</v>
      </c>
      <c r="I103" s="10">
        <f t="shared" si="5"/>
        <v>1</v>
      </c>
      <c r="J103" s="17">
        <f t="shared" si="6"/>
        <v>4221.3599999999997</v>
      </c>
      <c r="K103" s="16"/>
      <c r="L103" s="17">
        <f t="shared" si="7"/>
        <v>0</v>
      </c>
    </row>
    <row r="104" spans="1:12" x14ac:dyDescent="0.25">
      <c r="A104" s="9" t="s">
        <v>22</v>
      </c>
      <c r="B104" s="9" t="s">
        <v>181</v>
      </c>
      <c r="C104" s="9">
        <v>226</v>
      </c>
      <c r="D104" s="9">
        <v>183</v>
      </c>
      <c r="E104" s="9">
        <v>84.38</v>
      </c>
      <c r="F104" s="9" t="s">
        <v>10</v>
      </c>
      <c r="G104" s="9">
        <v>84.38</v>
      </c>
      <c r="H104" s="9">
        <f t="shared" si="4"/>
        <v>0</v>
      </c>
      <c r="I104" s="10">
        <f t="shared" si="5"/>
        <v>1</v>
      </c>
      <c r="J104" s="17">
        <f t="shared" si="6"/>
        <v>15441.539999999999</v>
      </c>
      <c r="K104" s="16"/>
      <c r="L104" s="17">
        <f t="shared" si="7"/>
        <v>0</v>
      </c>
    </row>
    <row r="105" spans="1:12" x14ac:dyDescent="0.25">
      <c r="A105" s="9" t="s">
        <v>22</v>
      </c>
      <c r="B105" s="9" t="s">
        <v>182</v>
      </c>
      <c r="C105" s="9">
        <v>227</v>
      </c>
      <c r="D105" s="9">
        <v>49.2</v>
      </c>
      <c r="E105" s="9">
        <v>96.78</v>
      </c>
      <c r="F105" s="9" t="s">
        <v>19</v>
      </c>
      <c r="G105" s="9">
        <v>96.78</v>
      </c>
      <c r="H105" s="9">
        <f t="shared" si="4"/>
        <v>0</v>
      </c>
      <c r="I105" s="10">
        <f t="shared" si="5"/>
        <v>1</v>
      </c>
      <c r="J105" s="17">
        <f t="shared" si="6"/>
        <v>4761.576</v>
      </c>
      <c r="K105" s="16"/>
      <c r="L105" s="17">
        <f t="shared" si="7"/>
        <v>0</v>
      </c>
    </row>
    <row r="106" spans="1:12" x14ac:dyDescent="0.25">
      <c r="A106" s="9" t="s">
        <v>22</v>
      </c>
      <c r="B106" s="9" t="s">
        <v>183</v>
      </c>
      <c r="C106" s="9">
        <v>228</v>
      </c>
      <c r="D106" s="9">
        <v>183</v>
      </c>
      <c r="E106" s="9">
        <v>3.698</v>
      </c>
      <c r="F106" s="9" t="s">
        <v>10</v>
      </c>
      <c r="G106" s="9">
        <v>3.7</v>
      </c>
      <c r="H106" s="9">
        <f t="shared" si="4"/>
        <v>-2.0000000000002238E-3</v>
      </c>
      <c r="I106" s="10">
        <f t="shared" si="5"/>
        <v>1.0005408328826393</v>
      </c>
      <c r="J106" s="17">
        <f t="shared" si="6"/>
        <v>677.1</v>
      </c>
      <c r="K106" s="16"/>
      <c r="L106" s="17">
        <f t="shared" si="7"/>
        <v>0</v>
      </c>
    </row>
    <row r="107" spans="1:12" x14ac:dyDescent="0.25">
      <c r="A107" s="9" t="s">
        <v>22</v>
      </c>
      <c r="B107" s="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v>5.86</v>
      </c>
      <c r="H107" s="9">
        <f t="shared" si="4"/>
        <v>0</v>
      </c>
      <c r="I107" s="10">
        <f t="shared" si="5"/>
        <v>1</v>
      </c>
      <c r="J107" s="17">
        <f t="shared" si="6"/>
        <v>288.31200000000001</v>
      </c>
      <c r="K107" s="16"/>
      <c r="L107" s="17">
        <f t="shared" si="7"/>
        <v>0</v>
      </c>
    </row>
    <row r="108" spans="1:12" x14ac:dyDescent="0.25">
      <c r="A108" s="9" t="s">
        <v>22</v>
      </c>
      <c r="B108" s="9" t="s">
        <v>185</v>
      </c>
      <c r="C108" s="9">
        <v>230</v>
      </c>
      <c r="D108" s="9">
        <v>183</v>
      </c>
      <c r="E108" s="9">
        <v>7.3</v>
      </c>
      <c r="F108" s="9" t="s">
        <v>10</v>
      </c>
      <c r="G108" s="9">
        <v>7.3</v>
      </c>
      <c r="H108" s="9">
        <f t="shared" si="4"/>
        <v>0</v>
      </c>
      <c r="I108" s="10">
        <f t="shared" si="5"/>
        <v>1</v>
      </c>
      <c r="J108" s="17">
        <f t="shared" si="6"/>
        <v>1335.8999999999999</v>
      </c>
      <c r="K108" s="16"/>
      <c r="L108" s="17">
        <f t="shared" si="7"/>
        <v>0</v>
      </c>
    </row>
    <row r="109" spans="1:12" x14ac:dyDescent="0.25">
      <c r="A109" s="9" t="s">
        <v>22</v>
      </c>
      <c r="B109" s="9" t="s">
        <v>186</v>
      </c>
      <c r="C109" s="9">
        <v>231</v>
      </c>
      <c r="D109" s="9">
        <v>49.2</v>
      </c>
      <c r="E109" s="9">
        <v>12.8</v>
      </c>
      <c r="F109" s="9" t="s">
        <v>19</v>
      </c>
      <c r="G109" s="9">
        <v>12.8</v>
      </c>
      <c r="H109" s="9">
        <f t="shared" si="4"/>
        <v>0</v>
      </c>
      <c r="I109" s="10">
        <f t="shared" si="5"/>
        <v>1</v>
      </c>
      <c r="J109" s="17">
        <f t="shared" si="6"/>
        <v>629.7600000000001</v>
      </c>
      <c r="K109" s="16"/>
      <c r="L109" s="17">
        <f t="shared" si="7"/>
        <v>0</v>
      </c>
    </row>
    <row r="110" spans="1:12" x14ac:dyDescent="0.25">
      <c r="A110" s="9" t="s">
        <v>22</v>
      </c>
      <c r="B110" s="9" t="s">
        <v>187</v>
      </c>
      <c r="C110" s="9">
        <v>232</v>
      </c>
      <c r="D110" s="9">
        <v>183</v>
      </c>
      <c r="E110" s="9">
        <v>25.7</v>
      </c>
      <c r="F110" s="9" t="s">
        <v>10</v>
      </c>
      <c r="G110" s="9">
        <v>25.7</v>
      </c>
      <c r="H110" s="9">
        <f t="shared" si="4"/>
        <v>0</v>
      </c>
      <c r="I110" s="10">
        <f t="shared" si="5"/>
        <v>1</v>
      </c>
      <c r="J110" s="17">
        <f t="shared" si="6"/>
        <v>4703.0999999999995</v>
      </c>
      <c r="K110" s="16"/>
      <c r="L110" s="17">
        <f t="shared" si="7"/>
        <v>0</v>
      </c>
    </row>
    <row r="111" spans="1:12" x14ac:dyDescent="0.25">
      <c r="A111" s="9" t="s">
        <v>22</v>
      </c>
      <c r="B111" s="9" t="s">
        <v>188</v>
      </c>
      <c r="C111" s="9">
        <v>233</v>
      </c>
      <c r="D111" s="9">
        <v>49.2</v>
      </c>
      <c r="E111" s="9">
        <v>43.7</v>
      </c>
      <c r="F111" s="9" t="s">
        <v>19</v>
      </c>
      <c r="G111" s="9">
        <v>43.7</v>
      </c>
      <c r="H111" s="9">
        <f t="shared" si="4"/>
        <v>0</v>
      </c>
      <c r="I111" s="10">
        <f t="shared" si="5"/>
        <v>1</v>
      </c>
      <c r="J111" s="17">
        <f t="shared" si="6"/>
        <v>2150.0400000000004</v>
      </c>
      <c r="K111" s="16"/>
      <c r="L111" s="17">
        <f t="shared" si="7"/>
        <v>0</v>
      </c>
    </row>
    <row r="112" spans="1:12" x14ac:dyDescent="0.25">
      <c r="A112" s="9" t="s">
        <v>22</v>
      </c>
      <c r="B112" s="9" t="s">
        <v>189</v>
      </c>
      <c r="C112" s="9">
        <v>234</v>
      </c>
      <c r="D112" s="9">
        <v>183</v>
      </c>
      <c r="E112" s="9">
        <v>33.637</v>
      </c>
      <c r="F112" s="9" t="s">
        <v>10</v>
      </c>
      <c r="G112" s="9">
        <v>33.64</v>
      </c>
      <c r="H112" s="9">
        <f t="shared" si="4"/>
        <v>-3.0000000000001137E-3</v>
      </c>
      <c r="I112" s="10">
        <f t="shared" si="5"/>
        <v>1.000089187501858</v>
      </c>
      <c r="J112" s="17">
        <f t="shared" si="6"/>
        <v>6156.12</v>
      </c>
      <c r="K112" s="16"/>
      <c r="L112" s="17">
        <f t="shared" si="7"/>
        <v>0</v>
      </c>
    </row>
    <row r="113" spans="1:13" x14ac:dyDescent="0.25">
      <c r="A113" s="9" t="s">
        <v>22</v>
      </c>
      <c r="B113" s="9" t="s">
        <v>190</v>
      </c>
      <c r="C113" s="9">
        <v>235</v>
      </c>
      <c r="D113" s="9">
        <v>2.5</v>
      </c>
      <c r="E113" s="9">
        <v>1843</v>
      </c>
      <c r="F113" s="9" t="s">
        <v>23</v>
      </c>
      <c r="G113" s="9">
        <v>1843</v>
      </c>
      <c r="H113" s="9">
        <f t="shared" si="4"/>
        <v>0</v>
      </c>
      <c r="I113" s="10">
        <f t="shared" si="5"/>
        <v>1</v>
      </c>
      <c r="J113" s="17">
        <f t="shared" si="6"/>
        <v>4607.5</v>
      </c>
      <c r="K113" s="16"/>
      <c r="L113" s="17">
        <f t="shared" si="7"/>
        <v>0</v>
      </c>
    </row>
    <row r="114" spans="1:13" x14ac:dyDescent="0.25">
      <c r="A114" s="9" t="s">
        <v>22</v>
      </c>
      <c r="B114" s="9" t="s">
        <v>191</v>
      </c>
      <c r="C114" s="9">
        <v>237</v>
      </c>
      <c r="D114" s="9">
        <v>183</v>
      </c>
      <c r="E114" s="9">
        <v>7.48</v>
      </c>
      <c r="F114" s="9" t="s">
        <v>10</v>
      </c>
      <c r="G114" s="9">
        <v>7.48</v>
      </c>
      <c r="H114" s="9">
        <f t="shared" si="4"/>
        <v>0</v>
      </c>
      <c r="I114" s="10">
        <f t="shared" si="5"/>
        <v>1</v>
      </c>
      <c r="J114" s="17">
        <f t="shared" si="6"/>
        <v>1368.8400000000001</v>
      </c>
      <c r="K114" s="16"/>
      <c r="L114" s="17">
        <f t="shared" si="7"/>
        <v>0</v>
      </c>
    </row>
    <row r="115" spans="1:13" x14ac:dyDescent="0.25">
      <c r="A115" s="9" t="s">
        <v>22</v>
      </c>
      <c r="B115" s="9" t="s">
        <v>192</v>
      </c>
      <c r="C115" s="9">
        <v>238</v>
      </c>
      <c r="D115" s="9">
        <v>183</v>
      </c>
      <c r="E115" s="9">
        <v>34.902999999999999</v>
      </c>
      <c r="F115" s="9" t="s">
        <v>10</v>
      </c>
      <c r="G115" s="9">
        <v>25</v>
      </c>
      <c r="H115" s="9">
        <f t="shared" si="4"/>
        <v>9.9029999999999987</v>
      </c>
      <c r="I115" s="10">
        <f t="shared" si="5"/>
        <v>0.71627080766696272</v>
      </c>
      <c r="J115" s="17">
        <f t="shared" si="6"/>
        <v>4575</v>
      </c>
      <c r="K115" s="16"/>
      <c r="L115" s="17">
        <f t="shared" si="7"/>
        <v>0</v>
      </c>
    </row>
    <row r="116" spans="1:13" x14ac:dyDescent="0.25">
      <c r="A116" s="9" t="s">
        <v>333</v>
      </c>
      <c r="B116" s="9" t="s">
        <v>192</v>
      </c>
      <c r="C116" s="9">
        <v>238</v>
      </c>
      <c r="D116" s="9">
        <v>183</v>
      </c>
      <c r="E116" s="9">
        <v>34.902999999999999</v>
      </c>
      <c r="F116" s="9" t="s">
        <v>10</v>
      </c>
      <c r="G116" s="9">
        <f>E116</f>
        <v>34.902999999999999</v>
      </c>
      <c r="H116" s="9">
        <f t="shared" ref="H116" si="8">E116-G116</f>
        <v>0</v>
      </c>
      <c r="I116" s="10">
        <f t="shared" ref="I116" si="9">G116/E116</f>
        <v>1</v>
      </c>
      <c r="J116" s="17">
        <f t="shared" ref="J116" si="10">D116*G116</f>
        <v>6387.2489999999998</v>
      </c>
      <c r="K116" s="16"/>
      <c r="L116" s="17">
        <f t="shared" ref="L116" si="11">D116*E116*K116</f>
        <v>0</v>
      </c>
    </row>
    <row r="117" spans="1:13" x14ac:dyDescent="0.25">
      <c r="A117" s="9" t="s">
        <v>22</v>
      </c>
      <c r="B117" s="9" t="s">
        <v>193</v>
      </c>
      <c r="C117" s="9">
        <v>239</v>
      </c>
      <c r="D117" s="9">
        <v>183</v>
      </c>
      <c r="E117" s="9">
        <v>11.93</v>
      </c>
      <c r="F117" s="9" t="s">
        <v>10</v>
      </c>
      <c r="G117" s="9">
        <v>11.93</v>
      </c>
      <c r="H117" s="9">
        <f t="shared" si="4"/>
        <v>0</v>
      </c>
      <c r="I117" s="10">
        <f t="shared" si="5"/>
        <v>1</v>
      </c>
      <c r="J117" s="17">
        <f t="shared" si="6"/>
        <v>2183.19</v>
      </c>
      <c r="K117" s="16"/>
      <c r="L117" s="17">
        <f t="shared" si="7"/>
        <v>0</v>
      </c>
    </row>
    <row r="118" spans="1:13" x14ac:dyDescent="0.25">
      <c r="A118" s="9" t="s">
        <v>22</v>
      </c>
      <c r="B118" s="9" t="s">
        <v>194</v>
      </c>
      <c r="C118" s="9">
        <v>240</v>
      </c>
      <c r="D118" s="9">
        <v>183</v>
      </c>
      <c r="E118" s="9">
        <v>52.68</v>
      </c>
      <c r="F118" s="9" t="s">
        <v>10</v>
      </c>
      <c r="G118" s="9">
        <v>35</v>
      </c>
      <c r="H118" s="9">
        <f t="shared" si="4"/>
        <v>17.68</v>
      </c>
      <c r="I118" s="10">
        <f t="shared" si="5"/>
        <v>0.66438876233864841</v>
      </c>
      <c r="J118" s="17">
        <f t="shared" si="6"/>
        <v>6405</v>
      </c>
      <c r="K118" s="16"/>
      <c r="L118" s="17">
        <f t="shared" si="7"/>
        <v>0</v>
      </c>
    </row>
    <row r="119" spans="1:13" x14ac:dyDescent="0.25">
      <c r="A119" s="9" t="s">
        <v>18</v>
      </c>
      <c r="B119" s="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3" x14ac:dyDescent="0.25">
      <c r="A120" s="9" t="s">
        <v>18</v>
      </c>
      <c r="B120" s="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4"/>
        <v>1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3" x14ac:dyDescent="0.25">
      <c r="A121" s="9" t="s">
        <v>24</v>
      </c>
      <c r="B121" s="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3" x14ac:dyDescent="0.25">
      <c r="A122" s="9" t="s">
        <v>24</v>
      </c>
      <c r="B122" s="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0</v>
      </c>
      <c r="H122" s="9">
        <f t="shared" si="4"/>
        <v>1</v>
      </c>
      <c r="I122" s="10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3" x14ac:dyDescent="0.25">
      <c r="A123" s="9" t="s">
        <v>24</v>
      </c>
      <c r="B123" s="9" t="s">
        <v>200</v>
      </c>
      <c r="C123" s="9">
        <v>253</v>
      </c>
      <c r="D123" s="9">
        <v>500</v>
      </c>
      <c r="E123" s="9">
        <v>2</v>
      </c>
      <c r="F123" s="9" t="s">
        <v>12</v>
      </c>
      <c r="G123" s="9">
        <v>0</v>
      </c>
      <c r="H123" s="9">
        <f t="shared" si="4"/>
        <v>2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3" x14ac:dyDescent="0.25">
      <c r="A124" s="9" t="s">
        <v>24</v>
      </c>
      <c r="B124" s="9" t="s">
        <v>25</v>
      </c>
      <c r="C124" s="9">
        <v>254</v>
      </c>
      <c r="D124" s="9">
        <v>7000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7000</v>
      </c>
      <c r="K124" s="16"/>
      <c r="L124" s="17">
        <f t="shared" si="7"/>
        <v>0</v>
      </c>
    </row>
    <row r="125" spans="1:13" x14ac:dyDescent="0.25">
      <c r="A125" s="9" t="s">
        <v>24</v>
      </c>
      <c r="B125" s="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10000</v>
      </c>
      <c r="K125" s="16"/>
      <c r="L125" s="17">
        <f t="shared" si="7"/>
        <v>0</v>
      </c>
    </row>
    <row r="126" spans="1:13" x14ac:dyDescent="0.25">
      <c r="A126" s="9" t="s">
        <v>24</v>
      </c>
      <c r="B126" s="9" t="s">
        <v>272</v>
      </c>
      <c r="C126" s="9">
        <v>256</v>
      </c>
      <c r="D126" s="9">
        <v>2500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3" x14ac:dyDescent="0.25">
      <c r="A127" s="9" t="s">
        <v>24</v>
      </c>
      <c r="B127" s="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>D127*E127*I127</f>
        <v>0</v>
      </c>
      <c r="K127" s="16"/>
      <c r="L127" s="17">
        <f t="shared" si="7"/>
        <v>0</v>
      </c>
      <c r="M127" s="11"/>
    </row>
    <row r="128" spans="1:13" x14ac:dyDescent="0.25">
      <c r="A128" s="9" t="s">
        <v>24</v>
      </c>
      <c r="B128" s="9" t="s">
        <v>203</v>
      </c>
      <c r="C128" s="9">
        <v>258</v>
      </c>
      <c r="D128" s="9">
        <v>3000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3000</v>
      </c>
      <c r="K128" s="16"/>
      <c r="L128" s="17">
        <f t="shared" si="7"/>
        <v>0</v>
      </c>
    </row>
    <row r="129" spans="1:12" x14ac:dyDescent="0.25">
      <c r="A129" s="9" t="s">
        <v>46</v>
      </c>
      <c r="B129" s="9" t="s">
        <v>204</v>
      </c>
      <c r="C129" s="9">
        <v>260</v>
      </c>
      <c r="D129" s="9">
        <v>4954</v>
      </c>
      <c r="E129" s="9">
        <v>18.87</v>
      </c>
      <c r="F129" s="9" t="s">
        <v>19</v>
      </c>
      <c r="G129" s="9">
        <v>18.87</v>
      </c>
      <c r="H129" s="9">
        <f t="shared" si="4"/>
        <v>0</v>
      </c>
      <c r="I129" s="10">
        <f t="shared" si="5"/>
        <v>1</v>
      </c>
      <c r="J129" s="17">
        <f t="shared" si="6"/>
        <v>93481.98000000001</v>
      </c>
      <c r="K129" s="16"/>
      <c r="L129" s="17">
        <f t="shared" si="7"/>
        <v>0</v>
      </c>
    </row>
    <row r="130" spans="1:12" x14ac:dyDescent="0.25">
      <c r="A130" s="9" t="s">
        <v>27</v>
      </c>
      <c r="B130" s="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9" t="s">
        <v>206</v>
      </c>
      <c r="C131" s="9">
        <v>263</v>
      </c>
      <c r="D131" s="9">
        <v>12850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12850</v>
      </c>
      <c r="K131" s="16"/>
      <c r="L131" s="17">
        <f t="shared" si="7"/>
        <v>0</v>
      </c>
    </row>
    <row r="132" spans="1:12" x14ac:dyDescent="0.25">
      <c r="A132" s="9" t="s">
        <v>27</v>
      </c>
      <c r="B132" s="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9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12.5</v>
      </c>
      <c r="H133" s="9">
        <f t="shared" si="4"/>
        <v>0</v>
      </c>
      <c r="I133" s="10">
        <f t="shared" si="5"/>
        <v>1</v>
      </c>
      <c r="J133" s="17">
        <f t="shared" si="6"/>
        <v>5625</v>
      </c>
      <c r="K133" s="16"/>
      <c r="L133" s="17">
        <f t="shared" si="7"/>
        <v>0</v>
      </c>
    </row>
    <row r="134" spans="1:12" x14ac:dyDescent="0.25">
      <c r="A134" s="9" t="s">
        <v>46</v>
      </c>
      <c r="B134" s="9" t="s">
        <v>382</v>
      </c>
      <c r="C134" s="9">
        <v>268</v>
      </c>
      <c r="D134" s="9">
        <v>5535</v>
      </c>
      <c r="E134" s="9">
        <v>1.0515000000000001</v>
      </c>
      <c r="F134" s="9" t="s">
        <v>19</v>
      </c>
      <c r="G134" s="9">
        <v>1.05</v>
      </c>
      <c r="H134" s="9">
        <f t="shared" ref="H134:H153" si="12">E134-G134</f>
        <v>1.5000000000000568E-3</v>
      </c>
      <c r="I134" s="10">
        <f t="shared" ref="I134:I153" si="13">G134/E134</f>
        <v>0.99857346647646217</v>
      </c>
      <c r="J134" s="17">
        <f t="shared" ref="J134:J153" si="14">D134*G134</f>
        <v>5811.75</v>
      </c>
      <c r="K134" s="16"/>
      <c r="L134" s="17">
        <f t="shared" ref="L134:L153" si="15">D134*E134*K134</f>
        <v>0</v>
      </c>
    </row>
    <row r="135" spans="1:12" x14ac:dyDescent="0.25">
      <c r="A135" s="9" t="s">
        <v>29</v>
      </c>
      <c r="B135" s="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4"/>
        <v>12000</v>
      </c>
      <c r="K135" s="16"/>
      <c r="L135" s="17">
        <f t="shared" si="15"/>
        <v>0</v>
      </c>
    </row>
    <row r="136" spans="1:12" x14ac:dyDescent="0.25">
      <c r="A136" s="9" t="s">
        <v>24</v>
      </c>
      <c r="B136" s="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4"/>
        <v>1500</v>
      </c>
      <c r="K136" s="16"/>
      <c r="L136" s="17">
        <f t="shared" si="15"/>
        <v>0</v>
      </c>
    </row>
    <row r="137" spans="1:12" x14ac:dyDescent="0.25">
      <c r="A137" s="9" t="s">
        <v>17</v>
      </c>
      <c r="B137" s="9" t="s">
        <v>211</v>
      </c>
      <c r="C137" s="9">
        <v>274</v>
      </c>
      <c r="D137" s="9">
        <v>225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14"/>
        <v>225</v>
      </c>
      <c r="K137" s="16"/>
      <c r="L137" s="17">
        <f t="shared" si="15"/>
        <v>0</v>
      </c>
    </row>
    <row r="138" spans="1:12" x14ac:dyDescent="0.25">
      <c r="A138" s="9" t="s">
        <v>17</v>
      </c>
      <c r="B138" s="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4"/>
        <v>350</v>
      </c>
      <c r="K138" s="16"/>
      <c r="L138" s="17">
        <f t="shared" si="15"/>
        <v>0</v>
      </c>
    </row>
    <row r="139" spans="1:12" x14ac:dyDescent="0.25">
      <c r="A139" s="9" t="s">
        <v>50</v>
      </c>
      <c r="B139" s="9" t="s">
        <v>213</v>
      </c>
      <c r="C139" s="9">
        <v>276</v>
      </c>
      <c r="D139" s="9">
        <v>750</v>
      </c>
      <c r="E139" s="9">
        <v>2</v>
      </c>
      <c r="F139" s="9" t="s">
        <v>13</v>
      </c>
      <c r="G139" s="9">
        <v>2</v>
      </c>
      <c r="H139" s="9">
        <f t="shared" si="12"/>
        <v>0</v>
      </c>
      <c r="I139" s="10">
        <f t="shared" si="13"/>
        <v>1</v>
      </c>
      <c r="J139" s="17">
        <f t="shared" si="14"/>
        <v>1500</v>
      </c>
      <c r="K139" s="16"/>
      <c r="L139" s="17">
        <f t="shared" si="15"/>
        <v>0</v>
      </c>
    </row>
    <row r="140" spans="1:12" x14ac:dyDescent="0.25">
      <c r="A140" s="9" t="s">
        <v>30</v>
      </c>
      <c r="B140" s="9" t="s">
        <v>214</v>
      </c>
      <c r="C140" s="9">
        <v>277</v>
      </c>
      <c r="D140" s="9">
        <v>34</v>
      </c>
      <c r="E140" s="9">
        <v>88</v>
      </c>
      <c r="F140" s="9" t="s">
        <v>31</v>
      </c>
      <c r="G140" s="9">
        <v>88</v>
      </c>
      <c r="H140" s="9">
        <f t="shared" si="12"/>
        <v>0</v>
      </c>
      <c r="I140" s="10">
        <f t="shared" si="13"/>
        <v>1</v>
      </c>
      <c r="J140" s="17">
        <f t="shared" si="14"/>
        <v>2992</v>
      </c>
      <c r="K140" s="16"/>
      <c r="L140" s="17">
        <f t="shared" si="15"/>
        <v>0</v>
      </c>
    </row>
    <row r="141" spans="1:12" x14ac:dyDescent="0.25">
      <c r="A141" s="9" t="s">
        <v>30</v>
      </c>
      <c r="B141" s="9" t="s">
        <v>215</v>
      </c>
      <c r="C141" s="9">
        <v>278</v>
      </c>
      <c r="D141" s="9">
        <v>77</v>
      </c>
      <c r="E141" s="9">
        <v>31.9</v>
      </c>
      <c r="F141" s="9" t="s">
        <v>31</v>
      </c>
      <c r="G141" s="9">
        <v>31.9</v>
      </c>
      <c r="H141" s="9">
        <f t="shared" si="12"/>
        <v>0</v>
      </c>
      <c r="I141" s="10">
        <f t="shared" si="13"/>
        <v>1</v>
      </c>
      <c r="J141" s="17">
        <f t="shared" si="14"/>
        <v>2456.2999999999997</v>
      </c>
      <c r="K141" s="16"/>
      <c r="L141" s="17">
        <f t="shared" si="15"/>
        <v>0</v>
      </c>
    </row>
    <row r="142" spans="1:12" x14ac:dyDescent="0.25">
      <c r="A142" s="9" t="s">
        <v>30</v>
      </c>
      <c r="B142" s="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12"/>
        <v>0</v>
      </c>
      <c r="I142" s="10">
        <f t="shared" si="13"/>
        <v>1</v>
      </c>
      <c r="J142" s="17">
        <f t="shared" si="14"/>
        <v>1518</v>
      </c>
      <c r="K142" s="16"/>
      <c r="L142" s="17">
        <f t="shared" si="15"/>
        <v>0</v>
      </c>
    </row>
    <row r="143" spans="1:12" x14ac:dyDescent="0.25">
      <c r="A143" s="9" t="s">
        <v>30</v>
      </c>
      <c r="B143" s="9" t="s">
        <v>217</v>
      </c>
      <c r="C143" s="9">
        <v>280</v>
      </c>
      <c r="D143" s="9">
        <v>151</v>
      </c>
      <c r="E143" s="9">
        <v>18.7</v>
      </c>
      <c r="F143" s="9" t="s">
        <v>31</v>
      </c>
      <c r="G143" s="9">
        <v>18.7</v>
      </c>
      <c r="H143" s="9">
        <f t="shared" si="12"/>
        <v>0</v>
      </c>
      <c r="I143" s="10">
        <f t="shared" si="13"/>
        <v>1</v>
      </c>
      <c r="J143" s="17">
        <f t="shared" si="14"/>
        <v>2823.7</v>
      </c>
      <c r="K143" s="16"/>
      <c r="L143" s="17">
        <f t="shared" si="15"/>
        <v>0</v>
      </c>
    </row>
    <row r="144" spans="1:12" x14ac:dyDescent="0.25">
      <c r="A144" s="9" t="s">
        <v>22</v>
      </c>
      <c r="B144" s="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4"/>
        <v>350</v>
      </c>
      <c r="K144" s="16"/>
      <c r="L144" s="17">
        <f t="shared" si="15"/>
        <v>0</v>
      </c>
    </row>
    <row r="145" spans="1:12" x14ac:dyDescent="0.25">
      <c r="A145" s="9" t="s">
        <v>21</v>
      </c>
      <c r="B145" s="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14"/>
        <v>400</v>
      </c>
      <c r="K145" s="16"/>
      <c r="L145" s="17">
        <f t="shared" si="15"/>
        <v>0</v>
      </c>
    </row>
    <row r="146" spans="1:12" x14ac:dyDescent="0.25">
      <c r="A146" s="9" t="s">
        <v>34</v>
      </c>
      <c r="B146" s="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4"/>
        <v>800</v>
      </c>
      <c r="K146" s="16"/>
      <c r="L146" s="17">
        <f t="shared" si="15"/>
        <v>0</v>
      </c>
    </row>
    <row r="147" spans="1:12" x14ac:dyDescent="0.25">
      <c r="A147" s="9" t="s">
        <v>22</v>
      </c>
      <c r="B147" s="9" t="s">
        <v>274</v>
      </c>
      <c r="C147" s="9">
        <v>289</v>
      </c>
      <c r="D147" s="9">
        <v>75</v>
      </c>
      <c r="E147" s="9">
        <v>106</v>
      </c>
      <c r="F147" s="9" t="s">
        <v>31</v>
      </c>
      <c r="G147" s="9">
        <v>106</v>
      </c>
      <c r="H147" s="9">
        <f t="shared" si="12"/>
        <v>0</v>
      </c>
      <c r="I147" s="10">
        <f t="shared" si="13"/>
        <v>1</v>
      </c>
      <c r="J147" s="17">
        <f t="shared" si="14"/>
        <v>7950</v>
      </c>
      <c r="K147" s="16"/>
      <c r="L147" s="17">
        <f t="shared" si="15"/>
        <v>0</v>
      </c>
    </row>
    <row r="148" spans="1:12" x14ac:dyDescent="0.25">
      <c r="A148" s="9" t="s">
        <v>27</v>
      </c>
      <c r="B148" s="9" t="s">
        <v>288</v>
      </c>
      <c r="C148" s="9">
        <v>346</v>
      </c>
      <c r="D148" s="9">
        <v>50000</v>
      </c>
      <c r="E148" s="9">
        <v>1</v>
      </c>
      <c r="F148" s="9" t="s">
        <v>12</v>
      </c>
      <c r="G148" s="9">
        <v>0</v>
      </c>
      <c r="H148" s="9">
        <f t="shared" si="12"/>
        <v>1</v>
      </c>
      <c r="I148" s="10">
        <f t="shared" si="13"/>
        <v>0</v>
      </c>
      <c r="J148" s="17">
        <f t="shared" si="14"/>
        <v>0</v>
      </c>
      <c r="K148" s="16"/>
      <c r="L148" s="17">
        <f t="shared" si="15"/>
        <v>0</v>
      </c>
    </row>
    <row r="149" spans="1:12" x14ac:dyDescent="0.25">
      <c r="A149" s="9" t="s">
        <v>24</v>
      </c>
      <c r="B149" s="9" t="s">
        <v>289</v>
      </c>
      <c r="C149" s="9">
        <v>352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12"/>
        <v>1</v>
      </c>
      <c r="I149" s="10">
        <f t="shared" si="13"/>
        <v>0</v>
      </c>
      <c r="J149" s="17">
        <f t="shared" si="14"/>
        <v>0</v>
      </c>
      <c r="K149" s="16"/>
      <c r="L149" s="17">
        <f t="shared" si="15"/>
        <v>0</v>
      </c>
    </row>
    <row r="150" spans="1:12" x14ac:dyDescent="0.25">
      <c r="A150" s="9" t="s">
        <v>42</v>
      </c>
      <c r="B150" s="9" t="s">
        <v>383</v>
      </c>
      <c r="C150" s="9">
        <v>360</v>
      </c>
      <c r="D150" s="9">
        <v>301.392</v>
      </c>
      <c r="E150" s="9">
        <v>13.021739999999999</v>
      </c>
      <c r="F150" s="9" t="s">
        <v>23</v>
      </c>
      <c r="G150" s="9">
        <v>13.02</v>
      </c>
      <c r="H150" s="9">
        <f t="shared" si="12"/>
        <v>1.7399999999998528E-3</v>
      </c>
      <c r="I150" s="10">
        <f t="shared" si="13"/>
        <v>0.99986637730441552</v>
      </c>
      <c r="J150" s="17">
        <f t="shared" si="14"/>
        <v>3924.1238399999997</v>
      </c>
      <c r="K150" s="16"/>
      <c r="L150" s="17">
        <f t="shared" si="15"/>
        <v>0</v>
      </c>
    </row>
    <row r="151" spans="1:12" x14ac:dyDescent="0.25">
      <c r="A151" s="9" t="s">
        <v>21</v>
      </c>
      <c r="B151" s="9" t="s">
        <v>261</v>
      </c>
      <c r="C151" s="9">
        <v>418</v>
      </c>
      <c r="D151" s="9">
        <v>16.149999999999999</v>
      </c>
      <c r="E151" s="9">
        <v>58.62</v>
      </c>
      <c r="F151" s="9" t="s">
        <v>10</v>
      </c>
      <c r="G151" s="9">
        <v>58.62</v>
      </c>
      <c r="H151" s="9">
        <f t="shared" si="12"/>
        <v>0</v>
      </c>
      <c r="I151" s="10">
        <f t="shared" si="13"/>
        <v>1</v>
      </c>
      <c r="J151" s="17">
        <f t="shared" si="14"/>
        <v>946.71299999999985</v>
      </c>
      <c r="K151" s="16"/>
      <c r="L151" s="17">
        <f t="shared" si="15"/>
        <v>0</v>
      </c>
    </row>
    <row r="152" spans="1:12" x14ac:dyDescent="0.25">
      <c r="A152" s="9" t="s">
        <v>21</v>
      </c>
      <c r="B152" s="9" t="s">
        <v>262</v>
      </c>
      <c r="C152" s="9">
        <v>419</v>
      </c>
      <c r="D152" s="9">
        <v>32.292000000000002</v>
      </c>
      <c r="E152" s="9">
        <v>58.62</v>
      </c>
      <c r="F152" s="9" t="s">
        <v>10</v>
      </c>
      <c r="G152" s="9">
        <v>58.62</v>
      </c>
      <c r="H152" s="9">
        <f t="shared" si="12"/>
        <v>0</v>
      </c>
      <c r="I152" s="10">
        <f t="shared" si="13"/>
        <v>1</v>
      </c>
      <c r="J152" s="17">
        <f t="shared" si="14"/>
        <v>1892.95704</v>
      </c>
      <c r="K152" s="16"/>
      <c r="L152" s="17">
        <f t="shared" si="15"/>
        <v>0</v>
      </c>
    </row>
    <row r="153" spans="1:12" x14ac:dyDescent="0.25">
      <c r="A153" s="9" t="s">
        <v>46</v>
      </c>
      <c r="B153" s="9" t="s">
        <v>384</v>
      </c>
      <c r="C153" s="9">
        <v>506</v>
      </c>
      <c r="D153" s="9">
        <v>4954</v>
      </c>
      <c r="E153" s="9">
        <v>17.41</v>
      </c>
      <c r="F153" s="9" t="s">
        <v>19</v>
      </c>
      <c r="G153" s="9">
        <v>17.41</v>
      </c>
      <c r="H153" s="9">
        <f t="shared" si="12"/>
        <v>0</v>
      </c>
      <c r="I153" s="10">
        <f t="shared" si="13"/>
        <v>1</v>
      </c>
      <c r="J153" s="17">
        <f t="shared" si="14"/>
        <v>86249.14</v>
      </c>
      <c r="K153" s="16"/>
      <c r="L153" s="17">
        <f t="shared" si="15"/>
        <v>0</v>
      </c>
    </row>
    <row r="154" spans="1:12" ht="15.75" x14ac:dyDescent="0.25">
      <c r="J154" s="21">
        <f>SUM(J4:J153)</f>
        <v>1162207.4289000002</v>
      </c>
      <c r="L154" s="21">
        <f>SUM(L4:L153)</f>
        <v>0</v>
      </c>
    </row>
  </sheetData>
  <autoFilter ref="A3:O154" xr:uid="{00000000-0009-0000-0000-000059000000}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3:O150"/>
  <sheetViews>
    <sheetView topLeftCell="C19" zoomScale="85" zoomScaleNormal="85" workbookViewId="0">
      <selection activeCell="A138" sqref="A138:XFD141"/>
    </sheetView>
  </sheetViews>
  <sheetFormatPr defaultRowHeight="15" x14ac:dyDescent="0.25"/>
  <cols>
    <col min="1" max="1" width="34" customWidth="1"/>
    <col min="2" max="2" width="50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v>0</v>
      </c>
      <c r="I4" s="9">
        <v>100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v>0</v>
      </c>
      <c r="I7" s="9">
        <v>100</v>
      </c>
      <c r="J7" s="17">
        <f t="shared" si="0"/>
        <v>22766.184000000001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v>0</v>
      </c>
      <c r="I8" s="9">
        <v>100</v>
      </c>
      <c r="J8" s="17">
        <f t="shared" si="0"/>
        <v>1183.1600000000001</v>
      </c>
      <c r="K8" s="16"/>
      <c r="L8" s="17">
        <f t="shared" si="1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0</v>
      </c>
      <c r="H9" s="9">
        <v>93.48</v>
      </c>
      <c r="I9" s="9">
        <v>0</v>
      </c>
      <c r="J9" s="17">
        <f t="shared" si="0"/>
        <v>0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v>0</v>
      </c>
      <c r="I10" s="9">
        <v>100</v>
      </c>
      <c r="J10" s="17">
        <f t="shared" si="0"/>
        <v>2020.92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15</v>
      </c>
      <c r="B11" s="29" t="s">
        <v>231</v>
      </c>
      <c r="C11" s="9">
        <v>17</v>
      </c>
      <c r="D11" s="9">
        <v>5500</v>
      </c>
      <c r="E11" s="9">
        <v>1</v>
      </c>
      <c r="F11" s="9" t="s">
        <v>12</v>
      </c>
      <c r="G11" s="9">
        <v>1</v>
      </c>
      <c r="H11" s="9">
        <v>0</v>
      </c>
      <c r="I11" s="9">
        <v>100</v>
      </c>
      <c r="J11" s="17">
        <f t="shared" si="0"/>
        <v>5500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94</v>
      </c>
      <c r="C12" s="9">
        <v>18</v>
      </c>
      <c r="D12" s="9">
        <v>5500</v>
      </c>
      <c r="E12" s="9">
        <v>1</v>
      </c>
      <c r="F12" s="9" t="s">
        <v>12</v>
      </c>
      <c r="G12" s="9">
        <v>1</v>
      </c>
      <c r="H12" s="9">
        <v>0</v>
      </c>
      <c r="I12" s="9">
        <v>100</v>
      </c>
      <c r="J12" s="17">
        <f t="shared" si="0"/>
        <v>5500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v>0</v>
      </c>
      <c r="I13" s="9">
        <v>100</v>
      </c>
      <c r="J13" s="17">
        <f t="shared" si="0"/>
        <v>3000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3.4660000000000002</v>
      </c>
      <c r="F14" s="9" t="s">
        <v>14</v>
      </c>
      <c r="G14" s="9">
        <v>3.47</v>
      </c>
      <c r="H14" s="9">
        <v>0</v>
      </c>
      <c r="I14" s="9">
        <v>100</v>
      </c>
      <c r="J14" s="17">
        <f t="shared" si="0"/>
        <v>3470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2.8860000000000001</v>
      </c>
      <c r="F15" s="9" t="s">
        <v>14</v>
      </c>
      <c r="G15" s="9">
        <v>2.89</v>
      </c>
      <c r="H15" s="9">
        <v>0</v>
      </c>
      <c r="I15" s="9">
        <v>100</v>
      </c>
      <c r="J15" s="17">
        <f t="shared" si="0"/>
        <v>2890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9.1859999999999999</v>
      </c>
      <c r="F16" s="9" t="s">
        <v>14</v>
      </c>
      <c r="G16" s="9">
        <v>9.19</v>
      </c>
      <c r="H16" s="9">
        <v>0</v>
      </c>
      <c r="I16" s="9">
        <v>100</v>
      </c>
      <c r="J16" s="17">
        <f t="shared" si="0"/>
        <v>9190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</v>
      </c>
      <c r="F17" s="9" t="s">
        <v>16</v>
      </c>
      <c r="G17" s="9">
        <v>0.3</v>
      </c>
      <c r="H17" s="9">
        <v>0</v>
      </c>
      <c r="I17" s="9">
        <v>100</v>
      </c>
      <c r="J17" s="17">
        <f t="shared" si="0"/>
        <v>2250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v>0</v>
      </c>
      <c r="I18" s="9">
        <v>100</v>
      </c>
      <c r="J18" s="17">
        <f t="shared" si="0"/>
        <v>5250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v>0</v>
      </c>
      <c r="I19" s="9">
        <v>100</v>
      </c>
      <c r="J19" s="17">
        <f t="shared" si="0"/>
        <v>4125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v>0</v>
      </c>
      <c r="I20" s="9">
        <v>100</v>
      </c>
      <c r="J20" s="17">
        <f t="shared" si="0"/>
        <v>6000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1.5</v>
      </c>
      <c r="F21" s="9" t="s">
        <v>16</v>
      </c>
      <c r="G21" s="9">
        <v>1.5</v>
      </c>
      <c r="H21" s="9">
        <v>0</v>
      </c>
      <c r="I21" s="9">
        <v>100</v>
      </c>
      <c r="J21" s="17">
        <f t="shared" si="0"/>
        <v>11250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0.2</v>
      </c>
      <c r="F22" s="9" t="s">
        <v>16</v>
      </c>
      <c r="G22" s="9">
        <v>0.2</v>
      </c>
      <c r="H22" s="9">
        <v>0</v>
      </c>
      <c r="I22" s="9">
        <v>100</v>
      </c>
      <c r="J22" s="17">
        <f t="shared" si="0"/>
        <v>1500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0.15</v>
      </c>
      <c r="H23" s="9">
        <v>0</v>
      </c>
      <c r="I23" s="9">
        <v>100</v>
      </c>
      <c r="J23" s="17">
        <f t="shared" si="0"/>
        <v>1125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301.392</v>
      </c>
      <c r="E24" s="9">
        <v>27.68</v>
      </c>
      <c r="F24" s="9" t="s">
        <v>10</v>
      </c>
      <c r="G24" s="9">
        <v>27.68</v>
      </c>
      <c r="H24" s="9">
        <v>0</v>
      </c>
      <c r="I24" s="9">
        <v>100</v>
      </c>
      <c r="J24" s="17">
        <f t="shared" si="0"/>
        <v>8342.5305599999992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301.392</v>
      </c>
      <c r="E25" s="9">
        <v>29.81</v>
      </c>
      <c r="F25" s="9" t="s">
        <v>10</v>
      </c>
      <c r="G25" s="9">
        <v>29.81</v>
      </c>
      <c r="H25" s="9">
        <v>0</v>
      </c>
      <c r="I25" s="9">
        <v>100</v>
      </c>
      <c r="J25" s="17">
        <f t="shared" si="0"/>
        <v>8984.4955200000004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301.392</v>
      </c>
      <c r="E26" s="9">
        <v>63.524700000000003</v>
      </c>
      <c r="F26" s="9" t="s">
        <v>10</v>
      </c>
      <c r="G26" s="9">
        <v>63.52</v>
      </c>
      <c r="H26" s="9">
        <v>0</v>
      </c>
      <c r="I26" s="9">
        <v>100</v>
      </c>
      <c r="J26" s="17">
        <f t="shared" si="0"/>
        <v>19144.419840000002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301.392</v>
      </c>
      <c r="E27" s="9">
        <v>49.63777863</v>
      </c>
      <c r="F27" s="9" t="s">
        <v>10</v>
      </c>
      <c r="G27" s="9">
        <v>49.64</v>
      </c>
      <c r="H27" s="9">
        <v>0</v>
      </c>
      <c r="I27" s="9">
        <v>100</v>
      </c>
      <c r="J27" s="17">
        <f t="shared" si="0"/>
        <v>14961.09888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301.392</v>
      </c>
      <c r="E28" s="9">
        <v>142.04756599999999</v>
      </c>
      <c r="F28" s="9" t="s">
        <v>10</v>
      </c>
      <c r="G28" s="9">
        <v>142.05000000000001</v>
      </c>
      <c r="H28" s="9">
        <v>0</v>
      </c>
      <c r="I28" s="9">
        <v>100</v>
      </c>
      <c r="J28" s="17">
        <f t="shared" si="0"/>
        <v>42812.7336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301.392</v>
      </c>
      <c r="E29" s="9">
        <v>11.48736529</v>
      </c>
      <c r="F29" s="9" t="s">
        <v>10</v>
      </c>
      <c r="G29" s="9">
        <v>11.49</v>
      </c>
      <c r="H29" s="9">
        <v>0</v>
      </c>
      <c r="I29" s="9">
        <v>100</v>
      </c>
      <c r="J29" s="17">
        <f t="shared" si="0"/>
        <v>3462.9940799999999</v>
      </c>
      <c r="K29" s="16"/>
      <c r="L29" s="17">
        <f t="shared" si="1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301.392</v>
      </c>
      <c r="E30" s="9">
        <v>9.2505000000000006</v>
      </c>
      <c r="F30" s="9" t="s">
        <v>10</v>
      </c>
      <c r="G30" s="9">
        <v>9.25</v>
      </c>
      <c r="H30" s="9">
        <v>0</v>
      </c>
      <c r="I30" s="9">
        <v>99.995000000000005</v>
      </c>
      <c r="J30" s="17">
        <f t="shared" si="0"/>
        <v>2787.8759999999997</v>
      </c>
      <c r="K30" s="16"/>
      <c r="L30" s="17">
        <f t="shared" si="1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9.8919999999999995</v>
      </c>
      <c r="F31" s="9" t="s">
        <v>14</v>
      </c>
      <c r="G31" s="9">
        <v>9.89</v>
      </c>
      <c r="H31" s="9">
        <v>0</v>
      </c>
      <c r="I31" s="9">
        <v>100</v>
      </c>
      <c r="J31" s="17">
        <f t="shared" si="0"/>
        <v>2225.25</v>
      </c>
      <c r="K31" s="16"/>
      <c r="L31" s="17">
        <f t="shared" si="1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2.4420000000000002</v>
      </c>
      <c r="F32" s="9" t="s">
        <v>14</v>
      </c>
      <c r="G32" s="9">
        <v>2.44</v>
      </c>
      <c r="H32" s="9">
        <v>0</v>
      </c>
      <c r="I32" s="9">
        <v>100</v>
      </c>
      <c r="J32" s="17">
        <f t="shared" si="0"/>
        <v>3660</v>
      </c>
      <c r="K32" s="16"/>
      <c r="L32" s="17">
        <f t="shared" si="1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4.33</v>
      </c>
      <c r="F33" s="9" t="s">
        <v>14</v>
      </c>
      <c r="G33" s="9">
        <v>4.33</v>
      </c>
      <c r="H33" s="9">
        <v>0</v>
      </c>
      <c r="I33" s="9">
        <v>100</v>
      </c>
      <c r="J33" s="17">
        <f t="shared" si="0"/>
        <v>3897</v>
      </c>
      <c r="K33" s="16"/>
      <c r="L33" s="17">
        <f t="shared" si="1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3.0409999999999999</v>
      </c>
      <c r="F34" s="9" t="s">
        <v>14</v>
      </c>
      <c r="G34" s="9">
        <v>3.04</v>
      </c>
      <c r="H34" s="9">
        <v>0</v>
      </c>
      <c r="I34" s="9">
        <v>100</v>
      </c>
      <c r="J34" s="17">
        <f t="shared" si="0"/>
        <v>6080</v>
      </c>
      <c r="K34" s="16"/>
      <c r="L34" s="17">
        <f t="shared" si="1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16.867000000000001</v>
      </c>
      <c r="F35" s="9" t="s">
        <v>14</v>
      </c>
      <c r="G35" s="9">
        <v>16.87</v>
      </c>
      <c r="H35" s="9">
        <v>0</v>
      </c>
      <c r="I35" s="9">
        <v>100</v>
      </c>
      <c r="J35" s="17">
        <f t="shared" si="0"/>
        <v>3795.75</v>
      </c>
      <c r="K35" s="16"/>
      <c r="L35" s="17">
        <f t="shared" si="1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1.77</v>
      </c>
      <c r="F36" s="9" t="s">
        <v>14</v>
      </c>
      <c r="G36" s="9">
        <v>1.77</v>
      </c>
      <c r="H36" s="9">
        <v>0</v>
      </c>
      <c r="I36" s="9">
        <v>100</v>
      </c>
      <c r="J36" s="17">
        <f t="shared" si="0"/>
        <v>3540</v>
      </c>
      <c r="K36" s="16"/>
      <c r="L36" s="17">
        <f t="shared" si="1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0.99</v>
      </c>
      <c r="F37" s="9" t="s">
        <v>14</v>
      </c>
      <c r="G37" s="9">
        <v>0.99</v>
      </c>
      <c r="H37" s="9">
        <v>0</v>
      </c>
      <c r="I37" s="9">
        <v>100</v>
      </c>
      <c r="J37" s="17">
        <f t="shared" si="0"/>
        <v>1485</v>
      </c>
      <c r="K37" s="16"/>
      <c r="L37" s="17">
        <f t="shared" si="1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v>0</v>
      </c>
      <c r="I38" s="9">
        <v>100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0.7</v>
      </c>
      <c r="F39" s="9" t="s">
        <v>16</v>
      </c>
      <c r="G39" s="9">
        <v>0.7</v>
      </c>
      <c r="H39" s="9">
        <v>0</v>
      </c>
      <c r="I39" s="9">
        <v>100</v>
      </c>
      <c r="J39" s="17">
        <f t="shared" si="0"/>
        <v>5250</v>
      </c>
      <c r="K39" s="16"/>
      <c r="L39" s="17">
        <f t="shared" si="1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v>0</v>
      </c>
      <c r="I40" s="9">
        <v>100</v>
      </c>
      <c r="J40" s="17">
        <f t="shared" si="0"/>
        <v>8250</v>
      </c>
      <c r="K40" s="16"/>
      <c r="L40" s="17">
        <f t="shared" si="1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0.2</v>
      </c>
      <c r="F41" s="9" t="s">
        <v>16</v>
      </c>
      <c r="G41" s="9">
        <v>0.2</v>
      </c>
      <c r="H41" s="9">
        <v>0</v>
      </c>
      <c r="I41" s="9">
        <v>100</v>
      </c>
      <c r="J41" s="17">
        <f t="shared" si="0"/>
        <v>1500</v>
      </c>
      <c r="K41" s="16"/>
      <c r="L41" s="17">
        <f t="shared" si="1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v>0</v>
      </c>
      <c r="I42" s="9">
        <v>100</v>
      </c>
      <c r="J42" s="17">
        <f t="shared" si="0"/>
        <v>1125</v>
      </c>
      <c r="K42" s="16"/>
      <c r="L42" s="17">
        <f t="shared" si="1"/>
        <v>0</v>
      </c>
    </row>
    <row r="43" spans="1:12" x14ac:dyDescent="0.25">
      <c r="A43" s="9" t="s">
        <v>66</v>
      </c>
      <c r="B43" s="29" t="s">
        <v>124</v>
      </c>
      <c r="C43" s="9">
        <v>84</v>
      </c>
      <c r="D43" s="9">
        <v>301.392</v>
      </c>
      <c r="E43" s="9">
        <v>49.88</v>
      </c>
      <c r="F43" s="9" t="s">
        <v>10</v>
      </c>
      <c r="G43" s="9">
        <v>49.88</v>
      </c>
      <c r="H43" s="9">
        <v>0</v>
      </c>
      <c r="I43" s="9">
        <v>100</v>
      </c>
      <c r="J43" s="17">
        <f t="shared" si="0"/>
        <v>15033.43296</v>
      </c>
      <c r="K43" s="16"/>
      <c r="L43" s="17">
        <f t="shared" si="1"/>
        <v>0</v>
      </c>
    </row>
    <row r="44" spans="1:12" x14ac:dyDescent="0.25">
      <c r="A44" s="9" t="s">
        <v>66</v>
      </c>
      <c r="B44" s="29" t="s">
        <v>125</v>
      </c>
      <c r="C44" s="9">
        <v>85</v>
      </c>
      <c r="D44" s="9">
        <v>301.392</v>
      </c>
      <c r="E44" s="9">
        <v>118.822</v>
      </c>
      <c r="F44" s="9" t="s">
        <v>10</v>
      </c>
      <c r="G44" s="9">
        <v>118.82</v>
      </c>
      <c r="H44" s="9">
        <v>0</v>
      </c>
      <c r="I44" s="9">
        <v>100</v>
      </c>
      <c r="J44" s="17">
        <f t="shared" si="0"/>
        <v>35811.397440000001</v>
      </c>
      <c r="K44" s="16"/>
      <c r="L44" s="17">
        <f t="shared" si="1"/>
        <v>0</v>
      </c>
    </row>
    <row r="45" spans="1:12" x14ac:dyDescent="0.25">
      <c r="A45" s="9" t="s">
        <v>66</v>
      </c>
      <c r="B45" s="29" t="s">
        <v>126</v>
      </c>
      <c r="C45" s="9">
        <v>86</v>
      </c>
      <c r="D45" s="9">
        <v>301.392</v>
      </c>
      <c r="E45" s="9">
        <v>11.48736529</v>
      </c>
      <c r="F45" s="9" t="s">
        <v>10</v>
      </c>
      <c r="G45" s="9">
        <v>11.49</v>
      </c>
      <c r="H45" s="9">
        <v>0</v>
      </c>
      <c r="I45" s="9">
        <v>100</v>
      </c>
      <c r="J45" s="17">
        <f t="shared" si="0"/>
        <v>3462.9940799999999</v>
      </c>
      <c r="K45" s="16"/>
      <c r="L45" s="17">
        <f t="shared" si="1"/>
        <v>0</v>
      </c>
    </row>
    <row r="46" spans="1:12" x14ac:dyDescent="0.25">
      <c r="A46" s="9" t="s">
        <v>66</v>
      </c>
      <c r="B46" s="29" t="s">
        <v>127</v>
      </c>
      <c r="C46" s="9">
        <v>87</v>
      </c>
      <c r="D46" s="9">
        <v>301.392</v>
      </c>
      <c r="E46" s="9">
        <v>9.8149999999999995</v>
      </c>
      <c r="F46" s="9" t="s">
        <v>10</v>
      </c>
      <c r="G46" s="9">
        <v>9.82</v>
      </c>
      <c r="H46" s="9">
        <v>0</v>
      </c>
      <c r="I46" s="9">
        <v>100</v>
      </c>
      <c r="J46" s="17">
        <f t="shared" si="0"/>
        <v>2959.6694400000001</v>
      </c>
      <c r="K46" s="16"/>
      <c r="L46" s="17">
        <f t="shared" si="1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2.9430000000000001</v>
      </c>
      <c r="F47" s="9" t="s">
        <v>14</v>
      </c>
      <c r="G47" s="9">
        <v>2.94</v>
      </c>
      <c r="H47" s="9">
        <v>0</v>
      </c>
      <c r="I47" s="9">
        <v>100</v>
      </c>
      <c r="J47" s="17">
        <f t="shared" si="0"/>
        <v>5880</v>
      </c>
      <c r="K47" s="16"/>
      <c r="L47" s="17">
        <f t="shared" si="1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13.7</v>
      </c>
      <c r="F48" s="9" t="s">
        <v>14</v>
      </c>
      <c r="G48" s="9">
        <v>13.7</v>
      </c>
      <c r="H48" s="9">
        <v>0</v>
      </c>
      <c r="I48" s="9">
        <v>100</v>
      </c>
      <c r="J48" s="17">
        <f t="shared" si="0"/>
        <v>3082.5</v>
      </c>
      <c r="K48" s="16"/>
      <c r="L48" s="17">
        <f t="shared" si="1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1.99</v>
      </c>
      <c r="F49" s="9" t="s">
        <v>14</v>
      </c>
      <c r="G49" s="9">
        <v>1.99</v>
      </c>
      <c r="H49" s="9">
        <v>0</v>
      </c>
      <c r="I49" s="9">
        <v>100</v>
      </c>
      <c r="J49" s="17">
        <f t="shared" si="0"/>
        <v>3980</v>
      </c>
      <c r="K49" s="16"/>
      <c r="L49" s="17">
        <f t="shared" si="1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0.93700000000000006</v>
      </c>
      <c r="F50" s="9" t="s">
        <v>14</v>
      </c>
      <c r="G50" s="9">
        <v>0.94</v>
      </c>
      <c r="H50" s="9">
        <v>0</v>
      </c>
      <c r="I50" s="9">
        <v>100</v>
      </c>
      <c r="J50" s="17">
        <f t="shared" si="0"/>
        <v>1410</v>
      </c>
      <c r="K50" s="16"/>
      <c r="L50" s="17">
        <f t="shared" si="1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v>0</v>
      </c>
      <c r="I51" s="9">
        <v>100</v>
      </c>
      <c r="J51" s="17">
        <f t="shared" si="0"/>
        <v>750</v>
      </c>
      <c r="K51" s="16"/>
      <c r="L51" s="17">
        <f t="shared" si="1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v>0</v>
      </c>
      <c r="I52" s="9">
        <v>100</v>
      </c>
      <c r="J52" s="17">
        <f t="shared" si="0"/>
        <v>1875</v>
      </c>
      <c r="K52" s="16"/>
      <c r="L52" s="17">
        <f t="shared" si="1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0.03</v>
      </c>
      <c r="F53" s="9" t="s">
        <v>16</v>
      </c>
      <c r="G53" s="9">
        <v>0.03</v>
      </c>
      <c r="H53" s="9">
        <v>0</v>
      </c>
      <c r="I53" s="9">
        <v>100</v>
      </c>
      <c r="J53" s="17">
        <f t="shared" si="0"/>
        <v>225</v>
      </c>
      <c r="K53" s="16"/>
      <c r="L53" s="17">
        <f t="shared" si="1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v>0</v>
      </c>
      <c r="I54" s="9">
        <v>100</v>
      </c>
      <c r="J54" s="17">
        <f t="shared" si="0"/>
        <v>2441.2752</v>
      </c>
      <c r="K54" s="16"/>
      <c r="L54" s="17">
        <f t="shared" si="1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301.392</v>
      </c>
      <c r="E55" s="9">
        <v>27.13</v>
      </c>
      <c r="F55" s="9" t="s">
        <v>10</v>
      </c>
      <c r="G55" s="9">
        <v>27.13</v>
      </c>
      <c r="H55" s="9">
        <v>0</v>
      </c>
      <c r="I55" s="9">
        <v>100</v>
      </c>
      <c r="J55" s="17">
        <f t="shared" si="0"/>
        <v>8176.7649599999995</v>
      </c>
      <c r="K55" s="16"/>
      <c r="L55" s="17">
        <f t="shared" si="1"/>
        <v>0</v>
      </c>
    </row>
    <row r="56" spans="1:12" x14ac:dyDescent="0.25">
      <c r="A56" s="9" t="s">
        <v>66</v>
      </c>
      <c r="B56" s="29" t="s">
        <v>137</v>
      </c>
      <c r="C56" s="9">
        <v>108</v>
      </c>
      <c r="D56" s="9">
        <v>301.392</v>
      </c>
      <c r="E56" s="9">
        <v>1.89</v>
      </c>
      <c r="F56" s="9" t="s">
        <v>10</v>
      </c>
      <c r="G56" s="9">
        <v>1.89</v>
      </c>
      <c r="H56" s="9">
        <v>0</v>
      </c>
      <c r="I56" s="9">
        <v>100</v>
      </c>
      <c r="J56" s="17">
        <f t="shared" si="0"/>
        <v>569.63087999999993</v>
      </c>
      <c r="K56" s="16"/>
      <c r="L56" s="17">
        <f t="shared" si="1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v>0</v>
      </c>
      <c r="I57" s="9">
        <v>100</v>
      </c>
      <c r="J57" s="17">
        <f t="shared" si="0"/>
        <v>820</v>
      </c>
      <c r="K57" s="16"/>
      <c r="L57" s="17">
        <f t="shared" si="1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2.4119999999999999</v>
      </c>
      <c r="F58" s="9" t="s">
        <v>14</v>
      </c>
      <c r="G58" s="9">
        <v>2.41</v>
      </c>
      <c r="H58" s="9">
        <v>0</v>
      </c>
      <c r="I58" s="9">
        <v>100</v>
      </c>
      <c r="J58" s="17">
        <f t="shared" si="0"/>
        <v>542.25</v>
      </c>
      <c r="K58" s="16"/>
      <c r="L58" s="17">
        <f t="shared" si="1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0.22</v>
      </c>
      <c r="F59" s="9" t="s">
        <v>14</v>
      </c>
      <c r="G59" s="9">
        <v>0.22</v>
      </c>
      <c r="H59" s="9">
        <v>0</v>
      </c>
      <c r="I59" s="9">
        <v>100</v>
      </c>
      <c r="J59" s="17">
        <f t="shared" si="0"/>
        <v>330</v>
      </c>
      <c r="K59" s="16"/>
      <c r="L59" s="17">
        <f t="shared" si="1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v>0</v>
      </c>
      <c r="I60" s="9">
        <v>100</v>
      </c>
      <c r="J60" s="17">
        <f t="shared" si="0"/>
        <v>2200</v>
      </c>
      <c r="K60" s="16"/>
      <c r="L60" s="17">
        <f t="shared" si="1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v>0</v>
      </c>
      <c r="I61" s="9">
        <v>100</v>
      </c>
      <c r="J61" s="17">
        <f t="shared" si="0"/>
        <v>2000</v>
      </c>
      <c r="K61" s="16"/>
      <c r="L61" s="17">
        <f t="shared" si="1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v>0</v>
      </c>
      <c r="I62" s="9">
        <v>100</v>
      </c>
      <c r="J62" s="17">
        <f t="shared" si="0"/>
        <v>5864</v>
      </c>
      <c r="K62" s="16"/>
      <c r="L62" s="17">
        <f t="shared" si="1"/>
        <v>0</v>
      </c>
    </row>
    <row r="63" spans="1:12" x14ac:dyDescent="0.25">
      <c r="A63" s="9" t="s">
        <v>54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v>0</v>
      </c>
      <c r="I63" s="9">
        <v>100</v>
      </c>
      <c r="J63" s="17">
        <f t="shared" si="0"/>
        <v>22453.919280000002</v>
      </c>
      <c r="K63" s="16"/>
      <c r="L63" s="17">
        <f t="shared" si="1"/>
        <v>0</v>
      </c>
    </row>
    <row r="64" spans="1:12" x14ac:dyDescent="0.25">
      <c r="A64" s="9" t="s">
        <v>54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v>0</v>
      </c>
      <c r="I64" s="9">
        <v>100</v>
      </c>
      <c r="J64" s="17">
        <f t="shared" si="0"/>
        <v>25809.703920000004</v>
      </c>
      <c r="K64" s="16"/>
      <c r="L64" s="17">
        <f t="shared" si="1"/>
        <v>0</v>
      </c>
    </row>
    <row r="65" spans="1:12" x14ac:dyDescent="0.25">
      <c r="A65" s="9" t="s">
        <v>54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v>0</v>
      </c>
      <c r="I65" s="9">
        <v>100</v>
      </c>
      <c r="J65" s="17">
        <f t="shared" si="0"/>
        <v>13041.447120000001</v>
      </c>
      <c r="K65" s="16"/>
      <c r="L65" s="17">
        <f t="shared" si="1"/>
        <v>0</v>
      </c>
    </row>
    <row r="66" spans="1:12" x14ac:dyDescent="0.25">
      <c r="A66" s="9" t="s">
        <v>54</v>
      </c>
      <c r="B66" s="29" t="s">
        <v>145</v>
      </c>
      <c r="C66" s="9">
        <v>133</v>
      </c>
      <c r="D66" s="9">
        <v>65.599999999999994</v>
      </c>
      <c r="E66" s="9">
        <v>29.04</v>
      </c>
      <c r="F66" s="9" t="s">
        <v>19</v>
      </c>
      <c r="G66" s="9">
        <v>29.04</v>
      </c>
      <c r="H66" s="9">
        <v>0</v>
      </c>
      <c r="I66" s="9">
        <v>100</v>
      </c>
      <c r="J66" s="17">
        <f t="shared" si="0"/>
        <v>1905.0239999999999</v>
      </c>
      <c r="K66" s="16"/>
      <c r="L66" s="17">
        <f t="shared" si="1"/>
        <v>0</v>
      </c>
    </row>
    <row r="67" spans="1:12" x14ac:dyDescent="0.25">
      <c r="A67" s="9" t="s">
        <v>54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v>0</v>
      </c>
      <c r="I67" s="9">
        <v>100</v>
      </c>
      <c r="J67" s="17">
        <f t="shared" si="0"/>
        <v>2102.4799999999996</v>
      </c>
      <c r="K67" s="16"/>
      <c r="L67" s="17">
        <f t="shared" si="1"/>
        <v>0</v>
      </c>
    </row>
    <row r="68" spans="1:12" x14ac:dyDescent="0.25">
      <c r="A68" s="9" t="s">
        <v>54</v>
      </c>
      <c r="B68" s="29" t="s">
        <v>276</v>
      </c>
      <c r="C68" s="9">
        <v>138</v>
      </c>
      <c r="D68" s="9">
        <v>193.75200000000001</v>
      </c>
      <c r="E68" s="9">
        <v>1.05</v>
      </c>
      <c r="F68" s="9" t="s">
        <v>10</v>
      </c>
      <c r="G68" s="9">
        <v>1.05</v>
      </c>
      <c r="H68" s="9">
        <v>0</v>
      </c>
      <c r="I68" s="9">
        <v>100</v>
      </c>
      <c r="J68" s="17">
        <f t="shared" si="0"/>
        <v>203.43960000000001</v>
      </c>
      <c r="K68" s="16"/>
      <c r="L68" s="17">
        <f t="shared" si="1"/>
        <v>0</v>
      </c>
    </row>
    <row r="69" spans="1:12" x14ac:dyDescent="0.25">
      <c r="A69" s="9" t="s">
        <v>54</v>
      </c>
      <c r="B69" s="29" t="s">
        <v>310</v>
      </c>
      <c r="C69" s="9">
        <v>139</v>
      </c>
      <c r="D69" s="9">
        <v>35</v>
      </c>
      <c r="E69" s="9">
        <v>307</v>
      </c>
      <c r="F69" s="9" t="s">
        <v>10</v>
      </c>
      <c r="G69" s="9">
        <v>307</v>
      </c>
      <c r="H69" s="9">
        <v>0</v>
      </c>
      <c r="I69" s="9">
        <v>100</v>
      </c>
      <c r="J69" s="17">
        <f t="shared" ref="J69:J149" si="2">D69*G69</f>
        <v>10745</v>
      </c>
      <c r="K69" s="16"/>
      <c r="L69" s="17">
        <f t="shared" ref="L69:L149" si="3">D69*E69*K69</f>
        <v>0</v>
      </c>
    </row>
    <row r="70" spans="1:12" x14ac:dyDescent="0.25">
      <c r="A70" s="9" t="s">
        <v>54</v>
      </c>
      <c r="B70" s="29" t="s">
        <v>147</v>
      </c>
      <c r="C70" s="9">
        <v>140</v>
      </c>
      <c r="D70" s="9">
        <v>8.07</v>
      </c>
      <c r="E70" s="9">
        <v>449.8</v>
      </c>
      <c r="F70" s="9" t="s">
        <v>10</v>
      </c>
      <c r="G70" s="9">
        <v>449.8</v>
      </c>
      <c r="H70" s="9">
        <v>0</v>
      </c>
      <c r="I70" s="9">
        <v>100</v>
      </c>
      <c r="J70" s="17">
        <f t="shared" si="2"/>
        <v>3629.8860000000004</v>
      </c>
      <c r="K70" s="16"/>
      <c r="L70" s="17">
        <f t="shared" si="3"/>
        <v>0</v>
      </c>
    </row>
    <row r="71" spans="1:12" x14ac:dyDescent="0.25">
      <c r="A71" s="9" t="s">
        <v>54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v>0</v>
      </c>
      <c r="I71" s="9">
        <v>100</v>
      </c>
      <c r="J71" s="17">
        <f t="shared" si="2"/>
        <v>10023.329159999999</v>
      </c>
      <c r="K71" s="16"/>
      <c r="L71" s="17">
        <f t="shared" si="3"/>
        <v>0</v>
      </c>
    </row>
    <row r="72" spans="1:12" x14ac:dyDescent="0.25">
      <c r="A72" s="9" t="s">
        <v>54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v>0</v>
      </c>
      <c r="I72" s="9">
        <v>100</v>
      </c>
      <c r="J72" s="17">
        <f t="shared" si="2"/>
        <v>27220.971959999999</v>
      </c>
      <c r="K72" s="16"/>
      <c r="L72" s="17">
        <f t="shared" si="3"/>
        <v>0</v>
      </c>
    </row>
    <row r="73" spans="1:12" x14ac:dyDescent="0.25">
      <c r="A73" s="9" t="s">
        <v>54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v>0</v>
      </c>
      <c r="I73" s="9">
        <v>100</v>
      </c>
      <c r="J73" s="17">
        <f t="shared" si="2"/>
        <v>40362.416640000003</v>
      </c>
      <c r="K73" s="16"/>
      <c r="L73" s="17">
        <f t="shared" si="3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v>0</v>
      </c>
      <c r="I74" s="9">
        <v>100</v>
      </c>
      <c r="J74" s="17">
        <f t="shared" si="2"/>
        <v>13000</v>
      </c>
      <c r="K74" s="16"/>
      <c r="L74" s="17">
        <f t="shared" si="3"/>
        <v>0</v>
      </c>
    </row>
    <row r="75" spans="1:12" x14ac:dyDescent="0.25">
      <c r="A75" s="9" t="s">
        <v>54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v>0</v>
      </c>
      <c r="I75" s="9">
        <v>100</v>
      </c>
      <c r="J75" s="17">
        <f t="shared" si="2"/>
        <v>10409.54148</v>
      </c>
      <c r="K75" s="16"/>
      <c r="L75" s="17">
        <f t="shared" si="3"/>
        <v>0</v>
      </c>
    </row>
    <row r="76" spans="1:12" x14ac:dyDescent="0.25">
      <c r="A76" s="9" t="s">
        <v>54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v>0</v>
      </c>
      <c r="I76" s="9">
        <v>100</v>
      </c>
      <c r="J76" s="17">
        <f t="shared" si="2"/>
        <v>30850.808039999996</v>
      </c>
      <c r="K76" s="16"/>
      <c r="L76" s="17">
        <f t="shared" si="3"/>
        <v>0</v>
      </c>
    </row>
    <row r="77" spans="1:12" x14ac:dyDescent="0.25">
      <c r="A77" s="9" t="s">
        <v>54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v>0</v>
      </c>
      <c r="I77" s="9">
        <v>100</v>
      </c>
      <c r="J77" s="17">
        <f t="shared" si="2"/>
        <v>27543.784320000002</v>
      </c>
      <c r="K77" s="16"/>
      <c r="L77" s="17">
        <f t="shared" si="3"/>
        <v>0</v>
      </c>
    </row>
    <row r="78" spans="1:12" x14ac:dyDescent="0.25">
      <c r="A78" s="9" t="s">
        <v>54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v>0</v>
      </c>
      <c r="I78" s="9">
        <v>100</v>
      </c>
      <c r="J78" s="17">
        <f t="shared" si="2"/>
        <v>1624.6105199999997</v>
      </c>
      <c r="K78" s="16"/>
      <c r="L78" s="17">
        <f t="shared" si="3"/>
        <v>0</v>
      </c>
    </row>
    <row r="79" spans="1:12" x14ac:dyDescent="0.25">
      <c r="A79" s="9" t="s">
        <v>54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v>0</v>
      </c>
      <c r="I79" s="9">
        <v>100</v>
      </c>
      <c r="J79" s="17">
        <f t="shared" si="2"/>
        <v>4677.9267599999994</v>
      </c>
      <c r="K79" s="16"/>
      <c r="L79" s="17">
        <f t="shared" si="3"/>
        <v>0</v>
      </c>
    </row>
    <row r="80" spans="1:12" x14ac:dyDescent="0.25">
      <c r="A80" s="9" t="s">
        <v>54</v>
      </c>
      <c r="B80" s="29" t="s">
        <v>157</v>
      </c>
      <c r="C80" s="9">
        <v>165</v>
      </c>
      <c r="D80" s="9">
        <v>193.75200000000001</v>
      </c>
      <c r="E80" s="9">
        <v>105.8</v>
      </c>
      <c r="F80" s="9" t="s">
        <v>10</v>
      </c>
      <c r="G80" s="9">
        <v>105.8</v>
      </c>
      <c r="H80" s="9">
        <v>0</v>
      </c>
      <c r="I80" s="9">
        <v>100</v>
      </c>
      <c r="J80" s="17">
        <f t="shared" si="2"/>
        <v>20498.961599999999</v>
      </c>
      <c r="K80" s="16"/>
      <c r="L80" s="17">
        <f t="shared" si="3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132.48599999999999</v>
      </c>
      <c r="F81" s="9" t="s">
        <v>10</v>
      </c>
      <c r="G81" s="9">
        <v>132.49</v>
      </c>
      <c r="H81" s="9">
        <v>0</v>
      </c>
      <c r="I81" s="9">
        <v>100</v>
      </c>
      <c r="J81" s="17">
        <f t="shared" si="2"/>
        <v>28522.447200000002</v>
      </c>
      <c r="K81" s="16"/>
      <c r="L81" s="17">
        <f t="shared" si="3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36.299999999999997</v>
      </c>
      <c r="F82" s="9" t="s">
        <v>10</v>
      </c>
      <c r="G82" s="9">
        <v>36.299999999999997</v>
      </c>
      <c r="H82" s="9">
        <v>0</v>
      </c>
      <c r="I82" s="9">
        <v>100</v>
      </c>
      <c r="J82" s="17">
        <f t="shared" si="2"/>
        <v>7814.6639999999998</v>
      </c>
      <c r="K82" s="16"/>
      <c r="L82" s="17">
        <f t="shared" si="3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v>0</v>
      </c>
      <c r="I83" s="9">
        <v>100</v>
      </c>
      <c r="J83" s="17">
        <f t="shared" si="2"/>
        <v>3770.6292000000003</v>
      </c>
      <c r="K83" s="16"/>
      <c r="L83" s="17">
        <f t="shared" si="3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v>0</v>
      </c>
      <c r="I84" s="9">
        <v>100</v>
      </c>
      <c r="J84" s="17">
        <f t="shared" si="2"/>
        <v>17121.218400000002</v>
      </c>
      <c r="K84" s="16"/>
      <c r="L84" s="17">
        <f t="shared" si="3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v>0</v>
      </c>
      <c r="I85" s="9">
        <v>100</v>
      </c>
      <c r="J85" s="17">
        <f t="shared" si="2"/>
        <v>3770.6292000000003</v>
      </c>
      <c r="K85" s="16"/>
      <c r="L85" s="17">
        <f t="shared" si="3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v>0</v>
      </c>
      <c r="I86" s="9">
        <v>100</v>
      </c>
      <c r="J86" s="17">
        <f t="shared" si="2"/>
        <v>2800</v>
      </c>
      <c r="K86" s="16"/>
      <c r="L86" s="17">
        <f t="shared" si="3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v>0</v>
      </c>
      <c r="I87" s="9">
        <v>100</v>
      </c>
      <c r="J87" s="17">
        <f t="shared" si="2"/>
        <v>5399.2223999999997</v>
      </c>
      <c r="K87" s="16"/>
      <c r="L87" s="17">
        <f t="shared" si="3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v>0</v>
      </c>
      <c r="I88" s="9">
        <v>100</v>
      </c>
      <c r="J88" s="17">
        <f t="shared" si="2"/>
        <v>2628.3543999999997</v>
      </c>
      <c r="K88" s="16"/>
      <c r="L88" s="17">
        <f t="shared" si="3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v>0</v>
      </c>
      <c r="I89" s="9">
        <v>100</v>
      </c>
      <c r="J89" s="17">
        <f t="shared" si="2"/>
        <v>6570.1429999999991</v>
      </c>
      <c r="K89" s="16"/>
      <c r="L89" s="17">
        <f t="shared" si="3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v>0</v>
      </c>
      <c r="I90" s="9">
        <v>100</v>
      </c>
      <c r="J90" s="17">
        <f t="shared" si="2"/>
        <v>13137.031440000001</v>
      </c>
      <c r="K90" s="16"/>
      <c r="L90" s="17">
        <f t="shared" si="3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v>0</v>
      </c>
      <c r="I91" s="9">
        <v>100</v>
      </c>
      <c r="J91" s="17">
        <f t="shared" si="2"/>
        <v>937.66899999999998</v>
      </c>
      <c r="K91" s="16"/>
      <c r="L91" s="17">
        <f t="shared" si="3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v>0</v>
      </c>
      <c r="I92" s="9">
        <v>100</v>
      </c>
      <c r="J92" s="17">
        <f t="shared" si="2"/>
        <v>27233.781120000003</v>
      </c>
      <c r="K92" s="16"/>
      <c r="L92" s="17">
        <f t="shared" si="3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v>0</v>
      </c>
      <c r="I93" s="9">
        <v>100</v>
      </c>
      <c r="J93" s="17">
        <f t="shared" si="2"/>
        <v>9279.9514999999992</v>
      </c>
      <c r="K93" s="16"/>
      <c r="L93" s="17">
        <f t="shared" si="3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v>0</v>
      </c>
      <c r="I94" s="9">
        <v>100</v>
      </c>
      <c r="J94" s="17">
        <f t="shared" si="2"/>
        <v>15634.9791</v>
      </c>
      <c r="K94" s="16"/>
      <c r="L94" s="17">
        <f t="shared" si="3"/>
        <v>0</v>
      </c>
    </row>
    <row r="95" spans="1:12" x14ac:dyDescent="0.25">
      <c r="A95" s="9" t="s">
        <v>59</v>
      </c>
      <c r="B95" s="29" t="s">
        <v>173</v>
      </c>
      <c r="C95" s="9">
        <v>215</v>
      </c>
      <c r="D95" s="9">
        <v>301.392</v>
      </c>
      <c r="E95" s="9">
        <v>21.28</v>
      </c>
      <c r="F95" s="9" t="s">
        <v>10</v>
      </c>
      <c r="G95" s="9">
        <v>21.28</v>
      </c>
      <c r="H95" s="9">
        <v>0</v>
      </c>
      <c r="I95" s="9">
        <v>100</v>
      </c>
      <c r="J95" s="17">
        <f t="shared" si="2"/>
        <v>6413.62176</v>
      </c>
      <c r="K95" s="16"/>
      <c r="L95" s="17">
        <f t="shared" si="3"/>
        <v>0</v>
      </c>
    </row>
    <row r="96" spans="1:12" x14ac:dyDescent="0.25">
      <c r="A96" s="9" t="s">
        <v>59</v>
      </c>
      <c r="B96" s="29" t="s">
        <v>174</v>
      </c>
      <c r="C96" s="9">
        <v>218</v>
      </c>
      <c r="D96" s="9">
        <v>350</v>
      </c>
      <c r="E96" s="9">
        <v>15</v>
      </c>
      <c r="F96" s="9" t="s">
        <v>13</v>
      </c>
      <c r="G96" s="9">
        <v>15</v>
      </c>
      <c r="H96" s="9">
        <v>0</v>
      </c>
      <c r="I96" s="9">
        <v>100</v>
      </c>
      <c r="J96" s="17">
        <f t="shared" si="2"/>
        <v>5250</v>
      </c>
      <c r="K96" s="16"/>
      <c r="L96" s="17">
        <f t="shared" si="3"/>
        <v>0</v>
      </c>
    </row>
    <row r="97" spans="1:12" x14ac:dyDescent="0.25">
      <c r="A97" s="9" t="s">
        <v>59</v>
      </c>
      <c r="B97" s="29" t="s">
        <v>175</v>
      </c>
      <c r="C97" s="9">
        <v>219</v>
      </c>
      <c r="D97" s="9">
        <v>82</v>
      </c>
      <c r="E97" s="9">
        <v>37.082000000000001</v>
      </c>
      <c r="F97" s="9" t="s">
        <v>19</v>
      </c>
      <c r="G97" s="9">
        <v>37.08</v>
      </c>
      <c r="H97" s="9">
        <v>0</v>
      </c>
      <c r="I97" s="9">
        <v>100</v>
      </c>
      <c r="J97" s="17">
        <f t="shared" si="2"/>
        <v>3040.56</v>
      </c>
      <c r="K97" s="16"/>
      <c r="L97" s="17">
        <f t="shared" si="3"/>
        <v>0</v>
      </c>
    </row>
    <row r="98" spans="1:12" x14ac:dyDescent="0.25">
      <c r="A98" s="9" t="s">
        <v>59</v>
      </c>
      <c r="B98" s="29" t="s">
        <v>176</v>
      </c>
      <c r="C98" s="9">
        <v>220</v>
      </c>
      <c r="D98" s="9">
        <v>32.799999999999997</v>
      </c>
      <c r="E98" s="9">
        <v>111.25</v>
      </c>
      <c r="F98" s="9" t="s">
        <v>19</v>
      </c>
      <c r="G98" s="9">
        <v>111.25</v>
      </c>
      <c r="H98" s="9">
        <v>0</v>
      </c>
      <c r="I98" s="9">
        <v>100</v>
      </c>
      <c r="J98" s="17">
        <f t="shared" si="2"/>
        <v>3648.9999999999995</v>
      </c>
      <c r="K98" s="16"/>
      <c r="L98" s="17">
        <f t="shared" si="3"/>
        <v>0</v>
      </c>
    </row>
    <row r="99" spans="1:12" x14ac:dyDescent="0.25">
      <c r="A99" s="9" t="s">
        <v>59</v>
      </c>
      <c r="B99" s="29" t="s">
        <v>177</v>
      </c>
      <c r="C99" s="9">
        <v>221</v>
      </c>
      <c r="D99" s="9">
        <v>131.19999999999999</v>
      </c>
      <c r="E99" s="9">
        <v>27.297999999999998</v>
      </c>
      <c r="F99" s="9" t="s">
        <v>19</v>
      </c>
      <c r="G99" s="9">
        <v>27.3</v>
      </c>
      <c r="H99" s="9">
        <v>0</v>
      </c>
      <c r="I99" s="9">
        <v>100</v>
      </c>
      <c r="J99" s="17">
        <f t="shared" si="2"/>
        <v>3581.7599999999998</v>
      </c>
      <c r="K99" s="16"/>
      <c r="L99" s="17">
        <f t="shared" si="3"/>
        <v>0</v>
      </c>
    </row>
    <row r="100" spans="1:12" x14ac:dyDescent="0.25">
      <c r="A100" s="9" t="s">
        <v>59</v>
      </c>
      <c r="B100" s="29" t="s">
        <v>178</v>
      </c>
      <c r="C100" s="9">
        <v>222</v>
      </c>
      <c r="D100" s="9">
        <v>1000</v>
      </c>
      <c r="E100" s="9">
        <v>3</v>
      </c>
      <c r="F100" s="9" t="s">
        <v>13</v>
      </c>
      <c r="G100" s="9">
        <v>3</v>
      </c>
      <c r="H100" s="9">
        <v>0</v>
      </c>
      <c r="I100" s="9">
        <v>100</v>
      </c>
      <c r="J100" s="17">
        <f t="shared" si="2"/>
        <v>3000</v>
      </c>
      <c r="K100" s="16"/>
      <c r="L100" s="17">
        <f t="shared" si="3"/>
        <v>0</v>
      </c>
    </row>
    <row r="101" spans="1:12" x14ac:dyDescent="0.25">
      <c r="A101" s="9" t="s">
        <v>59</v>
      </c>
      <c r="B101" s="29" t="s">
        <v>179</v>
      </c>
      <c r="C101" s="9">
        <v>224</v>
      </c>
      <c r="D101" s="9">
        <v>183</v>
      </c>
      <c r="E101" s="9">
        <v>58.71</v>
      </c>
      <c r="F101" s="9" t="s">
        <v>10</v>
      </c>
      <c r="G101" s="9">
        <v>58.71</v>
      </c>
      <c r="H101" s="9">
        <v>0</v>
      </c>
      <c r="I101" s="9">
        <v>100</v>
      </c>
      <c r="J101" s="17">
        <f t="shared" si="2"/>
        <v>10743.93</v>
      </c>
      <c r="K101" s="16"/>
      <c r="L101" s="17">
        <f t="shared" si="3"/>
        <v>0</v>
      </c>
    </row>
    <row r="102" spans="1:12" x14ac:dyDescent="0.25">
      <c r="A102" s="9" t="s">
        <v>59</v>
      </c>
      <c r="B102" s="29" t="s">
        <v>180</v>
      </c>
      <c r="C102" s="9">
        <v>225</v>
      </c>
      <c r="D102" s="9">
        <v>49.2</v>
      </c>
      <c r="E102" s="9">
        <v>59.43</v>
      </c>
      <c r="F102" s="9" t="s">
        <v>19</v>
      </c>
      <c r="G102" s="9">
        <v>59.43</v>
      </c>
      <c r="H102" s="9">
        <v>0</v>
      </c>
      <c r="I102" s="9">
        <v>100</v>
      </c>
      <c r="J102" s="17">
        <f t="shared" si="2"/>
        <v>2923.9560000000001</v>
      </c>
      <c r="K102" s="16"/>
      <c r="L102" s="17">
        <f t="shared" si="3"/>
        <v>0</v>
      </c>
    </row>
    <row r="103" spans="1:12" x14ac:dyDescent="0.25">
      <c r="A103" s="9" t="s">
        <v>59</v>
      </c>
      <c r="B103" s="29" t="s">
        <v>181</v>
      </c>
      <c r="C103" s="9">
        <v>226</v>
      </c>
      <c r="D103" s="9">
        <v>183</v>
      </c>
      <c r="E103" s="9">
        <v>59.741999999999997</v>
      </c>
      <c r="F103" s="9" t="s">
        <v>10</v>
      </c>
      <c r="G103" s="9">
        <v>59.74</v>
      </c>
      <c r="H103" s="9">
        <v>0</v>
      </c>
      <c r="I103" s="9">
        <v>100</v>
      </c>
      <c r="J103" s="17">
        <f t="shared" si="2"/>
        <v>10932.42</v>
      </c>
      <c r="K103" s="16"/>
      <c r="L103" s="17">
        <f t="shared" si="3"/>
        <v>0</v>
      </c>
    </row>
    <row r="104" spans="1:12" x14ac:dyDescent="0.25">
      <c r="A104" s="9" t="s">
        <v>59</v>
      </c>
      <c r="B104" s="29" t="s">
        <v>182</v>
      </c>
      <c r="C104" s="9">
        <v>227</v>
      </c>
      <c r="D104" s="9">
        <v>49.2</v>
      </c>
      <c r="E104" s="9">
        <v>69.16</v>
      </c>
      <c r="F104" s="9" t="s">
        <v>19</v>
      </c>
      <c r="G104" s="9">
        <v>69.16</v>
      </c>
      <c r="H104" s="9">
        <v>0</v>
      </c>
      <c r="I104" s="9">
        <v>100</v>
      </c>
      <c r="J104" s="17">
        <f t="shared" si="2"/>
        <v>3402.672</v>
      </c>
      <c r="K104" s="16"/>
      <c r="L104" s="17">
        <f t="shared" si="3"/>
        <v>0</v>
      </c>
    </row>
    <row r="105" spans="1:12" x14ac:dyDescent="0.25">
      <c r="A105" s="9" t="s">
        <v>59</v>
      </c>
      <c r="B105" s="29" t="s">
        <v>183</v>
      </c>
      <c r="C105" s="9">
        <v>228</v>
      </c>
      <c r="D105" s="9">
        <v>183</v>
      </c>
      <c r="E105" s="9">
        <v>3.69</v>
      </c>
      <c r="F105" s="9" t="s">
        <v>10</v>
      </c>
      <c r="G105" s="9">
        <v>3.69</v>
      </c>
      <c r="H105" s="9">
        <v>0</v>
      </c>
      <c r="I105" s="9">
        <v>100</v>
      </c>
      <c r="J105" s="17">
        <f t="shared" si="2"/>
        <v>675.27</v>
      </c>
      <c r="K105" s="16"/>
      <c r="L105" s="17">
        <f t="shared" si="3"/>
        <v>0</v>
      </c>
    </row>
    <row r="106" spans="1:12" x14ac:dyDescent="0.25">
      <c r="A106" s="9" t="s">
        <v>59</v>
      </c>
      <c r="B106" s="29" t="s">
        <v>184</v>
      </c>
      <c r="C106" s="9">
        <v>229</v>
      </c>
      <c r="D106" s="9">
        <v>49.2</v>
      </c>
      <c r="E106" s="9">
        <v>5.6</v>
      </c>
      <c r="F106" s="9" t="s">
        <v>19</v>
      </c>
      <c r="G106" s="9">
        <v>5.6</v>
      </c>
      <c r="H106" s="9">
        <v>0</v>
      </c>
      <c r="I106" s="9">
        <v>100</v>
      </c>
      <c r="J106" s="17">
        <f t="shared" si="2"/>
        <v>275.52</v>
      </c>
      <c r="K106" s="16"/>
      <c r="L106" s="17">
        <f t="shared" si="3"/>
        <v>0</v>
      </c>
    </row>
    <row r="107" spans="1:12" x14ac:dyDescent="0.25">
      <c r="A107" s="9" t="s">
        <v>59</v>
      </c>
      <c r="B107" s="29" t="s">
        <v>185</v>
      </c>
      <c r="C107" s="9">
        <v>230</v>
      </c>
      <c r="D107" s="9">
        <v>183</v>
      </c>
      <c r="E107" s="9">
        <v>2.512</v>
      </c>
      <c r="F107" s="9" t="s">
        <v>10</v>
      </c>
      <c r="G107" s="9">
        <v>2.5099999999999998</v>
      </c>
      <c r="H107" s="9">
        <v>0</v>
      </c>
      <c r="I107" s="9">
        <v>100</v>
      </c>
      <c r="J107" s="17">
        <f t="shared" si="2"/>
        <v>459.33</v>
      </c>
      <c r="K107" s="16"/>
      <c r="L107" s="17">
        <f t="shared" si="3"/>
        <v>0</v>
      </c>
    </row>
    <row r="108" spans="1:12" x14ac:dyDescent="0.25">
      <c r="A108" s="9" t="s">
        <v>59</v>
      </c>
      <c r="B108" s="29" t="s">
        <v>186</v>
      </c>
      <c r="C108" s="9">
        <v>231</v>
      </c>
      <c r="D108" s="9">
        <v>49.2</v>
      </c>
      <c r="E108" s="9">
        <v>7.61</v>
      </c>
      <c r="F108" s="9" t="s">
        <v>19</v>
      </c>
      <c r="G108" s="9">
        <v>7.61</v>
      </c>
      <c r="H108" s="9">
        <v>0</v>
      </c>
      <c r="I108" s="9">
        <v>100</v>
      </c>
      <c r="J108" s="17">
        <f t="shared" si="2"/>
        <v>374.41200000000003</v>
      </c>
      <c r="K108" s="16"/>
      <c r="L108" s="17">
        <f t="shared" si="3"/>
        <v>0</v>
      </c>
    </row>
    <row r="109" spans="1:12" x14ac:dyDescent="0.25">
      <c r="A109" s="9" t="s">
        <v>59</v>
      </c>
      <c r="B109" s="29" t="s">
        <v>187</v>
      </c>
      <c r="C109" s="9">
        <v>232</v>
      </c>
      <c r="D109" s="9">
        <v>183</v>
      </c>
      <c r="E109" s="9">
        <v>7.41</v>
      </c>
      <c r="F109" s="9" t="s">
        <v>10</v>
      </c>
      <c r="G109" s="9">
        <v>7.41</v>
      </c>
      <c r="H109" s="9">
        <v>0</v>
      </c>
      <c r="I109" s="9">
        <v>100</v>
      </c>
      <c r="J109" s="17">
        <f t="shared" si="2"/>
        <v>1356.03</v>
      </c>
      <c r="K109" s="16"/>
      <c r="L109" s="17">
        <f t="shared" si="3"/>
        <v>0</v>
      </c>
    </row>
    <row r="110" spans="1:12" x14ac:dyDescent="0.25">
      <c r="A110" s="9" t="s">
        <v>59</v>
      </c>
      <c r="B110" s="29" t="s">
        <v>188</v>
      </c>
      <c r="C110" s="9">
        <v>233</v>
      </c>
      <c r="D110" s="9">
        <v>49.2</v>
      </c>
      <c r="E110" s="9">
        <v>11.15</v>
      </c>
      <c r="F110" s="9" t="s">
        <v>19</v>
      </c>
      <c r="G110" s="9">
        <v>11.15</v>
      </c>
      <c r="H110" s="9">
        <v>0</v>
      </c>
      <c r="I110" s="9">
        <v>100</v>
      </c>
      <c r="J110" s="17">
        <f t="shared" si="2"/>
        <v>548.58000000000004</v>
      </c>
      <c r="K110" s="16"/>
      <c r="L110" s="17">
        <f t="shared" si="3"/>
        <v>0</v>
      </c>
    </row>
    <row r="111" spans="1:12" x14ac:dyDescent="0.25">
      <c r="A111" s="9" t="s">
        <v>59</v>
      </c>
      <c r="B111" s="29" t="s">
        <v>189</v>
      </c>
      <c r="C111" s="9">
        <v>234</v>
      </c>
      <c r="D111" s="9">
        <v>183</v>
      </c>
      <c r="E111" s="9">
        <v>27.18</v>
      </c>
      <c r="F111" s="9" t="s">
        <v>10</v>
      </c>
      <c r="G111" s="9">
        <v>27.18</v>
      </c>
      <c r="H111" s="9">
        <v>0</v>
      </c>
      <c r="I111" s="9">
        <v>100</v>
      </c>
      <c r="J111" s="17">
        <f t="shared" si="2"/>
        <v>4973.9399999999996</v>
      </c>
      <c r="K111" s="16"/>
      <c r="L111" s="17">
        <f t="shared" si="3"/>
        <v>0</v>
      </c>
    </row>
    <row r="112" spans="1:12" x14ac:dyDescent="0.25">
      <c r="A112" s="9" t="s">
        <v>59</v>
      </c>
      <c r="B112" s="29" t="s">
        <v>190</v>
      </c>
      <c r="C112" s="9">
        <v>235</v>
      </c>
      <c r="D112" s="9">
        <v>2.5</v>
      </c>
      <c r="E112" s="9">
        <v>1182</v>
      </c>
      <c r="F112" s="9" t="s">
        <v>23</v>
      </c>
      <c r="G112" s="9">
        <v>1182</v>
      </c>
      <c r="H112" s="9">
        <v>0</v>
      </c>
      <c r="I112" s="9">
        <v>100</v>
      </c>
      <c r="J112" s="17">
        <f t="shared" si="2"/>
        <v>2955</v>
      </c>
      <c r="K112" s="16"/>
      <c r="L112" s="17">
        <f t="shared" si="3"/>
        <v>0</v>
      </c>
    </row>
    <row r="113" spans="1:12" x14ac:dyDescent="0.25">
      <c r="A113" s="9" t="s">
        <v>59</v>
      </c>
      <c r="B113" s="29" t="s">
        <v>191</v>
      </c>
      <c r="C113" s="9">
        <v>237</v>
      </c>
      <c r="D113" s="9">
        <v>183</v>
      </c>
      <c r="E113" s="9">
        <v>4.0620000000000003</v>
      </c>
      <c r="F113" s="9" t="s">
        <v>10</v>
      </c>
      <c r="G113" s="9">
        <v>4.0599999999999996</v>
      </c>
      <c r="H113" s="9">
        <v>0</v>
      </c>
      <c r="I113" s="9">
        <v>100</v>
      </c>
      <c r="J113" s="17">
        <f t="shared" si="2"/>
        <v>742.9799999999999</v>
      </c>
      <c r="K113" s="16"/>
      <c r="L113" s="17">
        <f t="shared" si="3"/>
        <v>0</v>
      </c>
    </row>
    <row r="114" spans="1:12" x14ac:dyDescent="0.25">
      <c r="A114" s="9" t="s">
        <v>59</v>
      </c>
      <c r="B114" s="29" t="s">
        <v>192</v>
      </c>
      <c r="C114" s="9">
        <v>238</v>
      </c>
      <c r="D114" s="9">
        <v>183</v>
      </c>
      <c r="E114" s="9">
        <v>16.190999999999999</v>
      </c>
      <c r="F114" s="9" t="s">
        <v>10</v>
      </c>
      <c r="G114" s="9">
        <v>16.190000000000001</v>
      </c>
      <c r="H114" s="9">
        <v>0</v>
      </c>
      <c r="I114" s="9">
        <v>100</v>
      </c>
      <c r="J114" s="17">
        <f t="shared" si="2"/>
        <v>2962.7700000000004</v>
      </c>
      <c r="K114" s="16"/>
      <c r="L114" s="17">
        <f t="shared" si="3"/>
        <v>0</v>
      </c>
    </row>
    <row r="115" spans="1:12" x14ac:dyDescent="0.25">
      <c r="A115" s="9" t="s">
        <v>59</v>
      </c>
      <c r="B115" s="29" t="s">
        <v>193</v>
      </c>
      <c r="C115" s="9">
        <v>239</v>
      </c>
      <c r="D115" s="9">
        <v>183</v>
      </c>
      <c r="E115" s="9">
        <v>8.15</v>
      </c>
      <c r="F115" s="9" t="s">
        <v>10</v>
      </c>
      <c r="G115" s="9">
        <v>8.15</v>
      </c>
      <c r="H115" s="9">
        <v>0</v>
      </c>
      <c r="I115" s="9">
        <v>100</v>
      </c>
      <c r="J115" s="17">
        <f t="shared" si="2"/>
        <v>1491.45</v>
      </c>
      <c r="K115" s="16"/>
      <c r="L115" s="17">
        <f t="shared" si="3"/>
        <v>0</v>
      </c>
    </row>
    <row r="116" spans="1:12" x14ac:dyDescent="0.25">
      <c r="A116" s="9" t="s">
        <v>59</v>
      </c>
      <c r="B116" s="29" t="s">
        <v>194</v>
      </c>
      <c r="C116" s="9">
        <v>240</v>
      </c>
      <c r="D116" s="9">
        <v>183</v>
      </c>
      <c r="E116" s="9">
        <v>30.83</v>
      </c>
      <c r="F116" s="9" t="s">
        <v>10</v>
      </c>
      <c r="G116" s="9">
        <v>30.83</v>
      </c>
      <c r="H116" s="9">
        <v>0</v>
      </c>
      <c r="I116" s="9">
        <v>100</v>
      </c>
      <c r="J116" s="17">
        <f t="shared" si="2"/>
        <v>5641.8899999999994</v>
      </c>
      <c r="K116" s="16"/>
      <c r="L116" s="17">
        <f t="shared" si="3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132.06399999999999</v>
      </c>
      <c r="F117" s="9" t="s">
        <v>10</v>
      </c>
      <c r="G117" s="9">
        <v>132.06</v>
      </c>
      <c r="H117" s="9">
        <v>0</v>
      </c>
      <c r="I117" s="9">
        <v>100</v>
      </c>
      <c r="J117" s="17">
        <f t="shared" si="2"/>
        <v>8528.4347999999991</v>
      </c>
      <c r="K117" s="16"/>
      <c r="L117" s="17">
        <f t="shared" si="3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v>0</v>
      </c>
      <c r="I118" s="9">
        <v>100</v>
      </c>
      <c r="J118" s="17">
        <f t="shared" si="2"/>
        <v>14500</v>
      </c>
      <c r="K118" s="16"/>
      <c r="L118" s="17">
        <f t="shared" si="3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v>0</v>
      </c>
      <c r="I119" s="9">
        <v>100</v>
      </c>
      <c r="J119" s="17">
        <f t="shared" si="2"/>
        <v>600</v>
      </c>
      <c r="K119" s="16"/>
      <c r="L119" s="17">
        <f t="shared" si="3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v>0</v>
      </c>
      <c r="I120" s="9">
        <v>100</v>
      </c>
      <c r="J120" s="17">
        <f t="shared" si="2"/>
        <v>2000</v>
      </c>
      <c r="K120" s="16"/>
      <c r="L120" s="17">
        <f t="shared" si="3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2"/>
        <v>9000</v>
      </c>
      <c r="K121" s="16"/>
      <c r="L121" s="17">
        <f t="shared" si="3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v>0</v>
      </c>
      <c r="I122" s="9">
        <v>100</v>
      </c>
      <c r="J122" s="17">
        <f t="shared" si="2"/>
        <v>6000</v>
      </c>
      <c r="K122" s="16"/>
      <c r="L122" s="17">
        <f t="shared" si="3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v>0</v>
      </c>
      <c r="I123" s="9">
        <v>100</v>
      </c>
      <c r="J123" s="17">
        <f t="shared" si="2"/>
        <v>500</v>
      </c>
      <c r="K123" s="16"/>
      <c r="L123" s="17">
        <f t="shared" si="3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2"/>
        <v>4000</v>
      </c>
      <c r="K124" s="16"/>
      <c r="L124" s="17">
        <f t="shared" si="3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2"/>
        <v>6000</v>
      </c>
      <c r="K125" s="16"/>
      <c r="L125" s="17">
        <f t="shared" si="3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v>0</v>
      </c>
      <c r="I126" s="9">
        <v>100</v>
      </c>
      <c r="J126" s="17">
        <f t="shared" si="2"/>
        <v>1800</v>
      </c>
      <c r="K126" s="16"/>
      <c r="L126" s="17">
        <f t="shared" si="3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v>0</v>
      </c>
      <c r="I127" s="9">
        <v>100</v>
      </c>
      <c r="J127" s="17">
        <f t="shared" si="2"/>
        <v>2000</v>
      </c>
      <c r="K127" s="16"/>
      <c r="L127" s="17">
        <f t="shared" si="3"/>
        <v>0</v>
      </c>
    </row>
    <row r="128" spans="1:12" x14ac:dyDescent="0.25">
      <c r="A128" s="9" t="s">
        <v>26</v>
      </c>
      <c r="B128" s="29" t="s">
        <v>204</v>
      </c>
      <c r="C128" s="9">
        <v>260</v>
      </c>
      <c r="D128" s="9">
        <v>5535</v>
      </c>
      <c r="E128" s="9">
        <v>26.06</v>
      </c>
      <c r="F128" s="9" t="s">
        <v>19</v>
      </c>
      <c r="G128" s="9">
        <v>26.06</v>
      </c>
      <c r="H128" s="9">
        <v>0</v>
      </c>
      <c r="I128" s="9">
        <v>100</v>
      </c>
      <c r="J128" s="17">
        <f>D128*G128</f>
        <v>144242.1</v>
      </c>
      <c r="K128" s="16"/>
      <c r="L128" s="17">
        <f t="shared" si="3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v>0</v>
      </c>
      <c r="I129" s="9">
        <v>100</v>
      </c>
      <c r="J129" s="17">
        <f t="shared" si="2"/>
        <v>1350</v>
      </c>
      <c r="K129" s="16"/>
      <c r="L129" s="17">
        <f t="shared" si="3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v>0</v>
      </c>
      <c r="I130" s="9">
        <v>100</v>
      </c>
      <c r="J130" s="17">
        <f t="shared" si="2"/>
        <v>14832</v>
      </c>
      <c r="K130" s="16"/>
      <c r="L130" s="17">
        <f t="shared" si="3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v>0</v>
      </c>
      <c r="I131" s="9">
        <v>100</v>
      </c>
      <c r="J131" s="17">
        <f t="shared" si="2"/>
        <v>1500</v>
      </c>
      <c r="K131" s="16"/>
      <c r="L131" s="17">
        <f t="shared" si="3"/>
        <v>0</v>
      </c>
    </row>
    <row r="132" spans="1:12" x14ac:dyDescent="0.25">
      <c r="A132" s="9" t="s">
        <v>27</v>
      </c>
      <c r="B132" s="2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v>12.5</v>
      </c>
      <c r="H132" s="9">
        <v>0</v>
      </c>
      <c r="I132" s="9">
        <v>100</v>
      </c>
      <c r="J132" s="17">
        <f t="shared" si="2"/>
        <v>5625</v>
      </c>
      <c r="K132" s="16"/>
      <c r="L132" s="17">
        <f t="shared" si="3"/>
        <v>0</v>
      </c>
    </row>
    <row r="133" spans="1:12" x14ac:dyDescent="0.25">
      <c r="A133" s="9" t="s">
        <v>26</v>
      </c>
      <c r="B133" s="29" t="s">
        <v>382</v>
      </c>
      <c r="C133" s="9">
        <v>268</v>
      </c>
      <c r="D133" s="9">
        <v>5535</v>
      </c>
      <c r="E133" s="9">
        <v>0.97499999999999998</v>
      </c>
      <c r="F133" s="9" t="s">
        <v>19</v>
      </c>
      <c r="G133" s="9">
        <v>0.98</v>
      </c>
      <c r="H133" s="9">
        <v>0</v>
      </c>
      <c r="I133" s="9">
        <v>100</v>
      </c>
      <c r="J133" s="17">
        <f t="shared" si="2"/>
        <v>5424.3</v>
      </c>
      <c r="K133" s="16"/>
      <c r="L133" s="17">
        <f t="shared" si="3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v>0</v>
      </c>
      <c r="I134" s="9">
        <v>100</v>
      </c>
      <c r="J134" s="17">
        <f t="shared" si="2"/>
        <v>12000</v>
      </c>
      <c r="K134" s="16"/>
      <c r="L134" s="17">
        <f t="shared" si="3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v>1</v>
      </c>
      <c r="I135" s="9">
        <v>0</v>
      </c>
      <c r="J135" s="17">
        <f t="shared" si="2"/>
        <v>1500</v>
      </c>
      <c r="K135" s="16"/>
      <c r="L135" s="17">
        <f t="shared" si="3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2"/>
        <v>350</v>
      </c>
      <c r="K136" s="16"/>
      <c r="L136" s="17">
        <f t="shared" si="3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v>0</v>
      </c>
      <c r="I137" s="9">
        <v>100</v>
      </c>
      <c r="J137" s="17">
        <f t="shared" si="2"/>
        <v>350</v>
      </c>
      <c r="K137" s="16"/>
      <c r="L137" s="17">
        <f t="shared" si="3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v>0</v>
      </c>
      <c r="I138" s="9">
        <v>100</v>
      </c>
      <c r="J138" s="17">
        <f t="shared" si="2"/>
        <v>2602.02</v>
      </c>
      <c r="K138" s="16"/>
      <c r="L138" s="17">
        <f t="shared" si="3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v>0</v>
      </c>
      <c r="I139" s="9">
        <v>100</v>
      </c>
      <c r="J139" s="17">
        <f t="shared" si="2"/>
        <v>2256.1</v>
      </c>
      <c r="K139" s="16"/>
      <c r="L139" s="17">
        <f t="shared" si="3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v>0</v>
      </c>
      <c r="I140" s="9">
        <v>100</v>
      </c>
      <c r="J140" s="17">
        <f t="shared" si="2"/>
        <v>1518</v>
      </c>
      <c r="K140" s="16"/>
      <c r="L140" s="17">
        <f t="shared" si="3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v>0</v>
      </c>
      <c r="I141" s="9">
        <v>100</v>
      </c>
      <c r="J141" s="17">
        <f t="shared" si="2"/>
        <v>2624.3799999999997</v>
      </c>
      <c r="K141" s="16"/>
      <c r="L141" s="17">
        <f t="shared" si="3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v>1</v>
      </c>
      <c r="I142" s="9">
        <v>0</v>
      </c>
      <c r="J142" s="17">
        <f t="shared" si="2"/>
        <v>0</v>
      </c>
      <c r="K142" s="16"/>
      <c r="L142" s="17">
        <f t="shared" si="3"/>
        <v>0</v>
      </c>
    </row>
    <row r="143" spans="1:12" x14ac:dyDescent="0.25">
      <c r="A143" s="9" t="s">
        <v>32</v>
      </c>
      <c r="B143" s="29" t="s">
        <v>218</v>
      </c>
      <c r="C143" s="9">
        <v>282</v>
      </c>
      <c r="D143" s="9">
        <v>300</v>
      </c>
      <c r="E143" s="9">
        <v>1</v>
      </c>
      <c r="F143" s="9" t="s">
        <v>12</v>
      </c>
      <c r="G143" s="9">
        <v>1</v>
      </c>
      <c r="H143" s="9">
        <v>0</v>
      </c>
      <c r="I143" s="9">
        <v>100</v>
      </c>
      <c r="J143" s="17">
        <f t="shared" si="2"/>
        <v>300</v>
      </c>
      <c r="K143" s="16"/>
      <c r="L143" s="17">
        <f t="shared" si="3"/>
        <v>0</v>
      </c>
    </row>
    <row r="144" spans="1:12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1</v>
      </c>
      <c r="H144" s="9">
        <v>0</v>
      </c>
      <c r="I144" s="9">
        <v>100</v>
      </c>
      <c r="J144" s="17">
        <f t="shared" si="2"/>
        <v>400</v>
      </c>
      <c r="K144" s="16"/>
      <c r="L144" s="17">
        <f t="shared" si="3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v>0</v>
      </c>
      <c r="I145" s="9">
        <v>100</v>
      </c>
      <c r="J145" s="17">
        <f t="shared" si="2"/>
        <v>800</v>
      </c>
      <c r="K145" s="16"/>
      <c r="L145" s="17">
        <f t="shared" si="3"/>
        <v>0</v>
      </c>
    </row>
    <row r="146" spans="1:12" x14ac:dyDescent="0.25">
      <c r="A146" s="9" t="s">
        <v>59</v>
      </c>
      <c r="B146" s="29" t="s">
        <v>338</v>
      </c>
      <c r="C146" s="9">
        <v>288</v>
      </c>
      <c r="D146" s="9">
        <v>32.799999999999997</v>
      </c>
      <c r="E146" s="9">
        <v>39</v>
      </c>
      <c r="F146" s="9" t="s">
        <v>19</v>
      </c>
      <c r="G146" s="9">
        <v>0</v>
      </c>
      <c r="H146" s="9">
        <v>39</v>
      </c>
      <c r="I146" s="9">
        <v>0</v>
      </c>
      <c r="J146" s="17">
        <f t="shared" si="2"/>
        <v>0</v>
      </c>
      <c r="K146" s="16"/>
      <c r="L146" s="17">
        <f t="shared" si="3"/>
        <v>0</v>
      </c>
    </row>
    <row r="147" spans="1:12" x14ac:dyDescent="0.25">
      <c r="A147" s="9" t="s">
        <v>59</v>
      </c>
      <c r="B147" s="29" t="s">
        <v>332</v>
      </c>
      <c r="C147" s="9">
        <v>313</v>
      </c>
      <c r="D147" s="9">
        <v>301.392</v>
      </c>
      <c r="E147" s="9">
        <v>4.1849999999999996</v>
      </c>
      <c r="F147" s="9" t="s">
        <v>10</v>
      </c>
      <c r="G147" s="9">
        <v>0</v>
      </c>
      <c r="H147" s="9">
        <v>4.1900000000000004</v>
      </c>
      <c r="I147" s="9">
        <v>0</v>
      </c>
      <c r="J147" s="17">
        <f t="shared" si="2"/>
        <v>0</v>
      </c>
      <c r="K147" s="16"/>
      <c r="L147" s="17">
        <f t="shared" si="3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1</v>
      </c>
      <c r="F148" s="9" t="s">
        <v>12</v>
      </c>
      <c r="G148" s="9">
        <v>0</v>
      </c>
      <c r="H148" s="9">
        <v>1</v>
      </c>
      <c r="I148" s="9">
        <v>0</v>
      </c>
      <c r="J148" s="17">
        <f t="shared" si="2"/>
        <v>0</v>
      </c>
      <c r="K148" s="16"/>
      <c r="L148" s="17">
        <f t="shared" si="3"/>
        <v>0</v>
      </c>
    </row>
    <row r="149" spans="1:12" x14ac:dyDescent="0.25">
      <c r="A149" s="9" t="s">
        <v>46</v>
      </c>
      <c r="B149" s="29" t="s">
        <v>384</v>
      </c>
      <c r="C149" s="9">
        <v>507</v>
      </c>
      <c r="D149" s="9">
        <v>5535</v>
      </c>
      <c r="E149" s="9">
        <v>8.1073000000000004</v>
      </c>
      <c r="F149" s="9" t="s">
        <v>19</v>
      </c>
      <c r="G149" s="9">
        <v>8.11</v>
      </c>
      <c r="H149" s="9">
        <v>0</v>
      </c>
      <c r="I149" s="9">
        <v>100</v>
      </c>
      <c r="J149" s="17">
        <f t="shared" si="2"/>
        <v>44888.85</v>
      </c>
      <c r="K149" s="16"/>
      <c r="L149" s="17">
        <f t="shared" si="3"/>
        <v>0</v>
      </c>
    </row>
    <row r="150" spans="1:12" ht="15.75" x14ac:dyDescent="0.25">
      <c r="J150" s="21">
        <f>SUM(J4:J149)</f>
        <v>1121309.0143600001</v>
      </c>
      <c r="L150" s="21">
        <f>SUM(L4:L149)</f>
        <v>0</v>
      </c>
    </row>
  </sheetData>
  <autoFilter ref="A3:O150" xr:uid="{00000000-0009-0000-0000-00005A000000}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3:O183"/>
  <sheetViews>
    <sheetView topLeftCell="A160" zoomScale="85" zoomScaleNormal="85" workbookViewId="0">
      <pane xSplit="2" topLeftCell="C1" activePane="topRight" state="frozen"/>
      <selection pane="topRight" activeCell="L4" sqref="A4:L182"/>
    </sheetView>
  </sheetViews>
  <sheetFormatPr defaultRowHeight="15" x14ac:dyDescent="0.25"/>
  <cols>
    <col min="1" max="1" width="31.140625" customWidth="1"/>
    <col min="2" max="2" width="59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SUMIF($A$4:$A$1501,"AAIDHUL MIAH",$L$4:$L$1501)</f>
        <v>800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29</v>
      </c>
      <c r="B9" s="29" t="s">
        <v>298</v>
      </c>
      <c r="C9" s="9">
        <v>7</v>
      </c>
      <c r="D9" s="9">
        <v>22</v>
      </c>
      <c r="E9" s="9">
        <v>58</v>
      </c>
      <c r="F9" s="9" t="s">
        <v>10</v>
      </c>
      <c r="G9" s="9">
        <v>58</v>
      </c>
      <c r="H9" s="9">
        <f t="shared" si="0"/>
        <v>0</v>
      </c>
      <c r="I9" s="10">
        <f t="shared" si="1"/>
        <v>1</v>
      </c>
      <c r="J9" s="17">
        <f t="shared" si="2"/>
        <v>1276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93.48</v>
      </c>
      <c r="F10" s="9" t="s">
        <v>14</v>
      </c>
      <c r="G10" s="9">
        <v>93.48</v>
      </c>
      <c r="H10" s="9">
        <f t="shared" si="0"/>
        <v>0</v>
      </c>
      <c r="I10" s="10">
        <f t="shared" si="1"/>
        <v>1</v>
      </c>
      <c r="J10" s="17">
        <f t="shared" si="2"/>
        <v>13191.8976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5.7720000000000002</v>
      </c>
      <c r="F11" s="9" t="s">
        <v>14</v>
      </c>
      <c r="G11" s="9">
        <v>5.77</v>
      </c>
      <c r="H11" s="9">
        <f t="shared" si="0"/>
        <v>2.0000000000006679E-3</v>
      </c>
      <c r="I11" s="10">
        <f t="shared" si="1"/>
        <v>0.99965349965349959</v>
      </c>
      <c r="J11" s="17">
        <f t="shared" si="2"/>
        <v>1221.3935999999999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2600</v>
      </c>
    </row>
    <row r="12" spans="1:15" ht="30" x14ac:dyDescent="0.25">
      <c r="A12" s="9" t="s">
        <v>29</v>
      </c>
      <c r="B12" s="29" t="s">
        <v>300</v>
      </c>
      <c r="C12" s="9">
        <v>12</v>
      </c>
      <c r="D12" s="9">
        <v>22</v>
      </c>
      <c r="E12" s="9">
        <v>31.45</v>
      </c>
      <c r="F12" s="9" t="s">
        <v>10</v>
      </c>
      <c r="G12" s="9">
        <v>31.45</v>
      </c>
      <c r="H12" s="9">
        <f t="shared" si="0"/>
        <v>0</v>
      </c>
      <c r="I12" s="10">
        <f t="shared" si="1"/>
        <v>1</v>
      </c>
      <c r="J12" s="17">
        <f t="shared" si="2"/>
        <v>691.9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29</v>
      </c>
      <c r="B13" s="29" t="s">
        <v>92</v>
      </c>
      <c r="C13" s="9">
        <v>13</v>
      </c>
      <c r="D13" s="9">
        <v>141.12</v>
      </c>
      <c r="E13" s="9">
        <v>34.9</v>
      </c>
      <c r="F13" s="9" t="s">
        <v>14</v>
      </c>
      <c r="G13" s="9">
        <v>17.45</v>
      </c>
      <c r="H13" s="9">
        <f t="shared" si="0"/>
        <v>17.45</v>
      </c>
      <c r="I13" s="10">
        <f t="shared" si="1"/>
        <v>0.5</v>
      </c>
      <c r="J13" s="17">
        <f t="shared" si="2"/>
        <v>2462.5439999999999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4.22</v>
      </c>
      <c r="F14" s="9" t="s">
        <v>10</v>
      </c>
      <c r="G14" s="9">
        <v>4.22</v>
      </c>
      <c r="H14" s="9">
        <f t="shared" si="0"/>
        <v>0</v>
      </c>
      <c r="I14" s="10">
        <f t="shared" si="1"/>
        <v>1</v>
      </c>
      <c r="J14" s="17">
        <f t="shared" si="2"/>
        <v>92.839999999999989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22</v>
      </c>
      <c r="E15" s="9">
        <v>91.86</v>
      </c>
      <c r="F15" s="9" t="s">
        <v>10</v>
      </c>
      <c r="G15" s="9">
        <v>91.86</v>
      </c>
      <c r="H15" s="9">
        <f t="shared" si="0"/>
        <v>0</v>
      </c>
      <c r="I15" s="10">
        <f t="shared" si="1"/>
        <v>1</v>
      </c>
      <c r="J15" s="17">
        <f t="shared" si="2"/>
        <v>2020.92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15</v>
      </c>
      <c r="B17" s="29" t="s">
        <v>94</v>
      </c>
      <c r="C17" s="9">
        <v>18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15</v>
      </c>
      <c r="B18" s="29" t="s">
        <v>94</v>
      </c>
      <c r="C18" s="9">
        <v>19</v>
      </c>
      <c r="D18" s="9">
        <v>3000</v>
      </c>
      <c r="E18" s="9">
        <v>1</v>
      </c>
      <c r="F18" s="9" t="s">
        <v>12</v>
      </c>
      <c r="G18" s="9">
        <v>1</v>
      </c>
      <c r="H18" s="9">
        <f t="shared" si="0"/>
        <v>0</v>
      </c>
      <c r="I18" s="10">
        <f t="shared" si="1"/>
        <v>1</v>
      </c>
      <c r="J18" s="17">
        <f t="shared" si="2"/>
        <v>3000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29</v>
      </c>
      <c r="B19" s="29" t="s">
        <v>95</v>
      </c>
      <c r="C19" s="9">
        <v>20</v>
      </c>
      <c r="D19" s="9">
        <v>1000</v>
      </c>
      <c r="E19" s="9">
        <v>3.4660000000000002</v>
      </c>
      <c r="F19" s="9" t="s">
        <v>14</v>
      </c>
      <c r="G19" s="9">
        <v>3.47</v>
      </c>
      <c r="H19" s="9">
        <f t="shared" si="0"/>
        <v>-4.0000000000000036E-3</v>
      </c>
      <c r="I19" s="10">
        <f t="shared" si="1"/>
        <v>1.0011540680900173</v>
      </c>
      <c r="J19" s="17">
        <f t="shared" si="2"/>
        <v>3470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29</v>
      </c>
      <c r="B20" s="29" t="s">
        <v>96</v>
      </c>
      <c r="C20" s="9">
        <v>21</v>
      </c>
      <c r="D20" s="9">
        <v>1000</v>
      </c>
      <c r="E20" s="9">
        <v>2.8860000000000001</v>
      </c>
      <c r="F20" s="9" t="s">
        <v>14</v>
      </c>
      <c r="G20" s="9">
        <v>2.89</v>
      </c>
      <c r="H20" s="9">
        <f t="shared" si="0"/>
        <v>-4.0000000000000036E-3</v>
      </c>
      <c r="I20" s="10">
        <f t="shared" si="1"/>
        <v>1.0013860013860014</v>
      </c>
      <c r="J20" s="17">
        <f t="shared" si="2"/>
        <v>2890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29</v>
      </c>
      <c r="B21" s="29" t="s">
        <v>97</v>
      </c>
      <c r="C21" s="9">
        <v>22</v>
      </c>
      <c r="D21" s="9">
        <v>1000</v>
      </c>
      <c r="E21" s="9">
        <v>9.1859999999999999</v>
      </c>
      <c r="F21" s="9" t="s">
        <v>14</v>
      </c>
      <c r="G21" s="9">
        <v>4.59</v>
      </c>
      <c r="H21" s="9">
        <f t="shared" si="0"/>
        <v>4.5960000000000001</v>
      </c>
      <c r="I21" s="10">
        <f t="shared" si="1"/>
        <v>0.49967341606792942</v>
      </c>
      <c r="J21" s="17">
        <f t="shared" si="2"/>
        <v>4590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37</v>
      </c>
      <c r="B22" s="29" t="s">
        <v>97</v>
      </c>
      <c r="C22" s="9">
        <v>22</v>
      </c>
      <c r="D22" s="9">
        <v>1000</v>
      </c>
      <c r="E22" s="9">
        <v>4.593</v>
      </c>
      <c r="F22" s="9" t="s">
        <v>14</v>
      </c>
      <c r="G22" s="9">
        <v>4.59</v>
      </c>
      <c r="H22" s="9">
        <f t="shared" si="0"/>
        <v>3.0000000000001137E-3</v>
      </c>
      <c r="I22" s="10">
        <f t="shared" si="1"/>
        <v>0.99934683213585884</v>
      </c>
      <c r="J22" s="17">
        <f t="shared" si="2"/>
        <v>4590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9</v>
      </c>
      <c r="B23" s="29" t="s">
        <v>98</v>
      </c>
      <c r="C23" s="9">
        <v>23</v>
      </c>
      <c r="D23" s="9">
        <v>7500</v>
      </c>
      <c r="E23" s="9">
        <v>0.3</v>
      </c>
      <c r="F23" s="9" t="s">
        <v>16</v>
      </c>
      <c r="G23" s="9">
        <v>0.3</v>
      </c>
      <c r="H23" s="9">
        <f t="shared" si="0"/>
        <v>0</v>
      </c>
      <c r="I23" s="10">
        <f t="shared" si="1"/>
        <v>1</v>
      </c>
      <c r="J23" s="17">
        <f t="shared" si="2"/>
        <v>2250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9</v>
      </c>
      <c r="B24" s="29" t="s">
        <v>99</v>
      </c>
      <c r="C24" s="9">
        <v>24</v>
      </c>
      <c r="D24" s="9">
        <v>7500</v>
      </c>
      <c r="E24" s="9">
        <v>0.7</v>
      </c>
      <c r="F24" s="9" t="s">
        <v>16</v>
      </c>
      <c r="G24" s="9">
        <v>0.7</v>
      </c>
      <c r="H24" s="9">
        <f t="shared" si="0"/>
        <v>0</v>
      </c>
      <c r="I24" s="10">
        <f t="shared" si="1"/>
        <v>1</v>
      </c>
      <c r="J24" s="17">
        <f t="shared" si="2"/>
        <v>5250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9</v>
      </c>
      <c r="B25" s="29" t="s">
        <v>100</v>
      </c>
      <c r="C25" s="9">
        <v>25</v>
      </c>
      <c r="D25" s="9">
        <v>7000</v>
      </c>
      <c r="E25" s="9">
        <v>0.55000000000000004</v>
      </c>
      <c r="F25" s="9" t="s">
        <v>16</v>
      </c>
      <c r="G25" s="9">
        <v>0.55000000000000004</v>
      </c>
      <c r="H25" s="9">
        <f t="shared" si="0"/>
        <v>0</v>
      </c>
      <c r="I25" s="10">
        <f t="shared" si="1"/>
        <v>1</v>
      </c>
      <c r="J25" s="17">
        <f t="shared" si="2"/>
        <v>3850.0000000000005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9</v>
      </c>
      <c r="B26" s="29" t="s">
        <v>101</v>
      </c>
      <c r="C26" s="9">
        <v>26</v>
      </c>
      <c r="D26" s="9">
        <v>7000</v>
      </c>
      <c r="E26" s="9">
        <v>0.8</v>
      </c>
      <c r="F26" s="9" t="s">
        <v>16</v>
      </c>
      <c r="G26" s="9">
        <v>0.8</v>
      </c>
      <c r="H26" s="9">
        <f t="shared" si="0"/>
        <v>0</v>
      </c>
      <c r="I26" s="10">
        <f t="shared" si="1"/>
        <v>1</v>
      </c>
      <c r="J26" s="17">
        <f t="shared" si="2"/>
        <v>5600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9</v>
      </c>
      <c r="B27" s="29" t="s">
        <v>102</v>
      </c>
      <c r="C27" s="9">
        <v>29</v>
      </c>
      <c r="D27" s="9">
        <v>7500</v>
      </c>
      <c r="E27" s="9">
        <v>1.5</v>
      </c>
      <c r="F27" s="9" t="s">
        <v>16</v>
      </c>
      <c r="G27" s="9">
        <v>1.5</v>
      </c>
      <c r="H27" s="9">
        <f t="shared" si="0"/>
        <v>0</v>
      </c>
      <c r="I27" s="10">
        <f t="shared" si="1"/>
        <v>1</v>
      </c>
      <c r="J27" s="17">
        <f t="shared" si="2"/>
        <v>11250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9</v>
      </c>
      <c r="B28" s="29" t="s">
        <v>103</v>
      </c>
      <c r="C28" s="9">
        <v>32</v>
      </c>
      <c r="D28" s="9">
        <v>7500</v>
      </c>
      <c r="E28" s="9">
        <v>0.2</v>
      </c>
      <c r="F28" s="9" t="s">
        <v>16</v>
      </c>
      <c r="G28" s="9">
        <v>0.2</v>
      </c>
      <c r="H28" s="9">
        <f t="shared" si="0"/>
        <v>0</v>
      </c>
      <c r="I28" s="10">
        <f t="shared" si="1"/>
        <v>1</v>
      </c>
      <c r="J28" s="17">
        <f t="shared" si="2"/>
        <v>1500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9</v>
      </c>
      <c r="B29" s="29" t="s">
        <v>104</v>
      </c>
      <c r="C29" s="9">
        <v>35</v>
      </c>
      <c r="D29" s="9">
        <v>10000</v>
      </c>
      <c r="E29" s="9">
        <v>0.15</v>
      </c>
      <c r="F29" s="9" t="s">
        <v>16</v>
      </c>
      <c r="G29" s="9">
        <v>0</v>
      </c>
      <c r="H29" s="9">
        <f t="shared" si="0"/>
        <v>0.15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51" t="s">
        <v>472</v>
      </c>
      <c r="O29" s="21">
        <f>SUM(O4:O28)</f>
        <v>3400</v>
      </c>
    </row>
    <row r="30" spans="1:15" x14ac:dyDescent="0.25">
      <c r="A30" s="9" t="s">
        <v>66</v>
      </c>
      <c r="B30" s="29" t="s">
        <v>105</v>
      </c>
      <c r="C30" s="9">
        <v>41</v>
      </c>
      <c r="D30" s="9">
        <v>301.392</v>
      </c>
      <c r="E30" s="9">
        <v>27.68</v>
      </c>
      <c r="F30" s="9" t="s">
        <v>10</v>
      </c>
      <c r="G30" s="9">
        <v>27.68</v>
      </c>
      <c r="H30" s="9">
        <f t="shared" si="0"/>
        <v>0</v>
      </c>
      <c r="I30" s="10">
        <f t="shared" si="1"/>
        <v>1</v>
      </c>
      <c r="J30" s="17">
        <f t="shared" si="2"/>
        <v>8342.5305599999992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106</v>
      </c>
      <c r="C31" s="9">
        <v>42</v>
      </c>
      <c r="D31" s="9">
        <v>301.392</v>
      </c>
      <c r="E31" s="9">
        <v>29.81</v>
      </c>
      <c r="F31" s="9" t="s">
        <v>10</v>
      </c>
      <c r="G31" s="9">
        <v>29.81</v>
      </c>
      <c r="H31" s="9">
        <f t="shared" si="0"/>
        <v>0</v>
      </c>
      <c r="I31" s="10">
        <f t="shared" si="1"/>
        <v>1</v>
      </c>
      <c r="J31" s="17">
        <f t="shared" si="2"/>
        <v>8984.4955200000004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107</v>
      </c>
      <c r="C32" s="9">
        <v>43</v>
      </c>
      <c r="D32" s="9">
        <v>301.392</v>
      </c>
      <c r="E32" s="9">
        <v>62.24</v>
      </c>
      <c r="F32" s="9" t="s">
        <v>10</v>
      </c>
      <c r="G32" s="9">
        <v>62.24</v>
      </c>
      <c r="H32" s="9">
        <f t="shared" si="0"/>
        <v>0</v>
      </c>
      <c r="I32" s="10">
        <f t="shared" si="1"/>
        <v>1</v>
      </c>
      <c r="J32" s="17">
        <f t="shared" si="2"/>
        <v>18758.638080000001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108</v>
      </c>
      <c r="C33" s="9">
        <v>44</v>
      </c>
      <c r="D33" s="9">
        <v>301.392</v>
      </c>
      <c r="E33" s="9">
        <v>49.637</v>
      </c>
      <c r="F33" s="9" t="s">
        <v>10</v>
      </c>
      <c r="G33" s="9">
        <v>49.64</v>
      </c>
      <c r="H33" s="9">
        <f t="shared" si="0"/>
        <v>-3.0000000000001137E-3</v>
      </c>
      <c r="I33" s="10">
        <f t="shared" si="1"/>
        <v>1.0000604387855834</v>
      </c>
      <c r="J33" s="17">
        <f t="shared" si="2"/>
        <v>14961.09888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109</v>
      </c>
      <c r="C34" s="9">
        <v>45</v>
      </c>
      <c r="D34" s="9">
        <v>301.392</v>
      </c>
      <c r="E34" s="9">
        <v>142.04759999999999</v>
      </c>
      <c r="F34" s="9" t="s">
        <v>10</v>
      </c>
      <c r="G34" s="9">
        <v>142.05000000000001</v>
      </c>
      <c r="H34" s="9">
        <f t="shared" si="0"/>
        <v>-2.4000000000228283E-3</v>
      </c>
      <c r="I34" s="10">
        <f t="shared" si="1"/>
        <v>1.0000168957448068</v>
      </c>
      <c r="J34" s="17">
        <f t="shared" si="2"/>
        <v>42812.7336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110</v>
      </c>
      <c r="C35" s="9">
        <v>46</v>
      </c>
      <c r="D35" s="9">
        <v>301.392</v>
      </c>
      <c r="E35" s="9">
        <v>12.33</v>
      </c>
      <c r="F35" s="9" t="s">
        <v>10</v>
      </c>
      <c r="G35" s="9">
        <v>12.33</v>
      </c>
      <c r="H35" s="9">
        <f t="shared" si="0"/>
        <v>0</v>
      </c>
      <c r="I35" s="10">
        <f t="shared" si="1"/>
        <v>1</v>
      </c>
      <c r="J35" s="17">
        <f t="shared" si="2"/>
        <v>3716.16336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111</v>
      </c>
      <c r="C36" s="9">
        <v>47</v>
      </c>
      <c r="D36" s="9">
        <v>301.392</v>
      </c>
      <c r="E36" s="9">
        <v>9.2505000000000006</v>
      </c>
      <c r="F36" s="9" t="s">
        <v>10</v>
      </c>
      <c r="G36" s="9">
        <v>9.25</v>
      </c>
      <c r="H36" s="9">
        <f t="shared" si="0"/>
        <v>5.0000000000061107E-4</v>
      </c>
      <c r="I36" s="10">
        <f t="shared" si="1"/>
        <v>0.99994594886762866</v>
      </c>
      <c r="J36" s="17">
        <f t="shared" si="2"/>
        <v>2787.8759999999997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112</v>
      </c>
      <c r="C37" s="9">
        <v>50</v>
      </c>
      <c r="D37" s="9">
        <v>225</v>
      </c>
      <c r="E37" s="9">
        <v>9.8919999999999995</v>
      </c>
      <c r="F37" s="9" t="s">
        <v>14</v>
      </c>
      <c r="G37" s="9">
        <v>9.89</v>
      </c>
      <c r="H37" s="9">
        <f t="shared" si="0"/>
        <v>1.9999999999988916E-3</v>
      </c>
      <c r="I37" s="10">
        <f t="shared" si="1"/>
        <v>0.99979781641730703</v>
      </c>
      <c r="J37" s="17">
        <f t="shared" si="2"/>
        <v>2225.25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113</v>
      </c>
      <c r="C38" s="9">
        <v>51</v>
      </c>
      <c r="D38" s="9">
        <v>1500</v>
      </c>
      <c r="E38" s="9">
        <v>1.2</v>
      </c>
      <c r="F38" s="9" t="s">
        <v>14</v>
      </c>
      <c r="G38" s="9">
        <v>1.2</v>
      </c>
      <c r="H38" s="9">
        <f t="shared" si="0"/>
        <v>0</v>
      </c>
      <c r="I38" s="10">
        <f t="shared" si="1"/>
        <v>1</v>
      </c>
      <c r="J38" s="17">
        <f t="shared" si="2"/>
        <v>1800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114</v>
      </c>
      <c r="C39" s="9">
        <v>53</v>
      </c>
      <c r="D39" s="9">
        <v>900</v>
      </c>
      <c r="E39" s="9">
        <v>4.33</v>
      </c>
      <c r="F39" s="9" t="s">
        <v>14</v>
      </c>
      <c r="G39" s="9">
        <v>4.33</v>
      </c>
      <c r="H39" s="9">
        <f t="shared" si="0"/>
        <v>0</v>
      </c>
      <c r="I39" s="10">
        <f t="shared" si="1"/>
        <v>1</v>
      </c>
      <c r="J39" s="17">
        <f t="shared" si="2"/>
        <v>3897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115</v>
      </c>
      <c r="C40" s="9">
        <v>55</v>
      </c>
      <c r="D40" s="9">
        <v>2000</v>
      </c>
      <c r="E40" s="9">
        <v>3.0409999999999999</v>
      </c>
      <c r="F40" s="9" t="s">
        <v>14</v>
      </c>
      <c r="G40" s="9">
        <v>3.04</v>
      </c>
      <c r="H40" s="9">
        <f t="shared" si="0"/>
        <v>9.9999999999988987E-4</v>
      </c>
      <c r="I40" s="10">
        <f t="shared" si="1"/>
        <v>0.99967116080236773</v>
      </c>
      <c r="J40" s="17">
        <f t="shared" si="2"/>
        <v>6080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116</v>
      </c>
      <c r="C41" s="9">
        <v>58</v>
      </c>
      <c r="D41" s="9">
        <v>225</v>
      </c>
      <c r="E41" s="9">
        <v>15.96</v>
      </c>
      <c r="F41" s="9" t="s">
        <v>14</v>
      </c>
      <c r="G41" s="9">
        <v>15.96</v>
      </c>
      <c r="H41" s="9">
        <f t="shared" si="0"/>
        <v>0</v>
      </c>
      <c r="I41" s="10">
        <f t="shared" si="1"/>
        <v>1</v>
      </c>
      <c r="J41" s="17">
        <f t="shared" si="2"/>
        <v>3591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117</v>
      </c>
      <c r="C42" s="9">
        <v>61</v>
      </c>
      <c r="D42" s="9">
        <v>2000</v>
      </c>
      <c r="E42" s="9">
        <v>1.77</v>
      </c>
      <c r="F42" s="9" t="s">
        <v>14</v>
      </c>
      <c r="G42" s="9">
        <v>1.77</v>
      </c>
      <c r="H42" s="9">
        <f t="shared" si="0"/>
        <v>0</v>
      </c>
      <c r="I42" s="10">
        <f t="shared" si="1"/>
        <v>1</v>
      </c>
      <c r="J42" s="17">
        <f t="shared" si="2"/>
        <v>3540</v>
      </c>
      <c r="K42" s="16"/>
      <c r="L42" s="17">
        <f t="shared" si="3"/>
        <v>0</v>
      </c>
    </row>
    <row r="43" spans="1:12" x14ac:dyDescent="0.25">
      <c r="A43" s="9" t="s">
        <v>18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0.7</v>
      </c>
      <c r="F44" s="9" t="s">
        <v>16</v>
      </c>
      <c r="G44" s="9">
        <v>0.7</v>
      </c>
      <c r="H44" s="9">
        <f t="shared" si="0"/>
        <v>0</v>
      </c>
      <c r="I44" s="10">
        <f t="shared" si="1"/>
        <v>1</v>
      </c>
      <c r="J44" s="17">
        <f t="shared" si="2"/>
        <v>5250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8000</v>
      </c>
      <c r="E45" s="9">
        <v>1</v>
      </c>
      <c r="F45" s="9" t="s">
        <v>16</v>
      </c>
      <c r="G45" s="9">
        <v>1</v>
      </c>
      <c r="H45" s="9">
        <f t="shared" si="0"/>
        <v>0</v>
      </c>
      <c r="I45" s="10">
        <f t="shared" si="1"/>
        <v>1</v>
      </c>
      <c r="J45" s="17">
        <f t="shared" si="2"/>
        <v>8000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0.2</v>
      </c>
      <c r="F46" s="9" t="s">
        <v>16</v>
      </c>
      <c r="G46" s="9">
        <v>0.2</v>
      </c>
      <c r="H46" s="9">
        <f t="shared" si="0"/>
        <v>0</v>
      </c>
      <c r="I46" s="10">
        <f t="shared" si="1"/>
        <v>1</v>
      </c>
      <c r="J46" s="17">
        <f t="shared" si="2"/>
        <v>1500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8000</v>
      </c>
      <c r="E47" s="9">
        <v>0.15</v>
      </c>
      <c r="F47" s="9" t="s">
        <v>16</v>
      </c>
      <c r="G47" s="9">
        <v>0</v>
      </c>
      <c r="H47" s="9">
        <f t="shared" si="0"/>
        <v>0.15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301.392</v>
      </c>
      <c r="E48" s="9">
        <v>48.452768489999997</v>
      </c>
      <c r="F48" s="9" t="s">
        <v>10</v>
      </c>
      <c r="G48" s="9">
        <v>48.45</v>
      </c>
      <c r="H48" s="9">
        <f t="shared" si="0"/>
        <v>2.7684899999940171E-3</v>
      </c>
      <c r="I48" s="10">
        <f t="shared" si="1"/>
        <v>0.99994286208845706</v>
      </c>
      <c r="J48" s="17">
        <f t="shared" si="2"/>
        <v>14602.4424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125</v>
      </c>
      <c r="C49" s="9">
        <v>85</v>
      </c>
      <c r="D49" s="9">
        <v>301.392</v>
      </c>
      <c r="E49" s="9">
        <v>118.822</v>
      </c>
      <c r="F49" s="9" t="s">
        <v>10</v>
      </c>
      <c r="G49" s="9">
        <v>118.82</v>
      </c>
      <c r="H49" s="9">
        <f t="shared" si="0"/>
        <v>2.0000000000095497E-3</v>
      </c>
      <c r="I49" s="10">
        <f t="shared" si="1"/>
        <v>0.99998316810018339</v>
      </c>
      <c r="J49" s="17">
        <f t="shared" si="2"/>
        <v>35811.397440000001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126</v>
      </c>
      <c r="C50" s="9">
        <v>86</v>
      </c>
      <c r="D50" s="9">
        <v>301.392</v>
      </c>
      <c r="E50" s="9">
        <v>12.33</v>
      </c>
      <c r="F50" s="9" t="s">
        <v>10</v>
      </c>
      <c r="G50" s="9">
        <v>12.33</v>
      </c>
      <c r="H50" s="9">
        <f t="shared" si="0"/>
        <v>0</v>
      </c>
      <c r="I50" s="10">
        <f t="shared" si="1"/>
        <v>1</v>
      </c>
      <c r="J50" s="17">
        <f t="shared" si="2"/>
        <v>3716.16336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127</v>
      </c>
      <c r="C51" s="9">
        <v>87</v>
      </c>
      <c r="D51" s="9">
        <v>301.392</v>
      </c>
      <c r="E51" s="9">
        <v>9.8149999999999995</v>
      </c>
      <c r="F51" s="9" t="s">
        <v>10</v>
      </c>
      <c r="G51" s="9">
        <v>9.82</v>
      </c>
      <c r="H51" s="9">
        <f t="shared" si="0"/>
        <v>-5.0000000000007816E-3</v>
      </c>
      <c r="I51" s="10">
        <f t="shared" si="1"/>
        <v>1.000509424350484</v>
      </c>
      <c r="J51" s="17">
        <f t="shared" si="2"/>
        <v>2959.6694400000001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128</v>
      </c>
      <c r="C52" s="9">
        <v>88</v>
      </c>
      <c r="D52" s="9">
        <v>2000</v>
      </c>
      <c r="E52" s="9">
        <v>2.9430000000000001</v>
      </c>
      <c r="F52" s="9" t="s">
        <v>14</v>
      </c>
      <c r="G52" s="9">
        <v>2.94</v>
      </c>
      <c r="H52" s="9">
        <f t="shared" si="0"/>
        <v>3.0000000000001137E-3</v>
      </c>
      <c r="I52" s="10">
        <f t="shared" si="1"/>
        <v>0.9989806320081549</v>
      </c>
      <c r="J52" s="17">
        <f t="shared" si="2"/>
        <v>5880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129</v>
      </c>
      <c r="C53" s="9">
        <v>91</v>
      </c>
      <c r="D53" s="9">
        <v>225</v>
      </c>
      <c r="E53" s="9">
        <v>13.46</v>
      </c>
      <c r="F53" s="9" t="s">
        <v>14</v>
      </c>
      <c r="G53" s="9">
        <v>13.46</v>
      </c>
      <c r="H53" s="9">
        <f t="shared" si="0"/>
        <v>0</v>
      </c>
      <c r="I53" s="10">
        <f t="shared" si="1"/>
        <v>1</v>
      </c>
      <c r="J53" s="17">
        <f t="shared" si="2"/>
        <v>3028.5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130</v>
      </c>
      <c r="C54" s="9">
        <v>92</v>
      </c>
      <c r="D54" s="9">
        <v>2000</v>
      </c>
      <c r="E54" s="9">
        <v>1.99</v>
      </c>
      <c r="F54" s="9" t="s">
        <v>14</v>
      </c>
      <c r="G54" s="9">
        <v>1.99</v>
      </c>
      <c r="H54" s="9">
        <f t="shared" si="0"/>
        <v>0</v>
      </c>
      <c r="I54" s="10">
        <f t="shared" si="1"/>
        <v>1</v>
      </c>
      <c r="J54" s="17">
        <f t="shared" si="2"/>
        <v>3980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8000</v>
      </c>
      <c r="E55" s="9">
        <v>0.1</v>
      </c>
      <c r="F55" s="9" t="s">
        <v>16</v>
      </c>
      <c r="G55" s="9">
        <v>0.1</v>
      </c>
      <c r="H55" s="9">
        <f t="shared" si="0"/>
        <v>0</v>
      </c>
      <c r="I55" s="10">
        <f t="shared" si="1"/>
        <v>1</v>
      </c>
      <c r="J55" s="17">
        <f t="shared" si="2"/>
        <v>800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8000</v>
      </c>
      <c r="E56" s="9">
        <v>0.25</v>
      </c>
      <c r="F56" s="9" t="s">
        <v>16</v>
      </c>
      <c r="G56" s="9">
        <v>0.25</v>
      </c>
      <c r="H56" s="9">
        <f t="shared" si="0"/>
        <v>0</v>
      </c>
      <c r="I56" s="10">
        <f t="shared" si="1"/>
        <v>1</v>
      </c>
      <c r="J56" s="17">
        <f t="shared" si="2"/>
        <v>2000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10000</v>
      </c>
      <c r="E57" s="9">
        <v>0.03</v>
      </c>
      <c r="F57" s="9" t="s">
        <v>16</v>
      </c>
      <c r="G57" s="9">
        <v>0</v>
      </c>
      <c r="H57" s="9">
        <f t="shared" si="0"/>
        <v>0.03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8.1</v>
      </c>
      <c r="H58" s="9">
        <f t="shared" si="0"/>
        <v>0</v>
      </c>
      <c r="I58" s="10">
        <f t="shared" si="1"/>
        <v>1</v>
      </c>
      <c r="J58" s="17">
        <f t="shared" si="2"/>
        <v>2441.2752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136</v>
      </c>
      <c r="C59" s="9">
        <v>107</v>
      </c>
      <c r="D59" s="9">
        <v>301.392</v>
      </c>
      <c r="E59" s="9">
        <v>27.13</v>
      </c>
      <c r="F59" s="9" t="s">
        <v>10</v>
      </c>
      <c r="G59" s="9">
        <v>27.13</v>
      </c>
      <c r="H59" s="9">
        <f t="shared" si="0"/>
        <v>0</v>
      </c>
      <c r="I59" s="10">
        <f t="shared" si="1"/>
        <v>1</v>
      </c>
      <c r="J59" s="17">
        <f t="shared" si="2"/>
        <v>8176.7649599999995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137</v>
      </c>
      <c r="C60" s="9">
        <v>108</v>
      </c>
      <c r="D60" s="9">
        <v>301.392</v>
      </c>
      <c r="E60" s="9">
        <v>1.89</v>
      </c>
      <c r="F60" s="9" t="s">
        <v>10</v>
      </c>
      <c r="G60" s="9">
        <v>1.89</v>
      </c>
      <c r="H60" s="9">
        <f t="shared" si="0"/>
        <v>0</v>
      </c>
      <c r="I60" s="10">
        <f t="shared" si="1"/>
        <v>1</v>
      </c>
      <c r="J60" s="17">
        <f t="shared" si="2"/>
        <v>569.63087999999993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138</v>
      </c>
      <c r="C61" s="9">
        <v>109</v>
      </c>
      <c r="D61" s="9">
        <v>2000</v>
      </c>
      <c r="E61" s="9">
        <v>0.41</v>
      </c>
      <c r="F61" s="9" t="s">
        <v>14</v>
      </c>
      <c r="G61" s="9">
        <v>0.41</v>
      </c>
      <c r="H61" s="9">
        <f t="shared" si="0"/>
        <v>0</v>
      </c>
      <c r="I61" s="10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139</v>
      </c>
      <c r="C62" s="9">
        <v>112</v>
      </c>
      <c r="D62" s="9">
        <v>2000</v>
      </c>
      <c r="E62" s="9">
        <v>2.4119999999999999</v>
      </c>
      <c r="F62" s="9" t="s">
        <v>14</v>
      </c>
      <c r="G62" s="9">
        <v>2.41</v>
      </c>
      <c r="H62" s="9">
        <f t="shared" si="0"/>
        <v>1.9999999999997797E-3</v>
      </c>
      <c r="I62" s="10">
        <f t="shared" si="1"/>
        <v>0.99917081260364848</v>
      </c>
      <c r="J62" s="17">
        <f t="shared" si="2"/>
        <v>4820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2"/>
        <v>2200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6.27</v>
      </c>
      <c r="F65" s="9" t="s">
        <v>14</v>
      </c>
      <c r="G65" s="9">
        <v>6.27</v>
      </c>
      <c r="H65" s="9">
        <f t="shared" si="0"/>
        <v>0</v>
      </c>
      <c r="I65" s="10">
        <f t="shared" si="1"/>
        <v>1</v>
      </c>
      <c r="J65" s="17">
        <f t="shared" si="2"/>
        <v>5016</v>
      </c>
      <c r="K65" s="16"/>
      <c r="L65" s="17">
        <f t="shared" si="3"/>
        <v>0</v>
      </c>
    </row>
    <row r="66" spans="1:12" x14ac:dyDescent="0.25">
      <c r="A66" s="9" t="s">
        <v>54</v>
      </c>
      <c r="B66" s="29" t="s">
        <v>142</v>
      </c>
      <c r="C66" s="9">
        <v>120</v>
      </c>
      <c r="D66" s="9">
        <v>193.75200000000001</v>
      </c>
      <c r="E66" s="9">
        <v>115.89</v>
      </c>
      <c r="F66" s="9" t="s">
        <v>10</v>
      </c>
      <c r="G66" s="9">
        <v>115.89</v>
      </c>
      <c r="H66" s="9">
        <f t="shared" si="0"/>
        <v>0</v>
      </c>
      <c r="I66" s="10">
        <f t="shared" si="1"/>
        <v>1</v>
      </c>
      <c r="J66" s="17">
        <f t="shared" si="2"/>
        <v>22453.919280000002</v>
      </c>
      <c r="K66" s="16"/>
      <c r="L66" s="17">
        <f t="shared" si="3"/>
        <v>0</v>
      </c>
    </row>
    <row r="67" spans="1:12" x14ac:dyDescent="0.25">
      <c r="A67" s="9" t="s">
        <v>54</v>
      </c>
      <c r="B67" s="29" t="s">
        <v>143</v>
      </c>
      <c r="C67" s="9">
        <v>124</v>
      </c>
      <c r="D67" s="9">
        <v>193.75200000000001</v>
      </c>
      <c r="E67" s="9">
        <v>133.21</v>
      </c>
      <c r="F67" s="9" t="s">
        <v>10</v>
      </c>
      <c r="G67" s="9">
        <v>133.21</v>
      </c>
      <c r="H67" s="9">
        <f t="shared" si="0"/>
        <v>0</v>
      </c>
      <c r="I67" s="10">
        <f t="shared" si="1"/>
        <v>1</v>
      </c>
      <c r="J67" s="17">
        <f t="shared" si="2"/>
        <v>25809.703920000004</v>
      </c>
      <c r="K67" s="16"/>
      <c r="L67" s="17">
        <f t="shared" si="3"/>
        <v>0</v>
      </c>
    </row>
    <row r="68" spans="1:12" x14ac:dyDescent="0.25">
      <c r="A68" s="9" t="s">
        <v>54</v>
      </c>
      <c r="B68" s="29" t="s">
        <v>144</v>
      </c>
      <c r="C68" s="9">
        <v>129</v>
      </c>
      <c r="D68" s="9">
        <v>193.75200000000001</v>
      </c>
      <c r="E68" s="9">
        <v>67.31</v>
      </c>
      <c r="F68" s="9" t="s">
        <v>10</v>
      </c>
      <c r="G68" s="9">
        <v>67.31</v>
      </c>
      <c r="H68" s="9">
        <f t="shared" si="0"/>
        <v>0</v>
      </c>
      <c r="I68" s="10">
        <f t="shared" si="1"/>
        <v>1</v>
      </c>
      <c r="J68" s="17">
        <f t="shared" si="2"/>
        <v>13041.447120000001</v>
      </c>
      <c r="K68" s="16"/>
      <c r="L68" s="17">
        <f t="shared" si="3"/>
        <v>0</v>
      </c>
    </row>
    <row r="69" spans="1:12" x14ac:dyDescent="0.25">
      <c r="A69" s="9" t="s">
        <v>54</v>
      </c>
      <c r="B69" s="29" t="s">
        <v>145</v>
      </c>
      <c r="C69" s="9">
        <v>133</v>
      </c>
      <c r="D69" s="9">
        <v>65.599999999999994</v>
      </c>
      <c r="E69" s="9">
        <v>29.04</v>
      </c>
      <c r="F69" s="9" t="s">
        <v>19</v>
      </c>
      <c r="G69" s="9">
        <v>0</v>
      </c>
      <c r="H69" s="9">
        <f t="shared" ref="H69:H133" si="4">E69-G69</f>
        <v>29.04</v>
      </c>
      <c r="I69" s="10">
        <f t="shared" ref="I69:I133" si="5">G69/E69</f>
        <v>0</v>
      </c>
      <c r="J69" s="17">
        <f t="shared" ref="J69:J161" si="6">D69*G69</f>
        <v>0</v>
      </c>
      <c r="K69" s="16"/>
      <c r="L69" s="17">
        <f t="shared" ref="L69:L161" si="7">D69*E69*K69</f>
        <v>0</v>
      </c>
    </row>
    <row r="70" spans="1:12" x14ac:dyDescent="0.25">
      <c r="A70" s="9" t="s">
        <v>37</v>
      </c>
      <c r="B70" s="29" t="s">
        <v>145</v>
      </c>
      <c r="C70" s="9">
        <v>133</v>
      </c>
      <c r="D70" s="9">
        <v>65.599999999999994</v>
      </c>
      <c r="E70" s="9">
        <v>29.04</v>
      </c>
      <c r="F70" s="9" t="s">
        <v>19</v>
      </c>
      <c r="G70" s="9">
        <v>29.04</v>
      </c>
      <c r="H70" s="9">
        <f t="shared" si="4"/>
        <v>0</v>
      </c>
      <c r="I70" s="10">
        <f t="shared" si="5"/>
        <v>1</v>
      </c>
      <c r="J70" s="17">
        <f t="shared" si="6"/>
        <v>1905.0239999999999</v>
      </c>
      <c r="K70" s="16"/>
      <c r="L70" s="17">
        <f t="shared" si="7"/>
        <v>0</v>
      </c>
    </row>
    <row r="71" spans="1:12" x14ac:dyDescent="0.25">
      <c r="A71" s="9" t="s">
        <v>54</v>
      </c>
      <c r="B71" s="29" t="s">
        <v>146</v>
      </c>
      <c r="C71" s="9">
        <v>137</v>
      </c>
      <c r="D71" s="9">
        <v>65.599999999999994</v>
      </c>
      <c r="E71" s="9">
        <v>32.049999999999997</v>
      </c>
      <c r="F71" s="9" t="s">
        <v>19</v>
      </c>
      <c r="G71" s="9">
        <v>0</v>
      </c>
      <c r="H71" s="9">
        <f t="shared" si="4"/>
        <v>32.049999999999997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37</v>
      </c>
      <c r="B72" s="29" t="s">
        <v>146</v>
      </c>
      <c r="C72" s="9">
        <v>137</v>
      </c>
      <c r="D72" s="9">
        <v>65.599999999999994</v>
      </c>
      <c r="E72" s="9">
        <v>32.049999999999997</v>
      </c>
      <c r="F72" s="9" t="s">
        <v>19</v>
      </c>
      <c r="G72" s="9">
        <v>32.049999999999997</v>
      </c>
      <c r="H72" s="9">
        <f t="shared" si="4"/>
        <v>0</v>
      </c>
      <c r="I72" s="10">
        <f t="shared" si="5"/>
        <v>1</v>
      </c>
      <c r="J72" s="17">
        <f t="shared" si="6"/>
        <v>2102.4799999999996</v>
      </c>
      <c r="K72" s="16"/>
      <c r="L72" s="17">
        <f t="shared" si="7"/>
        <v>0</v>
      </c>
    </row>
    <row r="73" spans="1:12" x14ac:dyDescent="0.25">
      <c r="A73" s="9" t="s">
        <v>54</v>
      </c>
      <c r="B73" s="29" t="s">
        <v>276</v>
      </c>
      <c r="C73" s="9">
        <v>138</v>
      </c>
      <c r="D73" s="9">
        <v>193.75200000000001</v>
      </c>
      <c r="E73" s="9">
        <v>1.05</v>
      </c>
      <c r="F73" s="9" t="s">
        <v>10</v>
      </c>
      <c r="G73" s="9">
        <v>1.05</v>
      </c>
      <c r="H73" s="9">
        <f t="shared" si="4"/>
        <v>0</v>
      </c>
      <c r="I73" s="10">
        <f t="shared" si="5"/>
        <v>1</v>
      </c>
      <c r="J73" s="17">
        <f t="shared" si="6"/>
        <v>203.43960000000001</v>
      </c>
      <c r="K73" s="16"/>
      <c r="L73" s="17">
        <f t="shared" si="7"/>
        <v>0</v>
      </c>
    </row>
    <row r="74" spans="1:12" x14ac:dyDescent="0.25">
      <c r="A74" s="9" t="s">
        <v>54</v>
      </c>
      <c r="B74" s="29" t="s">
        <v>310</v>
      </c>
      <c r="C74" s="9">
        <v>139</v>
      </c>
      <c r="D74" s="9">
        <v>35</v>
      </c>
      <c r="E74" s="9">
        <v>307</v>
      </c>
      <c r="F74" s="9" t="s">
        <v>10</v>
      </c>
      <c r="G74" s="9">
        <v>307</v>
      </c>
      <c r="H74" s="9">
        <f t="shared" si="4"/>
        <v>0</v>
      </c>
      <c r="I74" s="10">
        <f t="shared" si="5"/>
        <v>1</v>
      </c>
      <c r="J74" s="17">
        <f t="shared" si="6"/>
        <v>10745</v>
      </c>
      <c r="K74" s="16"/>
      <c r="L74" s="17">
        <f t="shared" si="7"/>
        <v>0</v>
      </c>
    </row>
    <row r="75" spans="1:12" x14ac:dyDescent="0.25">
      <c r="A75" s="9" t="s">
        <v>54</v>
      </c>
      <c r="B75" s="29" t="s">
        <v>147</v>
      </c>
      <c r="C75" s="9">
        <v>140</v>
      </c>
      <c r="D75" s="9">
        <v>8.07</v>
      </c>
      <c r="E75" s="9">
        <v>449.8</v>
      </c>
      <c r="F75" s="9" t="s">
        <v>10</v>
      </c>
      <c r="G75" s="9">
        <v>449.8</v>
      </c>
      <c r="H75" s="9">
        <f t="shared" si="4"/>
        <v>0</v>
      </c>
      <c r="I75" s="10">
        <f t="shared" si="5"/>
        <v>1</v>
      </c>
      <c r="J75" s="17">
        <f t="shared" si="6"/>
        <v>3629.8860000000004</v>
      </c>
      <c r="K75" s="16"/>
      <c r="L75" s="17">
        <f t="shared" si="7"/>
        <v>0</v>
      </c>
    </row>
    <row r="76" spans="1:12" x14ac:dyDescent="0.25">
      <c r="A76" s="9" t="s">
        <v>54</v>
      </c>
      <c r="B76" s="29" t="s">
        <v>148</v>
      </c>
      <c r="C76" s="9">
        <v>142</v>
      </c>
      <c r="D76" s="9">
        <v>139.93199999999999</v>
      </c>
      <c r="E76" s="9">
        <v>71.63</v>
      </c>
      <c r="F76" s="9" t="s">
        <v>10</v>
      </c>
      <c r="G76" s="9">
        <v>60.89</v>
      </c>
      <c r="H76" s="9">
        <f t="shared" si="4"/>
        <v>10.739999999999995</v>
      </c>
      <c r="I76" s="10">
        <f t="shared" si="5"/>
        <v>0.85006282283959245</v>
      </c>
      <c r="J76" s="17">
        <f t="shared" si="6"/>
        <v>8520.4594799999995</v>
      </c>
      <c r="K76" s="16"/>
      <c r="L76" s="17">
        <f t="shared" si="7"/>
        <v>0</v>
      </c>
    </row>
    <row r="77" spans="1:12" x14ac:dyDescent="0.25">
      <c r="A77" s="9" t="s">
        <v>37</v>
      </c>
      <c r="B77" s="29" t="s">
        <v>148</v>
      </c>
      <c r="C77" s="9">
        <v>142</v>
      </c>
      <c r="D77" s="9">
        <v>139.93199999999999</v>
      </c>
      <c r="E77" s="9">
        <v>10.7445</v>
      </c>
      <c r="F77" s="9" t="s">
        <v>10</v>
      </c>
      <c r="G77" s="9">
        <v>10.74</v>
      </c>
      <c r="H77" s="9">
        <f t="shared" si="4"/>
        <v>4.5000000000001705E-3</v>
      </c>
      <c r="I77" s="10">
        <f t="shared" si="5"/>
        <v>0.99958118106938432</v>
      </c>
      <c r="J77" s="17">
        <f t="shared" si="6"/>
        <v>1502.8696799999998</v>
      </c>
      <c r="K77" s="16"/>
      <c r="L77" s="17">
        <f t="shared" si="7"/>
        <v>0</v>
      </c>
    </row>
    <row r="78" spans="1:12" x14ac:dyDescent="0.25">
      <c r="A78" s="9" t="s">
        <v>54</v>
      </c>
      <c r="B78" s="29" t="s">
        <v>149</v>
      </c>
      <c r="C78" s="9">
        <v>143</v>
      </c>
      <c r="D78" s="9">
        <v>139.93199999999999</v>
      </c>
      <c r="E78" s="9">
        <v>194.53</v>
      </c>
      <c r="F78" s="9" t="s">
        <v>10</v>
      </c>
      <c r="G78" s="9">
        <v>165.35</v>
      </c>
      <c r="H78" s="9">
        <f t="shared" si="4"/>
        <v>29.180000000000007</v>
      </c>
      <c r="I78" s="10">
        <f t="shared" si="5"/>
        <v>0.84999742970235947</v>
      </c>
      <c r="J78" s="17">
        <f t="shared" si="6"/>
        <v>23137.756199999996</v>
      </c>
      <c r="K78" s="16"/>
      <c r="L78" s="17">
        <f t="shared" si="7"/>
        <v>0</v>
      </c>
    </row>
    <row r="79" spans="1:12" x14ac:dyDescent="0.25">
      <c r="A79" s="9" t="s">
        <v>37</v>
      </c>
      <c r="B79" s="29" t="s">
        <v>149</v>
      </c>
      <c r="C79" s="9">
        <v>143</v>
      </c>
      <c r="D79" s="9">
        <v>139.93199999999999</v>
      </c>
      <c r="E79" s="9">
        <v>29.179500000000001</v>
      </c>
      <c r="F79" s="9" t="s">
        <v>10</v>
      </c>
      <c r="G79" s="9">
        <v>29.18</v>
      </c>
      <c r="H79" s="9">
        <f t="shared" si="4"/>
        <v>-4.9999999999883471E-4</v>
      </c>
      <c r="I79" s="10">
        <f t="shared" si="5"/>
        <v>1.0000171353176031</v>
      </c>
      <c r="J79" s="17">
        <f t="shared" si="6"/>
        <v>4083.2157599999996</v>
      </c>
      <c r="K79" s="16"/>
      <c r="L79" s="17">
        <f t="shared" si="7"/>
        <v>0</v>
      </c>
    </row>
    <row r="80" spans="1:12" x14ac:dyDescent="0.25">
      <c r="A80" s="9" t="s">
        <v>54</v>
      </c>
      <c r="B80" s="29" t="s">
        <v>150</v>
      </c>
      <c r="C80" s="9">
        <v>147</v>
      </c>
      <c r="D80" s="9">
        <v>193.75200000000001</v>
      </c>
      <c r="E80" s="9">
        <v>208.32</v>
      </c>
      <c r="F80" s="9" t="s">
        <v>10</v>
      </c>
      <c r="G80" s="9">
        <v>208.32</v>
      </c>
      <c r="H80" s="9">
        <f t="shared" si="4"/>
        <v>0</v>
      </c>
      <c r="I80" s="10">
        <f t="shared" si="5"/>
        <v>1</v>
      </c>
      <c r="J80" s="17">
        <f t="shared" si="6"/>
        <v>40362.416640000003</v>
      </c>
      <c r="K80" s="16"/>
      <c r="L80" s="17">
        <f t="shared" si="7"/>
        <v>0</v>
      </c>
    </row>
    <row r="81" spans="1:12" x14ac:dyDescent="0.25">
      <c r="A81" s="9" t="s">
        <v>18</v>
      </c>
      <c r="B81" s="29" t="s">
        <v>151</v>
      </c>
      <c r="C81" s="9">
        <v>150</v>
      </c>
      <c r="D81" s="9">
        <v>13000</v>
      </c>
      <c r="E81" s="9">
        <v>1</v>
      </c>
      <c r="F81" s="9" t="s">
        <v>12</v>
      </c>
      <c r="G81" s="9">
        <v>1</v>
      </c>
      <c r="H81" s="9">
        <f t="shared" si="4"/>
        <v>0</v>
      </c>
      <c r="I81" s="10">
        <f t="shared" si="5"/>
        <v>1</v>
      </c>
      <c r="J81" s="17">
        <f t="shared" si="6"/>
        <v>13000</v>
      </c>
      <c r="K81" s="16"/>
      <c r="L81" s="17">
        <f t="shared" si="7"/>
        <v>0</v>
      </c>
    </row>
    <row r="82" spans="1:12" x14ac:dyDescent="0.25">
      <c r="A82" s="9" t="s">
        <v>54</v>
      </c>
      <c r="B82" s="29" t="s">
        <v>152</v>
      </c>
      <c r="C82" s="9">
        <v>151</v>
      </c>
      <c r="D82" s="9">
        <v>139.93199999999999</v>
      </c>
      <c r="E82" s="9">
        <v>74.391999999999996</v>
      </c>
      <c r="F82" s="9" t="s">
        <v>10</v>
      </c>
      <c r="G82" s="9">
        <v>63.23</v>
      </c>
      <c r="H82" s="9">
        <f t="shared" si="4"/>
        <v>11.161999999999999</v>
      </c>
      <c r="I82" s="10">
        <f t="shared" si="5"/>
        <v>0.84995698462200242</v>
      </c>
      <c r="J82" s="17">
        <f t="shared" si="6"/>
        <v>8847.9003599999996</v>
      </c>
      <c r="K82" s="16"/>
      <c r="L82" s="17">
        <f t="shared" si="7"/>
        <v>0</v>
      </c>
    </row>
    <row r="83" spans="1:12" x14ac:dyDescent="0.25">
      <c r="A83" s="9" t="s">
        <v>37</v>
      </c>
      <c r="B83" s="29" t="s">
        <v>152</v>
      </c>
      <c r="C83" s="9">
        <v>151</v>
      </c>
      <c r="D83" s="9">
        <v>139.93199999999999</v>
      </c>
      <c r="E83" s="9">
        <v>11.158799999999999</v>
      </c>
      <c r="F83" s="9" t="s">
        <v>10</v>
      </c>
      <c r="G83" s="9">
        <v>11.16</v>
      </c>
      <c r="H83" s="9">
        <f t="shared" si="4"/>
        <v>-1.200000000000756E-3</v>
      </c>
      <c r="I83" s="10">
        <f t="shared" si="5"/>
        <v>1.0001075384449942</v>
      </c>
      <c r="J83" s="17">
        <f t="shared" si="6"/>
        <v>1561.6411199999998</v>
      </c>
      <c r="K83" s="16"/>
      <c r="L83" s="17">
        <f t="shared" si="7"/>
        <v>0</v>
      </c>
    </row>
    <row r="84" spans="1:12" x14ac:dyDescent="0.25">
      <c r="A84" s="9" t="s">
        <v>54</v>
      </c>
      <c r="B84" s="29" t="s">
        <v>153</v>
      </c>
      <c r="C84" s="9">
        <v>152</v>
      </c>
      <c r="D84" s="9">
        <v>139.93199999999999</v>
      </c>
      <c r="E84" s="9">
        <v>220.46700000000001</v>
      </c>
      <c r="F84" s="9" t="s">
        <v>10</v>
      </c>
      <c r="G84" s="9">
        <v>187.4</v>
      </c>
      <c r="H84" s="9">
        <f t="shared" si="4"/>
        <v>33.067000000000007</v>
      </c>
      <c r="I84" s="10">
        <f t="shared" si="5"/>
        <v>0.85001383426998145</v>
      </c>
      <c r="J84" s="17">
        <f t="shared" si="6"/>
        <v>26223.256799999999</v>
      </c>
      <c r="K84" s="16"/>
      <c r="L84" s="17">
        <f t="shared" si="7"/>
        <v>0</v>
      </c>
    </row>
    <row r="85" spans="1:12" x14ac:dyDescent="0.25">
      <c r="A85" s="9" t="s">
        <v>37</v>
      </c>
      <c r="B85" s="29" t="s">
        <v>153</v>
      </c>
      <c r="C85" s="9">
        <v>152</v>
      </c>
      <c r="D85" s="9">
        <v>139.93199999999999</v>
      </c>
      <c r="E85" s="9">
        <v>33.070050000000002</v>
      </c>
      <c r="F85" s="9" t="s">
        <v>10</v>
      </c>
      <c r="G85" s="9">
        <v>33.07</v>
      </c>
      <c r="H85" s="9">
        <f t="shared" si="4"/>
        <v>5.0000000001659828E-5</v>
      </c>
      <c r="I85" s="10">
        <f t="shared" si="5"/>
        <v>0.99999848805792546</v>
      </c>
      <c r="J85" s="17">
        <f t="shared" si="6"/>
        <v>4627.5512399999998</v>
      </c>
      <c r="K85" s="16"/>
      <c r="L85" s="17">
        <f t="shared" si="7"/>
        <v>0</v>
      </c>
    </row>
    <row r="86" spans="1:12" x14ac:dyDescent="0.25">
      <c r="A86" s="9" t="s">
        <v>54</v>
      </c>
      <c r="B86" s="29" t="s">
        <v>154</v>
      </c>
      <c r="C86" s="9">
        <v>156</v>
      </c>
      <c r="D86" s="9">
        <v>193.75200000000001</v>
      </c>
      <c r="E86" s="9">
        <v>142.16</v>
      </c>
      <c r="F86" s="9" t="s">
        <v>10</v>
      </c>
      <c r="G86" s="9">
        <v>120.84</v>
      </c>
      <c r="H86" s="9">
        <f t="shared" si="4"/>
        <v>21.319999999999993</v>
      </c>
      <c r="I86" s="10">
        <f t="shared" si="5"/>
        <v>0.85002813731007321</v>
      </c>
      <c r="J86" s="17">
        <f t="shared" si="6"/>
        <v>23412.991680000003</v>
      </c>
      <c r="K86" s="16"/>
      <c r="L86" s="17">
        <f t="shared" si="7"/>
        <v>0</v>
      </c>
    </row>
    <row r="87" spans="1:12" x14ac:dyDescent="0.25">
      <c r="A87" s="9" t="s">
        <v>37</v>
      </c>
      <c r="B87" s="29" t="s">
        <v>154</v>
      </c>
      <c r="C87" s="9">
        <v>156</v>
      </c>
      <c r="D87" s="9">
        <v>193.75200000000001</v>
      </c>
      <c r="E87" s="9">
        <v>21.324000000000002</v>
      </c>
      <c r="F87" s="9" t="s">
        <v>10</v>
      </c>
      <c r="G87" s="9">
        <v>21.32</v>
      </c>
      <c r="H87" s="9">
        <f t="shared" si="4"/>
        <v>4.0000000000013358E-3</v>
      </c>
      <c r="I87" s="10">
        <f t="shared" si="5"/>
        <v>0.99981241793284559</v>
      </c>
      <c r="J87" s="17">
        <f t="shared" si="6"/>
        <v>4130.7926400000006</v>
      </c>
      <c r="K87" s="16"/>
      <c r="L87" s="17">
        <f t="shared" si="7"/>
        <v>0</v>
      </c>
    </row>
    <row r="88" spans="1:12" x14ac:dyDescent="0.25">
      <c r="A88" s="9" t="s">
        <v>54</v>
      </c>
      <c r="B88" s="29" t="s">
        <v>155</v>
      </c>
      <c r="C88" s="9">
        <v>160</v>
      </c>
      <c r="D88" s="9">
        <v>139.93199999999999</v>
      </c>
      <c r="E88" s="9">
        <v>11.61</v>
      </c>
      <c r="F88" s="9" t="s">
        <v>10</v>
      </c>
      <c r="G88" s="9">
        <v>9.8699999999999992</v>
      </c>
      <c r="H88" s="9">
        <f t="shared" si="4"/>
        <v>1.7400000000000002</v>
      </c>
      <c r="I88" s="10">
        <f t="shared" si="5"/>
        <v>0.85012919896640826</v>
      </c>
      <c r="J88" s="17">
        <f t="shared" si="6"/>
        <v>1381.1288399999999</v>
      </c>
      <c r="K88" s="16"/>
      <c r="L88" s="17">
        <f t="shared" si="7"/>
        <v>0</v>
      </c>
    </row>
    <row r="89" spans="1:12" x14ac:dyDescent="0.25">
      <c r="A89" s="9" t="s">
        <v>37</v>
      </c>
      <c r="B89" s="29" t="s">
        <v>155</v>
      </c>
      <c r="C89" s="9">
        <v>160</v>
      </c>
      <c r="D89" s="9">
        <v>139.93199999999999</v>
      </c>
      <c r="E89" s="9">
        <v>1.7415</v>
      </c>
      <c r="F89" s="9" t="s">
        <v>10</v>
      </c>
      <c r="G89" s="9">
        <v>1.74</v>
      </c>
      <c r="H89" s="9">
        <f t="shared" si="4"/>
        <v>1.5000000000000568E-3</v>
      </c>
      <c r="I89" s="10">
        <f t="shared" si="5"/>
        <v>0.99913867355727815</v>
      </c>
      <c r="J89" s="17">
        <f t="shared" si="6"/>
        <v>243.48167999999998</v>
      </c>
      <c r="K89" s="16"/>
      <c r="L89" s="17">
        <f t="shared" si="7"/>
        <v>0</v>
      </c>
    </row>
    <row r="90" spans="1:12" x14ac:dyDescent="0.25">
      <c r="A90" s="9" t="s">
        <v>54</v>
      </c>
      <c r="B90" s="29" t="s">
        <v>156</v>
      </c>
      <c r="C90" s="9">
        <v>161</v>
      </c>
      <c r="D90" s="9">
        <v>139.93199999999999</v>
      </c>
      <c r="E90" s="9">
        <v>33.43</v>
      </c>
      <c r="F90" s="9" t="s">
        <v>10</v>
      </c>
      <c r="G90" s="9">
        <v>28.42</v>
      </c>
      <c r="H90" s="9">
        <f t="shared" si="4"/>
        <v>5.009999999999998</v>
      </c>
      <c r="I90" s="10">
        <f t="shared" si="5"/>
        <v>0.85013460963206711</v>
      </c>
      <c r="J90" s="17">
        <f t="shared" si="6"/>
        <v>3976.86744</v>
      </c>
      <c r="K90" s="16"/>
      <c r="L90" s="17">
        <f t="shared" si="7"/>
        <v>0</v>
      </c>
    </row>
    <row r="91" spans="1:12" x14ac:dyDescent="0.25">
      <c r="A91" s="9" t="s">
        <v>37</v>
      </c>
      <c r="B91" s="29" t="s">
        <v>156</v>
      </c>
      <c r="C91" s="9">
        <v>161</v>
      </c>
      <c r="D91" s="9">
        <v>139.93199999999999</v>
      </c>
      <c r="E91" s="9">
        <v>5.0145</v>
      </c>
      <c r="F91" s="9" t="s">
        <v>10</v>
      </c>
      <c r="G91" s="9">
        <v>5.01</v>
      </c>
      <c r="H91" s="9">
        <f t="shared" si="4"/>
        <v>4.5000000000001705E-3</v>
      </c>
      <c r="I91" s="10">
        <f t="shared" si="5"/>
        <v>0.99910260245288662</v>
      </c>
      <c r="J91" s="17">
        <f t="shared" si="6"/>
        <v>701.05931999999996</v>
      </c>
      <c r="K91" s="16"/>
      <c r="L91" s="17">
        <f t="shared" si="7"/>
        <v>0</v>
      </c>
    </row>
    <row r="92" spans="1:12" x14ac:dyDescent="0.25">
      <c r="A92" s="9" t="s">
        <v>54</v>
      </c>
      <c r="B92" s="29" t="s">
        <v>157</v>
      </c>
      <c r="C92" s="9">
        <v>165</v>
      </c>
      <c r="D92" s="9">
        <v>193.75200000000001</v>
      </c>
      <c r="E92" s="9">
        <v>105.8</v>
      </c>
      <c r="F92" s="9" t="s">
        <v>10</v>
      </c>
      <c r="G92" s="9">
        <v>105.8</v>
      </c>
      <c r="H92" s="9">
        <f t="shared" si="4"/>
        <v>0</v>
      </c>
      <c r="I92" s="10">
        <f t="shared" si="5"/>
        <v>1</v>
      </c>
      <c r="J92" s="17">
        <f t="shared" si="6"/>
        <v>20498.961599999999</v>
      </c>
      <c r="K92" s="16"/>
      <c r="L92" s="17">
        <f t="shared" si="7"/>
        <v>0</v>
      </c>
    </row>
    <row r="93" spans="1:12" x14ac:dyDescent="0.25">
      <c r="A93" s="9" t="s">
        <v>38</v>
      </c>
      <c r="B93" s="29" t="s">
        <v>158</v>
      </c>
      <c r="C93" s="9">
        <v>168</v>
      </c>
      <c r="D93" s="9">
        <v>215.28</v>
      </c>
      <c r="E93" s="9">
        <v>159.29</v>
      </c>
      <c r="F93" s="9" t="s">
        <v>10</v>
      </c>
      <c r="G93" s="9">
        <v>159.29</v>
      </c>
      <c r="H93" s="9">
        <f t="shared" si="4"/>
        <v>0</v>
      </c>
      <c r="I93" s="10">
        <f t="shared" si="5"/>
        <v>1</v>
      </c>
      <c r="J93" s="17">
        <f t="shared" si="6"/>
        <v>34291.951199999996</v>
      </c>
      <c r="K93" s="16"/>
      <c r="L93" s="17">
        <f t="shared" si="7"/>
        <v>0</v>
      </c>
    </row>
    <row r="94" spans="1:12" x14ac:dyDescent="0.25">
      <c r="A94" s="9" t="s">
        <v>38</v>
      </c>
      <c r="B94" s="29" t="s">
        <v>159</v>
      </c>
      <c r="C94" s="9">
        <v>170</v>
      </c>
      <c r="D94" s="9">
        <v>215.28</v>
      </c>
      <c r="E94" s="9">
        <v>57.38</v>
      </c>
      <c r="F94" s="9" t="s">
        <v>10</v>
      </c>
      <c r="G94" s="9">
        <v>57.38</v>
      </c>
      <c r="H94" s="9">
        <f t="shared" si="4"/>
        <v>0</v>
      </c>
      <c r="I94" s="10">
        <f t="shared" si="5"/>
        <v>1</v>
      </c>
      <c r="J94" s="17">
        <f t="shared" si="6"/>
        <v>12352.7664</v>
      </c>
      <c r="K94" s="16"/>
      <c r="L94" s="17">
        <f t="shared" si="7"/>
        <v>0</v>
      </c>
    </row>
    <row r="95" spans="1:12" x14ac:dyDescent="0.25">
      <c r="A95" s="9" t="s">
        <v>38</v>
      </c>
      <c r="B95" s="29" t="s">
        <v>160</v>
      </c>
      <c r="C95" s="9">
        <v>173</v>
      </c>
      <c r="D95" s="9">
        <v>107.64</v>
      </c>
      <c r="E95" s="9">
        <v>36.090000000000003</v>
      </c>
      <c r="F95" s="9" t="s">
        <v>10</v>
      </c>
      <c r="G95" s="9">
        <v>36.090000000000003</v>
      </c>
      <c r="H95" s="9">
        <f t="shared" si="4"/>
        <v>0</v>
      </c>
      <c r="I95" s="10">
        <f t="shared" si="5"/>
        <v>1</v>
      </c>
      <c r="J95" s="17">
        <f t="shared" si="6"/>
        <v>3884.7276000000002</v>
      </c>
      <c r="K95" s="16"/>
      <c r="L95" s="17">
        <f t="shared" si="7"/>
        <v>0</v>
      </c>
    </row>
    <row r="96" spans="1:12" x14ac:dyDescent="0.25">
      <c r="A96" s="9" t="s">
        <v>38</v>
      </c>
      <c r="B96" s="29" t="s">
        <v>161</v>
      </c>
      <c r="C96" s="9">
        <v>174</v>
      </c>
      <c r="D96" s="9">
        <v>215.28</v>
      </c>
      <c r="E96" s="9">
        <v>79.37</v>
      </c>
      <c r="F96" s="9" t="s">
        <v>10</v>
      </c>
      <c r="G96" s="9">
        <v>79.37</v>
      </c>
      <c r="H96" s="9">
        <f t="shared" si="4"/>
        <v>0</v>
      </c>
      <c r="I96" s="10">
        <f t="shared" si="5"/>
        <v>1</v>
      </c>
      <c r="J96" s="17">
        <f t="shared" si="6"/>
        <v>17086.7736</v>
      </c>
      <c r="K96" s="16"/>
      <c r="L96" s="17">
        <f t="shared" si="7"/>
        <v>0</v>
      </c>
    </row>
    <row r="97" spans="1:12" x14ac:dyDescent="0.25">
      <c r="A97" s="9" t="s">
        <v>38</v>
      </c>
      <c r="B97" s="29" t="s">
        <v>162</v>
      </c>
      <c r="C97" s="9">
        <v>178</v>
      </c>
      <c r="D97" s="9">
        <v>107.64</v>
      </c>
      <c r="E97" s="9">
        <v>39.159999999999997</v>
      </c>
      <c r="F97" s="9" t="s">
        <v>10</v>
      </c>
      <c r="G97" s="9">
        <v>39.159999999999997</v>
      </c>
      <c r="H97" s="9">
        <f t="shared" si="4"/>
        <v>0</v>
      </c>
      <c r="I97" s="10">
        <f t="shared" si="5"/>
        <v>1</v>
      </c>
      <c r="J97" s="17">
        <f t="shared" si="6"/>
        <v>4215.1823999999997</v>
      </c>
      <c r="K97" s="16"/>
      <c r="L97" s="17">
        <f t="shared" si="7"/>
        <v>0</v>
      </c>
    </row>
    <row r="98" spans="1:12" x14ac:dyDescent="0.25">
      <c r="A98" s="9" t="s">
        <v>38</v>
      </c>
      <c r="B98" s="29" t="s">
        <v>163</v>
      </c>
      <c r="C98" s="9">
        <v>180</v>
      </c>
      <c r="D98" s="9">
        <v>200</v>
      </c>
      <c r="E98" s="9">
        <v>17</v>
      </c>
      <c r="F98" s="9" t="s">
        <v>13</v>
      </c>
      <c r="G98" s="9">
        <v>17</v>
      </c>
      <c r="H98" s="9">
        <f t="shared" si="4"/>
        <v>0</v>
      </c>
      <c r="I98" s="10">
        <f t="shared" si="5"/>
        <v>1</v>
      </c>
      <c r="J98" s="17">
        <f t="shared" si="6"/>
        <v>3400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164</v>
      </c>
      <c r="C99" s="9">
        <v>183</v>
      </c>
      <c r="D99" s="9">
        <v>215.28</v>
      </c>
      <c r="E99" s="9">
        <v>25.082999999999998</v>
      </c>
      <c r="F99" s="9" t="s">
        <v>10</v>
      </c>
      <c r="G99" s="9">
        <v>25.08</v>
      </c>
      <c r="H99" s="9">
        <f t="shared" si="4"/>
        <v>3.0000000000001137E-3</v>
      </c>
      <c r="I99" s="10">
        <f t="shared" si="5"/>
        <v>0.99988039708168874</v>
      </c>
      <c r="J99" s="17">
        <f t="shared" si="6"/>
        <v>5399.2223999999997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165</v>
      </c>
      <c r="C100" s="9">
        <v>185</v>
      </c>
      <c r="D100" s="9">
        <v>96.88</v>
      </c>
      <c r="E100" s="9">
        <v>27.13</v>
      </c>
      <c r="F100" s="9" t="s">
        <v>10</v>
      </c>
      <c r="G100" s="9">
        <v>27.13</v>
      </c>
      <c r="H100" s="9">
        <f t="shared" si="4"/>
        <v>0</v>
      </c>
      <c r="I100" s="10">
        <f t="shared" si="5"/>
        <v>1</v>
      </c>
      <c r="J100" s="17">
        <f t="shared" si="6"/>
        <v>2628.3543999999997</v>
      </c>
      <c r="K100" s="16"/>
      <c r="L100" s="17">
        <f t="shared" si="7"/>
        <v>0</v>
      </c>
    </row>
    <row r="101" spans="1:12" x14ac:dyDescent="0.25">
      <c r="A101" s="9" t="s">
        <v>21</v>
      </c>
      <c r="B101" s="29" t="s">
        <v>326</v>
      </c>
      <c r="C101" s="9">
        <v>186</v>
      </c>
      <c r="D101" s="9">
        <v>16.149999999999999</v>
      </c>
      <c r="E101" s="9">
        <v>406.82</v>
      </c>
      <c r="F101" s="9" t="s">
        <v>10</v>
      </c>
      <c r="G101" s="9">
        <v>406.82</v>
      </c>
      <c r="H101" s="9">
        <f t="shared" si="4"/>
        <v>0</v>
      </c>
      <c r="I101" s="10">
        <f t="shared" si="5"/>
        <v>1</v>
      </c>
      <c r="J101" s="17">
        <f t="shared" si="6"/>
        <v>6570.1429999999991</v>
      </c>
      <c r="K101" s="16"/>
      <c r="L101" s="17">
        <f t="shared" si="7"/>
        <v>0</v>
      </c>
    </row>
    <row r="102" spans="1:12" x14ac:dyDescent="0.25">
      <c r="A102" s="9" t="s">
        <v>21</v>
      </c>
      <c r="B102" s="29" t="s">
        <v>327</v>
      </c>
      <c r="C102" s="9">
        <v>190</v>
      </c>
      <c r="D102" s="9">
        <v>32.292000000000002</v>
      </c>
      <c r="E102" s="9">
        <v>406.82</v>
      </c>
      <c r="F102" s="9" t="s">
        <v>10</v>
      </c>
      <c r="G102" s="9">
        <f>E102</f>
        <v>406.82</v>
      </c>
      <c r="H102" s="9">
        <f t="shared" si="4"/>
        <v>0</v>
      </c>
      <c r="I102" s="10">
        <f t="shared" si="5"/>
        <v>1</v>
      </c>
      <c r="J102" s="17">
        <f t="shared" si="6"/>
        <v>13137.031440000001</v>
      </c>
      <c r="K102" s="16"/>
      <c r="L102" s="17">
        <f t="shared" si="7"/>
        <v>0</v>
      </c>
    </row>
    <row r="103" spans="1:12" x14ac:dyDescent="0.25">
      <c r="A103" s="9" t="s">
        <v>21</v>
      </c>
      <c r="B103" s="29" t="s">
        <v>169</v>
      </c>
      <c r="C103" s="9">
        <v>191</v>
      </c>
      <c r="D103" s="9">
        <v>16.149999999999999</v>
      </c>
      <c r="E103" s="9">
        <v>58.064</v>
      </c>
      <c r="F103" s="9" t="s">
        <v>10</v>
      </c>
      <c r="G103" s="9">
        <v>58.06</v>
      </c>
      <c r="H103" s="9">
        <f t="shared" si="4"/>
        <v>3.9999999999977831E-3</v>
      </c>
      <c r="I103" s="10">
        <f t="shared" si="5"/>
        <v>0.99993111049876005</v>
      </c>
      <c r="J103" s="17">
        <f t="shared" si="6"/>
        <v>937.66899999999998</v>
      </c>
      <c r="K103" s="16"/>
      <c r="L103" s="17">
        <f t="shared" si="7"/>
        <v>0</v>
      </c>
    </row>
    <row r="104" spans="1:12" x14ac:dyDescent="0.25">
      <c r="A104" s="9" t="s">
        <v>21</v>
      </c>
      <c r="B104" s="29" t="s">
        <v>170</v>
      </c>
      <c r="C104" s="9">
        <v>192</v>
      </c>
      <c r="D104" s="9">
        <v>48.438000000000002</v>
      </c>
      <c r="E104" s="9">
        <v>562.24400000000003</v>
      </c>
      <c r="F104" s="9" t="s">
        <v>10</v>
      </c>
      <c r="G104" s="9">
        <v>562.24</v>
      </c>
      <c r="H104" s="9">
        <f t="shared" si="4"/>
        <v>4.0000000000190994E-3</v>
      </c>
      <c r="I104" s="10">
        <f t="shared" si="5"/>
        <v>0.99999288565106959</v>
      </c>
      <c r="J104" s="17">
        <f t="shared" si="6"/>
        <v>27233.781120000003</v>
      </c>
      <c r="K104" s="16"/>
      <c r="L104" s="17">
        <f t="shared" si="7"/>
        <v>0</v>
      </c>
    </row>
    <row r="105" spans="1:12" x14ac:dyDescent="0.25">
      <c r="A105" s="9" t="s">
        <v>21</v>
      </c>
      <c r="B105" s="29" t="s">
        <v>171</v>
      </c>
      <c r="C105" s="9">
        <v>193</v>
      </c>
      <c r="D105" s="9">
        <v>16.149999999999999</v>
      </c>
      <c r="E105" s="9">
        <v>574.61300000000006</v>
      </c>
      <c r="F105" s="9" t="s">
        <v>10</v>
      </c>
      <c r="G105" s="9">
        <v>574.61</v>
      </c>
      <c r="H105" s="9">
        <f t="shared" si="4"/>
        <v>3.0000000000427463E-3</v>
      </c>
      <c r="I105" s="10">
        <f t="shared" si="5"/>
        <v>0.99999477909479939</v>
      </c>
      <c r="J105" s="17">
        <f t="shared" si="6"/>
        <v>9279.9514999999992</v>
      </c>
      <c r="K105" s="16"/>
      <c r="L105" s="17">
        <f t="shared" si="7"/>
        <v>0</v>
      </c>
    </row>
    <row r="106" spans="1:12" x14ac:dyDescent="0.25">
      <c r="A106" s="9" t="s">
        <v>21</v>
      </c>
      <c r="B106" s="29" t="s">
        <v>172</v>
      </c>
      <c r="C106" s="9">
        <v>194</v>
      </c>
      <c r="D106" s="9">
        <v>26.91</v>
      </c>
      <c r="E106" s="9">
        <v>581.01099999999997</v>
      </c>
      <c r="F106" s="9" t="s">
        <v>10</v>
      </c>
      <c r="G106" s="9">
        <f>E106</f>
        <v>581.01099999999997</v>
      </c>
      <c r="H106" s="9">
        <f t="shared" si="4"/>
        <v>0</v>
      </c>
      <c r="I106" s="10">
        <f t="shared" si="5"/>
        <v>1</v>
      </c>
      <c r="J106" s="17">
        <f t="shared" si="6"/>
        <v>15635.006009999999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173</v>
      </c>
      <c r="C107" s="9">
        <v>215</v>
      </c>
      <c r="D107" s="9">
        <v>301.392</v>
      </c>
      <c r="E107" s="9">
        <v>21.28</v>
      </c>
      <c r="F107" s="9" t="s">
        <v>10</v>
      </c>
      <c r="G107" s="9">
        <v>21.28</v>
      </c>
      <c r="H107" s="9">
        <f t="shared" si="4"/>
        <v>0</v>
      </c>
      <c r="I107" s="10">
        <f t="shared" si="5"/>
        <v>1</v>
      </c>
      <c r="J107" s="17">
        <f t="shared" si="6"/>
        <v>6413.62176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232</v>
      </c>
      <c r="C108" s="9">
        <v>217</v>
      </c>
      <c r="D108" s="9">
        <v>450</v>
      </c>
      <c r="E108" s="9">
        <v>3</v>
      </c>
      <c r="F108" s="9" t="s">
        <v>13</v>
      </c>
      <c r="G108" s="9">
        <v>0</v>
      </c>
      <c r="H108" s="9">
        <f t="shared" si="4"/>
        <v>3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174</v>
      </c>
      <c r="C109" s="9">
        <v>218</v>
      </c>
      <c r="D109" s="9">
        <v>350</v>
      </c>
      <c r="E109" s="9">
        <v>15</v>
      </c>
      <c r="F109" s="9" t="s">
        <v>13</v>
      </c>
      <c r="G109" s="9">
        <v>0</v>
      </c>
      <c r="H109" s="9">
        <f t="shared" si="4"/>
        <v>15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175</v>
      </c>
      <c r="C110" s="9">
        <v>219</v>
      </c>
      <c r="D110" s="9">
        <v>82</v>
      </c>
      <c r="E110" s="9">
        <v>37.082000000000001</v>
      </c>
      <c r="F110" s="9" t="s">
        <v>19</v>
      </c>
      <c r="G110" s="9">
        <v>37.08</v>
      </c>
      <c r="H110" s="9">
        <f t="shared" si="4"/>
        <v>2.0000000000024443E-3</v>
      </c>
      <c r="I110" s="10">
        <f t="shared" si="5"/>
        <v>0.99994606547651144</v>
      </c>
      <c r="J110" s="17">
        <f t="shared" si="6"/>
        <v>3040.56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176</v>
      </c>
      <c r="C111" s="9">
        <v>220</v>
      </c>
      <c r="D111" s="9">
        <v>32.799999999999997</v>
      </c>
      <c r="E111" s="9">
        <v>111.25</v>
      </c>
      <c r="F111" s="9" t="s">
        <v>19</v>
      </c>
      <c r="G111" s="9">
        <v>111.25</v>
      </c>
      <c r="H111" s="9">
        <f t="shared" si="4"/>
        <v>0</v>
      </c>
      <c r="I111" s="10">
        <f t="shared" si="5"/>
        <v>1</v>
      </c>
      <c r="J111" s="17">
        <f t="shared" si="6"/>
        <v>3648.9999999999995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177</v>
      </c>
      <c r="C112" s="9">
        <v>221</v>
      </c>
      <c r="D112" s="9">
        <v>131.19999999999999</v>
      </c>
      <c r="E112" s="9">
        <v>27.297999999999998</v>
      </c>
      <c r="F112" s="9" t="s">
        <v>19</v>
      </c>
      <c r="G112" s="9">
        <v>27.3</v>
      </c>
      <c r="H112" s="9">
        <f t="shared" si="4"/>
        <v>-2.0000000000024443E-3</v>
      </c>
      <c r="I112" s="10">
        <f t="shared" si="5"/>
        <v>1.0000732654406916</v>
      </c>
      <c r="J112" s="17">
        <f t="shared" si="6"/>
        <v>3581.7599999999998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178</v>
      </c>
      <c r="C113" s="9">
        <v>222</v>
      </c>
      <c r="D113" s="9">
        <v>1000</v>
      </c>
      <c r="E113" s="9">
        <v>3</v>
      </c>
      <c r="F113" s="9" t="s">
        <v>13</v>
      </c>
      <c r="G113" s="9">
        <v>0</v>
      </c>
      <c r="H113" s="9">
        <f t="shared" si="4"/>
        <v>3</v>
      </c>
      <c r="I113" s="10">
        <f t="shared" si="5"/>
        <v>0</v>
      </c>
      <c r="J113" s="17">
        <f t="shared" si="6"/>
        <v>0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179</v>
      </c>
      <c r="C114" s="9">
        <v>224</v>
      </c>
      <c r="D114" s="9">
        <v>183</v>
      </c>
      <c r="E114" s="9">
        <v>57.801000000000002</v>
      </c>
      <c r="F114" s="9" t="s">
        <v>10</v>
      </c>
      <c r="G114" s="9">
        <f t="shared" ref="G114:G119" si="8">E114</f>
        <v>57.801000000000002</v>
      </c>
      <c r="H114" s="9">
        <f t="shared" si="4"/>
        <v>0</v>
      </c>
      <c r="I114" s="10">
        <f t="shared" si="5"/>
        <v>1</v>
      </c>
      <c r="J114" s="17">
        <f t="shared" si="6"/>
        <v>10577.583000000001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180</v>
      </c>
      <c r="C115" s="9">
        <v>225</v>
      </c>
      <c r="D115" s="9">
        <v>49.2</v>
      </c>
      <c r="E115" s="9">
        <v>46.485999999999997</v>
      </c>
      <c r="F115" s="9" t="s">
        <v>19</v>
      </c>
      <c r="G115" s="9">
        <f t="shared" si="8"/>
        <v>46.485999999999997</v>
      </c>
      <c r="H115" s="9">
        <f t="shared" si="4"/>
        <v>0</v>
      </c>
      <c r="I115" s="10">
        <f t="shared" si="5"/>
        <v>1</v>
      </c>
      <c r="J115" s="17">
        <f t="shared" si="6"/>
        <v>2287.1111999999998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181</v>
      </c>
      <c r="C116" s="9">
        <v>226</v>
      </c>
      <c r="D116" s="9">
        <v>183</v>
      </c>
      <c r="E116" s="9">
        <v>55.106000000000002</v>
      </c>
      <c r="F116" s="9" t="s">
        <v>10</v>
      </c>
      <c r="G116" s="9">
        <f t="shared" si="8"/>
        <v>55.106000000000002</v>
      </c>
      <c r="H116" s="9">
        <f t="shared" si="4"/>
        <v>0</v>
      </c>
      <c r="I116" s="10">
        <f t="shared" si="5"/>
        <v>1</v>
      </c>
      <c r="J116" s="17">
        <f t="shared" si="6"/>
        <v>10084.398000000001</v>
      </c>
      <c r="K116" s="16"/>
      <c r="L116" s="17">
        <f t="shared" si="7"/>
        <v>0</v>
      </c>
    </row>
    <row r="117" spans="1:12" x14ac:dyDescent="0.25">
      <c r="A117" s="9" t="s">
        <v>32</v>
      </c>
      <c r="B117" s="29" t="s">
        <v>182</v>
      </c>
      <c r="C117" s="9">
        <v>227</v>
      </c>
      <c r="D117" s="9">
        <v>49.2</v>
      </c>
      <c r="E117" s="9">
        <v>49.62</v>
      </c>
      <c r="F117" s="9" t="s">
        <v>19</v>
      </c>
      <c r="G117" s="9">
        <f t="shared" si="8"/>
        <v>49.62</v>
      </c>
      <c r="H117" s="9">
        <f t="shared" si="4"/>
        <v>0</v>
      </c>
      <c r="I117" s="10">
        <f t="shared" si="5"/>
        <v>1</v>
      </c>
      <c r="J117" s="17">
        <f t="shared" si="6"/>
        <v>2441.3040000000001</v>
      </c>
      <c r="K117" s="16"/>
      <c r="L117" s="17">
        <f t="shared" si="7"/>
        <v>0</v>
      </c>
    </row>
    <row r="118" spans="1:12" x14ac:dyDescent="0.25">
      <c r="A118" s="9" t="s">
        <v>32</v>
      </c>
      <c r="B118" s="29" t="s">
        <v>183</v>
      </c>
      <c r="C118" s="9">
        <v>228</v>
      </c>
      <c r="D118" s="9">
        <v>183</v>
      </c>
      <c r="E118" s="9">
        <v>6.0030000000000001</v>
      </c>
      <c r="F118" s="9" t="s">
        <v>10</v>
      </c>
      <c r="G118" s="9">
        <f t="shared" si="8"/>
        <v>6.0030000000000001</v>
      </c>
      <c r="H118" s="9">
        <f t="shared" si="4"/>
        <v>0</v>
      </c>
      <c r="I118" s="10">
        <f t="shared" si="5"/>
        <v>1</v>
      </c>
      <c r="J118" s="17">
        <f t="shared" si="6"/>
        <v>1098.549</v>
      </c>
      <c r="K118" s="16"/>
      <c r="L118" s="17">
        <f t="shared" si="7"/>
        <v>0</v>
      </c>
    </row>
    <row r="119" spans="1:12" x14ac:dyDescent="0.25">
      <c r="A119" s="9" t="s">
        <v>32</v>
      </c>
      <c r="B119" s="29" t="s">
        <v>184</v>
      </c>
      <c r="C119" s="9">
        <v>229</v>
      </c>
      <c r="D119" s="9">
        <v>49.2</v>
      </c>
      <c r="E119" s="9">
        <v>7.1879999999999997</v>
      </c>
      <c r="F119" s="9" t="s">
        <v>19</v>
      </c>
      <c r="G119" s="9">
        <f t="shared" si="8"/>
        <v>7.1879999999999997</v>
      </c>
      <c r="H119" s="9">
        <f t="shared" si="4"/>
        <v>0</v>
      </c>
      <c r="I119" s="10">
        <f t="shared" si="5"/>
        <v>1</v>
      </c>
      <c r="J119" s="17">
        <f t="shared" si="6"/>
        <v>353.64960000000002</v>
      </c>
      <c r="K119" s="16"/>
      <c r="L119" s="17">
        <f t="shared" si="7"/>
        <v>0</v>
      </c>
    </row>
    <row r="120" spans="1:12" x14ac:dyDescent="0.25">
      <c r="A120" s="9" t="s">
        <v>32</v>
      </c>
      <c r="B120" s="29" t="s">
        <v>185</v>
      </c>
      <c r="C120" s="9">
        <v>230</v>
      </c>
      <c r="D120" s="9">
        <v>183</v>
      </c>
      <c r="E120" s="9">
        <v>3.2370000000000001</v>
      </c>
      <c r="F120" s="9" t="s">
        <v>10</v>
      </c>
      <c r="G120" s="9">
        <v>3.24</v>
      </c>
      <c r="H120" s="9">
        <f t="shared" si="4"/>
        <v>-3.0000000000001137E-3</v>
      </c>
      <c r="I120" s="10">
        <f t="shared" si="5"/>
        <v>1.0009267840593141</v>
      </c>
      <c r="J120" s="17">
        <f t="shared" si="6"/>
        <v>592.92000000000007</v>
      </c>
      <c r="K120" s="16"/>
      <c r="L120" s="17">
        <f t="shared" si="7"/>
        <v>0</v>
      </c>
    </row>
    <row r="121" spans="1:12" x14ac:dyDescent="0.25">
      <c r="A121" s="9" t="s">
        <v>32</v>
      </c>
      <c r="B121" s="29" t="s">
        <v>186</v>
      </c>
      <c r="C121" s="9">
        <v>231</v>
      </c>
      <c r="D121" s="9">
        <v>49.2</v>
      </c>
      <c r="E121" s="9">
        <v>7.0250000000000004</v>
      </c>
      <c r="F121" s="9" t="s">
        <v>19</v>
      </c>
      <c r="G121" s="9">
        <v>7.03</v>
      </c>
      <c r="H121" s="9">
        <f t="shared" si="4"/>
        <v>-4.9999999999998934E-3</v>
      </c>
      <c r="I121" s="10">
        <f t="shared" si="5"/>
        <v>1.0007117437722419</v>
      </c>
      <c r="J121" s="17">
        <f t="shared" si="6"/>
        <v>345.87600000000003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187</v>
      </c>
      <c r="C122" s="9">
        <v>232</v>
      </c>
      <c r="D122" s="9">
        <v>183</v>
      </c>
      <c r="E122" s="9">
        <v>11.441000000000001</v>
      </c>
      <c r="F122" s="9" t="s">
        <v>10</v>
      </c>
      <c r="G122" s="9">
        <f>E122</f>
        <v>11.441000000000001</v>
      </c>
      <c r="H122" s="9">
        <f t="shared" si="4"/>
        <v>0</v>
      </c>
      <c r="I122" s="10">
        <f t="shared" si="5"/>
        <v>1</v>
      </c>
      <c r="J122" s="17">
        <f t="shared" si="6"/>
        <v>2093.703</v>
      </c>
      <c r="K122" s="16"/>
      <c r="L122" s="17">
        <f t="shared" si="7"/>
        <v>0</v>
      </c>
    </row>
    <row r="123" spans="1:12" x14ac:dyDescent="0.25">
      <c r="A123" s="9" t="s">
        <v>32</v>
      </c>
      <c r="B123" s="29" t="s">
        <v>188</v>
      </c>
      <c r="C123" s="9">
        <v>233</v>
      </c>
      <c r="D123" s="9">
        <v>49.2</v>
      </c>
      <c r="E123" s="9">
        <v>16.2</v>
      </c>
      <c r="F123" s="9" t="s">
        <v>19</v>
      </c>
      <c r="G123" s="9">
        <f>E123</f>
        <v>16.2</v>
      </c>
      <c r="H123" s="9">
        <f t="shared" si="4"/>
        <v>0</v>
      </c>
      <c r="I123" s="10">
        <f t="shared" si="5"/>
        <v>1</v>
      </c>
      <c r="J123" s="17">
        <f t="shared" si="6"/>
        <v>797.04</v>
      </c>
      <c r="K123" s="16"/>
      <c r="L123" s="17">
        <f t="shared" si="7"/>
        <v>0</v>
      </c>
    </row>
    <row r="124" spans="1:12" x14ac:dyDescent="0.25">
      <c r="A124" s="9" t="s">
        <v>32</v>
      </c>
      <c r="B124" s="29" t="s">
        <v>189</v>
      </c>
      <c r="C124" s="9">
        <v>234</v>
      </c>
      <c r="D124" s="9">
        <v>183</v>
      </c>
      <c r="E124" s="9">
        <v>20.189</v>
      </c>
      <c r="F124" s="9" t="s">
        <v>10</v>
      </c>
      <c r="G124" s="9">
        <v>20.190000000000001</v>
      </c>
      <c r="H124" s="9">
        <f t="shared" si="4"/>
        <v>-1.0000000000012221E-3</v>
      </c>
      <c r="I124" s="10">
        <f t="shared" si="5"/>
        <v>1.0000495319233247</v>
      </c>
      <c r="J124" s="17">
        <f t="shared" si="6"/>
        <v>3694.7700000000004</v>
      </c>
      <c r="K124" s="16"/>
      <c r="L124" s="17">
        <f t="shared" si="7"/>
        <v>0</v>
      </c>
    </row>
    <row r="125" spans="1:12" x14ac:dyDescent="0.25">
      <c r="A125" s="9" t="s">
        <v>32</v>
      </c>
      <c r="B125" s="29" t="s">
        <v>190</v>
      </c>
      <c r="C125" s="9">
        <v>235</v>
      </c>
      <c r="D125" s="9">
        <v>2.5</v>
      </c>
      <c r="E125" s="9">
        <v>1763.9939999999999</v>
      </c>
      <c r="F125" s="9" t="s">
        <v>23</v>
      </c>
      <c r="G125" s="9">
        <f t="shared" ref="G125:G130" si="9">E125</f>
        <v>1763.9939999999999</v>
      </c>
      <c r="H125" s="9">
        <f t="shared" si="4"/>
        <v>0</v>
      </c>
      <c r="I125" s="10">
        <f t="shared" si="5"/>
        <v>1</v>
      </c>
      <c r="J125" s="17">
        <f t="shared" si="6"/>
        <v>4409.9849999999997</v>
      </c>
      <c r="K125" s="16"/>
      <c r="L125" s="17">
        <f t="shared" si="7"/>
        <v>0</v>
      </c>
    </row>
    <row r="126" spans="1:12" x14ac:dyDescent="0.25">
      <c r="A126" s="9" t="s">
        <v>32</v>
      </c>
      <c r="B126" s="29" t="s">
        <v>191</v>
      </c>
      <c r="C126" s="9">
        <v>237</v>
      </c>
      <c r="D126" s="9">
        <v>183</v>
      </c>
      <c r="E126" s="9">
        <v>3.7360000000000002</v>
      </c>
      <c r="F126" s="9" t="s">
        <v>10</v>
      </c>
      <c r="G126" s="9">
        <f t="shared" si="9"/>
        <v>3.7360000000000002</v>
      </c>
      <c r="H126" s="9">
        <f t="shared" si="4"/>
        <v>0</v>
      </c>
      <c r="I126" s="10">
        <f t="shared" si="5"/>
        <v>1</v>
      </c>
      <c r="J126" s="17">
        <f t="shared" si="6"/>
        <v>683.68799999999999</v>
      </c>
      <c r="K126" s="16"/>
      <c r="L126" s="17">
        <f t="shared" si="7"/>
        <v>0</v>
      </c>
    </row>
    <row r="127" spans="1:12" x14ac:dyDescent="0.25">
      <c r="A127" s="9" t="s">
        <v>32</v>
      </c>
      <c r="B127" s="29" t="s">
        <v>192</v>
      </c>
      <c r="C127" s="9">
        <v>238</v>
      </c>
      <c r="D127" s="9">
        <v>183</v>
      </c>
      <c r="E127" s="9">
        <v>17.247</v>
      </c>
      <c r="F127" s="9" t="s">
        <v>10</v>
      </c>
      <c r="G127" s="9">
        <f t="shared" si="9"/>
        <v>17.247</v>
      </c>
      <c r="H127" s="9">
        <f t="shared" si="4"/>
        <v>0</v>
      </c>
      <c r="I127" s="10">
        <f t="shared" si="5"/>
        <v>1</v>
      </c>
      <c r="J127" s="17">
        <f t="shared" si="6"/>
        <v>3156.201</v>
      </c>
      <c r="K127" s="16"/>
      <c r="L127" s="17">
        <f t="shared" si="7"/>
        <v>0</v>
      </c>
    </row>
    <row r="128" spans="1:12" x14ac:dyDescent="0.25">
      <c r="A128" s="9" t="s">
        <v>32</v>
      </c>
      <c r="B128" s="29" t="s">
        <v>193</v>
      </c>
      <c r="C128" s="9">
        <v>239</v>
      </c>
      <c r="D128" s="9">
        <v>183</v>
      </c>
      <c r="E128" s="9">
        <v>8.2080000000000002</v>
      </c>
      <c r="F128" s="9" t="s">
        <v>10</v>
      </c>
      <c r="G128" s="9">
        <f t="shared" si="9"/>
        <v>8.2080000000000002</v>
      </c>
      <c r="H128" s="9">
        <f t="shared" si="4"/>
        <v>0</v>
      </c>
      <c r="I128" s="10">
        <f t="shared" si="5"/>
        <v>1</v>
      </c>
      <c r="J128" s="17">
        <f t="shared" si="6"/>
        <v>1502.0640000000001</v>
      </c>
      <c r="K128" s="16"/>
      <c r="L128" s="17">
        <f t="shared" si="7"/>
        <v>0</v>
      </c>
    </row>
    <row r="129" spans="1:12" x14ac:dyDescent="0.25">
      <c r="A129" s="9" t="s">
        <v>32</v>
      </c>
      <c r="B129" s="29" t="s">
        <v>194</v>
      </c>
      <c r="C129" s="9">
        <v>240</v>
      </c>
      <c r="D129" s="9">
        <v>183</v>
      </c>
      <c r="E129" s="9">
        <v>35.957000000000001</v>
      </c>
      <c r="F129" s="9" t="s">
        <v>10</v>
      </c>
      <c r="G129" s="9">
        <f t="shared" si="9"/>
        <v>35.957000000000001</v>
      </c>
      <c r="H129" s="9">
        <f t="shared" si="4"/>
        <v>0</v>
      </c>
      <c r="I129" s="10">
        <f t="shared" si="5"/>
        <v>1</v>
      </c>
      <c r="J129" s="17">
        <f t="shared" si="6"/>
        <v>6580.1310000000003</v>
      </c>
      <c r="K129" s="16"/>
      <c r="L129" s="17">
        <f t="shared" si="7"/>
        <v>0</v>
      </c>
    </row>
    <row r="130" spans="1:12" x14ac:dyDescent="0.25">
      <c r="A130" s="9" t="s">
        <v>21</v>
      </c>
      <c r="B130" s="29" t="s">
        <v>195</v>
      </c>
      <c r="C130" s="9">
        <v>243</v>
      </c>
      <c r="D130" s="9">
        <v>64.58</v>
      </c>
      <c r="E130" s="9">
        <v>132.06399999999999</v>
      </c>
      <c r="F130" s="9" t="s">
        <v>10</v>
      </c>
      <c r="G130" s="9">
        <f t="shared" si="9"/>
        <v>132.06399999999999</v>
      </c>
      <c r="H130" s="9">
        <f t="shared" si="4"/>
        <v>0</v>
      </c>
      <c r="I130" s="10">
        <f t="shared" si="5"/>
        <v>1</v>
      </c>
      <c r="J130" s="17">
        <f t="shared" si="6"/>
        <v>8528.6931199999999</v>
      </c>
      <c r="K130" s="16"/>
      <c r="L130" s="17">
        <f t="shared" si="7"/>
        <v>0</v>
      </c>
    </row>
    <row r="131" spans="1:12" x14ac:dyDescent="0.25">
      <c r="A131" s="9" t="s">
        <v>18</v>
      </c>
      <c r="B131" s="29" t="s">
        <v>273</v>
      </c>
      <c r="C131" s="9">
        <v>247</v>
      </c>
      <c r="D131" s="9">
        <v>600</v>
      </c>
      <c r="E131" s="9">
        <v>1</v>
      </c>
      <c r="F131" s="9" t="s">
        <v>13</v>
      </c>
      <c r="G131" s="9">
        <v>0</v>
      </c>
      <c r="H131" s="9">
        <f t="shared" si="4"/>
        <v>1</v>
      </c>
      <c r="I131" s="10">
        <f t="shared" ref="I131" si="10">(G131/E131)</f>
        <v>0</v>
      </c>
      <c r="J131" s="18">
        <f t="shared" ref="J131" si="11">D131*E131*I131</f>
        <v>0</v>
      </c>
      <c r="K131" s="10">
        <v>1</v>
      </c>
      <c r="L131" s="18">
        <f t="shared" si="7"/>
        <v>600</v>
      </c>
    </row>
    <row r="132" spans="1:12" x14ac:dyDescent="0.25">
      <c r="A132" s="9" t="s">
        <v>18</v>
      </c>
      <c r="B132" s="29" t="s">
        <v>197</v>
      </c>
      <c r="C132" s="9">
        <v>248</v>
      </c>
      <c r="D132" s="9">
        <v>2000</v>
      </c>
      <c r="E132" s="9">
        <v>1</v>
      </c>
      <c r="F132" s="9" t="s">
        <v>12</v>
      </c>
      <c r="G132" s="9">
        <v>0</v>
      </c>
      <c r="H132" s="9">
        <f t="shared" si="4"/>
        <v>1</v>
      </c>
      <c r="I132" s="10">
        <f t="shared" si="5"/>
        <v>0</v>
      </c>
      <c r="J132" s="17">
        <f t="shared" si="6"/>
        <v>0</v>
      </c>
      <c r="K132" s="16">
        <v>1</v>
      </c>
      <c r="L132" s="17">
        <f t="shared" si="7"/>
        <v>2000</v>
      </c>
    </row>
    <row r="133" spans="1:12" x14ac:dyDescent="0.25">
      <c r="A133" s="9" t="s">
        <v>24</v>
      </c>
      <c r="B133" s="29" t="s">
        <v>198</v>
      </c>
      <c r="C133" s="9">
        <v>250</v>
      </c>
      <c r="D133" s="9">
        <v>9000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9000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199</v>
      </c>
      <c r="C134" s="9">
        <v>251</v>
      </c>
      <c r="D134" s="9">
        <v>6000</v>
      </c>
      <c r="E134" s="9">
        <v>1</v>
      </c>
      <c r="F134" s="9" t="s">
        <v>12</v>
      </c>
      <c r="G134" s="9">
        <v>1</v>
      </c>
      <c r="H134" s="9">
        <f t="shared" ref="H134:H182" si="12">E134-G134</f>
        <v>0</v>
      </c>
      <c r="I134" s="10">
        <f t="shared" ref="I134:I182" si="13">G134/E134</f>
        <v>1</v>
      </c>
      <c r="J134" s="17">
        <f t="shared" si="6"/>
        <v>6000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200</v>
      </c>
      <c r="C135" s="9">
        <v>253</v>
      </c>
      <c r="D135" s="9">
        <v>500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6"/>
        <v>500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25</v>
      </c>
      <c r="C136" s="9">
        <v>254</v>
      </c>
      <c r="D136" s="9">
        <v>4000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6"/>
        <v>4000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201</v>
      </c>
      <c r="C137" s="9">
        <v>255</v>
      </c>
      <c r="D137" s="9">
        <v>6000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6"/>
        <v>6000</v>
      </c>
      <c r="K137" s="16"/>
      <c r="L137" s="17">
        <f t="shared" si="7"/>
        <v>0</v>
      </c>
    </row>
    <row r="138" spans="1:12" x14ac:dyDescent="0.25">
      <c r="A138" s="9" t="s">
        <v>24</v>
      </c>
      <c r="B138" s="29" t="s">
        <v>202</v>
      </c>
      <c r="C138" s="9">
        <v>257</v>
      </c>
      <c r="D138" s="9">
        <v>1800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6"/>
        <v>1800</v>
      </c>
      <c r="K138" s="16"/>
      <c r="L138" s="17">
        <f t="shared" si="7"/>
        <v>0</v>
      </c>
    </row>
    <row r="139" spans="1:12" x14ac:dyDescent="0.25">
      <c r="A139" s="9" t="s">
        <v>24</v>
      </c>
      <c r="B139" s="29" t="s">
        <v>203</v>
      </c>
      <c r="C139" s="9">
        <v>258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12"/>
        <v>1</v>
      </c>
      <c r="I139" s="10">
        <f t="shared" si="13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26</v>
      </c>
      <c r="B140" s="29" t="s">
        <v>204</v>
      </c>
      <c r="C140" s="9">
        <v>260</v>
      </c>
      <c r="D140" s="9">
        <v>5535</v>
      </c>
      <c r="E140" s="9">
        <f>15.01+(51.2/3.281)</f>
        <v>30.614998476074369</v>
      </c>
      <c r="F140" s="9" t="s">
        <v>19</v>
      </c>
      <c r="G140" s="9">
        <f>E140</f>
        <v>30.614998476074369</v>
      </c>
      <c r="H140" s="9">
        <f t="shared" si="12"/>
        <v>0</v>
      </c>
      <c r="I140" s="10">
        <f t="shared" si="13"/>
        <v>1</v>
      </c>
      <c r="J140" s="17">
        <f t="shared" si="6"/>
        <v>169454.01656507162</v>
      </c>
      <c r="K140" s="16"/>
      <c r="L140" s="17">
        <f t="shared" si="7"/>
        <v>0</v>
      </c>
    </row>
    <row r="141" spans="1:12" x14ac:dyDescent="0.25">
      <c r="A141" s="9" t="s">
        <v>29</v>
      </c>
      <c r="B141" s="29" t="s">
        <v>210</v>
      </c>
      <c r="C141" s="9">
        <v>272</v>
      </c>
      <c r="D141" s="9">
        <v>12000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6"/>
        <v>12000</v>
      </c>
      <c r="K141" s="16"/>
      <c r="L141" s="17">
        <f t="shared" si="7"/>
        <v>0</v>
      </c>
    </row>
    <row r="142" spans="1:12" x14ac:dyDescent="0.25">
      <c r="A142" s="9" t="s">
        <v>17</v>
      </c>
      <c r="B142" s="9" t="s">
        <v>211</v>
      </c>
      <c r="C142" s="9">
        <v>274</v>
      </c>
      <c r="D142" s="9">
        <v>350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6"/>
        <v>350</v>
      </c>
      <c r="K142" s="16"/>
      <c r="L142" s="17">
        <f t="shared" si="7"/>
        <v>0</v>
      </c>
    </row>
    <row r="143" spans="1:12" x14ac:dyDescent="0.25">
      <c r="A143" s="9" t="s">
        <v>17</v>
      </c>
      <c r="B143" s="9" t="s">
        <v>212</v>
      </c>
      <c r="C143" s="9">
        <v>275</v>
      </c>
      <c r="D143" s="9">
        <v>350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30</v>
      </c>
      <c r="B144" s="29" t="s">
        <v>214</v>
      </c>
      <c r="C144" s="9">
        <v>277</v>
      </c>
      <c r="D144" s="9">
        <v>34</v>
      </c>
      <c r="E144" s="9">
        <v>76.528999999999996</v>
      </c>
      <c r="F144" s="9" t="s">
        <v>31</v>
      </c>
      <c r="G144" s="9">
        <v>76.53</v>
      </c>
      <c r="H144" s="9">
        <f t="shared" si="12"/>
        <v>-1.0000000000047748E-3</v>
      </c>
      <c r="I144" s="10">
        <f t="shared" si="13"/>
        <v>1.0000130669419436</v>
      </c>
      <c r="J144" s="17">
        <f t="shared" si="6"/>
        <v>2602.02</v>
      </c>
      <c r="K144" s="16"/>
      <c r="L144" s="17">
        <f t="shared" si="7"/>
        <v>0</v>
      </c>
    </row>
    <row r="145" spans="1:12" x14ac:dyDescent="0.25">
      <c r="A145" s="9" t="s">
        <v>30</v>
      </c>
      <c r="B145" s="29" t="s">
        <v>215</v>
      </c>
      <c r="C145" s="9">
        <v>278</v>
      </c>
      <c r="D145" s="9">
        <v>77</v>
      </c>
      <c r="E145" s="9">
        <v>29.302600000000002</v>
      </c>
      <c r="F145" s="9" t="s">
        <v>31</v>
      </c>
      <c r="G145" s="9">
        <v>29.3</v>
      </c>
      <c r="H145" s="9">
        <f t="shared" si="12"/>
        <v>2.6000000000010459E-3</v>
      </c>
      <c r="I145" s="10">
        <f t="shared" si="13"/>
        <v>0.99991127067222696</v>
      </c>
      <c r="J145" s="17">
        <f t="shared" si="6"/>
        <v>2256.1</v>
      </c>
      <c r="K145" s="16"/>
      <c r="L145" s="17">
        <f t="shared" si="7"/>
        <v>0</v>
      </c>
    </row>
    <row r="146" spans="1:12" x14ac:dyDescent="0.25">
      <c r="A146" s="9" t="s">
        <v>30</v>
      </c>
      <c r="B146" s="29" t="s">
        <v>216</v>
      </c>
      <c r="C146" s="9">
        <v>279</v>
      </c>
      <c r="D146" s="9">
        <v>23</v>
      </c>
      <c r="E146" s="9">
        <v>66</v>
      </c>
      <c r="F146" s="9" t="s">
        <v>23</v>
      </c>
      <c r="G146" s="9">
        <v>66</v>
      </c>
      <c r="H146" s="9">
        <f t="shared" si="12"/>
        <v>0</v>
      </c>
      <c r="I146" s="10">
        <f t="shared" si="13"/>
        <v>1</v>
      </c>
      <c r="J146" s="17">
        <f t="shared" si="6"/>
        <v>1518</v>
      </c>
      <c r="K146" s="16"/>
      <c r="L146" s="17">
        <f t="shared" si="7"/>
        <v>0</v>
      </c>
    </row>
    <row r="147" spans="1:12" x14ac:dyDescent="0.25">
      <c r="A147" s="9" t="s">
        <v>30</v>
      </c>
      <c r="B147" s="29" t="s">
        <v>217</v>
      </c>
      <c r="C147" s="9">
        <v>280</v>
      </c>
      <c r="D147" s="9">
        <v>151</v>
      </c>
      <c r="E147" s="9">
        <v>17.375499999999999</v>
      </c>
      <c r="F147" s="9" t="s">
        <v>31</v>
      </c>
      <c r="G147" s="9">
        <v>17.38</v>
      </c>
      <c r="H147" s="9">
        <f t="shared" si="12"/>
        <v>-4.5000000000001705E-3</v>
      </c>
      <c r="I147" s="10">
        <f t="shared" si="13"/>
        <v>1.0002589853529396</v>
      </c>
      <c r="J147" s="17">
        <f t="shared" si="6"/>
        <v>2624.3799999999997</v>
      </c>
      <c r="K147" s="16"/>
      <c r="L147" s="17">
        <f t="shared" si="7"/>
        <v>0</v>
      </c>
    </row>
    <row r="148" spans="1:12" x14ac:dyDescent="0.25">
      <c r="A148" s="9" t="s">
        <v>22</v>
      </c>
      <c r="B148" s="29" t="s">
        <v>218</v>
      </c>
      <c r="C148" s="9">
        <v>282</v>
      </c>
      <c r="D148" s="9">
        <v>350</v>
      </c>
      <c r="E148" s="9">
        <v>1</v>
      </c>
      <c r="F148" s="9" t="s">
        <v>12</v>
      </c>
      <c r="G148" s="9">
        <v>0</v>
      </c>
      <c r="H148" s="9">
        <f t="shared" si="12"/>
        <v>1</v>
      </c>
      <c r="I148" s="10">
        <f t="shared" si="13"/>
        <v>0</v>
      </c>
      <c r="J148" s="17">
        <f t="shared" si="6"/>
        <v>0</v>
      </c>
      <c r="K148" s="16"/>
      <c r="L148" s="17">
        <f t="shared" si="7"/>
        <v>0</v>
      </c>
    </row>
    <row r="149" spans="1:12" x14ac:dyDescent="0.25">
      <c r="A149" s="9" t="s">
        <v>21</v>
      </c>
      <c r="B149" s="29" t="s">
        <v>219</v>
      </c>
      <c r="C149" s="9">
        <v>283</v>
      </c>
      <c r="D149" s="9">
        <v>400</v>
      </c>
      <c r="E149" s="9">
        <v>1</v>
      </c>
      <c r="F149" s="9" t="s">
        <v>12</v>
      </c>
      <c r="G149" s="9">
        <v>0</v>
      </c>
      <c r="H149" s="9">
        <f t="shared" si="12"/>
        <v>1</v>
      </c>
      <c r="I149" s="10">
        <f t="shared" si="13"/>
        <v>0</v>
      </c>
      <c r="J149" s="17">
        <f t="shared" si="6"/>
        <v>0</v>
      </c>
      <c r="K149" s="16"/>
      <c r="L149" s="17">
        <f t="shared" si="7"/>
        <v>0</v>
      </c>
    </row>
    <row r="150" spans="1:12" x14ac:dyDescent="0.25">
      <c r="A150" s="9" t="s">
        <v>17</v>
      </c>
      <c r="B150" s="29" t="s">
        <v>313</v>
      </c>
      <c r="C150" s="9">
        <v>287</v>
      </c>
      <c r="D150" s="9">
        <v>800</v>
      </c>
      <c r="E150" s="9">
        <v>1</v>
      </c>
      <c r="F150" s="9" t="s">
        <v>13</v>
      </c>
      <c r="G150" s="9">
        <v>0</v>
      </c>
      <c r="H150" s="9">
        <f t="shared" si="12"/>
        <v>1</v>
      </c>
      <c r="I150" s="10">
        <f t="shared" si="13"/>
        <v>0</v>
      </c>
      <c r="J150" s="17">
        <f t="shared" si="6"/>
        <v>0</v>
      </c>
      <c r="K150" s="16">
        <v>1</v>
      </c>
      <c r="L150" s="17">
        <f t="shared" si="7"/>
        <v>800</v>
      </c>
    </row>
    <row r="151" spans="1:12" x14ac:dyDescent="0.25">
      <c r="A151" s="9" t="s">
        <v>66</v>
      </c>
      <c r="B151" s="29" t="s">
        <v>386</v>
      </c>
      <c r="C151" s="9">
        <v>334</v>
      </c>
      <c r="D151" s="9">
        <v>20000</v>
      </c>
      <c r="E151" s="9">
        <v>2</v>
      </c>
      <c r="F151" s="9" t="s">
        <v>12</v>
      </c>
      <c r="G151" s="9">
        <v>2</v>
      </c>
      <c r="H151" s="9">
        <f t="shared" si="12"/>
        <v>0</v>
      </c>
      <c r="I151" s="10">
        <f t="shared" si="13"/>
        <v>1</v>
      </c>
      <c r="J151" s="17">
        <f t="shared" si="6"/>
        <v>40000</v>
      </c>
      <c r="K151" s="16"/>
      <c r="L151" s="17">
        <f t="shared" si="7"/>
        <v>0</v>
      </c>
    </row>
    <row r="152" spans="1:12" x14ac:dyDescent="0.25">
      <c r="A152" s="9" t="s">
        <v>18</v>
      </c>
      <c r="B152" s="29" t="s">
        <v>222</v>
      </c>
      <c r="C152" s="9">
        <v>350</v>
      </c>
      <c r="D152" s="9">
        <v>1</v>
      </c>
      <c r="E152" s="9">
        <v>1</v>
      </c>
      <c r="F152" s="9" t="s">
        <v>12</v>
      </c>
      <c r="G152" s="9">
        <v>0</v>
      </c>
      <c r="H152" s="9">
        <f t="shared" si="12"/>
        <v>1</v>
      </c>
      <c r="I152" s="10">
        <f t="shared" si="13"/>
        <v>0</v>
      </c>
      <c r="J152" s="17">
        <f>D152*E152*I152</f>
        <v>0</v>
      </c>
      <c r="K152" s="16"/>
      <c r="L152" s="17">
        <f t="shared" si="7"/>
        <v>0</v>
      </c>
    </row>
    <row r="153" spans="1:12" x14ac:dyDescent="0.25">
      <c r="A153" s="9" t="s">
        <v>24</v>
      </c>
      <c r="B153" s="29" t="s">
        <v>224</v>
      </c>
      <c r="C153" s="9">
        <v>401</v>
      </c>
      <c r="D153" s="9">
        <v>1000</v>
      </c>
      <c r="E153" s="9">
        <v>1</v>
      </c>
      <c r="F153" s="9" t="s">
        <v>12</v>
      </c>
      <c r="G153" s="9">
        <v>1</v>
      </c>
      <c r="H153" s="9">
        <f t="shared" si="12"/>
        <v>0</v>
      </c>
      <c r="I153" s="10">
        <f t="shared" si="13"/>
        <v>1</v>
      </c>
      <c r="J153" s="17">
        <f t="shared" si="6"/>
        <v>1000</v>
      </c>
      <c r="K153" s="16"/>
      <c r="L153" s="17">
        <f t="shared" si="7"/>
        <v>0</v>
      </c>
    </row>
    <row r="154" spans="1:12" x14ac:dyDescent="0.25">
      <c r="A154" s="9" t="s">
        <v>24</v>
      </c>
      <c r="B154" s="29" t="s">
        <v>225</v>
      </c>
      <c r="C154" s="9">
        <v>402</v>
      </c>
      <c r="D154" s="9">
        <v>2000</v>
      </c>
      <c r="E154" s="9">
        <v>1</v>
      </c>
      <c r="F154" s="9" t="s">
        <v>12</v>
      </c>
      <c r="G154" s="9">
        <v>1</v>
      </c>
      <c r="H154" s="9">
        <f t="shared" si="12"/>
        <v>0</v>
      </c>
      <c r="I154" s="10">
        <f t="shared" si="13"/>
        <v>1</v>
      </c>
      <c r="J154" s="17">
        <f t="shared" si="6"/>
        <v>2000</v>
      </c>
      <c r="K154" s="16"/>
      <c r="L154" s="17">
        <f t="shared" si="7"/>
        <v>0</v>
      </c>
    </row>
    <row r="155" spans="1:12" x14ac:dyDescent="0.25">
      <c r="A155" s="9" t="s">
        <v>24</v>
      </c>
      <c r="B155" s="29" t="s">
        <v>226</v>
      </c>
      <c r="C155" s="9">
        <v>403</v>
      </c>
      <c r="D155" s="9">
        <v>2000</v>
      </c>
      <c r="E155" s="9">
        <v>1</v>
      </c>
      <c r="F155" s="9" t="s">
        <v>12</v>
      </c>
      <c r="G155" s="9">
        <v>1</v>
      </c>
      <c r="H155" s="9">
        <f t="shared" si="12"/>
        <v>0</v>
      </c>
      <c r="I155" s="10">
        <f t="shared" si="13"/>
        <v>1</v>
      </c>
      <c r="J155" s="17">
        <f t="shared" si="6"/>
        <v>2000</v>
      </c>
      <c r="K155" s="16"/>
      <c r="L155" s="17">
        <f t="shared" si="7"/>
        <v>0</v>
      </c>
    </row>
    <row r="156" spans="1:12" x14ac:dyDescent="0.25">
      <c r="A156" s="9" t="s">
        <v>24</v>
      </c>
      <c r="B156" s="29" t="s">
        <v>227</v>
      </c>
      <c r="C156" s="9">
        <v>404</v>
      </c>
      <c r="D156" s="9">
        <v>1000</v>
      </c>
      <c r="E156" s="9">
        <v>1</v>
      </c>
      <c r="F156" s="9" t="s">
        <v>12</v>
      </c>
      <c r="G156" s="9">
        <v>0</v>
      </c>
      <c r="H156" s="9">
        <f t="shared" si="12"/>
        <v>1</v>
      </c>
      <c r="I156" s="10">
        <f t="shared" si="13"/>
        <v>0</v>
      </c>
      <c r="J156" s="17">
        <f t="shared" si="6"/>
        <v>0</v>
      </c>
      <c r="K156" s="16"/>
      <c r="L156" s="17">
        <f t="shared" si="7"/>
        <v>0</v>
      </c>
    </row>
    <row r="157" spans="1:12" x14ac:dyDescent="0.25">
      <c r="A157" s="9" t="s">
        <v>24</v>
      </c>
      <c r="B157" s="29" t="s">
        <v>228</v>
      </c>
      <c r="C157" s="9">
        <v>405</v>
      </c>
      <c r="D157" s="9">
        <v>3000</v>
      </c>
      <c r="E157" s="9">
        <v>1</v>
      </c>
      <c r="F157" s="9" t="s">
        <v>12</v>
      </c>
      <c r="G157" s="9">
        <v>1</v>
      </c>
      <c r="H157" s="9">
        <f t="shared" si="12"/>
        <v>0</v>
      </c>
      <c r="I157" s="10">
        <f t="shared" si="13"/>
        <v>1</v>
      </c>
      <c r="J157" s="17">
        <f t="shared" si="6"/>
        <v>3000</v>
      </c>
      <c r="K157" s="16"/>
      <c r="L157" s="17">
        <f t="shared" si="7"/>
        <v>0</v>
      </c>
    </row>
    <row r="158" spans="1:12" x14ac:dyDescent="0.25">
      <c r="A158" s="9" t="s">
        <v>18</v>
      </c>
      <c r="B158" s="29" t="s">
        <v>229</v>
      </c>
      <c r="C158" s="9">
        <v>406</v>
      </c>
      <c r="D158" s="9">
        <v>5347.8</v>
      </c>
      <c r="E158" s="9">
        <v>1</v>
      </c>
      <c r="F158" s="9" t="s">
        <v>12</v>
      </c>
      <c r="G158" s="9">
        <v>1</v>
      </c>
      <c r="H158" s="9">
        <f t="shared" si="12"/>
        <v>0</v>
      </c>
      <c r="I158" s="10">
        <f t="shared" si="13"/>
        <v>1</v>
      </c>
      <c r="J158" s="17">
        <f t="shared" si="6"/>
        <v>5347.8</v>
      </c>
      <c r="K158" s="16"/>
      <c r="L158" s="17">
        <f t="shared" si="7"/>
        <v>0</v>
      </c>
    </row>
    <row r="159" spans="1:12" x14ac:dyDescent="0.25">
      <c r="A159" s="9" t="s">
        <v>24</v>
      </c>
      <c r="B159" s="29" t="s">
        <v>230</v>
      </c>
      <c r="C159" s="9">
        <v>407</v>
      </c>
      <c r="D159" s="9">
        <v>1000</v>
      </c>
      <c r="E159" s="9">
        <v>1</v>
      </c>
      <c r="F159" s="9" t="s">
        <v>13</v>
      </c>
      <c r="G159" s="9">
        <v>0.5</v>
      </c>
      <c r="H159" s="9">
        <f t="shared" si="12"/>
        <v>0.5</v>
      </c>
      <c r="I159" s="10">
        <f t="shared" si="13"/>
        <v>0.5</v>
      </c>
      <c r="J159" s="17">
        <f t="shared" si="6"/>
        <v>500</v>
      </c>
      <c r="K159" s="16"/>
      <c r="L159" s="17">
        <f t="shared" si="7"/>
        <v>0</v>
      </c>
    </row>
    <row r="160" spans="1:12" x14ac:dyDescent="0.25">
      <c r="A160" s="9" t="s">
        <v>21</v>
      </c>
      <c r="B160" s="29" t="s">
        <v>258</v>
      </c>
      <c r="C160" s="9">
        <v>415</v>
      </c>
      <c r="D160" s="9">
        <v>48.438000000000002</v>
      </c>
      <c r="E160" s="9">
        <v>62.404000000000003</v>
      </c>
      <c r="F160" s="9" t="s">
        <v>10</v>
      </c>
      <c r="G160" s="9">
        <v>62.4</v>
      </c>
      <c r="H160" s="9">
        <f t="shared" si="12"/>
        <v>4.0000000000048885E-3</v>
      </c>
      <c r="I160" s="10">
        <f t="shared" si="13"/>
        <v>0.99993590154477274</v>
      </c>
      <c r="J160" s="17">
        <f t="shared" si="6"/>
        <v>3022.5311999999999</v>
      </c>
      <c r="K160" s="16"/>
      <c r="L160" s="17">
        <f t="shared" si="7"/>
        <v>0</v>
      </c>
    </row>
    <row r="161" spans="1:12" x14ac:dyDescent="0.25">
      <c r="A161" s="9" t="s">
        <v>21</v>
      </c>
      <c r="B161" s="29" t="s">
        <v>259</v>
      </c>
      <c r="C161" s="9">
        <v>416</v>
      </c>
      <c r="D161" s="9">
        <v>16.149999999999999</v>
      </c>
      <c r="E161" s="9">
        <v>62.404000000000003</v>
      </c>
      <c r="F161" s="9" t="s">
        <v>10</v>
      </c>
      <c r="G161" s="9">
        <v>62.4</v>
      </c>
      <c r="H161" s="9">
        <f t="shared" si="12"/>
        <v>4.0000000000048885E-3</v>
      </c>
      <c r="I161" s="10">
        <f t="shared" si="13"/>
        <v>0.99993590154477274</v>
      </c>
      <c r="J161" s="17">
        <f t="shared" si="6"/>
        <v>1007.7599999999999</v>
      </c>
      <c r="K161" s="16"/>
      <c r="L161" s="17">
        <f t="shared" si="7"/>
        <v>0</v>
      </c>
    </row>
    <row r="162" spans="1:12" x14ac:dyDescent="0.25">
      <c r="A162" s="9" t="s">
        <v>21</v>
      </c>
      <c r="B162" s="29" t="s">
        <v>260</v>
      </c>
      <c r="C162" s="9">
        <v>417</v>
      </c>
      <c r="D162" s="9">
        <v>26.91</v>
      </c>
      <c r="E162" s="9">
        <v>62.404000000000003</v>
      </c>
      <c r="F162" s="9" t="s">
        <v>10</v>
      </c>
      <c r="G162" s="9">
        <v>0</v>
      </c>
      <c r="H162" s="9">
        <f t="shared" si="12"/>
        <v>62.404000000000003</v>
      </c>
      <c r="I162" s="10">
        <f t="shared" si="13"/>
        <v>0</v>
      </c>
      <c r="J162" s="17">
        <f t="shared" ref="J162:J167" si="14">D162*G162</f>
        <v>0</v>
      </c>
      <c r="K162" s="16"/>
      <c r="L162" s="17">
        <f t="shared" ref="L162:L167" si="15">D162*E162*K162</f>
        <v>0</v>
      </c>
    </row>
    <row r="163" spans="1:12" x14ac:dyDescent="0.25">
      <c r="A163" s="9" t="s">
        <v>21</v>
      </c>
      <c r="B163" s="29" t="s">
        <v>261</v>
      </c>
      <c r="C163" s="9">
        <v>418</v>
      </c>
      <c r="D163" s="9">
        <v>16.149999999999999</v>
      </c>
      <c r="E163" s="9">
        <v>74.590999999999994</v>
      </c>
      <c r="F163" s="9" t="s">
        <v>10</v>
      </c>
      <c r="G163" s="9">
        <v>0</v>
      </c>
      <c r="H163" s="9">
        <f t="shared" si="12"/>
        <v>74.590999999999994</v>
      </c>
      <c r="I163" s="10">
        <f t="shared" si="13"/>
        <v>0</v>
      </c>
      <c r="J163" s="17">
        <f t="shared" si="14"/>
        <v>0</v>
      </c>
      <c r="K163" s="16"/>
      <c r="L163" s="17">
        <f t="shared" si="15"/>
        <v>0</v>
      </c>
    </row>
    <row r="164" spans="1:12" x14ac:dyDescent="0.25">
      <c r="A164" s="9" t="s">
        <v>21</v>
      </c>
      <c r="B164" s="29" t="s">
        <v>262</v>
      </c>
      <c r="C164" s="9">
        <v>419</v>
      </c>
      <c r="D164" s="9">
        <v>32.292000000000002</v>
      </c>
      <c r="E164" s="9">
        <v>74.590999999999994</v>
      </c>
      <c r="F164" s="9" t="s">
        <v>10</v>
      </c>
      <c r="G164" s="9">
        <v>0</v>
      </c>
      <c r="H164" s="9">
        <f t="shared" si="12"/>
        <v>74.590999999999994</v>
      </c>
      <c r="I164" s="10">
        <f t="shared" si="13"/>
        <v>0</v>
      </c>
      <c r="J164" s="17">
        <f t="shared" si="14"/>
        <v>0</v>
      </c>
      <c r="K164" s="16"/>
      <c r="L164" s="17">
        <f t="shared" si="15"/>
        <v>0</v>
      </c>
    </row>
    <row r="165" spans="1:12" x14ac:dyDescent="0.25">
      <c r="A165" s="9" t="s">
        <v>24</v>
      </c>
      <c r="B165" s="29" t="s">
        <v>291</v>
      </c>
      <c r="C165" s="9">
        <v>425</v>
      </c>
      <c r="D165" s="9">
        <v>3000</v>
      </c>
      <c r="E165" s="9">
        <v>1</v>
      </c>
      <c r="F165" s="9" t="s">
        <v>13</v>
      </c>
      <c r="G165" s="9">
        <v>0.5</v>
      </c>
      <c r="H165" s="9">
        <f t="shared" si="12"/>
        <v>0.5</v>
      </c>
      <c r="I165" s="10">
        <f t="shared" si="13"/>
        <v>0.5</v>
      </c>
      <c r="J165" s="17">
        <f t="shared" si="14"/>
        <v>1500</v>
      </c>
      <c r="K165" s="16"/>
      <c r="L165" s="17">
        <f t="shared" si="15"/>
        <v>0</v>
      </c>
    </row>
    <row r="166" spans="1:12" x14ac:dyDescent="0.25">
      <c r="A166" s="9" t="s">
        <v>21</v>
      </c>
      <c r="B166" s="29" t="s">
        <v>419</v>
      </c>
      <c r="C166" s="9">
        <v>243</v>
      </c>
      <c r="D166" s="9">
        <v>64.58</v>
      </c>
      <c r="E166" s="9">
        <v>22.030999999999999</v>
      </c>
      <c r="F166" s="9" t="s">
        <v>10</v>
      </c>
      <c r="G166" s="9">
        <f>E166</f>
        <v>22.030999999999999</v>
      </c>
      <c r="H166" s="9">
        <f t="shared" si="12"/>
        <v>0</v>
      </c>
      <c r="I166" s="10">
        <f t="shared" si="13"/>
        <v>1</v>
      </c>
      <c r="J166" s="17">
        <f t="shared" si="14"/>
        <v>1422.76198</v>
      </c>
      <c r="K166" s="16"/>
      <c r="L166" s="17">
        <f t="shared" si="15"/>
        <v>0</v>
      </c>
    </row>
    <row r="167" spans="1:12" x14ac:dyDescent="0.25">
      <c r="A167" s="9" t="s">
        <v>32</v>
      </c>
      <c r="B167" s="29" t="s">
        <v>339</v>
      </c>
      <c r="C167" s="9">
        <v>436</v>
      </c>
      <c r="D167" s="9">
        <v>984.86019999999996</v>
      </c>
      <c r="E167" s="9">
        <v>4.1029999999999998</v>
      </c>
      <c r="F167" s="9" t="s">
        <v>10</v>
      </c>
      <c r="G167" s="9">
        <f>E167</f>
        <v>4.1029999999999998</v>
      </c>
      <c r="H167" s="9">
        <f t="shared" si="12"/>
        <v>0</v>
      </c>
      <c r="I167" s="10">
        <f t="shared" si="13"/>
        <v>1</v>
      </c>
      <c r="J167" s="17">
        <f t="shared" si="14"/>
        <v>4040.8814005999998</v>
      </c>
      <c r="K167" s="16"/>
      <c r="L167" s="17">
        <f t="shared" si="15"/>
        <v>0</v>
      </c>
    </row>
    <row r="168" spans="1:12" x14ac:dyDescent="0.25">
      <c r="A168" s="9" t="s">
        <v>38</v>
      </c>
      <c r="B168" s="29" t="s">
        <v>355</v>
      </c>
      <c r="C168" s="9">
        <v>438</v>
      </c>
      <c r="D168" s="9">
        <v>215.28</v>
      </c>
      <c r="E168" s="9">
        <v>3.07</v>
      </c>
      <c r="F168" s="9" t="s">
        <v>10</v>
      </c>
      <c r="G168" s="9">
        <v>3.07</v>
      </c>
      <c r="H168" s="9">
        <f t="shared" si="12"/>
        <v>0</v>
      </c>
      <c r="I168" s="10">
        <f t="shared" si="13"/>
        <v>1</v>
      </c>
      <c r="J168" s="17">
        <f t="shared" ref="J168" si="16">D168*G168</f>
        <v>660.90959999999995</v>
      </c>
      <c r="K168" s="16"/>
      <c r="L168" s="17">
        <f t="shared" ref="L168" si="17">D168*E168*K168</f>
        <v>0</v>
      </c>
    </row>
    <row r="169" spans="1:12" x14ac:dyDescent="0.25">
      <c r="A169" s="9" t="s">
        <v>38</v>
      </c>
      <c r="B169" s="29" t="s">
        <v>356</v>
      </c>
      <c r="C169" s="9">
        <v>439</v>
      </c>
      <c r="D169" s="9">
        <v>430.56</v>
      </c>
      <c r="E169" s="9">
        <v>2.61</v>
      </c>
      <c r="F169" s="9" t="s">
        <v>10</v>
      </c>
      <c r="G169" s="9">
        <v>2.61</v>
      </c>
      <c r="H169" s="9">
        <f t="shared" si="12"/>
        <v>0</v>
      </c>
      <c r="I169" s="10">
        <f t="shared" si="13"/>
        <v>1</v>
      </c>
      <c r="J169" s="17">
        <f t="shared" ref="J169:J182" si="18">D169*G169</f>
        <v>1123.7616</v>
      </c>
      <c r="K169" s="16"/>
      <c r="L169" s="17">
        <f t="shared" ref="L169:L182" si="19">D169*E169*K169</f>
        <v>0</v>
      </c>
    </row>
    <row r="170" spans="1:12" x14ac:dyDescent="0.25">
      <c r="A170" s="9" t="s">
        <v>32</v>
      </c>
      <c r="B170" s="29" t="s">
        <v>340</v>
      </c>
      <c r="C170" s="9">
        <v>442</v>
      </c>
      <c r="D170" s="9">
        <v>238.61859999999999</v>
      </c>
      <c r="E170" s="9">
        <v>17.814</v>
      </c>
      <c r="F170" s="9" t="s">
        <v>10</v>
      </c>
      <c r="G170" s="9">
        <f>E170</f>
        <v>17.814</v>
      </c>
      <c r="H170" s="9">
        <f t="shared" si="12"/>
        <v>0</v>
      </c>
      <c r="I170" s="10">
        <f t="shared" si="13"/>
        <v>1</v>
      </c>
      <c r="J170" s="17">
        <f t="shared" si="18"/>
        <v>4250.7517404</v>
      </c>
      <c r="K170" s="16"/>
      <c r="L170" s="17">
        <f t="shared" si="19"/>
        <v>0</v>
      </c>
    </row>
    <row r="171" spans="1:12" x14ac:dyDescent="0.25">
      <c r="A171" s="9" t="s">
        <v>54</v>
      </c>
      <c r="B171" s="29" t="s">
        <v>329</v>
      </c>
      <c r="C171" s="9">
        <v>459</v>
      </c>
      <c r="D171" s="9">
        <v>193.75</v>
      </c>
      <c r="E171" s="9">
        <v>47.76</v>
      </c>
      <c r="F171" s="9" t="s">
        <v>10</v>
      </c>
      <c r="G171" s="9">
        <v>47.76</v>
      </c>
      <c r="H171" s="9">
        <f t="shared" si="12"/>
        <v>0</v>
      </c>
      <c r="I171" s="10">
        <f t="shared" si="13"/>
        <v>1</v>
      </c>
      <c r="J171" s="17">
        <f t="shared" si="18"/>
        <v>9253.5</v>
      </c>
      <c r="K171" s="16"/>
      <c r="L171" s="17">
        <f t="shared" si="19"/>
        <v>0</v>
      </c>
    </row>
    <row r="172" spans="1:12" x14ac:dyDescent="0.25">
      <c r="A172" s="9" t="s">
        <v>54</v>
      </c>
      <c r="B172" s="29" t="s">
        <v>330</v>
      </c>
      <c r="C172" s="9">
        <v>460</v>
      </c>
      <c r="D172" s="9">
        <v>139.93199999999999</v>
      </c>
      <c r="E172" s="9">
        <v>125.429</v>
      </c>
      <c r="F172" s="9" t="s">
        <v>10</v>
      </c>
      <c r="G172" s="9">
        <v>100.34</v>
      </c>
      <c r="H172" s="9">
        <f t="shared" si="12"/>
        <v>25.088999999999999</v>
      </c>
      <c r="I172" s="10">
        <f t="shared" si="13"/>
        <v>0.7999744875586986</v>
      </c>
      <c r="J172" s="17">
        <f t="shared" si="18"/>
        <v>14040.776879999999</v>
      </c>
      <c r="K172" s="16"/>
      <c r="L172" s="17">
        <f t="shared" si="19"/>
        <v>0</v>
      </c>
    </row>
    <row r="173" spans="1:12" x14ac:dyDescent="0.25">
      <c r="A173" s="9" t="s">
        <v>54</v>
      </c>
      <c r="B173" s="29" t="s">
        <v>331</v>
      </c>
      <c r="C173" s="9">
        <v>461</v>
      </c>
      <c r="D173" s="9">
        <v>193.75200000000001</v>
      </c>
      <c r="E173" s="9">
        <v>23.768000000000001</v>
      </c>
      <c r="F173" s="9" t="s">
        <v>10</v>
      </c>
      <c r="G173" s="9">
        <v>0</v>
      </c>
      <c r="H173" s="9">
        <f t="shared" si="12"/>
        <v>23.768000000000001</v>
      </c>
      <c r="I173" s="10">
        <f t="shared" si="13"/>
        <v>0</v>
      </c>
      <c r="J173" s="17">
        <f t="shared" si="18"/>
        <v>0</v>
      </c>
      <c r="K173" s="16"/>
      <c r="L173" s="17">
        <f t="shared" si="19"/>
        <v>0</v>
      </c>
    </row>
    <row r="174" spans="1:12" x14ac:dyDescent="0.25">
      <c r="A174" s="9" t="s">
        <v>9</v>
      </c>
      <c r="B174" s="29" t="s">
        <v>370</v>
      </c>
      <c r="C174" s="9">
        <v>492</v>
      </c>
      <c r="D174" s="9">
        <v>7500</v>
      </c>
      <c r="E174" s="9">
        <v>0.55400000000000005</v>
      </c>
      <c r="F174" s="9" t="s">
        <v>16</v>
      </c>
      <c r="G174" s="9">
        <v>0.55000000000000004</v>
      </c>
      <c r="H174" s="9">
        <f t="shared" si="12"/>
        <v>4.0000000000000036E-3</v>
      </c>
      <c r="I174" s="10">
        <f t="shared" si="13"/>
        <v>0.99277978339350181</v>
      </c>
      <c r="J174" s="17">
        <f t="shared" si="18"/>
        <v>4125</v>
      </c>
      <c r="K174" s="16"/>
      <c r="L174" s="17">
        <f t="shared" si="19"/>
        <v>0</v>
      </c>
    </row>
    <row r="175" spans="1:12" x14ac:dyDescent="0.25">
      <c r="A175" s="9" t="s">
        <v>29</v>
      </c>
      <c r="B175" s="29" t="s">
        <v>344</v>
      </c>
      <c r="C175" s="9">
        <v>493</v>
      </c>
      <c r="D175" s="9">
        <v>225</v>
      </c>
      <c r="E175" s="9">
        <v>4.16</v>
      </c>
      <c r="F175" s="9" t="s">
        <v>14</v>
      </c>
      <c r="G175" s="9">
        <v>4.16</v>
      </c>
      <c r="H175" s="9">
        <f t="shared" si="12"/>
        <v>0</v>
      </c>
      <c r="I175" s="10">
        <f t="shared" si="13"/>
        <v>1</v>
      </c>
      <c r="J175" s="17">
        <f t="shared" si="18"/>
        <v>936</v>
      </c>
      <c r="K175" s="16"/>
      <c r="L175" s="17">
        <f t="shared" si="19"/>
        <v>0</v>
      </c>
    </row>
    <row r="176" spans="1:12" x14ac:dyDescent="0.25">
      <c r="A176" s="9" t="s">
        <v>29</v>
      </c>
      <c r="B176" s="29" t="s">
        <v>345</v>
      </c>
      <c r="C176" s="9">
        <v>494</v>
      </c>
      <c r="D176" s="9">
        <v>2000</v>
      </c>
      <c r="E176" s="9">
        <v>1.6</v>
      </c>
      <c r="F176" s="9" t="s">
        <v>14</v>
      </c>
      <c r="G176" s="9">
        <v>1.6</v>
      </c>
      <c r="H176" s="9">
        <f t="shared" si="12"/>
        <v>0</v>
      </c>
      <c r="I176" s="10">
        <f t="shared" si="13"/>
        <v>1</v>
      </c>
      <c r="J176" s="17">
        <f t="shared" si="18"/>
        <v>3200</v>
      </c>
      <c r="K176" s="16"/>
      <c r="L176" s="17">
        <f t="shared" si="19"/>
        <v>0</v>
      </c>
    </row>
    <row r="177" spans="1:12" x14ac:dyDescent="0.25">
      <c r="A177" s="9" t="s">
        <v>29</v>
      </c>
      <c r="B177" s="29" t="s">
        <v>346</v>
      </c>
      <c r="C177" s="9">
        <v>495</v>
      </c>
      <c r="D177" s="9">
        <v>50</v>
      </c>
      <c r="E177" s="9">
        <v>5</v>
      </c>
      <c r="F177" s="9" t="s">
        <v>13</v>
      </c>
      <c r="G177" s="9">
        <v>5</v>
      </c>
      <c r="H177" s="9">
        <f t="shared" si="12"/>
        <v>0</v>
      </c>
      <c r="I177" s="10">
        <f t="shared" si="13"/>
        <v>1</v>
      </c>
      <c r="J177" s="17">
        <f t="shared" si="18"/>
        <v>250</v>
      </c>
      <c r="K177" s="16"/>
      <c r="L177" s="17">
        <f t="shared" si="19"/>
        <v>0</v>
      </c>
    </row>
    <row r="178" spans="1:12" x14ac:dyDescent="0.25">
      <c r="A178" s="9" t="s">
        <v>66</v>
      </c>
      <c r="B178" s="29" t="s">
        <v>371</v>
      </c>
      <c r="C178" s="9">
        <v>508</v>
      </c>
      <c r="D178" s="9">
        <v>322.92</v>
      </c>
      <c r="E178" s="9">
        <v>46.573</v>
      </c>
      <c r="F178" s="9" t="s">
        <v>10</v>
      </c>
      <c r="G178" s="9">
        <v>46.57</v>
      </c>
      <c r="H178" s="9">
        <f t="shared" si="12"/>
        <v>3.0000000000001137E-3</v>
      </c>
      <c r="I178" s="10">
        <f t="shared" si="13"/>
        <v>0.99993558499559831</v>
      </c>
      <c r="J178" s="17">
        <f t="shared" si="18"/>
        <v>15038.384400000001</v>
      </c>
      <c r="K178" s="16"/>
      <c r="L178" s="17">
        <f t="shared" si="19"/>
        <v>0</v>
      </c>
    </row>
    <row r="179" spans="1:12" x14ac:dyDescent="0.25">
      <c r="A179" s="9" t="s">
        <v>66</v>
      </c>
      <c r="B179" s="29" t="s">
        <v>372</v>
      </c>
      <c r="C179" s="9">
        <v>509</v>
      </c>
      <c r="D179" s="9">
        <v>322.92</v>
      </c>
      <c r="E179" s="9">
        <v>20.55</v>
      </c>
      <c r="F179" s="9" t="s">
        <v>10</v>
      </c>
      <c r="G179" s="9">
        <v>20.55</v>
      </c>
      <c r="H179" s="9">
        <f t="shared" si="12"/>
        <v>0</v>
      </c>
      <c r="I179" s="10">
        <f t="shared" si="13"/>
        <v>1</v>
      </c>
      <c r="J179" s="17">
        <f t="shared" si="18"/>
        <v>6636.0060000000003</v>
      </c>
      <c r="K179" s="16"/>
      <c r="L179" s="17">
        <f t="shared" si="19"/>
        <v>0</v>
      </c>
    </row>
    <row r="180" spans="1:12" x14ac:dyDescent="0.25">
      <c r="A180" s="9" t="s">
        <v>9</v>
      </c>
      <c r="B180" s="29" t="s">
        <v>347</v>
      </c>
      <c r="C180" s="9">
        <v>510</v>
      </c>
      <c r="D180" s="9">
        <v>7500</v>
      </c>
      <c r="E180" s="9">
        <v>0.32800000000000001</v>
      </c>
      <c r="F180" s="9" t="s">
        <v>16</v>
      </c>
      <c r="G180" s="9">
        <v>0.33</v>
      </c>
      <c r="H180" s="9">
        <f t="shared" si="12"/>
        <v>-2.0000000000000018E-3</v>
      </c>
      <c r="I180" s="10">
        <f t="shared" si="13"/>
        <v>1.0060975609756098</v>
      </c>
      <c r="J180" s="17">
        <f t="shared" si="18"/>
        <v>2475</v>
      </c>
      <c r="K180" s="16"/>
      <c r="L180" s="17">
        <f t="shared" si="19"/>
        <v>0</v>
      </c>
    </row>
    <row r="181" spans="1:12" x14ac:dyDescent="0.25">
      <c r="A181" s="9" t="s">
        <v>9</v>
      </c>
      <c r="B181" s="29" t="s">
        <v>348</v>
      </c>
      <c r="C181" s="9">
        <v>511</v>
      </c>
      <c r="D181" s="9">
        <v>7500</v>
      </c>
      <c r="E181" s="9">
        <v>0.24299999999999999</v>
      </c>
      <c r="F181" s="9" t="s">
        <v>16</v>
      </c>
      <c r="G181" s="9">
        <v>0.24</v>
      </c>
      <c r="H181" s="9">
        <f t="shared" si="12"/>
        <v>3.0000000000000027E-3</v>
      </c>
      <c r="I181" s="10">
        <f t="shared" si="13"/>
        <v>0.98765432098765427</v>
      </c>
      <c r="J181" s="17">
        <f t="shared" si="18"/>
        <v>1800</v>
      </c>
      <c r="K181" s="16"/>
      <c r="L181" s="17">
        <f t="shared" si="19"/>
        <v>0</v>
      </c>
    </row>
    <row r="182" spans="1:12" x14ac:dyDescent="0.25">
      <c r="A182" s="9" t="s">
        <v>32</v>
      </c>
      <c r="B182" s="29" t="s">
        <v>241</v>
      </c>
      <c r="C182" s="9">
        <v>547</v>
      </c>
      <c r="D182" s="9">
        <v>78</v>
      </c>
      <c r="E182" s="9">
        <v>47.22</v>
      </c>
      <c r="F182" s="9" t="s">
        <v>31</v>
      </c>
      <c r="G182" s="9">
        <v>47.22</v>
      </c>
      <c r="H182" s="9">
        <f t="shared" si="12"/>
        <v>0</v>
      </c>
      <c r="I182" s="10">
        <f t="shared" si="13"/>
        <v>1</v>
      </c>
      <c r="J182" s="17">
        <f t="shared" si="18"/>
        <v>3683.16</v>
      </c>
      <c r="K182" s="16"/>
      <c r="L182" s="17">
        <f t="shared" si="19"/>
        <v>0</v>
      </c>
    </row>
    <row r="183" spans="1:12" ht="15.75" x14ac:dyDescent="0.25">
      <c r="J183" s="21">
        <f>SUM(J4:J182)</f>
        <v>1199663.8283960719</v>
      </c>
      <c r="L183" s="21">
        <f>SUM(L4:L182)</f>
        <v>3400</v>
      </c>
    </row>
  </sheetData>
  <autoFilter ref="A3:O183" xr:uid="{00000000-0009-0000-0000-00005B000000}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3:O172"/>
  <sheetViews>
    <sheetView topLeftCell="A148" zoomScale="85" zoomScaleNormal="85" workbookViewId="0">
      <pane xSplit="2" topLeftCell="J1" activePane="topRight" state="frozen"/>
      <selection activeCell="A70" sqref="A70"/>
      <selection pane="topRight" activeCell="A150" sqref="A150:XFD150"/>
    </sheetView>
  </sheetViews>
  <sheetFormatPr defaultRowHeight="15" x14ac:dyDescent="0.25"/>
  <cols>
    <col min="1" max="1" width="51.5703125" customWidth="1"/>
    <col min="2" max="2" width="39.285156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0</v>
      </c>
      <c r="H9" s="9">
        <f t="shared" si="0"/>
        <v>93.48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f t="shared" si="0"/>
        <v>0</v>
      </c>
      <c r="I10" s="10">
        <f t="shared" si="1"/>
        <v>1</v>
      </c>
      <c r="J10" s="17">
        <f t="shared" si="2"/>
        <v>2020.92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15</v>
      </c>
      <c r="B11" s="29" t="s">
        <v>231</v>
      </c>
      <c r="C11" s="9">
        <v>17</v>
      </c>
      <c r="D11" s="9">
        <v>5500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5500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15</v>
      </c>
      <c r="B12" s="29" t="s">
        <v>94</v>
      </c>
      <c r="C12" s="9">
        <v>18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3.4660000000000002</v>
      </c>
      <c r="F14" s="9" t="s">
        <v>14</v>
      </c>
      <c r="G14" s="9">
        <v>3.47</v>
      </c>
      <c r="H14" s="9">
        <f t="shared" si="0"/>
        <v>-4.0000000000000036E-3</v>
      </c>
      <c r="I14" s="10">
        <f t="shared" si="1"/>
        <v>1.0011540680900173</v>
      </c>
      <c r="J14" s="17">
        <f t="shared" si="2"/>
        <v>3470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2.8860000000000001</v>
      </c>
      <c r="F15" s="9" t="s">
        <v>14</v>
      </c>
      <c r="G15" s="9">
        <v>2.89</v>
      </c>
      <c r="H15" s="9">
        <f t="shared" si="0"/>
        <v>-4.0000000000000036E-3</v>
      </c>
      <c r="I15" s="10">
        <f t="shared" si="1"/>
        <v>1.0013860013860014</v>
      </c>
      <c r="J15" s="17">
        <f t="shared" si="2"/>
        <v>2890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9.1859999999999999</v>
      </c>
      <c r="F16" s="9" t="s">
        <v>14</v>
      </c>
      <c r="G16" s="9">
        <v>9.19</v>
      </c>
      <c r="H16" s="9">
        <f t="shared" si="0"/>
        <v>-3.9999999999995595E-3</v>
      </c>
      <c r="I16" s="10">
        <f t="shared" si="1"/>
        <v>1.0004354452427606</v>
      </c>
      <c r="J16" s="17">
        <f t="shared" si="2"/>
        <v>9190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</v>
      </c>
      <c r="F17" s="9" t="s">
        <v>16</v>
      </c>
      <c r="G17" s="9">
        <v>0.3</v>
      </c>
      <c r="H17" s="9">
        <f t="shared" si="0"/>
        <v>0</v>
      </c>
      <c r="I17" s="10">
        <f t="shared" si="1"/>
        <v>1</v>
      </c>
      <c r="J17" s="17">
        <f t="shared" si="2"/>
        <v>2250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0"/>
        <v>0</v>
      </c>
      <c r="I18" s="10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f t="shared" si="0"/>
        <v>0</v>
      </c>
      <c r="I19" s="10">
        <f t="shared" si="1"/>
        <v>1</v>
      </c>
      <c r="J19" s="17">
        <f t="shared" si="2"/>
        <v>4125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f t="shared" si="0"/>
        <v>0</v>
      </c>
      <c r="I20" s="10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1.5</v>
      </c>
      <c r="F21" s="9" t="s">
        <v>16</v>
      </c>
      <c r="G21" s="9">
        <v>1.5</v>
      </c>
      <c r="H21" s="9">
        <f t="shared" si="0"/>
        <v>0</v>
      </c>
      <c r="I21" s="10">
        <f t="shared" si="1"/>
        <v>1</v>
      </c>
      <c r="J21" s="17">
        <f t="shared" si="2"/>
        <v>11250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0.2</v>
      </c>
      <c r="F22" s="9" t="s">
        <v>16</v>
      </c>
      <c r="G22" s="9">
        <v>0.2</v>
      </c>
      <c r="H22" s="9">
        <f t="shared" si="0"/>
        <v>0</v>
      </c>
      <c r="I22" s="10">
        <f t="shared" si="1"/>
        <v>1</v>
      </c>
      <c r="J22" s="17">
        <f t="shared" si="2"/>
        <v>1500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0.15</v>
      </c>
      <c r="H23" s="9">
        <f t="shared" si="0"/>
        <v>0</v>
      </c>
      <c r="I23" s="10">
        <f t="shared" si="1"/>
        <v>1</v>
      </c>
      <c r="J23" s="17">
        <f t="shared" si="2"/>
        <v>1125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9</v>
      </c>
      <c r="B24" s="29" t="s">
        <v>380</v>
      </c>
      <c r="C24" s="9">
        <v>39</v>
      </c>
      <c r="D24" s="9">
        <v>7500</v>
      </c>
      <c r="E24" s="9">
        <v>6.6000000000000003E-2</v>
      </c>
      <c r="F24" s="9" t="s">
        <v>65</v>
      </c>
      <c r="G24" s="9">
        <v>7.0000000000000007E-2</v>
      </c>
      <c r="H24" s="9">
        <f t="shared" si="0"/>
        <v>-4.0000000000000036E-3</v>
      </c>
      <c r="I24" s="10">
        <f t="shared" si="1"/>
        <v>1.0606060606060606</v>
      </c>
      <c r="J24" s="17">
        <f t="shared" si="2"/>
        <v>525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66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66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66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66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15.97</v>
      </c>
      <c r="H31" s="9">
        <f t="shared" si="0"/>
        <v>0</v>
      </c>
      <c r="I31" s="10">
        <f t="shared" si="1"/>
        <v>1</v>
      </c>
      <c r="J31" s="17">
        <f t="shared" si="2"/>
        <v>4813.2302399999999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381</v>
      </c>
      <c r="C32" s="9">
        <v>49</v>
      </c>
      <c r="D32" s="9">
        <v>28</v>
      </c>
      <c r="E32" s="9">
        <v>63</v>
      </c>
      <c r="F32" s="9" t="s">
        <v>23</v>
      </c>
      <c r="G32" s="9">
        <v>63</v>
      </c>
      <c r="H32" s="9">
        <f t="shared" si="0"/>
        <v>0</v>
      </c>
      <c r="I32" s="10">
        <f t="shared" si="1"/>
        <v>1</v>
      </c>
      <c r="J32" s="17">
        <f t="shared" si="2"/>
        <v>1764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-3.0000000000001137E-3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5250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16.88</v>
      </c>
      <c r="H48" s="9">
        <f t="shared" si="0"/>
        <v>0</v>
      </c>
      <c r="I48" s="10">
        <f t="shared" si="1"/>
        <v>1</v>
      </c>
      <c r="J48" s="17">
        <f t="shared" si="2"/>
        <v>5087.4969599999995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0.94</v>
      </c>
      <c r="H52" s="9">
        <f t="shared" si="0"/>
        <v>-2.9999999999998916E-3</v>
      </c>
      <c r="I52" s="10">
        <f t="shared" si="1"/>
        <v>1.0032017075773745</v>
      </c>
      <c r="J52" s="17">
        <f t="shared" si="2"/>
        <v>1410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0.03</v>
      </c>
      <c r="F55" s="9" t="s">
        <v>16</v>
      </c>
      <c r="G55" s="9">
        <v>0.03</v>
      </c>
      <c r="H55" s="9">
        <f t="shared" si="0"/>
        <v>0</v>
      </c>
      <c r="I55" s="10">
        <f t="shared" si="1"/>
        <v>1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2.75</v>
      </c>
      <c r="H58" s="9">
        <f t="shared" si="0"/>
        <v>0</v>
      </c>
      <c r="I58" s="10">
        <f t="shared" si="1"/>
        <v>1</v>
      </c>
      <c r="J58" s="17">
        <f t="shared" si="2"/>
        <v>828.82799999999997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115.89</v>
      </c>
      <c r="F65" s="9" t="s">
        <v>10</v>
      </c>
      <c r="G65" s="9">
        <v>115.89</v>
      </c>
      <c r="H65" s="9">
        <f t="shared" si="0"/>
        <v>0</v>
      </c>
      <c r="I65" s="10">
        <f t="shared" si="1"/>
        <v>1</v>
      </c>
      <c r="J65" s="17">
        <f t="shared" si="2"/>
        <v>22453.919280000002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133.21</v>
      </c>
      <c r="F66" s="9" t="s">
        <v>10</v>
      </c>
      <c r="G66" s="9">
        <v>133.21</v>
      </c>
      <c r="H66" s="9">
        <f t="shared" si="0"/>
        <v>0</v>
      </c>
      <c r="I66" s="10">
        <f t="shared" si="1"/>
        <v>1</v>
      </c>
      <c r="J66" s="17">
        <f t="shared" si="2"/>
        <v>25809.703920000004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67.31</v>
      </c>
      <c r="F67" s="9" t="s">
        <v>10</v>
      </c>
      <c r="G67" s="9">
        <v>67.31</v>
      </c>
      <c r="H67" s="9">
        <f t="shared" si="0"/>
        <v>0</v>
      </c>
      <c r="I67" s="10">
        <f t="shared" si="1"/>
        <v>1</v>
      </c>
      <c r="J67" s="17">
        <f t="shared" si="2"/>
        <v>13041.447120000001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32.04</v>
      </c>
      <c r="F68" s="9" t="s">
        <v>19</v>
      </c>
      <c r="G68" s="9">
        <v>32.04</v>
      </c>
      <c r="H68" s="9">
        <f t="shared" si="0"/>
        <v>0</v>
      </c>
      <c r="I68" s="10">
        <f t="shared" si="1"/>
        <v>1</v>
      </c>
      <c r="J68" s="17">
        <f t="shared" si="2"/>
        <v>2101.8239999999996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32.049999999999997</v>
      </c>
      <c r="F69" s="9" t="s">
        <v>19</v>
      </c>
      <c r="G69" s="9">
        <v>32.049999999999997</v>
      </c>
      <c r="H69" s="9">
        <f t="shared" ref="H69:H144" si="4">E69-G69</f>
        <v>0</v>
      </c>
      <c r="I69" s="10">
        <f t="shared" ref="I69:I144" si="5">G69/E69</f>
        <v>1</v>
      </c>
      <c r="J69" s="17">
        <f t="shared" ref="J69:J143" si="6">D69*G69</f>
        <v>2102.4799999999996</v>
      </c>
      <c r="K69" s="16"/>
      <c r="L69" s="17">
        <f t="shared" ref="L69:L143" si="7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4"/>
        <v>0</v>
      </c>
      <c r="I70" s="10">
        <f t="shared" si="5"/>
        <v>1</v>
      </c>
      <c r="J70" s="17">
        <f t="shared" si="6"/>
        <v>184.06440000000001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si="4"/>
        <v>2.0000000000095497E-3</v>
      </c>
      <c r="I71" s="10">
        <f t="shared" si="5"/>
        <v>0.99999032563899148</v>
      </c>
      <c r="J71" s="17">
        <f t="shared" si="6"/>
        <v>2224.4148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71.63</v>
      </c>
      <c r="H72" s="9">
        <f t="shared" si="4"/>
        <v>0</v>
      </c>
      <c r="I72" s="10">
        <f t="shared" si="5"/>
        <v>1</v>
      </c>
      <c r="J72" s="17">
        <f t="shared" si="6"/>
        <v>10023.329159999999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4"/>
        <v>0</v>
      </c>
      <c r="I73" s="10">
        <f t="shared" si="5"/>
        <v>1</v>
      </c>
      <c r="J73" s="17">
        <f t="shared" si="6"/>
        <v>27220.971959999999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140.40512860000001</v>
      </c>
      <c r="F74" s="9" t="s">
        <v>10</v>
      </c>
      <c r="G74" s="9">
        <v>140.41</v>
      </c>
      <c r="H74" s="9">
        <f t="shared" si="4"/>
        <v>-4.8713999999847601E-3</v>
      </c>
      <c r="I74" s="10">
        <f t="shared" si="5"/>
        <v>1.000034695313829</v>
      </c>
      <c r="J74" s="17">
        <f t="shared" si="6"/>
        <v>27204.71832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74.391999999999996</v>
      </c>
      <c r="F76" s="9" t="s">
        <v>10</v>
      </c>
      <c r="G76" s="9">
        <v>74.39</v>
      </c>
      <c r="H76" s="9">
        <f t="shared" si="4"/>
        <v>1.9999999999953388E-3</v>
      </c>
      <c r="I76" s="10">
        <f t="shared" si="5"/>
        <v>0.99997311538875155</v>
      </c>
      <c r="J76" s="17">
        <f t="shared" si="6"/>
        <v>10409.54148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220.46700000000001</v>
      </c>
      <c r="F77" s="9" t="s">
        <v>10</v>
      </c>
      <c r="G77" s="9">
        <v>220.47</v>
      </c>
      <c r="H77" s="9">
        <f t="shared" si="4"/>
        <v>-2.9999999999859028E-3</v>
      </c>
      <c r="I77" s="10">
        <f t="shared" si="5"/>
        <v>1.0000136074786703</v>
      </c>
      <c r="J77" s="17">
        <f t="shared" si="6"/>
        <v>30850.808039999996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113.05362649999999</v>
      </c>
      <c r="F78" s="9" t="s">
        <v>10</v>
      </c>
      <c r="G78" s="9">
        <v>113.05</v>
      </c>
      <c r="H78" s="9">
        <f t="shared" si="4"/>
        <v>3.6264999999957581E-3</v>
      </c>
      <c r="I78" s="10">
        <f t="shared" si="5"/>
        <v>0.99996792230278442</v>
      </c>
      <c r="J78" s="17">
        <f t="shared" si="6"/>
        <v>21903.6636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11.61</v>
      </c>
      <c r="F79" s="9" t="s">
        <v>10</v>
      </c>
      <c r="G79" s="9">
        <v>11.61</v>
      </c>
      <c r="H79" s="9">
        <f t="shared" si="4"/>
        <v>0</v>
      </c>
      <c r="I79" s="10">
        <f t="shared" si="5"/>
        <v>1</v>
      </c>
      <c r="J79" s="17">
        <f t="shared" si="6"/>
        <v>1624.6105199999997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33.43</v>
      </c>
      <c r="F80" s="9" t="s">
        <v>10</v>
      </c>
      <c r="G80" s="9">
        <v>33.43</v>
      </c>
      <c r="H80" s="9">
        <f t="shared" si="4"/>
        <v>0</v>
      </c>
      <c r="I80" s="10">
        <f t="shared" si="5"/>
        <v>1</v>
      </c>
      <c r="J80" s="17">
        <f t="shared" si="6"/>
        <v>4677.9267599999994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153.38999999999999</v>
      </c>
      <c r="F81" s="9" t="s">
        <v>10</v>
      </c>
      <c r="G81" s="9">
        <v>153.38999999999999</v>
      </c>
      <c r="H81" s="9">
        <f t="shared" si="4"/>
        <v>0</v>
      </c>
      <c r="I81" s="10">
        <f t="shared" si="5"/>
        <v>1</v>
      </c>
      <c r="J81" s="17">
        <f t="shared" si="6"/>
        <v>29719.619279999999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132.48599999999999</v>
      </c>
      <c r="F82" s="9" t="s">
        <v>10</v>
      </c>
      <c r="G82" s="9">
        <v>132.49</v>
      </c>
      <c r="H82" s="9">
        <f t="shared" si="4"/>
        <v>-4.0000000000190994E-3</v>
      </c>
      <c r="I82" s="10">
        <f t="shared" si="5"/>
        <v>1.0000301918693297</v>
      </c>
      <c r="J82" s="17">
        <f t="shared" si="6"/>
        <v>28522.447200000002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36.299999999999997</v>
      </c>
      <c r="F83" s="9" t="s">
        <v>10</v>
      </c>
      <c r="G83" s="9">
        <v>36.299999999999997</v>
      </c>
      <c r="H83" s="9">
        <f t="shared" si="4"/>
        <v>0</v>
      </c>
      <c r="I83" s="10">
        <f t="shared" si="5"/>
        <v>1</v>
      </c>
      <c r="J83" s="17">
        <f t="shared" si="6"/>
        <v>7814.6639999999998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35.027999999999999</v>
      </c>
      <c r="F84" s="9" t="s">
        <v>10</v>
      </c>
      <c r="G84" s="9">
        <v>35.03</v>
      </c>
      <c r="H84" s="9">
        <f t="shared" si="4"/>
        <v>-2.0000000000024443E-3</v>
      </c>
      <c r="I84" s="10">
        <f t="shared" si="5"/>
        <v>1.0000570971793994</v>
      </c>
      <c r="J84" s="17">
        <f t="shared" si="6"/>
        <v>3770.6292000000003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79.534000000000006</v>
      </c>
      <c r="F85" s="9" t="s">
        <v>10</v>
      </c>
      <c r="G85" s="9">
        <v>79.53</v>
      </c>
      <c r="H85" s="9">
        <f t="shared" si="4"/>
        <v>4.0000000000048885E-3</v>
      </c>
      <c r="I85" s="10">
        <f t="shared" si="5"/>
        <v>0.99994970704352848</v>
      </c>
      <c r="J85" s="17">
        <f t="shared" si="6"/>
        <v>17121.218400000002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35.027999999999999</v>
      </c>
      <c r="F86" s="9" t="s">
        <v>10</v>
      </c>
      <c r="G86" s="9">
        <v>35.03</v>
      </c>
      <c r="H86" s="9">
        <f t="shared" si="4"/>
        <v>-2.0000000000024443E-3</v>
      </c>
      <c r="I86" s="10">
        <f t="shared" si="5"/>
        <v>1.0000570971793994</v>
      </c>
      <c r="J86" s="17">
        <f t="shared" si="6"/>
        <v>3770.6292000000003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14</v>
      </c>
      <c r="F87" s="9" t="s">
        <v>13</v>
      </c>
      <c r="G87" s="9">
        <v>14</v>
      </c>
      <c r="H87" s="9">
        <f t="shared" si="4"/>
        <v>0</v>
      </c>
      <c r="I87" s="10">
        <f t="shared" si="5"/>
        <v>1</v>
      </c>
      <c r="J87" s="17">
        <f t="shared" si="6"/>
        <v>2800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4"/>
        <v>3.0000000000001137E-3</v>
      </c>
      <c r="I88" s="10">
        <f t="shared" si="5"/>
        <v>0.99988039708168874</v>
      </c>
      <c r="J88" s="17">
        <f t="shared" si="6"/>
        <v>5399.2223999999997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4"/>
        <v>0</v>
      </c>
      <c r="I89" s="10">
        <f t="shared" si="5"/>
        <v>1</v>
      </c>
      <c r="J89" s="17">
        <f t="shared" si="6"/>
        <v>2628.3543999999997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6570.1429999999991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f t="shared" si="4"/>
        <v>0</v>
      </c>
      <c r="I91" s="10">
        <f t="shared" si="5"/>
        <v>1</v>
      </c>
      <c r="J91" s="17">
        <f t="shared" si="6"/>
        <v>13137.031440000001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4"/>
        <v>3.9999999999977831E-3</v>
      </c>
      <c r="I92" s="10">
        <f t="shared" si="5"/>
        <v>0.99993111049876005</v>
      </c>
      <c r="J92" s="17">
        <f t="shared" si="6"/>
        <v>937.66899999999998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4"/>
        <v>4.0000000000190994E-3</v>
      </c>
      <c r="I93" s="10">
        <f t="shared" si="5"/>
        <v>0.99999288565106959</v>
      </c>
      <c r="J93" s="17">
        <f t="shared" si="6"/>
        <v>27233.781120000003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4"/>
        <v>3.0000000000427463E-3</v>
      </c>
      <c r="I94" s="10">
        <f t="shared" si="5"/>
        <v>0.99999477909479939</v>
      </c>
      <c r="J94" s="17">
        <f t="shared" si="6"/>
        <v>9279.9514999999992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f t="shared" si="4"/>
        <v>9.9999999997635314E-4</v>
      </c>
      <c r="I95" s="10">
        <f t="shared" si="5"/>
        <v>0.99999827886219028</v>
      </c>
      <c r="J95" s="17">
        <f t="shared" si="6"/>
        <v>15634.9791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21.28</v>
      </c>
      <c r="F96" s="9" t="s">
        <v>10</v>
      </c>
      <c r="G96" s="9">
        <v>21.28</v>
      </c>
      <c r="H96" s="9">
        <f t="shared" si="4"/>
        <v>0</v>
      </c>
      <c r="I96" s="10">
        <f t="shared" si="5"/>
        <v>1</v>
      </c>
      <c r="J96" s="17">
        <f t="shared" si="6"/>
        <v>6413.62176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10</v>
      </c>
      <c r="H97" s="9">
        <f t="shared" si="4"/>
        <v>5</v>
      </c>
      <c r="I97" s="10">
        <f t="shared" si="5"/>
        <v>0.66666666666666663</v>
      </c>
      <c r="J97" s="17">
        <f t="shared" si="6"/>
        <v>3500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37.082000000000001</v>
      </c>
      <c r="F98" s="9" t="s">
        <v>19</v>
      </c>
      <c r="G98" s="9">
        <v>37.08</v>
      </c>
      <c r="H98" s="9">
        <f t="shared" si="4"/>
        <v>2.0000000000024443E-3</v>
      </c>
      <c r="I98" s="10">
        <f t="shared" si="5"/>
        <v>0.99994606547651144</v>
      </c>
      <c r="J98" s="17">
        <f t="shared" si="6"/>
        <v>3040.56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111.25</v>
      </c>
      <c r="F99" s="9" t="s">
        <v>19</v>
      </c>
      <c r="G99" s="9">
        <v>111.25</v>
      </c>
      <c r="H99" s="9">
        <f t="shared" si="4"/>
        <v>0</v>
      </c>
      <c r="I99" s="10">
        <f t="shared" si="5"/>
        <v>1</v>
      </c>
      <c r="J99" s="17">
        <f t="shared" si="6"/>
        <v>3648.9999999999995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27.297999999999998</v>
      </c>
      <c r="F100" s="9" t="s">
        <v>19</v>
      </c>
      <c r="G100" s="9">
        <v>27.3</v>
      </c>
      <c r="H100" s="9">
        <f t="shared" si="4"/>
        <v>-2.0000000000024443E-3</v>
      </c>
      <c r="I100" s="10">
        <f t="shared" si="5"/>
        <v>1.0000732654406916</v>
      </c>
      <c r="J100" s="17">
        <f t="shared" si="6"/>
        <v>3581.7599999999998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4"/>
        <v>3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178</v>
      </c>
      <c r="C102" s="9">
        <v>222</v>
      </c>
      <c r="D102" s="9">
        <v>1000</v>
      </c>
      <c r="E102" s="9">
        <v>3</v>
      </c>
      <c r="F102" s="9" t="s">
        <v>13</v>
      </c>
      <c r="G102" s="9">
        <v>3</v>
      </c>
      <c r="H102" s="9">
        <f t="shared" si="4"/>
        <v>0</v>
      </c>
      <c r="I102" s="10">
        <f t="shared" si="5"/>
        <v>1</v>
      </c>
      <c r="J102" s="17">
        <v>0</v>
      </c>
      <c r="K102" s="16"/>
      <c r="L102" s="17">
        <f t="shared" si="7"/>
        <v>0</v>
      </c>
    </row>
    <row r="103" spans="1:12" x14ac:dyDescent="0.25">
      <c r="A103" s="9" t="s">
        <v>333</v>
      </c>
      <c r="B103" s="29" t="s">
        <v>178</v>
      </c>
      <c r="C103" s="9">
        <v>222</v>
      </c>
      <c r="D103" s="9">
        <v>1000</v>
      </c>
      <c r="E103" s="9">
        <v>3</v>
      </c>
      <c r="F103" s="9" t="s">
        <v>13</v>
      </c>
      <c r="G103" s="9">
        <v>3</v>
      </c>
      <c r="H103" s="9">
        <f t="shared" ref="H103" si="8">E103-G103</f>
        <v>0</v>
      </c>
      <c r="I103" s="10">
        <f t="shared" si="5"/>
        <v>1</v>
      </c>
      <c r="J103" s="17">
        <f t="shared" si="6"/>
        <v>3000</v>
      </c>
      <c r="K103" s="16"/>
      <c r="L103" s="17">
        <f t="shared" ref="L103" si="9">D103*E103*K103</f>
        <v>0</v>
      </c>
    </row>
    <row r="104" spans="1:12" x14ac:dyDescent="0.25">
      <c r="A104" s="9" t="s">
        <v>22</v>
      </c>
      <c r="B104" s="29" t="s">
        <v>179</v>
      </c>
      <c r="C104" s="9">
        <v>224</v>
      </c>
      <c r="D104" s="9">
        <v>183</v>
      </c>
      <c r="E104" s="9">
        <v>58.71</v>
      </c>
      <c r="F104" s="9" t="s">
        <v>10</v>
      </c>
      <c r="G104" s="9">
        <v>52.84</v>
      </c>
      <c r="H104" s="9">
        <f t="shared" si="4"/>
        <v>5.8699999999999974</v>
      </c>
      <c r="I104" s="10">
        <f t="shared" si="5"/>
        <v>0.90001703287344581</v>
      </c>
      <c r="J104" s="17">
        <f t="shared" si="6"/>
        <v>9669.7200000000012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180</v>
      </c>
      <c r="C105" s="9">
        <v>225</v>
      </c>
      <c r="D105" s="9">
        <v>49.2</v>
      </c>
      <c r="E105" s="9">
        <v>59.43</v>
      </c>
      <c r="F105" s="9" t="s">
        <v>19</v>
      </c>
      <c r="G105" s="9">
        <v>53.49</v>
      </c>
      <c r="H105" s="9">
        <f t="shared" si="4"/>
        <v>5.9399999999999977</v>
      </c>
      <c r="I105" s="10">
        <f t="shared" si="5"/>
        <v>0.90005047955577999</v>
      </c>
      <c r="J105" s="17">
        <f t="shared" si="6"/>
        <v>2631.7080000000001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181</v>
      </c>
      <c r="C106" s="9">
        <v>226</v>
      </c>
      <c r="D106" s="9">
        <v>183</v>
      </c>
      <c r="E106" s="9">
        <v>59.741999999999997</v>
      </c>
      <c r="F106" s="9" t="s">
        <v>10</v>
      </c>
      <c r="G106" s="9">
        <v>53.77</v>
      </c>
      <c r="H106" s="9">
        <f t="shared" si="4"/>
        <v>5.9719999999999942</v>
      </c>
      <c r="I106" s="10">
        <f t="shared" si="5"/>
        <v>0.90003682501422799</v>
      </c>
      <c r="J106" s="17">
        <f t="shared" si="6"/>
        <v>9839.91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182</v>
      </c>
      <c r="C107" s="9">
        <v>227</v>
      </c>
      <c r="D107" s="9">
        <v>49.2</v>
      </c>
      <c r="E107" s="9">
        <v>69.16</v>
      </c>
      <c r="F107" s="9" t="s">
        <v>19</v>
      </c>
      <c r="G107" s="9">
        <v>62.24</v>
      </c>
      <c r="H107" s="9">
        <f t="shared" si="4"/>
        <v>6.9199999999999946</v>
      </c>
      <c r="I107" s="10">
        <f t="shared" si="5"/>
        <v>0.89994216310005792</v>
      </c>
      <c r="J107" s="17">
        <f t="shared" si="6"/>
        <v>3062.2080000000001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183</v>
      </c>
      <c r="C108" s="9">
        <v>228</v>
      </c>
      <c r="D108" s="9">
        <v>183</v>
      </c>
      <c r="E108" s="9">
        <v>3.69</v>
      </c>
      <c r="F108" s="9" t="s">
        <v>10</v>
      </c>
      <c r="G108" s="9">
        <v>3.32</v>
      </c>
      <c r="H108" s="9">
        <f t="shared" si="4"/>
        <v>0.37000000000000011</v>
      </c>
      <c r="I108" s="10">
        <f t="shared" si="5"/>
        <v>0.89972899728997291</v>
      </c>
      <c r="J108" s="17">
        <f t="shared" si="6"/>
        <v>607.55999999999995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184</v>
      </c>
      <c r="C109" s="9">
        <v>229</v>
      </c>
      <c r="D109" s="9">
        <v>49.2</v>
      </c>
      <c r="E109" s="9">
        <v>5.6</v>
      </c>
      <c r="F109" s="9" t="s">
        <v>19</v>
      </c>
      <c r="G109" s="9">
        <v>5.04</v>
      </c>
      <c r="H109" s="9">
        <f t="shared" si="4"/>
        <v>0.55999999999999961</v>
      </c>
      <c r="I109" s="10">
        <f t="shared" si="5"/>
        <v>0.9</v>
      </c>
      <c r="J109" s="17">
        <f t="shared" si="6"/>
        <v>247.96800000000002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179</v>
      </c>
      <c r="C110" s="9">
        <v>224</v>
      </c>
      <c r="D110" s="9">
        <v>183</v>
      </c>
      <c r="E110" s="9">
        <v>58.71</v>
      </c>
      <c r="F110" s="9" t="s">
        <v>10</v>
      </c>
      <c r="G110" s="9">
        <f t="shared" ref="G110:G115" si="10">E110</f>
        <v>58.71</v>
      </c>
      <c r="H110" s="9">
        <f t="shared" ref="H110:H115" si="11">E110-G110</f>
        <v>0</v>
      </c>
      <c r="I110" s="10">
        <f t="shared" ref="I110:I115" si="12">G110/E110</f>
        <v>1</v>
      </c>
      <c r="J110" s="17">
        <f t="shared" ref="J110:J115" si="13">D110*G110</f>
        <v>10743.93</v>
      </c>
      <c r="K110" s="16"/>
      <c r="L110" s="17">
        <f t="shared" ref="L110:L115" si="14">D110*E110*K110</f>
        <v>0</v>
      </c>
    </row>
    <row r="111" spans="1:12" x14ac:dyDescent="0.25">
      <c r="A111" s="9" t="s">
        <v>333</v>
      </c>
      <c r="B111" s="29" t="s">
        <v>180</v>
      </c>
      <c r="C111" s="9">
        <v>225</v>
      </c>
      <c r="D111" s="9">
        <v>49.2</v>
      </c>
      <c r="E111" s="9">
        <v>59.43</v>
      </c>
      <c r="F111" s="9" t="s">
        <v>19</v>
      </c>
      <c r="G111" s="9">
        <f t="shared" si="10"/>
        <v>59.43</v>
      </c>
      <c r="H111" s="9">
        <f t="shared" si="11"/>
        <v>0</v>
      </c>
      <c r="I111" s="10">
        <f t="shared" si="12"/>
        <v>1</v>
      </c>
      <c r="J111" s="17">
        <f t="shared" si="13"/>
        <v>2923.9560000000001</v>
      </c>
      <c r="K111" s="16"/>
      <c r="L111" s="17">
        <f t="shared" si="14"/>
        <v>0</v>
      </c>
    </row>
    <row r="112" spans="1:12" x14ac:dyDescent="0.25">
      <c r="A112" s="9" t="s">
        <v>333</v>
      </c>
      <c r="B112" s="29" t="s">
        <v>181</v>
      </c>
      <c r="C112" s="9">
        <v>226</v>
      </c>
      <c r="D112" s="9">
        <v>183</v>
      </c>
      <c r="E112" s="9">
        <v>59.741999999999997</v>
      </c>
      <c r="F112" s="9" t="s">
        <v>10</v>
      </c>
      <c r="G112" s="9">
        <f t="shared" si="10"/>
        <v>59.741999999999997</v>
      </c>
      <c r="H112" s="9">
        <f t="shared" si="11"/>
        <v>0</v>
      </c>
      <c r="I112" s="10">
        <f t="shared" si="12"/>
        <v>1</v>
      </c>
      <c r="J112" s="17">
        <f t="shared" si="13"/>
        <v>10932.786</v>
      </c>
      <c r="K112" s="16"/>
      <c r="L112" s="17">
        <f t="shared" si="14"/>
        <v>0</v>
      </c>
    </row>
    <row r="113" spans="1:12" x14ac:dyDescent="0.25">
      <c r="A113" s="9" t="s">
        <v>333</v>
      </c>
      <c r="B113" s="29" t="s">
        <v>182</v>
      </c>
      <c r="C113" s="9">
        <v>227</v>
      </c>
      <c r="D113" s="9">
        <v>49.2</v>
      </c>
      <c r="E113" s="9">
        <v>69.16</v>
      </c>
      <c r="F113" s="9" t="s">
        <v>19</v>
      </c>
      <c r="G113" s="9">
        <f t="shared" si="10"/>
        <v>69.16</v>
      </c>
      <c r="H113" s="9">
        <f t="shared" si="11"/>
        <v>0</v>
      </c>
      <c r="I113" s="10">
        <f t="shared" si="12"/>
        <v>1</v>
      </c>
      <c r="J113" s="17">
        <f t="shared" si="13"/>
        <v>3402.672</v>
      </c>
      <c r="K113" s="16"/>
      <c r="L113" s="17">
        <f t="shared" si="14"/>
        <v>0</v>
      </c>
    </row>
    <row r="114" spans="1:12" x14ac:dyDescent="0.25">
      <c r="A114" s="9" t="s">
        <v>333</v>
      </c>
      <c r="B114" s="29" t="s">
        <v>183</v>
      </c>
      <c r="C114" s="9">
        <v>228</v>
      </c>
      <c r="D114" s="9">
        <v>183</v>
      </c>
      <c r="E114" s="9">
        <v>3.69</v>
      </c>
      <c r="F114" s="9" t="s">
        <v>10</v>
      </c>
      <c r="G114" s="9">
        <f t="shared" si="10"/>
        <v>3.69</v>
      </c>
      <c r="H114" s="9">
        <f t="shared" si="11"/>
        <v>0</v>
      </c>
      <c r="I114" s="10">
        <f t="shared" si="12"/>
        <v>1</v>
      </c>
      <c r="J114" s="17">
        <f t="shared" si="13"/>
        <v>675.27</v>
      </c>
      <c r="K114" s="16"/>
      <c r="L114" s="17">
        <f t="shared" si="14"/>
        <v>0</v>
      </c>
    </row>
    <row r="115" spans="1:12" x14ac:dyDescent="0.25">
      <c r="A115" s="9" t="s">
        <v>333</v>
      </c>
      <c r="B115" s="29" t="s">
        <v>184</v>
      </c>
      <c r="C115" s="9">
        <v>229</v>
      </c>
      <c r="D115" s="9">
        <v>49.2</v>
      </c>
      <c r="E115" s="9">
        <v>5.6</v>
      </c>
      <c r="F115" s="9" t="s">
        <v>19</v>
      </c>
      <c r="G115" s="9">
        <f t="shared" si="10"/>
        <v>5.6</v>
      </c>
      <c r="H115" s="9">
        <f t="shared" si="11"/>
        <v>0</v>
      </c>
      <c r="I115" s="10">
        <f t="shared" si="12"/>
        <v>1</v>
      </c>
      <c r="J115" s="17">
        <f t="shared" si="13"/>
        <v>275.52</v>
      </c>
      <c r="K115" s="16"/>
      <c r="L115" s="17">
        <f t="shared" si="14"/>
        <v>0</v>
      </c>
    </row>
    <row r="116" spans="1:12" x14ac:dyDescent="0.25">
      <c r="A116" s="9" t="s">
        <v>22</v>
      </c>
      <c r="B116" s="29" t="s">
        <v>185</v>
      </c>
      <c r="C116" s="9">
        <v>230</v>
      </c>
      <c r="D116" s="9">
        <v>183</v>
      </c>
      <c r="E116" s="9">
        <v>2.512</v>
      </c>
      <c r="F116" s="9" t="s">
        <v>10</v>
      </c>
      <c r="G116" s="9">
        <v>2.5099999999999998</v>
      </c>
      <c r="H116" s="9">
        <f t="shared" si="4"/>
        <v>2.0000000000002238E-3</v>
      </c>
      <c r="I116" s="10">
        <f t="shared" si="5"/>
        <v>0.99920382165605082</v>
      </c>
      <c r="J116" s="17">
        <f t="shared" si="6"/>
        <v>459.33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186</v>
      </c>
      <c r="C117" s="9">
        <v>231</v>
      </c>
      <c r="D117" s="9">
        <v>49.2</v>
      </c>
      <c r="E117" s="9">
        <v>7.61</v>
      </c>
      <c r="F117" s="9" t="s">
        <v>19</v>
      </c>
      <c r="G117" s="9">
        <v>7.61</v>
      </c>
      <c r="H117" s="9">
        <f t="shared" si="4"/>
        <v>0</v>
      </c>
      <c r="I117" s="10">
        <f t="shared" si="5"/>
        <v>1</v>
      </c>
      <c r="J117" s="17">
        <f t="shared" si="6"/>
        <v>374.41200000000003</v>
      </c>
      <c r="K117" s="16"/>
      <c r="L117" s="17">
        <f t="shared" si="7"/>
        <v>0</v>
      </c>
    </row>
    <row r="118" spans="1:12" x14ac:dyDescent="0.25">
      <c r="A118" s="9" t="s">
        <v>22</v>
      </c>
      <c r="B118" s="29" t="s">
        <v>187</v>
      </c>
      <c r="C118" s="9">
        <v>232</v>
      </c>
      <c r="D118" s="9">
        <v>183</v>
      </c>
      <c r="E118" s="9">
        <v>7.41</v>
      </c>
      <c r="F118" s="9" t="s">
        <v>10</v>
      </c>
      <c r="G118" s="9">
        <v>7.41</v>
      </c>
      <c r="H118" s="9">
        <f t="shared" si="4"/>
        <v>0</v>
      </c>
      <c r="I118" s="10">
        <f t="shared" si="5"/>
        <v>1</v>
      </c>
      <c r="J118" s="17">
        <f t="shared" si="6"/>
        <v>1356.03</v>
      </c>
      <c r="K118" s="16"/>
      <c r="L118" s="17">
        <f t="shared" si="7"/>
        <v>0</v>
      </c>
    </row>
    <row r="119" spans="1:12" x14ac:dyDescent="0.25">
      <c r="A119" s="9" t="s">
        <v>22</v>
      </c>
      <c r="B119" s="29" t="s">
        <v>188</v>
      </c>
      <c r="C119" s="9">
        <v>233</v>
      </c>
      <c r="D119" s="9">
        <v>49.2</v>
      </c>
      <c r="E119" s="9">
        <v>11.15</v>
      </c>
      <c r="F119" s="9" t="s">
        <v>19</v>
      </c>
      <c r="G119" s="9">
        <v>11.15</v>
      </c>
      <c r="H119" s="9">
        <f t="shared" si="4"/>
        <v>0</v>
      </c>
      <c r="I119" s="10">
        <f t="shared" si="5"/>
        <v>1</v>
      </c>
      <c r="J119" s="17">
        <f t="shared" si="6"/>
        <v>548.58000000000004</v>
      </c>
      <c r="K119" s="16"/>
      <c r="L119" s="17">
        <f t="shared" si="7"/>
        <v>0</v>
      </c>
    </row>
    <row r="120" spans="1:12" x14ac:dyDescent="0.25">
      <c r="A120" s="9" t="s">
        <v>22</v>
      </c>
      <c r="B120" s="29" t="s">
        <v>189</v>
      </c>
      <c r="C120" s="9">
        <v>234</v>
      </c>
      <c r="D120" s="9">
        <v>183</v>
      </c>
      <c r="E120" s="9">
        <v>27.18</v>
      </c>
      <c r="F120" s="9" t="s">
        <v>10</v>
      </c>
      <c r="G120" s="9">
        <v>27.18</v>
      </c>
      <c r="H120" s="9">
        <f t="shared" si="4"/>
        <v>0</v>
      </c>
      <c r="I120" s="10">
        <f t="shared" si="5"/>
        <v>1</v>
      </c>
      <c r="J120" s="17">
        <f t="shared" si="6"/>
        <v>4973.9399999999996</v>
      </c>
      <c r="K120" s="16"/>
      <c r="L120" s="17">
        <f t="shared" si="7"/>
        <v>0</v>
      </c>
    </row>
    <row r="121" spans="1:12" x14ac:dyDescent="0.25">
      <c r="A121" s="9" t="s">
        <v>22</v>
      </c>
      <c r="B121" s="29" t="s">
        <v>190</v>
      </c>
      <c r="C121" s="9">
        <v>235</v>
      </c>
      <c r="D121" s="9">
        <v>2.5</v>
      </c>
      <c r="E121" s="9">
        <v>1182</v>
      </c>
      <c r="F121" s="9" t="s">
        <v>23</v>
      </c>
      <c r="G121" s="9">
        <v>1182</v>
      </c>
      <c r="H121" s="9">
        <f t="shared" si="4"/>
        <v>0</v>
      </c>
      <c r="I121" s="10">
        <f t="shared" si="5"/>
        <v>1</v>
      </c>
      <c r="J121" s="17">
        <f t="shared" si="6"/>
        <v>2955</v>
      </c>
      <c r="K121" s="16"/>
      <c r="L121" s="17">
        <f t="shared" si="7"/>
        <v>0</v>
      </c>
    </row>
    <row r="122" spans="1:12" x14ac:dyDescent="0.25">
      <c r="A122" s="9" t="s">
        <v>22</v>
      </c>
      <c r="B122" s="29" t="s">
        <v>191</v>
      </c>
      <c r="C122" s="9">
        <v>237</v>
      </c>
      <c r="D122" s="9">
        <v>183</v>
      </c>
      <c r="E122" s="9">
        <v>4.0620000000000003</v>
      </c>
      <c r="F122" s="9" t="s">
        <v>10</v>
      </c>
      <c r="G122" s="9">
        <v>3.66</v>
      </c>
      <c r="H122" s="9">
        <f t="shared" si="4"/>
        <v>0.40200000000000014</v>
      </c>
      <c r="I122" s="10">
        <f t="shared" si="5"/>
        <v>0.90103397341211222</v>
      </c>
      <c r="J122" s="17">
        <f t="shared" si="6"/>
        <v>669.78</v>
      </c>
      <c r="K122" s="16"/>
      <c r="L122" s="17">
        <f t="shared" si="7"/>
        <v>0</v>
      </c>
    </row>
    <row r="123" spans="1:12" x14ac:dyDescent="0.25">
      <c r="A123" s="9" t="s">
        <v>22</v>
      </c>
      <c r="B123" s="29" t="s">
        <v>192</v>
      </c>
      <c r="C123" s="9">
        <v>238</v>
      </c>
      <c r="D123" s="9">
        <v>183</v>
      </c>
      <c r="E123" s="9">
        <v>16.190999999999999</v>
      </c>
      <c r="F123" s="9" t="s">
        <v>10</v>
      </c>
      <c r="G123" s="9">
        <v>14.57</v>
      </c>
      <c r="H123" s="9">
        <f t="shared" si="4"/>
        <v>1.6209999999999987</v>
      </c>
      <c r="I123" s="10">
        <f t="shared" si="5"/>
        <v>0.89988265085541352</v>
      </c>
      <c r="J123" s="17">
        <f t="shared" si="6"/>
        <v>2666.31</v>
      </c>
      <c r="K123" s="16"/>
      <c r="L123" s="17">
        <f t="shared" si="7"/>
        <v>0</v>
      </c>
    </row>
    <row r="124" spans="1:12" x14ac:dyDescent="0.25">
      <c r="A124" s="9" t="s">
        <v>22</v>
      </c>
      <c r="B124" s="29" t="s">
        <v>193</v>
      </c>
      <c r="C124" s="9">
        <v>239</v>
      </c>
      <c r="D124" s="9">
        <v>183</v>
      </c>
      <c r="E124" s="9">
        <v>8.15</v>
      </c>
      <c r="F124" s="9" t="s">
        <v>10</v>
      </c>
      <c r="G124" s="9">
        <v>7.34</v>
      </c>
      <c r="H124" s="9">
        <f t="shared" si="4"/>
        <v>0.8100000000000005</v>
      </c>
      <c r="I124" s="10">
        <f t="shared" si="5"/>
        <v>0.90061349693251525</v>
      </c>
      <c r="J124" s="17">
        <f t="shared" si="6"/>
        <v>1343.22</v>
      </c>
      <c r="K124" s="16"/>
      <c r="L124" s="17">
        <f t="shared" si="7"/>
        <v>0</v>
      </c>
    </row>
    <row r="125" spans="1:12" x14ac:dyDescent="0.25">
      <c r="A125" s="9" t="s">
        <v>22</v>
      </c>
      <c r="B125" s="29" t="s">
        <v>194</v>
      </c>
      <c r="C125" s="9">
        <v>240</v>
      </c>
      <c r="D125" s="9">
        <v>183</v>
      </c>
      <c r="E125" s="9">
        <v>30.83</v>
      </c>
      <c r="F125" s="9" t="s">
        <v>10</v>
      </c>
      <c r="G125" s="9">
        <v>27.75</v>
      </c>
      <c r="H125" s="9">
        <f t="shared" si="4"/>
        <v>3.0799999999999983</v>
      </c>
      <c r="I125" s="10">
        <f t="shared" si="5"/>
        <v>0.90009730781706132</v>
      </c>
      <c r="J125" s="17">
        <f t="shared" si="6"/>
        <v>5078.25</v>
      </c>
      <c r="K125" s="16"/>
      <c r="L125" s="17">
        <f t="shared" si="7"/>
        <v>0</v>
      </c>
    </row>
    <row r="126" spans="1:12" x14ac:dyDescent="0.25">
      <c r="A126" s="9" t="s">
        <v>333</v>
      </c>
      <c r="B126" s="29" t="s">
        <v>191</v>
      </c>
      <c r="C126" s="9">
        <v>237</v>
      </c>
      <c r="D126" s="9">
        <v>183</v>
      </c>
      <c r="E126" s="9">
        <v>4.0620000000000003</v>
      </c>
      <c r="F126" s="9" t="s">
        <v>10</v>
      </c>
      <c r="G126" s="9">
        <f>E126</f>
        <v>4.0620000000000003</v>
      </c>
      <c r="H126" s="9">
        <f t="shared" ref="H126:H129" si="15">E126-G126</f>
        <v>0</v>
      </c>
      <c r="I126" s="10">
        <f t="shared" ref="I126:I129" si="16">G126/E126</f>
        <v>1</v>
      </c>
      <c r="J126" s="17">
        <f t="shared" ref="J126:J129" si="17">D126*G126</f>
        <v>743.346</v>
      </c>
      <c r="K126" s="16"/>
      <c r="L126" s="17">
        <f t="shared" ref="L126:L129" si="18">D126*E126*K126</f>
        <v>0</v>
      </c>
    </row>
    <row r="127" spans="1:12" x14ac:dyDescent="0.25">
      <c r="A127" s="9" t="s">
        <v>333</v>
      </c>
      <c r="B127" s="29" t="s">
        <v>192</v>
      </c>
      <c r="C127" s="9">
        <v>238</v>
      </c>
      <c r="D127" s="9">
        <v>183</v>
      </c>
      <c r="E127" s="9">
        <v>16.190999999999999</v>
      </c>
      <c r="F127" s="9" t="s">
        <v>10</v>
      </c>
      <c r="G127" s="9">
        <f>E127</f>
        <v>16.190999999999999</v>
      </c>
      <c r="H127" s="9">
        <f t="shared" si="15"/>
        <v>0</v>
      </c>
      <c r="I127" s="10">
        <f t="shared" si="16"/>
        <v>1</v>
      </c>
      <c r="J127" s="17">
        <f t="shared" si="17"/>
        <v>2962.953</v>
      </c>
      <c r="K127" s="16"/>
      <c r="L127" s="17">
        <f t="shared" si="18"/>
        <v>0</v>
      </c>
    </row>
    <row r="128" spans="1:12" x14ac:dyDescent="0.25">
      <c r="A128" s="9" t="s">
        <v>333</v>
      </c>
      <c r="B128" s="29" t="s">
        <v>193</v>
      </c>
      <c r="C128" s="9">
        <v>239</v>
      </c>
      <c r="D128" s="9">
        <v>183</v>
      </c>
      <c r="E128" s="9">
        <v>8.15</v>
      </c>
      <c r="F128" s="9" t="s">
        <v>10</v>
      </c>
      <c r="G128" s="9">
        <f>E128</f>
        <v>8.15</v>
      </c>
      <c r="H128" s="9">
        <f t="shared" si="15"/>
        <v>0</v>
      </c>
      <c r="I128" s="10">
        <f t="shared" si="16"/>
        <v>1</v>
      </c>
      <c r="J128" s="17">
        <f t="shared" si="17"/>
        <v>1491.45</v>
      </c>
      <c r="K128" s="16"/>
      <c r="L128" s="17">
        <f t="shared" si="18"/>
        <v>0</v>
      </c>
    </row>
    <row r="129" spans="1:13" x14ac:dyDescent="0.25">
      <c r="A129" s="9" t="s">
        <v>333</v>
      </c>
      <c r="B129" s="29" t="s">
        <v>194</v>
      </c>
      <c r="C129" s="9">
        <v>240</v>
      </c>
      <c r="D129" s="9">
        <v>183</v>
      </c>
      <c r="E129" s="9">
        <v>30.83</v>
      </c>
      <c r="F129" s="9" t="s">
        <v>10</v>
      </c>
      <c r="G129" s="9">
        <f>E129</f>
        <v>30.83</v>
      </c>
      <c r="H129" s="9">
        <f t="shared" si="15"/>
        <v>0</v>
      </c>
      <c r="I129" s="10">
        <f t="shared" si="16"/>
        <v>1</v>
      </c>
      <c r="J129" s="17">
        <f t="shared" si="17"/>
        <v>5641.8899999999994</v>
      </c>
      <c r="K129" s="16"/>
      <c r="L129" s="17">
        <f t="shared" si="18"/>
        <v>0</v>
      </c>
    </row>
    <row r="130" spans="1:13" x14ac:dyDescent="0.25">
      <c r="A130" s="9" t="s">
        <v>21</v>
      </c>
      <c r="B130" s="29" t="s">
        <v>195</v>
      </c>
      <c r="C130" s="9">
        <v>243</v>
      </c>
      <c r="D130" s="9">
        <v>64.58</v>
      </c>
      <c r="E130" s="9">
        <v>132.06399999999999</v>
      </c>
      <c r="F130" s="9" t="s">
        <v>10</v>
      </c>
      <c r="G130" s="9">
        <v>132.06</v>
      </c>
      <c r="H130" s="9">
        <f t="shared" si="4"/>
        <v>3.9999999999906777E-3</v>
      </c>
      <c r="I130" s="10">
        <f t="shared" si="5"/>
        <v>0.9999697116549553</v>
      </c>
      <c r="J130" s="17">
        <f t="shared" si="6"/>
        <v>8528.4347999999991</v>
      </c>
      <c r="K130" s="16"/>
      <c r="L130" s="17">
        <f t="shared" si="7"/>
        <v>0</v>
      </c>
    </row>
    <row r="131" spans="1:13" x14ac:dyDescent="0.25">
      <c r="A131" s="9" t="s">
        <v>18</v>
      </c>
      <c r="B131" s="29" t="s">
        <v>196</v>
      </c>
      <c r="C131" s="9">
        <v>246</v>
      </c>
      <c r="D131" s="9">
        <v>14500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14500</v>
      </c>
      <c r="K131" s="16"/>
      <c r="L131" s="17">
        <f t="shared" si="7"/>
        <v>0</v>
      </c>
    </row>
    <row r="132" spans="1:13" x14ac:dyDescent="0.25">
      <c r="A132" s="9" t="s">
        <v>18</v>
      </c>
      <c r="B132" s="29" t="s">
        <v>273</v>
      </c>
      <c r="C132" s="9">
        <v>247</v>
      </c>
      <c r="D132" s="9">
        <v>600</v>
      </c>
      <c r="E132" s="9">
        <v>1</v>
      </c>
      <c r="F132" s="9" t="s">
        <v>13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600</v>
      </c>
      <c r="K132" s="16"/>
      <c r="L132" s="17">
        <f t="shared" si="7"/>
        <v>0</v>
      </c>
    </row>
    <row r="133" spans="1:13" x14ac:dyDescent="0.25">
      <c r="A133" s="9" t="s">
        <v>18</v>
      </c>
      <c r="B133" s="29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2000</v>
      </c>
      <c r="K133" s="16"/>
      <c r="L133" s="17">
        <f t="shared" si="7"/>
        <v>0</v>
      </c>
    </row>
    <row r="134" spans="1:13" x14ac:dyDescent="0.25">
      <c r="A134" s="9" t="s">
        <v>24</v>
      </c>
      <c r="B134" s="29" t="s">
        <v>198</v>
      </c>
      <c r="C134" s="9">
        <v>250</v>
      </c>
      <c r="D134" s="9">
        <v>9000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9000</v>
      </c>
      <c r="K134" s="16"/>
      <c r="L134" s="17">
        <f t="shared" si="7"/>
        <v>0</v>
      </c>
    </row>
    <row r="135" spans="1:13" x14ac:dyDescent="0.25">
      <c r="A135" s="9" t="s">
        <v>24</v>
      </c>
      <c r="B135" s="29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6000</v>
      </c>
      <c r="K135" s="16"/>
      <c r="L135" s="17">
        <f t="shared" si="7"/>
        <v>0</v>
      </c>
    </row>
    <row r="136" spans="1:13" x14ac:dyDescent="0.25">
      <c r="A136" s="9" t="s">
        <v>24</v>
      </c>
      <c r="B136" s="29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500</v>
      </c>
      <c r="K136" s="16"/>
      <c r="L136" s="17">
        <f t="shared" si="7"/>
        <v>0</v>
      </c>
    </row>
    <row r="137" spans="1:13" x14ac:dyDescent="0.25">
      <c r="A137" s="9" t="s">
        <v>24</v>
      </c>
      <c r="B137" s="29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1</v>
      </c>
      <c r="H137" s="9">
        <f t="shared" si="4"/>
        <v>0</v>
      </c>
      <c r="I137" s="10">
        <f t="shared" si="5"/>
        <v>1</v>
      </c>
      <c r="J137" s="17">
        <f>D137*E137*I137</f>
        <v>4000</v>
      </c>
      <c r="K137" s="16"/>
      <c r="L137" s="17">
        <f t="shared" si="7"/>
        <v>0</v>
      </c>
      <c r="M137" s="11"/>
    </row>
    <row r="138" spans="1:13" x14ac:dyDescent="0.25">
      <c r="A138" s="9" t="s">
        <v>24</v>
      </c>
      <c r="B138" s="29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6000</v>
      </c>
      <c r="K138" s="16"/>
      <c r="L138" s="17">
        <f t="shared" si="7"/>
        <v>0</v>
      </c>
    </row>
    <row r="139" spans="1:13" x14ac:dyDescent="0.25">
      <c r="A139" s="9" t="s">
        <v>24</v>
      </c>
      <c r="B139" s="29" t="s">
        <v>272</v>
      </c>
      <c r="C139" s="9">
        <v>256</v>
      </c>
      <c r="D139" s="9">
        <v>2500</v>
      </c>
      <c r="E139" s="9">
        <v>1</v>
      </c>
      <c r="F139" s="9" t="s">
        <v>12</v>
      </c>
      <c r="G139" s="9">
        <v>1</v>
      </c>
      <c r="H139" s="9">
        <f t="shared" si="4"/>
        <v>0</v>
      </c>
      <c r="I139" s="10">
        <f t="shared" si="5"/>
        <v>1</v>
      </c>
      <c r="J139" s="17">
        <f t="shared" si="6"/>
        <v>2500</v>
      </c>
      <c r="K139" s="16"/>
      <c r="L139" s="17">
        <f t="shared" si="7"/>
        <v>0</v>
      </c>
    </row>
    <row r="140" spans="1:13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4"/>
        <v>0</v>
      </c>
      <c r="I140" s="10">
        <f t="shared" si="5"/>
        <v>1</v>
      </c>
      <c r="J140" s="17">
        <f t="shared" si="6"/>
        <v>1800</v>
      </c>
      <c r="K140" s="16"/>
      <c r="L140" s="17">
        <f t="shared" si="7"/>
        <v>0</v>
      </c>
    </row>
    <row r="141" spans="1:13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4"/>
        <v>0</v>
      </c>
      <c r="I141" s="10">
        <f t="shared" si="5"/>
        <v>1</v>
      </c>
      <c r="J141" s="17">
        <f t="shared" si="6"/>
        <v>2000</v>
      </c>
      <c r="K141" s="16"/>
      <c r="L141" s="17">
        <f t="shared" si="7"/>
        <v>0</v>
      </c>
    </row>
    <row r="142" spans="1:13" x14ac:dyDescent="0.25">
      <c r="A142" s="9" t="s">
        <v>26</v>
      </c>
      <c r="B142" s="29" t="s">
        <v>204</v>
      </c>
      <c r="C142" s="9">
        <v>260</v>
      </c>
      <c r="D142" s="9">
        <v>5535</v>
      </c>
      <c r="E142" s="9">
        <v>25.04</v>
      </c>
      <c r="F142" s="9" t="s">
        <v>19</v>
      </c>
      <c r="G142" s="9">
        <v>25.04</v>
      </c>
      <c r="H142" s="9">
        <f t="shared" si="4"/>
        <v>0</v>
      </c>
      <c r="I142" s="10">
        <f t="shared" si="5"/>
        <v>1</v>
      </c>
      <c r="J142" s="17">
        <f t="shared" si="6"/>
        <v>138596.4</v>
      </c>
      <c r="K142" s="16"/>
      <c r="L142" s="17">
        <f t="shared" si="7"/>
        <v>0</v>
      </c>
    </row>
    <row r="143" spans="1:13" x14ac:dyDescent="0.25">
      <c r="A143" s="9" t="s">
        <v>27</v>
      </c>
      <c r="B143" s="29" t="s">
        <v>205</v>
      </c>
      <c r="C143" s="9">
        <v>262</v>
      </c>
      <c r="D143" s="9">
        <v>450</v>
      </c>
      <c r="E143" s="9">
        <v>3</v>
      </c>
      <c r="F143" s="9" t="s">
        <v>13</v>
      </c>
      <c r="G143" s="9">
        <v>3</v>
      </c>
      <c r="H143" s="9">
        <f t="shared" si="4"/>
        <v>0</v>
      </c>
      <c r="I143" s="10">
        <f t="shared" si="5"/>
        <v>1</v>
      </c>
      <c r="J143" s="17">
        <f t="shared" si="6"/>
        <v>1350</v>
      </c>
      <c r="K143" s="16"/>
      <c r="L143" s="17">
        <f t="shared" si="7"/>
        <v>0</v>
      </c>
    </row>
    <row r="144" spans="1:13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1</v>
      </c>
      <c r="H144" s="9">
        <f t="shared" si="4"/>
        <v>0</v>
      </c>
      <c r="I144" s="10">
        <f t="shared" si="5"/>
        <v>1</v>
      </c>
      <c r="J144" s="17">
        <f t="shared" ref="J144" si="19">D144*G144</f>
        <v>14832</v>
      </c>
      <c r="K144" s="16"/>
      <c r="L144" s="17">
        <f t="shared" ref="L144" si="20">D144*E144*K144</f>
        <v>0</v>
      </c>
    </row>
    <row r="145" spans="1:12" x14ac:dyDescent="0.25">
      <c r="A145" s="9" t="s">
        <v>27</v>
      </c>
      <c r="B145" s="29" t="s">
        <v>207</v>
      </c>
      <c r="C145" s="9">
        <v>264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ref="H145:H171" si="21">E145-G145</f>
        <v>0</v>
      </c>
      <c r="I145" s="10">
        <f t="shared" ref="I145:I171" si="22">G145/E145</f>
        <v>1</v>
      </c>
      <c r="J145" s="17">
        <f t="shared" ref="J145:J171" si="23">D145*G145</f>
        <v>1500</v>
      </c>
      <c r="K145" s="16"/>
      <c r="L145" s="17">
        <f t="shared" ref="L145:L171" si="24">D145*E145*K145</f>
        <v>0</v>
      </c>
    </row>
    <row r="146" spans="1:12" x14ac:dyDescent="0.25">
      <c r="A146" s="9" t="s">
        <v>27</v>
      </c>
      <c r="B146" s="29" t="s">
        <v>208</v>
      </c>
      <c r="C146" s="9">
        <v>265</v>
      </c>
      <c r="D146" s="9">
        <v>450</v>
      </c>
      <c r="E146" s="9">
        <v>12.5</v>
      </c>
      <c r="F146" s="9" t="s">
        <v>23</v>
      </c>
      <c r="G146" s="9">
        <v>0</v>
      </c>
      <c r="H146" s="9">
        <f t="shared" si="21"/>
        <v>12.5</v>
      </c>
      <c r="I146" s="10">
        <f t="shared" si="22"/>
        <v>0</v>
      </c>
      <c r="J146" s="17">
        <f t="shared" si="23"/>
        <v>0</v>
      </c>
      <c r="K146" s="16"/>
      <c r="L146" s="17">
        <f t="shared" si="24"/>
        <v>0</v>
      </c>
    </row>
    <row r="147" spans="1:12" x14ac:dyDescent="0.25">
      <c r="A147" s="9" t="s">
        <v>26</v>
      </c>
      <c r="B147" s="29" t="s">
        <v>464</v>
      </c>
      <c r="C147" s="9">
        <v>268</v>
      </c>
      <c r="D147" s="9">
        <v>5535</v>
      </c>
      <c r="E147" s="9">
        <v>1.1000000000000001</v>
      </c>
      <c r="F147" s="9" t="s">
        <v>19</v>
      </c>
      <c r="G147" s="9">
        <f>E147</f>
        <v>1.1000000000000001</v>
      </c>
      <c r="H147" s="9">
        <f t="shared" si="21"/>
        <v>0</v>
      </c>
      <c r="I147" s="10">
        <f t="shared" si="22"/>
        <v>1</v>
      </c>
      <c r="J147" s="17">
        <f t="shared" si="23"/>
        <v>6088.5000000000009</v>
      </c>
      <c r="K147" s="16"/>
      <c r="L147" s="17">
        <f t="shared" si="24"/>
        <v>0</v>
      </c>
    </row>
    <row r="148" spans="1:12" x14ac:dyDescent="0.25">
      <c r="A148" s="9" t="s">
        <v>29</v>
      </c>
      <c r="B148" s="29" t="s">
        <v>210</v>
      </c>
      <c r="C148" s="9">
        <v>272</v>
      </c>
      <c r="D148" s="9">
        <v>12000</v>
      </c>
      <c r="E148" s="9">
        <v>1</v>
      </c>
      <c r="F148" s="9" t="s">
        <v>12</v>
      </c>
      <c r="G148" s="9">
        <v>1</v>
      </c>
      <c r="H148" s="9">
        <f t="shared" si="21"/>
        <v>0</v>
      </c>
      <c r="I148" s="10">
        <f t="shared" si="22"/>
        <v>1</v>
      </c>
      <c r="J148" s="17">
        <f t="shared" si="23"/>
        <v>12000</v>
      </c>
      <c r="K148" s="16"/>
      <c r="L148" s="17">
        <f t="shared" si="24"/>
        <v>0</v>
      </c>
    </row>
    <row r="149" spans="1:12" x14ac:dyDescent="0.25">
      <c r="A149" s="9" t="s">
        <v>17</v>
      </c>
      <c r="B149" s="29" t="s">
        <v>211</v>
      </c>
      <c r="C149" s="9">
        <v>274</v>
      </c>
      <c r="D149" s="9">
        <v>350</v>
      </c>
      <c r="E149" s="9">
        <v>1</v>
      </c>
      <c r="F149" s="9" t="s">
        <v>12</v>
      </c>
      <c r="G149" s="9">
        <v>1</v>
      </c>
      <c r="H149" s="9">
        <f t="shared" si="21"/>
        <v>0</v>
      </c>
      <c r="I149" s="10">
        <f t="shared" si="22"/>
        <v>1</v>
      </c>
      <c r="J149" s="17">
        <f t="shared" si="23"/>
        <v>350</v>
      </c>
      <c r="K149" s="16"/>
      <c r="L149" s="17">
        <f t="shared" si="24"/>
        <v>0</v>
      </c>
    </row>
    <row r="150" spans="1:12" x14ac:dyDescent="0.25">
      <c r="A150" s="9" t="s">
        <v>17</v>
      </c>
      <c r="B150" s="29" t="s">
        <v>212</v>
      </c>
      <c r="C150" s="9">
        <v>275</v>
      </c>
      <c r="D150" s="9">
        <v>350</v>
      </c>
      <c r="E150" s="9">
        <v>1</v>
      </c>
      <c r="F150" s="9" t="s">
        <v>12</v>
      </c>
      <c r="G150" s="9">
        <v>1</v>
      </c>
      <c r="H150" s="9">
        <f t="shared" si="21"/>
        <v>0</v>
      </c>
      <c r="I150" s="10">
        <f t="shared" si="22"/>
        <v>1</v>
      </c>
      <c r="J150" s="17">
        <f t="shared" si="23"/>
        <v>350</v>
      </c>
      <c r="K150" s="16"/>
      <c r="L150" s="17">
        <f t="shared" si="24"/>
        <v>0</v>
      </c>
    </row>
    <row r="151" spans="1:12" x14ac:dyDescent="0.25">
      <c r="A151" s="9" t="s">
        <v>30</v>
      </c>
      <c r="B151" s="29" t="s">
        <v>214</v>
      </c>
      <c r="C151" s="9">
        <v>277</v>
      </c>
      <c r="D151" s="9">
        <v>34</v>
      </c>
      <c r="E151" s="9">
        <v>76.528999999999996</v>
      </c>
      <c r="F151" s="9" t="s">
        <v>31</v>
      </c>
      <c r="G151" s="9">
        <v>76.53</v>
      </c>
      <c r="H151" s="9">
        <f t="shared" si="21"/>
        <v>-1.0000000000047748E-3</v>
      </c>
      <c r="I151" s="10">
        <f t="shared" si="22"/>
        <v>1.0000130669419436</v>
      </c>
      <c r="J151" s="17">
        <f t="shared" si="23"/>
        <v>2602.02</v>
      </c>
      <c r="K151" s="16"/>
      <c r="L151" s="17">
        <f t="shared" si="24"/>
        <v>0</v>
      </c>
    </row>
    <row r="152" spans="1:12" x14ac:dyDescent="0.25">
      <c r="A152" s="9" t="s">
        <v>30</v>
      </c>
      <c r="B152" s="29" t="s">
        <v>215</v>
      </c>
      <c r="C152" s="9">
        <v>278</v>
      </c>
      <c r="D152" s="9">
        <v>77</v>
      </c>
      <c r="E152" s="9">
        <v>29.302600000000002</v>
      </c>
      <c r="F152" s="9" t="s">
        <v>31</v>
      </c>
      <c r="G152" s="9">
        <v>29.3</v>
      </c>
      <c r="H152" s="9">
        <f t="shared" si="21"/>
        <v>2.6000000000010459E-3</v>
      </c>
      <c r="I152" s="10">
        <f t="shared" si="22"/>
        <v>0.99991127067222696</v>
      </c>
      <c r="J152" s="17">
        <f t="shared" si="23"/>
        <v>2256.1</v>
      </c>
      <c r="K152" s="16"/>
      <c r="L152" s="17">
        <f t="shared" si="24"/>
        <v>0</v>
      </c>
    </row>
    <row r="153" spans="1:12" x14ac:dyDescent="0.25">
      <c r="A153" s="9" t="s">
        <v>30</v>
      </c>
      <c r="B153" s="29" t="s">
        <v>216</v>
      </c>
      <c r="C153" s="9">
        <v>279</v>
      </c>
      <c r="D153" s="9">
        <v>23</v>
      </c>
      <c r="E153" s="9">
        <v>66</v>
      </c>
      <c r="F153" s="9" t="s">
        <v>23</v>
      </c>
      <c r="G153" s="9">
        <v>66</v>
      </c>
      <c r="H153" s="9">
        <f t="shared" si="21"/>
        <v>0</v>
      </c>
      <c r="I153" s="10">
        <f t="shared" si="22"/>
        <v>1</v>
      </c>
      <c r="J153" s="17">
        <f t="shared" si="23"/>
        <v>1518</v>
      </c>
      <c r="K153" s="16"/>
      <c r="L153" s="17">
        <f t="shared" si="24"/>
        <v>0</v>
      </c>
    </row>
    <row r="154" spans="1:12" x14ac:dyDescent="0.25">
      <c r="A154" s="9" t="s">
        <v>30</v>
      </c>
      <c r="B154" s="29" t="s">
        <v>217</v>
      </c>
      <c r="C154" s="9">
        <v>280</v>
      </c>
      <c r="D154" s="9">
        <v>151</v>
      </c>
      <c r="E154" s="9">
        <v>17.375499999999999</v>
      </c>
      <c r="F154" s="9" t="s">
        <v>31</v>
      </c>
      <c r="G154" s="9">
        <v>17.38</v>
      </c>
      <c r="H154" s="9">
        <f t="shared" si="21"/>
        <v>-4.5000000000001705E-3</v>
      </c>
      <c r="I154" s="10">
        <f t="shared" si="22"/>
        <v>1.0002589853529396</v>
      </c>
      <c r="J154" s="17">
        <f t="shared" si="23"/>
        <v>2624.3799999999997</v>
      </c>
      <c r="K154" s="16"/>
      <c r="L154" s="17">
        <f t="shared" si="24"/>
        <v>0</v>
      </c>
    </row>
    <row r="155" spans="1:12" x14ac:dyDescent="0.25">
      <c r="A155" s="9" t="s">
        <v>30</v>
      </c>
      <c r="B155" s="29" t="s">
        <v>505</v>
      </c>
      <c r="C155" s="9">
        <v>277</v>
      </c>
      <c r="D155" s="9">
        <v>34</v>
      </c>
      <c r="E155" s="9">
        <v>76.528999999999996</v>
      </c>
      <c r="F155" s="9" t="s">
        <v>31</v>
      </c>
      <c r="G155" s="9">
        <f>E155</f>
        <v>76.528999999999996</v>
      </c>
      <c r="H155" s="9">
        <f t="shared" ref="H155:H156" si="25">E155-G155</f>
        <v>0</v>
      </c>
      <c r="I155" s="10">
        <f t="shared" ref="I155:I156" si="26">G155/E155</f>
        <v>1</v>
      </c>
      <c r="J155" s="17">
        <f t="shared" ref="J155:J156" si="27">D155*G155</f>
        <v>2601.9859999999999</v>
      </c>
      <c r="K155" s="16"/>
      <c r="L155" s="17">
        <f t="shared" ref="L155:L156" si="28">D155*E155*K155</f>
        <v>0</v>
      </c>
    </row>
    <row r="156" spans="1:12" x14ac:dyDescent="0.25">
      <c r="A156" s="9" t="s">
        <v>30</v>
      </c>
      <c r="B156" s="29" t="s">
        <v>507</v>
      </c>
      <c r="C156" s="9">
        <v>279</v>
      </c>
      <c r="D156" s="9">
        <v>23</v>
      </c>
      <c r="E156" s="9">
        <v>66</v>
      </c>
      <c r="F156" s="9" t="s">
        <v>23</v>
      </c>
      <c r="G156" s="9">
        <f>E156</f>
        <v>66</v>
      </c>
      <c r="H156" s="9">
        <f t="shared" si="25"/>
        <v>0</v>
      </c>
      <c r="I156" s="10">
        <f t="shared" si="26"/>
        <v>1</v>
      </c>
      <c r="J156" s="17">
        <f t="shared" si="27"/>
        <v>1518</v>
      </c>
      <c r="K156" s="16"/>
      <c r="L156" s="17">
        <f t="shared" si="28"/>
        <v>0</v>
      </c>
    </row>
    <row r="157" spans="1:12" x14ac:dyDescent="0.25">
      <c r="A157" s="9" t="s">
        <v>22</v>
      </c>
      <c r="B157" s="29" t="s">
        <v>218</v>
      </c>
      <c r="C157" s="9">
        <v>282</v>
      </c>
      <c r="D157" s="9">
        <v>350</v>
      </c>
      <c r="E157" s="9">
        <v>1</v>
      </c>
      <c r="F157" s="9" t="s">
        <v>12</v>
      </c>
      <c r="G157" s="9">
        <v>0</v>
      </c>
      <c r="H157" s="9">
        <f t="shared" si="21"/>
        <v>1</v>
      </c>
      <c r="I157" s="10">
        <f t="shared" si="22"/>
        <v>0</v>
      </c>
      <c r="J157" s="17">
        <f t="shared" si="23"/>
        <v>0</v>
      </c>
      <c r="K157" s="16"/>
      <c r="L157" s="17">
        <f t="shared" si="24"/>
        <v>0</v>
      </c>
    </row>
    <row r="158" spans="1:12" x14ac:dyDescent="0.25">
      <c r="A158" s="9" t="s">
        <v>32</v>
      </c>
      <c r="B158" s="29" t="s">
        <v>218</v>
      </c>
      <c r="C158" s="9">
        <v>282</v>
      </c>
      <c r="D158" s="9">
        <v>300</v>
      </c>
      <c r="E158" s="9">
        <v>1</v>
      </c>
      <c r="F158" s="9" t="s">
        <v>12</v>
      </c>
      <c r="G158" s="9">
        <v>1</v>
      </c>
      <c r="H158" s="9">
        <f t="shared" si="21"/>
        <v>0</v>
      </c>
      <c r="I158" s="10">
        <f t="shared" si="22"/>
        <v>1</v>
      </c>
      <c r="J158" s="17">
        <f t="shared" si="23"/>
        <v>300</v>
      </c>
      <c r="K158" s="16"/>
      <c r="L158" s="17">
        <f t="shared" si="24"/>
        <v>0</v>
      </c>
    </row>
    <row r="159" spans="1:12" x14ac:dyDescent="0.25">
      <c r="A159" s="9" t="s">
        <v>21</v>
      </c>
      <c r="B159" s="29" t="s">
        <v>219</v>
      </c>
      <c r="C159" s="9">
        <v>283</v>
      </c>
      <c r="D159" s="9">
        <v>400</v>
      </c>
      <c r="E159" s="9">
        <v>1</v>
      </c>
      <c r="F159" s="9" t="s">
        <v>12</v>
      </c>
      <c r="G159" s="9">
        <v>1</v>
      </c>
      <c r="H159" s="9">
        <f t="shared" si="21"/>
        <v>0</v>
      </c>
      <c r="I159" s="10">
        <f t="shared" si="22"/>
        <v>1</v>
      </c>
      <c r="J159" s="17">
        <f t="shared" si="23"/>
        <v>400</v>
      </c>
      <c r="K159" s="16"/>
      <c r="L159" s="17">
        <f t="shared" si="24"/>
        <v>0</v>
      </c>
    </row>
    <row r="160" spans="1:12" x14ac:dyDescent="0.25">
      <c r="A160" s="9" t="s">
        <v>22</v>
      </c>
      <c r="B160" s="29" t="s">
        <v>337</v>
      </c>
      <c r="C160" s="9">
        <v>286</v>
      </c>
      <c r="D160" s="9">
        <v>301.392</v>
      </c>
      <c r="E160" s="9">
        <v>3.5525000000000002</v>
      </c>
      <c r="F160" s="9" t="s">
        <v>10</v>
      </c>
      <c r="G160" s="9">
        <v>0</v>
      </c>
      <c r="H160" s="9">
        <f t="shared" si="21"/>
        <v>3.5525000000000002</v>
      </c>
      <c r="I160" s="10">
        <f t="shared" si="22"/>
        <v>0</v>
      </c>
      <c r="J160" s="17">
        <f t="shared" si="23"/>
        <v>0</v>
      </c>
      <c r="K160" s="16"/>
      <c r="L160" s="17">
        <f t="shared" si="24"/>
        <v>0</v>
      </c>
    </row>
    <row r="161" spans="1:12" x14ac:dyDescent="0.25">
      <c r="A161" s="9" t="s">
        <v>22</v>
      </c>
      <c r="B161" s="29" t="s">
        <v>338</v>
      </c>
      <c r="C161" s="9">
        <v>288</v>
      </c>
      <c r="D161" s="9">
        <v>32.799999999999997</v>
      </c>
      <c r="E161" s="9">
        <v>39</v>
      </c>
      <c r="F161" s="9" t="s">
        <v>19</v>
      </c>
      <c r="G161" s="9">
        <v>0</v>
      </c>
      <c r="H161" s="9">
        <f t="shared" si="21"/>
        <v>39</v>
      </c>
      <c r="I161" s="10">
        <f t="shared" si="22"/>
        <v>0</v>
      </c>
      <c r="J161" s="17">
        <f t="shared" si="23"/>
        <v>0</v>
      </c>
      <c r="K161" s="16"/>
      <c r="L161" s="17">
        <f t="shared" si="24"/>
        <v>0</v>
      </c>
    </row>
    <row r="162" spans="1:12" x14ac:dyDescent="0.25">
      <c r="A162" s="9" t="s">
        <v>22</v>
      </c>
      <c r="B162" s="29" t="s">
        <v>332</v>
      </c>
      <c r="C162" s="9">
        <v>313</v>
      </c>
      <c r="D162" s="9">
        <v>301.392</v>
      </c>
      <c r="E162" s="9">
        <v>4.1849999999999996</v>
      </c>
      <c r="F162" s="9" t="s">
        <v>10</v>
      </c>
      <c r="G162" s="9">
        <v>0</v>
      </c>
      <c r="H162" s="9">
        <f t="shared" si="21"/>
        <v>4.1849999999999996</v>
      </c>
      <c r="I162" s="10">
        <f t="shared" si="22"/>
        <v>0</v>
      </c>
      <c r="J162" s="17">
        <f t="shared" si="23"/>
        <v>0</v>
      </c>
      <c r="K162" s="16"/>
      <c r="L162" s="17">
        <f t="shared" si="24"/>
        <v>0</v>
      </c>
    </row>
    <row r="163" spans="1:12" x14ac:dyDescent="0.25">
      <c r="A163" s="9" t="s">
        <v>32</v>
      </c>
      <c r="B163" s="29" t="s">
        <v>332</v>
      </c>
      <c r="C163" s="9">
        <v>313</v>
      </c>
      <c r="D163" s="9">
        <v>301.392</v>
      </c>
      <c r="E163" s="9">
        <v>3.4</v>
      </c>
      <c r="F163" s="9" t="s">
        <v>10</v>
      </c>
      <c r="G163" s="9">
        <v>3.4</v>
      </c>
      <c r="H163" s="9">
        <f t="shared" si="21"/>
        <v>0</v>
      </c>
      <c r="I163" s="10">
        <f t="shared" si="22"/>
        <v>1</v>
      </c>
      <c r="J163" s="17">
        <f t="shared" si="23"/>
        <v>1024.7328</v>
      </c>
      <c r="K163" s="16"/>
      <c r="L163" s="17">
        <f t="shared" si="24"/>
        <v>0</v>
      </c>
    </row>
    <row r="164" spans="1:12" x14ac:dyDescent="0.25">
      <c r="A164" s="9" t="s">
        <v>18</v>
      </c>
      <c r="B164" s="29" t="s">
        <v>222</v>
      </c>
      <c r="C164" s="9">
        <v>350</v>
      </c>
      <c r="D164" s="9">
        <v>1</v>
      </c>
      <c r="E164" s="9">
        <v>1</v>
      </c>
      <c r="F164" s="9" t="s">
        <v>12</v>
      </c>
      <c r="G164" s="9">
        <v>0</v>
      </c>
      <c r="H164" s="9">
        <f t="shared" si="21"/>
        <v>1</v>
      </c>
      <c r="I164" s="10">
        <f t="shared" si="22"/>
        <v>0</v>
      </c>
      <c r="J164" s="17">
        <f t="shared" si="23"/>
        <v>0</v>
      </c>
      <c r="K164" s="16"/>
      <c r="L164" s="17">
        <f t="shared" si="24"/>
        <v>0</v>
      </c>
    </row>
    <row r="165" spans="1:12" x14ac:dyDescent="0.25">
      <c r="A165" s="9" t="s">
        <v>60</v>
      </c>
      <c r="B165" s="29" t="s">
        <v>328</v>
      </c>
      <c r="C165" s="9">
        <v>351</v>
      </c>
      <c r="D165" s="9">
        <v>1</v>
      </c>
      <c r="E165" s="9">
        <v>1</v>
      </c>
      <c r="F165" s="9" t="s">
        <v>12</v>
      </c>
      <c r="G165" s="9">
        <v>0</v>
      </c>
      <c r="H165" s="9">
        <f t="shared" si="21"/>
        <v>1</v>
      </c>
      <c r="I165" s="10">
        <f t="shared" si="22"/>
        <v>0</v>
      </c>
      <c r="J165" s="17">
        <f t="shared" si="23"/>
        <v>0</v>
      </c>
      <c r="K165" s="16"/>
      <c r="L165" s="17">
        <f t="shared" si="24"/>
        <v>0</v>
      </c>
    </row>
    <row r="166" spans="1:12" x14ac:dyDescent="0.25">
      <c r="A166" s="9" t="s">
        <v>17</v>
      </c>
      <c r="B166" s="29" t="s">
        <v>310</v>
      </c>
      <c r="C166" s="9">
        <v>353</v>
      </c>
      <c r="D166" s="9">
        <v>34.979999999999997</v>
      </c>
      <c r="E166" s="9">
        <v>306.95</v>
      </c>
      <c r="F166" s="9" t="s">
        <v>10</v>
      </c>
      <c r="G166" s="9">
        <v>306.95</v>
      </c>
      <c r="H166" s="9">
        <f t="shared" si="21"/>
        <v>0</v>
      </c>
      <c r="I166" s="10">
        <f t="shared" si="22"/>
        <v>1</v>
      </c>
      <c r="J166" s="17">
        <f t="shared" si="23"/>
        <v>10737.110999999999</v>
      </c>
      <c r="K166" s="16"/>
      <c r="L166" s="17">
        <f t="shared" si="24"/>
        <v>0</v>
      </c>
    </row>
    <row r="167" spans="1:12" x14ac:dyDescent="0.25">
      <c r="A167" s="9" t="s">
        <v>24</v>
      </c>
      <c r="B167" s="29" t="s">
        <v>264</v>
      </c>
      <c r="C167" s="9">
        <v>421</v>
      </c>
      <c r="D167" s="9">
        <v>1500</v>
      </c>
      <c r="E167" s="9">
        <v>1</v>
      </c>
      <c r="F167" s="9" t="s">
        <v>13</v>
      </c>
      <c r="G167" s="9">
        <v>0</v>
      </c>
      <c r="H167" s="9">
        <f t="shared" si="21"/>
        <v>1</v>
      </c>
      <c r="I167" s="10">
        <f t="shared" si="22"/>
        <v>0</v>
      </c>
      <c r="J167" s="17">
        <f t="shared" si="23"/>
        <v>0</v>
      </c>
      <c r="K167" s="16"/>
      <c r="L167" s="17">
        <f t="shared" si="24"/>
        <v>0</v>
      </c>
    </row>
    <row r="168" spans="1:12" x14ac:dyDescent="0.25">
      <c r="A168" s="9" t="s">
        <v>24</v>
      </c>
      <c r="B168" s="29" t="s">
        <v>266</v>
      </c>
      <c r="C168" s="9">
        <v>423</v>
      </c>
      <c r="D168" s="9">
        <v>750</v>
      </c>
      <c r="E168" s="9">
        <v>1</v>
      </c>
      <c r="F168" s="9" t="s">
        <v>13</v>
      </c>
      <c r="G168" s="9">
        <v>0</v>
      </c>
      <c r="H168" s="9">
        <f t="shared" si="21"/>
        <v>1</v>
      </c>
      <c r="I168" s="10">
        <f t="shared" si="22"/>
        <v>0</v>
      </c>
      <c r="J168" s="17">
        <f t="shared" si="23"/>
        <v>0</v>
      </c>
      <c r="K168" s="16"/>
      <c r="L168" s="17">
        <f t="shared" si="24"/>
        <v>0</v>
      </c>
    </row>
    <row r="169" spans="1:12" x14ac:dyDescent="0.25">
      <c r="A169" s="9" t="s">
        <v>18</v>
      </c>
      <c r="B169" s="29" t="s">
        <v>229</v>
      </c>
      <c r="C169" s="9">
        <v>447</v>
      </c>
      <c r="D169" s="9">
        <v>4900</v>
      </c>
      <c r="E169" s="9">
        <v>1</v>
      </c>
      <c r="F169" s="9" t="s">
        <v>12</v>
      </c>
      <c r="G169" s="9">
        <v>0.5</v>
      </c>
      <c r="H169" s="9">
        <f t="shared" si="21"/>
        <v>0.5</v>
      </c>
      <c r="I169" s="10">
        <f t="shared" si="22"/>
        <v>0.5</v>
      </c>
      <c r="J169" s="17">
        <f t="shared" si="23"/>
        <v>2450</v>
      </c>
      <c r="K169" s="16"/>
      <c r="L169" s="17">
        <f t="shared" si="24"/>
        <v>0</v>
      </c>
    </row>
    <row r="170" spans="1:12" x14ac:dyDescent="0.25">
      <c r="A170" s="9" t="s">
        <v>24</v>
      </c>
      <c r="B170" s="29" t="s">
        <v>341</v>
      </c>
      <c r="C170" s="9">
        <v>464</v>
      </c>
      <c r="D170" s="9">
        <v>1000</v>
      </c>
      <c r="E170" s="9">
        <v>1</v>
      </c>
      <c r="F170" s="9" t="s">
        <v>13</v>
      </c>
      <c r="G170" s="9">
        <v>0</v>
      </c>
      <c r="H170" s="9">
        <f t="shared" si="21"/>
        <v>1</v>
      </c>
      <c r="I170" s="10">
        <f t="shared" si="22"/>
        <v>0</v>
      </c>
      <c r="J170" s="17">
        <f t="shared" si="23"/>
        <v>0</v>
      </c>
      <c r="K170" s="16"/>
      <c r="L170" s="17">
        <f t="shared" si="24"/>
        <v>0</v>
      </c>
    </row>
    <row r="171" spans="1:12" x14ac:dyDescent="0.25">
      <c r="A171" s="9" t="s">
        <v>24</v>
      </c>
      <c r="B171" s="29" t="s">
        <v>393</v>
      </c>
      <c r="C171" s="9">
        <v>486</v>
      </c>
      <c r="D171" s="9">
        <v>1000</v>
      </c>
      <c r="E171" s="9">
        <v>2</v>
      </c>
      <c r="F171" s="9" t="s">
        <v>13</v>
      </c>
      <c r="G171" s="9">
        <v>1</v>
      </c>
      <c r="H171" s="9">
        <f t="shared" si="21"/>
        <v>1</v>
      </c>
      <c r="I171" s="10">
        <f t="shared" si="22"/>
        <v>0.5</v>
      </c>
      <c r="J171" s="17">
        <f t="shared" si="23"/>
        <v>1000</v>
      </c>
      <c r="K171" s="16"/>
      <c r="L171" s="17">
        <f t="shared" si="24"/>
        <v>0</v>
      </c>
    </row>
    <row r="172" spans="1:12" ht="15.75" x14ac:dyDescent="0.25">
      <c r="J172" s="21">
        <f>SUM(J4:J171)</f>
        <v>1113355.8189200002</v>
      </c>
      <c r="L172" s="21">
        <f>SUM(L4:L171)</f>
        <v>0</v>
      </c>
    </row>
  </sheetData>
  <autoFilter ref="A3:O172" xr:uid="{00000000-0009-0000-0000-00005C000000}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3:O150"/>
  <sheetViews>
    <sheetView topLeftCell="A125" zoomScale="85" zoomScaleNormal="85" workbookViewId="0">
      <selection activeCell="L4" sqref="A4:L149"/>
    </sheetView>
  </sheetViews>
  <sheetFormatPr defaultRowHeight="15" x14ac:dyDescent="0.25"/>
  <cols>
    <col min="1" max="1" width="33.85546875" customWidth="1"/>
    <col min="2" max="2" width="41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SUMIF($A$4:$A$1485,"AAIDHUL MIAH",$L$4:$L$1485)</f>
        <v>350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SUMIF($A$4:$A$1485,"EBI ABRAHAM",$L$4:$L$1485)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SUMIF($A$4:$A$1485,"JMJ WATERPROOING ENTERPRISES",$L$4:$L$1485)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SUMIF($A$4:$A$1485,"KRIUTTIBAS DAS",$L$4:$L$1485)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SUMIF($A$4:$A$1485,"LEGENDRY LANDSCAPE",$L$4:$L$1485)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0</v>
      </c>
      <c r="H9" s="9">
        <f t="shared" si="0"/>
        <v>93.48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SUMIF($A$4:$A$1485,"MANJUNATHA P",$L$4:$L$1485)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f t="shared" si="0"/>
        <v>0</v>
      </c>
      <c r="I10" s="10">
        <f t="shared" si="1"/>
        <v>1</v>
      </c>
      <c r="J10" s="17">
        <f t="shared" si="2"/>
        <v>2020.92</v>
      </c>
      <c r="K10" s="16"/>
      <c r="L10" s="17">
        <f t="shared" si="3"/>
        <v>0</v>
      </c>
      <c r="N10" s="17" t="s">
        <v>66</v>
      </c>
      <c r="O10" s="17">
        <f>SUMIF($A$4:$A$1485,"NAGARAJ",$L$4:$L$1485)</f>
        <v>0</v>
      </c>
    </row>
    <row r="11" spans="1:15" x14ac:dyDescent="0.25">
      <c r="A11" s="9" t="s">
        <v>15</v>
      </c>
      <c r="B11" s="29" t="s">
        <v>94</v>
      </c>
      <c r="C11" s="9">
        <v>18</v>
      </c>
      <c r="D11" s="9">
        <v>5500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5500</v>
      </c>
      <c r="K11" s="16"/>
      <c r="L11" s="17">
        <f t="shared" si="3"/>
        <v>0</v>
      </c>
      <c r="N11" s="17" t="s">
        <v>18</v>
      </c>
      <c r="O11" s="17">
        <f>SUMIF($A$4:$A$1485,"PRAKASH H N",$L$4:$L$1485)</f>
        <v>0</v>
      </c>
    </row>
    <row r="12" spans="1:15" ht="30" x14ac:dyDescent="0.25">
      <c r="A12" s="9" t="s">
        <v>15</v>
      </c>
      <c r="B12" s="29" t="s">
        <v>94</v>
      </c>
      <c r="C12" s="9">
        <v>19</v>
      </c>
      <c r="D12" s="9">
        <v>3000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3000</v>
      </c>
      <c r="K12" s="16"/>
      <c r="L12" s="17">
        <f t="shared" si="3"/>
        <v>0</v>
      </c>
      <c r="N12" s="17" t="s">
        <v>30</v>
      </c>
      <c r="O12" s="17">
        <f>SUMIF($A$4:$A$1485,"RAMAKRUSHNA PRADHAN",$L$4:$L$1485)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3.4660000000000002</v>
      </c>
      <c r="F13" s="9" t="s">
        <v>14</v>
      </c>
      <c r="G13" s="9">
        <v>3.47</v>
      </c>
      <c r="H13" s="9">
        <f t="shared" si="0"/>
        <v>-4.0000000000000036E-3</v>
      </c>
      <c r="I13" s="10">
        <f t="shared" si="1"/>
        <v>1.0011540680900173</v>
      </c>
      <c r="J13" s="17">
        <f t="shared" si="2"/>
        <v>3470</v>
      </c>
      <c r="K13" s="16"/>
      <c r="L13" s="17">
        <f t="shared" si="3"/>
        <v>0</v>
      </c>
      <c r="N13" s="17" t="s">
        <v>21</v>
      </c>
      <c r="O13" s="17">
        <f>SUMIF($A$4:$A$1485,"RUPAK NAYAK",$L$4:$L$1485)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2.8860000000000001</v>
      </c>
      <c r="F14" s="9" t="s">
        <v>14</v>
      </c>
      <c r="G14" s="9">
        <v>2.89</v>
      </c>
      <c r="H14" s="9">
        <f t="shared" si="0"/>
        <v>-4.0000000000000036E-3</v>
      </c>
      <c r="I14" s="10">
        <f t="shared" si="1"/>
        <v>1.0013860013860014</v>
      </c>
      <c r="J14" s="17">
        <f t="shared" si="2"/>
        <v>2890</v>
      </c>
      <c r="K14" s="16"/>
      <c r="L14" s="17">
        <f t="shared" si="3"/>
        <v>0</v>
      </c>
      <c r="N14" s="17" t="s">
        <v>32</v>
      </c>
      <c r="O14" s="17">
        <f>SUMIF($A$4:$A$1485,"SANTOSH KUMAR",$L$4:$L$1485)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9.1859999999999999</v>
      </c>
      <c r="F15" s="9" t="s">
        <v>14</v>
      </c>
      <c r="G15" s="9">
        <v>9.19</v>
      </c>
      <c r="H15" s="9">
        <f t="shared" si="0"/>
        <v>-3.9999999999995595E-3</v>
      </c>
      <c r="I15" s="10">
        <f t="shared" si="1"/>
        <v>1.0004354452427606</v>
      </c>
      <c r="J15" s="17">
        <f t="shared" si="2"/>
        <v>9190</v>
      </c>
      <c r="K15" s="16"/>
      <c r="L15" s="17">
        <f t="shared" si="3"/>
        <v>0</v>
      </c>
      <c r="N15" s="17" t="s">
        <v>9</v>
      </c>
      <c r="O15" s="17">
        <f>SUMIF($A$4:$A$1485,"SARAT BARMAN",$L$4:$L$1485)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0.3</v>
      </c>
      <c r="F16" s="9" t="s">
        <v>16</v>
      </c>
      <c r="G16" s="9">
        <v>0.3</v>
      </c>
      <c r="H16" s="9">
        <f t="shared" si="0"/>
        <v>0</v>
      </c>
      <c r="I16" s="10">
        <f t="shared" si="1"/>
        <v>1</v>
      </c>
      <c r="J16" s="17">
        <f t="shared" si="2"/>
        <v>2250</v>
      </c>
      <c r="K16" s="16"/>
      <c r="L16" s="17">
        <f t="shared" si="3"/>
        <v>0</v>
      </c>
      <c r="N16" s="17" t="s">
        <v>27</v>
      </c>
      <c r="O16" s="17">
        <f>SUMIF($A$4:$A$1485,"SAVITA DEVI",$L$4:$L$1485)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0.7</v>
      </c>
      <c r="F17" s="9" t="s">
        <v>16</v>
      </c>
      <c r="G17" s="9">
        <v>0.7</v>
      </c>
      <c r="H17" s="9">
        <f t="shared" si="0"/>
        <v>0</v>
      </c>
      <c r="I17" s="10">
        <f t="shared" si="1"/>
        <v>1</v>
      </c>
      <c r="J17" s="17">
        <f t="shared" si="2"/>
        <v>5250</v>
      </c>
      <c r="K17" s="16"/>
      <c r="L17" s="17">
        <f t="shared" si="3"/>
        <v>0</v>
      </c>
      <c r="N17" s="17" t="s">
        <v>20</v>
      </c>
      <c r="O17" s="17">
        <f>SUMIF($A$4:$A$1485,"SHOKAT",$L$4:$L$1485)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0.55000000000000004</v>
      </c>
      <c r="F18" s="9" t="s">
        <v>16</v>
      </c>
      <c r="G18" s="9">
        <v>0.55000000000000004</v>
      </c>
      <c r="H18" s="9">
        <f t="shared" si="0"/>
        <v>0</v>
      </c>
      <c r="I18" s="10">
        <f t="shared" si="1"/>
        <v>1</v>
      </c>
      <c r="J18" s="17">
        <f t="shared" si="2"/>
        <v>4125</v>
      </c>
      <c r="K18" s="16"/>
      <c r="L18" s="17">
        <f t="shared" si="3"/>
        <v>0</v>
      </c>
      <c r="N18" s="17" t="s">
        <v>26</v>
      </c>
      <c r="O18" s="17">
        <f>SUMIF($A$4:$A$1485,"SHREE DM STEEL FURNITURE AND INTERIOR",$L$4:$L$1485)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0.8</v>
      </c>
      <c r="F19" s="9" t="s">
        <v>16</v>
      </c>
      <c r="G19" s="9">
        <v>0.8</v>
      </c>
      <c r="H19" s="9">
        <f t="shared" si="0"/>
        <v>0</v>
      </c>
      <c r="I19" s="10">
        <f t="shared" si="1"/>
        <v>1</v>
      </c>
      <c r="J19" s="17">
        <f t="shared" si="2"/>
        <v>6000</v>
      </c>
      <c r="K19" s="16"/>
      <c r="L19" s="17">
        <f t="shared" si="3"/>
        <v>0</v>
      </c>
      <c r="N19" s="17" t="s">
        <v>333</v>
      </c>
      <c r="O19" s="17">
        <f>SUMIF($A$4:$A$1485,"SK ANSAR HOSSIAN",$L$4:$L$1485)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1.5</v>
      </c>
      <c r="F20" s="9" t="s">
        <v>16</v>
      </c>
      <c r="G20" s="9">
        <v>1.5</v>
      </c>
      <c r="H20" s="9">
        <f t="shared" si="0"/>
        <v>0</v>
      </c>
      <c r="I20" s="10">
        <f t="shared" si="1"/>
        <v>1</v>
      </c>
      <c r="J20" s="17">
        <f t="shared" si="2"/>
        <v>11250</v>
      </c>
      <c r="K20" s="16"/>
      <c r="L20" s="17">
        <f t="shared" si="3"/>
        <v>0</v>
      </c>
      <c r="N20" s="17" t="s">
        <v>28</v>
      </c>
      <c r="O20" s="17">
        <f>SUMIF($A$4:$A$1485,"SREE VINAYAKA ELECTRICALS",$L$4:$L$1485)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0.2</v>
      </c>
      <c r="F21" s="9" t="s">
        <v>16</v>
      </c>
      <c r="G21" s="9">
        <v>0.2</v>
      </c>
      <c r="H21" s="9">
        <f t="shared" si="0"/>
        <v>0</v>
      </c>
      <c r="I21" s="10">
        <f t="shared" si="1"/>
        <v>1</v>
      </c>
      <c r="J21" s="17">
        <f t="shared" si="2"/>
        <v>1500</v>
      </c>
      <c r="K21" s="16"/>
      <c r="L21" s="17">
        <f t="shared" si="3"/>
        <v>0</v>
      </c>
      <c r="N21" s="17" t="s">
        <v>58</v>
      </c>
      <c r="O21" s="17">
        <f>SUMIF($A$4:$A$1485,"SRI CHOWDESHWARI WATER SUPPLY",$L$4:$L$1485)</f>
        <v>0</v>
      </c>
    </row>
    <row r="22" spans="1:15" x14ac:dyDescent="0.25">
      <c r="A22" s="9" t="s">
        <v>9</v>
      </c>
      <c r="B22" s="29" t="s">
        <v>104</v>
      </c>
      <c r="C22" s="9">
        <v>35</v>
      </c>
      <c r="D22" s="9">
        <v>7500</v>
      </c>
      <c r="E22" s="9">
        <v>0.15</v>
      </c>
      <c r="F22" s="9" t="s">
        <v>16</v>
      </c>
      <c r="G22" s="9">
        <v>0.15</v>
      </c>
      <c r="H22" s="9">
        <f t="shared" si="0"/>
        <v>0</v>
      </c>
      <c r="I22" s="10">
        <f t="shared" si="1"/>
        <v>1</v>
      </c>
      <c r="J22" s="17">
        <f t="shared" si="2"/>
        <v>1125</v>
      </c>
      <c r="K22" s="16"/>
      <c r="L22" s="17">
        <f t="shared" si="3"/>
        <v>0</v>
      </c>
      <c r="N22" s="17" t="s">
        <v>29</v>
      </c>
      <c r="O22" s="17">
        <f>SUMIF($A$4:$A$1485,"SUBHASMITA DAS",$L$4:$L$1485)</f>
        <v>0</v>
      </c>
    </row>
    <row r="23" spans="1:15" ht="30" x14ac:dyDescent="0.25">
      <c r="A23" s="9" t="s">
        <v>9</v>
      </c>
      <c r="B23" s="29" t="s">
        <v>380</v>
      </c>
      <c r="C23" s="9">
        <v>39</v>
      </c>
      <c r="D23" s="9">
        <v>7500</v>
      </c>
      <c r="E23" s="9">
        <v>6.6000000000000003E-2</v>
      </c>
      <c r="F23" s="9" t="s">
        <v>65</v>
      </c>
      <c r="G23" s="9">
        <v>7.0000000000000007E-2</v>
      </c>
      <c r="H23" s="9">
        <f t="shared" si="0"/>
        <v>-4.0000000000000036E-3</v>
      </c>
      <c r="I23" s="10">
        <f t="shared" si="1"/>
        <v>1.0606060606060606</v>
      </c>
      <c r="J23" s="17">
        <f t="shared" si="2"/>
        <v>525</v>
      </c>
      <c r="K23" s="16"/>
      <c r="L23" s="17">
        <f t="shared" si="3"/>
        <v>0</v>
      </c>
      <c r="N23" s="17" t="s">
        <v>80</v>
      </c>
      <c r="O23" s="17">
        <f>SUMIF($A$4:$A$1485,"UDHABHAI R PARMAR",$L$4:$L$1485)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301.392</v>
      </c>
      <c r="E24" s="9">
        <v>27.68</v>
      </c>
      <c r="F24" s="9" t="s">
        <v>10</v>
      </c>
      <c r="G24" s="9">
        <v>27.68</v>
      </c>
      <c r="H24" s="9">
        <f t="shared" si="0"/>
        <v>0</v>
      </c>
      <c r="I24" s="10">
        <f t="shared" si="1"/>
        <v>1</v>
      </c>
      <c r="J24" s="17">
        <f t="shared" si="2"/>
        <v>8342.5305599999992</v>
      </c>
      <c r="K24" s="16"/>
      <c r="L24" s="17">
        <f t="shared" si="3"/>
        <v>0</v>
      </c>
      <c r="N24" s="17" t="s">
        <v>15</v>
      </c>
      <c r="O24" s="17">
        <f>SUMIF($A$4:$A$1485,"V VENKATANARAYANA",$L$4:$L$1485)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301.392</v>
      </c>
      <c r="E25" s="9">
        <v>29.81</v>
      </c>
      <c r="F25" s="9" t="s">
        <v>10</v>
      </c>
      <c r="G25" s="9">
        <v>22.96</v>
      </c>
      <c r="H25" s="9">
        <f t="shared" si="0"/>
        <v>6.8499999999999979</v>
      </c>
      <c r="I25" s="10">
        <f t="shared" si="1"/>
        <v>0.77021133847702117</v>
      </c>
      <c r="J25" s="17">
        <f t="shared" si="2"/>
        <v>6919.9603200000001</v>
      </c>
      <c r="K25" s="16"/>
      <c r="L25" s="17">
        <f t="shared" si="3"/>
        <v>0</v>
      </c>
      <c r="N25" s="17" t="s">
        <v>42</v>
      </c>
      <c r="O25" s="17">
        <f>SUMIF($A$4:$A$1485,"YELLAPPA C",$L$4:$L$1485)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301.392</v>
      </c>
      <c r="E26" s="9">
        <v>62.24</v>
      </c>
      <c r="F26" s="9" t="s">
        <v>10</v>
      </c>
      <c r="G26" s="9">
        <v>62.24</v>
      </c>
      <c r="H26" s="9">
        <f t="shared" si="0"/>
        <v>0</v>
      </c>
      <c r="I26" s="10">
        <f t="shared" si="1"/>
        <v>1</v>
      </c>
      <c r="J26" s="17">
        <f t="shared" si="2"/>
        <v>18758.638080000001</v>
      </c>
      <c r="K26" s="16"/>
      <c r="L26" s="17">
        <f t="shared" si="3"/>
        <v>0</v>
      </c>
      <c r="N26" s="17" t="s">
        <v>44</v>
      </c>
      <c r="O26" s="17">
        <f>SUMIF($A$4:$A$1485,"RABIUL MOLLA",$L$4:$L$1485)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301.392</v>
      </c>
      <c r="E27" s="9">
        <v>49.637</v>
      </c>
      <c r="F27" s="9" t="s">
        <v>10</v>
      </c>
      <c r="G27" s="9">
        <v>49.64</v>
      </c>
      <c r="H27" s="9">
        <f t="shared" si="0"/>
        <v>-3.0000000000001137E-3</v>
      </c>
      <c r="I27" s="10">
        <f t="shared" si="1"/>
        <v>1.0000604387855834</v>
      </c>
      <c r="J27" s="17">
        <f t="shared" si="2"/>
        <v>14961.09888</v>
      </c>
      <c r="K27" s="16"/>
      <c r="L27" s="17">
        <f t="shared" si="3"/>
        <v>0</v>
      </c>
      <c r="N27" s="17" t="s">
        <v>40</v>
      </c>
      <c r="O27" s="17">
        <f>SUMIF($A$4:$A$1485,"KOUSHIK MANDAL",$L$4:$L$1485)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301.392</v>
      </c>
      <c r="E28" s="9">
        <v>142.04759999999999</v>
      </c>
      <c r="F28" s="9" t="s">
        <v>10</v>
      </c>
      <c r="G28" s="9">
        <v>142.05000000000001</v>
      </c>
      <c r="H28" s="9">
        <f t="shared" si="0"/>
        <v>-2.4000000000228283E-3</v>
      </c>
      <c r="I28" s="10">
        <f t="shared" si="1"/>
        <v>1.0000168957448068</v>
      </c>
      <c r="J28" s="17">
        <f t="shared" si="2"/>
        <v>42812.7336</v>
      </c>
      <c r="K28" s="16"/>
      <c r="L28" s="17">
        <f t="shared" si="3"/>
        <v>0</v>
      </c>
      <c r="N28" s="17" t="s">
        <v>34</v>
      </c>
      <c r="O28" s="17">
        <f>SUMIF($A$4:$A$1485,"SHEKAR T",$L$4:$L$1485)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301.392</v>
      </c>
      <c r="E29" s="9">
        <v>12.33</v>
      </c>
      <c r="F29" s="9" t="s">
        <v>10</v>
      </c>
      <c r="G29" s="9">
        <v>12.33</v>
      </c>
      <c r="H29" s="9">
        <f t="shared" si="0"/>
        <v>0</v>
      </c>
      <c r="I29" s="10">
        <f t="shared" si="1"/>
        <v>1</v>
      </c>
      <c r="J29" s="17">
        <f t="shared" si="2"/>
        <v>3716.16336</v>
      </c>
      <c r="K29" s="16"/>
      <c r="L29" s="17">
        <f t="shared" si="3"/>
        <v>0</v>
      </c>
      <c r="N29" s="51" t="s">
        <v>472</v>
      </c>
      <c r="O29" s="21">
        <f>SUM(O4:O28)</f>
        <v>350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301.392</v>
      </c>
      <c r="E30" s="9">
        <v>9.2505000000000006</v>
      </c>
      <c r="F30" s="9" t="s">
        <v>10</v>
      </c>
      <c r="G30" s="9">
        <v>9.25</v>
      </c>
      <c r="H30" s="9">
        <f t="shared" si="0"/>
        <v>5.0000000000061107E-4</v>
      </c>
      <c r="I30" s="10">
        <f t="shared" si="1"/>
        <v>0.99994594886762866</v>
      </c>
      <c r="J30" s="17">
        <f t="shared" si="2"/>
        <v>2787.8759999999997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381</v>
      </c>
      <c r="C31" s="9">
        <v>49</v>
      </c>
      <c r="D31" s="9">
        <v>28</v>
      </c>
      <c r="E31" s="9">
        <v>63</v>
      </c>
      <c r="F31" s="9" t="s">
        <v>23</v>
      </c>
      <c r="G31" s="9">
        <v>63</v>
      </c>
      <c r="H31" s="9">
        <f t="shared" si="0"/>
        <v>0</v>
      </c>
      <c r="I31" s="10">
        <f t="shared" si="1"/>
        <v>1</v>
      </c>
      <c r="J31" s="17">
        <f t="shared" si="2"/>
        <v>1764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0.99</v>
      </c>
      <c r="H38" s="9">
        <f t="shared" si="0"/>
        <v>0</v>
      </c>
      <c r="I38" s="10">
        <f t="shared" si="1"/>
        <v>1</v>
      </c>
      <c r="J38" s="17">
        <f t="shared" si="2"/>
        <v>1485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5250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8250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1500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7500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1125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124</v>
      </c>
      <c r="C44" s="9">
        <v>84</v>
      </c>
      <c r="D44" s="9">
        <v>301.392</v>
      </c>
      <c r="E44" s="9">
        <v>48.452768489999997</v>
      </c>
      <c r="F44" s="9" t="s">
        <v>10</v>
      </c>
      <c r="G44" s="9">
        <v>48.45</v>
      </c>
      <c r="H44" s="9">
        <f t="shared" si="0"/>
        <v>2.7684899999940171E-3</v>
      </c>
      <c r="I44" s="10">
        <f t="shared" si="1"/>
        <v>0.99994286208845706</v>
      </c>
      <c r="J44" s="17">
        <f t="shared" si="2"/>
        <v>14602.4424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125</v>
      </c>
      <c r="C45" s="9">
        <v>85</v>
      </c>
      <c r="D45" s="9">
        <v>301.392</v>
      </c>
      <c r="E45" s="9">
        <v>118.822</v>
      </c>
      <c r="F45" s="9" t="s">
        <v>10</v>
      </c>
      <c r="G45" s="9">
        <v>118.82</v>
      </c>
      <c r="H45" s="9">
        <f t="shared" si="0"/>
        <v>2.0000000000095497E-3</v>
      </c>
      <c r="I45" s="10">
        <f t="shared" si="1"/>
        <v>0.99998316810018339</v>
      </c>
      <c r="J45" s="17">
        <f t="shared" si="2"/>
        <v>35811.397440000001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127</v>
      </c>
      <c r="C47" s="9">
        <v>87</v>
      </c>
      <c r="D47" s="9">
        <v>301.392</v>
      </c>
      <c r="E47" s="9">
        <v>9.8149999999999995</v>
      </c>
      <c r="F47" s="9" t="s">
        <v>10</v>
      </c>
      <c r="G47" s="9">
        <v>9.82</v>
      </c>
      <c r="H47" s="9">
        <f t="shared" si="0"/>
        <v>-5.0000000000007816E-3</v>
      </c>
      <c r="I47" s="10">
        <f t="shared" si="1"/>
        <v>1.000509424350484</v>
      </c>
      <c r="J47" s="17">
        <f t="shared" si="2"/>
        <v>2959.6694400000001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0.94</v>
      </c>
      <c r="H51" s="9">
        <f t="shared" si="0"/>
        <v>-2.9999999999998916E-3</v>
      </c>
      <c r="I51" s="10">
        <f t="shared" si="1"/>
        <v>1.0032017075773745</v>
      </c>
      <c r="J51" s="17">
        <f t="shared" si="2"/>
        <v>1410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750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7500</v>
      </c>
      <c r="E54" s="9">
        <v>0.03</v>
      </c>
      <c r="F54" s="9" t="s">
        <v>16</v>
      </c>
      <c r="G54" s="9">
        <v>0.03</v>
      </c>
      <c r="H54" s="9">
        <f t="shared" si="0"/>
        <v>0</v>
      </c>
      <c r="I54" s="10">
        <f t="shared" si="1"/>
        <v>1</v>
      </c>
      <c r="J54" s="17">
        <f t="shared" si="2"/>
        <v>225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27.13</v>
      </c>
      <c r="H56" s="9">
        <f t="shared" si="0"/>
        <v>0</v>
      </c>
      <c r="I56" s="10">
        <f t="shared" si="1"/>
        <v>1</v>
      </c>
      <c r="J56" s="17">
        <f t="shared" si="2"/>
        <v>8176.7649599999995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137</v>
      </c>
      <c r="C57" s="9">
        <v>108</v>
      </c>
      <c r="D57" s="9">
        <v>301.392</v>
      </c>
      <c r="E57" s="9">
        <v>1.89</v>
      </c>
      <c r="F57" s="9" t="s">
        <v>10</v>
      </c>
      <c r="G57" s="9">
        <v>1.89</v>
      </c>
      <c r="H57" s="9">
        <f t="shared" si="0"/>
        <v>0</v>
      </c>
      <c r="I57" s="10">
        <f t="shared" si="1"/>
        <v>1</v>
      </c>
      <c r="J57" s="17">
        <f t="shared" si="2"/>
        <v>569.63087999999993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2.41</v>
      </c>
      <c r="H59" s="9">
        <f t="shared" si="0"/>
        <v>1.9999999999997797E-3</v>
      </c>
      <c r="I59" s="10">
        <f t="shared" si="1"/>
        <v>0.99917081260364848</v>
      </c>
      <c r="J59" s="17">
        <f t="shared" si="2"/>
        <v>542.25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32.04</v>
      </c>
      <c r="H67" s="9">
        <f t="shared" si="0"/>
        <v>0</v>
      </c>
      <c r="I67" s="10">
        <f t="shared" si="1"/>
        <v>1</v>
      </c>
      <c r="J67" s="17">
        <f t="shared" si="2"/>
        <v>2101.8239999999996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32.049999999999997</v>
      </c>
      <c r="H68" s="9">
        <f t="shared" si="0"/>
        <v>0</v>
      </c>
      <c r="I68" s="10">
        <f t="shared" si="1"/>
        <v>1</v>
      </c>
      <c r="J68" s="17">
        <f t="shared" si="2"/>
        <v>2102.4799999999996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si="2"/>
        <v>184.06440000000001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206.73</v>
      </c>
      <c r="H70" s="9">
        <f t="shared" si="4"/>
        <v>2.0000000000095497E-3</v>
      </c>
      <c r="I70" s="10">
        <f t="shared" si="5"/>
        <v>0.99999032563899148</v>
      </c>
      <c r="J70" s="17">
        <f t="shared" si="2"/>
        <v>2224.4148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si="4"/>
        <v>0</v>
      </c>
      <c r="I71" s="10">
        <f t="shared" si="5"/>
        <v>1</v>
      </c>
      <c r="J71" s="17">
        <f t="shared" ref="J71:J149" si="6">D71*G71</f>
        <v>10023.329159999999</v>
      </c>
      <c r="K71" s="16"/>
      <c r="L71" s="17">
        <f t="shared" ref="L71:L149" si="7">D71*E71*K71</f>
        <v>0</v>
      </c>
    </row>
    <row r="72" spans="1:12" x14ac:dyDescent="0.25">
      <c r="A72" s="9" t="s">
        <v>17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f t="shared" si="4"/>
        <v>0</v>
      </c>
      <c r="I72" s="10">
        <f t="shared" si="5"/>
        <v>1</v>
      </c>
      <c r="J72" s="17">
        <f t="shared" si="6"/>
        <v>27220.971959999999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f t="shared" si="4"/>
        <v>0</v>
      </c>
      <c r="I73" s="10">
        <f t="shared" si="5"/>
        <v>1</v>
      </c>
      <c r="J73" s="17">
        <f t="shared" si="6"/>
        <v>40362.416640000003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13000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f t="shared" si="4"/>
        <v>1.9999999999953388E-3</v>
      </c>
      <c r="I75" s="10">
        <f t="shared" si="5"/>
        <v>0.99997311538875155</v>
      </c>
      <c r="J75" s="17">
        <f t="shared" si="6"/>
        <v>10409.54148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f t="shared" si="4"/>
        <v>-2.9999999999859028E-3</v>
      </c>
      <c r="I76" s="10">
        <f t="shared" si="5"/>
        <v>1.0000136074786703</v>
      </c>
      <c r="J76" s="17">
        <f t="shared" si="6"/>
        <v>30850.808039999996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f t="shared" si="4"/>
        <v>0</v>
      </c>
      <c r="I77" s="10">
        <f t="shared" si="5"/>
        <v>1</v>
      </c>
      <c r="J77" s="17">
        <f t="shared" si="6"/>
        <v>27543.784320000002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f t="shared" si="4"/>
        <v>0</v>
      </c>
      <c r="I78" s="10">
        <f t="shared" si="5"/>
        <v>1</v>
      </c>
      <c r="J78" s="17">
        <f t="shared" si="6"/>
        <v>1624.6105199999997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f t="shared" si="4"/>
        <v>0</v>
      </c>
      <c r="I79" s="10">
        <f t="shared" si="5"/>
        <v>1</v>
      </c>
      <c r="J79" s="17">
        <f t="shared" si="6"/>
        <v>4677.9267599999994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153.38999999999999</v>
      </c>
      <c r="H80" s="9">
        <f t="shared" si="4"/>
        <v>0</v>
      </c>
      <c r="I80" s="10">
        <f t="shared" si="5"/>
        <v>1</v>
      </c>
      <c r="J80" s="17">
        <f t="shared" si="6"/>
        <v>29719.619279999999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132.48599999999999</v>
      </c>
      <c r="F81" s="9" t="s">
        <v>10</v>
      </c>
      <c r="G81" s="9">
        <v>132.49</v>
      </c>
      <c r="H81" s="9">
        <f t="shared" si="4"/>
        <v>-4.0000000000190994E-3</v>
      </c>
      <c r="I81" s="10">
        <f t="shared" si="5"/>
        <v>1.0000301918693297</v>
      </c>
      <c r="J81" s="17">
        <f t="shared" si="6"/>
        <v>28522.447200000002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36.299999999999997</v>
      </c>
      <c r="F82" s="9" t="s">
        <v>10</v>
      </c>
      <c r="G82" s="9">
        <v>36.299999999999997</v>
      </c>
      <c r="H82" s="9">
        <f t="shared" si="4"/>
        <v>0</v>
      </c>
      <c r="I82" s="10">
        <f t="shared" si="5"/>
        <v>1</v>
      </c>
      <c r="J82" s="17">
        <f t="shared" si="6"/>
        <v>7814.6639999999998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f t="shared" si="4"/>
        <v>-2.0000000000024443E-3</v>
      </c>
      <c r="I83" s="10">
        <f t="shared" si="5"/>
        <v>1.0000570971793994</v>
      </c>
      <c r="J83" s="17">
        <f t="shared" si="6"/>
        <v>3770.6292000000003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f t="shared" si="4"/>
        <v>4.0000000000048885E-3</v>
      </c>
      <c r="I84" s="10">
        <f t="shared" si="5"/>
        <v>0.99994970704352848</v>
      </c>
      <c r="J84" s="17">
        <f t="shared" si="6"/>
        <v>17121.218400000002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f t="shared" si="4"/>
        <v>-2.0000000000024443E-3</v>
      </c>
      <c r="I85" s="10">
        <f t="shared" si="5"/>
        <v>1.0000570971793994</v>
      </c>
      <c r="J85" s="17">
        <f t="shared" si="6"/>
        <v>3770.6292000000003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f t="shared" si="4"/>
        <v>0</v>
      </c>
      <c r="I86" s="10">
        <f t="shared" si="5"/>
        <v>1</v>
      </c>
      <c r="J86" s="17">
        <f t="shared" si="6"/>
        <v>2800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3.0000000000001137E-3</v>
      </c>
      <c r="I87" s="10">
        <f t="shared" si="5"/>
        <v>0.99988039708168874</v>
      </c>
      <c r="J87" s="17">
        <f t="shared" si="6"/>
        <v>5399.2223999999997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0</v>
      </c>
      <c r="I88" s="10">
        <f t="shared" si="5"/>
        <v>1</v>
      </c>
      <c r="J88" s="17">
        <f t="shared" si="6"/>
        <v>2628.3543999999997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6570.1429999999991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13137.031440000001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3.9999999999977831E-3</v>
      </c>
      <c r="I91" s="10">
        <f t="shared" si="5"/>
        <v>0.99993111049876005</v>
      </c>
      <c r="J91" s="17">
        <f t="shared" si="6"/>
        <v>937.66899999999998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4.0000000000190994E-3</v>
      </c>
      <c r="I92" s="10">
        <f t="shared" si="5"/>
        <v>0.99999288565106959</v>
      </c>
      <c r="J92" s="17">
        <f t="shared" si="6"/>
        <v>27233.781120000003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3.0000000000427463E-3</v>
      </c>
      <c r="I93" s="10">
        <f t="shared" si="5"/>
        <v>0.99999477909479939</v>
      </c>
      <c r="J93" s="17">
        <f t="shared" si="6"/>
        <v>9279.9514999999992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9.9999999997635314E-4</v>
      </c>
      <c r="I94" s="10">
        <f t="shared" si="5"/>
        <v>0.99999827886219028</v>
      </c>
      <c r="J94" s="17">
        <f t="shared" si="6"/>
        <v>15634.9791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173</v>
      </c>
      <c r="C95" s="9">
        <v>215</v>
      </c>
      <c r="D95" s="9">
        <v>301.392</v>
      </c>
      <c r="E95" s="9">
        <v>21.28</v>
      </c>
      <c r="F95" s="9" t="s">
        <v>10</v>
      </c>
      <c r="G95" s="9">
        <v>21.28</v>
      </c>
      <c r="H95" s="9">
        <f t="shared" si="4"/>
        <v>0</v>
      </c>
      <c r="I95" s="10">
        <f t="shared" si="5"/>
        <v>1</v>
      </c>
      <c r="J95" s="17">
        <f t="shared" si="6"/>
        <v>6413.62176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174</v>
      </c>
      <c r="C96" s="9">
        <v>218</v>
      </c>
      <c r="D96" s="9">
        <v>350</v>
      </c>
      <c r="E96" s="9">
        <v>14</v>
      </c>
      <c r="F96" s="9" t="s">
        <v>13</v>
      </c>
      <c r="G96" s="9">
        <v>14</v>
      </c>
      <c r="H96" s="9">
        <f t="shared" si="4"/>
        <v>0</v>
      </c>
      <c r="I96" s="10">
        <f t="shared" si="5"/>
        <v>1</v>
      </c>
      <c r="J96" s="17">
        <f t="shared" si="6"/>
        <v>4900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175</v>
      </c>
      <c r="C97" s="9">
        <v>219</v>
      </c>
      <c r="D97" s="9">
        <v>82</v>
      </c>
      <c r="E97" s="9">
        <v>37.082000000000001</v>
      </c>
      <c r="F97" s="9" t="s">
        <v>19</v>
      </c>
      <c r="G97" s="9">
        <v>37.08</v>
      </c>
      <c r="H97" s="9">
        <f t="shared" si="4"/>
        <v>2.0000000000024443E-3</v>
      </c>
      <c r="I97" s="10">
        <f t="shared" si="5"/>
        <v>0.99994606547651144</v>
      </c>
      <c r="J97" s="17">
        <f t="shared" si="6"/>
        <v>3040.56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176</v>
      </c>
      <c r="C98" s="9">
        <v>220</v>
      </c>
      <c r="D98" s="9">
        <v>32.799999999999997</v>
      </c>
      <c r="E98" s="9">
        <v>111.25</v>
      </c>
      <c r="F98" s="9" t="s">
        <v>19</v>
      </c>
      <c r="G98" s="9">
        <v>111.25</v>
      </c>
      <c r="H98" s="9">
        <f t="shared" si="4"/>
        <v>0</v>
      </c>
      <c r="I98" s="10">
        <f t="shared" si="5"/>
        <v>1</v>
      </c>
      <c r="J98" s="17">
        <f t="shared" si="6"/>
        <v>3648.9999999999995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177</v>
      </c>
      <c r="C99" s="9">
        <v>221</v>
      </c>
      <c r="D99" s="9">
        <v>131.19999999999999</v>
      </c>
      <c r="E99" s="9">
        <v>27.297999999999998</v>
      </c>
      <c r="F99" s="9" t="s">
        <v>19</v>
      </c>
      <c r="G99" s="9">
        <v>27.3</v>
      </c>
      <c r="H99" s="9">
        <f t="shared" si="4"/>
        <v>-2.0000000000024443E-3</v>
      </c>
      <c r="I99" s="10">
        <f t="shared" si="5"/>
        <v>1.0000732654406916</v>
      </c>
      <c r="J99" s="17">
        <f t="shared" si="6"/>
        <v>3581.7599999999998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178</v>
      </c>
      <c r="C100" s="9">
        <v>222</v>
      </c>
      <c r="D100" s="9">
        <v>1000</v>
      </c>
      <c r="E100" s="9">
        <v>3</v>
      </c>
      <c r="F100" s="9" t="s">
        <v>13</v>
      </c>
      <c r="G100" s="9">
        <v>0</v>
      </c>
      <c r="H100" s="9">
        <f t="shared" si="4"/>
        <v>3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3</v>
      </c>
      <c r="H101" s="9">
        <f t="shared" si="4"/>
        <v>0</v>
      </c>
      <c r="I101" s="10">
        <f t="shared" si="5"/>
        <v>1</v>
      </c>
      <c r="J101" s="17">
        <f t="shared" si="6"/>
        <v>3000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58.71</v>
      </c>
      <c r="F102" s="9" t="s">
        <v>10</v>
      </c>
      <c r="G102" s="9">
        <v>50</v>
      </c>
      <c r="H102" s="9">
        <f t="shared" si="4"/>
        <v>8.7100000000000009</v>
      </c>
      <c r="I102" s="10">
        <f t="shared" si="5"/>
        <v>0.85164367228751492</v>
      </c>
      <c r="J102" s="17">
        <f t="shared" si="6"/>
        <v>9150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59.43</v>
      </c>
      <c r="F103" s="9" t="s">
        <v>19</v>
      </c>
      <c r="G103" s="9">
        <v>50</v>
      </c>
      <c r="H103" s="9">
        <f t="shared" si="4"/>
        <v>9.43</v>
      </c>
      <c r="I103" s="10">
        <f t="shared" si="5"/>
        <v>0.84132592966515229</v>
      </c>
      <c r="J103" s="17">
        <f t="shared" si="6"/>
        <v>2460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59.741999999999997</v>
      </c>
      <c r="F104" s="9" t="s">
        <v>10</v>
      </c>
      <c r="G104" s="9">
        <v>55</v>
      </c>
      <c r="H104" s="9">
        <f t="shared" si="4"/>
        <v>4.7419999999999973</v>
      </c>
      <c r="I104" s="10">
        <f t="shared" si="5"/>
        <v>0.92062535569616022</v>
      </c>
      <c r="J104" s="17">
        <f t="shared" si="6"/>
        <v>10065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69.16</v>
      </c>
      <c r="F105" s="9" t="s">
        <v>19</v>
      </c>
      <c r="G105" s="9">
        <v>60</v>
      </c>
      <c r="H105" s="9">
        <f t="shared" si="4"/>
        <v>9.1599999999999966</v>
      </c>
      <c r="I105" s="10">
        <f t="shared" si="5"/>
        <v>0.8675534991324465</v>
      </c>
      <c r="J105" s="17">
        <f t="shared" si="6"/>
        <v>2952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3.69</v>
      </c>
      <c r="F106" s="9" t="s">
        <v>10</v>
      </c>
      <c r="G106" s="9">
        <v>0</v>
      </c>
      <c r="H106" s="9">
        <f t="shared" si="4"/>
        <v>3.69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5.6</v>
      </c>
      <c r="F107" s="9" t="s">
        <v>19</v>
      </c>
      <c r="G107" s="9">
        <v>0</v>
      </c>
      <c r="H107" s="9">
        <f t="shared" si="4"/>
        <v>5.6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2.512</v>
      </c>
      <c r="F108" s="9" t="s">
        <v>10</v>
      </c>
      <c r="G108" s="9">
        <v>2.5099999999999998</v>
      </c>
      <c r="H108" s="9">
        <f t="shared" si="4"/>
        <v>2.0000000000002238E-3</v>
      </c>
      <c r="I108" s="10">
        <f t="shared" si="5"/>
        <v>0.99920382165605082</v>
      </c>
      <c r="J108" s="17">
        <f t="shared" si="6"/>
        <v>459.33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7.61</v>
      </c>
      <c r="F109" s="9" t="s">
        <v>19</v>
      </c>
      <c r="G109" s="9">
        <v>7.61</v>
      </c>
      <c r="H109" s="9">
        <f t="shared" si="4"/>
        <v>0</v>
      </c>
      <c r="I109" s="10">
        <f t="shared" si="5"/>
        <v>1</v>
      </c>
      <c r="J109" s="17">
        <f t="shared" si="6"/>
        <v>374.41200000000003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7.41</v>
      </c>
      <c r="F110" s="9" t="s">
        <v>10</v>
      </c>
      <c r="G110" s="9">
        <v>7.41</v>
      </c>
      <c r="H110" s="9">
        <f t="shared" si="4"/>
        <v>0</v>
      </c>
      <c r="I110" s="10">
        <f t="shared" si="5"/>
        <v>1</v>
      </c>
      <c r="J110" s="17">
        <f t="shared" si="6"/>
        <v>1356.03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11.15</v>
      </c>
      <c r="F111" s="9" t="s">
        <v>19</v>
      </c>
      <c r="G111" s="9">
        <v>11.15</v>
      </c>
      <c r="H111" s="9">
        <f t="shared" si="4"/>
        <v>0</v>
      </c>
      <c r="I111" s="10">
        <f t="shared" si="5"/>
        <v>1</v>
      </c>
      <c r="J111" s="17">
        <f t="shared" si="6"/>
        <v>548.58000000000004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27.18</v>
      </c>
      <c r="F112" s="9" t="s">
        <v>10</v>
      </c>
      <c r="G112" s="9">
        <v>0</v>
      </c>
      <c r="H112" s="9">
        <f t="shared" si="4"/>
        <v>27.18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1182</v>
      </c>
      <c r="F113" s="9" t="s">
        <v>23</v>
      </c>
      <c r="G113" s="9">
        <v>1000</v>
      </c>
      <c r="H113" s="9">
        <f t="shared" si="4"/>
        <v>182</v>
      </c>
      <c r="I113" s="10">
        <f t="shared" si="5"/>
        <v>0.84602368866328259</v>
      </c>
      <c r="J113" s="17">
        <f t="shared" si="6"/>
        <v>2500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4.0620000000000003</v>
      </c>
      <c r="F114" s="9" t="s">
        <v>10</v>
      </c>
      <c r="G114" s="9">
        <v>4.0599999999999996</v>
      </c>
      <c r="H114" s="9">
        <f t="shared" si="4"/>
        <v>2.0000000000006679E-3</v>
      </c>
      <c r="I114" s="10">
        <f t="shared" si="5"/>
        <v>0.99950763170851775</v>
      </c>
      <c r="J114" s="17">
        <f t="shared" si="6"/>
        <v>742.9799999999999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16.190000000000001</v>
      </c>
      <c r="F115" s="9" t="s">
        <v>10</v>
      </c>
      <c r="G115" s="9">
        <v>14.19</v>
      </c>
      <c r="H115" s="9">
        <f t="shared" si="4"/>
        <v>2.0000000000000018</v>
      </c>
      <c r="I115" s="10">
        <f t="shared" si="5"/>
        <v>0.87646695491043847</v>
      </c>
      <c r="J115" s="17">
        <f t="shared" si="6"/>
        <v>2596.77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8.15</v>
      </c>
      <c r="F116" s="9" t="s">
        <v>10</v>
      </c>
      <c r="G116" s="9">
        <v>6.15</v>
      </c>
      <c r="H116" s="9">
        <f t="shared" si="4"/>
        <v>2</v>
      </c>
      <c r="I116" s="10">
        <f t="shared" si="5"/>
        <v>0.754601226993865</v>
      </c>
      <c r="J116" s="17">
        <f t="shared" si="6"/>
        <v>1125.45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30.81</v>
      </c>
      <c r="F117" s="9" t="s">
        <v>10</v>
      </c>
      <c r="G117" s="9">
        <v>25.81</v>
      </c>
      <c r="H117" s="9">
        <f t="shared" si="4"/>
        <v>5</v>
      </c>
      <c r="I117" s="10">
        <f t="shared" si="5"/>
        <v>0.83771502758844529</v>
      </c>
      <c r="J117" s="17">
        <f t="shared" si="6"/>
        <v>4723.2299999999996</v>
      </c>
      <c r="K117" s="16"/>
      <c r="L117" s="17">
        <f t="shared" si="7"/>
        <v>0</v>
      </c>
    </row>
    <row r="118" spans="1:12" x14ac:dyDescent="0.25">
      <c r="A118" s="9" t="s">
        <v>68</v>
      </c>
      <c r="B118" s="29" t="s">
        <v>195</v>
      </c>
      <c r="C118" s="9">
        <v>243</v>
      </c>
      <c r="D118" s="9">
        <v>64.58</v>
      </c>
      <c r="E118" s="9">
        <v>132.06399999999999</v>
      </c>
      <c r="F118" s="9" t="s">
        <v>10</v>
      </c>
      <c r="G118" s="9">
        <v>118.86</v>
      </c>
      <c r="H118" s="9">
        <f t="shared" si="4"/>
        <v>13.203999999999994</v>
      </c>
      <c r="I118" s="10">
        <f t="shared" si="5"/>
        <v>0.90001817300702691</v>
      </c>
      <c r="J118" s="17">
        <f t="shared" si="6"/>
        <v>7675.9787999999999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14500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272</v>
      </c>
      <c r="C127" s="9">
        <v>256</v>
      </c>
      <c r="D127" s="9">
        <v>2500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4"/>
        <v>1</v>
      </c>
      <c r="I129" s="10">
        <f t="shared" si="5"/>
        <v>0</v>
      </c>
      <c r="J129" s="18">
        <f t="shared" ref="J129" si="8">D129*E129*I129</f>
        <v>0</v>
      </c>
      <c r="K129" s="10"/>
      <c r="L129" s="18">
        <f t="shared" si="7"/>
        <v>0</v>
      </c>
    </row>
    <row r="130" spans="1:12" x14ac:dyDescent="0.25">
      <c r="A130" s="9" t="s">
        <v>26</v>
      </c>
      <c r="B130" s="29" t="s">
        <v>204</v>
      </c>
      <c r="C130" s="9">
        <v>260</v>
      </c>
      <c r="D130" s="9">
        <v>5535</v>
      </c>
      <c r="E130" s="9">
        <v>25.14</v>
      </c>
      <c r="F130" s="9" t="s">
        <v>19</v>
      </c>
      <c r="G130" s="9">
        <v>25.14</v>
      </c>
      <c r="H130" s="9">
        <f t="shared" si="4"/>
        <v>0</v>
      </c>
      <c r="I130" s="10">
        <f t="shared" si="5"/>
        <v>1</v>
      </c>
      <c r="J130" s="17">
        <f t="shared" si="6"/>
        <v>139149.9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205</v>
      </c>
      <c r="C131" s="9">
        <v>262</v>
      </c>
      <c r="D131" s="9">
        <v>450</v>
      </c>
      <c r="E131" s="9">
        <v>3</v>
      </c>
      <c r="F131" s="9" t="s">
        <v>13</v>
      </c>
      <c r="G131" s="9">
        <v>3</v>
      </c>
      <c r="H131" s="9">
        <f t="shared" si="4"/>
        <v>0</v>
      </c>
      <c r="I131" s="10">
        <f t="shared" si="5"/>
        <v>1</v>
      </c>
      <c r="J131" s="17">
        <f>D131*G131</f>
        <v>1350</v>
      </c>
      <c r="K131" s="16"/>
      <c r="L131" s="17">
        <f t="shared" si="7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14832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49" si="9">E133-G133</f>
        <v>0</v>
      </c>
      <c r="I133" s="10">
        <f t="shared" ref="I133:I149" si="10">G133/E133</f>
        <v>1</v>
      </c>
      <c r="J133" s="17">
        <f t="shared" si="6"/>
        <v>1500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0</v>
      </c>
      <c r="H134" s="9">
        <f t="shared" si="9"/>
        <v>12.5</v>
      </c>
      <c r="I134" s="10">
        <f t="shared" si="10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0</v>
      </c>
      <c r="H136" s="9">
        <f t="shared" si="9"/>
        <v>1</v>
      </c>
      <c r="I136" s="10">
        <f t="shared" si="10"/>
        <v>0</v>
      </c>
      <c r="J136" s="17">
        <f t="shared" si="6"/>
        <v>0</v>
      </c>
      <c r="K136" s="16">
        <v>1</v>
      </c>
      <c r="L136" s="17">
        <f t="shared" si="7"/>
        <v>350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9"/>
        <v>-1.0000000000047748E-3</v>
      </c>
      <c r="I137" s="10">
        <f t="shared" si="10"/>
        <v>1.0000130669419436</v>
      </c>
      <c r="J137" s="17">
        <f t="shared" si="6"/>
        <v>2602.02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9"/>
        <v>2.6000000000010459E-3</v>
      </c>
      <c r="I138" s="10">
        <f t="shared" si="10"/>
        <v>0.99991127067222696</v>
      </c>
      <c r="J138" s="17">
        <f t="shared" si="6"/>
        <v>2256.1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9"/>
        <v>0</v>
      </c>
      <c r="I139" s="10">
        <f t="shared" si="10"/>
        <v>1</v>
      </c>
      <c r="J139" s="17">
        <f t="shared" si="6"/>
        <v>1518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9"/>
        <v>-4.5000000000001705E-3</v>
      </c>
      <c r="I140" s="10">
        <f t="shared" si="10"/>
        <v>1.0002589853529396</v>
      </c>
      <c r="J140" s="17">
        <f t="shared" si="6"/>
        <v>2624.3799999999997</v>
      </c>
      <c r="K140" s="16"/>
      <c r="L140" s="17">
        <f t="shared" si="7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9"/>
        <v>1</v>
      </c>
      <c r="I141" s="10">
        <f t="shared" si="10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9"/>
        <v>0</v>
      </c>
      <c r="I142" s="10">
        <f t="shared" si="10"/>
        <v>1</v>
      </c>
      <c r="J142" s="17">
        <f t="shared" si="6"/>
        <v>300</v>
      </c>
      <c r="K142" s="16"/>
      <c r="L142" s="17">
        <f t="shared" si="7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9"/>
        <v>0</v>
      </c>
      <c r="I143" s="10">
        <f t="shared" si="10"/>
        <v>1</v>
      </c>
      <c r="J143" s="17">
        <f t="shared" si="6"/>
        <v>400</v>
      </c>
      <c r="K143" s="16"/>
      <c r="L143" s="17">
        <f t="shared" si="7"/>
        <v>0</v>
      </c>
    </row>
    <row r="144" spans="1:12" x14ac:dyDescent="0.25">
      <c r="A144" s="9" t="s">
        <v>22</v>
      </c>
      <c r="B144" s="29" t="s">
        <v>337</v>
      </c>
      <c r="C144" s="9">
        <v>286</v>
      </c>
      <c r="D144" s="9">
        <v>301.392</v>
      </c>
      <c r="E144" s="9">
        <v>3.5525000000000002</v>
      </c>
      <c r="F144" s="9" t="s">
        <v>10</v>
      </c>
      <c r="G144" s="9">
        <v>3.55</v>
      </c>
      <c r="H144" s="9">
        <f t="shared" si="9"/>
        <v>2.5000000000003908E-3</v>
      </c>
      <c r="I144" s="10">
        <f t="shared" si="10"/>
        <v>0.99929627023223067</v>
      </c>
      <c r="J144" s="17">
        <f t="shared" si="6"/>
        <v>1069.9415999999999</v>
      </c>
      <c r="K144" s="16"/>
      <c r="L144" s="17">
        <f t="shared" si="7"/>
        <v>0</v>
      </c>
    </row>
    <row r="145" spans="1:12" x14ac:dyDescent="0.25">
      <c r="A145" s="9" t="s">
        <v>22</v>
      </c>
      <c r="B145" s="29" t="s">
        <v>338</v>
      </c>
      <c r="C145" s="9">
        <v>288</v>
      </c>
      <c r="D145" s="9">
        <v>32.799999999999997</v>
      </c>
      <c r="E145" s="9">
        <v>39</v>
      </c>
      <c r="F145" s="9" t="s">
        <v>19</v>
      </c>
      <c r="G145" s="9">
        <v>0</v>
      </c>
      <c r="H145" s="9">
        <f t="shared" si="9"/>
        <v>39</v>
      </c>
      <c r="I145" s="10">
        <f t="shared" si="10"/>
        <v>0</v>
      </c>
      <c r="J145" s="17">
        <f t="shared" si="6"/>
        <v>0</v>
      </c>
      <c r="K145" s="16"/>
      <c r="L145" s="17">
        <f t="shared" si="7"/>
        <v>0</v>
      </c>
    </row>
    <row r="146" spans="1:12" x14ac:dyDescent="0.25">
      <c r="A146" s="9" t="s">
        <v>22</v>
      </c>
      <c r="B146" s="29" t="s">
        <v>332</v>
      </c>
      <c r="C146" s="9">
        <v>313</v>
      </c>
      <c r="D146" s="9">
        <v>301.392</v>
      </c>
      <c r="E146" s="9">
        <v>4.1849999999999996</v>
      </c>
      <c r="F146" s="9" t="s">
        <v>10</v>
      </c>
      <c r="G146" s="9">
        <v>0</v>
      </c>
      <c r="H146" s="9">
        <f t="shared" si="9"/>
        <v>4.1849999999999996</v>
      </c>
      <c r="I146" s="10">
        <f t="shared" si="10"/>
        <v>0</v>
      </c>
      <c r="J146" s="17">
        <f t="shared" si="6"/>
        <v>0</v>
      </c>
      <c r="K146" s="16"/>
      <c r="L146" s="17">
        <f t="shared" si="7"/>
        <v>0</v>
      </c>
    </row>
    <row r="147" spans="1:12" x14ac:dyDescent="0.25">
      <c r="A147" s="9" t="s">
        <v>18</v>
      </c>
      <c r="B147" s="29" t="s">
        <v>222</v>
      </c>
      <c r="C147" s="9">
        <v>350</v>
      </c>
      <c r="D147" s="9">
        <v>1</v>
      </c>
      <c r="E147" s="9">
        <v>1</v>
      </c>
      <c r="F147" s="9" t="s">
        <v>12</v>
      </c>
      <c r="G147" s="9">
        <v>0</v>
      </c>
      <c r="H147" s="9">
        <f t="shared" si="9"/>
        <v>1</v>
      </c>
      <c r="I147" s="10">
        <f t="shared" si="10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60</v>
      </c>
      <c r="B148" s="29" t="s">
        <v>328</v>
      </c>
      <c r="C148" s="9">
        <v>351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9"/>
        <v>1</v>
      </c>
      <c r="I148" s="10">
        <f t="shared" si="10"/>
        <v>0</v>
      </c>
      <c r="J148" s="17">
        <f t="shared" si="6"/>
        <v>0</v>
      </c>
      <c r="K148" s="16"/>
      <c r="L148" s="17">
        <f t="shared" si="7"/>
        <v>0</v>
      </c>
    </row>
    <row r="149" spans="1:12" x14ac:dyDescent="0.25">
      <c r="A149" s="9" t="s">
        <v>46</v>
      </c>
      <c r="B149" s="29" t="s">
        <v>384</v>
      </c>
      <c r="C149" s="9">
        <v>507</v>
      </c>
      <c r="D149" s="9">
        <v>5535</v>
      </c>
      <c r="E149" s="9">
        <v>8.1377000000000006</v>
      </c>
      <c r="F149" s="9" t="s">
        <v>19</v>
      </c>
      <c r="G149" s="9">
        <v>8.14</v>
      </c>
      <c r="H149" s="9">
        <f t="shared" si="9"/>
        <v>-2.2999999999999687E-3</v>
      </c>
      <c r="I149" s="10">
        <f t="shared" si="10"/>
        <v>1.000282635142608</v>
      </c>
      <c r="J149" s="17">
        <f t="shared" si="6"/>
        <v>45054.9</v>
      </c>
      <c r="K149" s="16"/>
      <c r="L149" s="17">
        <f t="shared" si="7"/>
        <v>0</v>
      </c>
    </row>
    <row r="150" spans="1:12" ht="15.75" x14ac:dyDescent="0.25">
      <c r="J150" s="53">
        <f>SUM(J4:J149)</f>
        <v>1082956.3242800001</v>
      </c>
      <c r="L150" s="53">
        <f>SUM(L4:L149)</f>
        <v>350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88</v>
      </c>
      <c r="C5" s="3">
        <v>4</v>
      </c>
      <c r="D5" s="3">
        <v>211.68</v>
      </c>
      <c r="E5" s="3">
        <v>107.55</v>
      </c>
      <c r="F5" s="3" t="s">
        <v>14</v>
      </c>
      <c r="G5" s="3">
        <v>107.55</v>
      </c>
      <c r="H5" s="3">
        <v>0</v>
      </c>
      <c r="I5" s="3">
        <v>100</v>
      </c>
      <c r="J5">
        <f t="shared" ref="J5:J68" si="0">D5*G5</f>
        <v>22766.184000000001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89</v>
      </c>
      <c r="C6" s="3">
        <v>5</v>
      </c>
      <c r="D6" s="3">
        <v>22</v>
      </c>
      <c r="E6" s="3">
        <v>53.78</v>
      </c>
      <c r="F6" s="3" t="s">
        <v>10</v>
      </c>
      <c r="G6" s="3">
        <v>53.78</v>
      </c>
      <c r="H6" s="3">
        <v>0</v>
      </c>
      <c r="I6" s="3">
        <v>100</v>
      </c>
      <c r="J6">
        <f t="shared" si="0"/>
        <v>1183.1600000000001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90</v>
      </c>
      <c r="C7" s="3">
        <v>8</v>
      </c>
      <c r="D7" s="3">
        <v>141.12</v>
      </c>
      <c r="E7" s="3">
        <v>93.48</v>
      </c>
      <c r="F7" s="3" t="s">
        <v>14</v>
      </c>
      <c r="G7" s="3">
        <v>93.48</v>
      </c>
      <c r="H7" s="3">
        <v>0</v>
      </c>
      <c r="I7" s="3">
        <v>100</v>
      </c>
      <c r="J7">
        <f t="shared" si="0"/>
        <v>13191.8976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93</v>
      </c>
      <c r="C8" s="3">
        <v>14</v>
      </c>
      <c r="D8" s="3">
        <v>22</v>
      </c>
      <c r="E8" s="3">
        <v>91.86</v>
      </c>
      <c r="F8" s="3" t="s">
        <v>10</v>
      </c>
      <c r="G8" s="3">
        <v>91.86</v>
      </c>
      <c r="H8" s="3">
        <v>0</v>
      </c>
      <c r="I8" s="3">
        <v>100</v>
      </c>
      <c r="J8">
        <f t="shared" si="0"/>
        <v>2020.92</v>
      </c>
      <c r="K8" s="3">
        <v>0</v>
      </c>
      <c r="L8">
        <f t="shared" si="1"/>
        <v>0</v>
      </c>
    </row>
    <row r="9" spans="1:12" x14ac:dyDescent="0.25">
      <c r="A9" s="3" t="s">
        <v>15</v>
      </c>
      <c r="B9" s="3" t="s">
        <v>94</v>
      </c>
      <c r="C9" s="3">
        <v>18</v>
      </c>
      <c r="D9" s="3">
        <v>5500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5500</v>
      </c>
      <c r="K9" s="3">
        <v>0</v>
      </c>
      <c r="L9">
        <f t="shared" si="1"/>
        <v>0</v>
      </c>
    </row>
    <row r="10" spans="1:12" x14ac:dyDescent="0.25">
      <c r="A10" s="3" t="s">
        <v>15</v>
      </c>
      <c r="B10" s="3" t="s">
        <v>94</v>
      </c>
      <c r="C10" s="3">
        <v>19</v>
      </c>
      <c r="D10" s="3">
        <v>3000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95</v>
      </c>
      <c r="C11" s="3">
        <v>20</v>
      </c>
      <c r="D11" s="3">
        <v>1000</v>
      </c>
      <c r="E11" s="3">
        <v>3.4660000000000002</v>
      </c>
      <c r="F11" s="3" t="s">
        <v>14</v>
      </c>
      <c r="G11" s="3">
        <v>3.47</v>
      </c>
      <c r="H11" s="3">
        <v>0</v>
      </c>
      <c r="I11" s="3">
        <v>100</v>
      </c>
      <c r="J11">
        <f t="shared" si="0"/>
        <v>3470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96</v>
      </c>
      <c r="C12" s="3">
        <v>21</v>
      </c>
      <c r="D12" s="3">
        <v>1000</v>
      </c>
      <c r="E12" s="3">
        <v>2.8860000000000001</v>
      </c>
      <c r="F12" s="3" t="s">
        <v>14</v>
      </c>
      <c r="G12" s="3">
        <v>2.89</v>
      </c>
      <c r="H12" s="3">
        <v>0</v>
      </c>
      <c r="I12" s="3">
        <v>100</v>
      </c>
      <c r="J12">
        <f t="shared" si="0"/>
        <v>2890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97</v>
      </c>
      <c r="C13" s="3">
        <v>22</v>
      </c>
      <c r="D13" s="3">
        <v>1000</v>
      </c>
      <c r="E13" s="3">
        <v>9.1859999999999999</v>
      </c>
      <c r="F13" s="3" t="s">
        <v>14</v>
      </c>
      <c r="G13" s="3">
        <v>9.19</v>
      </c>
      <c r="H13" s="3">
        <v>0</v>
      </c>
      <c r="I13" s="3">
        <v>100</v>
      </c>
      <c r="J13">
        <f t="shared" si="0"/>
        <v>9190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98</v>
      </c>
      <c r="C14" s="3">
        <v>23</v>
      </c>
      <c r="D14" s="3">
        <v>7500</v>
      </c>
      <c r="E14" s="3">
        <v>0.3</v>
      </c>
      <c r="F14" s="3" t="s">
        <v>16</v>
      </c>
      <c r="G14" s="3">
        <v>0.3</v>
      </c>
      <c r="H14" s="3">
        <v>0</v>
      </c>
      <c r="I14" s="3">
        <v>100</v>
      </c>
      <c r="J14">
        <f t="shared" si="0"/>
        <v>2250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99</v>
      </c>
      <c r="C15" s="3">
        <v>24</v>
      </c>
      <c r="D15" s="3">
        <v>7500</v>
      </c>
      <c r="E15" s="3">
        <v>0.7</v>
      </c>
      <c r="F15" s="3" t="s">
        <v>16</v>
      </c>
      <c r="G15" s="3">
        <v>0.7</v>
      </c>
      <c r="H15" s="3">
        <v>0</v>
      </c>
      <c r="I15" s="3">
        <v>100</v>
      </c>
      <c r="J15">
        <f t="shared" si="0"/>
        <v>5250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100</v>
      </c>
      <c r="C16" s="3">
        <v>25</v>
      </c>
      <c r="D16" s="3">
        <v>7500</v>
      </c>
      <c r="E16" s="3">
        <v>0.55000000000000004</v>
      </c>
      <c r="F16" s="3" t="s">
        <v>16</v>
      </c>
      <c r="G16" s="3">
        <v>0.55000000000000004</v>
      </c>
      <c r="H16" s="3">
        <v>0</v>
      </c>
      <c r="I16" s="3">
        <v>100</v>
      </c>
      <c r="J16">
        <f t="shared" si="0"/>
        <v>4125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101</v>
      </c>
      <c r="C17" s="3">
        <v>26</v>
      </c>
      <c r="D17" s="3">
        <v>7500</v>
      </c>
      <c r="E17" s="3">
        <v>0.8</v>
      </c>
      <c r="F17" s="3" t="s">
        <v>16</v>
      </c>
      <c r="G17" s="3">
        <v>0.8</v>
      </c>
      <c r="H17" s="3">
        <v>0</v>
      </c>
      <c r="I17" s="3">
        <v>100</v>
      </c>
      <c r="J17">
        <f t="shared" si="0"/>
        <v>6000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102</v>
      </c>
      <c r="C18" s="3">
        <v>29</v>
      </c>
      <c r="D18" s="3">
        <v>7500</v>
      </c>
      <c r="E18" s="3">
        <v>1.5</v>
      </c>
      <c r="F18" s="3" t="s">
        <v>16</v>
      </c>
      <c r="G18" s="3">
        <v>1.5</v>
      </c>
      <c r="H18" s="3">
        <v>0</v>
      </c>
      <c r="I18" s="3">
        <v>100</v>
      </c>
      <c r="J18">
        <f t="shared" si="0"/>
        <v>11250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103</v>
      </c>
      <c r="C19" s="3">
        <v>32</v>
      </c>
      <c r="D19" s="3">
        <v>7500</v>
      </c>
      <c r="E19" s="3">
        <v>0.2</v>
      </c>
      <c r="F19" s="3" t="s">
        <v>16</v>
      </c>
      <c r="G19" s="3">
        <v>0.2</v>
      </c>
      <c r="H19" s="3">
        <v>0</v>
      </c>
      <c r="I19" s="3">
        <v>100</v>
      </c>
      <c r="J19">
        <f t="shared" si="0"/>
        <v>1500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104</v>
      </c>
      <c r="C20" s="3">
        <v>35</v>
      </c>
      <c r="D20" s="3">
        <v>7500</v>
      </c>
      <c r="E20" s="3">
        <v>0.15</v>
      </c>
      <c r="F20" s="3" t="s">
        <v>16</v>
      </c>
      <c r="G20" s="3">
        <v>0.15</v>
      </c>
      <c r="H20" s="3">
        <v>0</v>
      </c>
      <c r="I20" s="3">
        <v>100</v>
      </c>
      <c r="J20">
        <f t="shared" si="0"/>
        <v>1125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380</v>
      </c>
      <c r="C21" s="3">
        <v>39</v>
      </c>
      <c r="D21" s="3">
        <v>7500</v>
      </c>
      <c r="E21" s="3">
        <v>6.6000000000000003E-2</v>
      </c>
      <c r="F21" s="3" t="s">
        <v>65</v>
      </c>
      <c r="G21" s="3">
        <v>7.0000000000000007E-2</v>
      </c>
      <c r="H21" s="3">
        <v>0</v>
      </c>
      <c r="I21" s="3">
        <v>100</v>
      </c>
      <c r="J21">
        <f t="shared" si="0"/>
        <v>525</v>
      </c>
      <c r="K21" s="3">
        <v>0</v>
      </c>
      <c r="L21">
        <f t="shared" si="1"/>
        <v>0</v>
      </c>
    </row>
    <row r="22" spans="1:12" x14ac:dyDescent="0.25">
      <c r="A22" s="3" t="s">
        <v>66</v>
      </c>
      <c r="B22" s="3" t="s">
        <v>105</v>
      </c>
      <c r="C22" s="3">
        <v>41</v>
      </c>
      <c r="D22" s="3">
        <v>301.392</v>
      </c>
      <c r="E22" s="3">
        <v>27.68</v>
      </c>
      <c r="F22" s="3" t="s">
        <v>10</v>
      </c>
      <c r="G22" s="3">
        <v>27.68</v>
      </c>
      <c r="H22" s="3">
        <v>0</v>
      </c>
      <c r="I22" s="3">
        <v>100</v>
      </c>
      <c r="J22">
        <f t="shared" si="0"/>
        <v>8342.5305599999992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106</v>
      </c>
      <c r="C23" s="3">
        <v>42</v>
      </c>
      <c r="D23" s="3">
        <v>301.392</v>
      </c>
      <c r="E23" s="3">
        <v>29.81</v>
      </c>
      <c r="F23" s="3" t="s">
        <v>10</v>
      </c>
      <c r="G23" s="3">
        <v>29.81</v>
      </c>
      <c r="H23" s="3">
        <v>0</v>
      </c>
      <c r="I23" s="3">
        <v>100</v>
      </c>
      <c r="J23">
        <f t="shared" si="0"/>
        <v>8984.4955200000004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107</v>
      </c>
      <c r="C24" s="3">
        <v>43</v>
      </c>
      <c r="D24" s="3">
        <v>301.392</v>
      </c>
      <c r="E24" s="3">
        <v>63.524700000000003</v>
      </c>
      <c r="F24" s="3" t="s">
        <v>10</v>
      </c>
      <c r="G24" s="3">
        <v>63.52</v>
      </c>
      <c r="H24" s="3">
        <v>0</v>
      </c>
      <c r="I24" s="3">
        <v>100</v>
      </c>
      <c r="J24">
        <f t="shared" si="0"/>
        <v>19144.419840000002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108</v>
      </c>
      <c r="C25" s="3">
        <v>44</v>
      </c>
      <c r="D25" s="3">
        <v>301.392</v>
      </c>
      <c r="E25" s="3">
        <v>51.69</v>
      </c>
      <c r="F25" s="3" t="s">
        <v>10</v>
      </c>
      <c r="G25" s="3">
        <v>51.69</v>
      </c>
      <c r="H25" s="3">
        <v>0</v>
      </c>
      <c r="I25" s="3">
        <v>100</v>
      </c>
      <c r="J25">
        <f t="shared" si="0"/>
        <v>15578.95248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109</v>
      </c>
      <c r="C26" s="3">
        <v>45</v>
      </c>
      <c r="D26" s="3">
        <v>301.392</v>
      </c>
      <c r="E26" s="3">
        <v>153.63999999999999</v>
      </c>
      <c r="F26" s="3" t="s">
        <v>10</v>
      </c>
      <c r="G26" s="3">
        <v>153.63999999999999</v>
      </c>
      <c r="H26" s="3">
        <v>0</v>
      </c>
      <c r="I26" s="3">
        <v>100</v>
      </c>
      <c r="J26">
        <f t="shared" si="0"/>
        <v>46305.866879999994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110</v>
      </c>
      <c r="C27" s="3">
        <v>46</v>
      </c>
      <c r="D27" s="3">
        <v>301.392</v>
      </c>
      <c r="E27" s="3">
        <v>12.33</v>
      </c>
      <c r="F27" s="3" t="s">
        <v>10</v>
      </c>
      <c r="G27" s="3">
        <v>12.33</v>
      </c>
      <c r="H27" s="3">
        <v>0</v>
      </c>
      <c r="I27" s="3">
        <v>100</v>
      </c>
      <c r="J27">
        <f t="shared" si="0"/>
        <v>3716.16336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111</v>
      </c>
      <c r="C28" s="3">
        <v>47</v>
      </c>
      <c r="D28" s="3">
        <v>301.392</v>
      </c>
      <c r="E28" s="3">
        <v>15.97</v>
      </c>
      <c r="F28" s="3" t="s">
        <v>10</v>
      </c>
      <c r="G28" s="3">
        <v>15.97</v>
      </c>
      <c r="H28" s="3">
        <v>0</v>
      </c>
      <c r="I28" s="3">
        <v>100</v>
      </c>
      <c r="J28">
        <f t="shared" si="0"/>
        <v>4813.2302399999999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381</v>
      </c>
      <c r="C29" s="3">
        <v>49</v>
      </c>
      <c r="D29" s="3">
        <v>28</v>
      </c>
      <c r="E29" s="3">
        <v>63</v>
      </c>
      <c r="F29" s="3" t="s">
        <v>23</v>
      </c>
      <c r="G29" s="3">
        <v>63</v>
      </c>
      <c r="H29" s="3">
        <v>0</v>
      </c>
      <c r="I29" s="3">
        <v>100</v>
      </c>
      <c r="J29">
        <f t="shared" si="0"/>
        <v>1764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3.04</v>
      </c>
      <c r="H33" s="3">
        <v>0</v>
      </c>
      <c r="I33" s="3">
        <v>100</v>
      </c>
      <c r="J33">
        <f t="shared" si="0"/>
        <v>6080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16.87</v>
      </c>
      <c r="H34" s="3">
        <v>0</v>
      </c>
      <c r="I34" s="3">
        <v>100</v>
      </c>
      <c r="J34">
        <f t="shared" si="0"/>
        <v>3795.75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1.77</v>
      </c>
      <c r="H35" s="3">
        <v>0</v>
      </c>
      <c r="I35" s="3">
        <v>100</v>
      </c>
      <c r="J35">
        <f t="shared" si="0"/>
        <v>3540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0.99</v>
      </c>
      <c r="H36" s="3">
        <v>0</v>
      </c>
      <c r="I36" s="3">
        <v>100</v>
      </c>
      <c r="J36">
        <f t="shared" si="0"/>
        <v>1485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119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69</v>
      </c>
      <c r="D38" s="3">
        <v>7500</v>
      </c>
      <c r="E38" s="3">
        <v>0.7</v>
      </c>
      <c r="F38" s="3" t="s">
        <v>16</v>
      </c>
      <c r="G38" s="3">
        <v>0.7</v>
      </c>
      <c r="H38" s="3">
        <v>0</v>
      </c>
      <c r="I38" s="3">
        <v>100</v>
      </c>
      <c r="J38">
        <f t="shared" si="0"/>
        <v>5250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73</v>
      </c>
      <c r="D39" s="3">
        <v>7500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8250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77</v>
      </c>
      <c r="D40" s="3">
        <v>7500</v>
      </c>
      <c r="E40" s="3">
        <v>0.2</v>
      </c>
      <c r="F40" s="3" t="s">
        <v>16</v>
      </c>
      <c r="G40" s="3">
        <v>0.2</v>
      </c>
      <c r="H40" s="3">
        <v>0</v>
      </c>
      <c r="I40" s="3">
        <v>100</v>
      </c>
      <c r="J40">
        <f t="shared" si="0"/>
        <v>1500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123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124</v>
      </c>
      <c r="C42" s="3">
        <v>84</v>
      </c>
      <c r="D42" s="3">
        <v>301.392</v>
      </c>
      <c r="E42" s="3">
        <v>49.88</v>
      </c>
      <c r="F42" s="3" t="s">
        <v>10</v>
      </c>
      <c r="G42" s="3">
        <v>49.88</v>
      </c>
      <c r="H42" s="3">
        <v>0</v>
      </c>
      <c r="I42" s="3">
        <v>100</v>
      </c>
      <c r="J42">
        <f t="shared" si="0"/>
        <v>15033.43296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125</v>
      </c>
      <c r="C43" s="3">
        <v>85</v>
      </c>
      <c r="D43" s="3">
        <v>301.392</v>
      </c>
      <c r="E43" s="3">
        <v>132.66999999999999</v>
      </c>
      <c r="F43" s="3" t="s">
        <v>10</v>
      </c>
      <c r="G43" s="3">
        <v>132.66999999999999</v>
      </c>
      <c r="H43" s="3">
        <v>0</v>
      </c>
      <c r="I43" s="3">
        <v>100</v>
      </c>
      <c r="J43">
        <f t="shared" si="0"/>
        <v>39985.676639999998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126</v>
      </c>
      <c r="C44" s="3">
        <v>86</v>
      </c>
      <c r="D44" s="3">
        <v>301.392</v>
      </c>
      <c r="E44" s="3">
        <v>12.33</v>
      </c>
      <c r="F44" s="3" t="s">
        <v>10</v>
      </c>
      <c r="G44" s="3">
        <v>12.33</v>
      </c>
      <c r="H44" s="3">
        <v>0</v>
      </c>
      <c r="I44" s="3">
        <v>100</v>
      </c>
      <c r="J44">
        <f t="shared" si="0"/>
        <v>3716.16336</v>
      </c>
      <c r="K44" s="3">
        <v>0</v>
      </c>
      <c r="L44">
        <f t="shared" si="1"/>
        <v>0</v>
      </c>
    </row>
    <row r="45" spans="1:12" x14ac:dyDescent="0.25">
      <c r="A45" s="3" t="s">
        <v>66</v>
      </c>
      <c r="B45" s="3" t="s">
        <v>127</v>
      </c>
      <c r="C45" s="3">
        <v>87</v>
      </c>
      <c r="D45" s="3">
        <v>301.392</v>
      </c>
      <c r="E45" s="3">
        <v>16.88</v>
      </c>
      <c r="F45" s="3" t="s">
        <v>10</v>
      </c>
      <c r="G45" s="3">
        <v>16.88</v>
      </c>
      <c r="H45" s="3">
        <v>0</v>
      </c>
      <c r="I45" s="3">
        <v>100</v>
      </c>
      <c r="J45">
        <f t="shared" si="0"/>
        <v>5087.4969599999995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88</v>
      </c>
      <c r="D46" s="3">
        <v>2000</v>
      </c>
      <c r="E46" s="3">
        <v>2.9430000000000001</v>
      </c>
      <c r="F46" s="3" t="s">
        <v>14</v>
      </c>
      <c r="G46" s="3">
        <v>2.94</v>
      </c>
      <c r="H46" s="3">
        <v>0</v>
      </c>
      <c r="I46" s="3">
        <v>100</v>
      </c>
      <c r="J46">
        <f t="shared" si="0"/>
        <v>5880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91</v>
      </c>
      <c r="D47" s="3">
        <v>225</v>
      </c>
      <c r="E47" s="3">
        <v>13.7</v>
      </c>
      <c r="F47" s="3" t="s">
        <v>14</v>
      </c>
      <c r="G47" s="3">
        <v>13.7</v>
      </c>
      <c r="H47" s="3">
        <v>0</v>
      </c>
      <c r="I47" s="3">
        <v>100</v>
      </c>
      <c r="J47">
        <f t="shared" si="0"/>
        <v>3082.5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130</v>
      </c>
      <c r="C48" s="3">
        <v>92</v>
      </c>
      <c r="D48" s="3">
        <v>2000</v>
      </c>
      <c r="E48" s="3">
        <v>1.99</v>
      </c>
      <c r="F48" s="3" t="s">
        <v>14</v>
      </c>
      <c r="G48" s="3">
        <v>1.99</v>
      </c>
      <c r="H48" s="3">
        <v>0</v>
      </c>
      <c r="I48" s="3">
        <v>100</v>
      </c>
      <c r="J48">
        <f t="shared" si="0"/>
        <v>3980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131</v>
      </c>
      <c r="C49" s="3">
        <v>93</v>
      </c>
      <c r="D49" s="3">
        <v>1500</v>
      </c>
      <c r="E49" s="3">
        <v>0.93700000000000006</v>
      </c>
      <c r="F49" s="3" t="s">
        <v>14</v>
      </c>
      <c r="G49" s="3">
        <v>0.94</v>
      </c>
      <c r="H49" s="3">
        <v>0</v>
      </c>
      <c r="I49" s="3">
        <v>100</v>
      </c>
      <c r="J49">
        <f t="shared" si="0"/>
        <v>1410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100</v>
      </c>
      <c r="D51" s="3">
        <v>7500</v>
      </c>
      <c r="E51" s="3">
        <v>0.25</v>
      </c>
      <c r="F51" s="3" t="s">
        <v>16</v>
      </c>
      <c r="G51" s="3">
        <v>0.25</v>
      </c>
      <c r="H51" s="3">
        <v>0</v>
      </c>
      <c r="I51" s="3">
        <v>100</v>
      </c>
      <c r="J51">
        <f t="shared" si="0"/>
        <v>1875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134</v>
      </c>
      <c r="C52" s="3">
        <v>103</v>
      </c>
      <c r="D52" s="3">
        <v>7500</v>
      </c>
      <c r="E52" s="3">
        <v>0.03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225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8.1</v>
      </c>
      <c r="H53" s="3">
        <v>0</v>
      </c>
      <c r="I53" s="3">
        <v>100</v>
      </c>
      <c r="J53">
        <f t="shared" si="0"/>
        <v>2441.2752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136</v>
      </c>
      <c r="C54" s="3">
        <v>107</v>
      </c>
      <c r="D54" s="3">
        <v>301.392</v>
      </c>
      <c r="E54" s="3">
        <v>27.13</v>
      </c>
      <c r="F54" s="3" t="s">
        <v>10</v>
      </c>
      <c r="G54" s="3">
        <v>27.13</v>
      </c>
      <c r="H54" s="3">
        <v>0</v>
      </c>
      <c r="I54" s="3">
        <v>100</v>
      </c>
      <c r="J54">
        <f t="shared" si="0"/>
        <v>8176.7649599999995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137</v>
      </c>
      <c r="C55" s="3">
        <v>108</v>
      </c>
      <c r="D55" s="3">
        <v>301.392</v>
      </c>
      <c r="E55" s="3">
        <v>2.75</v>
      </c>
      <c r="F55" s="3" t="s">
        <v>10</v>
      </c>
      <c r="G55" s="3">
        <v>2.75</v>
      </c>
      <c r="H55" s="3">
        <v>0</v>
      </c>
      <c r="I55" s="3">
        <v>100</v>
      </c>
      <c r="J55">
        <f t="shared" si="0"/>
        <v>828.82799999999997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112</v>
      </c>
      <c r="D57" s="3">
        <v>225</v>
      </c>
      <c r="E57" s="3">
        <v>2.4119999999999999</v>
      </c>
      <c r="F57" s="3" t="s">
        <v>14</v>
      </c>
      <c r="G57" s="3">
        <v>2.41</v>
      </c>
      <c r="H57" s="3">
        <v>0</v>
      </c>
      <c r="I57" s="3">
        <v>100</v>
      </c>
      <c r="J57">
        <f t="shared" si="0"/>
        <v>542.25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113</v>
      </c>
      <c r="D58" s="3">
        <v>1500</v>
      </c>
      <c r="E58" s="3">
        <v>0.22</v>
      </c>
      <c r="F58" s="3" t="s">
        <v>14</v>
      </c>
      <c r="G58" s="3">
        <v>0.22</v>
      </c>
      <c r="H58" s="3">
        <v>0</v>
      </c>
      <c r="I58" s="3">
        <v>100</v>
      </c>
      <c r="J58">
        <f t="shared" si="0"/>
        <v>330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140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18</v>
      </c>
      <c r="B60" s="3" t="s">
        <v>141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349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142</v>
      </c>
      <c r="C62" s="3">
        <v>120</v>
      </c>
      <c r="D62" s="3">
        <v>193.75200000000001</v>
      </c>
      <c r="E62" s="3">
        <v>108.88</v>
      </c>
      <c r="F62" s="3" t="s">
        <v>10</v>
      </c>
      <c r="G62" s="3">
        <v>108.88</v>
      </c>
      <c r="H62" s="3">
        <v>0</v>
      </c>
      <c r="I62" s="3">
        <v>100</v>
      </c>
      <c r="J62">
        <f t="shared" si="0"/>
        <v>21095.71776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133.21</v>
      </c>
      <c r="H63" s="3">
        <v>0</v>
      </c>
      <c r="I63" s="3">
        <v>100</v>
      </c>
      <c r="J63">
        <f t="shared" si="0"/>
        <v>25809.703920000004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67.31</v>
      </c>
      <c r="H64" s="3">
        <v>0</v>
      </c>
      <c r="I64" s="3">
        <v>100</v>
      </c>
      <c r="J64">
        <f t="shared" si="0"/>
        <v>13041.447120000001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32.04</v>
      </c>
      <c r="H65" s="3">
        <v>0</v>
      </c>
      <c r="I65" s="3">
        <v>100</v>
      </c>
      <c r="J65">
        <f t="shared" si="0"/>
        <v>2101.8239999999996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32.049999999999997</v>
      </c>
      <c r="H66" s="3">
        <v>0</v>
      </c>
      <c r="I66" s="3">
        <v>100</v>
      </c>
      <c r="J66">
        <f t="shared" si="0"/>
        <v>2102.4799999999996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1.1399999999999999</v>
      </c>
      <c r="H67" s="3">
        <v>0</v>
      </c>
      <c r="I67" s="3">
        <v>100</v>
      </c>
      <c r="J67">
        <f t="shared" si="0"/>
        <v>184.06440000000001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206.73</v>
      </c>
      <c r="H68" s="3">
        <v>0</v>
      </c>
      <c r="I68" s="3">
        <v>100</v>
      </c>
      <c r="J68">
        <f t="shared" si="0"/>
        <v>2224.4148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71.63</v>
      </c>
      <c r="H69" s="3">
        <v>0</v>
      </c>
      <c r="I69" s="3">
        <v>100</v>
      </c>
      <c r="J69">
        <f t="shared" ref="J69:J86" si="2">D69*G69</f>
        <v>10023.329159999999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194.53</v>
      </c>
      <c r="H70" s="3">
        <v>0</v>
      </c>
      <c r="I70" s="3">
        <v>100</v>
      </c>
      <c r="J70">
        <f t="shared" si="2"/>
        <v>27220.971959999999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150</v>
      </c>
      <c r="C71" s="3">
        <v>147</v>
      </c>
      <c r="D71" s="3">
        <v>193.75200000000001</v>
      </c>
      <c r="E71" s="3">
        <v>140.41</v>
      </c>
      <c r="F71" s="3" t="s">
        <v>10</v>
      </c>
      <c r="G71" s="3">
        <v>140.41</v>
      </c>
      <c r="H71" s="3">
        <v>0</v>
      </c>
      <c r="I71" s="3">
        <v>100</v>
      </c>
      <c r="J71">
        <f t="shared" si="2"/>
        <v>27204.71832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13000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13000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74.39</v>
      </c>
      <c r="H73" s="3">
        <v>0</v>
      </c>
      <c r="I73" s="3">
        <v>100</v>
      </c>
      <c r="J73">
        <f t="shared" si="2"/>
        <v>10409.54148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220.47</v>
      </c>
      <c r="H74" s="3">
        <v>0</v>
      </c>
      <c r="I74" s="3">
        <v>100</v>
      </c>
      <c r="J74">
        <f t="shared" si="2"/>
        <v>30850.808039999996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154</v>
      </c>
      <c r="C75" s="3">
        <v>156</v>
      </c>
      <c r="D75" s="3">
        <v>193.75200000000001</v>
      </c>
      <c r="E75" s="3">
        <v>113.05</v>
      </c>
      <c r="F75" s="3" t="s">
        <v>10</v>
      </c>
      <c r="G75" s="3">
        <v>113.05</v>
      </c>
      <c r="H75" s="3">
        <v>0</v>
      </c>
      <c r="I75" s="3">
        <v>100</v>
      </c>
      <c r="J75">
        <f t="shared" si="2"/>
        <v>21903.6636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11.61</v>
      </c>
      <c r="H76" s="3">
        <v>0</v>
      </c>
      <c r="I76" s="3">
        <v>100</v>
      </c>
      <c r="J76">
        <f t="shared" si="2"/>
        <v>1624.6105199999997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33.43</v>
      </c>
      <c r="H77" s="3">
        <v>0</v>
      </c>
      <c r="I77" s="3">
        <v>100</v>
      </c>
      <c r="J77">
        <f t="shared" si="2"/>
        <v>4677.9267599999994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153.38999999999999</v>
      </c>
      <c r="H78" s="3">
        <v>0</v>
      </c>
      <c r="I78" s="3">
        <v>100</v>
      </c>
      <c r="J78">
        <f t="shared" si="2"/>
        <v>29719.619279999999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158</v>
      </c>
      <c r="C79" s="3">
        <v>168</v>
      </c>
      <c r="D79" s="3">
        <v>215.28</v>
      </c>
      <c r="E79" s="3">
        <v>140.37299999999999</v>
      </c>
      <c r="F79" s="3" t="s">
        <v>10</v>
      </c>
      <c r="G79" s="3">
        <v>140.37</v>
      </c>
      <c r="H79" s="3">
        <v>0</v>
      </c>
      <c r="I79" s="3">
        <v>100</v>
      </c>
      <c r="J79">
        <f t="shared" si="2"/>
        <v>30218.853600000002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159</v>
      </c>
      <c r="C80" s="3">
        <v>170</v>
      </c>
      <c r="D80" s="3">
        <v>215.28</v>
      </c>
      <c r="E80" s="3">
        <v>36.880000000000003</v>
      </c>
      <c r="F80" s="3" t="s">
        <v>10</v>
      </c>
      <c r="G80" s="3">
        <v>36.880000000000003</v>
      </c>
      <c r="H80" s="3">
        <v>0</v>
      </c>
      <c r="I80" s="3">
        <v>100</v>
      </c>
      <c r="J80">
        <f t="shared" si="2"/>
        <v>7939.5264000000006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160</v>
      </c>
      <c r="C81" s="3">
        <v>173</v>
      </c>
      <c r="D81" s="3">
        <v>107.64</v>
      </c>
      <c r="E81" s="3">
        <v>32.729999999999997</v>
      </c>
      <c r="F81" s="3" t="s">
        <v>10</v>
      </c>
      <c r="G81" s="3">
        <v>32.729999999999997</v>
      </c>
      <c r="H81" s="3">
        <v>0</v>
      </c>
      <c r="I81" s="3">
        <v>100</v>
      </c>
      <c r="J81">
        <f t="shared" si="2"/>
        <v>3523.0571999999997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161</v>
      </c>
      <c r="C82" s="3">
        <v>174</v>
      </c>
      <c r="D82" s="3">
        <v>215.28</v>
      </c>
      <c r="E82" s="3">
        <v>124.611</v>
      </c>
      <c r="F82" s="3" t="s">
        <v>10</v>
      </c>
      <c r="G82" s="3">
        <v>87.66</v>
      </c>
      <c r="H82" s="3">
        <v>36.950000000000003</v>
      </c>
      <c r="I82" s="3">
        <v>70.346000000000004</v>
      </c>
      <c r="J82">
        <f t="shared" si="2"/>
        <v>18871.444800000001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162</v>
      </c>
      <c r="C83" s="3">
        <v>178</v>
      </c>
      <c r="D83" s="3">
        <v>107.64</v>
      </c>
      <c r="E83" s="3">
        <v>32.729999999999997</v>
      </c>
      <c r="F83" s="3" t="s">
        <v>10</v>
      </c>
      <c r="G83" s="3">
        <v>32.729999999999997</v>
      </c>
      <c r="H83" s="3">
        <v>0</v>
      </c>
      <c r="I83" s="3">
        <v>100</v>
      </c>
      <c r="J83">
        <f t="shared" si="2"/>
        <v>3523.0571999999997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163</v>
      </c>
      <c r="C84" s="3">
        <v>180</v>
      </c>
      <c r="D84" s="3">
        <v>200</v>
      </c>
      <c r="E84" s="3">
        <v>14</v>
      </c>
      <c r="F84" s="3" t="s">
        <v>13</v>
      </c>
      <c r="G84" s="3">
        <v>14</v>
      </c>
      <c r="H84" s="3">
        <v>0</v>
      </c>
      <c r="I84" s="3">
        <v>100</v>
      </c>
      <c r="J84">
        <f t="shared" si="2"/>
        <v>2800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59</v>
      </c>
      <c r="B93" s="3" t="s">
        <v>173</v>
      </c>
      <c r="C93" s="3">
        <v>215</v>
      </c>
      <c r="D93" s="3">
        <v>301.392</v>
      </c>
      <c r="E93" s="3">
        <v>21.28</v>
      </c>
      <c r="F93" s="3" t="s">
        <v>10</v>
      </c>
      <c r="G93" s="3">
        <v>21.28</v>
      </c>
      <c r="H93" s="3">
        <v>0</v>
      </c>
      <c r="I93" s="3">
        <v>100</v>
      </c>
    </row>
    <row r="94" spans="1:12" x14ac:dyDescent="0.25">
      <c r="A94" s="3" t="s">
        <v>59</v>
      </c>
      <c r="B94" s="3" t="s">
        <v>174</v>
      </c>
      <c r="C94" s="3">
        <v>218</v>
      </c>
      <c r="D94" s="3">
        <v>350</v>
      </c>
      <c r="E94" s="3">
        <v>15</v>
      </c>
      <c r="F94" s="3" t="s">
        <v>13</v>
      </c>
      <c r="G94" s="3">
        <v>15</v>
      </c>
      <c r="H94" s="3">
        <v>0</v>
      </c>
      <c r="I94" s="3">
        <v>100</v>
      </c>
    </row>
    <row r="95" spans="1:12" x14ac:dyDescent="0.25">
      <c r="A95" s="3" t="s">
        <v>59</v>
      </c>
      <c r="B95" s="3" t="s">
        <v>175</v>
      </c>
      <c r="C95" s="3">
        <v>219</v>
      </c>
      <c r="D95" s="3">
        <v>82</v>
      </c>
      <c r="E95" s="3">
        <v>37.082000000000001</v>
      </c>
      <c r="F95" s="3" t="s">
        <v>19</v>
      </c>
      <c r="G95" s="3">
        <v>37.08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176</v>
      </c>
      <c r="C96" s="3">
        <v>220</v>
      </c>
      <c r="D96" s="3">
        <v>32.799999999999997</v>
      </c>
      <c r="E96" s="3">
        <v>111.25</v>
      </c>
      <c r="F96" s="3" t="s">
        <v>19</v>
      </c>
      <c r="G96" s="3">
        <v>111.25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177</v>
      </c>
      <c r="C97" s="3">
        <v>221</v>
      </c>
      <c r="D97" s="3">
        <v>131.19999999999999</v>
      </c>
      <c r="E97" s="3">
        <v>27.297999999999998</v>
      </c>
      <c r="F97" s="3" t="s">
        <v>19</v>
      </c>
      <c r="G97" s="3">
        <v>27.3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178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179</v>
      </c>
      <c r="C99" s="3">
        <v>224</v>
      </c>
      <c r="D99" s="3">
        <v>183</v>
      </c>
      <c r="E99" s="3">
        <v>58.71</v>
      </c>
      <c r="F99" s="3" t="s">
        <v>10</v>
      </c>
      <c r="G99" s="3">
        <v>58.71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180</v>
      </c>
      <c r="C100" s="3">
        <v>225</v>
      </c>
      <c r="D100" s="3">
        <v>49.2</v>
      </c>
      <c r="E100" s="3">
        <v>59.43</v>
      </c>
      <c r="F100" s="3" t="s">
        <v>19</v>
      </c>
      <c r="G100" s="3">
        <v>59.43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181</v>
      </c>
      <c r="C101" s="3">
        <v>226</v>
      </c>
      <c r="D101" s="3">
        <v>183</v>
      </c>
      <c r="E101" s="3">
        <v>59.741999999999997</v>
      </c>
      <c r="F101" s="3" t="s">
        <v>10</v>
      </c>
      <c r="G101" s="3">
        <v>59.74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182</v>
      </c>
      <c r="C102" s="3">
        <v>227</v>
      </c>
      <c r="D102" s="3">
        <v>49.2</v>
      </c>
      <c r="E102" s="3">
        <v>69.16</v>
      </c>
      <c r="F102" s="3" t="s">
        <v>19</v>
      </c>
      <c r="G102" s="3">
        <v>69.16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183</v>
      </c>
      <c r="C103" s="3">
        <v>228</v>
      </c>
      <c r="D103" s="3">
        <v>183</v>
      </c>
      <c r="E103" s="3">
        <v>3.69</v>
      </c>
      <c r="F103" s="3" t="s">
        <v>10</v>
      </c>
      <c r="G103" s="3">
        <v>3.69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184</v>
      </c>
      <c r="C104" s="3">
        <v>229</v>
      </c>
      <c r="D104" s="3">
        <v>49.2</v>
      </c>
      <c r="E104" s="3">
        <v>5.6</v>
      </c>
      <c r="F104" s="3" t="s">
        <v>19</v>
      </c>
      <c r="G104" s="3">
        <v>5.6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185</v>
      </c>
      <c r="C105" s="3">
        <v>230</v>
      </c>
      <c r="D105" s="3">
        <v>183</v>
      </c>
      <c r="E105" s="3">
        <v>2.512</v>
      </c>
      <c r="F105" s="3" t="s">
        <v>10</v>
      </c>
      <c r="G105" s="3">
        <v>2.5099999999999998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186</v>
      </c>
      <c r="C106" s="3">
        <v>231</v>
      </c>
      <c r="D106" s="3">
        <v>49.2</v>
      </c>
      <c r="E106" s="3">
        <v>7.61</v>
      </c>
      <c r="F106" s="3" t="s">
        <v>19</v>
      </c>
      <c r="G106" s="3">
        <v>7.61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187</v>
      </c>
      <c r="C107" s="3">
        <v>232</v>
      </c>
      <c r="D107" s="3">
        <v>183</v>
      </c>
      <c r="E107" s="3">
        <v>7.41</v>
      </c>
      <c r="F107" s="3" t="s">
        <v>10</v>
      </c>
      <c r="G107" s="3">
        <v>7.41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188</v>
      </c>
      <c r="C108" s="3">
        <v>233</v>
      </c>
      <c r="D108" s="3">
        <v>49.2</v>
      </c>
      <c r="E108" s="3">
        <v>11.15</v>
      </c>
      <c r="F108" s="3" t="s">
        <v>19</v>
      </c>
      <c r="G108" s="3">
        <v>11.15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189</v>
      </c>
      <c r="C109" s="3">
        <v>234</v>
      </c>
      <c r="D109" s="3">
        <v>183</v>
      </c>
      <c r="E109" s="3">
        <v>27.18</v>
      </c>
      <c r="F109" s="3" t="s">
        <v>10</v>
      </c>
      <c r="G109" s="3">
        <v>27.18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190</v>
      </c>
      <c r="C110" s="3">
        <v>235</v>
      </c>
      <c r="D110" s="3">
        <v>2.5</v>
      </c>
      <c r="E110" s="3">
        <v>1182</v>
      </c>
      <c r="F110" s="3" t="s">
        <v>23</v>
      </c>
      <c r="G110" s="3">
        <v>1182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191</v>
      </c>
      <c r="C111" s="3">
        <v>237</v>
      </c>
      <c r="D111" s="3">
        <v>183</v>
      </c>
      <c r="E111" s="3">
        <v>4.0620000000000003</v>
      </c>
      <c r="F111" s="3" t="s">
        <v>10</v>
      </c>
      <c r="G111" s="3">
        <v>4.0599999999999996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192</v>
      </c>
      <c r="C112" s="3">
        <v>238</v>
      </c>
      <c r="D112" s="3">
        <v>183</v>
      </c>
      <c r="E112" s="3">
        <v>16.190999999999999</v>
      </c>
      <c r="F112" s="3" t="s">
        <v>10</v>
      </c>
      <c r="G112" s="3">
        <v>16.190000000000001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193</v>
      </c>
      <c r="C113" s="3">
        <v>239</v>
      </c>
      <c r="D113" s="3">
        <v>183</v>
      </c>
      <c r="E113" s="3">
        <v>8.15</v>
      </c>
      <c r="F113" s="3" t="s">
        <v>10</v>
      </c>
      <c r="G113" s="3">
        <v>8.15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194</v>
      </c>
      <c r="C114" s="3">
        <v>240</v>
      </c>
      <c r="D114" s="3">
        <v>183</v>
      </c>
      <c r="E114" s="3">
        <v>30.83</v>
      </c>
      <c r="F114" s="3" t="s">
        <v>10</v>
      </c>
      <c r="G114" s="3">
        <v>30.83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132.06399999999999</v>
      </c>
      <c r="F115" s="3" t="s">
        <v>10</v>
      </c>
      <c r="G115" s="3">
        <v>132.06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273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272</v>
      </c>
      <c r="C124" s="3">
        <v>256</v>
      </c>
      <c r="D124" s="3">
        <v>2500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202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203</v>
      </c>
      <c r="C126" s="3">
        <v>258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26</v>
      </c>
      <c r="B127" s="3" t="s">
        <v>204</v>
      </c>
      <c r="C127" s="3">
        <v>260</v>
      </c>
      <c r="D127" s="3">
        <v>5535</v>
      </c>
      <c r="E127" s="3">
        <v>27.48</v>
      </c>
      <c r="F127" s="3" t="s">
        <v>19</v>
      </c>
      <c r="G127" s="3">
        <v>27.48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205</v>
      </c>
      <c r="C128" s="3">
        <v>262</v>
      </c>
      <c r="D128" s="3">
        <v>450</v>
      </c>
      <c r="E128" s="3">
        <v>3</v>
      </c>
      <c r="F128" s="3" t="s">
        <v>13</v>
      </c>
      <c r="G128" s="3">
        <v>3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206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208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382</v>
      </c>
      <c r="C132" s="3">
        <v>268</v>
      </c>
      <c r="D132" s="3">
        <v>5535</v>
      </c>
      <c r="E132" s="3">
        <v>1.0057</v>
      </c>
      <c r="F132" s="3" t="s">
        <v>19</v>
      </c>
      <c r="G132" s="3">
        <v>1.01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210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211</v>
      </c>
      <c r="C134" s="3">
        <v>274</v>
      </c>
      <c r="D134" s="3">
        <v>350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212</v>
      </c>
      <c r="C135" s="3">
        <v>275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218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59</v>
      </c>
      <c r="B143" s="3" t="s">
        <v>337</v>
      </c>
      <c r="C143" s="3">
        <v>286</v>
      </c>
      <c r="D143" s="3">
        <v>301.392</v>
      </c>
      <c r="E143" s="3">
        <v>3.048</v>
      </c>
      <c r="F143" s="3" t="s">
        <v>10</v>
      </c>
      <c r="G143" s="3">
        <v>3.05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59</v>
      </c>
      <c r="B145" s="3" t="s">
        <v>338</v>
      </c>
      <c r="C145" s="3">
        <v>288</v>
      </c>
      <c r="D145" s="3">
        <v>32.799999999999997</v>
      </c>
      <c r="E145" s="3">
        <v>39</v>
      </c>
      <c r="F145" s="3" t="s">
        <v>19</v>
      </c>
      <c r="G145" s="3">
        <v>0</v>
      </c>
      <c r="H145" s="3">
        <v>39</v>
      </c>
      <c r="I145" s="3">
        <v>0</v>
      </c>
    </row>
    <row r="146" spans="1:9" x14ac:dyDescent="0.25">
      <c r="A146" s="3" t="s">
        <v>59</v>
      </c>
      <c r="B146" s="3" t="s">
        <v>332</v>
      </c>
      <c r="C146" s="3">
        <v>313</v>
      </c>
      <c r="D146" s="3">
        <v>301.392</v>
      </c>
      <c r="E146" s="3">
        <v>4.1849999999999996</v>
      </c>
      <c r="F146" s="3" t="s">
        <v>10</v>
      </c>
      <c r="G146" s="3">
        <v>0</v>
      </c>
      <c r="H146" s="3">
        <v>4.1900000000000004</v>
      </c>
      <c r="I146" s="3">
        <v>0</v>
      </c>
    </row>
    <row r="147" spans="1:9" x14ac:dyDescent="0.25">
      <c r="A147" s="3" t="s">
        <v>60</v>
      </c>
      <c r="B147" s="3" t="s">
        <v>328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17</v>
      </c>
      <c r="B148" s="3" t="s">
        <v>310</v>
      </c>
      <c r="C148" s="3">
        <v>354</v>
      </c>
      <c r="D148" s="3">
        <v>34.979999999999997</v>
      </c>
      <c r="E148" s="3">
        <v>306.95</v>
      </c>
      <c r="F148" s="3" t="s">
        <v>10</v>
      </c>
      <c r="G148" s="3">
        <v>306.95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264</v>
      </c>
      <c r="C149" s="3">
        <v>421</v>
      </c>
      <c r="D149" s="3">
        <v>1500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229</v>
      </c>
      <c r="C150" s="3">
        <v>447</v>
      </c>
      <c r="D150" s="3">
        <v>4500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341</v>
      </c>
      <c r="C151" s="3">
        <v>464</v>
      </c>
      <c r="D151" s="3">
        <v>1000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393</v>
      </c>
      <c r="C152" s="3">
        <v>486</v>
      </c>
      <c r="D152" s="3">
        <v>1000</v>
      </c>
      <c r="E152" s="3">
        <v>2</v>
      </c>
      <c r="F152" s="3" t="s">
        <v>13</v>
      </c>
      <c r="G152" s="3">
        <v>2</v>
      </c>
      <c r="H152" s="3">
        <v>0</v>
      </c>
      <c r="I152" s="3">
        <v>100</v>
      </c>
    </row>
    <row r="153" spans="1:9" x14ac:dyDescent="0.25">
      <c r="A153" s="3" t="s">
        <v>38</v>
      </c>
      <c r="B153" s="3" t="s">
        <v>561</v>
      </c>
      <c r="C153" s="3">
        <v>512</v>
      </c>
      <c r="D153" s="3">
        <v>107.64</v>
      </c>
      <c r="E153" s="3">
        <v>36.951999999999998</v>
      </c>
      <c r="F153" s="3" t="s">
        <v>10</v>
      </c>
      <c r="G153" s="3">
        <v>36.950000000000003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3:L9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0.01</v>
      </c>
      <c r="I51" s="3">
        <v>95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0.24</v>
      </c>
      <c r="H52" s="3">
        <v>0.01</v>
      </c>
      <c r="I52" s="3">
        <v>95</v>
      </c>
      <c r="J52">
        <f t="shared" si="0"/>
        <v>1800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7.7</v>
      </c>
      <c r="H54" s="3">
        <v>0.41</v>
      </c>
      <c r="I54" s="3">
        <v>95</v>
      </c>
      <c r="J54">
        <f t="shared" si="0"/>
        <v>2320.7184000000002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25.77</v>
      </c>
      <c r="H55" s="3">
        <v>1.36</v>
      </c>
      <c r="I55" s="3">
        <v>95</v>
      </c>
      <c r="J55">
        <f t="shared" si="0"/>
        <v>7766.8718399999998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0.39</v>
      </c>
      <c r="H57" s="3">
        <v>0.02</v>
      </c>
      <c r="I57" s="3">
        <v>95</v>
      </c>
      <c r="J57">
        <f t="shared" si="0"/>
        <v>780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2.29</v>
      </c>
      <c r="H58" s="3">
        <v>0.12</v>
      </c>
      <c r="I58" s="3">
        <v>95</v>
      </c>
      <c r="J58">
        <f t="shared" si="0"/>
        <v>515.25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142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0</v>
      </c>
      <c r="H62" s="3">
        <v>115.89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0</v>
      </c>
      <c r="H63" s="3">
        <v>133.21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150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14500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154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217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219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34</v>
      </c>
      <c r="B86" s="3" t="s">
        <v>313</v>
      </c>
      <c r="C86" s="3">
        <v>287</v>
      </c>
      <c r="D86" s="3">
        <v>800</v>
      </c>
      <c r="E86" s="3">
        <v>1</v>
      </c>
      <c r="F86" s="3" t="s">
        <v>13</v>
      </c>
      <c r="G86" s="3">
        <v>1</v>
      </c>
      <c r="H86" s="3">
        <v>0</v>
      </c>
      <c r="I86" s="3">
        <v>100</v>
      </c>
      <c r="J86">
        <f t="shared" si="2"/>
        <v>800</v>
      </c>
      <c r="K86" s="3">
        <v>0</v>
      </c>
      <c r="L86">
        <f t="shared" si="3"/>
        <v>0</v>
      </c>
    </row>
    <row r="87" spans="1:12" x14ac:dyDescent="0.25">
      <c r="A87" s="3" t="s">
        <v>37</v>
      </c>
      <c r="B87" s="3" t="s">
        <v>220</v>
      </c>
      <c r="C87" s="3">
        <v>293</v>
      </c>
      <c r="D87" s="3">
        <v>310</v>
      </c>
      <c r="E87" s="3">
        <v>203.16</v>
      </c>
      <c r="F87" s="3" t="s">
        <v>23</v>
      </c>
      <c r="G87" s="3">
        <v>111.74</v>
      </c>
      <c r="H87" s="3">
        <v>91.42</v>
      </c>
      <c r="I87" s="3">
        <v>55</v>
      </c>
    </row>
    <row r="88" spans="1:12" x14ac:dyDescent="0.25">
      <c r="A88" s="3" t="s">
        <v>18</v>
      </c>
      <c r="B88" s="3" t="s">
        <v>222</v>
      </c>
      <c r="C88" s="3">
        <v>350</v>
      </c>
      <c r="D88" s="3">
        <v>1</v>
      </c>
      <c r="E88" s="3">
        <v>3</v>
      </c>
      <c r="F88" s="3" t="s">
        <v>12</v>
      </c>
      <c r="G88" s="3">
        <v>0</v>
      </c>
      <c r="H88" s="3">
        <v>3</v>
      </c>
      <c r="I88" s="3">
        <v>0</v>
      </c>
    </row>
    <row r="89" spans="1:12" x14ac:dyDescent="0.25">
      <c r="A89" s="3" t="s">
        <v>18</v>
      </c>
      <c r="B89" s="3" t="s">
        <v>256</v>
      </c>
      <c r="C89" s="3">
        <v>413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  <row r="90" spans="1:12" x14ac:dyDescent="0.25">
      <c r="A90" s="3" t="s">
        <v>18</v>
      </c>
      <c r="B90" s="3" t="s">
        <v>257</v>
      </c>
      <c r="C90" s="3">
        <v>414</v>
      </c>
      <c r="D90" s="3">
        <v>2500</v>
      </c>
      <c r="E90" s="3">
        <v>1</v>
      </c>
      <c r="F90" s="3" t="s">
        <v>12</v>
      </c>
      <c r="G90" s="3">
        <v>0</v>
      </c>
      <c r="H90" s="3">
        <v>1</v>
      </c>
      <c r="I90" s="3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3:L8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</v>
      </c>
      <c r="H51" s="3">
        <v>0.1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0</v>
      </c>
      <c r="H54" s="3">
        <v>8.1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0</v>
      </c>
      <c r="H55" s="3">
        <v>27.13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142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110.1</v>
      </c>
      <c r="H62" s="3">
        <v>5.79</v>
      </c>
      <c r="I62" s="3">
        <v>95</v>
      </c>
      <c r="J62">
        <f t="shared" si="0"/>
        <v>21332.0952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99.91</v>
      </c>
      <c r="H63" s="3">
        <v>33.299999999999997</v>
      </c>
      <c r="I63" s="3">
        <v>75</v>
      </c>
      <c r="J63">
        <f t="shared" si="0"/>
        <v>19357.762320000002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150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154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217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219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37</v>
      </c>
      <c r="B86" s="3" t="s">
        <v>220</v>
      </c>
      <c r="C86" s="3">
        <v>293</v>
      </c>
      <c r="D86" s="3">
        <v>310</v>
      </c>
      <c r="E86" s="3">
        <v>203.16</v>
      </c>
      <c r="F86" s="3" t="s">
        <v>23</v>
      </c>
      <c r="G86" s="3">
        <v>111.74</v>
      </c>
      <c r="H86" s="3">
        <v>91.42</v>
      </c>
      <c r="I86" s="3">
        <v>55</v>
      </c>
      <c r="J86">
        <f t="shared" si="2"/>
        <v>34639.4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222</v>
      </c>
      <c r="C87" s="3">
        <v>350</v>
      </c>
      <c r="D87" s="3">
        <v>1</v>
      </c>
      <c r="E87" s="3">
        <v>3</v>
      </c>
      <c r="F87" s="3" t="s">
        <v>12</v>
      </c>
      <c r="G87" s="3">
        <v>0</v>
      </c>
      <c r="H87" s="3">
        <v>3</v>
      </c>
      <c r="I87" s="3">
        <v>0</v>
      </c>
    </row>
    <row r="88" spans="1:12" x14ac:dyDescent="0.25">
      <c r="A88" s="3" t="s">
        <v>18</v>
      </c>
      <c r="B88" s="3" t="s">
        <v>256</v>
      </c>
      <c r="C88" s="3">
        <v>413</v>
      </c>
      <c r="D88" s="3">
        <v>2500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18</v>
      </c>
      <c r="B89" s="3" t="s">
        <v>257</v>
      </c>
      <c r="C89" s="3">
        <v>414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5413-BA35-4F24-8F1B-2A676811795B}">
  <dimension ref="A3:L90"/>
  <sheetViews>
    <sheetView topLeftCell="C1" workbookViewId="0">
      <selection activeCell="O28" sqref="O28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0.01</v>
      </c>
      <c r="I51" s="3">
        <v>95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0.24</v>
      </c>
      <c r="H52" s="3">
        <v>0.01</v>
      </c>
      <c r="I52" s="3">
        <v>95</v>
      </c>
      <c r="J52">
        <f t="shared" si="0"/>
        <v>1800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7.7</v>
      </c>
      <c r="H54" s="3">
        <v>0.41</v>
      </c>
      <c r="I54" s="3">
        <v>95</v>
      </c>
      <c r="J54">
        <f t="shared" si="0"/>
        <v>2320.7184000000002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25.77</v>
      </c>
      <c r="H55" s="3">
        <v>1.36</v>
      </c>
      <c r="I55" s="3">
        <v>95</v>
      </c>
      <c r="J55">
        <f t="shared" si="0"/>
        <v>7766.8718399999998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0.39</v>
      </c>
      <c r="H57" s="3">
        <v>0.02</v>
      </c>
      <c r="I57" s="3">
        <v>95</v>
      </c>
      <c r="J57">
        <f t="shared" si="0"/>
        <v>780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2.29</v>
      </c>
      <c r="H58" s="3">
        <v>0.12</v>
      </c>
      <c r="I58" s="3">
        <v>95</v>
      </c>
      <c r="J58">
        <f t="shared" si="0"/>
        <v>515.25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142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110.1</v>
      </c>
      <c r="H62" s="3">
        <v>5.79</v>
      </c>
      <c r="I62" s="3">
        <v>95</v>
      </c>
      <c r="J62">
        <f t="shared" si="0"/>
        <v>21332.0952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106.57</v>
      </c>
      <c r="H63" s="3">
        <v>26.64</v>
      </c>
      <c r="I63" s="3">
        <v>80</v>
      </c>
      <c r="J63">
        <f t="shared" si="0"/>
        <v>20648.15064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150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14500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154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217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219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37</v>
      </c>
      <c r="B86" s="3" t="s">
        <v>220</v>
      </c>
      <c r="C86" s="3">
        <v>293</v>
      </c>
      <c r="D86" s="3">
        <v>310</v>
      </c>
      <c r="E86" s="3">
        <v>219.29</v>
      </c>
      <c r="F86" s="3" t="s">
        <v>23</v>
      </c>
      <c r="G86" s="3">
        <v>120.61</v>
      </c>
      <c r="H86" s="3">
        <v>98.68</v>
      </c>
      <c r="I86" s="3">
        <v>55</v>
      </c>
      <c r="J86">
        <f t="shared" si="2"/>
        <v>37389.1</v>
      </c>
      <c r="K86" s="3">
        <v>0</v>
      </c>
      <c r="L86">
        <f t="shared" si="3"/>
        <v>0</v>
      </c>
    </row>
    <row r="87" spans="1:12" x14ac:dyDescent="0.25">
      <c r="A87" s="3" t="s">
        <v>36</v>
      </c>
      <c r="B87" s="3" t="s">
        <v>235</v>
      </c>
      <c r="C87" s="3">
        <v>316</v>
      </c>
      <c r="D87" s="3">
        <v>4000</v>
      </c>
      <c r="E87" s="3">
        <v>1</v>
      </c>
      <c r="F87" s="3" t="s">
        <v>12</v>
      </c>
      <c r="G87" s="3">
        <v>1</v>
      </c>
      <c r="H87" s="3">
        <v>0</v>
      </c>
      <c r="I87" s="3">
        <v>100</v>
      </c>
    </row>
    <row r="88" spans="1:12" x14ac:dyDescent="0.25">
      <c r="A88" s="3" t="s">
        <v>18</v>
      </c>
      <c r="B88" s="3" t="s">
        <v>222</v>
      </c>
      <c r="C88" s="3">
        <v>350</v>
      </c>
      <c r="D88" s="3">
        <v>1</v>
      </c>
      <c r="E88" s="3">
        <v>3</v>
      </c>
      <c r="F88" s="3" t="s">
        <v>12</v>
      </c>
      <c r="G88" s="3">
        <v>0</v>
      </c>
      <c r="H88" s="3">
        <v>3</v>
      </c>
      <c r="I88" s="3">
        <v>0</v>
      </c>
    </row>
    <row r="89" spans="1:12" x14ac:dyDescent="0.25">
      <c r="A89" s="3" t="s">
        <v>18</v>
      </c>
      <c r="B89" s="3" t="s">
        <v>256</v>
      </c>
      <c r="C89" s="3">
        <v>413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  <row r="90" spans="1:12" x14ac:dyDescent="0.25">
      <c r="A90" s="3" t="s">
        <v>18</v>
      </c>
      <c r="B90" s="3" t="s">
        <v>257</v>
      </c>
      <c r="C90" s="3">
        <v>414</v>
      </c>
      <c r="D90" s="3">
        <v>2500</v>
      </c>
      <c r="E90" s="3">
        <v>1</v>
      </c>
      <c r="F90" s="3" t="s">
        <v>12</v>
      </c>
      <c r="G90" s="3">
        <v>0</v>
      </c>
      <c r="H90" s="3">
        <v>1</v>
      </c>
      <c r="I90" s="3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151.12</v>
      </c>
      <c r="F4" s="3" t="s">
        <v>10</v>
      </c>
      <c r="G4" s="3">
        <v>151.12</v>
      </c>
      <c r="H4" s="3">
        <v>0</v>
      </c>
      <c r="I4" s="3">
        <v>100</v>
      </c>
      <c r="J4">
        <f>D4*G4</f>
        <v>8160.4800000000005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88</v>
      </c>
      <c r="C5" s="3">
        <v>4</v>
      </c>
      <c r="D5" s="3">
        <v>211.68</v>
      </c>
      <c r="E5" s="3">
        <v>164.85</v>
      </c>
      <c r="F5" s="3" t="s">
        <v>14</v>
      </c>
      <c r="G5" s="3">
        <v>164.85</v>
      </c>
      <c r="H5" s="3">
        <v>0</v>
      </c>
      <c r="I5" s="3">
        <v>100</v>
      </c>
      <c r="J5">
        <f t="shared" ref="J5:J68" si="0">D5*G5</f>
        <v>34895.447999999997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89</v>
      </c>
      <c r="C6" s="3">
        <v>5</v>
      </c>
      <c r="D6" s="3">
        <v>22</v>
      </c>
      <c r="E6" s="3">
        <v>82.57</v>
      </c>
      <c r="F6" s="3" t="s">
        <v>10</v>
      </c>
      <c r="G6" s="3">
        <v>82.57</v>
      </c>
      <c r="H6" s="3">
        <v>0</v>
      </c>
      <c r="I6" s="3">
        <v>100</v>
      </c>
      <c r="J6">
        <f t="shared" si="0"/>
        <v>1816.54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90</v>
      </c>
      <c r="C7" s="3">
        <v>8</v>
      </c>
      <c r="D7" s="3">
        <v>141.12</v>
      </c>
      <c r="E7" s="3">
        <v>135.32</v>
      </c>
      <c r="F7" s="3" t="s">
        <v>14</v>
      </c>
      <c r="G7" s="3">
        <v>135.32</v>
      </c>
      <c r="H7" s="3">
        <v>0</v>
      </c>
      <c r="I7" s="3">
        <v>100</v>
      </c>
      <c r="J7">
        <f t="shared" si="0"/>
        <v>19096.358400000001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91</v>
      </c>
      <c r="C8" s="3">
        <v>11</v>
      </c>
      <c r="D8" s="3">
        <v>211.68</v>
      </c>
      <c r="E8" s="3">
        <v>9.14</v>
      </c>
      <c r="F8" s="3" t="s">
        <v>14</v>
      </c>
      <c r="G8" s="3">
        <v>9.14</v>
      </c>
      <c r="H8" s="3">
        <v>0</v>
      </c>
      <c r="I8" s="3">
        <v>100</v>
      </c>
      <c r="J8">
        <f t="shared" si="0"/>
        <v>1934.7552000000003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92</v>
      </c>
      <c r="C9" s="3">
        <v>13</v>
      </c>
      <c r="D9" s="3">
        <v>141.12</v>
      </c>
      <c r="E9" s="3">
        <v>62.8</v>
      </c>
      <c r="F9" s="3" t="s">
        <v>14</v>
      </c>
      <c r="G9" s="3">
        <v>0</v>
      </c>
      <c r="H9" s="3">
        <v>62.8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93</v>
      </c>
      <c r="C10" s="3">
        <v>14</v>
      </c>
      <c r="D10" s="3">
        <v>22</v>
      </c>
      <c r="E10" s="3">
        <v>151.12</v>
      </c>
      <c r="F10" s="3" t="s">
        <v>10</v>
      </c>
      <c r="G10" s="3">
        <v>0</v>
      </c>
      <c r="H10" s="3">
        <v>151.12</v>
      </c>
      <c r="I10" s="3">
        <v>0</v>
      </c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94</v>
      </c>
      <c r="C11" s="3">
        <v>16</v>
      </c>
      <c r="D11" s="3">
        <v>141.12</v>
      </c>
      <c r="E11" s="3">
        <v>15.63</v>
      </c>
      <c r="F11" s="3" t="s">
        <v>14</v>
      </c>
      <c r="G11" s="3">
        <v>0</v>
      </c>
      <c r="H11" s="3">
        <v>15.63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95</v>
      </c>
      <c r="C12" s="3">
        <v>20</v>
      </c>
      <c r="D12" s="3">
        <v>1000</v>
      </c>
      <c r="E12" s="3">
        <v>5.6769999999999996</v>
      </c>
      <c r="F12" s="3" t="s">
        <v>14</v>
      </c>
      <c r="G12" s="3">
        <v>5.68</v>
      </c>
      <c r="H12" s="3">
        <v>0</v>
      </c>
      <c r="I12" s="3">
        <v>100</v>
      </c>
      <c r="J12">
        <f t="shared" si="0"/>
        <v>5680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96</v>
      </c>
      <c r="C13" s="3">
        <v>21</v>
      </c>
      <c r="D13" s="3">
        <v>1000</v>
      </c>
      <c r="E13" s="3">
        <v>4.5679999999999996</v>
      </c>
      <c r="F13" s="3" t="s">
        <v>14</v>
      </c>
      <c r="G13" s="3">
        <v>4.57</v>
      </c>
      <c r="H13" s="3">
        <v>0</v>
      </c>
      <c r="I13" s="3">
        <v>100</v>
      </c>
      <c r="J13">
        <f t="shared" si="0"/>
        <v>4570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97</v>
      </c>
      <c r="C14" s="3">
        <v>22</v>
      </c>
      <c r="D14" s="3">
        <v>1000</v>
      </c>
      <c r="E14" s="3">
        <v>15.112</v>
      </c>
      <c r="F14" s="3" t="s">
        <v>14</v>
      </c>
      <c r="G14" s="3">
        <v>15.11</v>
      </c>
      <c r="H14" s="3">
        <v>0</v>
      </c>
      <c r="I14" s="3">
        <v>100</v>
      </c>
      <c r="J14">
        <f t="shared" si="0"/>
        <v>15110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98</v>
      </c>
      <c r="C15" s="3">
        <v>23</v>
      </c>
      <c r="D15" s="3">
        <v>7000</v>
      </c>
      <c r="E15" s="3">
        <v>0.65</v>
      </c>
      <c r="F15" s="3" t="s">
        <v>16</v>
      </c>
      <c r="G15" s="3">
        <v>0.65</v>
      </c>
      <c r="H15" s="3">
        <v>0</v>
      </c>
      <c r="I15" s="3">
        <v>100</v>
      </c>
      <c r="J15">
        <f t="shared" si="0"/>
        <v>4550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99</v>
      </c>
      <c r="C16" s="3">
        <v>24</v>
      </c>
      <c r="D16" s="3">
        <v>7000</v>
      </c>
      <c r="E16" s="3">
        <v>0.75</v>
      </c>
      <c r="F16" s="3" t="s">
        <v>16</v>
      </c>
      <c r="G16" s="3">
        <v>0.75</v>
      </c>
      <c r="H16" s="3">
        <v>0</v>
      </c>
      <c r="I16" s="3">
        <v>100</v>
      </c>
      <c r="J16">
        <f t="shared" si="0"/>
        <v>5250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100</v>
      </c>
      <c r="C17" s="3">
        <v>25</v>
      </c>
      <c r="D17" s="3">
        <v>7000</v>
      </c>
      <c r="E17" s="3">
        <v>1</v>
      </c>
      <c r="F17" s="3" t="s">
        <v>16</v>
      </c>
      <c r="G17" s="3">
        <v>1</v>
      </c>
      <c r="H17" s="3">
        <v>0</v>
      </c>
      <c r="I17" s="3">
        <v>100</v>
      </c>
      <c r="J17">
        <f t="shared" si="0"/>
        <v>7000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101</v>
      </c>
      <c r="C18" s="3">
        <v>26</v>
      </c>
      <c r="D18" s="3">
        <v>7000</v>
      </c>
      <c r="E18" s="3">
        <v>0.9</v>
      </c>
      <c r="F18" s="3" t="s">
        <v>16</v>
      </c>
      <c r="G18" s="3">
        <v>0.9</v>
      </c>
      <c r="H18" s="3">
        <v>0</v>
      </c>
      <c r="I18" s="3">
        <v>100</v>
      </c>
      <c r="J18">
        <f t="shared" si="0"/>
        <v>6300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102</v>
      </c>
      <c r="C19" s="3">
        <v>29</v>
      </c>
      <c r="D19" s="3">
        <v>7000</v>
      </c>
      <c r="E19" s="3">
        <v>2.8</v>
      </c>
      <c r="F19" s="3" t="s">
        <v>16</v>
      </c>
      <c r="G19" s="3">
        <v>2.8</v>
      </c>
      <c r="H19" s="3">
        <v>0</v>
      </c>
      <c r="I19" s="3">
        <v>100</v>
      </c>
      <c r="J19">
        <f t="shared" si="0"/>
        <v>19600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103</v>
      </c>
      <c r="C20" s="3">
        <v>32</v>
      </c>
      <c r="D20" s="3">
        <v>7000</v>
      </c>
      <c r="E20" s="3">
        <v>0.18</v>
      </c>
      <c r="F20" s="3" t="s">
        <v>16</v>
      </c>
      <c r="G20" s="3">
        <v>0.18</v>
      </c>
      <c r="H20" s="3">
        <v>0</v>
      </c>
      <c r="I20" s="3">
        <v>100</v>
      </c>
      <c r="J20">
        <f t="shared" si="0"/>
        <v>1260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104</v>
      </c>
      <c r="C21" s="3">
        <v>35</v>
      </c>
      <c r="D21" s="3">
        <v>7000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105</v>
      </c>
      <c r="C22" s="3">
        <v>41</v>
      </c>
      <c r="D22" s="3">
        <v>301.392</v>
      </c>
      <c r="E22" s="3">
        <v>50.12</v>
      </c>
      <c r="F22" s="3" t="s">
        <v>10</v>
      </c>
      <c r="G22" s="3">
        <v>50.12</v>
      </c>
      <c r="H22" s="3">
        <v>0</v>
      </c>
      <c r="I22" s="3">
        <v>100</v>
      </c>
      <c r="J22">
        <f t="shared" si="0"/>
        <v>15105.767039999999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106</v>
      </c>
      <c r="C23" s="3">
        <v>42</v>
      </c>
      <c r="D23" s="3">
        <v>301.392</v>
      </c>
      <c r="E23" s="3">
        <v>31.67</v>
      </c>
      <c r="F23" s="3" t="s">
        <v>10</v>
      </c>
      <c r="G23" s="3">
        <v>31.67</v>
      </c>
      <c r="H23" s="3">
        <v>0</v>
      </c>
      <c r="I23" s="3">
        <v>100</v>
      </c>
      <c r="J23">
        <f t="shared" si="0"/>
        <v>9545.0846400000009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107</v>
      </c>
      <c r="C24" s="3">
        <v>43</v>
      </c>
      <c r="D24" s="3">
        <v>301.392</v>
      </c>
      <c r="E24" s="3">
        <v>105.11</v>
      </c>
      <c r="F24" s="3" t="s">
        <v>10</v>
      </c>
      <c r="G24" s="3">
        <v>105.11</v>
      </c>
      <c r="H24" s="3">
        <v>0</v>
      </c>
      <c r="I24" s="3">
        <v>100</v>
      </c>
      <c r="J24">
        <f t="shared" si="0"/>
        <v>31679.313119999999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108</v>
      </c>
      <c r="C25" s="3">
        <v>44</v>
      </c>
      <c r="D25" s="3">
        <v>301.392</v>
      </c>
      <c r="E25" s="3">
        <v>59.91</v>
      </c>
      <c r="F25" s="3" t="s">
        <v>10</v>
      </c>
      <c r="G25" s="3">
        <v>59.91</v>
      </c>
      <c r="H25" s="3">
        <v>0</v>
      </c>
      <c r="I25" s="3">
        <v>100</v>
      </c>
      <c r="J25">
        <f t="shared" si="0"/>
        <v>18056.39472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109</v>
      </c>
      <c r="C26" s="3">
        <v>45</v>
      </c>
      <c r="D26" s="3">
        <v>301.392</v>
      </c>
      <c r="E26" s="3">
        <v>217.05</v>
      </c>
      <c r="F26" s="3" t="s">
        <v>10</v>
      </c>
      <c r="G26" s="3">
        <v>217.05</v>
      </c>
      <c r="H26" s="3">
        <v>0</v>
      </c>
      <c r="I26" s="3">
        <v>100</v>
      </c>
      <c r="J26">
        <f t="shared" si="0"/>
        <v>65417.133600000001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110</v>
      </c>
      <c r="C27" s="3">
        <v>46</v>
      </c>
      <c r="D27" s="3">
        <v>301.392</v>
      </c>
      <c r="E27" s="3">
        <v>14.58</v>
      </c>
      <c r="F27" s="3" t="s">
        <v>10</v>
      </c>
      <c r="G27" s="3">
        <v>14.58</v>
      </c>
      <c r="H27" s="3">
        <v>0</v>
      </c>
      <c r="I27" s="3">
        <v>100</v>
      </c>
      <c r="J27">
        <f t="shared" si="0"/>
        <v>4394.2953600000001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111</v>
      </c>
      <c r="C28" s="3">
        <v>47</v>
      </c>
      <c r="D28" s="3">
        <v>301.392</v>
      </c>
      <c r="E28" s="3">
        <v>18.25</v>
      </c>
      <c r="F28" s="3" t="s">
        <v>10</v>
      </c>
      <c r="G28" s="3">
        <v>0</v>
      </c>
      <c r="H28" s="3">
        <v>18.25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112</v>
      </c>
      <c r="C29" s="3">
        <v>50</v>
      </c>
      <c r="D29" s="3">
        <v>225</v>
      </c>
      <c r="E29" s="3">
        <v>23.29</v>
      </c>
      <c r="F29" s="3" t="s">
        <v>14</v>
      </c>
      <c r="G29" s="3">
        <v>23.29</v>
      </c>
      <c r="H29" s="3">
        <v>0</v>
      </c>
      <c r="I29" s="3">
        <v>100</v>
      </c>
      <c r="J29">
        <f t="shared" si="0"/>
        <v>5240.25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113</v>
      </c>
      <c r="C30" s="3">
        <v>51</v>
      </c>
      <c r="D30" s="3">
        <v>1500</v>
      </c>
      <c r="E30" s="3">
        <v>2.62</v>
      </c>
      <c r="F30" s="3" t="s">
        <v>14</v>
      </c>
      <c r="G30" s="3">
        <v>2.62</v>
      </c>
      <c r="H30" s="3">
        <v>0</v>
      </c>
      <c r="I30" s="3">
        <v>100</v>
      </c>
      <c r="J30">
        <f t="shared" si="0"/>
        <v>3930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114</v>
      </c>
      <c r="C31" s="3">
        <v>53</v>
      </c>
      <c r="D31" s="3">
        <v>900</v>
      </c>
      <c r="E31" s="3">
        <v>7.41</v>
      </c>
      <c r="F31" s="3" t="s">
        <v>14</v>
      </c>
      <c r="G31" s="3">
        <v>7.41</v>
      </c>
      <c r="H31" s="3">
        <v>0</v>
      </c>
      <c r="I31" s="3">
        <v>100</v>
      </c>
      <c r="J31">
        <f t="shared" si="0"/>
        <v>6669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115</v>
      </c>
      <c r="C32" s="3">
        <v>55</v>
      </c>
      <c r="D32" s="3">
        <v>2000</v>
      </c>
      <c r="E32" s="3">
        <v>3.51</v>
      </c>
      <c r="F32" s="3" t="s">
        <v>14</v>
      </c>
      <c r="G32" s="3">
        <v>3.51</v>
      </c>
      <c r="H32" s="3">
        <v>0</v>
      </c>
      <c r="I32" s="3">
        <v>100</v>
      </c>
      <c r="J32">
        <f t="shared" si="0"/>
        <v>7020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116</v>
      </c>
      <c r="C33" s="3">
        <v>58</v>
      </c>
      <c r="D33" s="3">
        <v>225</v>
      </c>
      <c r="E33" s="3">
        <v>30.015999999999998</v>
      </c>
      <c r="F33" s="3" t="s">
        <v>14</v>
      </c>
      <c r="G33" s="3">
        <v>30.02</v>
      </c>
      <c r="H33" s="3">
        <v>0</v>
      </c>
      <c r="I33" s="3">
        <v>100</v>
      </c>
      <c r="J33">
        <f t="shared" si="0"/>
        <v>6754.5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117</v>
      </c>
      <c r="C34" s="3">
        <v>61</v>
      </c>
      <c r="D34" s="3">
        <v>2000</v>
      </c>
      <c r="E34" s="3">
        <v>1.7729999999999999</v>
      </c>
      <c r="F34" s="3" t="s">
        <v>14</v>
      </c>
      <c r="G34" s="3">
        <v>1.77</v>
      </c>
      <c r="H34" s="3">
        <v>0</v>
      </c>
      <c r="I34" s="3">
        <v>100</v>
      </c>
      <c r="J34">
        <f t="shared" si="0"/>
        <v>3540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118</v>
      </c>
      <c r="C35" s="3">
        <v>63</v>
      </c>
      <c r="D35" s="3">
        <v>1500</v>
      </c>
      <c r="E35" s="3">
        <v>0.8</v>
      </c>
      <c r="F35" s="3" t="s">
        <v>14</v>
      </c>
      <c r="G35" s="3">
        <v>0</v>
      </c>
      <c r="H35" s="3">
        <v>0.8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18</v>
      </c>
      <c r="B36" s="3" t="s">
        <v>119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120</v>
      </c>
      <c r="C37" s="3">
        <v>69</v>
      </c>
      <c r="D37" s="3">
        <v>7000</v>
      </c>
      <c r="E37" s="3">
        <v>1</v>
      </c>
      <c r="F37" s="3" t="s">
        <v>16</v>
      </c>
      <c r="G37" s="3">
        <v>0</v>
      </c>
      <c r="H37" s="3">
        <v>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37</v>
      </c>
      <c r="B38" s="3" t="s">
        <v>121</v>
      </c>
      <c r="C38" s="3">
        <v>73</v>
      </c>
      <c r="D38" s="3">
        <v>7000</v>
      </c>
      <c r="E38" s="3">
        <v>2.4</v>
      </c>
      <c r="F38" s="3" t="s">
        <v>16</v>
      </c>
      <c r="G38" s="3">
        <v>0</v>
      </c>
      <c r="H38" s="3">
        <v>2.4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122</v>
      </c>
      <c r="C39" s="3">
        <v>77</v>
      </c>
      <c r="D39" s="3">
        <v>7000</v>
      </c>
      <c r="E39" s="3">
        <v>0.18</v>
      </c>
      <c r="F39" s="3" t="s">
        <v>16</v>
      </c>
      <c r="G39" s="3">
        <v>0</v>
      </c>
      <c r="H39" s="3">
        <v>0.18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123</v>
      </c>
      <c r="C40" s="3">
        <v>80</v>
      </c>
      <c r="D40" s="3">
        <v>7000</v>
      </c>
      <c r="E40" s="3">
        <v>0.2</v>
      </c>
      <c r="F40" s="3" t="s">
        <v>16</v>
      </c>
      <c r="G40" s="3">
        <v>0</v>
      </c>
      <c r="H40" s="3">
        <v>0.2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124</v>
      </c>
      <c r="C41" s="3">
        <v>84</v>
      </c>
      <c r="D41" s="3">
        <v>301.392</v>
      </c>
      <c r="E41" s="3">
        <v>61.4</v>
      </c>
      <c r="F41" s="3" t="s">
        <v>10</v>
      </c>
      <c r="G41" s="3">
        <v>0</v>
      </c>
      <c r="H41" s="3">
        <v>61.4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125</v>
      </c>
      <c r="C42" s="3">
        <v>85</v>
      </c>
      <c r="D42" s="3">
        <v>301.392</v>
      </c>
      <c r="E42" s="3">
        <v>235.37</v>
      </c>
      <c r="F42" s="3" t="s">
        <v>10</v>
      </c>
      <c r="G42" s="3">
        <v>0</v>
      </c>
      <c r="H42" s="3">
        <v>235.37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126</v>
      </c>
      <c r="C43" s="3">
        <v>86</v>
      </c>
      <c r="D43" s="3">
        <v>301.392</v>
      </c>
      <c r="E43" s="3">
        <v>14.58</v>
      </c>
      <c r="F43" s="3" t="s">
        <v>10</v>
      </c>
      <c r="G43" s="3">
        <v>0</v>
      </c>
      <c r="H43" s="3">
        <v>14.58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127</v>
      </c>
      <c r="C44" s="3">
        <v>87</v>
      </c>
      <c r="D44" s="3">
        <v>301.392</v>
      </c>
      <c r="E44" s="3">
        <v>20.55</v>
      </c>
      <c r="F44" s="3" t="s">
        <v>10</v>
      </c>
      <c r="G44" s="3">
        <v>0</v>
      </c>
      <c r="H44" s="3">
        <v>20.55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128</v>
      </c>
      <c r="C45" s="3">
        <v>88</v>
      </c>
      <c r="D45" s="3">
        <v>2000</v>
      </c>
      <c r="E45" s="3">
        <v>3.5939999999999999</v>
      </c>
      <c r="F45" s="3" t="s">
        <v>14</v>
      </c>
      <c r="G45" s="3">
        <v>0</v>
      </c>
      <c r="H45" s="3">
        <v>3.59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129</v>
      </c>
      <c r="C46" s="3">
        <v>91</v>
      </c>
      <c r="D46" s="3">
        <v>225</v>
      </c>
      <c r="E46" s="3">
        <v>27.111000000000001</v>
      </c>
      <c r="F46" s="3" t="s">
        <v>14</v>
      </c>
      <c r="G46" s="3">
        <v>0</v>
      </c>
      <c r="H46" s="3">
        <v>27.11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130</v>
      </c>
      <c r="C47" s="3">
        <v>92</v>
      </c>
      <c r="D47" s="3">
        <v>2000</v>
      </c>
      <c r="E47" s="3">
        <v>1.7729999999999999</v>
      </c>
      <c r="F47" s="3" t="s">
        <v>14</v>
      </c>
      <c r="G47" s="3">
        <v>0</v>
      </c>
      <c r="H47" s="3">
        <v>1.77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131</v>
      </c>
      <c r="C48" s="3">
        <v>93</v>
      </c>
      <c r="D48" s="3">
        <v>1500</v>
      </c>
      <c r="E48" s="3">
        <v>1.284</v>
      </c>
      <c r="F48" s="3" t="s">
        <v>14</v>
      </c>
      <c r="G48" s="3">
        <v>0</v>
      </c>
      <c r="H48" s="3">
        <v>1.28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132</v>
      </c>
      <c r="C49" s="3">
        <v>97</v>
      </c>
      <c r="D49" s="3">
        <v>7000</v>
      </c>
      <c r="E49" s="3">
        <v>0.15</v>
      </c>
      <c r="F49" s="3" t="s">
        <v>16</v>
      </c>
      <c r="G49" s="3">
        <v>0</v>
      </c>
      <c r="H49" s="3">
        <v>0.15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133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134</v>
      </c>
      <c r="C51" s="3">
        <v>103</v>
      </c>
      <c r="D51" s="3">
        <v>7000</v>
      </c>
      <c r="E51" s="3">
        <v>0.04</v>
      </c>
      <c r="F51" s="3" t="s">
        <v>16</v>
      </c>
      <c r="G51" s="3">
        <v>0</v>
      </c>
      <c r="H51" s="3">
        <v>0.04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135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136</v>
      </c>
      <c r="C53" s="3">
        <v>107</v>
      </c>
      <c r="D53" s="3">
        <v>301.392</v>
      </c>
      <c r="E53" s="3">
        <v>29.38</v>
      </c>
      <c r="F53" s="3" t="s">
        <v>10</v>
      </c>
      <c r="G53" s="3">
        <v>0</v>
      </c>
      <c r="H53" s="3">
        <v>29.38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137</v>
      </c>
      <c r="C54" s="3">
        <v>108</v>
      </c>
      <c r="D54" s="3">
        <v>301.392</v>
      </c>
      <c r="E54" s="3">
        <v>3.81</v>
      </c>
      <c r="F54" s="3" t="s">
        <v>10</v>
      </c>
      <c r="G54" s="3">
        <v>0</v>
      </c>
      <c r="H54" s="3">
        <v>3.81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138</v>
      </c>
      <c r="C55" s="3">
        <v>109</v>
      </c>
      <c r="D55" s="3">
        <v>2000</v>
      </c>
      <c r="E55" s="3">
        <v>0.61</v>
      </c>
      <c r="F55" s="3" t="s">
        <v>14</v>
      </c>
      <c r="G55" s="3">
        <v>0</v>
      </c>
      <c r="H55" s="3">
        <v>0.61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139</v>
      </c>
      <c r="C56" s="3">
        <v>112</v>
      </c>
      <c r="D56" s="3">
        <v>225</v>
      </c>
      <c r="E56" s="3">
        <v>2.8319999999999999</v>
      </c>
      <c r="F56" s="3" t="s">
        <v>14</v>
      </c>
      <c r="G56" s="3">
        <v>0</v>
      </c>
      <c r="H56" s="3">
        <v>2.83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139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140</v>
      </c>
      <c r="C58" s="3">
        <v>116</v>
      </c>
      <c r="D58" s="3">
        <v>50</v>
      </c>
      <c r="E58" s="3">
        <v>52</v>
      </c>
      <c r="F58" s="3" t="s">
        <v>13</v>
      </c>
      <c r="G58" s="3">
        <v>0</v>
      </c>
      <c r="H58" s="3">
        <v>52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18</v>
      </c>
      <c r="B59" s="3" t="s">
        <v>141</v>
      </c>
      <c r="C59" s="3">
        <v>118</v>
      </c>
      <c r="D59" s="3">
        <v>2000</v>
      </c>
      <c r="E59" s="3">
        <v>1</v>
      </c>
      <c r="F59" s="3" t="s">
        <v>12</v>
      </c>
      <c r="G59" s="3">
        <v>0</v>
      </c>
      <c r="H59" s="3">
        <v>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142</v>
      </c>
      <c r="C60" s="3">
        <v>120</v>
      </c>
      <c r="D60" s="3">
        <v>193.75200000000001</v>
      </c>
      <c r="E60" s="3">
        <v>191.86</v>
      </c>
      <c r="F60" s="3" t="s">
        <v>10</v>
      </c>
      <c r="G60" s="3">
        <v>0</v>
      </c>
      <c r="H60" s="3">
        <v>191.86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37</v>
      </c>
      <c r="B61" s="3" t="s">
        <v>143</v>
      </c>
      <c r="C61" s="3">
        <v>124</v>
      </c>
      <c r="D61" s="3">
        <v>193.75200000000001</v>
      </c>
      <c r="E61" s="3">
        <v>203.55</v>
      </c>
      <c r="F61" s="3" t="s">
        <v>10</v>
      </c>
      <c r="G61" s="3">
        <v>0</v>
      </c>
      <c r="H61" s="3">
        <v>203.55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144</v>
      </c>
      <c r="C62" s="3">
        <v>129</v>
      </c>
      <c r="D62" s="3">
        <v>193.75200000000001</v>
      </c>
      <c r="E62" s="3">
        <v>87.26</v>
      </c>
      <c r="F62" s="3" t="s">
        <v>10</v>
      </c>
      <c r="G62" s="3">
        <v>0</v>
      </c>
      <c r="H62" s="3">
        <v>87.26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145</v>
      </c>
      <c r="C63" s="3">
        <v>133</v>
      </c>
      <c r="D63" s="3">
        <v>65.599999999999994</v>
      </c>
      <c r="E63" s="3">
        <v>47.7</v>
      </c>
      <c r="F63" s="3" t="s">
        <v>19</v>
      </c>
      <c r="G63" s="3">
        <v>0</v>
      </c>
      <c r="H63" s="3">
        <v>47.7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146</v>
      </c>
      <c r="C64" s="3">
        <v>137</v>
      </c>
      <c r="D64" s="3">
        <v>65.599999999999994</v>
      </c>
      <c r="E64" s="3">
        <v>64.23</v>
      </c>
      <c r="F64" s="3" t="s">
        <v>19</v>
      </c>
      <c r="G64" s="3">
        <v>0</v>
      </c>
      <c r="H64" s="3">
        <v>64.23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148</v>
      </c>
      <c r="C65" s="3">
        <v>142</v>
      </c>
      <c r="D65" s="3">
        <v>139.93199999999999</v>
      </c>
      <c r="E65" s="3">
        <v>119.78</v>
      </c>
      <c r="F65" s="3" t="s">
        <v>10</v>
      </c>
      <c r="G65" s="3">
        <v>0</v>
      </c>
      <c r="H65" s="3">
        <v>119.78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149</v>
      </c>
      <c r="C66" s="3">
        <v>143</v>
      </c>
      <c r="D66" s="3">
        <v>139.93199999999999</v>
      </c>
      <c r="E66" s="3">
        <v>267.58</v>
      </c>
      <c r="F66" s="3" t="s">
        <v>10</v>
      </c>
      <c r="G66" s="3">
        <v>0</v>
      </c>
      <c r="H66" s="3">
        <v>267.58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150</v>
      </c>
      <c r="C67" s="3">
        <v>147</v>
      </c>
      <c r="D67" s="3">
        <v>193.75200000000001</v>
      </c>
      <c r="E67" s="3">
        <v>309.89</v>
      </c>
      <c r="F67" s="3" t="s">
        <v>10</v>
      </c>
      <c r="G67" s="3">
        <v>0</v>
      </c>
      <c r="H67" s="3">
        <v>309.89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151</v>
      </c>
      <c r="C68" s="3">
        <v>150</v>
      </c>
      <c r="D68" s="3">
        <v>15000</v>
      </c>
      <c r="E68" s="3">
        <v>1</v>
      </c>
      <c r="F68" s="3" t="s">
        <v>12</v>
      </c>
      <c r="G68" s="3">
        <v>0</v>
      </c>
      <c r="H68" s="3">
        <v>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152</v>
      </c>
      <c r="C69" s="3">
        <v>151</v>
      </c>
      <c r="D69" s="3">
        <v>139.93199999999999</v>
      </c>
      <c r="E69" s="3">
        <v>118.32</v>
      </c>
      <c r="F69" s="3" t="s">
        <v>10</v>
      </c>
      <c r="G69" s="3">
        <v>0</v>
      </c>
      <c r="H69" s="3">
        <v>118.32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153</v>
      </c>
      <c r="C70" s="3">
        <v>152</v>
      </c>
      <c r="D70" s="3">
        <v>139.93199999999999</v>
      </c>
      <c r="E70" s="3">
        <v>366.35</v>
      </c>
      <c r="F70" s="3" t="s">
        <v>10</v>
      </c>
      <c r="G70" s="3">
        <v>0</v>
      </c>
      <c r="H70" s="3">
        <v>366.35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154</v>
      </c>
      <c r="C71" s="3">
        <v>156</v>
      </c>
      <c r="D71" s="3">
        <v>193.75200000000001</v>
      </c>
      <c r="E71" s="3">
        <v>209.11</v>
      </c>
      <c r="F71" s="3" t="s">
        <v>10</v>
      </c>
      <c r="G71" s="3">
        <v>0</v>
      </c>
      <c r="H71" s="3">
        <v>209.11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37</v>
      </c>
      <c r="B72" s="3" t="s">
        <v>155</v>
      </c>
      <c r="C72" s="3">
        <v>160</v>
      </c>
      <c r="D72" s="3">
        <v>139.93199999999999</v>
      </c>
      <c r="E72" s="3">
        <v>14.1</v>
      </c>
      <c r="F72" s="3" t="s">
        <v>10</v>
      </c>
      <c r="G72" s="3">
        <v>0</v>
      </c>
      <c r="H72" s="3">
        <v>14.1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156</v>
      </c>
      <c r="C73" s="3">
        <v>161</v>
      </c>
      <c r="D73" s="3">
        <v>139.93199999999999</v>
      </c>
      <c r="E73" s="3">
        <v>37.29</v>
      </c>
      <c r="F73" s="3" t="s">
        <v>10</v>
      </c>
      <c r="G73" s="3">
        <v>0</v>
      </c>
      <c r="H73" s="3">
        <v>37.29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157</v>
      </c>
      <c r="C74" s="3">
        <v>165</v>
      </c>
      <c r="D74" s="3">
        <v>193.75200000000001</v>
      </c>
      <c r="E74" s="3">
        <v>180.56</v>
      </c>
      <c r="F74" s="3" t="s">
        <v>10</v>
      </c>
      <c r="G74" s="3">
        <v>0</v>
      </c>
      <c r="H74" s="3">
        <v>180.56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196</v>
      </c>
      <c r="C75" s="3">
        <v>246</v>
      </c>
      <c r="D75" s="3">
        <v>17500</v>
      </c>
      <c r="E75" s="3">
        <v>1</v>
      </c>
      <c r="F75" s="3" t="s">
        <v>12</v>
      </c>
      <c r="G75" s="3">
        <v>0</v>
      </c>
      <c r="H75" s="3">
        <v>1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197</v>
      </c>
      <c r="C76" s="3">
        <v>248</v>
      </c>
      <c r="D76" s="3">
        <v>2000</v>
      </c>
      <c r="E76" s="3">
        <v>1</v>
      </c>
      <c r="F76" s="3" t="s">
        <v>12</v>
      </c>
      <c r="G76" s="3">
        <v>0</v>
      </c>
      <c r="H76" s="3">
        <v>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214</v>
      </c>
      <c r="C77" s="3">
        <v>277</v>
      </c>
      <c r="D77" s="3">
        <v>34</v>
      </c>
      <c r="E77" s="3">
        <v>76.528999999999996</v>
      </c>
      <c r="F77" s="3" t="s">
        <v>31</v>
      </c>
      <c r="G77" s="3">
        <v>0</v>
      </c>
      <c r="H77" s="3">
        <v>76.53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215</v>
      </c>
      <c r="C78" s="3">
        <v>278</v>
      </c>
      <c r="D78" s="3">
        <v>77</v>
      </c>
      <c r="E78" s="3">
        <v>29.302600000000002</v>
      </c>
      <c r="F78" s="3" t="s">
        <v>31</v>
      </c>
      <c r="G78" s="3">
        <v>29.3</v>
      </c>
      <c r="H78" s="3">
        <v>0</v>
      </c>
      <c r="I78" s="3">
        <v>100</v>
      </c>
      <c r="J78">
        <f t="shared" si="2"/>
        <v>2256.1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216</v>
      </c>
      <c r="C79" s="3">
        <v>279</v>
      </c>
      <c r="D79" s="3">
        <v>23</v>
      </c>
      <c r="E79" s="3">
        <v>66</v>
      </c>
      <c r="F79" s="3" t="s">
        <v>23</v>
      </c>
      <c r="G79" s="3">
        <v>0</v>
      </c>
      <c r="H79" s="3">
        <v>66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217</v>
      </c>
      <c r="C80" s="3">
        <v>280</v>
      </c>
      <c r="D80" s="3">
        <v>151</v>
      </c>
      <c r="E80" s="3">
        <v>17.375499999999999</v>
      </c>
      <c r="F80" s="3" t="s">
        <v>31</v>
      </c>
      <c r="G80" s="3">
        <v>0</v>
      </c>
      <c r="H80" s="3">
        <v>17.38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222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3:O167"/>
  <sheetViews>
    <sheetView topLeftCell="A142" zoomScale="85" zoomScaleNormal="85" workbookViewId="0">
      <pane xSplit="2" topLeftCell="C1" activePane="topRight" state="frozen"/>
      <selection activeCell="A117" sqref="A117"/>
      <selection pane="topRight" activeCell="L4" sqref="A4:L166"/>
    </sheetView>
  </sheetViews>
  <sheetFormatPr defaultRowHeight="15" x14ac:dyDescent="0.25"/>
  <cols>
    <col min="1" max="1" width="33.140625" customWidth="1"/>
    <col min="2" max="2" width="60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11</v>
      </c>
      <c r="B4" s="2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>D4*G4</f>
        <v>5571.18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11</v>
      </c>
      <c r="B5" s="29" t="s">
        <v>88</v>
      </c>
      <c r="C5" s="9">
        <v>4</v>
      </c>
      <c r="D5" s="9">
        <v>211.68</v>
      </c>
      <c r="E5" s="9">
        <v>150.56</v>
      </c>
      <c r="F5" s="9" t="s">
        <v>14</v>
      </c>
      <c r="G5" s="9">
        <v>150.56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31870.540800000002</v>
      </c>
      <c r="K5" s="16"/>
      <c r="L5" s="17">
        <f t="shared" ref="L5:L70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11</v>
      </c>
      <c r="B6" s="29" t="s">
        <v>89</v>
      </c>
      <c r="C6" s="9">
        <v>5</v>
      </c>
      <c r="D6" s="9">
        <v>22</v>
      </c>
      <c r="E6" s="9">
        <v>46.12</v>
      </c>
      <c r="F6" s="9" t="s">
        <v>10</v>
      </c>
      <c r="G6" s="9">
        <v>46.12</v>
      </c>
      <c r="H6" s="9">
        <f t="shared" si="0"/>
        <v>0</v>
      </c>
      <c r="I6" s="10">
        <f t="shared" si="1"/>
        <v>1</v>
      </c>
      <c r="J6" s="17">
        <f t="shared" si="2"/>
        <v>1014.64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11</v>
      </c>
      <c r="B7" s="29" t="s">
        <v>90</v>
      </c>
      <c r="C7" s="9">
        <v>8</v>
      </c>
      <c r="D7" s="9">
        <v>141.12</v>
      </c>
      <c r="E7" s="9">
        <v>116.13</v>
      </c>
      <c r="F7" s="9" t="s">
        <v>14</v>
      </c>
      <c r="G7" s="9">
        <v>116.13</v>
      </c>
      <c r="H7" s="9">
        <f t="shared" si="0"/>
        <v>0</v>
      </c>
      <c r="I7" s="10">
        <f t="shared" si="1"/>
        <v>1</v>
      </c>
      <c r="J7" s="17">
        <f t="shared" si="2"/>
        <v>16388.265599999999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11</v>
      </c>
      <c r="B8" s="29" t="s">
        <v>91</v>
      </c>
      <c r="C8" s="9">
        <v>11</v>
      </c>
      <c r="D8" s="9">
        <v>211.68</v>
      </c>
      <c r="E8" s="9">
        <v>7.99</v>
      </c>
      <c r="F8" s="9" t="s">
        <v>14</v>
      </c>
      <c r="G8" s="9">
        <v>7.99</v>
      </c>
      <c r="H8" s="9">
        <f t="shared" si="0"/>
        <v>0</v>
      </c>
      <c r="I8" s="10">
        <f t="shared" si="1"/>
        <v>1</v>
      </c>
      <c r="J8" s="17">
        <f t="shared" si="2"/>
        <v>1691.3232</v>
      </c>
      <c r="K8" s="16"/>
      <c r="L8" s="17">
        <f t="shared" si="3"/>
        <v>0</v>
      </c>
      <c r="N8" s="17" t="s">
        <v>471</v>
      </c>
      <c r="O8" s="17">
        <f>SUMIF($A$4:$A$1502,"LEGENDRY LANDSCAPE",$L$4:$L$1502)</f>
        <v>0</v>
      </c>
    </row>
    <row r="9" spans="1:15" x14ac:dyDescent="0.25">
      <c r="A9" s="9" t="s">
        <v>42</v>
      </c>
      <c r="B9" s="29" t="s">
        <v>92</v>
      </c>
      <c r="C9" s="9">
        <v>13</v>
      </c>
      <c r="D9" s="9">
        <v>141.12</v>
      </c>
      <c r="E9" s="9">
        <v>56.74</v>
      </c>
      <c r="F9" s="9" t="s">
        <v>14</v>
      </c>
      <c r="G9" s="9">
        <v>0</v>
      </c>
      <c r="H9" s="9">
        <f t="shared" si="0"/>
        <v>56.74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11</v>
      </c>
      <c r="B10" s="29" t="s">
        <v>93</v>
      </c>
      <c r="C10" s="9">
        <v>14</v>
      </c>
      <c r="D10" s="9">
        <v>22</v>
      </c>
      <c r="E10" s="9">
        <v>103.17</v>
      </c>
      <c r="F10" s="9" t="s">
        <v>10</v>
      </c>
      <c r="G10" s="9">
        <v>103.17</v>
      </c>
      <c r="H10" s="9">
        <f t="shared" si="0"/>
        <v>0</v>
      </c>
      <c r="I10" s="10">
        <f t="shared" si="1"/>
        <v>1</v>
      </c>
      <c r="J10" s="17">
        <f t="shared" si="2"/>
        <v>2269.7400000000002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11</v>
      </c>
      <c r="B11" s="29" t="s">
        <v>270</v>
      </c>
      <c r="C11" s="9">
        <v>15</v>
      </c>
      <c r="D11" s="9">
        <v>43</v>
      </c>
      <c r="E11" s="9">
        <v>130.85</v>
      </c>
      <c r="F11" s="9" t="s">
        <v>10</v>
      </c>
      <c r="G11" s="9">
        <v>130.85</v>
      </c>
      <c r="H11" s="9">
        <f t="shared" si="0"/>
        <v>0</v>
      </c>
      <c r="I11" s="10">
        <f t="shared" si="1"/>
        <v>1</v>
      </c>
      <c r="J11" s="17">
        <f t="shared" si="2"/>
        <v>5626.55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15" t="s">
        <v>15</v>
      </c>
      <c r="B12" s="12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ref="I12:I13" si="4">(G12/E12)</f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15</v>
      </c>
      <c r="B13" s="12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15">
        <f t="shared" si="0"/>
        <v>0</v>
      </c>
      <c r="I13" s="10">
        <f t="shared" si="4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11</v>
      </c>
      <c r="B14" s="29" t="s">
        <v>95</v>
      </c>
      <c r="C14" s="9">
        <v>20</v>
      </c>
      <c r="D14" s="9">
        <v>1000</v>
      </c>
      <c r="E14" s="9">
        <v>7.53</v>
      </c>
      <c r="F14" s="9" t="s">
        <v>14</v>
      </c>
      <c r="G14" s="9">
        <v>7.53</v>
      </c>
      <c r="H14" s="9">
        <f t="shared" si="0"/>
        <v>0</v>
      </c>
      <c r="I14" s="10">
        <f t="shared" si="1"/>
        <v>1</v>
      </c>
      <c r="J14" s="17">
        <f t="shared" si="2"/>
        <v>7530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11</v>
      </c>
      <c r="B15" s="29" t="s">
        <v>96</v>
      </c>
      <c r="C15" s="9">
        <v>21</v>
      </c>
      <c r="D15" s="9">
        <v>1000</v>
      </c>
      <c r="E15" s="9">
        <v>3.9940000000000002</v>
      </c>
      <c r="F15" s="9" t="s">
        <v>14</v>
      </c>
      <c r="G15" s="9">
        <v>3.99</v>
      </c>
      <c r="H15" s="9">
        <f t="shared" si="0"/>
        <v>4.0000000000000036E-3</v>
      </c>
      <c r="I15" s="10">
        <f t="shared" si="1"/>
        <v>0.99899849774661997</v>
      </c>
      <c r="J15" s="17">
        <f t="shared" si="2"/>
        <v>3990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11</v>
      </c>
      <c r="B16" s="29" t="s">
        <v>97</v>
      </c>
      <c r="C16" s="9">
        <v>22</v>
      </c>
      <c r="D16" s="9">
        <v>1000</v>
      </c>
      <c r="E16" s="9">
        <v>10.32</v>
      </c>
      <c r="F16" s="9" t="s">
        <v>14</v>
      </c>
      <c r="G16" s="9">
        <v>10.32</v>
      </c>
      <c r="H16" s="9">
        <f t="shared" si="0"/>
        <v>0</v>
      </c>
      <c r="I16" s="10">
        <f t="shared" si="1"/>
        <v>1</v>
      </c>
      <c r="J16" s="17">
        <f t="shared" si="2"/>
        <v>10320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1500</v>
      </c>
    </row>
    <row r="17" spans="1:15" x14ac:dyDescent="0.25">
      <c r="A17" s="9" t="s">
        <v>41</v>
      </c>
      <c r="B17" s="29" t="s">
        <v>98</v>
      </c>
      <c r="C17" s="9">
        <v>23</v>
      </c>
      <c r="D17" s="9">
        <v>7000</v>
      </c>
      <c r="E17" s="9">
        <v>0.41</v>
      </c>
      <c r="F17" s="9" t="s">
        <v>16</v>
      </c>
      <c r="G17" s="9">
        <v>0.41</v>
      </c>
      <c r="H17" s="9">
        <f t="shared" si="0"/>
        <v>0</v>
      </c>
      <c r="I17" s="10">
        <f t="shared" si="1"/>
        <v>1</v>
      </c>
      <c r="J17" s="17">
        <f t="shared" si="2"/>
        <v>2870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0.39</v>
      </c>
      <c r="F18" s="9" t="s">
        <v>16</v>
      </c>
      <c r="G18" s="9">
        <v>0.39</v>
      </c>
      <c r="H18" s="9">
        <f t="shared" si="0"/>
        <v>0</v>
      </c>
      <c r="I18" s="10">
        <f t="shared" si="1"/>
        <v>1</v>
      </c>
      <c r="J18" s="17">
        <f t="shared" si="2"/>
        <v>2730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0.95</v>
      </c>
      <c r="F20" s="9" t="s">
        <v>16</v>
      </c>
      <c r="G20" s="9">
        <v>0.95</v>
      </c>
      <c r="H20" s="9">
        <f t="shared" si="0"/>
        <v>0</v>
      </c>
      <c r="I20" s="10">
        <f t="shared" si="1"/>
        <v>1</v>
      </c>
      <c r="J20" s="17">
        <f t="shared" si="2"/>
        <v>6650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2.6</v>
      </c>
      <c r="F22" s="9" t="s">
        <v>16</v>
      </c>
      <c r="G22" s="9">
        <v>2.6</v>
      </c>
      <c r="H22" s="9">
        <f t="shared" si="0"/>
        <v>0</v>
      </c>
      <c r="I22" s="10">
        <f t="shared" si="1"/>
        <v>1</v>
      </c>
      <c r="J22" s="17">
        <f t="shared" si="2"/>
        <v>18200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41</v>
      </c>
      <c r="B24" s="29" t="s">
        <v>104</v>
      </c>
      <c r="C24" s="9">
        <v>35</v>
      </c>
      <c r="D24" s="9">
        <v>7000</v>
      </c>
      <c r="E24" s="9">
        <v>0.16</v>
      </c>
      <c r="F24" s="9" t="s">
        <v>16</v>
      </c>
      <c r="G24" s="9">
        <v>0</v>
      </c>
      <c r="H24" s="9">
        <f t="shared" si="0"/>
        <v>0.16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11</v>
      </c>
      <c r="B25" s="29" t="s">
        <v>105</v>
      </c>
      <c r="C25" s="9">
        <v>41</v>
      </c>
      <c r="D25" s="9">
        <v>301.392</v>
      </c>
      <c r="E25" s="9">
        <v>65.78</v>
      </c>
      <c r="F25" s="9" t="s">
        <v>10</v>
      </c>
      <c r="G25" s="9">
        <v>65.78</v>
      </c>
      <c r="H25" s="9">
        <f t="shared" si="0"/>
        <v>0</v>
      </c>
      <c r="I25" s="10">
        <f t="shared" si="1"/>
        <v>1</v>
      </c>
      <c r="J25" s="17">
        <f t="shared" si="2"/>
        <v>19825.565760000001</v>
      </c>
      <c r="K25" s="16"/>
      <c r="L25" s="17">
        <f t="shared" si="3"/>
        <v>0</v>
      </c>
      <c r="N25" s="17" t="s">
        <v>42</v>
      </c>
      <c r="O25" s="17">
        <f>SUMIF($A$4:$A$1502,"YELLAPPA C",$L$4:$L$1502)</f>
        <v>0</v>
      </c>
    </row>
    <row r="26" spans="1:15" x14ac:dyDescent="0.25">
      <c r="A26" s="9" t="s">
        <v>11</v>
      </c>
      <c r="B26" s="29" t="s">
        <v>106</v>
      </c>
      <c r="C26" s="9">
        <v>42</v>
      </c>
      <c r="D26" s="9">
        <v>301.392</v>
      </c>
      <c r="E26" s="9">
        <v>37.11</v>
      </c>
      <c r="F26" s="9" t="s">
        <v>10</v>
      </c>
      <c r="G26" s="9">
        <v>37.11</v>
      </c>
      <c r="H26" s="9">
        <f t="shared" si="0"/>
        <v>0</v>
      </c>
      <c r="I26" s="10">
        <f t="shared" si="1"/>
        <v>1</v>
      </c>
      <c r="J26" s="17">
        <f t="shared" si="2"/>
        <v>11184.65712</v>
      </c>
      <c r="K26" s="16"/>
      <c r="L26" s="17">
        <f t="shared" si="3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11</v>
      </c>
      <c r="B27" s="29" t="s">
        <v>107</v>
      </c>
      <c r="C27" s="9">
        <v>43</v>
      </c>
      <c r="D27" s="9">
        <v>301.392</v>
      </c>
      <c r="E27" s="9">
        <v>79.884</v>
      </c>
      <c r="F27" s="9" t="s">
        <v>10</v>
      </c>
      <c r="G27" s="9">
        <v>79.88</v>
      </c>
      <c r="H27" s="9">
        <f t="shared" si="0"/>
        <v>4.0000000000048885E-3</v>
      </c>
      <c r="I27" s="10">
        <f t="shared" si="1"/>
        <v>0.99994992739472233</v>
      </c>
      <c r="J27" s="17">
        <f t="shared" si="2"/>
        <v>24075.192959999997</v>
      </c>
      <c r="K27" s="16"/>
      <c r="L27" s="17">
        <f t="shared" si="3"/>
        <v>0</v>
      </c>
      <c r="N27" s="17" t="s">
        <v>40</v>
      </c>
      <c r="O27" s="17">
        <f>SUMIF($A$4:$A$1502,"KOUSHIK MANDAL",$L$4:$L$1502)</f>
        <v>0</v>
      </c>
    </row>
    <row r="28" spans="1:15" x14ac:dyDescent="0.25">
      <c r="A28" s="9" t="s">
        <v>11</v>
      </c>
      <c r="B28" s="29" t="s">
        <v>108</v>
      </c>
      <c r="C28" s="9">
        <v>44</v>
      </c>
      <c r="D28" s="9">
        <v>301.392</v>
      </c>
      <c r="E28" s="9">
        <v>67.86</v>
      </c>
      <c r="F28" s="9" t="s">
        <v>10</v>
      </c>
      <c r="G28" s="9">
        <v>67.86</v>
      </c>
      <c r="H28" s="9">
        <f t="shared" si="0"/>
        <v>0</v>
      </c>
      <c r="I28" s="10">
        <f t="shared" si="1"/>
        <v>1</v>
      </c>
      <c r="J28" s="17">
        <f t="shared" si="2"/>
        <v>20452.46112</v>
      </c>
      <c r="K28" s="16"/>
      <c r="L28" s="17">
        <f t="shared" si="3"/>
        <v>0</v>
      </c>
      <c r="N28" s="17" t="s">
        <v>34</v>
      </c>
      <c r="O28" s="17">
        <f>SUMIF($A$4:$A$1502,"SHEKAR T",$L$4:$L$1502)</f>
        <v>0</v>
      </c>
    </row>
    <row r="29" spans="1:15" ht="15.75" x14ac:dyDescent="0.25">
      <c r="A29" s="9" t="s">
        <v>11</v>
      </c>
      <c r="B29" s="29" t="s">
        <v>109</v>
      </c>
      <c r="C29" s="9">
        <v>45</v>
      </c>
      <c r="D29" s="9">
        <v>301.392</v>
      </c>
      <c r="E29" s="9">
        <v>190</v>
      </c>
      <c r="F29" s="9" t="s">
        <v>10</v>
      </c>
      <c r="G29" s="9">
        <v>190</v>
      </c>
      <c r="H29" s="9">
        <f t="shared" si="0"/>
        <v>0</v>
      </c>
      <c r="I29" s="10">
        <f t="shared" si="1"/>
        <v>1</v>
      </c>
      <c r="J29" s="17">
        <f t="shared" si="2"/>
        <v>57264.479999999996</v>
      </c>
      <c r="K29" s="16"/>
      <c r="L29" s="17">
        <f t="shared" si="3"/>
        <v>0</v>
      </c>
      <c r="N29" s="51" t="s">
        <v>472</v>
      </c>
      <c r="O29" s="21">
        <f>SUM(O4:O28)</f>
        <v>1500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28.06</v>
      </c>
      <c r="F30" s="9" t="s">
        <v>10</v>
      </c>
      <c r="G30" s="9">
        <v>0</v>
      </c>
      <c r="H30" s="9">
        <f t="shared" si="0"/>
        <v>28.06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11</v>
      </c>
      <c r="B31" s="29" t="s">
        <v>110</v>
      </c>
      <c r="C31" s="9">
        <v>46</v>
      </c>
      <c r="D31" s="9">
        <v>301.392</v>
      </c>
      <c r="E31" s="9">
        <v>12.792999999999999</v>
      </c>
      <c r="F31" s="9" t="s">
        <v>10</v>
      </c>
      <c r="G31" s="9">
        <v>12.79</v>
      </c>
      <c r="H31" s="9">
        <f t="shared" si="0"/>
        <v>3.0000000000001137E-3</v>
      </c>
      <c r="I31" s="10">
        <f t="shared" si="1"/>
        <v>0.99976549675603843</v>
      </c>
      <c r="J31" s="17">
        <f t="shared" si="2"/>
        <v>3854.8036799999995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11.65</v>
      </c>
      <c r="F32" s="9" t="s">
        <v>10</v>
      </c>
      <c r="G32" s="9">
        <v>0</v>
      </c>
      <c r="H32" s="9">
        <f t="shared" si="0"/>
        <v>11.65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11</v>
      </c>
      <c r="B33" s="29" t="s">
        <v>112</v>
      </c>
      <c r="C33" s="9">
        <v>50</v>
      </c>
      <c r="D33" s="9">
        <v>225</v>
      </c>
      <c r="E33" s="9">
        <v>17.190000000000001</v>
      </c>
      <c r="F33" s="9" t="s">
        <v>14</v>
      </c>
      <c r="G33" s="9">
        <v>17.190000000000001</v>
      </c>
      <c r="H33" s="9">
        <f t="shared" si="0"/>
        <v>0</v>
      </c>
      <c r="I33" s="10">
        <f t="shared" si="1"/>
        <v>1</v>
      </c>
      <c r="J33" s="17">
        <f t="shared" si="2"/>
        <v>3867.7500000000005</v>
      </c>
      <c r="K33" s="16"/>
      <c r="L33" s="17">
        <f t="shared" si="3"/>
        <v>0</v>
      </c>
    </row>
    <row r="34" spans="1:12" x14ac:dyDescent="0.25">
      <c r="A34" s="9" t="s">
        <v>11</v>
      </c>
      <c r="B34" s="29" t="s">
        <v>113</v>
      </c>
      <c r="C34" s="9">
        <v>51</v>
      </c>
      <c r="D34" s="9">
        <v>1500</v>
      </c>
      <c r="E34" s="9">
        <v>2.1800000000000002</v>
      </c>
      <c r="F34" s="9" t="s">
        <v>14</v>
      </c>
      <c r="G34" s="9">
        <v>2.1800000000000002</v>
      </c>
      <c r="H34" s="9">
        <f t="shared" si="0"/>
        <v>0</v>
      </c>
      <c r="I34" s="10">
        <f t="shared" si="1"/>
        <v>1</v>
      </c>
      <c r="J34" s="17">
        <f t="shared" si="2"/>
        <v>3270.0000000000005</v>
      </c>
      <c r="K34" s="16"/>
      <c r="L34" s="17">
        <f t="shared" si="3"/>
        <v>0</v>
      </c>
    </row>
    <row r="35" spans="1:12" x14ac:dyDescent="0.25">
      <c r="A35" s="9" t="s">
        <v>11</v>
      </c>
      <c r="B35" s="29" t="s">
        <v>114</v>
      </c>
      <c r="C35" s="9">
        <v>53</v>
      </c>
      <c r="D35" s="9">
        <v>900</v>
      </c>
      <c r="E35" s="9">
        <v>5.9909999999999997</v>
      </c>
      <c r="F35" s="9" t="s">
        <v>14</v>
      </c>
      <c r="G35" s="9">
        <v>5.99</v>
      </c>
      <c r="H35" s="9">
        <f t="shared" si="0"/>
        <v>9.9999999999944578E-4</v>
      </c>
      <c r="I35" s="10">
        <f t="shared" si="1"/>
        <v>0.99983308295777007</v>
      </c>
      <c r="J35" s="17">
        <f t="shared" si="2"/>
        <v>5391</v>
      </c>
      <c r="K35" s="16"/>
      <c r="L35" s="17">
        <f t="shared" si="3"/>
        <v>0</v>
      </c>
    </row>
    <row r="36" spans="1:12" x14ac:dyDescent="0.25">
      <c r="A36" s="9" t="s">
        <v>11</v>
      </c>
      <c r="B36" s="29" t="s">
        <v>115</v>
      </c>
      <c r="C36" s="9">
        <v>55</v>
      </c>
      <c r="D36" s="9">
        <v>2000</v>
      </c>
      <c r="E36" s="9">
        <v>3.98</v>
      </c>
      <c r="F36" s="9" t="s">
        <v>14</v>
      </c>
      <c r="G36" s="9">
        <v>3.98</v>
      </c>
      <c r="H36" s="9">
        <f t="shared" si="0"/>
        <v>0</v>
      </c>
      <c r="I36" s="10">
        <f t="shared" si="1"/>
        <v>1</v>
      </c>
      <c r="J36" s="17">
        <f t="shared" si="2"/>
        <v>7960</v>
      </c>
      <c r="K36" s="16"/>
      <c r="L36" s="17">
        <f t="shared" si="3"/>
        <v>0</v>
      </c>
    </row>
    <row r="37" spans="1:12" x14ac:dyDescent="0.25">
      <c r="A37" s="9" t="s">
        <v>11</v>
      </c>
      <c r="B37" s="29" t="s">
        <v>116</v>
      </c>
      <c r="C37" s="9">
        <v>58</v>
      </c>
      <c r="D37" s="9">
        <v>225</v>
      </c>
      <c r="E37" s="9">
        <v>23.5</v>
      </c>
      <c r="F37" s="9" t="s">
        <v>14</v>
      </c>
      <c r="G37" s="9">
        <v>23.5</v>
      </c>
      <c r="H37" s="9">
        <f t="shared" si="0"/>
        <v>0</v>
      </c>
      <c r="I37" s="10">
        <f t="shared" si="1"/>
        <v>1</v>
      </c>
      <c r="J37" s="17">
        <f t="shared" si="2"/>
        <v>5287.5</v>
      </c>
      <c r="K37" s="16"/>
      <c r="L37" s="17">
        <f t="shared" si="3"/>
        <v>0</v>
      </c>
    </row>
    <row r="38" spans="1:12" x14ac:dyDescent="0.25">
      <c r="A38" s="9" t="s">
        <v>11</v>
      </c>
      <c r="B38" s="29" t="s">
        <v>117</v>
      </c>
      <c r="C38" s="9">
        <v>61</v>
      </c>
      <c r="D38" s="9">
        <v>2000</v>
      </c>
      <c r="E38" s="9">
        <v>1.673</v>
      </c>
      <c r="F38" s="9" t="s">
        <v>14</v>
      </c>
      <c r="G38" s="9">
        <v>1.67</v>
      </c>
      <c r="H38" s="9">
        <f t="shared" si="0"/>
        <v>3.0000000000001137E-3</v>
      </c>
      <c r="I38" s="10">
        <f t="shared" si="1"/>
        <v>0.99820681410639567</v>
      </c>
      <c r="J38" s="17">
        <f t="shared" si="2"/>
        <v>3340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0.96</v>
      </c>
      <c r="H39" s="9">
        <f t="shared" si="0"/>
        <v>0</v>
      </c>
      <c r="I39" s="10">
        <f t="shared" si="1"/>
        <v>1</v>
      </c>
      <c r="J39" s="17">
        <f t="shared" si="2"/>
        <v>1440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0.8</v>
      </c>
      <c r="F41" s="9" t="s">
        <v>16</v>
      </c>
      <c r="G41" s="9">
        <v>0</v>
      </c>
      <c r="H41" s="9">
        <f t="shared" si="0"/>
        <v>0.8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70</v>
      </c>
      <c r="D42" s="9">
        <v>7000</v>
      </c>
      <c r="E42" s="9">
        <v>0.8</v>
      </c>
      <c r="F42" s="9" t="s">
        <v>16</v>
      </c>
      <c r="G42" s="9">
        <v>0.8</v>
      </c>
      <c r="H42" s="9">
        <f t="shared" si="0"/>
        <v>0</v>
      </c>
      <c r="I42" s="10">
        <f t="shared" si="1"/>
        <v>1</v>
      </c>
      <c r="J42" s="17">
        <f t="shared" si="2"/>
        <v>5600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121</v>
      </c>
      <c r="C43" s="9">
        <v>73</v>
      </c>
      <c r="D43" s="9">
        <v>7000</v>
      </c>
      <c r="E43" s="9">
        <v>1.85</v>
      </c>
      <c r="F43" s="9" t="s">
        <v>16</v>
      </c>
      <c r="G43" s="9">
        <v>0</v>
      </c>
      <c r="H43" s="9">
        <f t="shared" si="0"/>
        <v>1.85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121</v>
      </c>
      <c r="C44" s="9">
        <v>74</v>
      </c>
      <c r="D44" s="9">
        <v>7000</v>
      </c>
      <c r="E44" s="9">
        <v>1.85</v>
      </c>
      <c r="F44" s="9" t="s">
        <v>16</v>
      </c>
      <c r="G44" s="9">
        <v>1.85</v>
      </c>
      <c r="H44" s="9">
        <f t="shared" si="0"/>
        <v>0</v>
      </c>
      <c r="I44" s="10">
        <f t="shared" si="1"/>
        <v>1</v>
      </c>
      <c r="J44" s="17">
        <f t="shared" si="2"/>
        <v>12950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122</v>
      </c>
      <c r="C45" s="9">
        <v>77</v>
      </c>
      <c r="D45" s="9">
        <v>7000</v>
      </c>
      <c r="E45" s="9">
        <v>0.18</v>
      </c>
      <c r="F45" s="9" t="s">
        <v>16</v>
      </c>
      <c r="G45" s="9">
        <v>0</v>
      </c>
      <c r="H45" s="9">
        <f t="shared" si="0"/>
        <v>0.18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122</v>
      </c>
      <c r="C46" s="9">
        <v>78</v>
      </c>
      <c r="D46" s="9">
        <v>7000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7">
        <f t="shared" si="2"/>
        <v>1260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123</v>
      </c>
      <c r="C47" s="9">
        <v>80</v>
      </c>
      <c r="D47" s="9">
        <v>7000</v>
      </c>
      <c r="E47" s="9">
        <v>0.2</v>
      </c>
      <c r="F47" s="9" t="s">
        <v>16</v>
      </c>
      <c r="G47" s="9">
        <v>0</v>
      </c>
      <c r="H47" s="9">
        <f t="shared" si="0"/>
        <v>0.2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123</v>
      </c>
      <c r="C48" s="9">
        <v>82</v>
      </c>
      <c r="D48" s="9">
        <v>7000</v>
      </c>
      <c r="E48" s="9">
        <v>0.2</v>
      </c>
      <c r="F48" s="9" t="s">
        <v>16</v>
      </c>
      <c r="G48" s="9">
        <v>0.2</v>
      </c>
      <c r="H48" s="9">
        <f t="shared" si="0"/>
        <v>0</v>
      </c>
      <c r="I48" s="10">
        <f t="shared" si="1"/>
        <v>1</v>
      </c>
      <c r="J48" s="17">
        <f t="shared" si="2"/>
        <v>1400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124</v>
      </c>
      <c r="C49" s="9">
        <v>84</v>
      </c>
      <c r="D49" s="9">
        <v>301.392</v>
      </c>
      <c r="E49" s="9">
        <v>56.55</v>
      </c>
      <c r="F49" s="9" t="s">
        <v>10</v>
      </c>
      <c r="G49" s="9">
        <v>56.55</v>
      </c>
      <c r="H49" s="9">
        <f t="shared" si="0"/>
        <v>0</v>
      </c>
      <c r="I49" s="10">
        <f t="shared" si="1"/>
        <v>1</v>
      </c>
      <c r="J49" s="17">
        <f t="shared" si="2"/>
        <v>17043.7176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125</v>
      </c>
      <c r="C50" s="9">
        <v>85</v>
      </c>
      <c r="D50" s="9">
        <v>301.392</v>
      </c>
      <c r="E50" s="9">
        <v>188.59</v>
      </c>
      <c r="F50" s="9" t="s">
        <v>10</v>
      </c>
      <c r="G50" s="9">
        <v>188.59</v>
      </c>
      <c r="H50" s="9">
        <f t="shared" si="0"/>
        <v>0</v>
      </c>
      <c r="I50" s="10">
        <f t="shared" si="1"/>
        <v>1</v>
      </c>
      <c r="J50" s="17">
        <f t="shared" si="2"/>
        <v>56839.51728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126</v>
      </c>
      <c r="C51" s="9">
        <v>86</v>
      </c>
      <c r="D51" s="9">
        <v>301.392</v>
      </c>
      <c r="E51" s="9">
        <v>12.792999999999999</v>
      </c>
      <c r="F51" s="9" t="s">
        <v>10</v>
      </c>
      <c r="G51" s="9">
        <v>12.79</v>
      </c>
      <c r="H51" s="9">
        <f t="shared" si="0"/>
        <v>3.0000000000001137E-3</v>
      </c>
      <c r="I51" s="10">
        <f t="shared" si="1"/>
        <v>0.99976549675603843</v>
      </c>
      <c r="J51" s="17">
        <f t="shared" si="2"/>
        <v>3854.8036799999995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127</v>
      </c>
      <c r="C52" s="9">
        <v>87</v>
      </c>
      <c r="D52" s="9">
        <v>301.392</v>
      </c>
      <c r="E52" s="9">
        <v>14.11</v>
      </c>
      <c r="F52" s="9" t="s">
        <v>10</v>
      </c>
      <c r="G52" s="9">
        <v>14.11</v>
      </c>
      <c r="H52" s="9">
        <f t="shared" si="0"/>
        <v>0</v>
      </c>
      <c r="I52" s="10">
        <f t="shared" si="1"/>
        <v>1</v>
      </c>
      <c r="J52" s="17">
        <f t="shared" si="2"/>
        <v>4252.6411199999993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128</v>
      </c>
      <c r="C53" s="9">
        <v>88</v>
      </c>
      <c r="D53" s="9">
        <v>2000</v>
      </c>
      <c r="E53" s="9">
        <v>3.33</v>
      </c>
      <c r="F53" s="9" t="s">
        <v>14</v>
      </c>
      <c r="G53" s="9">
        <v>3.33</v>
      </c>
      <c r="H53" s="9">
        <f t="shared" si="0"/>
        <v>0</v>
      </c>
      <c r="I53" s="10">
        <f t="shared" si="1"/>
        <v>1</v>
      </c>
      <c r="J53" s="17">
        <f t="shared" si="2"/>
        <v>6660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129</v>
      </c>
      <c r="C54" s="9">
        <v>91</v>
      </c>
      <c r="D54" s="9">
        <v>225</v>
      </c>
      <c r="E54" s="9">
        <v>19.190000000000001</v>
      </c>
      <c r="F54" s="9" t="s">
        <v>14</v>
      </c>
      <c r="G54" s="9">
        <v>19.190000000000001</v>
      </c>
      <c r="H54" s="9">
        <f t="shared" si="0"/>
        <v>0</v>
      </c>
      <c r="I54" s="10">
        <f t="shared" si="1"/>
        <v>1</v>
      </c>
      <c r="J54" s="17">
        <f t="shared" si="2"/>
        <v>4317.75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130</v>
      </c>
      <c r="C55" s="9">
        <v>92</v>
      </c>
      <c r="D55" s="9">
        <v>2000</v>
      </c>
      <c r="E55" s="9">
        <v>1.673</v>
      </c>
      <c r="F55" s="9" t="s">
        <v>14</v>
      </c>
      <c r="G55" s="9">
        <v>1.67</v>
      </c>
      <c r="H55" s="9">
        <f t="shared" si="0"/>
        <v>3.0000000000001137E-3</v>
      </c>
      <c r="I55" s="10">
        <f t="shared" si="1"/>
        <v>0.99820681410639567</v>
      </c>
      <c r="J55" s="17">
        <f t="shared" si="2"/>
        <v>3340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131</v>
      </c>
      <c r="C56" s="9">
        <v>93</v>
      </c>
      <c r="D56" s="9">
        <v>1500</v>
      </c>
      <c r="E56" s="9">
        <v>1.57</v>
      </c>
      <c r="F56" s="9" t="s">
        <v>14</v>
      </c>
      <c r="G56" s="9">
        <v>1.57</v>
      </c>
      <c r="H56" s="9">
        <f t="shared" si="0"/>
        <v>0</v>
      </c>
      <c r="I56" s="10">
        <f t="shared" si="1"/>
        <v>1</v>
      </c>
      <c r="J56" s="17">
        <f t="shared" si="2"/>
        <v>2355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132</v>
      </c>
      <c r="C57" s="9">
        <v>97</v>
      </c>
      <c r="D57" s="9">
        <v>7000</v>
      </c>
      <c r="E57" s="9">
        <v>0.15</v>
      </c>
      <c r="F57" s="9" t="s">
        <v>16</v>
      </c>
      <c r="G57" s="9">
        <v>0</v>
      </c>
      <c r="H57" s="9">
        <f t="shared" si="0"/>
        <v>0.15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132</v>
      </c>
      <c r="C58" s="9">
        <v>98</v>
      </c>
      <c r="D58" s="9">
        <v>7000</v>
      </c>
      <c r="E58" s="9">
        <v>0.15</v>
      </c>
      <c r="F58" s="9" t="s">
        <v>16</v>
      </c>
      <c r="G58" s="9">
        <v>0.15</v>
      </c>
      <c r="H58" s="9">
        <f t="shared" si="0"/>
        <v>0</v>
      </c>
      <c r="I58" s="10">
        <f t="shared" si="1"/>
        <v>1</v>
      </c>
      <c r="J58" s="17">
        <f t="shared" si="2"/>
        <v>1050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133</v>
      </c>
      <c r="C59" s="9">
        <v>100</v>
      </c>
      <c r="D59" s="9">
        <v>7000</v>
      </c>
      <c r="E59" s="9">
        <v>0.3</v>
      </c>
      <c r="F59" s="9" t="s">
        <v>16</v>
      </c>
      <c r="G59" s="9">
        <v>0</v>
      </c>
      <c r="H59" s="9">
        <f t="shared" si="0"/>
        <v>0.3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133</v>
      </c>
      <c r="C60" s="9">
        <v>101</v>
      </c>
      <c r="D60" s="9">
        <v>7000</v>
      </c>
      <c r="E60" s="9">
        <v>0.3</v>
      </c>
      <c r="F60" s="9" t="s">
        <v>16</v>
      </c>
      <c r="G60" s="9">
        <v>0.3</v>
      </c>
      <c r="H60" s="9">
        <f t="shared" si="0"/>
        <v>0</v>
      </c>
      <c r="I60" s="10">
        <f t="shared" si="1"/>
        <v>1</v>
      </c>
      <c r="J60" s="17">
        <f t="shared" si="2"/>
        <v>2100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134</v>
      </c>
      <c r="C61" s="9">
        <v>103</v>
      </c>
      <c r="D61" s="9">
        <v>7000</v>
      </c>
      <c r="E61" s="9">
        <v>0.02</v>
      </c>
      <c r="F61" s="9" t="s">
        <v>16</v>
      </c>
      <c r="G61" s="9">
        <v>0</v>
      </c>
      <c r="H61" s="9">
        <f t="shared" si="0"/>
        <v>0.02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134</v>
      </c>
      <c r="C62" s="9">
        <v>104</v>
      </c>
      <c r="D62" s="9">
        <v>7000</v>
      </c>
      <c r="E62" s="9">
        <v>0.02</v>
      </c>
      <c r="F62" s="9" t="s">
        <v>16</v>
      </c>
      <c r="G62" s="9">
        <v>0.02</v>
      </c>
      <c r="H62" s="9">
        <f t="shared" si="0"/>
        <v>0</v>
      </c>
      <c r="I62" s="10">
        <f t="shared" si="1"/>
        <v>1</v>
      </c>
      <c r="J62" s="17">
        <f t="shared" si="2"/>
        <v>140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135</v>
      </c>
      <c r="C63" s="9">
        <v>106</v>
      </c>
      <c r="D63" s="9">
        <v>301.392</v>
      </c>
      <c r="E63" s="9">
        <v>10.8</v>
      </c>
      <c r="F63" s="9" t="s">
        <v>10</v>
      </c>
      <c r="G63" s="9">
        <v>10.8</v>
      </c>
      <c r="H63" s="9">
        <f t="shared" si="0"/>
        <v>0</v>
      </c>
      <c r="I63" s="10">
        <f t="shared" si="1"/>
        <v>1</v>
      </c>
      <c r="J63" s="17">
        <f t="shared" si="2"/>
        <v>3255.0336000000002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136</v>
      </c>
      <c r="C64" s="9">
        <v>107</v>
      </c>
      <c r="D64" s="9">
        <v>301.392</v>
      </c>
      <c r="E64" s="9">
        <v>26.6</v>
      </c>
      <c r="F64" s="9" t="s">
        <v>10</v>
      </c>
      <c r="G64" s="9">
        <v>26.6</v>
      </c>
      <c r="H64" s="9">
        <f t="shared" si="0"/>
        <v>0</v>
      </c>
      <c r="I64" s="10">
        <f t="shared" si="1"/>
        <v>1</v>
      </c>
      <c r="J64" s="17">
        <f t="shared" si="2"/>
        <v>8017.0272000000004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137</v>
      </c>
      <c r="C65" s="9">
        <v>108</v>
      </c>
      <c r="D65" s="9">
        <v>301.392</v>
      </c>
      <c r="E65" s="9">
        <v>1.8149999999999999</v>
      </c>
      <c r="F65" s="9" t="s">
        <v>10</v>
      </c>
      <c r="G65" s="9">
        <v>1.82</v>
      </c>
      <c r="H65" s="9">
        <f t="shared" si="0"/>
        <v>-5.0000000000001155E-3</v>
      </c>
      <c r="I65" s="10">
        <f t="shared" si="1"/>
        <v>1.0027548209366393</v>
      </c>
      <c r="J65" s="17">
        <f t="shared" si="2"/>
        <v>548.53344000000004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138</v>
      </c>
      <c r="C66" s="9">
        <v>109</v>
      </c>
      <c r="D66" s="9">
        <v>2000</v>
      </c>
      <c r="E66" s="9">
        <v>0.61</v>
      </c>
      <c r="F66" s="9" t="s">
        <v>14</v>
      </c>
      <c r="G66" s="9">
        <v>0.61</v>
      </c>
      <c r="H66" s="9">
        <f t="shared" si="0"/>
        <v>0</v>
      </c>
      <c r="I66" s="10">
        <f t="shared" si="1"/>
        <v>1</v>
      </c>
      <c r="J66" s="17">
        <f t="shared" si="2"/>
        <v>1220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139</v>
      </c>
      <c r="C67" s="9">
        <v>112</v>
      </c>
      <c r="D67" s="9">
        <v>225</v>
      </c>
      <c r="E67" s="9">
        <v>3.07</v>
      </c>
      <c r="F67" s="9" t="s">
        <v>14</v>
      </c>
      <c r="G67" s="9">
        <v>3.07</v>
      </c>
      <c r="H67" s="9">
        <f t="shared" si="0"/>
        <v>0</v>
      </c>
      <c r="I67" s="10">
        <f t="shared" si="1"/>
        <v>1</v>
      </c>
      <c r="J67" s="17">
        <f t="shared" si="2"/>
        <v>690.75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139</v>
      </c>
      <c r="C68" s="9">
        <v>113</v>
      </c>
      <c r="D68" s="9">
        <v>1500</v>
      </c>
      <c r="E68" s="9">
        <v>0.17</v>
      </c>
      <c r="F68" s="9" t="s">
        <v>14</v>
      </c>
      <c r="G68" s="9">
        <v>0.17</v>
      </c>
      <c r="H68" s="9">
        <f t="shared" si="0"/>
        <v>0</v>
      </c>
      <c r="I68" s="10">
        <f t="shared" si="1"/>
        <v>1</v>
      </c>
      <c r="J68" s="17">
        <f t="shared" si="2"/>
        <v>255.00000000000003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140</v>
      </c>
      <c r="C69" s="9">
        <v>116</v>
      </c>
      <c r="D69" s="9">
        <v>50</v>
      </c>
      <c r="E69" s="9">
        <v>53</v>
      </c>
      <c r="F69" s="9" t="s">
        <v>13</v>
      </c>
      <c r="G69" s="9">
        <v>53</v>
      </c>
      <c r="H69" s="9">
        <f t="shared" si="0"/>
        <v>0</v>
      </c>
      <c r="I69" s="10">
        <f t="shared" si="1"/>
        <v>1</v>
      </c>
      <c r="J69" s="17">
        <f t="shared" si="2"/>
        <v>2650</v>
      </c>
      <c r="K69" s="16"/>
      <c r="L69" s="17">
        <f t="shared" si="3"/>
        <v>0</v>
      </c>
    </row>
    <row r="70" spans="1:12" x14ac:dyDescent="0.25">
      <c r="A70" s="9" t="s">
        <v>18</v>
      </c>
      <c r="B70" s="29" t="s">
        <v>141</v>
      </c>
      <c r="C70" s="9">
        <v>118</v>
      </c>
      <c r="D70" s="9">
        <v>2000</v>
      </c>
      <c r="E70" s="9">
        <v>1</v>
      </c>
      <c r="F70" s="9" t="s">
        <v>12</v>
      </c>
      <c r="G70" s="9">
        <v>1</v>
      </c>
      <c r="H70" s="9">
        <f t="shared" si="0"/>
        <v>0</v>
      </c>
      <c r="I70" s="10">
        <f t="shared" si="1"/>
        <v>1</v>
      </c>
      <c r="J70" s="17">
        <f t="shared" si="2"/>
        <v>2000</v>
      </c>
      <c r="K70" s="16"/>
      <c r="L70" s="17">
        <f t="shared" si="3"/>
        <v>0</v>
      </c>
    </row>
    <row r="71" spans="1:12" x14ac:dyDescent="0.25">
      <c r="A71" s="9" t="s">
        <v>42</v>
      </c>
      <c r="B71" s="29" t="s">
        <v>142</v>
      </c>
      <c r="C71" s="9">
        <v>120</v>
      </c>
      <c r="D71" s="9">
        <v>193.75200000000001</v>
      </c>
      <c r="E71" s="9">
        <v>146.37</v>
      </c>
      <c r="F71" s="9" t="s">
        <v>10</v>
      </c>
      <c r="G71" s="9">
        <v>146.37</v>
      </c>
      <c r="H71" s="9">
        <f t="shared" ref="H71:H135" si="5">E71-G71</f>
        <v>0</v>
      </c>
      <c r="I71" s="10">
        <f t="shared" ref="I71:I135" si="6">G71/E71</f>
        <v>1</v>
      </c>
      <c r="J71" s="17">
        <f t="shared" ref="J71:J166" si="7">D71*G71</f>
        <v>28359.480240000001</v>
      </c>
      <c r="K71" s="16"/>
      <c r="L71" s="17">
        <f t="shared" ref="L71:L166" si="8">D71*E71*K71</f>
        <v>0</v>
      </c>
    </row>
    <row r="72" spans="1:12" x14ac:dyDescent="0.25">
      <c r="A72" s="9" t="s">
        <v>42</v>
      </c>
      <c r="B72" s="29" t="s">
        <v>143</v>
      </c>
      <c r="C72" s="9">
        <v>124</v>
      </c>
      <c r="D72" s="9">
        <v>193.75200000000001</v>
      </c>
      <c r="E72" s="9">
        <v>185.55</v>
      </c>
      <c r="F72" s="9" t="s">
        <v>10</v>
      </c>
      <c r="G72" s="9">
        <v>185.55</v>
      </c>
      <c r="H72" s="9">
        <f t="shared" si="5"/>
        <v>0</v>
      </c>
      <c r="I72" s="10">
        <f t="shared" si="6"/>
        <v>1</v>
      </c>
      <c r="J72" s="17">
        <f t="shared" si="7"/>
        <v>35950.683600000004</v>
      </c>
      <c r="K72" s="16"/>
      <c r="L72" s="17">
        <f t="shared" si="8"/>
        <v>0</v>
      </c>
    </row>
    <row r="73" spans="1:12" x14ac:dyDescent="0.25">
      <c r="A73" s="9" t="s">
        <v>42</v>
      </c>
      <c r="B73" s="29" t="s">
        <v>144</v>
      </c>
      <c r="C73" s="9">
        <v>129</v>
      </c>
      <c r="D73" s="9">
        <v>193.75200000000001</v>
      </c>
      <c r="E73" s="9">
        <v>72.290000000000006</v>
      </c>
      <c r="F73" s="9" t="s">
        <v>10</v>
      </c>
      <c r="G73" s="9">
        <v>72.290000000000006</v>
      </c>
      <c r="H73" s="9">
        <f t="shared" si="5"/>
        <v>0</v>
      </c>
      <c r="I73" s="10">
        <f t="shared" si="6"/>
        <v>1</v>
      </c>
      <c r="J73" s="17">
        <f t="shared" si="7"/>
        <v>14006.332080000002</v>
      </c>
      <c r="K73" s="16"/>
      <c r="L73" s="17">
        <f t="shared" si="8"/>
        <v>0</v>
      </c>
    </row>
    <row r="74" spans="1:12" x14ac:dyDescent="0.25">
      <c r="A74" s="9" t="s">
        <v>42</v>
      </c>
      <c r="B74" s="29" t="s">
        <v>145</v>
      </c>
      <c r="C74" s="9">
        <v>133</v>
      </c>
      <c r="D74" s="9">
        <v>65.599999999999994</v>
      </c>
      <c r="E74" s="9">
        <v>49.17</v>
      </c>
      <c r="F74" s="9" t="s">
        <v>19</v>
      </c>
      <c r="G74" s="9">
        <v>49.17</v>
      </c>
      <c r="H74" s="9">
        <f t="shared" si="5"/>
        <v>0</v>
      </c>
      <c r="I74" s="10">
        <f t="shared" si="6"/>
        <v>1</v>
      </c>
      <c r="J74" s="17">
        <f t="shared" si="7"/>
        <v>3225.5519999999997</v>
      </c>
      <c r="K74" s="16"/>
      <c r="L74" s="17">
        <f t="shared" si="8"/>
        <v>0</v>
      </c>
    </row>
    <row r="75" spans="1:12" x14ac:dyDescent="0.25">
      <c r="A75" s="9" t="s">
        <v>42</v>
      </c>
      <c r="B75" s="29" t="s">
        <v>146</v>
      </c>
      <c r="C75" s="9">
        <v>137</v>
      </c>
      <c r="D75" s="9">
        <v>65.599999999999994</v>
      </c>
      <c r="E75" s="9">
        <v>33.82</v>
      </c>
      <c r="F75" s="9" t="s">
        <v>19</v>
      </c>
      <c r="G75" s="9">
        <v>33.82</v>
      </c>
      <c r="H75" s="9">
        <f t="shared" si="5"/>
        <v>0</v>
      </c>
      <c r="I75" s="10">
        <f t="shared" si="6"/>
        <v>1</v>
      </c>
      <c r="J75" s="17">
        <f t="shared" si="7"/>
        <v>2218.5919999999996</v>
      </c>
      <c r="K75" s="16"/>
      <c r="L75" s="17">
        <f t="shared" si="8"/>
        <v>0</v>
      </c>
    </row>
    <row r="76" spans="1:12" x14ac:dyDescent="0.25">
      <c r="A76" s="9" t="s">
        <v>42</v>
      </c>
      <c r="B76" s="29" t="s">
        <v>276</v>
      </c>
      <c r="C76" s="9">
        <v>138</v>
      </c>
      <c r="D76" s="9">
        <v>161.46</v>
      </c>
      <c r="E76" s="9">
        <v>1.38</v>
      </c>
      <c r="F76" s="9" t="s">
        <v>10</v>
      </c>
      <c r="G76" s="9">
        <v>1.38</v>
      </c>
      <c r="H76" s="9">
        <f t="shared" si="5"/>
        <v>0</v>
      </c>
      <c r="I76" s="10">
        <f t="shared" si="6"/>
        <v>1</v>
      </c>
      <c r="J76" s="17">
        <f t="shared" si="7"/>
        <v>222.81479999999999</v>
      </c>
      <c r="K76" s="16"/>
      <c r="L76" s="17">
        <f t="shared" si="8"/>
        <v>0</v>
      </c>
    </row>
    <row r="77" spans="1:12" x14ac:dyDescent="0.25">
      <c r="A77" s="9" t="s">
        <v>42</v>
      </c>
      <c r="B77" s="29" t="s">
        <v>147</v>
      </c>
      <c r="C77" s="9">
        <v>140</v>
      </c>
      <c r="D77" s="9">
        <v>10.76</v>
      </c>
      <c r="E77" s="9">
        <v>259.56</v>
      </c>
      <c r="F77" s="9" t="s">
        <v>10</v>
      </c>
      <c r="G77" s="9">
        <v>259.56</v>
      </c>
      <c r="H77" s="9">
        <f t="shared" si="5"/>
        <v>0</v>
      </c>
      <c r="I77" s="10">
        <f t="shared" si="6"/>
        <v>1</v>
      </c>
      <c r="J77" s="17">
        <f t="shared" si="7"/>
        <v>2792.8656000000001</v>
      </c>
      <c r="K77" s="16"/>
      <c r="L77" s="17">
        <f t="shared" si="8"/>
        <v>0</v>
      </c>
    </row>
    <row r="78" spans="1:12" x14ac:dyDescent="0.25">
      <c r="A78" s="9" t="s">
        <v>42</v>
      </c>
      <c r="B78" s="29" t="s">
        <v>148</v>
      </c>
      <c r="C78" s="9">
        <v>142</v>
      </c>
      <c r="D78" s="9">
        <v>139.93199999999999</v>
      </c>
      <c r="E78" s="9">
        <v>94.21</v>
      </c>
      <c r="F78" s="9" t="s">
        <v>10</v>
      </c>
      <c r="G78" s="9">
        <v>94.21</v>
      </c>
      <c r="H78" s="9">
        <f t="shared" si="5"/>
        <v>0</v>
      </c>
      <c r="I78" s="10">
        <f t="shared" si="6"/>
        <v>1</v>
      </c>
      <c r="J78" s="17">
        <f t="shared" si="7"/>
        <v>13182.993719999999</v>
      </c>
      <c r="K78" s="16"/>
      <c r="L78" s="17">
        <f t="shared" si="8"/>
        <v>0</v>
      </c>
    </row>
    <row r="79" spans="1:12" x14ac:dyDescent="0.25">
      <c r="A79" s="9" t="s">
        <v>42</v>
      </c>
      <c r="B79" s="29" t="s">
        <v>149</v>
      </c>
      <c r="C79" s="9">
        <v>143</v>
      </c>
      <c r="D79" s="9">
        <v>139.93199999999999</v>
      </c>
      <c r="E79" s="9">
        <v>266.24</v>
      </c>
      <c r="F79" s="9" t="s">
        <v>10</v>
      </c>
      <c r="G79" s="9">
        <v>266.24</v>
      </c>
      <c r="H79" s="9">
        <f t="shared" si="5"/>
        <v>0</v>
      </c>
      <c r="I79" s="10">
        <f t="shared" si="6"/>
        <v>1</v>
      </c>
      <c r="J79" s="17">
        <f t="shared" si="7"/>
        <v>37255.49568</v>
      </c>
      <c r="K79" s="16"/>
      <c r="L79" s="17">
        <f t="shared" si="8"/>
        <v>0</v>
      </c>
    </row>
    <row r="80" spans="1:12" x14ac:dyDescent="0.25">
      <c r="A80" s="9" t="s">
        <v>42</v>
      </c>
      <c r="B80" s="29" t="s">
        <v>150</v>
      </c>
      <c r="C80" s="9">
        <v>147</v>
      </c>
      <c r="D80" s="9">
        <v>193.75200000000001</v>
      </c>
      <c r="E80" s="9">
        <v>261.11</v>
      </c>
      <c r="F80" s="9" t="s">
        <v>10</v>
      </c>
      <c r="G80" s="9">
        <v>261.11</v>
      </c>
      <c r="H80" s="9">
        <f t="shared" si="5"/>
        <v>0</v>
      </c>
      <c r="I80" s="10">
        <f t="shared" si="6"/>
        <v>1</v>
      </c>
      <c r="J80" s="17">
        <f t="shared" si="7"/>
        <v>50590.584720000006</v>
      </c>
      <c r="K80" s="16"/>
      <c r="L80" s="17">
        <f t="shared" si="8"/>
        <v>0</v>
      </c>
    </row>
    <row r="81" spans="1:12" x14ac:dyDescent="0.25">
      <c r="A81" s="9" t="s">
        <v>18</v>
      </c>
      <c r="B81" s="29" t="s">
        <v>151</v>
      </c>
      <c r="C81" s="9">
        <v>150</v>
      </c>
      <c r="D81" s="9">
        <v>16500</v>
      </c>
      <c r="E81" s="9">
        <v>1</v>
      </c>
      <c r="F81" s="9" t="s">
        <v>12</v>
      </c>
      <c r="G81" s="9">
        <v>1</v>
      </c>
      <c r="H81" s="9">
        <f t="shared" si="5"/>
        <v>0</v>
      </c>
      <c r="I81" s="10">
        <f t="shared" si="6"/>
        <v>1</v>
      </c>
      <c r="J81" s="17">
        <f t="shared" si="7"/>
        <v>16500</v>
      </c>
      <c r="K81" s="16"/>
      <c r="L81" s="17">
        <f t="shared" si="8"/>
        <v>0</v>
      </c>
    </row>
    <row r="82" spans="1:12" x14ac:dyDescent="0.25">
      <c r="A82" s="9" t="s">
        <v>42</v>
      </c>
      <c r="B82" s="29" t="s">
        <v>152</v>
      </c>
      <c r="C82" s="9">
        <v>151</v>
      </c>
      <c r="D82" s="9">
        <v>139.93199999999999</v>
      </c>
      <c r="E82" s="9">
        <v>92.25</v>
      </c>
      <c r="F82" s="9" t="s">
        <v>10</v>
      </c>
      <c r="G82" s="9">
        <v>92.25</v>
      </c>
      <c r="H82" s="9">
        <f t="shared" si="5"/>
        <v>0</v>
      </c>
      <c r="I82" s="10">
        <f t="shared" si="6"/>
        <v>1</v>
      </c>
      <c r="J82" s="17">
        <f t="shared" si="7"/>
        <v>12908.726999999999</v>
      </c>
      <c r="K82" s="16"/>
      <c r="L82" s="17">
        <f t="shared" si="8"/>
        <v>0</v>
      </c>
    </row>
    <row r="83" spans="1:12" x14ac:dyDescent="0.25">
      <c r="A83" s="9" t="s">
        <v>42</v>
      </c>
      <c r="B83" s="29" t="s">
        <v>153</v>
      </c>
      <c r="C83" s="9">
        <v>152</v>
      </c>
      <c r="D83" s="9">
        <v>139.93199999999999</v>
      </c>
      <c r="E83" s="9">
        <v>364.2</v>
      </c>
      <c r="F83" s="9" t="s">
        <v>10</v>
      </c>
      <c r="G83" s="9">
        <v>364.2</v>
      </c>
      <c r="H83" s="9">
        <f t="shared" si="5"/>
        <v>0</v>
      </c>
      <c r="I83" s="10">
        <f t="shared" si="6"/>
        <v>1</v>
      </c>
      <c r="J83" s="17">
        <f t="shared" si="7"/>
        <v>50963.234399999994</v>
      </c>
      <c r="K83" s="16"/>
      <c r="L83" s="17">
        <f t="shared" si="8"/>
        <v>0</v>
      </c>
    </row>
    <row r="84" spans="1:12" x14ac:dyDescent="0.25">
      <c r="A84" s="9" t="s">
        <v>42</v>
      </c>
      <c r="B84" s="29" t="s">
        <v>154</v>
      </c>
      <c r="C84" s="9">
        <v>156</v>
      </c>
      <c r="D84" s="9">
        <v>193.75200000000001</v>
      </c>
      <c r="E84" s="9">
        <v>163.72</v>
      </c>
      <c r="F84" s="9" t="s">
        <v>10</v>
      </c>
      <c r="G84" s="9">
        <v>163.72</v>
      </c>
      <c r="H84" s="9">
        <f t="shared" si="5"/>
        <v>0</v>
      </c>
      <c r="I84" s="10">
        <f t="shared" si="6"/>
        <v>1</v>
      </c>
      <c r="J84" s="17">
        <f t="shared" si="7"/>
        <v>31721.077440000001</v>
      </c>
      <c r="K84" s="16"/>
      <c r="L84" s="17">
        <f t="shared" si="8"/>
        <v>0</v>
      </c>
    </row>
    <row r="85" spans="1:12" x14ac:dyDescent="0.25">
      <c r="A85" s="9" t="s">
        <v>42</v>
      </c>
      <c r="B85" s="29" t="s">
        <v>155</v>
      </c>
      <c r="C85" s="9">
        <v>160</v>
      </c>
      <c r="D85" s="9">
        <v>139.93199999999999</v>
      </c>
      <c r="E85" s="9">
        <v>13.2</v>
      </c>
      <c r="F85" s="9" t="s">
        <v>10</v>
      </c>
      <c r="G85" s="9">
        <v>13.2</v>
      </c>
      <c r="H85" s="9">
        <f t="shared" si="5"/>
        <v>0</v>
      </c>
      <c r="I85" s="10">
        <f t="shared" si="6"/>
        <v>1</v>
      </c>
      <c r="J85" s="17">
        <f t="shared" si="7"/>
        <v>1847.1023999999998</v>
      </c>
      <c r="K85" s="16"/>
      <c r="L85" s="17">
        <f t="shared" si="8"/>
        <v>0</v>
      </c>
    </row>
    <row r="86" spans="1:12" x14ac:dyDescent="0.25">
      <c r="A86" s="9" t="s">
        <v>42</v>
      </c>
      <c r="B86" s="29" t="s">
        <v>156</v>
      </c>
      <c r="C86" s="9">
        <v>161</v>
      </c>
      <c r="D86" s="9">
        <v>139.93199999999999</v>
      </c>
      <c r="E86" s="9">
        <v>37.271000000000001</v>
      </c>
      <c r="F86" s="9" t="s">
        <v>10</v>
      </c>
      <c r="G86" s="9">
        <v>37.270000000000003</v>
      </c>
      <c r="H86" s="9">
        <f t="shared" si="5"/>
        <v>9.9999999999766942E-4</v>
      </c>
      <c r="I86" s="10">
        <f t="shared" si="6"/>
        <v>0.99997316948834225</v>
      </c>
      <c r="J86" s="17">
        <f t="shared" si="7"/>
        <v>5215.2656399999996</v>
      </c>
      <c r="K86" s="16"/>
      <c r="L86" s="17">
        <f t="shared" si="8"/>
        <v>0</v>
      </c>
    </row>
    <row r="87" spans="1:12" x14ac:dyDescent="0.25">
      <c r="A87" s="9" t="s">
        <v>42</v>
      </c>
      <c r="B87" s="29" t="s">
        <v>157</v>
      </c>
      <c r="C87" s="9">
        <v>165</v>
      </c>
      <c r="D87" s="9">
        <v>193.75200000000001</v>
      </c>
      <c r="E87" s="9">
        <v>163.58000000000001</v>
      </c>
      <c r="F87" s="9" t="s">
        <v>10</v>
      </c>
      <c r="G87" s="9">
        <v>163.58000000000001</v>
      </c>
      <c r="H87" s="9">
        <f t="shared" si="5"/>
        <v>0</v>
      </c>
      <c r="I87" s="10">
        <f t="shared" si="6"/>
        <v>1</v>
      </c>
      <c r="J87" s="17">
        <f t="shared" si="7"/>
        <v>31693.952160000004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158</v>
      </c>
      <c r="C88" s="9">
        <v>168</v>
      </c>
      <c r="D88" s="9">
        <v>215.28</v>
      </c>
      <c r="E88" s="9">
        <v>175.184</v>
      </c>
      <c r="F88" s="9" t="s">
        <v>10</v>
      </c>
      <c r="G88" s="9">
        <v>175.18</v>
      </c>
      <c r="H88" s="9">
        <f t="shared" si="5"/>
        <v>3.9999999999906777E-3</v>
      </c>
      <c r="I88" s="10">
        <f t="shared" si="6"/>
        <v>0.99997716686455385</v>
      </c>
      <c r="J88" s="17">
        <f t="shared" si="7"/>
        <v>37712.750400000004</v>
      </c>
      <c r="K88" s="16"/>
      <c r="L88" s="17">
        <f t="shared" si="8"/>
        <v>0</v>
      </c>
    </row>
    <row r="89" spans="1:12" x14ac:dyDescent="0.25">
      <c r="A89" s="9" t="s">
        <v>20</v>
      </c>
      <c r="B89" s="29" t="s">
        <v>159</v>
      </c>
      <c r="C89" s="9">
        <v>170</v>
      </c>
      <c r="D89" s="9">
        <v>215.28</v>
      </c>
      <c r="E89" s="9">
        <v>28.864999999999998</v>
      </c>
      <c r="F89" s="9" t="s">
        <v>10</v>
      </c>
      <c r="G89" s="9">
        <v>28.87</v>
      </c>
      <c r="H89" s="9">
        <f t="shared" si="5"/>
        <v>-5.000000000002558E-3</v>
      </c>
      <c r="I89" s="10">
        <f t="shared" si="6"/>
        <v>1.0001732201628271</v>
      </c>
      <c r="J89" s="17">
        <f t="shared" si="7"/>
        <v>6215.1336000000001</v>
      </c>
      <c r="K89" s="16"/>
      <c r="L89" s="17">
        <f t="shared" si="8"/>
        <v>0</v>
      </c>
    </row>
    <row r="90" spans="1:12" x14ac:dyDescent="0.25">
      <c r="A90" s="9" t="s">
        <v>20</v>
      </c>
      <c r="B90" s="29" t="s">
        <v>160</v>
      </c>
      <c r="C90" s="9">
        <v>173</v>
      </c>
      <c r="D90" s="9">
        <v>107.64</v>
      </c>
      <c r="E90" s="9">
        <v>35.246000000000002</v>
      </c>
      <c r="F90" s="9" t="s">
        <v>10</v>
      </c>
      <c r="G90" s="9">
        <v>35.25</v>
      </c>
      <c r="H90" s="9">
        <f t="shared" si="5"/>
        <v>-3.9999999999977831E-3</v>
      </c>
      <c r="I90" s="10">
        <f t="shared" si="6"/>
        <v>1.0001134880553821</v>
      </c>
      <c r="J90" s="17">
        <f t="shared" si="7"/>
        <v>3794.31</v>
      </c>
      <c r="K90" s="16"/>
      <c r="L90" s="17">
        <f t="shared" si="8"/>
        <v>0</v>
      </c>
    </row>
    <row r="91" spans="1:12" x14ac:dyDescent="0.25">
      <c r="A91" s="9" t="s">
        <v>20</v>
      </c>
      <c r="B91" s="29" t="s">
        <v>161</v>
      </c>
      <c r="C91" s="9">
        <v>174</v>
      </c>
      <c r="D91" s="9">
        <v>216.28</v>
      </c>
      <c r="E91" s="9">
        <v>111.06399999999999</v>
      </c>
      <c r="F91" s="9" t="s">
        <v>10</v>
      </c>
      <c r="G91" s="9">
        <v>111.06</v>
      </c>
      <c r="H91" s="9">
        <f t="shared" si="5"/>
        <v>3.9999999999906777E-3</v>
      </c>
      <c r="I91" s="10">
        <f t="shared" si="6"/>
        <v>0.99996398472952541</v>
      </c>
      <c r="J91" s="17">
        <f t="shared" si="7"/>
        <v>24020.056800000002</v>
      </c>
      <c r="K91" s="16"/>
      <c r="L91" s="17">
        <f t="shared" si="8"/>
        <v>0</v>
      </c>
    </row>
    <row r="92" spans="1:12" x14ac:dyDescent="0.25">
      <c r="A92" s="9" t="s">
        <v>20</v>
      </c>
      <c r="B92" s="29" t="s">
        <v>162</v>
      </c>
      <c r="C92" s="9">
        <v>178</v>
      </c>
      <c r="D92" s="9">
        <v>107.64</v>
      </c>
      <c r="E92" s="9">
        <v>35.345999999999997</v>
      </c>
      <c r="F92" s="9" t="s">
        <v>10</v>
      </c>
      <c r="G92" s="9">
        <v>35.35</v>
      </c>
      <c r="H92" s="9">
        <f t="shared" si="5"/>
        <v>-4.0000000000048885E-3</v>
      </c>
      <c r="I92" s="10">
        <f t="shared" si="6"/>
        <v>1.000113166977876</v>
      </c>
      <c r="J92" s="17">
        <f t="shared" si="7"/>
        <v>3805.0740000000001</v>
      </c>
      <c r="K92" s="16"/>
      <c r="L92" s="17">
        <f t="shared" si="8"/>
        <v>0</v>
      </c>
    </row>
    <row r="93" spans="1:12" x14ac:dyDescent="0.25">
      <c r="A93" s="9" t="s">
        <v>20</v>
      </c>
      <c r="B93" s="29" t="s">
        <v>163</v>
      </c>
      <c r="C93" s="9">
        <v>180</v>
      </c>
      <c r="D93" s="9">
        <v>200</v>
      </c>
      <c r="E93" s="9">
        <v>13</v>
      </c>
      <c r="F93" s="9" t="s">
        <v>13</v>
      </c>
      <c r="G93" s="9">
        <v>13</v>
      </c>
      <c r="H93" s="9">
        <f t="shared" si="5"/>
        <v>0</v>
      </c>
      <c r="I93" s="10">
        <f t="shared" si="6"/>
        <v>1</v>
      </c>
      <c r="J93" s="17">
        <f t="shared" si="7"/>
        <v>2600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164</v>
      </c>
      <c r="C94" s="9">
        <v>181</v>
      </c>
      <c r="D94" s="9">
        <v>215.28</v>
      </c>
      <c r="E94" s="9">
        <v>49.131419999999999</v>
      </c>
      <c r="F94" s="9" t="s">
        <v>10</v>
      </c>
      <c r="G94" s="9">
        <v>49.13</v>
      </c>
      <c r="H94" s="9">
        <f t="shared" si="5"/>
        <v>1.41999999999598E-3</v>
      </c>
      <c r="I94" s="10">
        <f t="shared" si="6"/>
        <v>0.99997109792470895</v>
      </c>
      <c r="J94" s="17">
        <f t="shared" si="7"/>
        <v>10576.706400000001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165</v>
      </c>
      <c r="C95" s="9">
        <v>184</v>
      </c>
      <c r="D95" s="9">
        <v>96.88</v>
      </c>
      <c r="E95" s="9">
        <v>16.05</v>
      </c>
      <c r="F95" s="9" t="s">
        <v>10</v>
      </c>
      <c r="G95" s="9">
        <v>16.05</v>
      </c>
      <c r="H95" s="9">
        <f t="shared" si="5"/>
        <v>0</v>
      </c>
      <c r="I95" s="10">
        <f t="shared" si="6"/>
        <v>1</v>
      </c>
      <c r="J95" s="17">
        <f t="shared" si="7"/>
        <v>1554.924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166</v>
      </c>
      <c r="C96" s="9">
        <v>187</v>
      </c>
      <c r="D96" s="9">
        <v>48.438000000000002</v>
      </c>
      <c r="E96" s="9">
        <v>108.2749</v>
      </c>
      <c r="F96" s="9" t="s">
        <v>10</v>
      </c>
      <c r="G96" s="9">
        <v>43.31</v>
      </c>
      <c r="H96" s="9">
        <f t="shared" si="5"/>
        <v>64.9649</v>
      </c>
      <c r="I96" s="10">
        <f t="shared" si="6"/>
        <v>0.40000036943003414</v>
      </c>
      <c r="J96" s="17">
        <f t="shared" si="7"/>
        <v>2097.84978</v>
      </c>
      <c r="K96" s="16"/>
      <c r="L96" s="17">
        <f t="shared" si="8"/>
        <v>0</v>
      </c>
    </row>
    <row r="97" spans="1:12" x14ac:dyDescent="0.25">
      <c r="A97" s="9" t="s">
        <v>21</v>
      </c>
      <c r="B97" s="29" t="s">
        <v>167</v>
      </c>
      <c r="C97" s="9">
        <v>188</v>
      </c>
      <c r="D97" s="9">
        <v>48.438000000000002</v>
      </c>
      <c r="E97" s="9">
        <v>126.7773</v>
      </c>
      <c r="F97" s="9" t="s">
        <v>10</v>
      </c>
      <c r="G97" s="9">
        <v>50.71</v>
      </c>
      <c r="H97" s="9">
        <f t="shared" si="5"/>
        <v>76.067299999999989</v>
      </c>
      <c r="I97" s="10">
        <f t="shared" si="6"/>
        <v>0.39999274318036432</v>
      </c>
      <c r="J97" s="17">
        <f t="shared" si="7"/>
        <v>2456.2909800000002</v>
      </c>
      <c r="K97" s="16"/>
      <c r="L97" s="17">
        <f t="shared" si="8"/>
        <v>0</v>
      </c>
    </row>
    <row r="98" spans="1:12" x14ac:dyDescent="0.25">
      <c r="A98" s="9" t="s">
        <v>21</v>
      </c>
      <c r="B98" s="29" t="s">
        <v>168</v>
      </c>
      <c r="C98" s="9">
        <v>189</v>
      </c>
      <c r="D98" s="9">
        <v>48.438000000000002</v>
      </c>
      <c r="E98" s="9">
        <v>48.6843</v>
      </c>
      <c r="F98" s="9" t="s">
        <v>10</v>
      </c>
      <c r="G98" s="9">
        <v>19.47</v>
      </c>
      <c r="H98" s="9">
        <f t="shared" si="5"/>
        <v>29.214300000000001</v>
      </c>
      <c r="I98" s="10">
        <f t="shared" si="6"/>
        <v>0.39992358932961958</v>
      </c>
      <c r="J98" s="17">
        <f t="shared" si="7"/>
        <v>943.08785999999998</v>
      </c>
      <c r="K98" s="16"/>
      <c r="L98" s="17">
        <f t="shared" si="8"/>
        <v>0</v>
      </c>
    </row>
    <row r="99" spans="1:12" x14ac:dyDescent="0.25">
      <c r="A99" s="9" t="s">
        <v>21</v>
      </c>
      <c r="B99" s="29" t="s">
        <v>169</v>
      </c>
      <c r="C99" s="9">
        <v>191</v>
      </c>
      <c r="D99" s="9">
        <v>16.149999999999999</v>
      </c>
      <c r="E99" s="9">
        <v>103.968</v>
      </c>
      <c r="F99" s="9" t="s">
        <v>10</v>
      </c>
      <c r="G99" s="9">
        <v>103.97</v>
      </c>
      <c r="H99" s="9">
        <f t="shared" si="5"/>
        <v>-1.9999999999953388E-3</v>
      </c>
      <c r="I99" s="10">
        <f t="shared" si="6"/>
        <v>1.0000192366882117</v>
      </c>
      <c r="J99" s="17">
        <f t="shared" si="7"/>
        <v>1679.1154999999999</v>
      </c>
      <c r="K99" s="16"/>
      <c r="L99" s="17">
        <f t="shared" si="8"/>
        <v>0</v>
      </c>
    </row>
    <row r="100" spans="1:12" x14ac:dyDescent="0.25">
      <c r="A100" s="9" t="s">
        <v>21</v>
      </c>
      <c r="B100" s="29" t="s">
        <v>280</v>
      </c>
      <c r="C100" s="9">
        <v>195</v>
      </c>
      <c r="D100" s="9">
        <v>91.494</v>
      </c>
      <c r="E100" s="9">
        <v>226.3623</v>
      </c>
      <c r="F100" s="9" t="s">
        <v>10</v>
      </c>
      <c r="G100" s="9">
        <v>135.82</v>
      </c>
      <c r="H100" s="9">
        <f t="shared" si="5"/>
        <v>90.542300000000012</v>
      </c>
      <c r="I100" s="10">
        <f t="shared" si="6"/>
        <v>0.60001157436551933</v>
      </c>
      <c r="J100" s="17">
        <f t="shared" si="7"/>
        <v>12426.71508</v>
      </c>
      <c r="K100" s="16"/>
      <c r="L100" s="17">
        <f t="shared" si="8"/>
        <v>0</v>
      </c>
    </row>
    <row r="101" spans="1:12" x14ac:dyDescent="0.25">
      <c r="A101" s="9" t="s">
        <v>21</v>
      </c>
      <c r="B101" s="29" t="s">
        <v>281</v>
      </c>
      <c r="C101" s="9">
        <v>199</v>
      </c>
      <c r="D101" s="9">
        <v>91.494</v>
      </c>
      <c r="E101" s="9">
        <v>99.991</v>
      </c>
      <c r="F101" s="9" t="s">
        <v>10</v>
      </c>
      <c r="G101" s="9">
        <v>59.99</v>
      </c>
      <c r="H101" s="9">
        <f t="shared" si="5"/>
        <v>40.000999999999998</v>
      </c>
      <c r="I101" s="10">
        <f t="shared" si="6"/>
        <v>0.59995399585962739</v>
      </c>
      <c r="J101" s="17">
        <f t="shared" si="7"/>
        <v>5488.7250599999998</v>
      </c>
      <c r="K101" s="16"/>
      <c r="L101" s="17">
        <f t="shared" si="8"/>
        <v>0</v>
      </c>
    </row>
    <row r="102" spans="1:12" x14ac:dyDescent="0.25">
      <c r="A102" s="9" t="s">
        <v>21</v>
      </c>
      <c r="B102" s="29" t="s">
        <v>282</v>
      </c>
      <c r="C102" s="9">
        <v>202</v>
      </c>
      <c r="D102" s="9">
        <v>91.494</v>
      </c>
      <c r="E102" s="9">
        <v>294.5224</v>
      </c>
      <c r="F102" s="9" t="s">
        <v>10</v>
      </c>
      <c r="G102" s="9">
        <v>176.71</v>
      </c>
      <c r="H102" s="9">
        <f t="shared" si="5"/>
        <v>117.8124</v>
      </c>
      <c r="I102" s="10">
        <f t="shared" si="6"/>
        <v>0.59998832007344771</v>
      </c>
      <c r="J102" s="17">
        <f t="shared" si="7"/>
        <v>16167.90474</v>
      </c>
      <c r="K102" s="16"/>
      <c r="L102" s="17">
        <f t="shared" si="8"/>
        <v>0</v>
      </c>
    </row>
    <row r="103" spans="1:12" x14ac:dyDescent="0.25">
      <c r="A103" s="9" t="s">
        <v>21</v>
      </c>
      <c r="B103" s="29" t="s">
        <v>283</v>
      </c>
      <c r="C103" s="9">
        <v>206</v>
      </c>
      <c r="D103" s="9">
        <v>91.494</v>
      </c>
      <c r="E103" s="9">
        <v>93.460999999999999</v>
      </c>
      <c r="F103" s="9" t="s">
        <v>10</v>
      </c>
      <c r="G103" s="9">
        <v>56.08</v>
      </c>
      <c r="H103" s="9">
        <f t="shared" si="5"/>
        <v>37.381</v>
      </c>
      <c r="I103" s="10">
        <f t="shared" si="6"/>
        <v>0.60003637881041294</v>
      </c>
      <c r="J103" s="17">
        <f t="shared" si="7"/>
        <v>5130.9835199999998</v>
      </c>
      <c r="K103" s="16"/>
      <c r="L103" s="17">
        <f t="shared" si="8"/>
        <v>0</v>
      </c>
    </row>
    <row r="104" spans="1:12" x14ac:dyDescent="0.25">
      <c r="A104" s="9" t="s">
        <v>21</v>
      </c>
      <c r="B104" s="29" t="s">
        <v>284</v>
      </c>
      <c r="C104" s="9">
        <v>209</v>
      </c>
      <c r="D104" s="9">
        <v>91.494</v>
      </c>
      <c r="E104" s="9">
        <v>44.094000000000001</v>
      </c>
      <c r="F104" s="9" t="s">
        <v>10</v>
      </c>
      <c r="G104" s="9">
        <v>26.46</v>
      </c>
      <c r="H104" s="9">
        <f t="shared" si="5"/>
        <v>17.634</v>
      </c>
      <c r="I104" s="10">
        <f t="shared" si="6"/>
        <v>0.60008164376105588</v>
      </c>
      <c r="J104" s="17">
        <f t="shared" si="7"/>
        <v>2420.9312399999999</v>
      </c>
      <c r="K104" s="16"/>
      <c r="L104" s="17">
        <f t="shared" si="8"/>
        <v>0</v>
      </c>
    </row>
    <row r="105" spans="1:12" x14ac:dyDescent="0.25">
      <c r="A105" s="9" t="s">
        <v>21</v>
      </c>
      <c r="B105" s="29" t="s">
        <v>285</v>
      </c>
      <c r="C105" s="9">
        <v>212</v>
      </c>
      <c r="D105" s="9">
        <v>91.494</v>
      </c>
      <c r="E105" s="9">
        <v>10.175000000000001</v>
      </c>
      <c r="F105" s="9" t="s">
        <v>10</v>
      </c>
      <c r="G105" s="9">
        <v>6.11</v>
      </c>
      <c r="H105" s="9">
        <f t="shared" si="5"/>
        <v>4.0650000000000004</v>
      </c>
      <c r="I105" s="10">
        <f t="shared" si="6"/>
        <v>0.60049140049140048</v>
      </c>
      <c r="J105" s="17">
        <f t="shared" si="7"/>
        <v>559.02834000000007</v>
      </c>
      <c r="K105" s="16"/>
      <c r="L105" s="17">
        <f t="shared" si="8"/>
        <v>0</v>
      </c>
    </row>
    <row r="106" spans="1:12" x14ac:dyDescent="0.25">
      <c r="A106" s="9" t="s">
        <v>59</v>
      </c>
      <c r="B106" s="29" t="s">
        <v>173</v>
      </c>
      <c r="C106" s="9">
        <v>215</v>
      </c>
      <c r="D106" s="9">
        <v>301.392</v>
      </c>
      <c r="E106" s="9">
        <v>27.898</v>
      </c>
      <c r="F106" s="9" t="s">
        <v>10</v>
      </c>
      <c r="G106" s="9">
        <v>27.9</v>
      </c>
      <c r="H106" s="9">
        <f t="shared" si="5"/>
        <v>-1.9999999999988916E-3</v>
      </c>
      <c r="I106" s="10">
        <f t="shared" si="6"/>
        <v>1.000071689726862</v>
      </c>
      <c r="J106" s="17">
        <f t="shared" si="7"/>
        <v>8408.8367999999991</v>
      </c>
      <c r="K106" s="16"/>
      <c r="L106" s="17">
        <f t="shared" si="8"/>
        <v>0</v>
      </c>
    </row>
    <row r="107" spans="1:12" x14ac:dyDescent="0.25">
      <c r="A107" s="9" t="s">
        <v>59</v>
      </c>
      <c r="B107" s="29" t="s">
        <v>232</v>
      </c>
      <c r="C107" s="9">
        <v>217</v>
      </c>
      <c r="D107" s="9">
        <v>450</v>
      </c>
      <c r="E107" s="9">
        <v>5</v>
      </c>
      <c r="F107" s="9" t="s">
        <v>13</v>
      </c>
      <c r="G107" s="9">
        <v>0</v>
      </c>
      <c r="H107" s="9">
        <f t="shared" si="5"/>
        <v>5</v>
      </c>
      <c r="I107" s="10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9" t="s">
        <v>59</v>
      </c>
      <c r="B108" s="29" t="s">
        <v>174</v>
      </c>
      <c r="C108" s="9">
        <v>218</v>
      </c>
      <c r="D108" s="9">
        <v>350</v>
      </c>
      <c r="E108" s="9">
        <v>20</v>
      </c>
      <c r="F108" s="9" t="s">
        <v>13</v>
      </c>
      <c r="G108" s="9">
        <v>20</v>
      </c>
      <c r="H108" s="9">
        <f t="shared" si="5"/>
        <v>0</v>
      </c>
      <c r="I108" s="10">
        <f t="shared" si="6"/>
        <v>1</v>
      </c>
      <c r="J108" s="17">
        <f t="shared" si="7"/>
        <v>7000</v>
      </c>
      <c r="K108" s="16"/>
      <c r="L108" s="17">
        <f t="shared" si="8"/>
        <v>0</v>
      </c>
    </row>
    <row r="109" spans="1:12" x14ac:dyDescent="0.25">
      <c r="A109" s="9" t="s">
        <v>59</v>
      </c>
      <c r="B109" s="29" t="s">
        <v>175</v>
      </c>
      <c r="C109" s="9">
        <v>219</v>
      </c>
      <c r="D109" s="9">
        <v>82</v>
      </c>
      <c r="E109" s="9">
        <v>48.7</v>
      </c>
      <c r="F109" s="9" t="s">
        <v>19</v>
      </c>
      <c r="G109" s="9">
        <v>48.7</v>
      </c>
      <c r="H109" s="9">
        <f t="shared" si="5"/>
        <v>0</v>
      </c>
      <c r="I109" s="10">
        <f t="shared" si="6"/>
        <v>1</v>
      </c>
      <c r="J109" s="17">
        <f t="shared" si="7"/>
        <v>3993.4</v>
      </c>
      <c r="K109" s="16"/>
      <c r="L109" s="17">
        <f t="shared" si="8"/>
        <v>0</v>
      </c>
    </row>
    <row r="110" spans="1:12" x14ac:dyDescent="0.25">
      <c r="A110" s="9" t="s">
        <v>59</v>
      </c>
      <c r="B110" s="29" t="s">
        <v>176</v>
      </c>
      <c r="C110" s="9">
        <v>220</v>
      </c>
      <c r="D110" s="9">
        <v>32.799999999999997</v>
      </c>
      <c r="E110" s="9">
        <v>116.4</v>
      </c>
      <c r="F110" s="9" t="s">
        <v>19</v>
      </c>
      <c r="G110" s="9">
        <v>116.4</v>
      </c>
      <c r="H110" s="9">
        <f t="shared" si="5"/>
        <v>0</v>
      </c>
      <c r="I110" s="10">
        <f t="shared" si="6"/>
        <v>1</v>
      </c>
      <c r="J110" s="17">
        <f t="shared" si="7"/>
        <v>3817.92</v>
      </c>
      <c r="K110" s="16"/>
      <c r="L110" s="17">
        <f t="shared" si="8"/>
        <v>0</v>
      </c>
    </row>
    <row r="111" spans="1:12" x14ac:dyDescent="0.25">
      <c r="A111" s="9" t="s">
        <v>59</v>
      </c>
      <c r="B111" s="29" t="s">
        <v>177</v>
      </c>
      <c r="C111" s="9">
        <v>221</v>
      </c>
      <c r="D111" s="9">
        <v>131.19999999999999</v>
      </c>
      <c r="E111" s="9">
        <v>17.78</v>
      </c>
      <c r="F111" s="9" t="s">
        <v>19</v>
      </c>
      <c r="G111" s="9">
        <v>17.78</v>
      </c>
      <c r="H111" s="9">
        <f t="shared" si="5"/>
        <v>0</v>
      </c>
      <c r="I111" s="10">
        <f t="shared" si="6"/>
        <v>1</v>
      </c>
      <c r="J111" s="17">
        <f t="shared" si="7"/>
        <v>2332.7359999999999</v>
      </c>
      <c r="K111" s="16"/>
      <c r="L111" s="17">
        <f t="shared" si="8"/>
        <v>0</v>
      </c>
    </row>
    <row r="112" spans="1:12" x14ac:dyDescent="0.25">
      <c r="A112" s="9" t="s">
        <v>59</v>
      </c>
      <c r="B112" s="29" t="s">
        <v>179</v>
      </c>
      <c r="C112" s="9">
        <v>224</v>
      </c>
      <c r="D112" s="9">
        <v>183</v>
      </c>
      <c r="E112" s="9">
        <v>76.164000000000001</v>
      </c>
      <c r="F112" s="9" t="s">
        <v>10</v>
      </c>
      <c r="G112" s="9">
        <v>76.16</v>
      </c>
      <c r="H112" s="9">
        <f t="shared" si="5"/>
        <v>4.0000000000048885E-3</v>
      </c>
      <c r="I112" s="10">
        <f t="shared" si="6"/>
        <v>0.999947481749908</v>
      </c>
      <c r="J112" s="17">
        <f t="shared" si="7"/>
        <v>13937.279999999999</v>
      </c>
      <c r="K112" s="16"/>
      <c r="L112" s="17">
        <f t="shared" si="8"/>
        <v>0</v>
      </c>
    </row>
    <row r="113" spans="1:12" x14ac:dyDescent="0.25">
      <c r="A113" s="9" t="s">
        <v>59</v>
      </c>
      <c r="B113" s="29" t="s">
        <v>180</v>
      </c>
      <c r="C113" s="9">
        <v>225</v>
      </c>
      <c r="D113" s="9">
        <v>49.2</v>
      </c>
      <c r="E113" s="9">
        <v>56.398000000000003</v>
      </c>
      <c r="F113" s="9" t="s">
        <v>19</v>
      </c>
      <c r="G113" s="9">
        <v>56.4</v>
      </c>
      <c r="H113" s="9">
        <f t="shared" si="5"/>
        <v>-1.9999999999953388E-3</v>
      </c>
      <c r="I113" s="10">
        <f t="shared" si="6"/>
        <v>1.0000354622504344</v>
      </c>
      <c r="J113" s="17">
        <f t="shared" si="7"/>
        <v>2774.88</v>
      </c>
      <c r="K113" s="16"/>
      <c r="L113" s="17">
        <f t="shared" si="8"/>
        <v>0</v>
      </c>
    </row>
    <row r="114" spans="1:12" x14ac:dyDescent="0.25">
      <c r="A114" s="9" t="s">
        <v>59</v>
      </c>
      <c r="B114" s="29" t="s">
        <v>181</v>
      </c>
      <c r="C114" s="9">
        <v>226</v>
      </c>
      <c r="D114" s="9">
        <v>183</v>
      </c>
      <c r="E114" s="9">
        <v>70.462000000000003</v>
      </c>
      <c r="F114" s="9" t="s">
        <v>10</v>
      </c>
      <c r="G114" s="9">
        <v>70.459999999999994</v>
      </c>
      <c r="H114" s="9">
        <f t="shared" si="5"/>
        <v>2.0000000000095497E-3</v>
      </c>
      <c r="I114" s="10">
        <f t="shared" si="6"/>
        <v>0.9999716159064459</v>
      </c>
      <c r="J114" s="17">
        <f t="shared" si="7"/>
        <v>12894.179999999998</v>
      </c>
      <c r="K114" s="16"/>
      <c r="L114" s="17">
        <f t="shared" si="8"/>
        <v>0</v>
      </c>
    </row>
    <row r="115" spans="1:12" x14ac:dyDescent="0.25">
      <c r="A115" s="9" t="s">
        <v>59</v>
      </c>
      <c r="B115" s="29" t="s">
        <v>182</v>
      </c>
      <c r="C115" s="9">
        <v>227</v>
      </c>
      <c r="D115" s="9">
        <v>49.2</v>
      </c>
      <c r="E115" s="9">
        <v>73.138000000000005</v>
      </c>
      <c r="F115" s="9" t="s">
        <v>19</v>
      </c>
      <c r="G115" s="9">
        <v>73.14</v>
      </c>
      <c r="H115" s="9">
        <f t="shared" si="5"/>
        <v>-1.9999999999953388E-3</v>
      </c>
      <c r="I115" s="10">
        <f t="shared" si="6"/>
        <v>1.0000273455659163</v>
      </c>
      <c r="J115" s="17">
        <f t="shared" si="7"/>
        <v>3598.4880000000003</v>
      </c>
      <c r="K115" s="16"/>
      <c r="L115" s="17">
        <f t="shared" si="8"/>
        <v>0</v>
      </c>
    </row>
    <row r="116" spans="1:12" x14ac:dyDescent="0.25">
      <c r="A116" s="9" t="s">
        <v>59</v>
      </c>
      <c r="B116" s="29" t="s">
        <v>183</v>
      </c>
      <c r="C116" s="9">
        <v>228</v>
      </c>
      <c r="D116" s="9">
        <v>183</v>
      </c>
      <c r="E116" s="9">
        <v>3.4329999999999998</v>
      </c>
      <c r="F116" s="9" t="s">
        <v>10</v>
      </c>
      <c r="G116" s="9">
        <v>3.43</v>
      </c>
      <c r="H116" s="9">
        <f t="shared" si="5"/>
        <v>2.9999999999996696E-3</v>
      </c>
      <c r="I116" s="10">
        <f t="shared" si="6"/>
        <v>0.99912612875036422</v>
      </c>
      <c r="J116" s="17">
        <f t="shared" si="7"/>
        <v>627.69000000000005</v>
      </c>
      <c r="K116" s="16"/>
      <c r="L116" s="17">
        <f t="shared" si="8"/>
        <v>0</v>
      </c>
    </row>
    <row r="117" spans="1:12" x14ac:dyDescent="0.25">
      <c r="A117" s="9" t="s">
        <v>59</v>
      </c>
      <c r="B117" s="29" t="s">
        <v>184</v>
      </c>
      <c r="C117" s="9">
        <v>229</v>
      </c>
      <c r="D117" s="9">
        <v>49.2</v>
      </c>
      <c r="E117" s="9">
        <v>5.48</v>
      </c>
      <c r="F117" s="9" t="s">
        <v>19</v>
      </c>
      <c r="G117" s="9">
        <v>5.48</v>
      </c>
      <c r="H117" s="9">
        <f t="shared" si="5"/>
        <v>0</v>
      </c>
      <c r="I117" s="10">
        <f t="shared" si="6"/>
        <v>1</v>
      </c>
      <c r="J117" s="17">
        <f t="shared" si="7"/>
        <v>269.61600000000004</v>
      </c>
      <c r="K117" s="16"/>
      <c r="L117" s="17">
        <f t="shared" si="8"/>
        <v>0</v>
      </c>
    </row>
    <row r="118" spans="1:12" x14ac:dyDescent="0.25">
      <c r="A118" s="9" t="s">
        <v>59</v>
      </c>
      <c r="B118" s="29" t="s">
        <v>185</v>
      </c>
      <c r="C118" s="9">
        <v>230</v>
      </c>
      <c r="D118" s="9">
        <v>183</v>
      </c>
      <c r="E118" s="9">
        <v>3.5840000000000001</v>
      </c>
      <c r="F118" s="9" t="s">
        <v>10</v>
      </c>
      <c r="G118" s="9">
        <v>3.58</v>
      </c>
      <c r="H118" s="9">
        <f t="shared" si="5"/>
        <v>4.0000000000000036E-3</v>
      </c>
      <c r="I118" s="10">
        <f t="shared" si="6"/>
        <v>0.9988839285714286</v>
      </c>
      <c r="J118" s="17">
        <f t="shared" si="7"/>
        <v>655.14</v>
      </c>
      <c r="K118" s="16"/>
      <c r="L118" s="17">
        <f t="shared" si="8"/>
        <v>0</v>
      </c>
    </row>
    <row r="119" spans="1:12" x14ac:dyDescent="0.25">
      <c r="A119" s="9" t="s">
        <v>59</v>
      </c>
      <c r="B119" s="29" t="s">
        <v>186</v>
      </c>
      <c r="C119" s="9">
        <v>231</v>
      </c>
      <c r="D119" s="9">
        <v>49.2</v>
      </c>
      <c r="E119" s="9">
        <v>6.56</v>
      </c>
      <c r="F119" s="9" t="s">
        <v>19</v>
      </c>
      <c r="G119" s="9">
        <v>6.56</v>
      </c>
      <c r="H119" s="9">
        <f t="shared" si="5"/>
        <v>0</v>
      </c>
      <c r="I119" s="10">
        <f t="shared" si="6"/>
        <v>1</v>
      </c>
      <c r="J119" s="17">
        <f t="shared" si="7"/>
        <v>322.75200000000001</v>
      </c>
      <c r="K119" s="16"/>
      <c r="L119" s="17">
        <f t="shared" si="8"/>
        <v>0</v>
      </c>
    </row>
    <row r="120" spans="1:12" x14ac:dyDescent="0.25">
      <c r="A120" s="9" t="s">
        <v>59</v>
      </c>
      <c r="B120" s="29" t="s">
        <v>187</v>
      </c>
      <c r="C120" s="9">
        <v>232</v>
      </c>
      <c r="D120" s="9">
        <v>183</v>
      </c>
      <c r="E120" s="9">
        <v>17.059999999999999</v>
      </c>
      <c r="F120" s="9" t="s">
        <v>10</v>
      </c>
      <c r="G120" s="9">
        <v>17.059999999999999</v>
      </c>
      <c r="H120" s="9">
        <f t="shared" si="5"/>
        <v>0</v>
      </c>
      <c r="I120" s="10">
        <f t="shared" si="6"/>
        <v>1</v>
      </c>
      <c r="J120" s="17">
        <f t="shared" si="7"/>
        <v>3121.9799999999996</v>
      </c>
      <c r="K120" s="16"/>
      <c r="L120" s="17">
        <f t="shared" si="8"/>
        <v>0</v>
      </c>
    </row>
    <row r="121" spans="1:12" x14ac:dyDescent="0.25">
      <c r="A121" s="9" t="s">
        <v>59</v>
      </c>
      <c r="B121" s="29" t="s">
        <v>188</v>
      </c>
      <c r="C121" s="9">
        <v>233</v>
      </c>
      <c r="D121" s="9">
        <v>49.2</v>
      </c>
      <c r="E121" s="9">
        <v>18.105</v>
      </c>
      <c r="F121" s="9" t="s">
        <v>19</v>
      </c>
      <c r="G121" s="9">
        <v>18.11</v>
      </c>
      <c r="H121" s="9">
        <f t="shared" si="5"/>
        <v>-4.9999999999990052E-3</v>
      </c>
      <c r="I121" s="10">
        <f t="shared" si="6"/>
        <v>1.00027616680475</v>
      </c>
      <c r="J121" s="17">
        <f t="shared" si="7"/>
        <v>891.01200000000006</v>
      </c>
      <c r="K121" s="16"/>
      <c r="L121" s="17">
        <f t="shared" si="8"/>
        <v>0</v>
      </c>
    </row>
    <row r="122" spans="1:12" x14ac:dyDescent="0.25">
      <c r="A122" s="9" t="s">
        <v>59</v>
      </c>
      <c r="B122" s="29" t="s">
        <v>189</v>
      </c>
      <c r="C122" s="9">
        <v>234</v>
      </c>
      <c r="D122" s="9">
        <v>183</v>
      </c>
      <c r="E122" s="9">
        <v>18.655000000000001</v>
      </c>
      <c r="F122" s="9" t="s">
        <v>10</v>
      </c>
      <c r="G122" s="9">
        <v>18.66</v>
      </c>
      <c r="H122" s="9">
        <f t="shared" si="5"/>
        <v>-4.9999999999990052E-3</v>
      </c>
      <c r="I122" s="10">
        <f t="shared" si="6"/>
        <v>1.0002680246582685</v>
      </c>
      <c r="J122" s="17">
        <f t="shared" si="7"/>
        <v>3414.78</v>
      </c>
      <c r="K122" s="16"/>
      <c r="L122" s="17">
        <f t="shared" si="8"/>
        <v>0</v>
      </c>
    </row>
    <row r="123" spans="1:12" x14ac:dyDescent="0.25">
      <c r="A123" s="9" t="s">
        <v>59</v>
      </c>
      <c r="B123" s="29" t="s">
        <v>190</v>
      </c>
      <c r="C123" s="9">
        <v>235</v>
      </c>
      <c r="D123" s="9">
        <v>2.5</v>
      </c>
      <c r="E123" s="9">
        <v>1978.2190000000001</v>
      </c>
      <c r="F123" s="9" t="s">
        <v>23</v>
      </c>
      <c r="G123" s="9">
        <v>1978.22</v>
      </c>
      <c r="H123" s="9">
        <f t="shared" si="5"/>
        <v>-9.9999999997635314E-4</v>
      </c>
      <c r="I123" s="10">
        <f t="shared" si="6"/>
        <v>1.0000005055052044</v>
      </c>
      <c r="J123" s="17">
        <f t="shared" si="7"/>
        <v>4945.55</v>
      </c>
      <c r="K123" s="16"/>
      <c r="L123" s="17">
        <f t="shared" si="8"/>
        <v>0</v>
      </c>
    </row>
    <row r="124" spans="1:12" x14ac:dyDescent="0.25">
      <c r="A124" s="9" t="s">
        <v>59</v>
      </c>
      <c r="B124" s="29" t="s">
        <v>191</v>
      </c>
      <c r="C124" s="9">
        <v>237</v>
      </c>
      <c r="D124" s="9">
        <v>183</v>
      </c>
      <c r="E124" s="9">
        <v>6.008</v>
      </c>
      <c r="F124" s="9" t="s">
        <v>10</v>
      </c>
      <c r="G124" s="9">
        <v>6.01</v>
      </c>
      <c r="H124" s="9">
        <f t="shared" si="5"/>
        <v>-1.9999999999997797E-3</v>
      </c>
      <c r="I124" s="10">
        <f t="shared" si="6"/>
        <v>1.0003328894806924</v>
      </c>
      <c r="J124" s="17">
        <f t="shared" si="7"/>
        <v>1099.83</v>
      </c>
      <c r="K124" s="16"/>
      <c r="L124" s="17">
        <f t="shared" si="8"/>
        <v>0</v>
      </c>
    </row>
    <row r="125" spans="1:12" x14ac:dyDescent="0.25">
      <c r="A125" s="9" t="s">
        <v>59</v>
      </c>
      <c r="B125" s="29" t="s">
        <v>192</v>
      </c>
      <c r="C125" s="9">
        <v>238</v>
      </c>
      <c r="D125" s="9">
        <v>183</v>
      </c>
      <c r="E125" s="9">
        <v>29.568339999999999</v>
      </c>
      <c r="F125" s="9" t="s">
        <v>10</v>
      </c>
      <c r="G125" s="9">
        <v>29.57</v>
      </c>
      <c r="H125" s="9">
        <f t="shared" si="5"/>
        <v>-1.660000000001105E-3</v>
      </c>
      <c r="I125" s="10">
        <f t="shared" si="6"/>
        <v>1.0000561411293296</v>
      </c>
      <c r="J125" s="17">
        <f t="shared" si="7"/>
        <v>5411.31</v>
      </c>
      <c r="K125" s="16"/>
      <c r="L125" s="17">
        <f t="shared" si="8"/>
        <v>0</v>
      </c>
    </row>
    <row r="126" spans="1:12" x14ac:dyDescent="0.25">
      <c r="A126" s="9" t="s">
        <v>59</v>
      </c>
      <c r="B126" s="29" t="s">
        <v>193</v>
      </c>
      <c r="C126" s="9">
        <v>239</v>
      </c>
      <c r="D126" s="9">
        <v>183</v>
      </c>
      <c r="E126" s="9">
        <v>10.637</v>
      </c>
      <c r="F126" s="9" t="s">
        <v>10</v>
      </c>
      <c r="G126" s="9">
        <v>10.64</v>
      </c>
      <c r="H126" s="9">
        <f t="shared" si="5"/>
        <v>-3.0000000000001137E-3</v>
      </c>
      <c r="I126" s="10">
        <f t="shared" si="6"/>
        <v>1.0002820344081977</v>
      </c>
      <c r="J126" s="17">
        <f t="shared" si="7"/>
        <v>1947.1200000000001</v>
      </c>
      <c r="K126" s="16"/>
      <c r="L126" s="17">
        <f t="shared" si="8"/>
        <v>0</v>
      </c>
    </row>
    <row r="127" spans="1:12" x14ac:dyDescent="0.25">
      <c r="A127" s="9" t="s">
        <v>59</v>
      </c>
      <c r="B127" s="29" t="s">
        <v>194</v>
      </c>
      <c r="C127" s="9">
        <v>240</v>
      </c>
      <c r="D127" s="9">
        <v>183</v>
      </c>
      <c r="E127" s="9">
        <v>49.387560000000001</v>
      </c>
      <c r="F127" s="9" t="s">
        <v>10</v>
      </c>
      <c r="G127" s="9">
        <v>49.39</v>
      </c>
      <c r="H127" s="9">
        <f t="shared" si="5"/>
        <v>-2.4399999999999977E-3</v>
      </c>
      <c r="I127" s="10">
        <f t="shared" si="6"/>
        <v>1.0000494051538484</v>
      </c>
      <c r="J127" s="17">
        <f t="shared" si="7"/>
        <v>9038.3700000000008</v>
      </c>
      <c r="K127" s="16"/>
      <c r="L127" s="17">
        <f t="shared" si="8"/>
        <v>0</v>
      </c>
    </row>
    <row r="128" spans="1:12" x14ac:dyDescent="0.25">
      <c r="A128" s="9" t="s">
        <v>18</v>
      </c>
      <c r="B128" s="29" t="s">
        <v>196</v>
      </c>
      <c r="C128" s="9">
        <v>246</v>
      </c>
      <c r="D128" s="9">
        <v>15500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15500</v>
      </c>
      <c r="K128" s="16"/>
      <c r="L128" s="17">
        <f t="shared" si="8"/>
        <v>0</v>
      </c>
    </row>
    <row r="129" spans="1:12" x14ac:dyDescent="0.25">
      <c r="A129" s="9" t="s">
        <v>18</v>
      </c>
      <c r="B129" s="29" t="s">
        <v>273</v>
      </c>
      <c r="C129" s="9">
        <v>247</v>
      </c>
      <c r="D129" s="9">
        <v>600</v>
      </c>
      <c r="E129" s="9">
        <v>1</v>
      </c>
      <c r="F129" s="9" t="s">
        <v>13</v>
      </c>
      <c r="G129" s="9">
        <v>1</v>
      </c>
      <c r="H129" s="9">
        <f t="shared" si="5"/>
        <v>0</v>
      </c>
      <c r="I129" s="10">
        <f t="shared" ref="I129" si="9">(G129/E129)</f>
        <v>1</v>
      </c>
      <c r="J129" s="18">
        <f t="shared" ref="J129" si="10">D129*E129*I129</f>
        <v>600</v>
      </c>
      <c r="K129" s="10"/>
      <c r="L129" s="18">
        <f t="shared" si="8"/>
        <v>0</v>
      </c>
    </row>
    <row r="130" spans="1:12" x14ac:dyDescent="0.25">
      <c r="A130" s="9" t="s">
        <v>18</v>
      </c>
      <c r="B130" s="29" t="s">
        <v>197</v>
      </c>
      <c r="C130" s="9">
        <v>248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7"/>
        <v>0</v>
      </c>
      <c r="K130" s="16"/>
      <c r="L130" s="17">
        <f t="shared" si="8"/>
        <v>0</v>
      </c>
    </row>
    <row r="131" spans="1:12" x14ac:dyDescent="0.25">
      <c r="A131" s="9" t="s">
        <v>24</v>
      </c>
      <c r="B131" s="29" t="s">
        <v>198</v>
      </c>
      <c r="C131" s="9">
        <v>250</v>
      </c>
      <c r="D131" s="9">
        <v>12000</v>
      </c>
      <c r="E131" s="9">
        <v>1</v>
      </c>
      <c r="F131" s="9" t="s">
        <v>12</v>
      </c>
      <c r="G131" s="9">
        <f>E131</f>
        <v>1</v>
      </c>
      <c r="H131" s="9">
        <f t="shared" si="5"/>
        <v>0</v>
      </c>
      <c r="I131" s="10">
        <f t="shared" si="6"/>
        <v>1</v>
      </c>
      <c r="J131" s="17">
        <f>D131*G131</f>
        <v>12000</v>
      </c>
      <c r="K131" s="16"/>
      <c r="L131" s="17">
        <f t="shared" si="8"/>
        <v>0</v>
      </c>
    </row>
    <row r="132" spans="1:12" x14ac:dyDescent="0.25">
      <c r="A132" s="9" t="s">
        <v>24</v>
      </c>
      <c r="B132" s="29" t="s">
        <v>199</v>
      </c>
      <c r="C132" s="9">
        <v>251</v>
      </c>
      <c r="D132" s="9">
        <v>10000</v>
      </c>
      <c r="E132" s="9">
        <v>1</v>
      </c>
      <c r="F132" s="9" t="s">
        <v>12</v>
      </c>
      <c r="G132" s="9">
        <v>1</v>
      </c>
      <c r="H132" s="9">
        <f t="shared" si="5"/>
        <v>0</v>
      </c>
      <c r="I132" s="10">
        <f t="shared" si="6"/>
        <v>1</v>
      </c>
      <c r="J132" s="17">
        <f t="shared" si="7"/>
        <v>10000</v>
      </c>
      <c r="K132" s="16"/>
      <c r="L132" s="17">
        <f t="shared" si="8"/>
        <v>0</v>
      </c>
    </row>
    <row r="133" spans="1:12" x14ac:dyDescent="0.25">
      <c r="A133" s="9" t="s">
        <v>24</v>
      </c>
      <c r="B133" s="29" t="s">
        <v>200</v>
      </c>
      <c r="C133" s="9">
        <v>253</v>
      </c>
      <c r="D133" s="9">
        <v>500</v>
      </c>
      <c r="E133" s="9">
        <v>1</v>
      </c>
      <c r="F133" s="9" t="s">
        <v>12</v>
      </c>
      <c r="G133" s="9">
        <v>0</v>
      </c>
      <c r="H133" s="9">
        <f t="shared" si="5"/>
        <v>1</v>
      </c>
      <c r="I133" s="10">
        <f t="shared" si="6"/>
        <v>0</v>
      </c>
      <c r="J133" s="17">
        <f t="shared" si="7"/>
        <v>0</v>
      </c>
      <c r="K133" s="16"/>
      <c r="L133" s="17">
        <f t="shared" si="8"/>
        <v>0</v>
      </c>
    </row>
    <row r="134" spans="1:12" x14ac:dyDescent="0.25">
      <c r="A134" s="9" t="s">
        <v>24</v>
      </c>
      <c r="B134" s="29" t="s">
        <v>25</v>
      </c>
      <c r="C134" s="9">
        <v>254</v>
      </c>
      <c r="D134" s="9">
        <v>6000</v>
      </c>
      <c r="E134" s="9">
        <v>1</v>
      </c>
      <c r="F134" s="9" t="s">
        <v>12</v>
      </c>
      <c r="G134" s="9">
        <v>0</v>
      </c>
      <c r="H134" s="9">
        <f t="shared" si="5"/>
        <v>1</v>
      </c>
      <c r="I134" s="10">
        <f t="shared" si="6"/>
        <v>0</v>
      </c>
      <c r="J134" s="17">
        <f t="shared" si="7"/>
        <v>0</v>
      </c>
      <c r="K134" s="16"/>
      <c r="L134" s="17">
        <f t="shared" si="8"/>
        <v>0</v>
      </c>
    </row>
    <row r="135" spans="1:12" x14ac:dyDescent="0.25">
      <c r="A135" s="9" t="s">
        <v>24</v>
      </c>
      <c r="B135" s="29" t="s">
        <v>201</v>
      </c>
      <c r="C135" s="9">
        <v>255</v>
      </c>
      <c r="D135" s="9">
        <v>6000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6"/>
        <v>0</v>
      </c>
      <c r="J135" s="17">
        <f t="shared" si="7"/>
        <v>0</v>
      </c>
      <c r="K135" s="16"/>
      <c r="L135" s="17">
        <f t="shared" si="8"/>
        <v>0</v>
      </c>
    </row>
    <row r="136" spans="1:12" x14ac:dyDescent="0.25">
      <c r="A136" s="9" t="s">
        <v>24</v>
      </c>
      <c r="B136" s="29" t="s">
        <v>272</v>
      </c>
      <c r="C136" s="9">
        <v>256</v>
      </c>
      <c r="D136" s="9">
        <v>1500</v>
      </c>
      <c r="E136" s="9">
        <v>1</v>
      </c>
      <c r="F136" s="9" t="s">
        <v>12</v>
      </c>
      <c r="G136" s="9">
        <v>0</v>
      </c>
      <c r="H136" s="9">
        <f t="shared" ref="H136:H166" si="11">E136-G136</f>
        <v>1</v>
      </c>
      <c r="I136" s="10">
        <f t="shared" ref="I136:I166" si="12">G136/E136</f>
        <v>0</v>
      </c>
      <c r="J136" s="17">
        <f t="shared" si="7"/>
        <v>0</v>
      </c>
      <c r="K136" s="16"/>
      <c r="L136" s="17">
        <f t="shared" si="8"/>
        <v>0</v>
      </c>
    </row>
    <row r="137" spans="1:12" x14ac:dyDescent="0.25">
      <c r="A137" s="9" t="s">
        <v>24</v>
      </c>
      <c r="B137" s="29" t="s">
        <v>202</v>
      </c>
      <c r="C137" s="9">
        <v>257</v>
      </c>
      <c r="D137" s="9">
        <v>1800</v>
      </c>
      <c r="E137" s="9">
        <v>1</v>
      </c>
      <c r="F137" s="9" t="s">
        <v>12</v>
      </c>
      <c r="G137" s="9">
        <v>0</v>
      </c>
      <c r="H137" s="9">
        <f t="shared" si="11"/>
        <v>1</v>
      </c>
      <c r="I137" s="10">
        <f t="shared" si="12"/>
        <v>0</v>
      </c>
      <c r="J137" s="17">
        <f t="shared" si="7"/>
        <v>0</v>
      </c>
      <c r="K137" s="16"/>
      <c r="L137" s="17">
        <f t="shared" si="8"/>
        <v>0</v>
      </c>
    </row>
    <row r="138" spans="1:12" x14ac:dyDescent="0.25">
      <c r="A138" s="9" t="s">
        <v>24</v>
      </c>
      <c r="B138" s="29" t="s">
        <v>203</v>
      </c>
      <c r="C138" s="9">
        <v>258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11"/>
        <v>1</v>
      </c>
      <c r="I138" s="10">
        <f t="shared" si="12"/>
        <v>0</v>
      </c>
      <c r="J138" s="17">
        <f t="shared" si="7"/>
        <v>0</v>
      </c>
      <c r="K138" s="16"/>
      <c r="L138" s="17">
        <f t="shared" si="8"/>
        <v>0</v>
      </c>
    </row>
    <row r="139" spans="1:12" x14ac:dyDescent="0.25">
      <c r="A139" s="9" t="s">
        <v>24</v>
      </c>
      <c r="B139" s="29" t="s">
        <v>203</v>
      </c>
      <c r="C139" s="9">
        <v>258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11"/>
        <v>1</v>
      </c>
      <c r="I139" s="10">
        <f t="shared" si="12"/>
        <v>0</v>
      </c>
      <c r="J139" s="17">
        <f t="shared" si="7"/>
        <v>0</v>
      </c>
      <c r="K139" s="16"/>
      <c r="L139" s="17">
        <f t="shared" si="8"/>
        <v>0</v>
      </c>
    </row>
    <row r="140" spans="1:12" x14ac:dyDescent="0.25">
      <c r="A140" s="9" t="s">
        <v>27</v>
      </c>
      <c r="B140" s="12" t="s">
        <v>207</v>
      </c>
      <c r="C140" s="9">
        <v>264</v>
      </c>
      <c r="D140" s="9">
        <v>1500</v>
      </c>
      <c r="E140" s="9">
        <v>1</v>
      </c>
      <c r="F140" s="9" t="s">
        <v>12</v>
      </c>
      <c r="G140" s="9">
        <v>0</v>
      </c>
      <c r="H140" s="9">
        <f t="shared" si="11"/>
        <v>1</v>
      </c>
      <c r="I140" s="10">
        <f t="shared" ref="I140" si="13">(G140/E140)</f>
        <v>0</v>
      </c>
      <c r="J140" s="17">
        <f t="shared" si="7"/>
        <v>0</v>
      </c>
      <c r="K140" s="16">
        <v>1</v>
      </c>
      <c r="L140" s="17">
        <f t="shared" si="8"/>
        <v>1500</v>
      </c>
    </row>
    <row r="141" spans="1:12" x14ac:dyDescent="0.25">
      <c r="A141" s="9" t="s">
        <v>29</v>
      </c>
      <c r="B141" s="29" t="s">
        <v>210</v>
      </c>
      <c r="C141" s="9">
        <v>272</v>
      </c>
      <c r="D141" s="9">
        <v>12000</v>
      </c>
      <c r="E141" s="9">
        <v>1</v>
      </c>
      <c r="F141" s="9" t="s">
        <v>12</v>
      </c>
      <c r="G141" s="9">
        <v>1</v>
      </c>
      <c r="H141" s="9">
        <f t="shared" si="11"/>
        <v>0</v>
      </c>
      <c r="I141" s="10">
        <f t="shared" si="12"/>
        <v>1</v>
      </c>
      <c r="J141" s="17">
        <f t="shared" si="7"/>
        <v>12000</v>
      </c>
      <c r="K141" s="16"/>
      <c r="L141" s="17">
        <f t="shared" si="8"/>
        <v>0</v>
      </c>
    </row>
    <row r="142" spans="1:12" x14ac:dyDescent="0.25">
      <c r="A142" s="9" t="s">
        <v>30</v>
      </c>
      <c r="B142" s="29" t="s">
        <v>214</v>
      </c>
      <c r="C142" s="9">
        <v>277</v>
      </c>
      <c r="D142" s="9">
        <v>34</v>
      </c>
      <c r="E142" s="9">
        <v>76.528999999999996</v>
      </c>
      <c r="F142" s="9" t="s">
        <v>31</v>
      </c>
      <c r="G142" s="9">
        <f>E142</f>
        <v>76.528999999999996</v>
      </c>
      <c r="H142" s="9">
        <f t="shared" si="11"/>
        <v>0</v>
      </c>
      <c r="I142" s="10">
        <f t="shared" si="12"/>
        <v>1</v>
      </c>
      <c r="J142" s="17">
        <f t="shared" si="7"/>
        <v>2601.9859999999999</v>
      </c>
      <c r="K142" s="16"/>
      <c r="L142" s="17">
        <f t="shared" si="8"/>
        <v>0</v>
      </c>
    </row>
    <row r="143" spans="1:12" x14ac:dyDescent="0.25">
      <c r="A143" s="9" t="s">
        <v>30</v>
      </c>
      <c r="B143" s="29" t="s">
        <v>215</v>
      </c>
      <c r="C143" s="9">
        <v>278</v>
      </c>
      <c r="D143" s="9">
        <v>77</v>
      </c>
      <c r="E143" s="9">
        <v>29.302600000000002</v>
      </c>
      <c r="F143" s="9" t="s">
        <v>31</v>
      </c>
      <c r="G143" s="9">
        <v>29.3</v>
      </c>
      <c r="H143" s="9">
        <f t="shared" si="11"/>
        <v>2.6000000000010459E-3</v>
      </c>
      <c r="I143" s="10">
        <f t="shared" si="12"/>
        <v>0.99991127067222696</v>
      </c>
      <c r="J143" s="17">
        <f t="shared" si="7"/>
        <v>2256.1</v>
      </c>
      <c r="K143" s="16"/>
      <c r="L143" s="17">
        <f t="shared" si="8"/>
        <v>0</v>
      </c>
    </row>
    <row r="144" spans="1:12" x14ac:dyDescent="0.25">
      <c r="A144" s="9" t="s">
        <v>30</v>
      </c>
      <c r="B144" s="29" t="s">
        <v>216</v>
      </c>
      <c r="C144" s="9">
        <v>279</v>
      </c>
      <c r="D144" s="9">
        <v>23</v>
      </c>
      <c r="E144" s="9">
        <v>66</v>
      </c>
      <c r="F144" s="9" t="s">
        <v>23</v>
      </c>
      <c r="G144" s="9">
        <f>E144</f>
        <v>66</v>
      </c>
      <c r="H144" s="9">
        <f t="shared" si="11"/>
        <v>0</v>
      </c>
      <c r="I144" s="10">
        <f t="shared" si="12"/>
        <v>1</v>
      </c>
      <c r="J144" s="17">
        <f t="shared" si="7"/>
        <v>1518</v>
      </c>
      <c r="K144" s="16"/>
      <c r="L144" s="17">
        <f t="shared" si="8"/>
        <v>0</v>
      </c>
    </row>
    <row r="145" spans="1:12" x14ac:dyDescent="0.25">
      <c r="A145" s="9" t="s">
        <v>30</v>
      </c>
      <c r="B145" s="29" t="s">
        <v>217</v>
      </c>
      <c r="C145" s="9">
        <v>280</v>
      </c>
      <c r="D145" s="9">
        <v>151</v>
      </c>
      <c r="E145" s="9">
        <v>17.375499999999999</v>
      </c>
      <c r="F145" s="9" t="s">
        <v>31</v>
      </c>
      <c r="G145" s="9">
        <f>E145</f>
        <v>17.375499999999999</v>
      </c>
      <c r="H145" s="9">
        <f t="shared" si="11"/>
        <v>0</v>
      </c>
      <c r="I145" s="10">
        <f t="shared" si="12"/>
        <v>1</v>
      </c>
      <c r="J145" s="17">
        <f t="shared" si="7"/>
        <v>2623.7004999999999</v>
      </c>
      <c r="K145" s="16"/>
      <c r="L145" s="17">
        <f t="shared" si="8"/>
        <v>0</v>
      </c>
    </row>
    <row r="146" spans="1:12" x14ac:dyDescent="0.25">
      <c r="A146" s="9" t="s">
        <v>21</v>
      </c>
      <c r="B146" s="29" t="s">
        <v>219</v>
      </c>
      <c r="C146" s="9">
        <v>283</v>
      </c>
      <c r="D146" s="9">
        <v>400</v>
      </c>
      <c r="E146" s="9">
        <v>1</v>
      </c>
      <c r="F146" s="9" t="s">
        <v>12</v>
      </c>
      <c r="G146" s="9">
        <v>0</v>
      </c>
      <c r="H146" s="9">
        <f t="shared" si="11"/>
        <v>1</v>
      </c>
      <c r="I146" s="10">
        <f t="shared" si="12"/>
        <v>0</v>
      </c>
      <c r="J146" s="17">
        <f t="shared" si="7"/>
        <v>0</v>
      </c>
      <c r="K146" s="16"/>
      <c r="L146" s="17">
        <f t="shared" si="8"/>
        <v>0</v>
      </c>
    </row>
    <row r="147" spans="1:12" x14ac:dyDescent="0.25">
      <c r="A147" s="9" t="s">
        <v>33</v>
      </c>
      <c r="B147" s="29" t="s">
        <v>221</v>
      </c>
      <c r="C147" s="9">
        <v>299</v>
      </c>
      <c r="D147" s="9">
        <v>12600</v>
      </c>
      <c r="E147" s="9">
        <v>1</v>
      </c>
      <c r="F147" s="9" t="s">
        <v>12</v>
      </c>
      <c r="G147" s="9">
        <v>1</v>
      </c>
      <c r="H147" s="9">
        <f t="shared" si="11"/>
        <v>0</v>
      </c>
      <c r="I147" s="10">
        <f t="shared" si="12"/>
        <v>1</v>
      </c>
      <c r="J147" s="17">
        <f t="shared" si="7"/>
        <v>12600</v>
      </c>
      <c r="K147" s="16"/>
      <c r="L147" s="17">
        <f t="shared" si="8"/>
        <v>0</v>
      </c>
    </row>
    <row r="148" spans="1:12" x14ac:dyDescent="0.25">
      <c r="A148" s="9" t="s">
        <v>33</v>
      </c>
      <c r="B148" s="29" t="s">
        <v>436</v>
      </c>
      <c r="C148" s="9">
        <v>317</v>
      </c>
      <c r="D148" s="9">
        <v>3500</v>
      </c>
      <c r="E148" s="9">
        <v>2</v>
      </c>
      <c r="F148" s="9" t="s">
        <v>77</v>
      </c>
      <c r="G148" s="9">
        <v>2</v>
      </c>
      <c r="H148" s="9">
        <f t="shared" si="11"/>
        <v>0</v>
      </c>
      <c r="I148" s="10">
        <f t="shared" si="12"/>
        <v>1</v>
      </c>
      <c r="J148" s="17">
        <f t="shared" si="7"/>
        <v>7000</v>
      </c>
      <c r="K148" s="16"/>
      <c r="L148" s="17">
        <f t="shared" si="8"/>
        <v>0</v>
      </c>
    </row>
    <row r="149" spans="1:12" x14ac:dyDescent="0.25">
      <c r="A149" s="9" t="s">
        <v>18</v>
      </c>
      <c r="B149" s="29" t="s">
        <v>222</v>
      </c>
      <c r="C149" s="9">
        <v>350</v>
      </c>
      <c r="D149" s="9">
        <v>1</v>
      </c>
      <c r="E149" s="9">
        <v>3</v>
      </c>
      <c r="F149" s="9" t="s">
        <v>12</v>
      </c>
      <c r="G149" s="9">
        <v>0</v>
      </c>
      <c r="H149" s="9">
        <f t="shared" si="11"/>
        <v>3</v>
      </c>
      <c r="I149" s="10">
        <f t="shared" si="12"/>
        <v>0</v>
      </c>
      <c r="J149" s="17">
        <f t="shared" si="7"/>
        <v>0</v>
      </c>
      <c r="K149" s="16"/>
      <c r="L149" s="17">
        <f t="shared" si="8"/>
        <v>0</v>
      </c>
    </row>
    <row r="150" spans="1:12" x14ac:dyDescent="0.25">
      <c r="A150" s="9" t="s">
        <v>24</v>
      </c>
      <c r="B150" s="29" t="s">
        <v>224</v>
      </c>
      <c r="C150" s="9">
        <v>401</v>
      </c>
      <c r="D150" s="9">
        <v>1000</v>
      </c>
      <c r="E150" s="9">
        <v>1</v>
      </c>
      <c r="F150" s="9" t="s">
        <v>12</v>
      </c>
      <c r="G150" s="9">
        <v>0</v>
      </c>
      <c r="H150" s="9">
        <f t="shared" si="11"/>
        <v>1</v>
      </c>
      <c r="I150" s="10">
        <f t="shared" si="12"/>
        <v>0</v>
      </c>
      <c r="J150" s="17">
        <f t="shared" si="7"/>
        <v>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225</v>
      </c>
      <c r="C151" s="9">
        <v>402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11"/>
        <v>0</v>
      </c>
      <c r="I151" s="10">
        <f t="shared" si="12"/>
        <v>1</v>
      </c>
      <c r="J151" s="17">
        <f t="shared" si="7"/>
        <v>2000</v>
      </c>
      <c r="K151" s="16"/>
      <c r="L151" s="17">
        <f t="shared" si="8"/>
        <v>0</v>
      </c>
    </row>
    <row r="152" spans="1:12" x14ac:dyDescent="0.25">
      <c r="A152" s="9" t="s">
        <v>24</v>
      </c>
      <c r="B152" s="29" t="s">
        <v>226</v>
      </c>
      <c r="C152" s="9">
        <v>403</v>
      </c>
      <c r="D152" s="9">
        <v>2000</v>
      </c>
      <c r="E152" s="9">
        <v>1</v>
      </c>
      <c r="F152" s="9" t="s">
        <v>12</v>
      </c>
      <c r="G152" s="9">
        <v>0</v>
      </c>
      <c r="H152" s="9">
        <f t="shared" si="11"/>
        <v>1</v>
      </c>
      <c r="I152" s="10">
        <f t="shared" si="12"/>
        <v>0</v>
      </c>
      <c r="J152" s="17">
        <f t="shared" si="7"/>
        <v>0</v>
      </c>
      <c r="K152" s="16"/>
      <c r="L152" s="17">
        <f t="shared" si="8"/>
        <v>0</v>
      </c>
    </row>
    <row r="153" spans="1:12" x14ac:dyDescent="0.25">
      <c r="A153" s="9" t="s">
        <v>24</v>
      </c>
      <c r="B153" s="29" t="s">
        <v>227</v>
      </c>
      <c r="C153" s="9">
        <v>404</v>
      </c>
      <c r="D153" s="9">
        <v>1000</v>
      </c>
      <c r="E153" s="9">
        <v>1</v>
      </c>
      <c r="F153" s="9" t="s">
        <v>12</v>
      </c>
      <c r="G153" s="9">
        <v>0</v>
      </c>
      <c r="H153" s="9">
        <f t="shared" si="11"/>
        <v>1</v>
      </c>
      <c r="I153" s="10">
        <f t="shared" si="12"/>
        <v>0</v>
      </c>
      <c r="J153" s="17">
        <f t="shared" si="7"/>
        <v>0</v>
      </c>
      <c r="K153" s="16"/>
      <c r="L153" s="17">
        <f t="shared" si="8"/>
        <v>0</v>
      </c>
    </row>
    <row r="154" spans="1:12" x14ac:dyDescent="0.25">
      <c r="A154" s="9" t="s">
        <v>24</v>
      </c>
      <c r="B154" s="29" t="s">
        <v>228</v>
      </c>
      <c r="C154" s="9">
        <v>405</v>
      </c>
      <c r="D154" s="9">
        <v>3000</v>
      </c>
      <c r="E154" s="9">
        <v>1</v>
      </c>
      <c r="F154" s="9" t="s">
        <v>12</v>
      </c>
      <c r="G154" s="9">
        <v>1</v>
      </c>
      <c r="H154" s="9">
        <f t="shared" si="11"/>
        <v>0</v>
      </c>
      <c r="I154" s="10">
        <f t="shared" si="12"/>
        <v>1</v>
      </c>
      <c r="J154" s="17">
        <f t="shared" si="7"/>
        <v>3000</v>
      </c>
      <c r="K154" s="16"/>
      <c r="L154" s="17">
        <f t="shared" si="8"/>
        <v>0</v>
      </c>
    </row>
    <row r="155" spans="1:12" x14ac:dyDescent="0.25">
      <c r="A155" s="9" t="s">
        <v>18</v>
      </c>
      <c r="B155" s="29" t="s">
        <v>229</v>
      </c>
      <c r="C155" s="9">
        <v>406</v>
      </c>
      <c r="D155" s="9">
        <v>2787.75</v>
      </c>
      <c r="E155" s="9">
        <v>1</v>
      </c>
      <c r="F155" s="9" t="s">
        <v>12</v>
      </c>
      <c r="G155" s="9">
        <v>1</v>
      </c>
      <c r="H155" s="9">
        <f t="shared" si="11"/>
        <v>0</v>
      </c>
      <c r="I155" s="10">
        <f t="shared" si="12"/>
        <v>1</v>
      </c>
      <c r="J155" s="17">
        <f t="shared" si="7"/>
        <v>2787.75</v>
      </c>
      <c r="K155" s="16"/>
      <c r="L155" s="17">
        <f t="shared" si="8"/>
        <v>0</v>
      </c>
    </row>
    <row r="156" spans="1:12" x14ac:dyDescent="0.25">
      <c r="A156" s="9" t="s">
        <v>24</v>
      </c>
      <c r="B156" s="29" t="s">
        <v>230</v>
      </c>
      <c r="C156" s="9">
        <v>407</v>
      </c>
      <c r="D156" s="9">
        <v>1000</v>
      </c>
      <c r="E156" s="9">
        <v>1</v>
      </c>
      <c r="F156" s="9" t="s">
        <v>13</v>
      </c>
      <c r="G156" s="9">
        <v>1</v>
      </c>
      <c r="H156" s="9">
        <f t="shared" si="11"/>
        <v>0</v>
      </c>
      <c r="I156" s="10">
        <f t="shared" si="12"/>
        <v>1</v>
      </c>
      <c r="J156" s="17">
        <f t="shared" si="7"/>
        <v>1000</v>
      </c>
      <c r="K156" s="16"/>
      <c r="L156" s="17">
        <f t="shared" si="8"/>
        <v>0</v>
      </c>
    </row>
    <row r="157" spans="1:12" x14ac:dyDescent="0.25">
      <c r="A157" s="9" t="s">
        <v>24</v>
      </c>
      <c r="B157" s="29" t="s">
        <v>236</v>
      </c>
      <c r="C157" s="9">
        <v>408</v>
      </c>
      <c r="D157" s="9">
        <v>1000</v>
      </c>
      <c r="E157" s="9">
        <v>1</v>
      </c>
      <c r="F157" s="9" t="s">
        <v>13</v>
      </c>
      <c r="G157" s="9">
        <v>1</v>
      </c>
      <c r="H157" s="9">
        <f t="shared" si="11"/>
        <v>0</v>
      </c>
      <c r="I157" s="10">
        <f t="shared" si="12"/>
        <v>1</v>
      </c>
      <c r="J157" s="17">
        <f t="shared" si="7"/>
        <v>1000</v>
      </c>
      <c r="K157" s="16"/>
      <c r="L157" s="17">
        <f t="shared" si="8"/>
        <v>0</v>
      </c>
    </row>
    <row r="158" spans="1:12" x14ac:dyDescent="0.25">
      <c r="A158" s="9" t="s">
        <v>18</v>
      </c>
      <c r="B158" s="29" t="s">
        <v>256</v>
      </c>
      <c r="C158" s="9">
        <v>413</v>
      </c>
      <c r="D158" s="9">
        <v>2500</v>
      </c>
      <c r="E158" s="9">
        <v>1</v>
      </c>
      <c r="F158" s="9" t="s">
        <v>12</v>
      </c>
      <c r="G158" s="9">
        <f>E158</f>
        <v>1</v>
      </c>
      <c r="H158" s="9">
        <f t="shared" si="11"/>
        <v>0</v>
      </c>
      <c r="I158" s="10">
        <f t="shared" si="12"/>
        <v>1</v>
      </c>
      <c r="J158" s="17">
        <f t="shared" si="7"/>
        <v>2500</v>
      </c>
      <c r="K158" s="16"/>
      <c r="L158" s="17">
        <f t="shared" si="8"/>
        <v>0</v>
      </c>
    </row>
    <row r="159" spans="1:12" x14ac:dyDescent="0.25">
      <c r="A159" s="9" t="s">
        <v>18</v>
      </c>
      <c r="B159" s="29" t="s">
        <v>257</v>
      </c>
      <c r="C159" s="9">
        <v>414</v>
      </c>
      <c r="D159" s="9">
        <v>2500</v>
      </c>
      <c r="E159" s="9">
        <v>1</v>
      </c>
      <c r="F159" s="9" t="s">
        <v>12</v>
      </c>
      <c r="G159" s="9">
        <v>1</v>
      </c>
      <c r="H159" s="9">
        <f t="shared" si="11"/>
        <v>0</v>
      </c>
      <c r="I159" s="10">
        <f t="shared" si="12"/>
        <v>1</v>
      </c>
      <c r="J159" s="17">
        <f t="shared" si="7"/>
        <v>2500</v>
      </c>
      <c r="K159" s="16"/>
      <c r="L159" s="17">
        <f t="shared" si="8"/>
        <v>0</v>
      </c>
    </row>
    <row r="160" spans="1:12" x14ac:dyDescent="0.25">
      <c r="A160" s="9" t="s">
        <v>21</v>
      </c>
      <c r="B160" s="29" t="s">
        <v>258</v>
      </c>
      <c r="C160" s="9">
        <v>415</v>
      </c>
      <c r="D160" s="9">
        <v>48.438000000000002</v>
      </c>
      <c r="E160" s="9">
        <v>31.465599999999998</v>
      </c>
      <c r="F160" s="9" t="s">
        <v>10</v>
      </c>
      <c r="G160" s="9">
        <v>31.47</v>
      </c>
      <c r="H160" s="9">
        <f t="shared" si="11"/>
        <v>-4.4000000000004036E-3</v>
      </c>
      <c r="I160" s="10">
        <f t="shared" si="12"/>
        <v>1.0001398352486526</v>
      </c>
      <c r="J160" s="17">
        <f t="shared" si="7"/>
        <v>1524.3438599999999</v>
      </c>
      <c r="K160" s="16"/>
      <c r="L160" s="17">
        <f t="shared" si="8"/>
        <v>0</v>
      </c>
    </row>
    <row r="161" spans="1:12" x14ac:dyDescent="0.25">
      <c r="A161" s="9" t="s">
        <v>21</v>
      </c>
      <c r="B161" s="29" t="s">
        <v>259</v>
      </c>
      <c r="C161" s="9">
        <v>416</v>
      </c>
      <c r="D161" s="9">
        <v>16.149999999999999</v>
      </c>
      <c r="E161" s="9">
        <v>31.465599999999998</v>
      </c>
      <c r="F161" s="9" t="s">
        <v>10</v>
      </c>
      <c r="G161" s="9">
        <v>31.47</v>
      </c>
      <c r="H161" s="9">
        <f t="shared" si="11"/>
        <v>-4.4000000000004036E-3</v>
      </c>
      <c r="I161" s="10">
        <f t="shared" si="12"/>
        <v>1.0001398352486526</v>
      </c>
      <c r="J161" s="17">
        <f t="shared" si="7"/>
        <v>508.24049999999994</v>
      </c>
      <c r="K161" s="16"/>
      <c r="L161" s="17">
        <f t="shared" si="8"/>
        <v>0</v>
      </c>
    </row>
    <row r="162" spans="1:12" x14ac:dyDescent="0.25">
      <c r="A162" s="9" t="s">
        <v>21</v>
      </c>
      <c r="B162" s="29" t="s">
        <v>260</v>
      </c>
      <c r="C162" s="9">
        <v>417</v>
      </c>
      <c r="D162" s="9">
        <v>26.91</v>
      </c>
      <c r="E162" s="9">
        <v>31.465599999999998</v>
      </c>
      <c r="F162" s="9" t="s">
        <v>10</v>
      </c>
      <c r="G162" s="9">
        <v>0</v>
      </c>
      <c r="H162" s="9">
        <f t="shared" si="11"/>
        <v>31.465599999999998</v>
      </c>
      <c r="I162" s="10">
        <f t="shared" si="12"/>
        <v>0</v>
      </c>
      <c r="J162" s="17">
        <f t="shared" si="7"/>
        <v>0</v>
      </c>
      <c r="K162" s="16"/>
      <c r="L162" s="17">
        <f t="shared" si="8"/>
        <v>0</v>
      </c>
    </row>
    <row r="163" spans="1:12" x14ac:dyDescent="0.25">
      <c r="A163" s="9" t="s">
        <v>21</v>
      </c>
      <c r="B163" s="29" t="s">
        <v>261</v>
      </c>
      <c r="C163" s="9">
        <v>418</v>
      </c>
      <c r="D163" s="9">
        <v>16.149999999999999</v>
      </c>
      <c r="E163" s="9">
        <v>15.556800000000001</v>
      </c>
      <c r="F163" s="9" t="s">
        <v>10</v>
      </c>
      <c r="G163" s="9">
        <v>15.56</v>
      </c>
      <c r="H163" s="9">
        <f t="shared" si="11"/>
        <v>-3.1999999999996476E-3</v>
      </c>
      <c r="I163" s="10">
        <f t="shared" si="12"/>
        <v>1.0002056978298879</v>
      </c>
      <c r="J163" s="17">
        <f t="shared" si="7"/>
        <v>251.29399999999998</v>
      </c>
      <c r="K163" s="16"/>
      <c r="L163" s="17">
        <f t="shared" si="8"/>
        <v>0</v>
      </c>
    </row>
    <row r="164" spans="1:12" x14ac:dyDescent="0.25">
      <c r="A164" s="9" t="s">
        <v>21</v>
      </c>
      <c r="B164" s="29" t="s">
        <v>262</v>
      </c>
      <c r="C164" s="9">
        <v>419</v>
      </c>
      <c r="D164" s="9">
        <v>32.292000000000002</v>
      </c>
      <c r="E164" s="9">
        <v>15.556800000000001</v>
      </c>
      <c r="F164" s="9" t="s">
        <v>10</v>
      </c>
      <c r="G164" s="9">
        <v>0</v>
      </c>
      <c r="H164" s="9">
        <f t="shared" si="11"/>
        <v>15.556800000000001</v>
      </c>
      <c r="I164" s="10">
        <f t="shared" si="12"/>
        <v>0</v>
      </c>
      <c r="J164" s="17">
        <f t="shared" si="7"/>
        <v>0</v>
      </c>
      <c r="K164" s="16"/>
      <c r="L164" s="17">
        <f t="shared" si="8"/>
        <v>0</v>
      </c>
    </row>
    <row r="165" spans="1:12" x14ac:dyDescent="0.25">
      <c r="A165" s="9" t="s">
        <v>24</v>
      </c>
      <c r="B165" s="29" t="s">
        <v>264</v>
      </c>
      <c r="C165" s="9">
        <v>421</v>
      </c>
      <c r="D165" s="9">
        <v>1500</v>
      </c>
      <c r="E165" s="9">
        <v>1</v>
      </c>
      <c r="F165" s="9" t="s">
        <v>13</v>
      </c>
      <c r="G165" s="9">
        <v>1</v>
      </c>
      <c r="H165" s="9">
        <f t="shared" si="11"/>
        <v>0</v>
      </c>
      <c r="I165" s="10">
        <f t="shared" si="12"/>
        <v>1</v>
      </c>
      <c r="J165" s="17">
        <f t="shared" si="7"/>
        <v>1500</v>
      </c>
      <c r="K165" s="16"/>
      <c r="L165" s="17">
        <f t="shared" si="8"/>
        <v>0</v>
      </c>
    </row>
    <row r="166" spans="1:12" x14ac:dyDescent="0.25">
      <c r="A166" s="9" t="s">
        <v>59</v>
      </c>
      <c r="B166" s="29" t="s">
        <v>340</v>
      </c>
      <c r="C166" s="9">
        <v>442</v>
      </c>
      <c r="D166" s="9">
        <v>228.9281</v>
      </c>
      <c r="E166" s="9">
        <v>16.510999999999999</v>
      </c>
      <c r="F166" s="9" t="s">
        <v>10</v>
      </c>
      <c r="G166" s="9">
        <v>16.510000000000002</v>
      </c>
      <c r="H166" s="9">
        <f t="shared" si="11"/>
        <v>9.9999999999766942E-4</v>
      </c>
      <c r="I166" s="10">
        <f t="shared" si="12"/>
        <v>0.99993943431651644</v>
      </c>
      <c r="J166" s="17">
        <f t="shared" si="7"/>
        <v>3779.6029310000004</v>
      </c>
      <c r="K166" s="16"/>
      <c r="L166" s="17">
        <f t="shared" si="8"/>
        <v>0</v>
      </c>
    </row>
    <row r="167" spans="1:12" ht="15.75" x14ac:dyDescent="0.25">
      <c r="J167" s="21">
        <f>SUM(J4:J166)</f>
        <v>1117853.6535310005</v>
      </c>
      <c r="L167" s="21">
        <f>SUM(L4:L166)</f>
        <v>1500</v>
      </c>
    </row>
  </sheetData>
  <autoFilter ref="A3:O167" xr:uid="{00000000-0009-0000-0000-000063000000}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95</v>
      </c>
      <c r="C16" s="3">
        <v>20</v>
      </c>
      <c r="D16" s="3">
        <v>1000</v>
      </c>
      <c r="E16" s="3">
        <v>3.351</v>
      </c>
      <c r="F16" s="3" t="s">
        <v>14</v>
      </c>
      <c r="G16" s="3">
        <v>3.35</v>
      </c>
      <c r="H16" s="3">
        <v>0</v>
      </c>
      <c r="I16" s="3">
        <v>100</v>
      </c>
      <c r="J16">
        <f t="shared" si="0"/>
        <v>3350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96</v>
      </c>
      <c r="C17" s="3">
        <v>21</v>
      </c>
      <c r="D17" s="3">
        <v>1000</v>
      </c>
      <c r="E17" s="3">
        <v>2.6680000000000001</v>
      </c>
      <c r="F17" s="3" t="s">
        <v>14</v>
      </c>
      <c r="G17" s="3">
        <v>2.67</v>
      </c>
      <c r="H17" s="3">
        <v>0</v>
      </c>
      <c r="I17" s="3">
        <v>100</v>
      </c>
      <c r="J17">
        <f t="shared" si="0"/>
        <v>2670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97</v>
      </c>
      <c r="C18" s="3">
        <v>22</v>
      </c>
      <c r="D18" s="3">
        <v>1000</v>
      </c>
      <c r="E18" s="3">
        <v>6.867</v>
      </c>
      <c r="F18" s="3" t="s">
        <v>14</v>
      </c>
      <c r="G18" s="3">
        <v>6.87</v>
      </c>
      <c r="H18" s="3">
        <v>0</v>
      </c>
      <c r="I18" s="3">
        <v>100</v>
      </c>
      <c r="J18">
        <f t="shared" si="0"/>
        <v>6870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7000</v>
      </c>
      <c r="E19" s="3">
        <v>0.27</v>
      </c>
      <c r="F19" s="3" t="s">
        <v>16</v>
      </c>
      <c r="G19" s="3">
        <v>0.27</v>
      </c>
      <c r="H19" s="3">
        <v>0</v>
      </c>
      <c r="I19" s="3">
        <v>100</v>
      </c>
      <c r="J19">
        <f t="shared" si="0"/>
        <v>1890.0000000000002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7000</v>
      </c>
      <c r="E20" s="3">
        <v>0.42</v>
      </c>
      <c r="F20" s="3" t="s">
        <v>16</v>
      </c>
      <c r="G20" s="3">
        <v>0.42</v>
      </c>
      <c r="H20" s="3">
        <v>0</v>
      </c>
      <c r="I20" s="3">
        <v>100</v>
      </c>
      <c r="J20">
        <f t="shared" si="0"/>
        <v>2940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100</v>
      </c>
      <c r="C21" s="3">
        <v>25</v>
      </c>
      <c r="D21" s="3">
        <v>7000</v>
      </c>
      <c r="E21" s="3">
        <v>0.53</v>
      </c>
      <c r="F21" s="3" t="s">
        <v>16</v>
      </c>
      <c r="G21" s="3">
        <v>0.53</v>
      </c>
      <c r="H21" s="3">
        <v>0</v>
      </c>
      <c r="I21" s="3">
        <v>100</v>
      </c>
      <c r="J21">
        <f t="shared" si="0"/>
        <v>3710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101</v>
      </c>
      <c r="C22" s="3">
        <v>26</v>
      </c>
      <c r="D22" s="3">
        <v>7000</v>
      </c>
      <c r="E22" s="3">
        <v>0.49</v>
      </c>
      <c r="F22" s="3" t="s">
        <v>16</v>
      </c>
      <c r="G22" s="3">
        <v>0.49</v>
      </c>
      <c r="H22" s="3">
        <v>0</v>
      </c>
      <c r="I22" s="3">
        <v>100</v>
      </c>
      <c r="J22">
        <f t="shared" si="0"/>
        <v>3430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102</v>
      </c>
      <c r="C23" s="3">
        <v>29</v>
      </c>
      <c r="D23" s="3">
        <v>7500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9000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103</v>
      </c>
      <c r="C24" s="3">
        <v>32</v>
      </c>
      <c r="D24" s="3">
        <v>7500</v>
      </c>
      <c r="E24" s="3">
        <v>0.18</v>
      </c>
      <c r="F24" s="3" t="s">
        <v>16</v>
      </c>
      <c r="G24" s="3">
        <v>0.18</v>
      </c>
      <c r="H24" s="3">
        <v>0</v>
      </c>
      <c r="I24" s="3">
        <v>100</v>
      </c>
      <c r="J24">
        <f t="shared" si="0"/>
        <v>1350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104</v>
      </c>
      <c r="C25" s="3">
        <v>35</v>
      </c>
      <c r="D25" s="3">
        <v>7500</v>
      </c>
      <c r="E25" s="3">
        <v>0.13</v>
      </c>
      <c r="F25" s="3" t="s">
        <v>16</v>
      </c>
      <c r="G25" s="3">
        <v>0.13</v>
      </c>
      <c r="H25" s="3">
        <v>0</v>
      </c>
      <c r="I25" s="3">
        <v>100</v>
      </c>
      <c r="J25">
        <f t="shared" si="0"/>
        <v>975</v>
      </c>
      <c r="K25" s="3">
        <v>0</v>
      </c>
      <c r="L25">
        <f t="shared" si="1"/>
        <v>0</v>
      </c>
    </row>
    <row r="26" spans="1:12" x14ac:dyDescent="0.25">
      <c r="A26" s="3" t="s">
        <v>78</v>
      </c>
      <c r="B26" s="3" t="s">
        <v>105</v>
      </c>
      <c r="C26" s="3">
        <v>41</v>
      </c>
      <c r="D26" s="3">
        <v>301.392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7980.8601600000002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106</v>
      </c>
      <c r="C27" s="3">
        <v>42</v>
      </c>
      <c r="D27" s="3">
        <v>301.392</v>
      </c>
      <c r="E27" s="3">
        <v>25.77</v>
      </c>
      <c r="F27" s="3" t="s">
        <v>10</v>
      </c>
      <c r="G27" s="3">
        <v>25.77</v>
      </c>
      <c r="H27" s="3">
        <v>0</v>
      </c>
      <c r="I27" s="3">
        <v>100</v>
      </c>
      <c r="J27">
        <f t="shared" si="0"/>
        <v>7766.8718399999998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107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108</v>
      </c>
      <c r="C29" s="3">
        <v>44</v>
      </c>
      <c r="D29" s="3">
        <v>301.392</v>
      </c>
      <c r="E29" s="3">
        <v>45.3</v>
      </c>
      <c r="F29" s="3" t="s">
        <v>10</v>
      </c>
      <c r="G29" s="3">
        <v>45.3</v>
      </c>
      <c r="H29" s="3">
        <v>0</v>
      </c>
      <c r="I29" s="3">
        <v>100</v>
      </c>
      <c r="J29">
        <f t="shared" si="0"/>
        <v>13653.057599999998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109</v>
      </c>
      <c r="C30" s="3">
        <v>45</v>
      </c>
      <c r="D30" s="3">
        <v>301.392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38912.721120000002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110</v>
      </c>
      <c r="C31" s="3">
        <v>46</v>
      </c>
      <c r="D31" s="3">
        <v>301.392</v>
      </c>
      <c r="E31" s="3">
        <v>12.27</v>
      </c>
      <c r="F31" s="3" t="s">
        <v>10</v>
      </c>
      <c r="G31" s="3">
        <v>12.27</v>
      </c>
      <c r="H31" s="3">
        <v>0</v>
      </c>
      <c r="I31" s="3">
        <v>100</v>
      </c>
      <c r="J31">
        <f t="shared" si="0"/>
        <v>3698.0798399999999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111</v>
      </c>
      <c r="C32" s="3">
        <v>47</v>
      </c>
      <c r="D32" s="3">
        <v>301.392</v>
      </c>
      <c r="E32" s="3">
        <v>9.2505000000000006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50</v>
      </c>
      <c r="D33" s="3">
        <v>225</v>
      </c>
      <c r="E33" s="3">
        <v>9.08</v>
      </c>
      <c r="F33" s="3" t="s">
        <v>14</v>
      </c>
      <c r="G33" s="3">
        <v>9.08</v>
      </c>
      <c r="H33" s="3">
        <v>0</v>
      </c>
      <c r="I33" s="3">
        <v>100</v>
      </c>
      <c r="J33">
        <f t="shared" si="0"/>
        <v>2043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51</v>
      </c>
      <c r="D34" s="3">
        <v>1500</v>
      </c>
      <c r="E34" s="3">
        <v>1.7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2550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53</v>
      </c>
      <c r="D35" s="3">
        <v>900</v>
      </c>
      <c r="E35" s="3">
        <v>4</v>
      </c>
      <c r="F35" s="3" t="s">
        <v>14</v>
      </c>
      <c r="G35" s="3">
        <v>4</v>
      </c>
      <c r="H35" s="3">
        <v>0</v>
      </c>
      <c r="I35" s="3">
        <v>100</v>
      </c>
      <c r="J35">
        <f t="shared" si="0"/>
        <v>3600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55</v>
      </c>
      <c r="D36" s="3">
        <v>2000</v>
      </c>
      <c r="E36" s="3">
        <v>3.26</v>
      </c>
      <c r="F36" s="3" t="s">
        <v>14</v>
      </c>
      <c r="G36" s="3">
        <v>3.26</v>
      </c>
      <c r="H36" s="3">
        <v>0</v>
      </c>
      <c r="I36" s="3">
        <v>100</v>
      </c>
      <c r="J36">
        <f t="shared" si="0"/>
        <v>6520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58</v>
      </c>
      <c r="D37" s="3">
        <v>225</v>
      </c>
      <c r="E37" s="3">
        <v>15.33</v>
      </c>
      <c r="F37" s="3" t="s">
        <v>14</v>
      </c>
      <c r="G37" s="3">
        <v>15.33</v>
      </c>
      <c r="H37" s="3">
        <v>0</v>
      </c>
      <c r="I37" s="3">
        <v>100</v>
      </c>
      <c r="J37">
        <f t="shared" si="0"/>
        <v>3449.25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61</v>
      </c>
      <c r="D38" s="3">
        <v>2000</v>
      </c>
      <c r="E38" s="3">
        <v>1.57</v>
      </c>
      <c r="F38" s="3" t="s">
        <v>14</v>
      </c>
      <c r="G38" s="3">
        <v>1.57</v>
      </c>
      <c r="H38" s="3">
        <v>0</v>
      </c>
      <c r="I38" s="3">
        <v>100</v>
      </c>
      <c r="J38">
        <f t="shared" si="0"/>
        <v>3140</v>
      </c>
      <c r="K38" s="3">
        <v>0</v>
      </c>
      <c r="L38">
        <f t="shared" si="1"/>
        <v>0</v>
      </c>
    </row>
    <row r="39" spans="1:12" x14ac:dyDescent="0.25">
      <c r="A39" s="3" t="s">
        <v>17</v>
      </c>
      <c r="B39" s="3" t="s">
        <v>118</v>
      </c>
      <c r="C39" s="3">
        <v>63</v>
      </c>
      <c r="D39" s="3">
        <v>3000</v>
      </c>
      <c r="E39" s="3">
        <v>0.76</v>
      </c>
      <c r="F39" s="3" t="s">
        <v>14</v>
      </c>
      <c r="G39" s="3">
        <v>0.76</v>
      </c>
      <c r="H39" s="3">
        <v>0</v>
      </c>
      <c r="I39" s="3">
        <v>100</v>
      </c>
      <c r="J39">
        <f t="shared" si="0"/>
        <v>2280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69</v>
      </c>
      <c r="D41" s="3">
        <v>7500</v>
      </c>
      <c r="E41" s="3">
        <v>0.47</v>
      </c>
      <c r="F41" s="3" t="s">
        <v>16</v>
      </c>
      <c r="G41" s="3">
        <v>0.47</v>
      </c>
      <c r="H41" s="3">
        <v>0</v>
      </c>
      <c r="I41" s="3">
        <v>100</v>
      </c>
      <c r="J41">
        <f t="shared" si="0"/>
        <v>3525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73</v>
      </c>
      <c r="D42" s="3">
        <v>7500</v>
      </c>
      <c r="E42" s="3">
        <v>0.88</v>
      </c>
      <c r="F42" s="3" t="s">
        <v>16</v>
      </c>
      <c r="G42" s="3">
        <v>0.67</v>
      </c>
      <c r="H42" s="3">
        <v>0.21</v>
      </c>
      <c r="I42" s="3">
        <v>76.135999999999996</v>
      </c>
      <c r="J42">
        <f t="shared" si="0"/>
        <v>5025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77</v>
      </c>
      <c r="D43" s="3">
        <v>9766</v>
      </c>
      <c r="E43" s="3">
        <v>0.18</v>
      </c>
      <c r="F43" s="3" t="s">
        <v>16</v>
      </c>
      <c r="G43" s="3">
        <v>0</v>
      </c>
      <c r="H43" s="3">
        <v>0.18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123</v>
      </c>
      <c r="C44" s="3">
        <v>80</v>
      </c>
      <c r="D44" s="3">
        <v>10000</v>
      </c>
      <c r="E44" s="3">
        <v>0.15</v>
      </c>
      <c r="F44" s="3" t="s">
        <v>16</v>
      </c>
      <c r="G44" s="3">
        <v>0</v>
      </c>
      <c r="H44" s="3">
        <v>0.15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78</v>
      </c>
      <c r="B45" s="3" t="s">
        <v>124</v>
      </c>
      <c r="C45" s="3">
        <v>84</v>
      </c>
      <c r="D45" s="3">
        <v>301.392</v>
      </c>
      <c r="E45" s="3">
        <v>39.24</v>
      </c>
      <c r="F45" s="3" t="s">
        <v>10</v>
      </c>
      <c r="G45" s="3">
        <v>39.24</v>
      </c>
      <c r="H45" s="3">
        <v>0</v>
      </c>
      <c r="I45" s="3">
        <v>100</v>
      </c>
      <c r="J45">
        <f t="shared" si="0"/>
        <v>11826.622080000001</v>
      </c>
      <c r="K45" s="3">
        <v>0</v>
      </c>
      <c r="L45">
        <f t="shared" si="1"/>
        <v>0</v>
      </c>
    </row>
    <row r="46" spans="1:12" x14ac:dyDescent="0.25">
      <c r="A46" s="3" t="s">
        <v>78</v>
      </c>
      <c r="B46" s="3" t="s">
        <v>125</v>
      </c>
      <c r="C46" s="3">
        <v>85</v>
      </c>
      <c r="D46" s="3">
        <v>301.392</v>
      </c>
      <c r="E46" s="3">
        <v>107.8</v>
      </c>
      <c r="F46" s="3" t="s">
        <v>10</v>
      </c>
      <c r="G46" s="3">
        <v>107.8</v>
      </c>
      <c r="H46" s="3">
        <v>0</v>
      </c>
      <c r="I46" s="3">
        <v>100</v>
      </c>
      <c r="J46">
        <f t="shared" si="0"/>
        <v>32490.0576</v>
      </c>
      <c r="K46" s="3">
        <v>0</v>
      </c>
      <c r="L46">
        <f t="shared" si="1"/>
        <v>0</v>
      </c>
    </row>
    <row r="47" spans="1:12" x14ac:dyDescent="0.25">
      <c r="A47" s="3" t="s">
        <v>79</v>
      </c>
      <c r="B47" s="3" t="s">
        <v>126</v>
      </c>
      <c r="C47" s="3">
        <v>86</v>
      </c>
      <c r="D47" s="3">
        <v>301.392</v>
      </c>
      <c r="E47" s="3">
        <v>12.27</v>
      </c>
      <c r="F47" s="3" t="s">
        <v>10</v>
      </c>
      <c r="G47" s="3">
        <v>12.27</v>
      </c>
      <c r="H47" s="3">
        <v>0</v>
      </c>
      <c r="I47" s="3">
        <v>100</v>
      </c>
      <c r="J47">
        <f t="shared" si="0"/>
        <v>3698.0798399999999</v>
      </c>
      <c r="K47" s="3">
        <v>0</v>
      </c>
      <c r="L47">
        <f t="shared" si="1"/>
        <v>0</v>
      </c>
    </row>
    <row r="48" spans="1:12" x14ac:dyDescent="0.25">
      <c r="A48" s="3" t="s">
        <v>79</v>
      </c>
      <c r="B48" s="3" t="s">
        <v>127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88</v>
      </c>
      <c r="D49" s="3">
        <v>2000</v>
      </c>
      <c r="E49" s="3">
        <v>2.21</v>
      </c>
      <c r="F49" s="3" t="s">
        <v>14</v>
      </c>
      <c r="G49" s="3">
        <v>2.21</v>
      </c>
      <c r="H49" s="3">
        <v>0</v>
      </c>
      <c r="I49" s="3">
        <v>100</v>
      </c>
      <c r="J49">
        <f t="shared" si="0"/>
        <v>4420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91</v>
      </c>
      <c r="D50" s="3">
        <v>225</v>
      </c>
      <c r="E50" s="3">
        <v>12.13</v>
      </c>
      <c r="F50" s="3" t="s">
        <v>14</v>
      </c>
      <c r="G50" s="3">
        <v>12.13</v>
      </c>
      <c r="H50" s="3">
        <v>0</v>
      </c>
      <c r="I50" s="3">
        <v>100</v>
      </c>
      <c r="J50">
        <f t="shared" si="0"/>
        <v>2729.25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92</v>
      </c>
      <c r="D51" s="3">
        <v>2000</v>
      </c>
      <c r="E51" s="3">
        <v>1.57</v>
      </c>
      <c r="F51" s="3" t="s">
        <v>14</v>
      </c>
      <c r="G51" s="3">
        <v>1.57</v>
      </c>
      <c r="H51" s="3">
        <v>0</v>
      </c>
      <c r="I51" s="3">
        <v>100</v>
      </c>
      <c r="J51">
        <f t="shared" si="0"/>
        <v>3140</v>
      </c>
      <c r="K51" s="3">
        <v>0</v>
      </c>
      <c r="L51">
        <f t="shared" si="1"/>
        <v>0</v>
      </c>
    </row>
    <row r="52" spans="1:12" x14ac:dyDescent="0.25">
      <c r="A52" s="3" t="s">
        <v>17</v>
      </c>
      <c r="B52" s="3" t="s">
        <v>131</v>
      </c>
      <c r="C52" s="3">
        <v>93</v>
      </c>
      <c r="D52" s="3">
        <v>3000</v>
      </c>
      <c r="E52" s="3">
        <v>0.82</v>
      </c>
      <c r="F52" s="3" t="s">
        <v>14</v>
      </c>
      <c r="G52" s="3">
        <v>0.82</v>
      </c>
      <c r="H52" s="3">
        <v>0</v>
      </c>
      <c r="I52" s="3">
        <v>100</v>
      </c>
      <c r="J52">
        <f t="shared" si="0"/>
        <v>2460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97</v>
      </c>
      <c r="D53" s="3">
        <v>7500</v>
      </c>
      <c r="E53" s="3">
        <v>0.13</v>
      </c>
      <c r="F53" s="3" t="s">
        <v>16</v>
      </c>
      <c r="G53" s="3">
        <v>0</v>
      </c>
      <c r="H53" s="3">
        <v>0.13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100</v>
      </c>
      <c r="D54" s="3">
        <v>7500</v>
      </c>
      <c r="E54" s="3">
        <v>0.19</v>
      </c>
      <c r="F54" s="3" t="s">
        <v>16</v>
      </c>
      <c r="G54" s="3">
        <v>0</v>
      </c>
      <c r="H54" s="3">
        <v>0.19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134</v>
      </c>
      <c r="C55" s="3">
        <v>103</v>
      </c>
      <c r="D55" s="3">
        <v>10000</v>
      </c>
      <c r="E55" s="3">
        <v>2.9000000000000001E-2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79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136</v>
      </c>
      <c r="C57" s="3">
        <v>107</v>
      </c>
      <c r="D57" s="3">
        <v>301.392</v>
      </c>
      <c r="E57" s="3">
        <v>24.14</v>
      </c>
      <c r="F57" s="3" t="s">
        <v>10</v>
      </c>
      <c r="G57" s="3">
        <v>24.14</v>
      </c>
      <c r="H57" s="3">
        <v>0</v>
      </c>
      <c r="I57" s="3">
        <v>100</v>
      </c>
      <c r="J57">
        <f t="shared" si="0"/>
        <v>7275.6028800000004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137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109</v>
      </c>
      <c r="D59" s="3">
        <v>2000</v>
      </c>
      <c r="E59" s="3">
        <v>0.61</v>
      </c>
      <c r="F59" s="3" t="s">
        <v>14</v>
      </c>
      <c r="G59" s="3">
        <v>0.61</v>
      </c>
      <c r="H59" s="3">
        <v>0</v>
      </c>
      <c r="I59" s="3">
        <v>100</v>
      </c>
      <c r="J59">
        <f t="shared" si="0"/>
        <v>1220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112</v>
      </c>
      <c r="D60" s="3">
        <v>2000</v>
      </c>
      <c r="E60" s="3">
        <v>2.37</v>
      </c>
      <c r="F60" s="3" t="s">
        <v>14</v>
      </c>
      <c r="G60" s="3">
        <v>2.37</v>
      </c>
      <c r="H60" s="3">
        <v>0</v>
      </c>
      <c r="I60" s="3">
        <v>100</v>
      </c>
      <c r="J60">
        <f t="shared" si="0"/>
        <v>4740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93.08</v>
      </c>
      <c r="F63" s="3" t="s">
        <v>10</v>
      </c>
      <c r="G63" s="3">
        <v>93.08</v>
      </c>
      <c r="H63" s="3">
        <v>0</v>
      </c>
      <c r="I63" s="3">
        <v>100</v>
      </c>
      <c r="J63">
        <f t="shared" si="0"/>
        <v>18034.436160000001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129.32</v>
      </c>
      <c r="F64" s="3" t="s">
        <v>10</v>
      </c>
      <c r="G64" s="3">
        <v>129.32</v>
      </c>
      <c r="H64" s="3">
        <v>0</v>
      </c>
      <c r="I64" s="3">
        <v>100</v>
      </c>
      <c r="J64">
        <f t="shared" si="0"/>
        <v>25056.00864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62.97</v>
      </c>
      <c r="H65" s="3">
        <v>0</v>
      </c>
      <c r="I65" s="3">
        <v>100</v>
      </c>
      <c r="J65">
        <f t="shared" si="0"/>
        <v>12200.56344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30.1</v>
      </c>
      <c r="H66" s="3">
        <v>0</v>
      </c>
      <c r="I66" s="3">
        <v>100</v>
      </c>
      <c r="J66">
        <f t="shared" si="0"/>
        <v>1974.56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66.89</v>
      </c>
      <c r="H67" s="3">
        <v>0</v>
      </c>
      <c r="I67" s="3">
        <v>100</v>
      </c>
      <c r="J67">
        <f t="shared" si="0"/>
        <v>4387.9839999999995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0.5</v>
      </c>
      <c r="F68" s="3" t="s">
        <v>10</v>
      </c>
      <c r="G68" s="3">
        <v>0.5</v>
      </c>
      <c r="H68" s="3">
        <v>0</v>
      </c>
      <c r="I68" s="3">
        <v>100</v>
      </c>
      <c r="J68">
        <f t="shared" si="0"/>
        <v>80.73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310</v>
      </c>
      <c r="C69" s="3">
        <v>139</v>
      </c>
      <c r="D69" s="3">
        <v>35</v>
      </c>
      <c r="E69" s="3">
        <v>268.5</v>
      </c>
      <c r="F69" s="3" t="s">
        <v>10</v>
      </c>
      <c r="G69" s="3">
        <v>268.5</v>
      </c>
      <c r="H69" s="3">
        <v>0</v>
      </c>
      <c r="I69" s="3">
        <v>100</v>
      </c>
      <c r="J69">
        <f t="shared" ref="J69:J86" si="2">D69*G69</f>
        <v>9397.5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147</v>
      </c>
      <c r="C70" s="3">
        <v>140</v>
      </c>
      <c r="D70" s="3">
        <v>8</v>
      </c>
      <c r="E70" s="3">
        <v>348</v>
      </c>
      <c r="F70" s="3" t="s">
        <v>10</v>
      </c>
      <c r="G70" s="3">
        <v>348</v>
      </c>
      <c r="H70" s="3">
        <v>0</v>
      </c>
      <c r="I70" s="3">
        <v>100</v>
      </c>
      <c r="J70">
        <f t="shared" si="2"/>
        <v>2784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148</v>
      </c>
      <c r="C71" s="3">
        <v>142</v>
      </c>
      <c r="D71" s="3">
        <v>139.93199999999999</v>
      </c>
      <c r="E71" s="3">
        <v>59.84</v>
      </c>
      <c r="F71" s="3" t="s">
        <v>10</v>
      </c>
      <c r="G71" s="3">
        <v>59.84</v>
      </c>
      <c r="H71" s="3">
        <v>0</v>
      </c>
      <c r="I71" s="3">
        <v>100</v>
      </c>
      <c r="J71">
        <f t="shared" si="2"/>
        <v>8373.5308800000003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149</v>
      </c>
      <c r="C72" s="3">
        <v>143</v>
      </c>
      <c r="D72" s="3">
        <v>139.93199999999999</v>
      </c>
      <c r="E72" s="3">
        <v>176.74</v>
      </c>
      <c r="F72" s="3" t="s">
        <v>10</v>
      </c>
      <c r="G72" s="3">
        <v>176.74</v>
      </c>
      <c r="H72" s="3">
        <v>0</v>
      </c>
      <c r="I72" s="3">
        <v>100</v>
      </c>
      <c r="J72">
        <f t="shared" si="2"/>
        <v>24731.581679999999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150</v>
      </c>
      <c r="C73" s="3">
        <v>147</v>
      </c>
      <c r="D73" s="3">
        <v>193.75200000000001</v>
      </c>
      <c r="E73" s="3">
        <v>147.87</v>
      </c>
      <c r="F73" s="3" t="s">
        <v>10</v>
      </c>
      <c r="G73" s="3">
        <v>126</v>
      </c>
      <c r="H73" s="3">
        <v>21.87</v>
      </c>
      <c r="I73" s="3">
        <v>85.21</v>
      </c>
      <c r="J73">
        <f t="shared" si="2"/>
        <v>24412.752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151</v>
      </c>
      <c r="D75" s="3">
        <v>139.93199999999999</v>
      </c>
      <c r="E75" s="3">
        <v>81.650000000000006</v>
      </c>
      <c r="F75" s="3" t="s">
        <v>10</v>
      </c>
      <c r="G75" s="3">
        <v>81.650000000000006</v>
      </c>
      <c r="H75" s="3">
        <v>0</v>
      </c>
      <c r="I75" s="3">
        <v>100</v>
      </c>
      <c r="J75">
        <f t="shared" si="2"/>
        <v>11425.4478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152</v>
      </c>
      <c r="D76" s="3">
        <v>139.93199999999999</v>
      </c>
      <c r="E76" s="3">
        <v>228.15</v>
      </c>
      <c r="F76" s="3" t="s">
        <v>10</v>
      </c>
      <c r="G76" s="3">
        <v>228.15</v>
      </c>
      <c r="H76" s="3">
        <v>0</v>
      </c>
      <c r="I76" s="3">
        <v>100</v>
      </c>
      <c r="J76">
        <f t="shared" si="2"/>
        <v>31925.485799999999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156</v>
      </c>
      <c r="D77" s="3">
        <v>193.75200000000001</v>
      </c>
      <c r="E77" s="3">
        <v>110.32</v>
      </c>
      <c r="F77" s="3" t="s">
        <v>10</v>
      </c>
      <c r="G77" s="3">
        <v>110.32</v>
      </c>
      <c r="H77" s="3">
        <v>0</v>
      </c>
      <c r="I77" s="3">
        <v>100</v>
      </c>
      <c r="J77">
        <f t="shared" si="2"/>
        <v>21374.72064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160</v>
      </c>
      <c r="D78" s="3">
        <v>139.93199999999999</v>
      </c>
      <c r="E78" s="3">
        <v>8.86</v>
      </c>
      <c r="F78" s="3" t="s">
        <v>10</v>
      </c>
      <c r="G78" s="3">
        <v>8.86</v>
      </c>
      <c r="H78" s="3">
        <v>0</v>
      </c>
      <c r="I78" s="3">
        <v>100</v>
      </c>
      <c r="J78">
        <f t="shared" si="2"/>
        <v>1239.7975199999998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161</v>
      </c>
      <c r="D79" s="3">
        <v>139.93199999999999</v>
      </c>
      <c r="E79" s="3">
        <v>34.159999999999997</v>
      </c>
      <c r="F79" s="3" t="s">
        <v>10</v>
      </c>
      <c r="G79" s="3">
        <v>34.159999999999997</v>
      </c>
      <c r="H79" s="3">
        <v>0</v>
      </c>
      <c r="I79" s="3">
        <v>100</v>
      </c>
      <c r="J79">
        <f t="shared" si="2"/>
        <v>4780.077119999999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157</v>
      </c>
      <c r="C80" s="3">
        <v>165</v>
      </c>
      <c r="D80" s="3">
        <v>193.75200000000001</v>
      </c>
      <c r="E80" s="3">
        <v>77.099999999999994</v>
      </c>
      <c r="F80" s="3" t="s">
        <v>10</v>
      </c>
      <c r="G80" s="3">
        <v>77.099999999999994</v>
      </c>
      <c r="H80" s="3">
        <v>0</v>
      </c>
      <c r="I80" s="3">
        <v>100</v>
      </c>
      <c r="J80">
        <f t="shared" si="2"/>
        <v>14938.279199999999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158</v>
      </c>
      <c r="C81" s="3">
        <v>168</v>
      </c>
      <c r="D81" s="3">
        <v>215.28</v>
      </c>
      <c r="E81" s="3">
        <v>124.995</v>
      </c>
      <c r="F81" s="3" t="s">
        <v>10</v>
      </c>
      <c r="G81" s="3">
        <v>125</v>
      </c>
      <c r="H81" s="3">
        <v>0</v>
      </c>
      <c r="I81" s="3">
        <v>100</v>
      </c>
      <c r="J81">
        <f t="shared" si="2"/>
        <v>26910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159</v>
      </c>
      <c r="C82" s="3">
        <v>170</v>
      </c>
      <c r="D82" s="3">
        <v>215.28</v>
      </c>
      <c r="E82" s="3">
        <v>37.457000000000001</v>
      </c>
      <c r="F82" s="3" t="s">
        <v>10</v>
      </c>
      <c r="G82" s="3">
        <v>37.46</v>
      </c>
      <c r="H82" s="3">
        <v>0</v>
      </c>
      <c r="I82" s="3">
        <v>100</v>
      </c>
      <c r="J82">
        <f t="shared" si="2"/>
        <v>8064.3888000000006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173</v>
      </c>
      <c r="D83" s="3">
        <v>107.64</v>
      </c>
      <c r="E83" s="3">
        <v>20.047999999999998</v>
      </c>
      <c r="F83" s="3" t="s">
        <v>10</v>
      </c>
      <c r="G83" s="3">
        <v>20.05</v>
      </c>
      <c r="H83" s="3">
        <v>0</v>
      </c>
      <c r="I83" s="3">
        <v>100</v>
      </c>
      <c r="J83">
        <f t="shared" si="2"/>
        <v>2158.1820000000002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161</v>
      </c>
      <c r="C84" s="3">
        <v>174</v>
      </c>
      <c r="D84" s="3">
        <v>215.28</v>
      </c>
      <c r="E84" s="3">
        <v>68.409000000000006</v>
      </c>
      <c r="F84" s="3" t="s">
        <v>10</v>
      </c>
      <c r="G84" s="3">
        <v>68.41</v>
      </c>
      <c r="H84" s="3">
        <v>0</v>
      </c>
      <c r="I84" s="3">
        <v>100</v>
      </c>
      <c r="J84">
        <f t="shared" si="2"/>
        <v>14727.3048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162</v>
      </c>
      <c r="C85" s="3">
        <v>178</v>
      </c>
      <c r="D85" s="3">
        <v>107.64</v>
      </c>
      <c r="E85" s="3">
        <v>20.047999999999998</v>
      </c>
      <c r="F85" s="3" t="s">
        <v>10</v>
      </c>
      <c r="G85" s="3">
        <v>20.05</v>
      </c>
      <c r="H85" s="3">
        <v>0</v>
      </c>
      <c r="I85" s="3">
        <v>100</v>
      </c>
      <c r="J85">
        <f t="shared" si="2"/>
        <v>2158.1820000000002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15</v>
      </c>
      <c r="F86" s="3" t="s">
        <v>13</v>
      </c>
      <c r="G86" s="3">
        <v>15</v>
      </c>
      <c r="H86" s="3">
        <v>0</v>
      </c>
      <c r="I86" s="3">
        <v>100</v>
      </c>
      <c r="J86">
        <f t="shared" si="2"/>
        <v>3000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345.50400000000002</v>
      </c>
      <c r="F89" s="3" t="s">
        <v>10</v>
      </c>
      <c r="G89" s="3">
        <v>345.5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524.43299999999999</v>
      </c>
      <c r="F92" s="3" t="s">
        <v>10</v>
      </c>
      <c r="G92" s="3">
        <v>524.42999999999995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535.5</v>
      </c>
      <c r="F93" s="3" t="s">
        <v>10</v>
      </c>
      <c r="G93" s="3">
        <v>535.5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541.24900000000002</v>
      </c>
      <c r="F94" s="3" t="s">
        <v>10</v>
      </c>
      <c r="G94" s="3">
        <v>541.25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19.14</v>
      </c>
      <c r="F95" s="3" t="s">
        <v>10</v>
      </c>
      <c r="G95" s="3">
        <v>19.14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174</v>
      </c>
      <c r="C96" s="3">
        <v>218</v>
      </c>
      <c r="D96" s="3">
        <v>350</v>
      </c>
      <c r="E96" s="3">
        <v>16</v>
      </c>
      <c r="F96" s="3" t="s">
        <v>13</v>
      </c>
      <c r="G96" s="3">
        <v>16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175</v>
      </c>
      <c r="C97" s="3">
        <v>219</v>
      </c>
      <c r="D97" s="3">
        <v>82</v>
      </c>
      <c r="E97" s="3">
        <v>37.81</v>
      </c>
      <c r="F97" s="3" t="s">
        <v>19</v>
      </c>
      <c r="G97" s="3">
        <v>37.81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176</v>
      </c>
      <c r="C98" s="3">
        <v>220</v>
      </c>
      <c r="D98" s="3">
        <v>32.799999999999997</v>
      </c>
      <c r="E98" s="3">
        <v>108.232</v>
      </c>
      <c r="F98" s="3" t="s">
        <v>19</v>
      </c>
      <c r="G98" s="3">
        <v>108.23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177</v>
      </c>
      <c r="C99" s="3">
        <v>221</v>
      </c>
      <c r="D99" s="3">
        <v>131.19999999999999</v>
      </c>
      <c r="E99" s="3">
        <v>34.15</v>
      </c>
      <c r="F99" s="3" t="s">
        <v>19</v>
      </c>
      <c r="G99" s="3">
        <v>34.15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178</v>
      </c>
      <c r="C100" s="3">
        <v>222</v>
      </c>
      <c r="D100" s="3">
        <v>1000</v>
      </c>
      <c r="E100" s="3">
        <v>3</v>
      </c>
      <c r="F100" s="3" t="s">
        <v>13</v>
      </c>
      <c r="G100" s="3">
        <v>0</v>
      </c>
      <c r="H100" s="3">
        <v>3</v>
      </c>
      <c r="I100" s="3">
        <v>0</v>
      </c>
    </row>
    <row r="101" spans="1:9" x14ac:dyDescent="0.25">
      <c r="A101" s="3" t="s">
        <v>67</v>
      </c>
      <c r="B101" s="3" t="s">
        <v>179</v>
      </c>
      <c r="C101" s="3">
        <v>224</v>
      </c>
      <c r="D101" s="3">
        <v>183</v>
      </c>
      <c r="E101" s="3">
        <v>51.018000000000001</v>
      </c>
      <c r="F101" s="3" t="s">
        <v>10</v>
      </c>
      <c r="G101" s="3">
        <v>51.02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180</v>
      </c>
      <c r="C102" s="3">
        <v>225</v>
      </c>
      <c r="D102" s="3">
        <v>49.2</v>
      </c>
      <c r="E102" s="3">
        <v>47.42</v>
      </c>
      <c r="F102" s="3" t="s">
        <v>19</v>
      </c>
      <c r="G102" s="3">
        <v>47.42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181</v>
      </c>
      <c r="C103" s="3">
        <v>226</v>
      </c>
      <c r="D103" s="3">
        <v>183</v>
      </c>
      <c r="E103" s="3">
        <v>46.722999999999999</v>
      </c>
      <c r="F103" s="3" t="s">
        <v>10</v>
      </c>
      <c r="G103" s="3">
        <v>46.72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182</v>
      </c>
      <c r="C104" s="3">
        <v>227</v>
      </c>
      <c r="D104" s="3">
        <v>49.2</v>
      </c>
      <c r="E104" s="3">
        <v>35.755000000000003</v>
      </c>
      <c r="F104" s="3" t="s">
        <v>19</v>
      </c>
      <c r="G104" s="3">
        <v>35.76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183</v>
      </c>
      <c r="C105" s="3">
        <v>228</v>
      </c>
      <c r="D105" s="3">
        <v>183</v>
      </c>
      <c r="E105" s="3">
        <v>2.67</v>
      </c>
      <c r="F105" s="3" t="s">
        <v>10</v>
      </c>
      <c r="G105" s="3">
        <v>2.67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184</v>
      </c>
      <c r="C106" s="3">
        <v>229</v>
      </c>
      <c r="D106" s="3">
        <v>49.2</v>
      </c>
      <c r="E106" s="3">
        <v>4.67</v>
      </c>
      <c r="F106" s="3" t="s">
        <v>19</v>
      </c>
      <c r="G106" s="3">
        <v>4.67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185</v>
      </c>
      <c r="C107" s="3">
        <v>230</v>
      </c>
      <c r="D107" s="3">
        <v>183</v>
      </c>
      <c r="E107" s="3">
        <v>8.92</v>
      </c>
      <c r="F107" s="3" t="s">
        <v>10</v>
      </c>
      <c r="G107" s="3">
        <v>8.92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186</v>
      </c>
      <c r="C108" s="3">
        <v>231</v>
      </c>
      <c r="D108" s="3">
        <v>49.2</v>
      </c>
      <c r="E108" s="3">
        <v>19.18</v>
      </c>
      <c r="F108" s="3" t="s">
        <v>19</v>
      </c>
      <c r="G108" s="3">
        <v>19.18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187</v>
      </c>
      <c r="C109" s="3">
        <v>232</v>
      </c>
      <c r="D109" s="3">
        <v>183</v>
      </c>
      <c r="E109" s="3">
        <v>5.5590000000000002</v>
      </c>
      <c r="F109" s="3" t="s">
        <v>10</v>
      </c>
      <c r="G109" s="3">
        <v>5.56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188</v>
      </c>
      <c r="C110" s="3">
        <v>233</v>
      </c>
      <c r="D110" s="3">
        <v>49.2</v>
      </c>
      <c r="E110" s="3">
        <v>10.683999999999999</v>
      </c>
      <c r="F110" s="3" t="s">
        <v>19</v>
      </c>
      <c r="G110" s="3">
        <v>10.68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189</v>
      </c>
      <c r="C111" s="3">
        <v>234</v>
      </c>
      <c r="D111" s="3">
        <v>183</v>
      </c>
      <c r="E111" s="3">
        <v>15.422000000000001</v>
      </c>
      <c r="F111" s="3" t="s">
        <v>10</v>
      </c>
      <c r="G111" s="3">
        <v>15.42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190</v>
      </c>
      <c r="C112" s="3">
        <v>235</v>
      </c>
      <c r="D112" s="3">
        <v>2.5</v>
      </c>
      <c r="E112" s="3">
        <v>1085</v>
      </c>
      <c r="F112" s="3" t="s">
        <v>23</v>
      </c>
      <c r="G112" s="3">
        <v>1085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191</v>
      </c>
      <c r="C113" s="3">
        <v>237</v>
      </c>
      <c r="D113" s="3">
        <v>183</v>
      </c>
      <c r="E113" s="3">
        <v>3.7360000000000002</v>
      </c>
      <c r="F113" s="3" t="s">
        <v>10</v>
      </c>
      <c r="G113" s="3">
        <v>3.74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192</v>
      </c>
      <c r="C114" s="3">
        <v>238</v>
      </c>
      <c r="D114" s="3">
        <v>183</v>
      </c>
      <c r="E114" s="3">
        <v>17.504999999999999</v>
      </c>
      <c r="F114" s="3" t="s">
        <v>10</v>
      </c>
      <c r="G114" s="3">
        <v>17.510000000000002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193</v>
      </c>
      <c r="C115" s="3">
        <v>239</v>
      </c>
      <c r="D115" s="3">
        <v>183</v>
      </c>
      <c r="E115" s="3">
        <v>7.4950000000000001</v>
      </c>
      <c r="F115" s="3" t="s">
        <v>10</v>
      </c>
      <c r="G115" s="3">
        <v>7.5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194</v>
      </c>
      <c r="C116" s="3">
        <v>240</v>
      </c>
      <c r="D116" s="3">
        <v>183</v>
      </c>
      <c r="E116" s="3">
        <v>35.082000000000001</v>
      </c>
      <c r="F116" s="3" t="s">
        <v>10</v>
      </c>
      <c r="G116" s="3">
        <v>35.08</v>
      </c>
      <c r="H116" s="3">
        <v>0</v>
      </c>
      <c r="I116" s="3">
        <v>100</v>
      </c>
    </row>
    <row r="117" spans="1:9" x14ac:dyDescent="0.25">
      <c r="A117" s="3" t="s">
        <v>21</v>
      </c>
      <c r="B117" s="3" t="s">
        <v>195</v>
      </c>
      <c r="C117" s="3">
        <v>243</v>
      </c>
      <c r="D117" s="3">
        <v>64.58</v>
      </c>
      <c r="E117" s="3">
        <v>126.121</v>
      </c>
      <c r="F117" s="3" t="s">
        <v>10</v>
      </c>
      <c r="G117" s="3">
        <v>0</v>
      </c>
      <c r="H117" s="3">
        <v>126.12</v>
      </c>
      <c r="I117" s="3">
        <v>0</v>
      </c>
    </row>
    <row r="118" spans="1:9" x14ac:dyDescent="0.25">
      <c r="A118" s="3" t="s">
        <v>18</v>
      </c>
      <c r="B118" s="3" t="s">
        <v>196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273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197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203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204</v>
      </c>
      <c r="C128" s="3">
        <v>260</v>
      </c>
      <c r="D128" s="3">
        <v>5535</v>
      </c>
      <c r="E128" s="3">
        <v>30.204000000000001</v>
      </c>
      <c r="F128" s="3" t="s">
        <v>19</v>
      </c>
      <c r="G128" s="3">
        <v>27.23</v>
      </c>
      <c r="H128" s="3">
        <v>2.97</v>
      </c>
      <c r="I128" s="3">
        <v>90.153999999999996</v>
      </c>
    </row>
    <row r="129" spans="1:9" x14ac:dyDescent="0.25">
      <c r="A129" s="3" t="s">
        <v>27</v>
      </c>
      <c r="B129" s="3" t="s">
        <v>205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206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210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212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17</v>
      </c>
      <c r="B135" s="3" t="s">
        <v>213</v>
      </c>
      <c r="C135" s="3">
        <v>276</v>
      </c>
      <c r="D135" s="3">
        <v>750</v>
      </c>
      <c r="E135" s="3">
        <v>2</v>
      </c>
      <c r="F135" s="3" t="s">
        <v>13</v>
      </c>
      <c r="G135" s="3">
        <v>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218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313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67</v>
      </c>
      <c r="B144" s="3" t="s">
        <v>274</v>
      </c>
      <c r="C144" s="3">
        <v>289</v>
      </c>
      <c r="D144" s="3">
        <v>75</v>
      </c>
      <c r="E144" s="3">
        <v>30</v>
      </c>
      <c r="F144" s="3" t="s">
        <v>31</v>
      </c>
      <c r="G144" s="3">
        <v>30</v>
      </c>
      <c r="H144" s="3">
        <v>0</v>
      </c>
      <c r="I144" s="3">
        <v>100</v>
      </c>
    </row>
    <row r="145" spans="1:9" x14ac:dyDescent="0.25">
      <c r="A145" s="3" t="s">
        <v>33</v>
      </c>
      <c r="B145" s="3" t="s">
        <v>221</v>
      </c>
      <c r="C145" s="3">
        <v>299</v>
      </c>
      <c r="D145" s="3">
        <v>9000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3</v>
      </c>
      <c r="F147" s="3" t="s">
        <v>12</v>
      </c>
      <c r="G147" s="3">
        <v>0</v>
      </c>
      <c r="H147" s="3">
        <v>3</v>
      </c>
      <c r="I147" s="3">
        <v>0</v>
      </c>
    </row>
    <row r="148" spans="1:9" x14ac:dyDescent="0.25">
      <c r="A148" s="3" t="s">
        <v>18</v>
      </c>
      <c r="B148" s="3" t="s">
        <v>229</v>
      </c>
      <c r="C148" s="3">
        <v>406</v>
      </c>
      <c r="D148" s="3">
        <v>1553.1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264</v>
      </c>
      <c r="C149" s="3">
        <v>421</v>
      </c>
      <c r="D149" s="3">
        <v>1500</v>
      </c>
      <c r="E149" s="3">
        <v>1</v>
      </c>
      <c r="F149" s="3" t="s">
        <v>13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341</v>
      </c>
      <c r="C150" s="3">
        <v>464</v>
      </c>
      <c r="D150" s="3">
        <v>1000</v>
      </c>
      <c r="E150" s="3">
        <v>1</v>
      </c>
      <c r="F150" s="3" t="s">
        <v>13</v>
      </c>
      <c r="G150" s="3">
        <v>0.5</v>
      </c>
      <c r="H150" s="3">
        <v>0.5</v>
      </c>
      <c r="I150" s="3">
        <v>50</v>
      </c>
    </row>
    <row r="151" spans="1:9" x14ac:dyDescent="0.25">
      <c r="A151" s="3" t="s">
        <v>24</v>
      </c>
      <c r="B151" s="3" t="s">
        <v>393</v>
      </c>
      <c r="C151" s="3">
        <v>486</v>
      </c>
      <c r="D151" s="3">
        <v>1000</v>
      </c>
      <c r="E151" s="3">
        <v>1</v>
      </c>
      <c r="F151" s="3" t="s">
        <v>13</v>
      </c>
      <c r="G151" s="3">
        <v>0.5</v>
      </c>
      <c r="H151" s="3">
        <v>0.5</v>
      </c>
      <c r="I151" s="3">
        <v>50</v>
      </c>
    </row>
    <row r="152" spans="1:9" x14ac:dyDescent="0.25">
      <c r="A152" s="3" t="s">
        <v>59</v>
      </c>
      <c r="B152" s="3" t="s">
        <v>241</v>
      </c>
      <c r="C152" s="3">
        <v>547</v>
      </c>
      <c r="D152" s="3">
        <v>78</v>
      </c>
      <c r="E152" s="3">
        <v>35.853999999999999</v>
      </c>
      <c r="F152" s="3" t="s">
        <v>31</v>
      </c>
      <c r="G152" s="3">
        <v>35.85</v>
      </c>
      <c r="H152" s="3">
        <v>0</v>
      </c>
      <c r="I152" s="3">
        <v>100</v>
      </c>
    </row>
    <row r="153" spans="1:9" x14ac:dyDescent="0.25">
      <c r="A153" s="3" t="s">
        <v>29</v>
      </c>
      <c r="B153" s="3" t="s">
        <v>275</v>
      </c>
      <c r="C153" s="3">
        <v>549</v>
      </c>
      <c r="D153" s="3">
        <v>800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3:O180"/>
  <sheetViews>
    <sheetView topLeftCell="A155" zoomScale="85" zoomScaleNormal="85" workbookViewId="0">
      <selection activeCell="L4" sqref="A4:L179"/>
    </sheetView>
  </sheetViews>
  <sheetFormatPr defaultRowHeight="15" x14ac:dyDescent="0.25"/>
  <cols>
    <col min="1" max="1" width="32" customWidth="1"/>
    <col min="2" max="2" width="41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4.28515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SUMIF($A$4:$A$1511,"AAIDHUL MIAH",$L$4:$L$1511)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SUMIF($A$4:$A$1511,"EBI ABRAHAM",$L$4:$L$1511)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SUMIF($A$4:$A$1511,"JMJ WATERPROOING ENTERPRISES",$L$4:$L$1511)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</v>
      </c>
      <c r="F7" s="9" t="s">
        <v>14</v>
      </c>
      <c r="G7" s="9">
        <v>18</v>
      </c>
      <c r="H7" s="9">
        <f t="shared" si="0"/>
        <v>0</v>
      </c>
      <c r="I7" s="10">
        <f t="shared" si="1"/>
        <v>1</v>
      </c>
      <c r="J7" s="17">
        <f t="shared" si="2"/>
        <v>2540.16</v>
      </c>
      <c r="K7" s="16"/>
      <c r="L7" s="17">
        <f t="shared" si="3"/>
        <v>0</v>
      </c>
      <c r="N7" s="17" t="s">
        <v>24</v>
      </c>
      <c r="O7" s="17">
        <f>SUMIF($A$4:$A$1511,"KRIUTTIBAS DAS",$L$4:$L$1511)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70.16</v>
      </c>
      <c r="F8" s="9" t="s">
        <v>14</v>
      </c>
      <c r="G8" s="9">
        <v>70.16</v>
      </c>
      <c r="H8" s="9">
        <f t="shared" si="0"/>
        <v>0</v>
      </c>
      <c r="I8" s="10">
        <f t="shared" si="1"/>
        <v>1</v>
      </c>
      <c r="J8" s="17">
        <f t="shared" si="2"/>
        <v>9900.9791999999998</v>
      </c>
      <c r="K8" s="16"/>
      <c r="L8" s="17">
        <f t="shared" si="3"/>
        <v>0</v>
      </c>
      <c r="N8" s="17" t="s">
        <v>471</v>
      </c>
      <c r="O8" s="17">
        <f>SUMIF($A$4:$A$1511,"LEGENDRY LANDSCAPE",$L$4:$L$1511)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SUMIF($A$4:$A$1511,"MANJUNATHA P",$L$4:$L$1511)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20</v>
      </c>
      <c r="F10" s="9" t="s">
        <v>14</v>
      </c>
      <c r="G10" s="9">
        <v>20</v>
      </c>
      <c r="H10" s="9">
        <f t="shared" si="0"/>
        <v>0</v>
      </c>
      <c r="I10" s="10">
        <f t="shared" si="1"/>
        <v>1</v>
      </c>
      <c r="J10" s="17">
        <f t="shared" si="2"/>
        <v>2822.4</v>
      </c>
      <c r="K10" s="16"/>
      <c r="L10" s="17">
        <f t="shared" si="3"/>
        <v>0</v>
      </c>
      <c r="N10" s="17" t="s">
        <v>66</v>
      </c>
      <c r="O10" s="17">
        <f>SUMIF($A$4:$A$1511,"NAGARAJ",$L$4:$L$1511)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10.73</v>
      </c>
      <c r="F11" s="9" t="s">
        <v>14</v>
      </c>
      <c r="G11" s="9">
        <v>10.73</v>
      </c>
      <c r="H11" s="9">
        <f t="shared" si="0"/>
        <v>0</v>
      </c>
      <c r="I11" s="10">
        <f t="shared" si="1"/>
        <v>1</v>
      </c>
      <c r="J11" s="17">
        <f t="shared" si="2"/>
        <v>1514.2176000000002</v>
      </c>
      <c r="K11" s="16"/>
      <c r="L11" s="17">
        <f t="shared" si="3"/>
        <v>0</v>
      </c>
      <c r="N11" s="17" t="s">
        <v>18</v>
      </c>
      <c r="O11" s="17">
        <f>SUMIF($A$4:$A$1511,"PRAKASH H N",$L$4:$L$1511)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SUMIF($A$4:$A$1511,"RAMAKRUSHNA PRADHAN",$L$4:$L$1511)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77</v>
      </c>
      <c r="F13" s="9" t="s">
        <v>10</v>
      </c>
      <c r="G13" s="9">
        <v>70</v>
      </c>
      <c r="H13" s="9">
        <f t="shared" si="0"/>
        <v>7</v>
      </c>
      <c r="I13" s="10">
        <f t="shared" si="1"/>
        <v>0.90909090909090906</v>
      </c>
      <c r="J13" s="17">
        <f t="shared" si="2"/>
        <v>3010</v>
      </c>
      <c r="K13" s="16"/>
      <c r="L13" s="17">
        <f t="shared" si="3"/>
        <v>0</v>
      </c>
      <c r="N13" s="17" t="s">
        <v>21</v>
      </c>
      <c r="O13" s="17">
        <f>SUMIF($A$4:$A$1511,"RUPAK NAYAK",$L$4:$L$1511)</f>
        <v>0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2"/>
        <v>1121.904</v>
      </c>
      <c r="K14" s="16"/>
      <c r="L14" s="17">
        <f t="shared" si="3"/>
        <v>0</v>
      </c>
      <c r="N14" s="17" t="s">
        <v>32</v>
      </c>
      <c r="O14" s="17">
        <f>SUMIF($A$4:$A$1511,"SANTOSH KUMAR",$L$4:$L$1511)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SUMIF($A$4:$A$1511,"SARAT BARMAN",$L$4:$L$1511)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SUMIF($A$4:$A$1511,"SAVITA DEVI",$L$4:$L$1511)</f>
        <v>5625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SUMIF($A$4:$A$1511,"SHOKAT",$L$4:$L$1511)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SUMIF($A$4:$A$1511,"SHREE DM STEEL FURNITURE AND INTERIOR",$L$4:$L$1511)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SUMIF($A$4:$A$1511,"SK ANSAR HOSSIAN",$L$4:$L$1511)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SUMIF($A$4:$A$1511,"SREE VINAYAKA ELECTRICALS",$L$4:$L$1511)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SUMIF($A$4:$A$1511,"SRI CHOWDESHWARI WATER SUPPLY",$L$4:$L$1511)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SUMIF($A$4:$A$1511,"SUBHASMITA DAS",$L$4:$L$1511)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SUMIF($A$4:$A$1511,"UDHABHAI R PARMAR",$L$4:$L$1511)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9000</v>
      </c>
      <c r="K24" s="16"/>
      <c r="L24" s="17">
        <f t="shared" si="3"/>
        <v>0</v>
      </c>
      <c r="N24" s="17" t="s">
        <v>15</v>
      </c>
      <c r="O24" s="17">
        <f>SUMIF($A$4:$A$1511,"V VENKATANARAYANA",$L$4:$L$1511)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SUMIF($A$4:$A$1511,"YELLAPPA C",$L$4:$L$1511)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1300</v>
      </c>
      <c r="K26" s="16"/>
      <c r="L26" s="17">
        <f t="shared" si="3"/>
        <v>0</v>
      </c>
      <c r="N26" s="17" t="s">
        <v>44</v>
      </c>
      <c r="O26" s="17">
        <f>SUMIF($A$4:$A$1511,"RABIUL MOLLA",$L$4:$L$1511)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SUMIF($A$4:$A$1511,"KOUSHIK MANDAL",$L$4:$L$1511)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SUMIF($A$4:$A$1511,"SHEKAR T",$L$4:$L$1511)</f>
        <v>0</v>
      </c>
    </row>
    <row r="29" spans="1:15" ht="15.75" x14ac:dyDescent="0.25">
      <c r="A29" s="9" t="s">
        <v>79</v>
      </c>
      <c r="B29" s="29" t="s">
        <v>107</v>
      </c>
      <c r="C29" s="9">
        <v>43</v>
      </c>
      <c r="D29" s="9">
        <v>301.392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16492.170239999999</v>
      </c>
      <c r="K29" s="16"/>
      <c r="L29" s="17">
        <f t="shared" si="3"/>
        <v>0</v>
      </c>
      <c r="N29" s="51" t="s">
        <v>472</v>
      </c>
      <c r="O29" s="21">
        <f>SUM(O4:O28)</f>
        <v>5625</v>
      </c>
    </row>
    <row r="30" spans="1:15" x14ac:dyDescent="0.25">
      <c r="A30" s="9" t="s">
        <v>79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79</v>
      </c>
      <c r="B33" s="29" t="s">
        <v>111</v>
      </c>
      <c r="C33" s="9">
        <v>47</v>
      </c>
      <c r="D33" s="9">
        <v>301.392</v>
      </c>
      <c r="E33" s="9">
        <v>9.25</v>
      </c>
      <c r="F33" s="9" t="s">
        <v>10</v>
      </c>
      <c r="G33" s="9">
        <v>9.25</v>
      </c>
      <c r="H33" s="9">
        <f t="shared" si="0"/>
        <v>0</v>
      </c>
      <c r="I33" s="10">
        <f t="shared" si="1"/>
        <v>1</v>
      </c>
      <c r="J33" s="17">
        <f t="shared" si="2"/>
        <v>2787.8759999999997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1.1399999999999999</v>
      </c>
      <c r="F35" s="9" t="s">
        <v>14</v>
      </c>
      <c r="G35" s="9">
        <v>1.1399999999999999</v>
      </c>
      <c r="H35" s="9">
        <f t="shared" si="0"/>
        <v>0</v>
      </c>
      <c r="I35" s="10">
        <f t="shared" si="1"/>
        <v>1</v>
      </c>
      <c r="J35" s="17">
        <f t="shared" si="2"/>
        <v>1709.9999999999998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10000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1500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124</v>
      </c>
      <c r="C46" s="9">
        <v>84</v>
      </c>
      <c r="D46" s="9">
        <v>301.392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11826.622080000001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125</v>
      </c>
      <c r="C47" s="9">
        <v>85</v>
      </c>
      <c r="D47" s="9">
        <v>301.392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32490.0576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126</v>
      </c>
      <c r="C48" s="9">
        <v>86</v>
      </c>
      <c r="D48" s="9">
        <v>301.392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3698.0798399999999</v>
      </c>
      <c r="K48" s="16"/>
      <c r="L48" s="17">
        <f t="shared" si="3"/>
        <v>0</v>
      </c>
    </row>
    <row r="49" spans="1:12" x14ac:dyDescent="0.25">
      <c r="A49" s="9" t="s">
        <v>79</v>
      </c>
      <c r="B49" s="29" t="s">
        <v>127</v>
      </c>
      <c r="C49" s="9">
        <v>87</v>
      </c>
      <c r="D49" s="9">
        <v>301.392</v>
      </c>
      <c r="E49" s="9">
        <v>9.8149999999999995</v>
      </c>
      <c r="F49" s="9" t="s">
        <v>10</v>
      </c>
      <c r="G49" s="9">
        <v>9.82</v>
      </c>
      <c r="H49" s="9">
        <f t="shared" si="0"/>
        <v>-5.0000000000007816E-3</v>
      </c>
      <c r="I49" s="10">
        <f t="shared" si="1"/>
        <v>1.000509424350484</v>
      </c>
      <c r="J49" s="17">
        <f t="shared" si="2"/>
        <v>2959.6694400000001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2"/>
        <v>4420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2"/>
        <v>2729.25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3140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131</v>
      </c>
      <c r="C53" s="9">
        <v>93</v>
      </c>
      <c r="D53" s="9">
        <v>3000</v>
      </c>
      <c r="E53" s="9">
        <v>0.83</v>
      </c>
      <c r="F53" s="9" t="s">
        <v>14</v>
      </c>
      <c r="G53" s="9">
        <v>0.83</v>
      </c>
      <c r="H53" s="9">
        <f t="shared" si="0"/>
        <v>0</v>
      </c>
      <c r="I53" s="10">
        <f t="shared" si="1"/>
        <v>1</v>
      </c>
      <c r="J53" s="17">
        <f t="shared" si="2"/>
        <v>2490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2"/>
        <v>975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2"/>
        <v>1425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2"/>
        <v>210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3255.0336000000002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2"/>
        <v>7275.6028800000004</v>
      </c>
      <c r="K58" s="16"/>
      <c r="L58" s="17">
        <f t="shared" si="3"/>
        <v>0</v>
      </c>
    </row>
    <row r="59" spans="1:12" x14ac:dyDescent="0.25">
      <c r="A59" s="9" t="s">
        <v>79</v>
      </c>
      <c r="B59" s="29" t="s">
        <v>137</v>
      </c>
      <c r="C59" s="9">
        <v>108</v>
      </c>
      <c r="D59" s="9">
        <v>301.392</v>
      </c>
      <c r="E59" s="9">
        <v>1.89</v>
      </c>
      <c r="F59" s="9" t="s">
        <v>10</v>
      </c>
      <c r="G59" s="9">
        <v>1.89</v>
      </c>
      <c r="H59" s="9">
        <f t="shared" si="0"/>
        <v>0</v>
      </c>
      <c r="I59" s="10">
        <f t="shared" si="1"/>
        <v>1</v>
      </c>
      <c r="J59" s="17">
        <f t="shared" si="2"/>
        <v>569.63087999999993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1.665</v>
      </c>
      <c r="F60" s="9" t="s">
        <v>14</v>
      </c>
      <c r="G60" s="9">
        <v>1.67</v>
      </c>
      <c r="H60" s="9">
        <f t="shared" si="0"/>
        <v>-4.9999999999998934E-3</v>
      </c>
      <c r="I60" s="10">
        <f t="shared" si="1"/>
        <v>1.003003003003003</v>
      </c>
      <c r="J60" s="17">
        <f t="shared" si="2"/>
        <v>3340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7</v>
      </c>
      <c r="F61" s="9" t="s">
        <v>14</v>
      </c>
      <c r="G61" s="9">
        <v>7</v>
      </c>
      <c r="H61" s="9">
        <f t="shared" si="0"/>
        <v>0</v>
      </c>
      <c r="I61" s="10">
        <f t="shared" si="1"/>
        <v>1</v>
      </c>
      <c r="J61" s="17">
        <f t="shared" si="2"/>
        <v>1575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3000</v>
      </c>
      <c r="E62" s="9">
        <v>0.17</v>
      </c>
      <c r="F62" s="9" t="s">
        <v>14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510.00000000000006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49</v>
      </c>
      <c r="F63" s="9" t="s">
        <v>13</v>
      </c>
      <c r="G63" s="9">
        <v>0</v>
      </c>
      <c r="H63" s="9">
        <f t="shared" si="0"/>
        <v>49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94.59</v>
      </c>
      <c r="F66" s="9" t="s">
        <v>10</v>
      </c>
      <c r="G66" s="9">
        <v>94.59</v>
      </c>
      <c r="H66" s="9">
        <f t="shared" si="0"/>
        <v>0</v>
      </c>
      <c r="I66" s="10">
        <f t="shared" si="1"/>
        <v>1</v>
      </c>
      <c r="J66" s="17">
        <f t="shared" si="2"/>
        <v>18327.001680000001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129.32</v>
      </c>
      <c r="H67" s="9">
        <f t="shared" si="0"/>
        <v>0</v>
      </c>
      <c r="I67" s="10">
        <f t="shared" si="1"/>
        <v>1</v>
      </c>
      <c r="J67" s="17">
        <f t="shared" si="2"/>
        <v>25056.00864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0</v>
      </c>
      <c r="H69" s="9">
        <f t="shared" ref="H69:H142" si="4">E69-G69</f>
        <v>30.1</v>
      </c>
      <c r="I69" s="10">
        <f t="shared" ref="I69:I142" si="5">G69/E69</f>
        <v>0</v>
      </c>
      <c r="J69" s="17">
        <f t="shared" ref="J69:J156" si="6">D69*G69</f>
        <v>0</v>
      </c>
      <c r="K69" s="16"/>
      <c r="L69" s="17">
        <f t="shared" ref="L69:L142" si="7">D69*E69*K69</f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</v>
      </c>
      <c r="H71" s="9">
        <f t="shared" si="4"/>
        <v>0.5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4"/>
        <v>0</v>
      </c>
      <c r="I72" s="10">
        <f t="shared" si="5"/>
        <v>1</v>
      </c>
      <c r="J72" s="17">
        <f t="shared" si="6"/>
        <v>9397.5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197</v>
      </c>
      <c r="F73" s="9" t="s">
        <v>10</v>
      </c>
      <c r="G73" s="9">
        <v>197</v>
      </c>
      <c r="H73" s="9">
        <f t="shared" si="4"/>
        <v>0</v>
      </c>
      <c r="I73" s="10">
        <f t="shared" si="5"/>
        <v>1</v>
      </c>
      <c r="J73" s="17">
        <f t="shared" si="6"/>
        <v>2119.7199999999998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v>59.84</v>
      </c>
      <c r="H74" s="9">
        <f t="shared" si="4"/>
        <v>0</v>
      </c>
      <c r="I74" s="10">
        <f t="shared" si="5"/>
        <v>1</v>
      </c>
      <c r="J74" s="17">
        <f t="shared" si="6"/>
        <v>8373.5308800000003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v>176.74</v>
      </c>
      <c r="H75" s="9">
        <f t="shared" si="4"/>
        <v>0</v>
      </c>
      <c r="I75" s="10">
        <f t="shared" si="5"/>
        <v>1</v>
      </c>
      <c r="J75" s="17">
        <f t="shared" si="6"/>
        <v>24731.581679999999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131.565</v>
      </c>
      <c r="F76" s="9" t="s">
        <v>10</v>
      </c>
      <c r="G76" s="9">
        <v>120</v>
      </c>
      <c r="H76" s="9">
        <f t="shared" si="4"/>
        <v>11.564999999999998</v>
      </c>
      <c r="I76" s="10">
        <f t="shared" si="5"/>
        <v>0.9120966822483183</v>
      </c>
      <c r="J76" s="17">
        <f t="shared" si="6"/>
        <v>23250.240000000002</v>
      </c>
      <c r="K76" s="16"/>
      <c r="L76" s="17">
        <f t="shared" si="7"/>
        <v>0</v>
      </c>
    </row>
    <row r="77" spans="1:12" x14ac:dyDescent="0.25">
      <c r="A77" s="9" t="s">
        <v>18</v>
      </c>
      <c r="B77" s="29" t="s">
        <v>151</v>
      </c>
      <c r="C77" s="9">
        <v>150</v>
      </c>
      <c r="D77" s="9">
        <v>13000</v>
      </c>
      <c r="E77" s="9">
        <v>1</v>
      </c>
      <c r="F77" s="9" t="s">
        <v>12</v>
      </c>
      <c r="G77" s="9">
        <v>1</v>
      </c>
      <c r="H77" s="9">
        <f t="shared" si="4"/>
        <v>0</v>
      </c>
      <c r="I77" s="10">
        <f t="shared" si="5"/>
        <v>1</v>
      </c>
      <c r="J77" s="17">
        <f t="shared" si="6"/>
        <v>13000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81.650000000000006</v>
      </c>
      <c r="F78" s="9" t="s">
        <v>10</v>
      </c>
      <c r="G78" s="9">
        <v>81.650000000000006</v>
      </c>
      <c r="H78" s="9">
        <f t="shared" si="4"/>
        <v>0</v>
      </c>
      <c r="I78" s="10">
        <f t="shared" si="5"/>
        <v>1</v>
      </c>
      <c r="J78" s="17">
        <f t="shared" si="6"/>
        <v>11425.4478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153</v>
      </c>
      <c r="C79" s="9">
        <v>152</v>
      </c>
      <c r="D79" s="9">
        <v>139.93199999999999</v>
      </c>
      <c r="E79" s="9">
        <v>228.24</v>
      </c>
      <c r="F79" s="9" t="s">
        <v>10</v>
      </c>
      <c r="G79" s="9">
        <v>228.24</v>
      </c>
      <c r="H79" s="9">
        <f t="shared" si="4"/>
        <v>0</v>
      </c>
      <c r="I79" s="10">
        <f t="shared" si="5"/>
        <v>1</v>
      </c>
      <c r="J79" s="17">
        <f t="shared" si="6"/>
        <v>31938.079679999999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154</v>
      </c>
      <c r="C80" s="9">
        <v>156</v>
      </c>
      <c r="D80" s="9">
        <v>193.75200000000001</v>
      </c>
      <c r="E80" s="9">
        <v>109.17</v>
      </c>
      <c r="F80" s="9" t="s">
        <v>10</v>
      </c>
      <c r="G80" s="9">
        <v>109.17</v>
      </c>
      <c r="H80" s="9">
        <f t="shared" si="4"/>
        <v>0</v>
      </c>
      <c r="I80" s="10">
        <f t="shared" si="5"/>
        <v>1</v>
      </c>
      <c r="J80" s="17">
        <f t="shared" si="6"/>
        <v>21151.905840000003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155</v>
      </c>
      <c r="C81" s="9">
        <v>160</v>
      </c>
      <c r="D81" s="9">
        <v>139.93199999999999</v>
      </c>
      <c r="E81" s="9">
        <v>9.76</v>
      </c>
      <c r="F81" s="9" t="s">
        <v>10</v>
      </c>
      <c r="G81" s="9">
        <v>9.76</v>
      </c>
      <c r="H81" s="9">
        <f t="shared" si="4"/>
        <v>0</v>
      </c>
      <c r="I81" s="10">
        <f t="shared" si="5"/>
        <v>1</v>
      </c>
      <c r="J81" s="17">
        <f t="shared" si="6"/>
        <v>1365.7363199999998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156</v>
      </c>
      <c r="C82" s="9">
        <v>161</v>
      </c>
      <c r="D82" s="9">
        <v>139.93199999999999</v>
      </c>
      <c r="E82" s="9">
        <v>34.159999999999997</v>
      </c>
      <c r="F82" s="9" t="s">
        <v>10</v>
      </c>
      <c r="G82" s="9">
        <v>34.159999999999997</v>
      </c>
      <c r="H82" s="9">
        <f t="shared" si="4"/>
        <v>0</v>
      </c>
      <c r="I82" s="10">
        <f t="shared" si="5"/>
        <v>1</v>
      </c>
      <c r="J82" s="17">
        <f t="shared" si="6"/>
        <v>4780.077119999999</v>
      </c>
      <c r="K82" s="16"/>
      <c r="L82" s="17">
        <f t="shared" si="7"/>
        <v>0</v>
      </c>
    </row>
    <row r="83" spans="1:12" x14ac:dyDescent="0.25">
      <c r="A83" s="9" t="s">
        <v>17</v>
      </c>
      <c r="B83" s="29" t="s">
        <v>157</v>
      </c>
      <c r="C83" s="9">
        <v>165</v>
      </c>
      <c r="D83" s="9">
        <v>193.75200000000001</v>
      </c>
      <c r="E83" s="9">
        <v>99.15</v>
      </c>
      <c r="F83" s="9" t="s">
        <v>10</v>
      </c>
      <c r="G83" s="9">
        <v>99.15</v>
      </c>
      <c r="H83" s="9">
        <f t="shared" si="4"/>
        <v>0</v>
      </c>
      <c r="I83" s="10">
        <f t="shared" si="5"/>
        <v>1</v>
      </c>
      <c r="J83" s="17">
        <f t="shared" si="6"/>
        <v>19210.510800000004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158</v>
      </c>
      <c r="C84" s="9">
        <v>168</v>
      </c>
      <c r="D84" s="9">
        <v>215.28</v>
      </c>
      <c r="E84" s="9">
        <v>106.779</v>
      </c>
      <c r="F84" s="9" t="s">
        <v>10</v>
      </c>
      <c r="G84" s="9">
        <v>106.78</v>
      </c>
      <c r="H84" s="9">
        <f t="shared" si="4"/>
        <v>-1.0000000000047748E-3</v>
      </c>
      <c r="I84" s="10">
        <f t="shared" si="5"/>
        <v>1.0000093651373398</v>
      </c>
      <c r="J84" s="17">
        <f t="shared" si="6"/>
        <v>22987.598399999999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159</v>
      </c>
      <c r="C85" s="9">
        <v>170</v>
      </c>
      <c r="D85" s="9">
        <v>215.28</v>
      </c>
      <c r="E85" s="9">
        <v>34.034999999999997</v>
      </c>
      <c r="F85" s="9" t="s">
        <v>10</v>
      </c>
      <c r="G85" s="9">
        <v>34.04</v>
      </c>
      <c r="H85" s="9">
        <f t="shared" si="4"/>
        <v>-5.000000000002558E-3</v>
      </c>
      <c r="I85" s="10">
        <f t="shared" si="5"/>
        <v>1.0001469075951228</v>
      </c>
      <c r="J85" s="17">
        <f t="shared" si="6"/>
        <v>7328.1311999999998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160</v>
      </c>
      <c r="C86" s="9">
        <v>173</v>
      </c>
      <c r="D86" s="9">
        <v>107.64</v>
      </c>
      <c r="E86" s="9">
        <v>13.115</v>
      </c>
      <c r="F86" s="9" t="s">
        <v>10</v>
      </c>
      <c r="G86" s="9">
        <v>13.12</v>
      </c>
      <c r="H86" s="9">
        <f t="shared" si="4"/>
        <v>-4.9999999999990052E-3</v>
      </c>
      <c r="I86" s="10">
        <f t="shared" si="5"/>
        <v>1.0003812428516965</v>
      </c>
      <c r="J86" s="17">
        <f t="shared" si="6"/>
        <v>1412.2367999999999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161</v>
      </c>
      <c r="C87" s="9">
        <v>174</v>
      </c>
      <c r="D87" s="9">
        <v>215.28</v>
      </c>
      <c r="E87" s="9">
        <v>85.724000000000004</v>
      </c>
      <c r="F87" s="9" t="s">
        <v>10</v>
      </c>
      <c r="G87" s="9">
        <v>85.72</v>
      </c>
      <c r="H87" s="9">
        <f t="shared" si="4"/>
        <v>4.0000000000048885E-3</v>
      </c>
      <c r="I87" s="10">
        <f t="shared" si="5"/>
        <v>0.99995333862162283</v>
      </c>
      <c r="J87" s="17">
        <f t="shared" si="6"/>
        <v>18453.801599999999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162</v>
      </c>
      <c r="C88" s="9">
        <v>178</v>
      </c>
      <c r="D88" s="9">
        <v>107.64</v>
      </c>
      <c r="E88" s="9">
        <v>13.115</v>
      </c>
      <c r="F88" s="9" t="s">
        <v>10</v>
      </c>
      <c r="G88" s="9">
        <v>13.12</v>
      </c>
      <c r="H88" s="9">
        <f t="shared" si="4"/>
        <v>-4.9999999999990052E-3</v>
      </c>
      <c r="I88" s="10">
        <f t="shared" si="5"/>
        <v>1.0003812428516965</v>
      </c>
      <c r="J88" s="17">
        <f t="shared" si="6"/>
        <v>1412.2367999999999</v>
      </c>
      <c r="K88" s="16"/>
      <c r="L88" s="17">
        <f t="shared" si="7"/>
        <v>0</v>
      </c>
    </row>
    <row r="89" spans="1:12" x14ac:dyDescent="0.25">
      <c r="A89" s="9" t="s">
        <v>20</v>
      </c>
      <c r="B89" s="29" t="s">
        <v>163</v>
      </c>
      <c r="C89" s="9">
        <v>180</v>
      </c>
      <c r="D89" s="9">
        <v>200</v>
      </c>
      <c r="E89" s="9">
        <v>18</v>
      </c>
      <c r="F89" s="9" t="s">
        <v>13</v>
      </c>
      <c r="G89" s="9">
        <v>18</v>
      </c>
      <c r="H89" s="9">
        <f t="shared" si="4"/>
        <v>0</v>
      </c>
      <c r="I89" s="10">
        <f t="shared" si="5"/>
        <v>1</v>
      </c>
      <c r="J89" s="17">
        <f t="shared" si="6"/>
        <v>3600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164</v>
      </c>
      <c r="C90" s="9">
        <v>183</v>
      </c>
      <c r="D90" s="9">
        <v>215.28</v>
      </c>
      <c r="E90" s="9">
        <v>19.974</v>
      </c>
      <c r="F90" s="9" t="s">
        <v>10</v>
      </c>
      <c r="G90" s="9">
        <v>19.97</v>
      </c>
      <c r="H90" s="9">
        <f t="shared" si="4"/>
        <v>4.0000000000013358E-3</v>
      </c>
      <c r="I90" s="10">
        <f t="shared" si="5"/>
        <v>0.99979973966155999</v>
      </c>
      <c r="J90" s="17">
        <f t="shared" si="6"/>
        <v>4299.1415999999999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165</v>
      </c>
      <c r="C91" s="9">
        <v>185</v>
      </c>
      <c r="D91" s="9">
        <v>96.88</v>
      </c>
      <c r="E91" s="9">
        <v>61.966000000000001</v>
      </c>
      <c r="F91" s="9" t="s">
        <v>10</v>
      </c>
      <c r="G91" s="9">
        <v>61.97</v>
      </c>
      <c r="H91" s="9">
        <f t="shared" si="4"/>
        <v>-3.9999999999977831E-3</v>
      </c>
      <c r="I91" s="10">
        <f t="shared" si="5"/>
        <v>1.0000645515282574</v>
      </c>
      <c r="J91" s="17">
        <f t="shared" si="6"/>
        <v>6003.6535999999996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326</v>
      </c>
      <c r="C92" s="9">
        <v>186</v>
      </c>
      <c r="D92" s="9">
        <v>16.149999999999999</v>
      </c>
      <c r="E92" s="9">
        <v>345.50400000000002</v>
      </c>
      <c r="F92" s="9" t="s">
        <v>10</v>
      </c>
      <c r="G92" s="9">
        <v>345.5</v>
      </c>
      <c r="H92" s="9">
        <f t="shared" si="4"/>
        <v>4.0000000000190994E-3</v>
      </c>
      <c r="I92" s="10">
        <f t="shared" si="5"/>
        <v>0.99998842271001198</v>
      </c>
      <c r="J92" s="17">
        <f t="shared" si="6"/>
        <v>5579.8249999999998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327</v>
      </c>
      <c r="C93" s="9">
        <v>190</v>
      </c>
      <c r="D93" s="9">
        <v>32.292000000000002</v>
      </c>
      <c r="E93" s="9">
        <v>345.50400000000002</v>
      </c>
      <c r="F93" s="9" t="s">
        <v>10</v>
      </c>
      <c r="G93" s="9">
        <v>345.5</v>
      </c>
      <c r="H93" s="9">
        <f t="shared" si="4"/>
        <v>4.0000000000190994E-3</v>
      </c>
      <c r="I93" s="10">
        <f t="shared" si="5"/>
        <v>0.99998842271001198</v>
      </c>
      <c r="J93" s="17">
        <f t="shared" si="6"/>
        <v>11156.886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169</v>
      </c>
      <c r="C94" s="9">
        <v>191</v>
      </c>
      <c r="D94" s="9">
        <v>16.149999999999999</v>
      </c>
      <c r="E94" s="9">
        <v>58.07</v>
      </c>
      <c r="F94" s="9" t="s">
        <v>10</v>
      </c>
      <c r="G94" s="9">
        <v>58.07</v>
      </c>
      <c r="H94" s="9">
        <f t="shared" si="4"/>
        <v>0</v>
      </c>
      <c r="I94" s="10">
        <f t="shared" si="5"/>
        <v>1</v>
      </c>
      <c r="J94" s="17">
        <f t="shared" si="6"/>
        <v>937.83049999999992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170</v>
      </c>
      <c r="C95" s="9">
        <v>192</v>
      </c>
      <c r="D95" s="9">
        <v>48.438000000000002</v>
      </c>
      <c r="E95" s="9">
        <v>524.43299999999999</v>
      </c>
      <c r="F95" s="9" t="s">
        <v>10</v>
      </c>
      <c r="G95" s="9">
        <v>524.42999999999995</v>
      </c>
      <c r="H95" s="9">
        <f t="shared" si="4"/>
        <v>3.0000000000427463E-3</v>
      </c>
      <c r="I95" s="10">
        <f t="shared" si="5"/>
        <v>0.99999427953618469</v>
      </c>
      <c r="J95" s="17">
        <f t="shared" si="6"/>
        <v>25402.340339999999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171</v>
      </c>
      <c r="C96" s="9">
        <v>193</v>
      </c>
      <c r="D96" s="9">
        <v>16.149999999999999</v>
      </c>
      <c r="E96" s="9">
        <v>535.5</v>
      </c>
      <c r="F96" s="9" t="s">
        <v>10</v>
      </c>
      <c r="G96" s="9">
        <v>535.5</v>
      </c>
      <c r="H96" s="9">
        <f t="shared" si="4"/>
        <v>0</v>
      </c>
      <c r="I96" s="10">
        <f t="shared" si="5"/>
        <v>1</v>
      </c>
      <c r="J96" s="17">
        <f t="shared" si="6"/>
        <v>8648.3249999999989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172</v>
      </c>
      <c r="C97" s="9">
        <v>194</v>
      </c>
      <c r="D97" s="9">
        <v>26.91</v>
      </c>
      <c r="E97" s="9">
        <v>541.24900000000002</v>
      </c>
      <c r="F97" s="9" t="s">
        <v>10</v>
      </c>
      <c r="G97" s="9">
        <v>541.25</v>
      </c>
      <c r="H97" s="9">
        <f t="shared" si="4"/>
        <v>-9.9999999997635314E-4</v>
      </c>
      <c r="I97" s="10">
        <f t="shared" si="5"/>
        <v>1.0000018475784713</v>
      </c>
      <c r="J97" s="17">
        <f t="shared" si="6"/>
        <v>14565.0375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173</v>
      </c>
      <c r="C98" s="9">
        <v>215</v>
      </c>
      <c r="D98" s="9">
        <v>301.392</v>
      </c>
      <c r="E98" s="9">
        <v>19.14</v>
      </c>
      <c r="F98" s="9" t="s">
        <v>10</v>
      </c>
      <c r="G98" s="9">
        <v>19.14</v>
      </c>
      <c r="H98" s="9">
        <f t="shared" si="4"/>
        <v>0</v>
      </c>
      <c r="I98" s="10">
        <f t="shared" si="5"/>
        <v>1</v>
      </c>
      <c r="J98" s="17">
        <f t="shared" si="6"/>
        <v>5768.6428800000003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174</v>
      </c>
      <c r="C99" s="9">
        <v>218</v>
      </c>
      <c r="D99" s="9">
        <v>350</v>
      </c>
      <c r="E99" s="9">
        <v>16</v>
      </c>
      <c r="F99" s="9" t="s">
        <v>13</v>
      </c>
      <c r="G99" s="9">
        <v>16</v>
      </c>
      <c r="H99" s="9">
        <f t="shared" si="4"/>
        <v>0</v>
      </c>
      <c r="I99" s="10">
        <f t="shared" si="5"/>
        <v>1</v>
      </c>
      <c r="J99" s="17">
        <f t="shared" si="6"/>
        <v>5600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175</v>
      </c>
      <c r="C100" s="9">
        <v>219</v>
      </c>
      <c r="D100" s="9">
        <v>82</v>
      </c>
      <c r="E100" s="9">
        <v>37.81</v>
      </c>
      <c r="F100" s="9" t="s">
        <v>19</v>
      </c>
      <c r="G100" s="9">
        <v>37.81</v>
      </c>
      <c r="H100" s="9">
        <f t="shared" si="4"/>
        <v>0</v>
      </c>
      <c r="I100" s="10">
        <f t="shared" si="5"/>
        <v>1</v>
      </c>
      <c r="J100" s="17">
        <f t="shared" si="6"/>
        <v>3100.42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176</v>
      </c>
      <c r="C101" s="9">
        <v>220</v>
      </c>
      <c r="D101" s="9">
        <v>32.799999999999997</v>
      </c>
      <c r="E101" s="9">
        <v>108.232</v>
      </c>
      <c r="F101" s="9" t="s">
        <v>19</v>
      </c>
      <c r="G101" s="9">
        <v>108.23</v>
      </c>
      <c r="H101" s="9">
        <f t="shared" si="4"/>
        <v>1.9999999999953388E-3</v>
      </c>
      <c r="I101" s="10">
        <f t="shared" si="5"/>
        <v>0.99998152117673156</v>
      </c>
      <c r="J101" s="17">
        <f t="shared" si="6"/>
        <v>3549.944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177</v>
      </c>
      <c r="C102" s="9">
        <v>221</v>
      </c>
      <c r="D102" s="9">
        <v>131.19999999999999</v>
      </c>
      <c r="E102" s="9">
        <v>34.15</v>
      </c>
      <c r="F102" s="9" t="s">
        <v>19</v>
      </c>
      <c r="G102" s="9">
        <v>34.15</v>
      </c>
      <c r="H102" s="9">
        <f t="shared" si="4"/>
        <v>0</v>
      </c>
      <c r="I102" s="10">
        <f t="shared" si="5"/>
        <v>1</v>
      </c>
      <c r="J102" s="17"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0</v>
      </c>
      <c r="H103" s="9">
        <f t="shared" si="4"/>
        <v>4</v>
      </c>
      <c r="I103" s="10">
        <f t="shared" si="5"/>
        <v>0</v>
      </c>
      <c r="J103" s="17">
        <v>0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178</v>
      </c>
      <c r="C104" s="9">
        <v>222</v>
      </c>
      <c r="D104" s="9">
        <v>1000</v>
      </c>
      <c r="E104" s="9">
        <v>4</v>
      </c>
      <c r="F104" s="9" t="s">
        <v>13</v>
      </c>
      <c r="G104" s="9">
        <v>4</v>
      </c>
      <c r="H104" s="9">
        <f t="shared" si="4"/>
        <v>0</v>
      </c>
      <c r="I104" s="10">
        <f t="shared" si="5"/>
        <v>1</v>
      </c>
      <c r="J104" s="17">
        <f t="shared" si="6"/>
        <v>4000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179</v>
      </c>
      <c r="C105" s="9">
        <v>224</v>
      </c>
      <c r="D105" s="9">
        <v>183</v>
      </c>
      <c r="E105" s="9">
        <v>51.018000000000001</v>
      </c>
      <c r="F105" s="9" t="s">
        <v>10</v>
      </c>
      <c r="G105" s="9">
        <v>51.02</v>
      </c>
      <c r="H105" s="9">
        <f t="shared" si="4"/>
        <v>-2.0000000000024443E-3</v>
      </c>
      <c r="I105" s="10">
        <f t="shared" si="5"/>
        <v>1.0000392018503275</v>
      </c>
      <c r="J105" s="17">
        <f t="shared" si="6"/>
        <v>9336.66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180</v>
      </c>
      <c r="C106" s="9">
        <v>225</v>
      </c>
      <c r="D106" s="9">
        <v>49.2</v>
      </c>
      <c r="E106" s="9">
        <v>47.42</v>
      </c>
      <c r="F106" s="9" t="s">
        <v>19</v>
      </c>
      <c r="G106" s="9">
        <v>47.42</v>
      </c>
      <c r="H106" s="9">
        <f t="shared" si="4"/>
        <v>0</v>
      </c>
      <c r="I106" s="10">
        <f t="shared" si="5"/>
        <v>1</v>
      </c>
      <c r="J106" s="17">
        <f t="shared" si="6"/>
        <v>2333.0640000000003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181</v>
      </c>
      <c r="C107" s="9">
        <v>226</v>
      </c>
      <c r="D107" s="9">
        <v>183</v>
      </c>
      <c r="E107" s="9">
        <v>46.722999999999999</v>
      </c>
      <c r="F107" s="9" t="s">
        <v>10</v>
      </c>
      <c r="G107" s="9">
        <v>46.72</v>
      </c>
      <c r="H107" s="9">
        <f t="shared" si="4"/>
        <v>3.0000000000001137E-3</v>
      </c>
      <c r="I107" s="10">
        <f t="shared" si="5"/>
        <v>0.99993579179419134</v>
      </c>
      <c r="J107" s="17">
        <f t="shared" si="6"/>
        <v>8549.76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182</v>
      </c>
      <c r="C108" s="9">
        <v>227</v>
      </c>
      <c r="D108" s="9">
        <v>49.2</v>
      </c>
      <c r="E108" s="9">
        <v>35.755000000000003</v>
      </c>
      <c r="F108" s="9" t="s">
        <v>19</v>
      </c>
      <c r="G108" s="9">
        <v>35.76</v>
      </c>
      <c r="H108" s="9">
        <f t="shared" si="4"/>
        <v>-4.9999999999954525E-3</v>
      </c>
      <c r="I108" s="10">
        <f t="shared" si="5"/>
        <v>1.0001398405817368</v>
      </c>
      <c r="J108" s="17">
        <f t="shared" si="6"/>
        <v>1759.3920000000001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183</v>
      </c>
      <c r="C109" s="9">
        <v>228</v>
      </c>
      <c r="D109" s="9">
        <v>183</v>
      </c>
      <c r="E109" s="9">
        <v>2.67</v>
      </c>
      <c r="F109" s="9" t="s">
        <v>10</v>
      </c>
      <c r="G109" s="9">
        <v>2.14</v>
      </c>
      <c r="H109" s="9">
        <f t="shared" si="4"/>
        <v>0.5299999999999998</v>
      </c>
      <c r="I109" s="10">
        <f t="shared" si="5"/>
        <v>0.80149812734082404</v>
      </c>
      <c r="J109" s="17">
        <f t="shared" si="6"/>
        <v>391.62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184</v>
      </c>
      <c r="C110" s="9">
        <v>229</v>
      </c>
      <c r="D110" s="9">
        <v>49.2</v>
      </c>
      <c r="E110" s="9">
        <v>4.67</v>
      </c>
      <c r="F110" s="9" t="s">
        <v>19</v>
      </c>
      <c r="G110" s="9">
        <v>3.74</v>
      </c>
      <c r="H110" s="9">
        <f t="shared" si="4"/>
        <v>0.92999999999999972</v>
      </c>
      <c r="I110" s="10">
        <f t="shared" si="5"/>
        <v>0.80085653104925059</v>
      </c>
      <c r="J110" s="17">
        <f t="shared" si="6"/>
        <v>184.00800000000001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183</v>
      </c>
      <c r="C111" s="9">
        <v>228</v>
      </c>
      <c r="D111" s="9">
        <v>183</v>
      </c>
      <c r="E111" s="9">
        <v>2.67</v>
      </c>
      <c r="F111" s="9" t="s">
        <v>10</v>
      </c>
      <c r="G111" s="9">
        <f>E111</f>
        <v>2.67</v>
      </c>
      <c r="H111" s="9">
        <f t="shared" ref="H111:H112" si="8">E111-G111</f>
        <v>0</v>
      </c>
      <c r="I111" s="10">
        <f t="shared" ref="I111:I112" si="9">G111/E111</f>
        <v>1</v>
      </c>
      <c r="J111" s="17">
        <f t="shared" ref="J111:J112" si="10">D111*G111</f>
        <v>488.61</v>
      </c>
      <c r="K111" s="16"/>
      <c r="L111" s="17">
        <f t="shared" ref="L111:L112" si="11">D111*E111*K111</f>
        <v>0</v>
      </c>
    </row>
    <row r="112" spans="1:12" x14ac:dyDescent="0.25">
      <c r="A112" s="9" t="s">
        <v>32</v>
      </c>
      <c r="B112" s="29" t="s">
        <v>184</v>
      </c>
      <c r="C112" s="9">
        <v>229</v>
      </c>
      <c r="D112" s="9">
        <v>49.2</v>
      </c>
      <c r="E112" s="9">
        <v>4.67</v>
      </c>
      <c r="F112" s="9" t="s">
        <v>19</v>
      </c>
      <c r="G112" s="9">
        <f>E112</f>
        <v>4.67</v>
      </c>
      <c r="H112" s="9">
        <f t="shared" si="8"/>
        <v>0</v>
      </c>
      <c r="I112" s="10">
        <f t="shared" si="9"/>
        <v>1</v>
      </c>
      <c r="J112" s="17">
        <f t="shared" si="10"/>
        <v>229.76400000000001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185</v>
      </c>
      <c r="C113" s="9">
        <v>230</v>
      </c>
      <c r="D113" s="9">
        <v>183</v>
      </c>
      <c r="E113" s="9">
        <v>8.92</v>
      </c>
      <c r="F113" s="9" t="s">
        <v>10</v>
      </c>
      <c r="G113" s="9">
        <v>0</v>
      </c>
      <c r="H113" s="9">
        <f t="shared" si="4"/>
        <v>8.92</v>
      </c>
      <c r="I113" s="10">
        <f t="shared" si="5"/>
        <v>0</v>
      </c>
      <c r="J113" s="17">
        <f t="shared" si="6"/>
        <v>0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186</v>
      </c>
      <c r="C114" s="9">
        <v>231</v>
      </c>
      <c r="D114" s="9">
        <v>49.2</v>
      </c>
      <c r="E114" s="9">
        <v>19.18</v>
      </c>
      <c r="F114" s="9" t="s">
        <v>19</v>
      </c>
      <c r="G114" s="9">
        <v>0</v>
      </c>
      <c r="H114" s="9">
        <f t="shared" si="4"/>
        <v>19.18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185</v>
      </c>
      <c r="C115" s="9">
        <v>230</v>
      </c>
      <c r="D115" s="9">
        <v>183</v>
      </c>
      <c r="E115" s="9">
        <v>8.92</v>
      </c>
      <c r="F115" s="9" t="s">
        <v>10</v>
      </c>
      <c r="G115" s="9">
        <f>E115</f>
        <v>8.92</v>
      </c>
      <c r="H115" s="9">
        <f t="shared" ref="H115:H116" si="12">E115-G115</f>
        <v>0</v>
      </c>
      <c r="I115" s="10">
        <f t="shared" ref="I115:I116" si="13">G115/E115</f>
        <v>1</v>
      </c>
      <c r="J115" s="17">
        <f t="shared" ref="J115:J116" si="14">D115*G115</f>
        <v>1632.36</v>
      </c>
      <c r="K115" s="16"/>
      <c r="L115" s="17">
        <f t="shared" ref="L115:L116" si="15">D115*E115*K115</f>
        <v>0</v>
      </c>
    </row>
    <row r="116" spans="1:12" x14ac:dyDescent="0.25">
      <c r="A116" s="9" t="s">
        <v>32</v>
      </c>
      <c r="B116" s="29" t="s">
        <v>186</v>
      </c>
      <c r="C116" s="9">
        <v>231</v>
      </c>
      <c r="D116" s="9">
        <v>49.2</v>
      </c>
      <c r="E116" s="9">
        <v>19.18</v>
      </c>
      <c r="F116" s="9" t="s">
        <v>19</v>
      </c>
      <c r="G116" s="9">
        <f>E116</f>
        <v>19.18</v>
      </c>
      <c r="H116" s="9">
        <f t="shared" si="12"/>
        <v>0</v>
      </c>
      <c r="I116" s="10">
        <f t="shared" si="13"/>
        <v>1</v>
      </c>
      <c r="J116" s="17">
        <f t="shared" si="14"/>
        <v>943.65600000000006</v>
      </c>
      <c r="K116" s="16"/>
      <c r="L116" s="17">
        <f t="shared" si="15"/>
        <v>0</v>
      </c>
    </row>
    <row r="117" spans="1:12" x14ac:dyDescent="0.25">
      <c r="A117" s="9" t="s">
        <v>67</v>
      </c>
      <c r="B117" s="29" t="s">
        <v>187</v>
      </c>
      <c r="C117" s="9">
        <v>232</v>
      </c>
      <c r="D117" s="9">
        <v>183</v>
      </c>
      <c r="E117" s="9">
        <v>5.5590000000000002</v>
      </c>
      <c r="F117" s="9" t="s">
        <v>10</v>
      </c>
      <c r="G117" s="9">
        <v>4.45</v>
      </c>
      <c r="H117" s="9">
        <f t="shared" si="4"/>
        <v>1.109</v>
      </c>
      <c r="I117" s="10">
        <f t="shared" si="5"/>
        <v>0.80050368771361757</v>
      </c>
      <c r="J117" s="17">
        <f t="shared" si="6"/>
        <v>814.35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188</v>
      </c>
      <c r="C118" s="9">
        <v>233</v>
      </c>
      <c r="D118" s="9">
        <v>49.2</v>
      </c>
      <c r="E118" s="9">
        <v>10.683999999999999</v>
      </c>
      <c r="F118" s="9" t="s">
        <v>19</v>
      </c>
      <c r="G118" s="9">
        <v>8.5500000000000007</v>
      </c>
      <c r="H118" s="9">
        <f t="shared" si="4"/>
        <v>2.1339999999999986</v>
      </c>
      <c r="I118" s="10">
        <f t="shared" si="5"/>
        <v>0.80026207412953965</v>
      </c>
      <c r="J118" s="17">
        <f t="shared" si="6"/>
        <v>420.66000000000008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187</v>
      </c>
      <c r="C119" s="9">
        <v>232</v>
      </c>
      <c r="D119" s="9">
        <v>183</v>
      </c>
      <c r="E119" s="9">
        <v>5.5590000000000002</v>
      </c>
      <c r="F119" s="9" t="s">
        <v>10</v>
      </c>
      <c r="G119" s="9">
        <f>E119</f>
        <v>5.5590000000000002</v>
      </c>
      <c r="H119" s="9">
        <f t="shared" ref="H119:H120" si="16">E119-G119</f>
        <v>0</v>
      </c>
      <c r="I119" s="10">
        <f t="shared" ref="I119:I120" si="17">G119/E119</f>
        <v>1</v>
      </c>
      <c r="J119" s="17">
        <f t="shared" ref="J119:J120" si="18">D119*G119</f>
        <v>1017.297</v>
      </c>
      <c r="K119" s="16"/>
      <c r="L119" s="17">
        <f t="shared" ref="L119:L120" si="19">D119*E119*K119</f>
        <v>0</v>
      </c>
    </row>
    <row r="120" spans="1:12" x14ac:dyDescent="0.25">
      <c r="A120" s="9" t="s">
        <v>67</v>
      </c>
      <c r="B120" s="29" t="s">
        <v>188</v>
      </c>
      <c r="C120" s="9">
        <v>233</v>
      </c>
      <c r="D120" s="9">
        <v>49.2</v>
      </c>
      <c r="E120" s="9">
        <v>10.683999999999999</v>
      </c>
      <c r="F120" s="9" t="s">
        <v>19</v>
      </c>
      <c r="G120" s="9">
        <f>E120</f>
        <v>10.683999999999999</v>
      </c>
      <c r="H120" s="9">
        <f t="shared" si="16"/>
        <v>0</v>
      </c>
      <c r="I120" s="10">
        <f t="shared" si="17"/>
        <v>1</v>
      </c>
      <c r="J120" s="17">
        <f t="shared" si="18"/>
        <v>525.65279999999996</v>
      </c>
      <c r="K120" s="16"/>
      <c r="L120" s="17">
        <f t="shared" si="19"/>
        <v>0</v>
      </c>
    </row>
    <row r="121" spans="1:12" x14ac:dyDescent="0.25">
      <c r="A121" s="9" t="s">
        <v>67</v>
      </c>
      <c r="B121" s="29" t="s">
        <v>189</v>
      </c>
      <c r="C121" s="9">
        <v>234</v>
      </c>
      <c r="D121" s="9">
        <v>183</v>
      </c>
      <c r="E121" s="9">
        <v>15.422000000000001</v>
      </c>
      <c r="F121" s="9" t="s">
        <v>10</v>
      </c>
      <c r="G121" s="9">
        <v>0</v>
      </c>
      <c r="H121" s="9">
        <f t="shared" si="4"/>
        <v>15.422000000000001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190</v>
      </c>
      <c r="C122" s="9">
        <v>235</v>
      </c>
      <c r="D122" s="9">
        <v>2.5</v>
      </c>
      <c r="E122" s="9">
        <v>1085</v>
      </c>
      <c r="F122" s="9" t="s">
        <v>23</v>
      </c>
      <c r="G122" s="9">
        <v>1085</v>
      </c>
      <c r="H122" s="9">
        <f t="shared" si="4"/>
        <v>0</v>
      </c>
      <c r="I122" s="10">
        <f t="shared" si="5"/>
        <v>1</v>
      </c>
      <c r="J122" s="17">
        <f t="shared" si="6"/>
        <v>2712.5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191</v>
      </c>
      <c r="C123" s="9">
        <v>237</v>
      </c>
      <c r="D123" s="9">
        <v>183</v>
      </c>
      <c r="E123" s="9">
        <v>3.7360000000000002</v>
      </c>
      <c r="F123" s="9" t="s">
        <v>10</v>
      </c>
      <c r="G123" s="9">
        <v>2.8</v>
      </c>
      <c r="H123" s="9">
        <f t="shared" si="4"/>
        <v>0.93600000000000039</v>
      </c>
      <c r="I123" s="10">
        <f t="shared" si="5"/>
        <v>0.7494646680942183</v>
      </c>
      <c r="J123" s="17">
        <f t="shared" si="6"/>
        <v>512.4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192</v>
      </c>
      <c r="C124" s="9">
        <v>238</v>
      </c>
      <c r="D124" s="9">
        <v>183</v>
      </c>
      <c r="E124" s="9">
        <v>17.504999999999999</v>
      </c>
      <c r="F124" s="9" t="s">
        <v>10</v>
      </c>
      <c r="G124" s="9">
        <v>12.25</v>
      </c>
      <c r="H124" s="9">
        <f t="shared" si="4"/>
        <v>5.254999999999999</v>
      </c>
      <c r="I124" s="10">
        <f t="shared" si="5"/>
        <v>0.69980005712653537</v>
      </c>
      <c r="J124" s="17">
        <f t="shared" si="6"/>
        <v>2241.75</v>
      </c>
      <c r="K124" s="16"/>
      <c r="L124" s="17">
        <f t="shared" si="7"/>
        <v>0</v>
      </c>
    </row>
    <row r="125" spans="1:12" x14ac:dyDescent="0.25">
      <c r="A125" s="9" t="s">
        <v>67</v>
      </c>
      <c r="B125" s="29" t="s">
        <v>193</v>
      </c>
      <c r="C125" s="9">
        <v>239</v>
      </c>
      <c r="D125" s="9">
        <v>183</v>
      </c>
      <c r="E125" s="9">
        <v>7.4950000000000001</v>
      </c>
      <c r="F125" s="9" t="s">
        <v>10</v>
      </c>
      <c r="G125" s="9">
        <v>5.25</v>
      </c>
      <c r="H125" s="9">
        <f t="shared" si="4"/>
        <v>2.2450000000000001</v>
      </c>
      <c r="I125" s="10">
        <f t="shared" si="5"/>
        <v>0.70046697798532354</v>
      </c>
      <c r="J125" s="17">
        <f t="shared" si="6"/>
        <v>960.75</v>
      </c>
      <c r="K125" s="16"/>
      <c r="L125" s="17">
        <f t="shared" si="7"/>
        <v>0</v>
      </c>
    </row>
    <row r="126" spans="1:12" x14ac:dyDescent="0.25">
      <c r="A126" s="9" t="s">
        <v>67</v>
      </c>
      <c r="B126" s="29" t="s">
        <v>194</v>
      </c>
      <c r="C126" s="9">
        <v>240</v>
      </c>
      <c r="D126" s="9">
        <v>183</v>
      </c>
      <c r="E126" s="9">
        <v>35.082000000000001</v>
      </c>
      <c r="F126" s="9" t="s">
        <v>10</v>
      </c>
      <c r="G126" s="9">
        <v>24.56</v>
      </c>
      <c r="H126" s="9">
        <f t="shared" si="4"/>
        <v>10.522000000000002</v>
      </c>
      <c r="I126" s="10">
        <f t="shared" si="5"/>
        <v>0.70007411208026904</v>
      </c>
      <c r="J126" s="17">
        <f t="shared" si="6"/>
        <v>4494.4799999999996</v>
      </c>
      <c r="K126" s="16"/>
      <c r="L126" s="17">
        <f t="shared" si="7"/>
        <v>0</v>
      </c>
    </row>
    <row r="127" spans="1:12" x14ac:dyDescent="0.25">
      <c r="A127" s="9" t="s">
        <v>32</v>
      </c>
      <c r="B127" s="29" t="s">
        <v>191</v>
      </c>
      <c r="C127" s="9">
        <v>237</v>
      </c>
      <c r="D127" s="9">
        <v>183</v>
      </c>
      <c r="E127" s="9">
        <v>3.7360000000000002</v>
      </c>
      <c r="F127" s="9" t="s">
        <v>10</v>
      </c>
      <c r="G127" s="9">
        <f>E127</f>
        <v>3.7360000000000002</v>
      </c>
      <c r="H127" s="9">
        <f t="shared" ref="H127:H130" si="20">E127-G127</f>
        <v>0</v>
      </c>
      <c r="I127" s="10">
        <f t="shared" ref="I127:I130" si="21">G127/E127</f>
        <v>1</v>
      </c>
      <c r="J127" s="17">
        <f t="shared" ref="J127:J130" si="22">D127*G127</f>
        <v>683.68799999999999</v>
      </c>
      <c r="K127" s="16"/>
      <c r="L127" s="17">
        <f t="shared" ref="L127:L130" si="23">D127*E127*K127</f>
        <v>0</v>
      </c>
    </row>
    <row r="128" spans="1:12" x14ac:dyDescent="0.25">
      <c r="A128" s="9" t="s">
        <v>32</v>
      </c>
      <c r="B128" s="29" t="s">
        <v>192</v>
      </c>
      <c r="C128" s="9">
        <v>238</v>
      </c>
      <c r="D128" s="9">
        <v>183</v>
      </c>
      <c r="E128" s="9">
        <v>17.504999999999999</v>
      </c>
      <c r="F128" s="9" t="s">
        <v>10</v>
      </c>
      <c r="G128" s="9">
        <f>E128</f>
        <v>17.504999999999999</v>
      </c>
      <c r="H128" s="9">
        <f t="shared" si="20"/>
        <v>0</v>
      </c>
      <c r="I128" s="10">
        <f t="shared" si="21"/>
        <v>1</v>
      </c>
      <c r="J128" s="17">
        <f t="shared" si="22"/>
        <v>3203.415</v>
      </c>
      <c r="K128" s="16"/>
      <c r="L128" s="17">
        <f t="shared" si="23"/>
        <v>0</v>
      </c>
    </row>
    <row r="129" spans="1:12" x14ac:dyDescent="0.25">
      <c r="A129" s="9" t="s">
        <v>32</v>
      </c>
      <c r="B129" s="29" t="s">
        <v>193</v>
      </c>
      <c r="C129" s="9">
        <v>239</v>
      </c>
      <c r="D129" s="9">
        <v>183</v>
      </c>
      <c r="E129" s="9">
        <v>7.4950000000000001</v>
      </c>
      <c r="F129" s="9" t="s">
        <v>10</v>
      </c>
      <c r="G129" s="9">
        <f>E129</f>
        <v>7.4950000000000001</v>
      </c>
      <c r="H129" s="9">
        <f t="shared" si="20"/>
        <v>0</v>
      </c>
      <c r="I129" s="10">
        <f t="shared" si="21"/>
        <v>1</v>
      </c>
      <c r="J129" s="17">
        <f t="shared" si="22"/>
        <v>1371.585</v>
      </c>
      <c r="K129" s="16"/>
      <c r="L129" s="17">
        <f t="shared" si="23"/>
        <v>0</v>
      </c>
    </row>
    <row r="130" spans="1:12" x14ac:dyDescent="0.25">
      <c r="A130" s="9" t="s">
        <v>32</v>
      </c>
      <c r="B130" s="29" t="s">
        <v>194</v>
      </c>
      <c r="C130" s="9">
        <v>240</v>
      </c>
      <c r="D130" s="9">
        <v>183</v>
      </c>
      <c r="E130" s="9">
        <v>35.082000000000001</v>
      </c>
      <c r="F130" s="9" t="s">
        <v>10</v>
      </c>
      <c r="G130" s="9">
        <f>E130</f>
        <v>35.082000000000001</v>
      </c>
      <c r="H130" s="9">
        <f t="shared" si="20"/>
        <v>0</v>
      </c>
      <c r="I130" s="10">
        <f t="shared" si="21"/>
        <v>1</v>
      </c>
      <c r="J130" s="17">
        <f t="shared" si="22"/>
        <v>6420.0060000000003</v>
      </c>
      <c r="K130" s="16"/>
      <c r="L130" s="17">
        <f t="shared" si="23"/>
        <v>0</v>
      </c>
    </row>
    <row r="131" spans="1:12" x14ac:dyDescent="0.25">
      <c r="A131" s="9" t="s">
        <v>21</v>
      </c>
      <c r="B131" s="29" t="s">
        <v>195</v>
      </c>
      <c r="C131" s="9">
        <v>243</v>
      </c>
      <c r="D131" s="9">
        <v>64.58</v>
      </c>
      <c r="E131" s="9">
        <v>126.56399999999999</v>
      </c>
      <c r="F131" s="9" t="s">
        <v>10</v>
      </c>
      <c r="G131" s="9">
        <v>126.56</v>
      </c>
      <c r="H131" s="9">
        <f t="shared" si="4"/>
        <v>3.9999999999906777E-3</v>
      </c>
      <c r="I131" s="10">
        <f t="shared" si="5"/>
        <v>0.99996839543630112</v>
      </c>
      <c r="J131" s="17">
        <f t="shared" si="6"/>
        <v>8173.2447999999995</v>
      </c>
      <c r="K131" s="16"/>
      <c r="L131" s="17">
        <f t="shared" si="7"/>
        <v>0</v>
      </c>
    </row>
    <row r="132" spans="1:12" x14ac:dyDescent="0.25">
      <c r="A132" s="9" t="s">
        <v>18</v>
      </c>
      <c r="B132" s="29" t="s">
        <v>196</v>
      </c>
      <c r="C132" s="9">
        <v>246</v>
      </c>
      <c r="D132" s="9">
        <v>14500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14500</v>
      </c>
      <c r="K132" s="16"/>
      <c r="L132" s="17">
        <f t="shared" si="7"/>
        <v>0</v>
      </c>
    </row>
    <row r="133" spans="1:12" x14ac:dyDescent="0.25">
      <c r="A133" s="9" t="s">
        <v>18</v>
      </c>
      <c r="B133" s="29" t="s">
        <v>273</v>
      </c>
      <c r="C133" s="9">
        <v>247</v>
      </c>
      <c r="D133" s="9">
        <v>600</v>
      </c>
      <c r="E133" s="9">
        <v>1</v>
      </c>
      <c r="F133" s="9" t="s">
        <v>13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600</v>
      </c>
      <c r="K133" s="16"/>
      <c r="L133" s="17">
        <f t="shared" si="7"/>
        <v>0</v>
      </c>
    </row>
    <row r="134" spans="1:12" x14ac:dyDescent="0.25">
      <c r="A134" s="9" t="s">
        <v>18</v>
      </c>
      <c r="B134" s="29" t="s">
        <v>197</v>
      </c>
      <c r="C134" s="9">
        <v>248</v>
      </c>
      <c r="D134" s="9">
        <v>2000</v>
      </c>
      <c r="E134" s="9">
        <v>1</v>
      </c>
      <c r="F134" s="9" t="s">
        <v>12</v>
      </c>
      <c r="G134" s="9">
        <v>0</v>
      </c>
      <c r="H134" s="9">
        <f t="shared" si="4"/>
        <v>1</v>
      </c>
      <c r="I134" s="10">
        <f t="shared" si="5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198</v>
      </c>
      <c r="C135" s="9">
        <v>250</v>
      </c>
      <c r="D135" s="9">
        <v>9000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9000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199</v>
      </c>
      <c r="C136" s="9">
        <v>251</v>
      </c>
      <c r="D136" s="9">
        <v>6000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6000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200</v>
      </c>
      <c r="C137" s="9">
        <v>253</v>
      </c>
      <c r="D137" s="9">
        <v>500</v>
      </c>
      <c r="E137" s="9">
        <v>1</v>
      </c>
      <c r="F137" s="9" t="s">
        <v>12</v>
      </c>
      <c r="G137" s="9">
        <v>1</v>
      </c>
      <c r="H137" s="9">
        <f t="shared" si="4"/>
        <v>0</v>
      </c>
      <c r="I137" s="10">
        <f t="shared" si="5"/>
        <v>1</v>
      </c>
      <c r="J137" s="17">
        <f t="shared" si="6"/>
        <v>500</v>
      </c>
      <c r="K137" s="16"/>
      <c r="L137" s="17">
        <f t="shared" si="7"/>
        <v>0</v>
      </c>
    </row>
    <row r="138" spans="1:12" x14ac:dyDescent="0.25">
      <c r="A138" s="9" t="s">
        <v>24</v>
      </c>
      <c r="B138" s="29" t="s">
        <v>25</v>
      </c>
      <c r="C138" s="9">
        <v>254</v>
      </c>
      <c r="D138" s="9">
        <v>4000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4000</v>
      </c>
      <c r="K138" s="16"/>
      <c r="L138" s="17">
        <f t="shared" si="7"/>
        <v>0</v>
      </c>
    </row>
    <row r="139" spans="1:12" x14ac:dyDescent="0.25">
      <c r="A139" s="9" t="s">
        <v>24</v>
      </c>
      <c r="B139" s="29" t="s">
        <v>201</v>
      </c>
      <c r="C139" s="9">
        <v>255</v>
      </c>
      <c r="D139" s="9">
        <v>6000</v>
      </c>
      <c r="E139" s="9">
        <v>1</v>
      </c>
      <c r="F139" s="9" t="s">
        <v>12</v>
      </c>
      <c r="G139" s="9">
        <v>1</v>
      </c>
      <c r="H139" s="9">
        <f t="shared" si="4"/>
        <v>0</v>
      </c>
      <c r="I139" s="10">
        <f t="shared" si="5"/>
        <v>1</v>
      </c>
      <c r="J139" s="17">
        <f t="shared" si="6"/>
        <v>6000</v>
      </c>
      <c r="K139" s="16"/>
      <c r="L139" s="17">
        <f t="shared" si="7"/>
        <v>0</v>
      </c>
    </row>
    <row r="140" spans="1:12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4"/>
        <v>0</v>
      </c>
      <c r="I140" s="10">
        <f t="shared" si="5"/>
        <v>1</v>
      </c>
      <c r="J140" s="17">
        <f t="shared" si="6"/>
        <v>1800</v>
      </c>
      <c r="K140" s="16"/>
      <c r="L140" s="17">
        <f t="shared" si="7"/>
        <v>0</v>
      </c>
    </row>
    <row r="141" spans="1:12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4"/>
        <v>1</v>
      </c>
      <c r="I141" s="10">
        <f t="shared" si="5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26</v>
      </c>
      <c r="B142" s="29" t="s">
        <v>204</v>
      </c>
      <c r="C142" s="9">
        <v>260</v>
      </c>
      <c r="D142" s="9">
        <v>5535</v>
      </c>
      <c r="E142" s="9">
        <v>30.1</v>
      </c>
      <c r="F142" s="9" t="s">
        <v>19</v>
      </c>
      <c r="G142" s="9">
        <v>30.1</v>
      </c>
      <c r="H142" s="9">
        <f t="shared" si="4"/>
        <v>0</v>
      </c>
      <c r="I142" s="10">
        <f t="shared" si="5"/>
        <v>1</v>
      </c>
      <c r="J142" s="17">
        <f t="shared" si="6"/>
        <v>166603.5</v>
      </c>
      <c r="K142" s="16"/>
      <c r="L142" s="17">
        <f t="shared" si="7"/>
        <v>0</v>
      </c>
    </row>
    <row r="143" spans="1:12" x14ac:dyDescent="0.25">
      <c r="A143" s="9" t="s">
        <v>27</v>
      </c>
      <c r="B143" s="29" t="s">
        <v>205</v>
      </c>
      <c r="C143" s="9">
        <v>262</v>
      </c>
      <c r="D143" s="9">
        <v>450</v>
      </c>
      <c r="E143" s="9">
        <v>3</v>
      </c>
      <c r="F143" s="9" t="s">
        <v>13</v>
      </c>
      <c r="G143" s="9">
        <v>3</v>
      </c>
      <c r="H143" s="9">
        <f t="shared" ref="H143" si="24">E143-G143</f>
        <v>0</v>
      </c>
      <c r="I143" s="10">
        <f t="shared" ref="I143" si="25">G143/E143</f>
        <v>1</v>
      </c>
      <c r="J143" s="17">
        <f t="shared" si="6"/>
        <v>1350</v>
      </c>
      <c r="K143" s="16"/>
      <c r="L143" s="17">
        <f t="shared" ref="L143:L179" si="26">D143*E143*K143</f>
        <v>0</v>
      </c>
    </row>
    <row r="144" spans="1:12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1</v>
      </c>
      <c r="H144" s="9">
        <f t="shared" ref="H144:H179" si="27">E144-G144</f>
        <v>0</v>
      </c>
      <c r="I144" s="10">
        <f t="shared" ref="I144:I179" si="28">G144/E144</f>
        <v>1</v>
      </c>
      <c r="J144" s="17">
        <f t="shared" si="6"/>
        <v>14832</v>
      </c>
      <c r="K144" s="16"/>
      <c r="L144" s="17">
        <f t="shared" si="26"/>
        <v>0</v>
      </c>
    </row>
    <row r="145" spans="1:13" x14ac:dyDescent="0.25">
      <c r="A145" s="9" t="s">
        <v>27</v>
      </c>
      <c r="B145" s="29" t="s">
        <v>207</v>
      </c>
      <c r="C145" s="9">
        <v>264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si="27"/>
        <v>0</v>
      </c>
      <c r="I145" s="10">
        <f t="shared" si="28"/>
        <v>1</v>
      </c>
      <c r="J145" s="17">
        <f t="shared" si="6"/>
        <v>1500</v>
      </c>
      <c r="K145" s="16"/>
      <c r="L145" s="17">
        <f t="shared" si="26"/>
        <v>0</v>
      </c>
    </row>
    <row r="146" spans="1:13" x14ac:dyDescent="0.25">
      <c r="A146" s="9" t="s">
        <v>27</v>
      </c>
      <c r="B146" s="12" t="s">
        <v>208</v>
      </c>
      <c r="C146" s="9">
        <v>265</v>
      </c>
      <c r="D146" s="9">
        <v>450</v>
      </c>
      <c r="E146" s="9">
        <v>12.5</v>
      </c>
      <c r="F146" s="9" t="s">
        <v>23</v>
      </c>
      <c r="G146" s="9">
        <v>0</v>
      </c>
      <c r="H146" s="9">
        <f t="shared" si="27"/>
        <v>12.5</v>
      </c>
      <c r="I146" s="10">
        <f t="shared" ref="I146" si="29">(G146/E146)</f>
        <v>0</v>
      </c>
      <c r="J146" s="17">
        <f t="shared" si="6"/>
        <v>0</v>
      </c>
      <c r="K146" s="16">
        <v>1</v>
      </c>
      <c r="L146" s="17">
        <f t="shared" si="26"/>
        <v>5625</v>
      </c>
    </row>
    <row r="147" spans="1:13" x14ac:dyDescent="0.25">
      <c r="A147" s="9" t="s">
        <v>29</v>
      </c>
      <c r="B147" s="29" t="s">
        <v>210</v>
      </c>
      <c r="C147" s="9">
        <v>272</v>
      </c>
      <c r="D147" s="9">
        <v>12000</v>
      </c>
      <c r="E147" s="9">
        <v>1</v>
      </c>
      <c r="F147" s="9" t="s">
        <v>12</v>
      </c>
      <c r="G147" s="9">
        <v>1</v>
      </c>
      <c r="H147" s="9">
        <f t="shared" si="27"/>
        <v>0</v>
      </c>
      <c r="I147" s="10">
        <f t="shared" si="28"/>
        <v>1</v>
      </c>
      <c r="J147" s="17">
        <f t="shared" si="6"/>
        <v>12000</v>
      </c>
      <c r="K147" s="16"/>
      <c r="L147" s="17">
        <f t="shared" si="26"/>
        <v>0</v>
      </c>
    </row>
    <row r="148" spans="1:13" x14ac:dyDescent="0.25">
      <c r="A148" s="15" t="s">
        <v>24</v>
      </c>
      <c r="B148" s="12" t="s">
        <v>233</v>
      </c>
      <c r="C148" s="9">
        <v>273</v>
      </c>
      <c r="D148" s="9">
        <v>1500</v>
      </c>
      <c r="E148" s="9">
        <v>1</v>
      </c>
      <c r="F148" s="9" t="s">
        <v>12</v>
      </c>
      <c r="G148" s="9">
        <v>1</v>
      </c>
      <c r="H148" s="9">
        <f t="shared" si="27"/>
        <v>0</v>
      </c>
      <c r="I148" s="10">
        <f t="shared" ref="I148" si="30">(G148/E148)</f>
        <v>1</v>
      </c>
      <c r="J148" s="17">
        <f t="shared" si="6"/>
        <v>1500</v>
      </c>
      <c r="K148" s="16"/>
      <c r="L148" s="17">
        <f t="shared" si="26"/>
        <v>0</v>
      </c>
    </row>
    <row r="149" spans="1:13" x14ac:dyDescent="0.25">
      <c r="A149" s="9" t="s">
        <v>17</v>
      </c>
      <c r="B149" s="29" t="s">
        <v>211</v>
      </c>
      <c r="C149" s="9">
        <v>274</v>
      </c>
      <c r="D149" s="9">
        <v>350</v>
      </c>
      <c r="E149" s="9">
        <v>1</v>
      </c>
      <c r="F149" s="9" t="s">
        <v>12</v>
      </c>
      <c r="G149" s="9">
        <v>1</v>
      </c>
      <c r="H149" s="9">
        <f t="shared" si="27"/>
        <v>0</v>
      </c>
      <c r="I149" s="10">
        <f t="shared" si="28"/>
        <v>1</v>
      </c>
      <c r="J149" s="17">
        <f t="shared" si="6"/>
        <v>350</v>
      </c>
      <c r="K149" s="16"/>
      <c r="L149" s="17">
        <f t="shared" si="26"/>
        <v>0</v>
      </c>
    </row>
    <row r="150" spans="1:13" x14ac:dyDescent="0.25">
      <c r="A150" s="9" t="s">
        <v>17</v>
      </c>
      <c r="B150" s="29" t="s">
        <v>213</v>
      </c>
      <c r="C150" s="9">
        <v>276</v>
      </c>
      <c r="D150" s="9">
        <v>750</v>
      </c>
      <c r="E150" s="9">
        <v>2</v>
      </c>
      <c r="F150" s="9" t="s">
        <v>13</v>
      </c>
      <c r="G150" s="9">
        <v>2</v>
      </c>
      <c r="H150" s="9">
        <f t="shared" si="27"/>
        <v>0</v>
      </c>
      <c r="I150" s="10">
        <f t="shared" si="28"/>
        <v>1</v>
      </c>
      <c r="J150" s="17">
        <f>D150*E150*I150</f>
        <v>1500</v>
      </c>
      <c r="K150" s="16"/>
      <c r="L150" s="17">
        <f t="shared" si="26"/>
        <v>0</v>
      </c>
      <c r="M150" s="11"/>
    </row>
    <row r="151" spans="1:13" x14ac:dyDescent="0.25">
      <c r="A151" s="9" t="s">
        <v>30</v>
      </c>
      <c r="B151" s="29" t="s">
        <v>214</v>
      </c>
      <c r="C151" s="9">
        <v>277</v>
      </c>
      <c r="D151" s="9">
        <v>34</v>
      </c>
      <c r="E151" s="9">
        <v>76.528999999999996</v>
      </c>
      <c r="F151" s="9" t="s">
        <v>31</v>
      </c>
      <c r="G151" s="9">
        <v>76.53</v>
      </c>
      <c r="H151" s="9">
        <f t="shared" si="27"/>
        <v>-1.0000000000047748E-3</v>
      </c>
      <c r="I151" s="10">
        <f t="shared" si="28"/>
        <v>1.0000130669419436</v>
      </c>
      <c r="J151" s="17">
        <f t="shared" si="6"/>
        <v>2602.02</v>
      </c>
      <c r="K151" s="16"/>
      <c r="L151" s="17">
        <f t="shared" si="26"/>
        <v>0</v>
      </c>
    </row>
    <row r="152" spans="1:13" x14ac:dyDescent="0.25">
      <c r="A152" s="9" t="s">
        <v>30</v>
      </c>
      <c r="B152" s="29" t="s">
        <v>215</v>
      </c>
      <c r="C152" s="9">
        <v>278</v>
      </c>
      <c r="D152" s="9">
        <v>77</v>
      </c>
      <c r="E152" s="9">
        <v>29.302600000000002</v>
      </c>
      <c r="F152" s="9" t="s">
        <v>31</v>
      </c>
      <c r="G152" s="9">
        <v>29.3</v>
      </c>
      <c r="H152" s="9">
        <f t="shared" si="27"/>
        <v>2.6000000000010459E-3</v>
      </c>
      <c r="I152" s="10">
        <f t="shared" si="28"/>
        <v>0.99991127067222696</v>
      </c>
      <c r="J152" s="17">
        <f t="shared" si="6"/>
        <v>2256.1</v>
      </c>
      <c r="K152" s="16"/>
      <c r="L152" s="17">
        <f t="shared" si="26"/>
        <v>0</v>
      </c>
    </row>
    <row r="153" spans="1:13" x14ac:dyDescent="0.25">
      <c r="A153" s="9" t="s">
        <v>30</v>
      </c>
      <c r="B153" s="29" t="s">
        <v>216</v>
      </c>
      <c r="C153" s="9">
        <v>279</v>
      </c>
      <c r="D153" s="9">
        <v>23</v>
      </c>
      <c r="E153" s="9">
        <v>66</v>
      </c>
      <c r="F153" s="9" t="s">
        <v>23</v>
      </c>
      <c r="G153" s="9">
        <v>66</v>
      </c>
      <c r="H153" s="9">
        <f t="shared" si="27"/>
        <v>0</v>
      </c>
      <c r="I153" s="10">
        <f t="shared" si="28"/>
        <v>1</v>
      </c>
      <c r="J153" s="17">
        <f t="shared" si="6"/>
        <v>1518</v>
      </c>
      <c r="K153" s="16"/>
      <c r="L153" s="17">
        <f t="shared" si="26"/>
        <v>0</v>
      </c>
    </row>
    <row r="154" spans="1:13" x14ac:dyDescent="0.25">
      <c r="A154" s="9" t="s">
        <v>30</v>
      </c>
      <c r="B154" s="29" t="s">
        <v>217</v>
      </c>
      <c r="C154" s="9">
        <v>280</v>
      </c>
      <c r="D154" s="9">
        <v>151</v>
      </c>
      <c r="E154" s="9">
        <v>17.375499999999999</v>
      </c>
      <c r="F154" s="9" t="s">
        <v>31</v>
      </c>
      <c r="G154" s="9">
        <v>17.38</v>
      </c>
      <c r="H154" s="9">
        <f t="shared" si="27"/>
        <v>-4.5000000000001705E-3</v>
      </c>
      <c r="I154" s="10">
        <f t="shared" si="28"/>
        <v>1.0002589853529396</v>
      </c>
      <c r="J154" s="17">
        <f t="shared" si="6"/>
        <v>2624.3799999999997</v>
      </c>
      <c r="K154" s="16"/>
      <c r="L154" s="17">
        <f t="shared" si="26"/>
        <v>0</v>
      </c>
    </row>
    <row r="155" spans="1:13" x14ac:dyDescent="0.25">
      <c r="A155" s="9" t="s">
        <v>32</v>
      </c>
      <c r="B155" s="29" t="s">
        <v>218</v>
      </c>
      <c r="C155" s="9">
        <v>282</v>
      </c>
      <c r="D155" s="9">
        <v>300</v>
      </c>
      <c r="E155" s="9">
        <v>1</v>
      </c>
      <c r="F155" s="9" t="s">
        <v>12</v>
      </c>
      <c r="G155" s="9">
        <v>1</v>
      </c>
      <c r="H155" s="9">
        <f t="shared" si="27"/>
        <v>0</v>
      </c>
      <c r="I155" s="10">
        <f t="shared" si="28"/>
        <v>1</v>
      </c>
      <c r="J155" s="17">
        <f t="shared" si="6"/>
        <v>300</v>
      </c>
      <c r="K155" s="16"/>
      <c r="L155" s="17">
        <f t="shared" si="26"/>
        <v>0</v>
      </c>
    </row>
    <row r="156" spans="1:13" x14ac:dyDescent="0.25">
      <c r="A156" s="9" t="s">
        <v>21</v>
      </c>
      <c r="B156" s="29" t="s">
        <v>219</v>
      </c>
      <c r="C156" s="9">
        <v>283</v>
      </c>
      <c r="D156" s="9">
        <v>400</v>
      </c>
      <c r="E156" s="9">
        <v>1</v>
      </c>
      <c r="F156" s="9" t="s">
        <v>12</v>
      </c>
      <c r="G156" s="9">
        <v>0</v>
      </c>
      <c r="H156" s="9">
        <f t="shared" si="27"/>
        <v>1</v>
      </c>
      <c r="I156" s="10">
        <f t="shared" si="28"/>
        <v>0</v>
      </c>
      <c r="J156" s="17">
        <f t="shared" si="6"/>
        <v>0</v>
      </c>
      <c r="K156" s="16"/>
      <c r="L156" s="17">
        <f t="shared" si="26"/>
        <v>0</v>
      </c>
    </row>
    <row r="157" spans="1:13" x14ac:dyDescent="0.25">
      <c r="A157" s="9" t="s">
        <v>18</v>
      </c>
      <c r="B157" s="29" t="s">
        <v>222</v>
      </c>
      <c r="C157" s="9">
        <v>350</v>
      </c>
      <c r="D157" s="9">
        <v>1</v>
      </c>
      <c r="E157" s="9">
        <v>3</v>
      </c>
      <c r="F157" s="9" t="s">
        <v>12</v>
      </c>
      <c r="G157" s="9">
        <v>0</v>
      </c>
      <c r="H157" s="9">
        <f t="shared" si="27"/>
        <v>3</v>
      </c>
      <c r="I157" s="10">
        <f t="shared" si="28"/>
        <v>0</v>
      </c>
      <c r="J157" s="17">
        <f t="shared" ref="J157:J179" si="31">D157*G157</f>
        <v>0</v>
      </c>
      <c r="K157" s="16"/>
      <c r="L157" s="17">
        <f t="shared" si="26"/>
        <v>0</v>
      </c>
    </row>
    <row r="158" spans="1:13" x14ac:dyDescent="0.25">
      <c r="A158" s="9" t="s">
        <v>24</v>
      </c>
      <c r="B158" s="29" t="s">
        <v>224</v>
      </c>
      <c r="C158" s="9">
        <v>401</v>
      </c>
      <c r="D158" s="9">
        <v>1000</v>
      </c>
      <c r="E158" s="9">
        <v>1</v>
      </c>
      <c r="F158" s="9" t="s">
        <v>12</v>
      </c>
      <c r="G158" s="9">
        <v>1</v>
      </c>
      <c r="H158" s="9">
        <f t="shared" si="27"/>
        <v>0</v>
      </c>
      <c r="I158" s="10">
        <f t="shared" si="28"/>
        <v>1</v>
      </c>
      <c r="J158" s="17">
        <f t="shared" si="31"/>
        <v>1000</v>
      </c>
      <c r="K158" s="16"/>
      <c r="L158" s="17">
        <f t="shared" si="26"/>
        <v>0</v>
      </c>
    </row>
    <row r="159" spans="1:13" x14ac:dyDescent="0.25">
      <c r="A159" s="9" t="s">
        <v>24</v>
      </c>
      <c r="B159" s="29" t="s">
        <v>225</v>
      </c>
      <c r="C159" s="9">
        <v>402</v>
      </c>
      <c r="D159" s="9">
        <v>2000</v>
      </c>
      <c r="E159" s="9">
        <v>1</v>
      </c>
      <c r="F159" s="9" t="s">
        <v>12</v>
      </c>
      <c r="G159" s="9">
        <v>1</v>
      </c>
      <c r="H159" s="9">
        <f t="shared" si="27"/>
        <v>0</v>
      </c>
      <c r="I159" s="10">
        <f t="shared" si="28"/>
        <v>1</v>
      </c>
      <c r="J159" s="17">
        <f t="shared" si="31"/>
        <v>2000</v>
      </c>
      <c r="K159" s="16"/>
      <c r="L159" s="17">
        <f t="shared" si="26"/>
        <v>0</v>
      </c>
    </row>
    <row r="160" spans="1:13" x14ac:dyDescent="0.25">
      <c r="A160" s="9" t="s">
        <v>24</v>
      </c>
      <c r="B160" s="29" t="s">
        <v>226</v>
      </c>
      <c r="C160" s="9">
        <v>403</v>
      </c>
      <c r="D160" s="9">
        <v>2000</v>
      </c>
      <c r="E160" s="9">
        <v>1</v>
      </c>
      <c r="F160" s="9" t="s">
        <v>12</v>
      </c>
      <c r="G160" s="9">
        <v>1</v>
      </c>
      <c r="H160" s="9">
        <f t="shared" si="27"/>
        <v>0</v>
      </c>
      <c r="I160" s="10">
        <f t="shared" si="28"/>
        <v>1</v>
      </c>
      <c r="J160" s="17">
        <f t="shared" si="31"/>
        <v>2000</v>
      </c>
      <c r="K160" s="16"/>
      <c r="L160" s="17">
        <f t="shared" si="26"/>
        <v>0</v>
      </c>
    </row>
    <row r="161" spans="1:12" x14ac:dyDescent="0.25">
      <c r="A161" s="9" t="s">
        <v>24</v>
      </c>
      <c r="B161" s="29" t="s">
        <v>227</v>
      </c>
      <c r="C161" s="9">
        <v>404</v>
      </c>
      <c r="D161" s="9">
        <v>1000</v>
      </c>
      <c r="E161" s="9">
        <v>1</v>
      </c>
      <c r="F161" s="9" t="s">
        <v>12</v>
      </c>
      <c r="G161" s="9">
        <v>0</v>
      </c>
      <c r="H161" s="9">
        <f t="shared" si="27"/>
        <v>1</v>
      </c>
      <c r="I161" s="10">
        <f t="shared" si="28"/>
        <v>0</v>
      </c>
      <c r="J161" s="17">
        <f t="shared" si="31"/>
        <v>0</v>
      </c>
      <c r="K161" s="16"/>
      <c r="L161" s="17">
        <f t="shared" si="26"/>
        <v>0</v>
      </c>
    </row>
    <row r="162" spans="1:12" x14ac:dyDescent="0.25">
      <c r="A162" s="9" t="s">
        <v>24</v>
      </c>
      <c r="B162" s="29" t="s">
        <v>228</v>
      </c>
      <c r="C162" s="9">
        <v>405</v>
      </c>
      <c r="D162" s="9">
        <v>3000</v>
      </c>
      <c r="E162" s="9">
        <v>1</v>
      </c>
      <c r="F162" s="9" t="s">
        <v>12</v>
      </c>
      <c r="G162" s="9">
        <v>1</v>
      </c>
      <c r="H162" s="9">
        <f t="shared" si="27"/>
        <v>0</v>
      </c>
      <c r="I162" s="10">
        <f t="shared" si="28"/>
        <v>1</v>
      </c>
      <c r="J162" s="17">
        <f t="shared" si="31"/>
        <v>3000</v>
      </c>
      <c r="K162" s="16"/>
      <c r="L162" s="17">
        <f t="shared" si="26"/>
        <v>0</v>
      </c>
    </row>
    <row r="163" spans="1:12" x14ac:dyDescent="0.25">
      <c r="A163" s="9" t="s">
        <v>18</v>
      </c>
      <c r="B163" s="29" t="s">
        <v>256</v>
      </c>
      <c r="C163" s="9">
        <v>413</v>
      </c>
      <c r="D163" s="9">
        <v>2500</v>
      </c>
      <c r="E163" s="9">
        <v>1</v>
      </c>
      <c r="F163" s="9" t="s">
        <v>12</v>
      </c>
      <c r="G163" s="9">
        <v>1</v>
      </c>
      <c r="H163" s="9">
        <f t="shared" si="27"/>
        <v>0</v>
      </c>
      <c r="I163" s="10">
        <f t="shared" si="28"/>
        <v>1</v>
      </c>
      <c r="J163" s="17">
        <f t="shared" si="31"/>
        <v>2500</v>
      </c>
      <c r="K163" s="16"/>
      <c r="L163" s="17">
        <f t="shared" si="26"/>
        <v>0</v>
      </c>
    </row>
    <row r="164" spans="1:12" x14ac:dyDescent="0.25">
      <c r="A164" s="9" t="s">
        <v>18</v>
      </c>
      <c r="B164" s="29" t="s">
        <v>257</v>
      </c>
      <c r="C164" s="9">
        <v>414</v>
      </c>
      <c r="D164" s="9">
        <v>2500</v>
      </c>
      <c r="E164" s="9">
        <v>1</v>
      </c>
      <c r="F164" s="9" t="s">
        <v>12</v>
      </c>
      <c r="G164" s="9">
        <v>1</v>
      </c>
      <c r="H164" s="9">
        <f t="shared" si="27"/>
        <v>0</v>
      </c>
      <c r="I164" s="10">
        <f t="shared" si="28"/>
        <v>1</v>
      </c>
      <c r="J164" s="17">
        <f t="shared" si="31"/>
        <v>2500</v>
      </c>
      <c r="K164" s="16"/>
      <c r="L164" s="17">
        <f t="shared" si="26"/>
        <v>0</v>
      </c>
    </row>
    <row r="165" spans="1:12" x14ac:dyDescent="0.25">
      <c r="A165" s="9" t="s">
        <v>21</v>
      </c>
      <c r="B165" s="29" t="s">
        <v>258</v>
      </c>
      <c r="C165" s="9">
        <v>415</v>
      </c>
      <c r="D165" s="9">
        <v>48.438000000000002</v>
      </c>
      <c r="E165" s="9">
        <v>89.525999999999996</v>
      </c>
      <c r="F165" s="9" t="s">
        <v>10</v>
      </c>
      <c r="G165" s="9">
        <v>89.53</v>
      </c>
      <c r="H165" s="9">
        <f t="shared" si="27"/>
        <v>-4.0000000000048885E-3</v>
      </c>
      <c r="I165" s="10">
        <f t="shared" si="28"/>
        <v>1.0000446797578357</v>
      </c>
      <c r="J165" s="17">
        <f t="shared" si="31"/>
        <v>4336.6541400000006</v>
      </c>
      <c r="K165" s="16"/>
      <c r="L165" s="17">
        <f t="shared" si="26"/>
        <v>0</v>
      </c>
    </row>
    <row r="166" spans="1:12" x14ac:dyDescent="0.25">
      <c r="A166" s="9" t="s">
        <v>21</v>
      </c>
      <c r="B166" s="29" t="s">
        <v>259</v>
      </c>
      <c r="C166" s="9">
        <v>416</v>
      </c>
      <c r="D166" s="9">
        <v>16.149999999999999</v>
      </c>
      <c r="E166" s="9">
        <v>89.525999999999996</v>
      </c>
      <c r="F166" s="9" t="s">
        <v>10</v>
      </c>
      <c r="G166" s="9">
        <v>89.53</v>
      </c>
      <c r="H166" s="9">
        <f t="shared" si="27"/>
        <v>-4.0000000000048885E-3</v>
      </c>
      <c r="I166" s="10">
        <f t="shared" si="28"/>
        <v>1.0000446797578357</v>
      </c>
      <c r="J166" s="17">
        <f t="shared" si="31"/>
        <v>1445.9095</v>
      </c>
      <c r="K166" s="16"/>
      <c r="L166" s="17">
        <f t="shared" si="26"/>
        <v>0</v>
      </c>
    </row>
    <row r="167" spans="1:12" x14ac:dyDescent="0.25">
      <c r="A167" s="9" t="s">
        <v>21</v>
      </c>
      <c r="B167" s="29" t="s">
        <v>260</v>
      </c>
      <c r="C167" s="9">
        <v>417</v>
      </c>
      <c r="D167" s="9">
        <v>26.91</v>
      </c>
      <c r="E167" s="9">
        <v>89.525999999999996</v>
      </c>
      <c r="F167" s="9" t="s">
        <v>10</v>
      </c>
      <c r="G167" s="9">
        <v>89.53</v>
      </c>
      <c r="H167" s="9">
        <f t="shared" si="27"/>
        <v>-4.0000000000048885E-3</v>
      </c>
      <c r="I167" s="10">
        <f t="shared" si="28"/>
        <v>1.0000446797578357</v>
      </c>
      <c r="J167" s="17">
        <f t="shared" si="31"/>
        <v>2409.2523000000001</v>
      </c>
      <c r="K167" s="16"/>
      <c r="L167" s="17">
        <f t="shared" si="26"/>
        <v>0</v>
      </c>
    </row>
    <row r="168" spans="1:12" x14ac:dyDescent="0.25">
      <c r="A168" s="9" t="s">
        <v>21</v>
      </c>
      <c r="B168" s="29" t="s">
        <v>261</v>
      </c>
      <c r="C168" s="9">
        <v>418</v>
      </c>
      <c r="D168" s="9">
        <v>16.149999999999999</v>
      </c>
      <c r="E168" s="9">
        <v>14.102</v>
      </c>
      <c r="F168" s="9" t="s">
        <v>10</v>
      </c>
      <c r="G168" s="9">
        <v>14.1</v>
      </c>
      <c r="H168" s="9">
        <f t="shared" si="27"/>
        <v>2.0000000000006679E-3</v>
      </c>
      <c r="I168" s="10">
        <f t="shared" si="28"/>
        <v>0.99985817614522754</v>
      </c>
      <c r="J168" s="17">
        <f t="shared" si="31"/>
        <v>227.71499999999997</v>
      </c>
      <c r="K168" s="16"/>
      <c r="L168" s="17">
        <f t="shared" si="26"/>
        <v>0</v>
      </c>
    </row>
    <row r="169" spans="1:12" x14ac:dyDescent="0.25">
      <c r="A169" s="9" t="s">
        <v>21</v>
      </c>
      <c r="B169" s="29" t="s">
        <v>262</v>
      </c>
      <c r="C169" s="9">
        <v>419</v>
      </c>
      <c r="D169" s="9">
        <v>32.292000000000002</v>
      </c>
      <c r="E169" s="9">
        <v>14.102</v>
      </c>
      <c r="F169" s="9" t="s">
        <v>10</v>
      </c>
      <c r="G169" s="9">
        <v>14.1</v>
      </c>
      <c r="H169" s="9">
        <f t="shared" si="27"/>
        <v>2.0000000000006679E-3</v>
      </c>
      <c r="I169" s="10">
        <f t="shared" si="28"/>
        <v>0.99985817614522754</v>
      </c>
      <c r="J169" s="17">
        <f t="shared" si="31"/>
        <v>455.31720000000001</v>
      </c>
      <c r="K169" s="16"/>
      <c r="L169" s="17">
        <f t="shared" si="26"/>
        <v>0</v>
      </c>
    </row>
    <row r="170" spans="1:12" x14ac:dyDescent="0.25">
      <c r="A170" s="9" t="s">
        <v>79</v>
      </c>
      <c r="B170" s="29" t="s">
        <v>343</v>
      </c>
      <c r="C170" s="9">
        <v>458</v>
      </c>
      <c r="D170" s="9">
        <v>301.392</v>
      </c>
      <c r="E170" s="9">
        <v>59.6</v>
      </c>
      <c r="F170" s="9" t="s">
        <v>10</v>
      </c>
      <c r="G170" s="9">
        <v>59.6</v>
      </c>
      <c r="H170" s="9">
        <f t="shared" si="27"/>
        <v>0</v>
      </c>
      <c r="I170" s="10">
        <f t="shared" si="28"/>
        <v>1</v>
      </c>
      <c r="J170" s="17">
        <f t="shared" si="31"/>
        <v>17962.963200000002</v>
      </c>
      <c r="K170" s="16"/>
      <c r="L170" s="17">
        <f t="shared" si="26"/>
        <v>0</v>
      </c>
    </row>
    <row r="171" spans="1:12" x14ac:dyDescent="0.25">
      <c r="A171" s="9" t="s">
        <v>17</v>
      </c>
      <c r="B171" s="29" t="s">
        <v>329</v>
      </c>
      <c r="C171" s="9">
        <v>459</v>
      </c>
      <c r="D171" s="9">
        <v>193.75</v>
      </c>
      <c r="E171" s="9">
        <v>38.65</v>
      </c>
      <c r="F171" s="9" t="s">
        <v>10</v>
      </c>
      <c r="G171" s="9">
        <f>E171</f>
        <v>38.65</v>
      </c>
      <c r="H171" s="9">
        <f t="shared" si="27"/>
        <v>0</v>
      </c>
      <c r="I171" s="10">
        <f t="shared" si="28"/>
        <v>1</v>
      </c>
      <c r="J171" s="17">
        <f t="shared" si="31"/>
        <v>7488.4375</v>
      </c>
      <c r="K171" s="16"/>
      <c r="L171" s="17">
        <f t="shared" si="26"/>
        <v>0</v>
      </c>
    </row>
    <row r="172" spans="1:12" x14ac:dyDescent="0.25">
      <c r="A172" s="9" t="s">
        <v>17</v>
      </c>
      <c r="B172" s="29" t="s">
        <v>330</v>
      </c>
      <c r="C172" s="9">
        <v>460</v>
      </c>
      <c r="D172" s="9">
        <v>139.93199999999999</v>
      </c>
      <c r="E172" s="9">
        <v>66.8</v>
      </c>
      <c r="F172" s="9" t="s">
        <v>10</v>
      </c>
      <c r="G172" s="9">
        <v>66.8</v>
      </c>
      <c r="H172" s="9">
        <f t="shared" si="27"/>
        <v>0</v>
      </c>
      <c r="I172" s="10">
        <f t="shared" si="28"/>
        <v>1</v>
      </c>
      <c r="J172" s="17">
        <f t="shared" si="31"/>
        <v>9347.4575999999979</v>
      </c>
      <c r="K172" s="16"/>
      <c r="L172" s="17">
        <f t="shared" si="26"/>
        <v>0</v>
      </c>
    </row>
    <row r="173" spans="1:12" x14ac:dyDescent="0.25">
      <c r="A173" s="9" t="s">
        <v>17</v>
      </c>
      <c r="B173" s="29" t="s">
        <v>331</v>
      </c>
      <c r="C173" s="9">
        <v>461</v>
      </c>
      <c r="D173" s="9">
        <v>193.75200000000001</v>
      </c>
      <c r="E173" s="9">
        <v>28.122</v>
      </c>
      <c r="F173" s="9" t="s">
        <v>10</v>
      </c>
      <c r="G173" s="9">
        <v>28.12</v>
      </c>
      <c r="H173" s="9">
        <f t="shared" si="27"/>
        <v>1.9999999999988916E-3</v>
      </c>
      <c r="I173" s="10">
        <f t="shared" si="28"/>
        <v>0.99992888130289459</v>
      </c>
      <c r="J173" s="17">
        <f t="shared" si="31"/>
        <v>5448.3062400000008</v>
      </c>
      <c r="K173" s="16"/>
      <c r="L173" s="17">
        <f t="shared" si="26"/>
        <v>0</v>
      </c>
    </row>
    <row r="174" spans="1:12" x14ac:dyDescent="0.25">
      <c r="A174" s="9" t="s">
        <v>21</v>
      </c>
      <c r="B174" s="29" t="s">
        <v>342</v>
      </c>
      <c r="C174" s="9">
        <v>480</v>
      </c>
      <c r="D174" s="9">
        <v>64.58</v>
      </c>
      <c r="E174" s="9">
        <v>21.675999999999998</v>
      </c>
      <c r="F174" s="9" t="s">
        <v>10</v>
      </c>
      <c r="G174" s="9">
        <v>21.68</v>
      </c>
      <c r="H174" s="9">
        <f t="shared" si="27"/>
        <v>-4.0000000000013358E-3</v>
      </c>
      <c r="I174" s="10">
        <f t="shared" si="28"/>
        <v>1.000184535892231</v>
      </c>
      <c r="J174" s="17">
        <f t="shared" si="31"/>
        <v>1400.0944</v>
      </c>
      <c r="K174" s="16"/>
      <c r="L174" s="17">
        <f t="shared" si="26"/>
        <v>0</v>
      </c>
    </row>
    <row r="175" spans="1:12" x14ac:dyDescent="0.25">
      <c r="A175" s="9" t="s">
        <v>9</v>
      </c>
      <c r="B175" s="29" t="s">
        <v>370</v>
      </c>
      <c r="C175" s="9">
        <v>492</v>
      </c>
      <c r="D175" s="9">
        <v>7500</v>
      </c>
      <c r="E175" s="9">
        <v>0.55400000000000005</v>
      </c>
      <c r="F175" s="9" t="s">
        <v>16</v>
      </c>
      <c r="G175" s="9">
        <v>0.55000000000000004</v>
      </c>
      <c r="H175" s="9">
        <f t="shared" si="27"/>
        <v>4.0000000000000036E-3</v>
      </c>
      <c r="I175" s="10">
        <f t="shared" si="28"/>
        <v>0.99277978339350181</v>
      </c>
      <c r="J175" s="17">
        <f t="shared" si="31"/>
        <v>4125</v>
      </c>
      <c r="K175" s="16"/>
      <c r="L175" s="17">
        <f t="shared" si="26"/>
        <v>0</v>
      </c>
    </row>
    <row r="176" spans="1:12" x14ac:dyDescent="0.25">
      <c r="A176" s="9" t="s">
        <v>17</v>
      </c>
      <c r="B176" s="29" t="s">
        <v>459</v>
      </c>
      <c r="C176" s="9">
        <v>513</v>
      </c>
      <c r="D176" s="9">
        <v>193.75200000000001</v>
      </c>
      <c r="E176" s="9">
        <v>2.8570000000000002</v>
      </c>
      <c r="F176" s="9" t="s">
        <v>10</v>
      </c>
      <c r="G176" s="9">
        <v>2.86</v>
      </c>
      <c r="H176" s="9">
        <f t="shared" si="27"/>
        <v>-2.9999999999996696E-3</v>
      </c>
      <c r="I176" s="10">
        <f t="shared" si="28"/>
        <v>1.0010500525026249</v>
      </c>
      <c r="J176" s="17">
        <f t="shared" si="31"/>
        <v>554.13072</v>
      </c>
      <c r="K176" s="16"/>
      <c r="L176" s="17">
        <f t="shared" si="26"/>
        <v>0</v>
      </c>
    </row>
    <row r="177" spans="1:12" x14ac:dyDescent="0.25">
      <c r="A177" s="9" t="s">
        <v>17</v>
      </c>
      <c r="B177" s="29" t="s">
        <v>460</v>
      </c>
      <c r="C177" s="9">
        <v>514</v>
      </c>
      <c r="D177" s="9">
        <v>193.75200000000001</v>
      </c>
      <c r="E177" s="9">
        <v>7.6660000000000004</v>
      </c>
      <c r="F177" s="9" t="s">
        <v>10</v>
      </c>
      <c r="G177" s="9">
        <v>7.67</v>
      </c>
      <c r="H177" s="9">
        <f t="shared" si="27"/>
        <v>-3.9999999999995595E-3</v>
      </c>
      <c r="I177" s="10">
        <f t="shared" si="28"/>
        <v>1.0005217845030001</v>
      </c>
      <c r="J177" s="17">
        <f t="shared" si="31"/>
        <v>1486.0778400000002</v>
      </c>
      <c r="K177" s="16"/>
      <c r="L177" s="17">
        <f t="shared" si="26"/>
        <v>0</v>
      </c>
    </row>
    <row r="178" spans="1:12" x14ac:dyDescent="0.25">
      <c r="A178" s="9" t="s">
        <v>20</v>
      </c>
      <c r="B178" s="29" t="s">
        <v>461</v>
      </c>
      <c r="C178" s="9">
        <v>515</v>
      </c>
      <c r="D178" s="9">
        <v>430.56</v>
      </c>
      <c r="E178" s="9">
        <v>6.5250000000000004</v>
      </c>
      <c r="F178" s="9" t="s">
        <v>10</v>
      </c>
      <c r="G178" s="9">
        <v>6.53</v>
      </c>
      <c r="H178" s="9">
        <f t="shared" si="27"/>
        <v>-4.9999999999998934E-3</v>
      </c>
      <c r="I178" s="10">
        <f t="shared" si="28"/>
        <v>1.0007662835249043</v>
      </c>
      <c r="J178" s="17">
        <f t="shared" si="31"/>
        <v>2811.5568000000003</v>
      </c>
      <c r="K178" s="16"/>
      <c r="L178" s="17">
        <f t="shared" si="26"/>
        <v>0</v>
      </c>
    </row>
    <row r="179" spans="1:12" x14ac:dyDescent="0.25">
      <c r="A179" s="9" t="s">
        <v>20</v>
      </c>
      <c r="B179" s="29" t="s">
        <v>462</v>
      </c>
      <c r="C179" s="9">
        <v>516</v>
      </c>
      <c r="D179" s="9">
        <v>215.28</v>
      </c>
      <c r="E179" s="9">
        <v>10.125</v>
      </c>
      <c r="F179" s="9" t="s">
        <v>10</v>
      </c>
      <c r="G179" s="9">
        <v>10.130000000000001</v>
      </c>
      <c r="H179" s="9">
        <f t="shared" si="27"/>
        <v>-5.0000000000007816E-3</v>
      </c>
      <c r="I179" s="10">
        <f t="shared" si="28"/>
        <v>1.000493827160494</v>
      </c>
      <c r="J179" s="17">
        <f t="shared" si="31"/>
        <v>2180.7864</v>
      </c>
      <c r="K179" s="16"/>
      <c r="L179" s="17">
        <f t="shared" si="26"/>
        <v>0</v>
      </c>
    </row>
    <row r="180" spans="1:12" ht="15.75" x14ac:dyDescent="0.25">
      <c r="J180" s="21">
        <f>SUM(J4:J179)</f>
        <v>1081073.3140600002</v>
      </c>
      <c r="L180" s="21">
        <f>SUM(L4:L179)</f>
        <v>5625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3:O112"/>
  <sheetViews>
    <sheetView topLeftCell="D1" zoomScale="85" zoomScaleNormal="85" workbookViewId="0">
      <selection activeCell="B92" sqref="B92"/>
    </sheetView>
  </sheetViews>
  <sheetFormatPr defaultRowHeight="15" x14ac:dyDescent="0.25"/>
  <cols>
    <col min="1" max="1" width="29" bestFit="1" customWidth="1"/>
    <col min="2" max="2" width="46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6" si="0">E5-G5</f>
        <v>0</v>
      </c>
      <c r="I5" s="10">
        <f t="shared" ref="I5:I66" si="1">G5/E5</f>
        <v>1</v>
      </c>
      <c r="J5" s="17">
        <f t="shared" ref="J5:J67" si="2">D5*G5</f>
        <v>4000</v>
      </c>
      <c r="K5" s="16"/>
      <c r="L5" s="17">
        <f t="shared" ref="L5:L66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0</v>
      </c>
      <c r="H14" s="9">
        <f t="shared" si="0"/>
        <v>68.67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369</v>
      </c>
      <c r="C25" s="9">
        <v>38</v>
      </c>
      <c r="D25" s="9">
        <v>7000</v>
      </c>
      <c r="E25" s="9">
        <v>1</v>
      </c>
      <c r="F25" s="9" t="s">
        <v>12</v>
      </c>
      <c r="G25" s="9">
        <v>1</v>
      </c>
      <c r="H25" s="9">
        <f t="shared" si="0"/>
        <v>0</v>
      </c>
      <c r="I25" s="10">
        <f t="shared" si="1"/>
        <v>1</v>
      </c>
      <c r="J25" s="17">
        <f t="shared" si="2"/>
        <v>7000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79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79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79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79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79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41692.201200000003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357</v>
      </c>
      <c r="C33" s="9">
        <v>48</v>
      </c>
      <c r="D33" s="9">
        <v>25000</v>
      </c>
      <c r="E33" s="9">
        <v>1</v>
      </c>
      <c r="F33" s="9" t="s">
        <v>12</v>
      </c>
      <c r="G33" s="9">
        <v>1</v>
      </c>
      <c r="H33" s="9">
        <f t="shared" si="0"/>
        <v>0</v>
      </c>
      <c r="I33" s="10">
        <f t="shared" si="1"/>
        <v>1</v>
      </c>
      <c r="J33" s="17">
        <f t="shared" si="2"/>
        <v>25000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358</v>
      </c>
      <c r="C40" s="9">
        <v>67</v>
      </c>
      <c r="D40" s="9">
        <v>10000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10000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32490.0576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2.21</v>
      </c>
      <c r="H48" s="9">
        <f t="shared" si="0"/>
        <v>0</v>
      </c>
      <c r="I48" s="10">
        <f t="shared" si="1"/>
        <v>1</v>
      </c>
      <c r="J48" s="17">
        <f t="shared" si="2"/>
        <v>4420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12.13</v>
      </c>
      <c r="H49" s="9">
        <f t="shared" si="0"/>
        <v>0</v>
      </c>
      <c r="I49" s="10">
        <f t="shared" si="1"/>
        <v>1</v>
      </c>
      <c r="J49" s="17">
        <f t="shared" si="2"/>
        <v>2729.25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1.57</v>
      </c>
      <c r="H50" s="9">
        <f t="shared" si="0"/>
        <v>0</v>
      </c>
      <c r="I50" s="10">
        <f t="shared" si="1"/>
        <v>1</v>
      </c>
      <c r="J50" s="17">
        <f t="shared" si="2"/>
        <v>3140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0.13</v>
      </c>
      <c r="F51" s="9" t="s">
        <v>16</v>
      </c>
      <c r="G51" s="9">
        <v>0.13</v>
      </c>
      <c r="H51" s="9">
        <f t="shared" si="0"/>
        <v>0</v>
      </c>
      <c r="I51" s="10">
        <f t="shared" si="1"/>
        <v>1</v>
      </c>
      <c r="J51" s="17">
        <f t="shared" si="2"/>
        <v>975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0.19</v>
      </c>
      <c r="F52" s="9" t="s">
        <v>16</v>
      </c>
      <c r="G52" s="9">
        <v>0.19</v>
      </c>
      <c r="H52" s="9">
        <f t="shared" si="0"/>
        <v>0</v>
      </c>
      <c r="I52" s="10">
        <f t="shared" si="1"/>
        <v>1</v>
      </c>
      <c r="J52" s="17">
        <f t="shared" si="2"/>
        <v>1425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135</v>
      </c>
      <c r="C53" s="9">
        <v>106</v>
      </c>
      <c r="D53" s="9">
        <v>322.92</v>
      </c>
      <c r="E53" s="9">
        <v>10.8</v>
      </c>
      <c r="F53" s="9" t="s">
        <v>10</v>
      </c>
      <c r="G53" s="9">
        <v>10.8</v>
      </c>
      <c r="H53" s="9">
        <f t="shared" si="0"/>
        <v>0</v>
      </c>
      <c r="I53" s="10">
        <f t="shared" si="1"/>
        <v>1</v>
      </c>
      <c r="J53" s="17">
        <f t="shared" si="2"/>
        <v>3487.5360000000005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0</v>
      </c>
      <c r="H54" s="9">
        <f t="shared" si="0"/>
        <v>10.8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322.92</v>
      </c>
      <c r="E55" s="9">
        <v>24.14</v>
      </c>
      <c r="F55" s="9" t="s">
        <v>10</v>
      </c>
      <c r="G55" s="9">
        <v>24.14</v>
      </c>
      <c r="H55" s="9">
        <f t="shared" si="0"/>
        <v>0</v>
      </c>
      <c r="I55" s="10">
        <f t="shared" si="1"/>
        <v>1</v>
      </c>
      <c r="J55" s="17">
        <f t="shared" si="2"/>
        <v>7795.2888000000003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301.392</v>
      </c>
      <c r="E56" s="9">
        <v>24.14</v>
      </c>
      <c r="F56" s="9" t="s">
        <v>10</v>
      </c>
      <c r="G56" s="9">
        <v>0</v>
      </c>
      <c r="H56" s="9">
        <f t="shared" si="0"/>
        <v>24.14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0.61</v>
      </c>
      <c r="H57" s="9">
        <f t="shared" si="0"/>
        <v>0</v>
      </c>
      <c r="I57" s="10">
        <f t="shared" si="1"/>
        <v>1</v>
      </c>
      <c r="J57" s="17">
        <f t="shared" si="2"/>
        <v>1220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2.37</v>
      </c>
      <c r="F58" s="9" t="s">
        <v>14</v>
      </c>
      <c r="G58" s="9">
        <v>2.37</v>
      </c>
      <c r="H58" s="9">
        <f t="shared" si="0"/>
        <v>0</v>
      </c>
      <c r="I58" s="10">
        <f t="shared" si="1"/>
        <v>1</v>
      </c>
      <c r="J58" s="17">
        <f t="shared" si="2"/>
        <v>533.25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44</v>
      </c>
      <c r="H59" s="9">
        <f t="shared" si="0"/>
        <v>0</v>
      </c>
      <c r="I59" s="10">
        <f t="shared" si="1"/>
        <v>1</v>
      </c>
      <c r="J59" s="17">
        <f t="shared" si="2"/>
        <v>2200</v>
      </c>
      <c r="K59" s="16"/>
      <c r="L59" s="17">
        <f t="shared" si="3"/>
        <v>0</v>
      </c>
    </row>
    <row r="60" spans="1:12" x14ac:dyDescent="0.25">
      <c r="A60" s="9" t="s">
        <v>18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142</v>
      </c>
      <c r="C62" s="9">
        <v>120</v>
      </c>
      <c r="D62" s="9">
        <v>193.75200000000001</v>
      </c>
      <c r="E62" s="9">
        <v>94.59</v>
      </c>
      <c r="F62" s="9" t="s">
        <v>10</v>
      </c>
      <c r="G62" s="9">
        <v>80.400000000000006</v>
      </c>
      <c r="H62" s="9">
        <f t="shared" si="0"/>
        <v>14.189999999999998</v>
      </c>
      <c r="I62" s="10">
        <f t="shared" si="1"/>
        <v>0.84998414208690143</v>
      </c>
      <c r="J62" s="17">
        <f t="shared" si="2"/>
        <v>15577.660800000001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143</v>
      </c>
      <c r="C63" s="9">
        <v>124</v>
      </c>
      <c r="D63" s="9">
        <v>193.75200000000001</v>
      </c>
      <c r="E63" s="9">
        <v>129.32</v>
      </c>
      <c r="F63" s="9" t="s">
        <v>10</v>
      </c>
      <c r="G63" s="9">
        <f>E63</f>
        <v>129.32</v>
      </c>
      <c r="H63" s="9">
        <f t="shared" si="0"/>
        <v>0</v>
      </c>
      <c r="I63" s="10">
        <f t="shared" si="1"/>
        <v>1</v>
      </c>
      <c r="J63" s="17">
        <f t="shared" si="2"/>
        <v>25056.00864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f>E64</f>
        <v>62.972999999999999</v>
      </c>
      <c r="H64" s="9">
        <f t="shared" si="0"/>
        <v>0</v>
      </c>
      <c r="I64" s="10">
        <f t="shared" si="1"/>
        <v>1</v>
      </c>
      <c r="J64" s="17">
        <f t="shared" si="2"/>
        <v>12201.144696000001</v>
      </c>
      <c r="K64" s="16"/>
      <c r="L64" s="17">
        <f t="shared" si="3"/>
        <v>0</v>
      </c>
    </row>
    <row r="65" spans="1:13" x14ac:dyDescent="0.25">
      <c r="A65" s="9" t="s">
        <v>17</v>
      </c>
      <c r="B65" s="29" t="s">
        <v>145</v>
      </c>
      <c r="C65" s="9">
        <v>133</v>
      </c>
      <c r="D65" s="9">
        <v>65.599999999999994</v>
      </c>
      <c r="E65" s="9">
        <v>30.1</v>
      </c>
      <c r="F65" s="9" t="s">
        <v>19</v>
      </c>
      <c r="G65" s="9">
        <v>0</v>
      </c>
      <c r="H65" s="9">
        <f t="shared" si="0"/>
        <v>30.1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3" x14ac:dyDescent="0.25">
      <c r="A66" s="9" t="s">
        <v>17</v>
      </c>
      <c r="B66" s="29" t="s">
        <v>146</v>
      </c>
      <c r="C66" s="9">
        <v>137</v>
      </c>
      <c r="D66" s="9">
        <v>65.599999999999994</v>
      </c>
      <c r="E66" s="9">
        <v>66.89</v>
      </c>
      <c r="F66" s="9" t="s">
        <v>19</v>
      </c>
      <c r="G66" s="9">
        <v>0</v>
      </c>
      <c r="H66" s="9">
        <f t="shared" si="0"/>
        <v>66.89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3" x14ac:dyDescent="0.25">
      <c r="A67" s="9" t="s">
        <v>17</v>
      </c>
      <c r="B67" s="29" t="s">
        <v>276</v>
      </c>
      <c r="C67" s="9">
        <v>138</v>
      </c>
      <c r="D67" s="9">
        <v>161.46</v>
      </c>
      <c r="E67" s="9">
        <v>0.5</v>
      </c>
      <c r="F67" s="9" t="s">
        <v>10</v>
      </c>
      <c r="G67" s="9">
        <v>0</v>
      </c>
      <c r="H67" s="9">
        <f t="shared" ref="H67:H111" si="4">E67-G67</f>
        <v>0.5</v>
      </c>
      <c r="I67" s="10">
        <f t="shared" ref="I67:I111" si="5">G67/E67</f>
        <v>0</v>
      </c>
      <c r="J67" s="17">
        <f t="shared" si="2"/>
        <v>0</v>
      </c>
      <c r="K67" s="16"/>
      <c r="L67" s="17">
        <f t="shared" ref="L67:L111" si="6">D67*E67*K67</f>
        <v>0</v>
      </c>
    </row>
    <row r="68" spans="1:13" x14ac:dyDescent="0.25">
      <c r="A68" s="9" t="s">
        <v>17</v>
      </c>
      <c r="B68" s="29" t="s">
        <v>310</v>
      </c>
      <c r="C68" s="9">
        <v>139</v>
      </c>
      <c r="D68" s="9">
        <v>35</v>
      </c>
      <c r="E68" s="9">
        <v>268.5</v>
      </c>
      <c r="F68" s="9" t="s">
        <v>10</v>
      </c>
      <c r="G68" s="9">
        <v>0</v>
      </c>
      <c r="H68" s="9">
        <f t="shared" si="4"/>
        <v>268.5</v>
      </c>
      <c r="I68" s="10">
        <f t="shared" si="5"/>
        <v>0</v>
      </c>
      <c r="J68" s="17">
        <f t="shared" ref="J68:J111" si="7">D68*G68</f>
        <v>0</v>
      </c>
      <c r="K68" s="16"/>
      <c r="L68" s="17">
        <f t="shared" si="6"/>
        <v>0</v>
      </c>
    </row>
    <row r="69" spans="1:13" x14ac:dyDescent="0.25">
      <c r="A69" s="9" t="s">
        <v>17</v>
      </c>
      <c r="B69" s="29" t="s">
        <v>147</v>
      </c>
      <c r="C69" s="9">
        <v>140</v>
      </c>
      <c r="D69" s="9">
        <v>10.76</v>
      </c>
      <c r="E69" s="9">
        <v>197</v>
      </c>
      <c r="F69" s="9" t="s">
        <v>10</v>
      </c>
      <c r="G69" s="9">
        <f>E69</f>
        <v>197</v>
      </c>
      <c r="H69" s="9">
        <f t="shared" si="4"/>
        <v>0</v>
      </c>
      <c r="I69" s="10">
        <f t="shared" si="5"/>
        <v>1</v>
      </c>
      <c r="J69" s="17">
        <f t="shared" si="7"/>
        <v>2119.7199999999998</v>
      </c>
      <c r="K69" s="16"/>
      <c r="L69" s="17">
        <f t="shared" si="6"/>
        <v>0</v>
      </c>
    </row>
    <row r="70" spans="1:13" x14ac:dyDescent="0.25">
      <c r="A70" s="9" t="s">
        <v>17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f>E70*95%</f>
        <v>56.847999999999999</v>
      </c>
      <c r="H70" s="9">
        <f t="shared" si="4"/>
        <v>2.9920000000000044</v>
      </c>
      <c r="I70" s="10">
        <f t="shared" si="5"/>
        <v>0.95</v>
      </c>
      <c r="J70" s="17">
        <f t="shared" si="7"/>
        <v>7954.8543359999994</v>
      </c>
      <c r="K70" s="16"/>
      <c r="L70" s="17">
        <f t="shared" si="6"/>
        <v>0</v>
      </c>
    </row>
    <row r="71" spans="1:13" x14ac:dyDescent="0.25">
      <c r="A71" s="9" t="s">
        <v>17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f>E71*95%</f>
        <v>167.90299999999999</v>
      </c>
      <c r="H71" s="9">
        <f t="shared" si="4"/>
        <v>8.8370000000000175</v>
      </c>
      <c r="I71" s="10">
        <f t="shared" si="5"/>
        <v>0.95</v>
      </c>
      <c r="J71" s="17">
        <f t="shared" si="7"/>
        <v>23495.002595999998</v>
      </c>
      <c r="K71" s="16"/>
      <c r="L71" s="17">
        <f t="shared" si="6"/>
        <v>0</v>
      </c>
    </row>
    <row r="72" spans="1:13" x14ac:dyDescent="0.25">
      <c r="A72" s="9" t="s">
        <v>17</v>
      </c>
      <c r="B72" s="29" t="s">
        <v>150</v>
      </c>
      <c r="C72" s="9">
        <v>147</v>
      </c>
      <c r="D72" s="9">
        <v>193.75200000000001</v>
      </c>
      <c r="E72" s="9">
        <v>131.565</v>
      </c>
      <c r="F72" s="9" t="s">
        <v>10</v>
      </c>
      <c r="G72" s="9">
        <f>E72*50%</f>
        <v>65.782499999999999</v>
      </c>
      <c r="H72" s="9">
        <f t="shared" si="4"/>
        <v>65.782499999999999</v>
      </c>
      <c r="I72" s="10">
        <f t="shared" si="5"/>
        <v>0.5</v>
      </c>
      <c r="J72" s="17">
        <f t="shared" si="7"/>
        <v>12745.49094</v>
      </c>
      <c r="K72" s="16"/>
      <c r="L72" s="17">
        <f t="shared" si="6"/>
        <v>0</v>
      </c>
    </row>
    <row r="73" spans="1:13" x14ac:dyDescent="0.25">
      <c r="A73" s="9" t="s">
        <v>18</v>
      </c>
      <c r="B73" s="29" t="s">
        <v>151</v>
      </c>
      <c r="C73" s="9">
        <v>150</v>
      </c>
      <c r="D73" s="9">
        <v>14500</v>
      </c>
      <c r="E73" s="9">
        <v>1</v>
      </c>
      <c r="F73" s="9" t="s">
        <v>12</v>
      </c>
      <c r="G73" s="9">
        <f>E73</f>
        <v>1</v>
      </c>
      <c r="H73" s="9">
        <f t="shared" si="4"/>
        <v>0</v>
      </c>
      <c r="I73" s="10">
        <f t="shared" si="5"/>
        <v>1</v>
      </c>
      <c r="J73" s="17">
        <f t="shared" si="7"/>
        <v>14500</v>
      </c>
      <c r="K73" s="16"/>
      <c r="L73" s="17">
        <f t="shared" si="6"/>
        <v>0</v>
      </c>
      <c r="M73" s="25"/>
    </row>
    <row r="74" spans="1:13" x14ac:dyDescent="0.25">
      <c r="A74" s="9" t="s">
        <v>17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f>E74*95%</f>
        <v>77.567499999999995</v>
      </c>
      <c r="H74" s="9">
        <f t="shared" si="4"/>
        <v>4.0825000000000102</v>
      </c>
      <c r="I74" s="10">
        <f t="shared" si="5"/>
        <v>0.94999999999999984</v>
      </c>
      <c r="J74" s="17">
        <f t="shared" si="7"/>
        <v>10854.175409999998</v>
      </c>
      <c r="K74" s="16"/>
      <c r="L74" s="17">
        <f t="shared" si="6"/>
        <v>0</v>
      </c>
    </row>
    <row r="75" spans="1:13" x14ac:dyDescent="0.25">
      <c r="A75" s="9" t="s">
        <v>17</v>
      </c>
      <c r="B75" s="29" t="s">
        <v>153</v>
      </c>
      <c r="C75" s="9">
        <v>152</v>
      </c>
      <c r="D75" s="9">
        <v>139.93199999999999</v>
      </c>
      <c r="E75" s="9">
        <v>228.24</v>
      </c>
      <c r="F75" s="9" t="s">
        <v>10</v>
      </c>
      <c r="G75" s="9">
        <f>E75*95%</f>
        <v>216.828</v>
      </c>
      <c r="H75" s="9">
        <f t="shared" si="4"/>
        <v>11.412000000000006</v>
      </c>
      <c r="I75" s="10">
        <f t="shared" si="5"/>
        <v>0.95</v>
      </c>
      <c r="J75" s="17">
        <f t="shared" si="7"/>
        <v>30341.175695999998</v>
      </c>
      <c r="K75" s="16"/>
      <c r="L75" s="17">
        <f t="shared" si="6"/>
        <v>0</v>
      </c>
    </row>
    <row r="76" spans="1:13" x14ac:dyDescent="0.25">
      <c r="A76" s="9" t="s">
        <v>17</v>
      </c>
      <c r="B76" s="29" t="s">
        <v>154</v>
      </c>
      <c r="C76" s="9">
        <v>156</v>
      </c>
      <c r="D76" s="9">
        <v>193.75200000000001</v>
      </c>
      <c r="E76" s="9">
        <v>109.17700000000001</v>
      </c>
      <c r="F76" s="9" t="s">
        <v>10</v>
      </c>
      <c r="G76" s="9">
        <f>E76*50%</f>
        <v>54.588500000000003</v>
      </c>
      <c r="H76" s="9">
        <f t="shared" si="4"/>
        <v>54.588500000000003</v>
      </c>
      <c r="I76" s="10">
        <f t="shared" si="5"/>
        <v>0.5</v>
      </c>
      <c r="J76" s="17">
        <f t="shared" si="7"/>
        <v>10576.631052000001</v>
      </c>
      <c r="K76" s="16"/>
      <c r="L76" s="17">
        <f t="shared" si="6"/>
        <v>0</v>
      </c>
    </row>
    <row r="77" spans="1:13" x14ac:dyDescent="0.25">
      <c r="A77" s="9" t="s">
        <v>17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f>E77*95%</f>
        <v>9.2720000000000002</v>
      </c>
      <c r="H77" s="9">
        <f t="shared" si="4"/>
        <v>0.48799999999999955</v>
      </c>
      <c r="I77" s="10">
        <f t="shared" si="5"/>
        <v>0.95000000000000007</v>
      </c>
      <c r="J77" s="17">
        <f t="shared" si="7"/>
        <v>1297.4495039999999</v>
      </c>
      <c r="K77" s="16"/>
      <c r="L77" s="17">
        <f t="shared" si="6"/>
        <v>0</v>
      </c>
    </row>
    <row r="78" spans="1:13" x14ac:dyDescent="0.25">
      <c r="A78" s="9" t="s">
        <v>17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f>E78*95%</f>
        <v>32.451999999999998</v>
      </c>
      <c r="H78" s="9">
        <f t="shared" si="4"/>
        <v>1.7079999999999984</v>
      </c>
      <c r="I78" s="10">
        <f t="shared" si="5"/>
        <v>0.95000000000000007</v>
      </c>
      <c r="J78" s="17">
        <f t="shared" si="7"/>
        <v>4541.0732639999997</v>
      </c>
      <c r="K78" s="16"/>
      <c r="L78" s="17">
        <f t="shared" si="6"/>
        <v>0</v>
      </c>
    </row>
    <row r="79" spans="1:13" x14ac:dyDescent="0.25">
      <c r="A79" s="9" t="s">
        <v>17</v>
      </c>
      <c r="B79" s="29" t="s">
        <v>157</v>
      </c>
      <c r="C79" s="9">
        <v>165</v>
      </c>
      <c r="D79" s="9">
        <v>193.75200000000001</v>
      </c>
      <c r="E79" s="9">
        <v>99.15</v>
      </c>
      <c r="F79" s="9" t="s">
        <v>10</v>
      </c>
      <c r="G79" s="9">
        <f>E79*50%</f>
        <v>49.575000000000003</v>
      </c>
      <c r="H79" s="9">
        <f t="shared" si="4"/>
        <v>49.575000000000003</v>
      </c>
      <c r="I79" s="10">
        <f t="shared" si="5"/>
        <v>0.5</v>
      </c>
      <c r="J79" s="17">
        <f t="shared" si="7"/>
        <v>9605.2554000000018</v>
      </c>
      <c r="K79" s="16"/>
      <c r="L79" s="17">
        <f t="shared" si="6"/>
        <v>0</v>
      </c>
    </row>
    <row r="80" spans="1:13" x14ac:dyDescent="0.25">
      <c r="A80" s="9" t="s">
        <v>18</v>
      </c>
      <c r="B80" s="29" t="s">
        <v>196</v>
      </c>
      <c r="C80" s="9">
        <v>246</v>
      </c>
      <c r="D80" s="9">
        <v>15500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7"/>
        <v>0</v>
      </c>
      <c r="K80" s="16"/>
      <c r="L80" s="17">
        <f t="shared" si="6"/>
        <v>0</v>
      </c>
    </row>
    <row r="81" spans="1:12" x14ac:dyDescent="0.25">
      <c r="A81" s="9" t="s">
        <v>18</v>
      </c>
      <c r="B81" s="29" t="s">
        <v>197</v>
      </c>
      <c r="C81" s="9">
        <v>248</v>
      </c>
      <c r="D81" s="9">
        <v>2000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5"/>
        <v>0</v>
      </c>
      <c r="J81" s="17">
        <f t="shared" si="7"/>
        <v>0</v>
      </c>
      <c r="K81" s="16"/>
      <c r="L81" s="17">
        <f t="shared" si="6"/>
        <v>0</v>
      </c>
    </row>
    <row r="82" spans="1:12" x14ac:dyDescent="0.25">
      <c r="A82" s="9" t="s">
        <v>24</v>
      </c>
      <c r="B82" s="29" t="s">
        <v>198</v>
      </c>
      <c r="C82" s="9">
        <v>250</v>
      </c>
      <c r="D82" s="9">
        <v>9000</v>
      </c>
      <c r="E82" s="9">
        <v>1</v>
      </c>
      <c r="F82" s="9" t="s">
        <v>12</v>
      </c>
      <c r="G82" s="9">
        <f>E82*50%</f>
        <v>0.5</v>
      </c>
      <c r="H82" s="9">
        <f t="shared" si="4"/>
        <v>0.5</v>
      </c>
      <c r="I82" s="10">
        <f t="shared" si="5"/>
        <v>0.5</v>
      </c>
      <c r="J82" s="17">
        <f t="shared" si="7"/>
        <v>4500</v>
      </c>
      <c r="K82" s="16"/>
      <c r="L82" s="17">
        <f t="shared" si="6"/>
        <v>0</v>
      </c>
    </row>
    <row r="83" spans="1:12" x14ac:dyDescent="0.25">
      <c r="A83" s="9" t="s">
        <v>24</v>
      </c>
      <c r="B83" s="29" t="s">
        <v>199</v>
      </c>
      <c r="C83" s="9">
        <v>251</v>
      </c>
      <c r="D83" s="9">
        <v>6000</v>
      </c>
      <c r="E83" s="9">
        <v>1</v>
      </c>
      <c r="F83" s="9" t="s">
        <v>12</v>
      </c>
      <c r="G83" s="9">
        <v>0</v>
      </c>
      <c r="H83" s="9">
        <f t="shared" si="4"/>
        <v>1</v>
      </c>
      <c r="I83" s="10">
        <f t="shared" si="5"/>
        <v>0</v>
      </c>
      <c r="J83" s="17">
        <f t="shared" si="7"/>
        <v>0</v>
      </c>
      <c r="K83" s="16"/>
      <c r="L83" s="17">
        <f t="shared" si="6"/>
        <v>0</v>
      </c>
    </row>
    <row r="84" spans="1:12" x14ac:dyDescent="0.25">
      <c r="A84" s="9" t="s">
        <v>24</v>
      </c>
      <c r="B84" s="29" t="s">
        <v>200</v>
      </c>
      <c r="C84" s="9">
        <v>253</v>
      </c>
      <c r="D84" s="9">
        <v>500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5"/>
        <v>0</v>
      </c>
      <c r="J84" s="17">
        <f t="shared" si="7"/>
        <v>0</v>
      </c>
      <c r="K84" s="16"/>
      <c r="L84" s="17">
        <f t="shared" si="6"/>
        <v>0</v>
      </c>
    </row>
    <row r="85" spans="1:12" x14ac:dyDescent="0.25">
      <c r="A85" s="9" t="s">
        <v>24</v>
      </c>
      <c r="B85" s="29" t="s">
        <v>25</v>
      </c>
      <c r="C85" s="9">
        <v>254</v>
      </c>
      <c r="D85" s="9">
        <v>4000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7"/>
        <v>0</v>
      </c>
      <c r="K85" s="16"/>
      <c r="L85" s="17">
        <f t="shared" si="6"/>
        <v>0</v>
      </c>
    </row>
    <row r="86" spans="1:12" x14ac:dyDescent="0.25">
      <c r="A86" s="9" t="s">
        <v>24</v>
      </c>
      <c r="B86" s="29" t="s">
        <v>201</v>
      </c>
      <c r="C86" s="9">
        <v>255</v>
      </c>
      <c r="D86" s="9">
        <v>6000</v>
      </c>
      <c r="E86" s="9">
        <v>1</v>
      </c>
      <c r="F86" s="9" t="s">
        <v>12</v>
      </c>
      <c r="G86" s="9">
        <v>0</v>
      </c>
      <c r="H86" s="9">
        <f t="shared" si="4"/>
        <v>1</v>
      </c>
      <c r="I86" s="10">
        <f t="shared" si="5"/>
        <v>0</v>
      </c>
      <c r="J86" s="17">
        <f t="shared" si="7"/>
        <v>0</v>
      </c>
      <c r="K86" s="16"/>
      <c r="L86" s="17">
        <f t="shared" si="6"/>
        <v>0</v>
      </c>
    </row>
    <row r="87" spans="1:12" x14ac:dyDescent="0.25">
      <c r="A87" s="9" t="s">
        <v>24</v>
      </c>
      <c r="B87" s="29" t="s">
        <v>202</v>
      </c>
      <c r="C87" s="9">
        <v>257</v>
      </c>
      <c r="D87" s="9">
        <v>1800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7"/>
        <v>0</v>
      </c>
      <c r="K87" s="16"/>
      <c r="L87" s="17">
        <f t="shared" si="6"/>
        <v>0</v>
      </c>
    </row>
    <row r="88" spans="1:12" x14ac:dyDescent="0.25">
      <c r="A88" s="9" t="s">
        <v>24</v>
      </c>
      <c r="B88" s="29" t="s">
        <v>203</v>
      </c>
      <c r="C88" s="9">
        <v>258</v>
      </c>
      <c r="D88" s="9">
        <v>2000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7"/>
        <v>0</v>
      </c>
      <c r="K88" s="16"/>
      <c r="L88" s="17">
        <f t="shared" si="6"/>
        <v>0</v>
      </c>
    </row>
    <row r="89" spans="1:12" x14ac:dyDescent="0.25">
      <c r="A89" s="9" t="s">
        <v>17</v>
      </c>
      <c r="B89" s="29" t="s">
        <v>211</v>
      </c>
      <c r="C89" s="9">
        <v>274</v>
      </c>
      <c r="D89" s="9">
        <v>225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7"/>
        <v>0</v>
      </c>
      <c r="K89" s="16"/>
      <c r="L89" s="17">
        <f t="shared" si="6"/>
        <v>0</v>
      </c>
    </row>
    <row r="90" spans="1:12" x14ac:dyDescent="0.25">
      <c r="A90" s="9" t="s">
        <v>30</v>
      </c>
      <c r="B90" s="29" t="s">
        <v>214</v>
      </c>
      <c r="C90" s="9">
        <v>277</v>
      </c>
      <c r="D90" s="9">
        <v>34</v>
      </c>
      <c r="E90" s="9">
        <v>76.528999999999996</v>
      </c>
      <c r="F90" s="9" t="s">
        <v>31</v>
      </c>
      <c r="G90" s="9">
        <v>0</v>
      </c>
      <c r="H90" s="9">
        <f t="shared" si="4"/>
        <v>76.528999999999996</v>
      </c>
      <c r="I90" s="10">
        <f t="shared" si="5"/>
        <v>0</v>
      </c>
      <c r="J90" s="17">
        <f t="shared" si="7"/>
        <v>0</v>
      </c>
      <c r="K90" s="16"/>
      <c r="L90" s="17">
        <f t="shared" si="6"/>
        <v>0</v>
      </c>
    </row>
    <row r="91" spans="1:12" x14ac:dyDescent="0.25">
      <c r="A91" s="9" t="s">
        <v>30</v>
      </c>
      <c r="B91" s="29" t="s">
        <v>215</v>
      </c>
      <c r="C91" s="9">
        <v>278</v>
      </c>
      <c r="D91" s="9">
        <v>77</v>
      </c>
      <c r="E91" s="9">
        <v>29.302600000000002</v>
      </c>
      <c r="F91" s="9" t="s">
        <v>31</v>
      </c>
      <c r="G91" s="9">
        <v>29.3</v>
      </c>
      <c r="H91" s="9">
        <f t="shared" si="4"/>
        <v>2.6000000000010459E-3</v>
      </c>
      <c r="I91" s="10">
        <f t="shared" si="5"/>
        <v>0.99991127067222696</v>
      </c>
      <c r="J91" s="17">
        <f t="shared" si="7"/>
        <v>2256.1</v>
      </c>
      <c r="K91" s="16"/>
      <c r="L91" s="17">
        <f t="shared" si="6"/>
        <v>0</v>
      </c>
    </row>
    <row r="92" spans="1:12" x14ac:dyDescent="0.25">
      <c r="A92" s="9" t="s">
        <v>30</v>
      </c>
      <c r="B92" s="29" t="s">
        <v>216</v>
      </c>
      <c r="C92" s="9">
        <v>279</v>
      </c>
      <c r="D92" s="9">
        <v>23</v>
      </c>
      <c r="E92" s="9">
        <v>66</v>
      </c>
      <c r="F92" s="9" t="s">
        <v>23</v>
      </c>
      <c r="G92" s="9">
        <v>0</v>
      </c>
      <c r="H92" s="9">
        <f t="shared" si="4"/>
        <v>66</v>
      </c>
      <c r="I92" s="10">
        <f t="shared" si="5"/>
        <v>0</v>
      </c>
      <c r="J92" s="17">
        <f t="shared" si="7"/>
        <v>0</v>
      </c>
      <c r="K92" s="16"/>
      <c r="L92" s="17">
        <f t="shared" si="6"/>
        <v>0</v>
      </c>
    </row>
    <row r="93" spans="1:12" x14ac:dyDescent="0.25">
      <c r="A93" s="9" t="s">
        <v>30</v>
      </c>
      <c r="B93" s="29" t="s">
        <v>217</v>
      </c>
      <c r="C93" s="9">
        <v>280</v>
      </c>
      <c r="D93" s="9">
        <v>151</v>
      </c>
      <c r="E93" s="9">
        <v>17.375499999999999</v>
      </c>
      <c r="F93" s="9" t="s">
        <v>31</v>
      </c>
      <c r="G93" s="9">
        <v>0</v>
      </c>
      <c r="H93" s="9">
        <f t="shared" si="4"/>
        <v>17.375499999999999</v>
      </c>
      <c r="I93" s="10">
        <f t="shared" si="5"/>
        <v>0</v>
      </c>
      <c r="J93" s="17">
        <f t="shared" si="7"/>
        <v>0</v>
      </c>
      <c r="K93" s="16"/>
      <c r="L93" s="17">
        <f t="shared" si="6"/>
        <v>0</v>
      </c>
    </row>
    <row r="94" spans="1:12" x14ac:dyDescent="0.25">
      <c r="A94" s="9" t="s">
        <v>21</v>
      </c>
      <c r="B94" s="29" t="s">
        <v>219</v>
      </c>
      <c r="C94" s="9">
        <v>283</v>
      </c>
      <c r="D94" s="9">
        <v>400</v>
      </c>
      <c r="E94" s="9">
        <v>1</v>
      </c>
      <c r="F94" s="9" t="s">
        <v>12</v>
      </c>
      <c r="G94" s="9">
        <v>0</v>
      </c>
      <c r="H94" s="9">
        <f t="shared" si="4"/>
        <v>1</v>
      </c>
      <c r="I94" s="10">
        <f t="shared" si="5"/>
        <v>0</v>
      </c>
      <c r="J94" s="17">
        <f t="shared" si="7"/>
        <v>0</v>
      </c>
      <c r="K94" s="16"/>
      <c r="L94" s="17">
        <f t="shared" si="6"/>
        <v>0</v>
      </c>
    </row>
    <row r="95" spans="1:12" x14ac:dyDescent="0.25">
      <c r="A95" s="9" t="s">
        <v>36</v>
      </c>
      <c r="B95" s="29" t="s">
        <v>235</v>
      </c>
      <c r="C95" s="9">
        <v>316</v>
      </c>
      <c r="D95" s="9">
        <v>4000</v>
      </c>
      <c r="E95" s="9">
        <v>1</v>
      </c>
      <c r="F95" s="9" t="s">
        <v>12</v>
      </c>
      <c r="G95" s="9">
        <v>0</v>
      </c>
      <c r="H95" s="9">
        <f t="shared" si="4"/>
        <v>1</v>
      </c>
      <c r="I95" s="10">
        <f t="shared" si="5"/>
        <v>0</v>
      </c>
      <c r="J95" s="17">
        <f t="shared" si="7"/>
        <v>0</v>
      </c>
      <c r="K95" s="16"/>
      <c r="L95" s="17">
        <f t="shared" si="6"/>
        <v>0</v>
      </c>
    </row>
    <row r="96" spans="1:12" x14ac:dyDescent="0.25">
      <c r="A96" s="9" t="s">
        <v>18</v>
      </c>
      <c r="B96" s="29" t="s">
        <v>222</v>
      </c>
      <c r="C96" s="9">
        <v>350</v>
      </c>
      <c r="D96" s="9">
        <v>1</v>
      </c>
      <c r="E96" s="9">
        <v>3</v>
      </c>
      <c r="F96" s="9" t="s">
        <v>12</v>
      </c>
      <c r="G96" s="9">
        <v>0</v>
      </c>
      <c r="H96" s="9">
        <f t="shared" si="4"/>
        <v>3</v>
      </c>
      <c r="I96" s="10">
        <f t="shared" si="5"/>
        <v>0</v>
      </c>
      <c r="J96" s="17">
        <f t="shared" si="7"/>
        <v>0</v>
      </c>
      <c r="K96" s="16"/>
      <c r="L96" s="17">
        <f t="shared" si="6"/>
        <v>0</v>
      </c>
    </row>
    <row r="97" spans="1:12" x14ac:dyDescent="0.25">
      <c r="A97" s="9" t="s">
        <v>24</v>
      </c>
      <c r="B97" s="29" t="s">
        <v>224</v>
      </c>
      <c r="C97" s="9">
        <v>401</v>
      </c>
      <c r="D97" s="9">
        <v>1000</v>
      </c>
      <c r="E97" s="9">
        <v>1</v>
      </c>
      <c r="F97" s="9" t="s">
        <v>12</v>
      </c>
      <c r="G97" s="9">
        <v>0</v>
      </c>
      <c r="H97" s="9">
        <f t="shared" si="4"/>
        <v>1</v>
      </c>
      <c r="I97" s="10">
        <f t="shared" si="5"/>
        <v>0</v>
      </c>
      <c r="J97" s="17">
        <f t="shared" si="7"/>
        <v>0</v>
      </c>
      <c r="K97" s="16"/>
      <c r="L97" s="17">
        <f t="shared" si="6"/>
        <v>0</v>
      </c>
    </row>
    <row r="98" spans="1:12" x14ac:dyDescent="0.25">
      <c r="A98" s="9" t="s">
        <v>24</v>
      </c>
      <c r="B98" s="29" t="s">
        <v>225</v>
      </c>
      <c r="C98" s="9">
        <v>402</v>
      </c>
      <c r="D98" s="9">
        <v>2000</v>
      </c>
      <c r="E98" s="9">
        <v>1</v>
      </c>
      <c r="F98" s="9" t="s">
        <v>12</v>
      </c>
      <c r="G98" s="9">
        <v>0</v>
      </c>
      <c r="H98" s="9">
        <f t="shared" si="4"/>
        <v>1</v>
      </c>
      <c r="I98" s="10">
        <f t="shared" si="5"/>
        <v>0</v>
      </c>
      <c r="J98" s="17">
        <f t="shared" si="7"/>
        <v>0</v>
      </c>
      <c r="K98" s="16"/>
      <c r="L98" s="17">
        <f t="shared" si="6"/>
        <v>0</v>
      </c>
    </row>
    <row r="99" spans="1:12" x14ac:dyDescent="0.25">
      <c r="A99" s="9" t="s">
        <v>24</v>
      </c>
      <c r="B99" s="29" t="s">
        <v>226</v>
      </c>
      <c r="C99" s="9">
        <v>403</v>
      </c>
      <c r="D99" s="9">
        <v>2000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7"/>
        <v>0</v>
      </c>
      <c r="K99" s="16"/>
      <c r="L99" s="17">
        <f t="shared" si="6"/>
        <v>0</v>
      </c>
    </row>
    <row r="100" spans="1:12" x14ac:dyDescent="0.25">
      <c r="A100" s="9" t="s">
        <v>24</v>
      </c>
      <c r="B100" s="29" t="s">
        <v>227</v>
      </c>
      <c r="C100" s="9">
        <v>404</v>
      </c>
      <c r="D100" s="9">
        <v>1000</v>
      </c>
      <c r="E100" s="9">
        <v>1</v>
      </c>
      <c r="F100" s="9" t="s">
        <v>12</v>
      </c>
      <c r="G100" s="9">
        <v>0</v>
      </c>
      <c r="H100" s="9">
        <f t="shared" si="4"/>
        <v>1</v>
      </c>
      <c r="I100" s="10">
        <f t="shared" si="5"/>
        <v>0</v>
      </c>
      <c r="J100" s="17">
        <f t="shared" si="7"/>
        <v>0</v>
      </c>
      <c r="K100" s="16"/>
      <c r="L100" s="17">
        <f t="shared" si="6"/>
        <v>0</v>
      </c>
    </row>
    <row r="101" spans="1:12" x14ac:dyDescent="0.25">
      <c r="A101" s="9" t="s">
        <v>24</v>
      </c>
      <c r="B101" s="29" t="s">
        <v>228</v>
      </c>
      <c r="C101" s="9">
        <v>405</v>
      </c>
      <c r="D101" s="9">
        <v>3000</v>
      </c>
      <c r="E101" s="9">
        <v>1</v>
      </c>
      <c r="F101" s="9" t="s">
        <v>12</v>
      </c>
      <c r="G101" s="9">
        <v>0.5</v>
      </c>
      <c r="H101" s="9">
        <f t="shared" si="4"/>
        <v>0.5</v>
      </c>
      <c r="I101" s="10">
        <f t="shared" si="5"/>
        <v>0.5</v>
      </c>
      <c r="J101" s="17">
        <f t="shared" si="7"/>
        <v>1500</v>
      </c>
      <c r="K101" s="16"/>
      <c r="L101" s="17">
        <f t="shared" si="6"/>
        <v>0</v>
      </c>
    </row>
    <row r="102" spans="1:12" x14ac:dyDescent="0.25">
      <c r="A102" s="9" t="s">
        <v>18</v>
      </c>
      <c r="B102" s="29" t="s">
        <v>256</v>
      </c>
      <c r="C102" s="9">
        <v>413</v>
      </c>
      <c r="D102" s="9">
        <v>2500</v>
      </c>
      <c r="E102" s="9">
        <v>1</v>
      </c>
      <c r="F102" s="9" t="s">
        <v>12</v>
      </c>
      <c r="G102" s="9">
        <v>0</v>
      </c>
      <c r="H102" s="9">
        <f t="shared" si="4"/>
        <v>1</v>
      </c>
      <c r="I102" s="10">
        <f t="shared" si="5"/>
        <v>0</v>
      </c>
      <c r="J102" s="17">
        <f t="shared" si="7"/>
        <v>0</v>
      </c>
      <c r="K102" s="16"/>
      <c r="L102" s="17">
        <f t="shared" si="6"/>
        <v>0</v>
      </c>
    </row>
    <row r="103" spans="1:12" x14ac:dyDescent="0.25">
      <c r="A103" s="9" t="s">
        <v>18</v>
      </c>
      <c r="B103" s="29" t="s">
        <v>257</v>
      </c>
      <c r="C103" s="9">
        <v>414</v>
      </c>
      <c r="D103" s="9">
        <v>2500</v>
      </c>
      <c r="E103" s="9">
        <v>1</v>
      </c>
      <c r="F103" s="9" t="s">
        <v>12</v>
      </c>
      <c r="G103" s="9">
        <v>1</v>
      </c>
      <c r="H103" s="9">
        <f t="shared" si="4"/>
        <v>0</v>
      </c>
      <c r="I103" s="10">
        <f t="shared" si="5"/>
        <v>1</v>
      </c>
      <c r="J103" s="17">
        <f t="shared" si="7"/>
        <v>2500</v>
      </c>
      <c r="K103" s="16"/>
      <c r="L103" s="17">
        <f t="shared" si="6"/>
        <v>0</v>
      </c>
    </row>
    <row r="104" spans="1:12" x14ac:dyDescent="0.25">
      <c r="A104" s="9" t="s">
        <v>17</v>
      </c>
      <c r="B104" s="29" t="s">
        <v>329</v>
      </c>
      <c r="C104" s="9">
        <v>459</v>
      </c>
      <c r="D104" s="9">
        <v>193.75</v>
      </c>
      <c r="E104" s="9">
        <v>38.65</v>
      </c>
      <c r="F104" s="9" t="s">
        <v>10</v>
      </c>
      <c r="G104" s="9">
        <f>E104</f>
        <v>38.65</v>
      </c>
      <c r="H104" s="9">
        <f t="shared" si="4"/>
        <v>0</v>
      </c>
      <c r="I104" s="10">
        <f t="shared" si="5"/>
        <v>1</v>
      </c>
      <c r="J104" s="17">
        <f t="shared" si="7"/>
        <v>7488.4375</v>
      </c>
      <c r="K104" s="16"/>
      <c r="L104" s="17">
        <f t="shared" si="6"/>
        <v>0</v>
      </c>
    </row>
    <row r="105" spans="1:12" x14ac:dyDescent="0.25">
      <c r="A105" s="9" t="s">
        <v>17</v>
      </c>
      <c r="B105" s="29" t="s">
        <v>330</v>
      </c>
      <c r="C105" s="9">
        <v>460</v>
      </c>
      <c r="D105" s="9">
        <v>139.93199999999999</v>
      </c>
      <c r="E105" s="9">
        <v>109.944</v>
      </c>
      <c r="F105" s="9" t="s">
        <v>10</v>
      </c>
      <c r="G105" s="9">
        <f>E105*95%</f>
        <v>104.4468</v>
      </c>
      <c r="H105" s="9">
        <f t="shared" si="4"/>
        <v>5.4972000000000065</v>
      </c>
      <c r="I105" s="10">
        <f t="shared" si="5"/>
        <v>0.95</v>
      </c>
      <c r="J105" s="17">
        <f t="shared" si="7"/>
        <v>14615.449617599998</v>
      </c>
      <c r="K105" s="16"/>
      <c r="L105" s="17">
        <f t="shared" si="6"/>
        <v>0</v>
      </c>
    </row>
    <row r="106" spans="1:12" x14ac:dyDescent="0.25">
      <c r="A106" s="9" t="s">
        <v>17</v>
      </c>
      <c r="B106" s="29" t="s">
        <v>331</v>
      </c>
      <c r="C106" s="9">
        <v>461</v>
      </c>
      <c r="D106" s="9">
        <v>193.75200000000001</v>
      </c>
      <c r="E106" s="9">
        <v>28.122</v>
      </c>
      <c r="F106" s="9" t="s">
        <v>10</v>
      </c>
      <c r="G106" s="9">
        <f>E106*50%</f>
        <v>14.061</v>
      </c>
      <c r="H106" s="9">
        <f t="shared" si="4"/>
        <v>14.061</v>
      </c>
      <c r="I106" s="10">
        <f t="shared" si="5"/>
        <v>0.5</v>
      </c>
      <c r="J106" s="17">
        <f t="shared" si="7"/>
        <v>2724.3468720000001</v>
      </c>
      <c r="K106" s="16"/>
      <c r="L106" s="17">
        <f t="shared" si="6"/>
        <v>0</v>
      </c>
    </row>
    <row r="107" spans="1:12" x14ac:dyDescent="0.25">
      <c r="A107" s="9" t="s">
        <v>9</v>
      </c>
      <c r="B107" s="29" t="s">
        <v>370</v>
      </c>
      <c r="C107" s="9">
        <v>492</v>
      </c>
      <c r="D107" s="9">
        <v>7500</v>
      </c>
      <c r="E107" s="9">
        <v>0.55400000000000005</v>
      </c>
      <c r="F107" s="9" t="s">
        <v>16</v>
      </c>
      <c r="G107" s="9">
        <v>0.55000000000000004</v>
      </c>
      <c r="H107" s="9">
        <f t="shared" si="4"/>
        <v>4.0000000000000036E-3</v>
      </c>
      <c r="I107" s="10">
        <f t="shared" si="5"/>
        <v>0.99277978339350181</v>
      </c>
      <c r="J107" s="17">
        <f t="shared" si="7"/>
        <v>4125</v>
      </c>
      <c r="K107" s="16"/>
      <c r="L107" s="17">
        <f t="shared" si="6"/>
        <v>0</v>
      </c>
    </row>
    <row r="108" spans="1:12" x14ac:dyDescent="0.25">
      <c r="A108" s="9" t="s">
        <v>66</v>
      </c>
      <c r="B108" s="29" t="s">
        <v>360</v>
      </c>
      <c r="C108" s="9">
        <v>496</v>
      </c>
      <c r="D108" s="9">
        <v>322.92</v>
      </c>
      <c r="E108" s="9">
        <v>24.195</v>
      </c>
      <c r="F108" s="9" t="s">
        <v>10</v>
      </c>
      <c r="G108" s="9">
        <v>24.2</v>
      </c>
      <c r="H108" s="9">
        <f t="shared" si="4"/>
        <v>-4.9999999999990052E-3</v>
      </c>
      <c r="I108" s="10">
        <f t="shared" si="5"/>
        <v>1.0002066542674106</v>
      </c>
      <c r="J108" s="17">
        <f t="shared" si="7"/>
        <v>7814.6639999999998</v>
      </c>
      <c r="K108" s="16"/>
      <c r="L108" s="17">
        <f t="shared" si="6"/>
        <v>0</v>
      </c>
    </row>
    <row r="109" spans="1:12" x14ac:dyDescent="0.25">
      <c r="A109" s="9" t="s">
        <v>66</v>
      </c>
      <c r="B109" s="29" t="s">
        <v>362</v>
      </c>
      <c r="C109" s="9">
        <v>498</v>
      </c>
      <c r="D109" s="9">
        <v>322.92</v>
      </c>
      <c r="E109" s="9">
        <v>7.44</v>
      </c>
      <c r="F109" s="9" t="s">
        <v>10</v>
      </c>
      <c r="G109" s="9">
        <v>7.44</v>
      </c>
      <c r="H109" s="9">
        <f t="shared" si="4"/>
        <v>0</v>
      </c>
      <c r="I109" s="10">
        <f t="shared" si="5"/>
        <v>1</v>
      </c>
      <c r="J109" s="17">
        <f t="shared" si="7"/>
        <v>2402.5248000000001</v>
      </c>
      <c r="K109" s="16"/>
      <c r="L109" s="17">
        <f t="shared" si="6"/>
        <v>0</v>
      </c>
    </row>
    <row r="110" spans="1:12" x14ac:dyDescent="0.25">
      <c r="A110" s="9" t="s">
        <v>29</v>
      </c>
      <c r="B110" s="29" t="s">
        <v>434</v>
      </c>
      <c r="C110" s="9">
        <v>517</v>
      </c>
      <c r="D110" s="9">
        <v>2000</v>
      </c>
      <c r="E110" s="9">
        <v>0.48299999999999998</v>
      </c>
      <c r="F110" s="9" t="s">
        <v>14</v>
      </c>
      <c r="G110" s="9">
        <v>0.48</v>
      </c>
      <c r="H110" s="9">
        <f t="shared" si="4"/>
        <v>3.0000000000000027E-3</v>
      </c>
      <c r="I110" s="10">
        <f t="shared" si="5"/>
        <v>0.99378881987577639</v>
      </c>
      <c r="J110" s="17">
        <f t="shared" si="7"/>
        <v>960</v>
      </c>
      <c r="K110" s="16"/>
      <c r="L110" s="17">
        <f t="shared" si="6"/>
        <v>0</v>
      </c>
    </row>
    <row r="111" spans="1:12" x14ac:dyDescent="0.25">
      <c r="A111" s="9" t="s">
        <v>29</v>
      </c>
      <c r="B111" s="29" t="s">
        <v>435</v>
      </c>
      <c r="C111" s="9">
        <v>518</v>
      </c>
      <c r="D111" s="9">
        <v>225</v>
      </c>
      <c r="E111" s="9">
        <v>4.7380000000000004</v>
      </c>
      <c r="F111" s="9" t="s">
        <v>14</v>
      </c>
      <c r="G111" s="9">
        <v>4.74</v>
      </c>
      <c r="H111" s="9">
        <f t="shared" si="4"/>
        <v>-1.9999999999997797E-3</v>
      </c>
      <c r="I111" s="10">
        <f t="shared" si="5"/>
        <v>1.0004221190375686</v>
      </c>
      <c r="J111" s="17">
        <f t="shared" si="7"/>
        <v>1066.5</v>
      </c>
      <c r="K111" s="16"/>
      <c r="L111" s="17">
        <f t="shared" si="6"/>
        <v>0</v>
      </c>
    </row>
    <row r="112" spans="1:12" ht="15.75" x14ac:dyDescent="0.25">
      <c r="J112" s="21">
        <f>SUM(J4:J111)</f>
        <v>575746.65184359998</v>
      </c>
      <c r="L112" s="21">
        <f>SUM(L4:L111)</f>
        <v>0</v>
      </c>
    </row>
  </sheetData>
  <autoFilter ref="A3:O112" xr:uid="{00000000-0009-0000-0000-000066000000}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3:O102"/>
  <sheetViews>
    <sheetView topLeftCell="A77" zoomScale="85" zoomScaleNormal="85" workbookViewId="0">
      <pane xSplit="2" topLeftCell="C1" activePane="topRight" state="frozen"/>
      <selection activeCell="A25" sqref="A25"/>
      <selection pane="topRight" activeCell="L4" sqref="A4:L101"/>
    </sheetView>
  </sheetViews>
  <sheetFormatPr defaultRowHeight="15" x14ac:dyDescent="0.25"/>
  <cols>
    <col min="1" max="1" width="31.7109375" customWidth="1"/>
    <col min="2" max="2" width="5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30</v>
      </c>
      <c r="H4" s="9">
        <f>E4-G4</f>
        <v>38.67</v>
      </c>
      <c r="I4" s="10">
        <f>G4/E4</f>
        <v>0.43687199650502401</v>
      </c>
      <c r="J4" s="17">
        <f>D4*G4</f>
        <v>1620</v>
      </c>
      <c r="K4" s="16"/>
      <c r="L4" s="17">
        <f>D4*E4*K4</f>
        <v>0</v>
      </c>
      <c r="N4" s="17" t="s">
        <v>17</v>
      </c>
      <c r="O4" s="17">
        <f>SUMIF($A$4:$A$1499,"AAIDHUL MIAH",$L$4:$L$1499)</f>
        <v>5520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7" si="0">E5-G5</f>
        <v>0</v>
      </c>
      <c r="I5" s="10">
        <f t="shared" ref="I5:I67" si="1">G5/E5</f>
        <v>1</v>
      </c>
      <c r="J5" s="17">
        <f t="shared" ref="J5:J68" si="2">D5*G5</f>
        <v>4000</v>
      </c>
      <c r="K5" s="16"/>
      <c r="L5" s="17">
        <f t="shared" ref="L5:L67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0</v>
      </c>
      <c r="H14" s="9">
        <f t="shared" si="0"/>
        <v>68.67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29" t="s">
        <v>369</v>
      </c>
      <c r="C26" s="9">
        <v>38</v>
      </c>
      <c r="D26" s="9">
        <v>7000</v>
      </c>
      <c r="E26" s="9">
        <v>1</v>
      </c>
      <c r="F26" s="9" t="s">
        <v>12</v>
      </c>
      <c r="G26" s="9">
        <v>0.4</v>
      </c>
      <c r="H26" s="9">
        <f t="shared" si="0"/>
        <v>0.6</v>
      </c>
      <c r="I26" s="10">
        <f t="shared" si="1"/>
        <v>0.4</v>
      </c>
      <c r="J26" s="17">
        <f t="shared" si="2"/>
        <v>2800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51" t="s">
        <v>472</v>
      </c>
      <c r="O29" s="21">
        <f>SUM(O4:O28)</f>
        <v>5520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9.25</v>
      </c>
      <c r="H33" s="9">
        <f t="shared" si="0"/>
        <v>5.0000000000061107E-4</v>
      </c>
      <c r="I33" s="10">
        <f t="shared" si="1"/>
        <v>0.99994594886762866</v>
      </c>
      <c r="J33" s="17">
        <f t="shared" si="2"/>
        <v>2987.01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0.32</v>
      </c>
      <c r="H34" s="9">
        <f t="shared" si="0"/>
        <v>0.67999999999999994</v>
      </c>
      <c r="I34" s="10">
        <f t="shared" si="1"/>
        <v>0.32</v>
      </c>
      <c r="J34" s="17">
        <f t="shared" si="2"/>
        <v>8000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17</v>
      </c>
      <c r="B41" s="29" t="s">
        <v>118</v>
      </c>
      <c r="C41" s="9">
        <v>63</v>
      </c>
      <c r="D41" s="9">
        <v>3000</v>
      </c>
      <c r="E41" s="9">
        <v>0.61</v>
      </c>
      <c r="F41" s="9" t="s">
        <v>14</v>
      </c>
      <c r="G41" s="9">
        <v>0.61</v>
      </c>
      <c r="H41" s="9">
        <f t="shared" si="0"/>
        <v>0</v>
      </c>
      <c r="I41" s="10">
        <f t="shared" si="1"/>
        <v>1</v>
      </c>
      <c r="J41" s="17">
        <f t="shared" si="2"/>
        <v>1830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10000</v>
      </c>
      <c r="E46" s="9">
        <v>0.15</v>
      </c>
      <c r="F46" s="9" t="s">
        <v>16</v>
      </c>
      <c r="G46" s="9">
        <v>0</v>
      </c>
      <c r="H46" s="9">
        <f t="shared" si="0"/>
        <v>0.15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124</v>
      </c>
      <c r="C47" s="9">
        <v>84</v>
      </c>
      <c r="D47" s="9">
        <v>322.92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2"/>
        <v>12671.380800000001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125</v>
      </c>
      <c r="C48" s="9">
        <v>85</v>
      </c>
      <c r="D48" s="9">
        <v>322.92</v>
      </c>
      <c r="E48" s="9">
        <v>107.8</v>
      </c>
      <c r="F48" s="9" t="s">
        <v>10</v>
      </c>
      <c r="G48" s="9">
        <v>107.8</v>
      </c>
      <c r="H48" s="9">
        <f t="shared" si="0"/>
        <v>0</v>
      </c>
      <c r="I48" s="10">
        <f t="shared" si="1"/>
        <v>1</v>
      </c>
      <c r="J48" s="17">
        <f t="shared" si="2"/>
        <v>34810.775999999998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126</v>
      </c>
      <c r="C49" s="9">
        <v>86</v>
      </c>
      <c r="D49" s="9">
        <v>322.92</v>
      </c>
      <c r="E49" s="9">
        <v>12.27</v>
      </c>
      <c r="F49" s="9" t="s">
        <v>10</v>
      </c>
      <c r="G49" s="9">
        <v>12.27</v>
      </c>
      <c r="H49" s="9">
        <f t="shared" si="0"/>
        <v>0</v>
      </c>
      <c r="I49" s="10">
        <f t="shared" si="1"/>
        <v>1</v>
      </c>
      <c r="J49" s="17">
        <f t="shared" si="2"/>
        <v>3962.2284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127</v>
      </c>
      <c r="C50" s="9">
        <v>87</v>
      </c>
      <c r="D50" s="9">
        <v>322.92</v>
      </c>
      <c r="E50" s="9">
        <v>9.8149999999999995</v>
      </c>
      <c r="F50" s="9" t="s">
        <v>10</v>
      </c>
      <c r="G50" s="9">
        <f>E50</f>
        <v>9.8149999999999995</v>
      </c>
      <c r="H50" s="9">
        <f t="shared" si="0"/>
        <v>0</v>
      </c>
      <c r="I50" s="10">
        <f t="shared" si="1"/>
        <v>1</v>
      </c>
      <c r="J50" s="17">
        <f t="shared" si="2"/>
        <v>3169.4598000000001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131</v>
      </c>
      <c r="C54" s="9">
        <v>93</v>
      </c>
      <c r="D54" s="9">
        <v>3000</v>
      </c>
      <c r="E54" s="9">
        <v>0.83</v>
      </c>
      <c r="F54" s="9" t="s">
        <v>14</v>
      </c>
      <c r="G54" s="9">
        <v>0.83</v>
      </c>
      <c r="H54" s="9">
        <f t="shared" si="0"/>
        <v>0</v>
      </c>
      <c r="I54" s="10">
        <f t="shared" si="1"/>
        <v>1</v>
      </c>
      <c r="J54" s="17">
        <f t="shared" si="2"/>
        <v>2490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0.13</v>
      </c>
      <c r="F55" s="9" t="s">
        <v>16</v>
      </c>
      <c r="G55" s="9">
        <v>0</v>
      </c>
      <c r="H55" s="9">
        <f t="shared" si="0"/>
        <v>0.13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0.19</v>
      </c>
      <c r="F56" s="9" t="s">
        <v>16</v>
      </c>
      <c r="G56" s="9">
        <v>0</v>
      </c>
      <c r="H56" s="9">
        <f t="shared" si="0"/>
        <v>0.19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7000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17</v>
      </c>
      <c r="B58" s="29" t="s">
        <v>529</v>
      </c>
      <c r="C58" s="9">
        <v>106</v>
      </c>
      <c r="D58" s="9">
        <v>240</v>
      </c>
      <c r="E58" s="9">
        <v>10.8</v>
      </c>
      <c r="F58" s="9" t="s">
        <v>10</v>
      </c>
      <c r="G58" s="9">
        <v>0</v>
      </c>
      <c r="H58" s="9">
        <f t="shared" si="0"/>
        <v>10.8</v>
      </c>
      <c r="I58" s="10">
        <f t="shared" si="1"/>
        <v>0</v>
      </c>
      <c r="J58" s="17">
        <f t="shared" si="2"/>
        <v>0</v>
      </c>
      <c r="K58" s="16">
        <v>1</v>
      </c>
      <c r="L58" s="17">
        <f t="shared" si="3"/>
        <v>2592</v>
      </c>
    </row>
    <row r="59" spans="1:12" x14ac:dyDescent="0.25">
      <c r="A59" s="9" t="s">
        <v>17</v>
      </c>
      <c r="B59" s="29" t="s">
        <v>136</v>
      </c>
      <c r="C59" s="9">
        <v>107</v>
      </c>
      <c r="D59" s="9">
        <v>322.92</v>
      </c>
      <c r="E59" s="9">
        <v>24.14</v>
      </c>
      <c r="F59" s="9" t="s">
        <v>10</v>
      </c>
      <c r="G59" s="9">
        <v>0</v>
      </c>
      <c r="H59" s="9">
        <f t="shared" si="0"/>
        <v>24.14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137</v>
      </c>
      <c r="C60" s="9">
        <v>108</v>
      </c>
      <c r="D60" s="9">
        <v>322.92</v>
      </c>
      <c r="E60" s="9">
        <v>1.89</v>
      </c>
      <c r="F60" s="9" t="s">
        <v>10</v>
      </c>
      <c r="G60" s="9">
        <v>0</v>
      </c>
      <c r="H60" s="9">
        <f t="shared" si="0"/>
        <v>1.89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</v>
      </c>
      <c r="H61" s="9">
        <f t="shared" si="0"/>
        <v>0.61</v>
      </c>
      <c r="I61" s="10">
        <f t="shared" si="1"/>
        <v>0</v>
      </c>
      <c r="J61" s="17">
        <f t="shared" si="2"/>
        <v>0</v>
      </c>
      <c r="K61" s="16">
        <v>1</v>
      </c>
      <c r="L61" s="17">
        <f t="shared" si="3"/>
        <v>1220</v>
      </c>
    </row>
    <row r="62" spans="1:12" x14ac:dyDescent="0.25">
      <c r="A62" s="9" t="s">
        <v>17</v>
      </c>
      <c r="B62" s="29" t="s">
        <v>139</v>
      </c>
      <c r="C62" s="9">
        <v>112</v>
      </c>
      <c r="D62" s="9">
        <v>225</v>
      </c>
      <c r="E62" s="9">
        <v>2.37</v>
      </c>
      <c r="F62" s="9" t="s">
        <v>14</v>
      </c>
      <c r="G62" s="9">
        <v>0</v>
      </c>
      <c r="H62" s="9">
        <f t="shared" si="0"/>
        <v>2.37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0</v>
      </c>
      <c r="H63" s="9">
        <f t="shared" si="0"/>
        <v>44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3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3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94.59</v>
      </c>
      <c r="F66" s="9" t="s">
        <v>10</v>
      </c>
      <c r="G66" s="9">
        <v>94.59</v>
      </c>
      <c r="H66" s="9">
        <f t="shared" si="0"/>
        <v>0</v>
      </c>
      <c r="I66" s="10">
        <f t="shared" si="1"/>
        <v>1</v>
      </c>
      <c r="J66" s="17">
        <f t="shared" si="2"/>
        <v>18327.001680000001</v>
      </c>
      <c r="K66" s="16"/>
      <c r="L66" s="17">
        <f t="shared" si="3"/>
        <v>0</v>
      </c>
    </row>
    <row r="67" spans="1:13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109.92</v>
      </c>
      <c r="H67" s="9">
        <f t="shared" si="0"/>
        <v>19.399999999999991</v>
      </c>
      <c r="I67" s="10">
        <f t="shared" si="1"/>
        <v>0.84998453448809164</v>
      </c>
      <c r="J67" s="17">
        <f t="shared" si="2"/>
        <v>21297.219840000002</v>
      </c>
      <c r="K67" s="16"/>
      <c r="L67" s="17">
        <f t="shared" si="3"/>
        <v>0</v>
      </c>
    </row>
    <row r="68" spans="1:13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f>E68*90%</f>
        <v>56.675699999999999</v>
      </c>
      <c r="H68" s="9">
        <f t="shared" ref="H68:H101" si="4">E68-G68</f>
        <v>6.2972999999999999</v>
      </c>
      <c r="I68" s="10">
        <f t="shared" ref="I68:I101" si="5">G68/E68</f>
        <v>0.9</v>
      </c>
      <c r="J68" s="17">
        <f t="shared" si="2"/>
        <v>10981.0302264</v>
      </c>
      <c r="K68" s="16"/>
      <c r="L68" s="17">
        <f t="shared" ref="L68:L101" si="6">D68*E68*K68</f>
        <v>0</v>
      </c>
    </row>
    <row r="69" spans="1:13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0</v>
      </c>
      <c r="H69" s="9">
        <f t="shared" si="4"/>
        <v>30.1</v>
      </c>
      <c r="I69" s="10">
        <f t="shared" si="5"/>
        <v>0</v>
      </c>
      <c r="J69" s="17">
        <f t="shared" ref="J69:J101" si="7">D69*G69</f>
        <v>0</v>
      </c>
      <c r="K69" s="16"/>
      <c r="L69" s="17">
        <f t="shared" si="6"/>
        <v>0</v>
      </c>
    </row>
    <row r="70" spans="1:13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7"/>
        <v>0</v>
      </c>
      <c r="K70" s="16"/>
      <c r="L70" s="17">
        <f t="shared" si="6"/>
        <v>0</v>
      </c>
    </row>
    <row r="71" spans="1:13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</v>
      </c>
      <c r="H71" s="9">
        <f t="shared" si="4"/>
        <v>0.5</v>
      </c>
      <c r="I71" s="10">
        <f t="shared" si="5"/>
        <v>0</v>
      </c>
      <c r="J71" s="17">
        <f t="shared" si="7"/>
        <v>0</v>
      </c>
      <c r="K71" s="16"/>
      <c r="L71" s="17">
        <f t="shared" si="6"/>
        <v>0</v>
      </c>
    </row>
    <row r="72" spans="1:13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f>E72</f>
        <v>268.5</v>
      </c>
      <c r="H72" s="9">
        <f t="shared" si="4"/>
        <v>0</v>
      </c>
      <c r="I72" s="10">
        <f t="shared" si="5"/>
        <v>1</v>
      </c>
      <c r="J72" s="17">
        <f t="shared" si="7"/>
        <v>9397.5</v>
      </c>
      <c r="K72" s="16"/>
      <c r="L72" s="17">
        <f t="shared" si="6"/>
        <v>0</v>
      </c>
    </row>
    <row r="73" spans="1:13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197</v>
      </c>
      <c r="F73" s="9" t="s">
        <v>10</v>
      </c>
      <c r="G73" s="9">
        <f>E73</f>
        <v>197</v>
      </c>
      <c r="H73" s="9">
        <f t="shared" si="4"/>
        <v>0</v>
      </c>
      <c r="I73" s="10">
        <f t="shared" si="5"/>
        <v>1</v>
      </c>
      <c r="J73" s="17">
        <f t="shared" si="7"/>
        <v>2119.7199999999998</v>
      </c>
      <c r="K73" s="16"/>
      <c r="L73" s="17">
        <f t="shared" si="6"/>
        <v>0</v>
      </c>
    </row>
    <row r="74" spans="1:13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f>E74*80%</f>
        <v>47.872000000000007</v>
      </c>
      <c r="H74" s="9">
        <f t="shared" si="4"/>
        <v>11.967999999999996</v>
      </c>
      <c r="I74" s="10">
        <f t="shared" si="5"/>
        <v>0.8</v>
      </c>
      <c r="J74" s="17">
        <f t="shared" si="7"/>
        <v>6698.8247040000006</v>
      </c>
      <c r="K74" s="16"/>
      <c r="L74" s="17">
        <f t="shared" si="6"/>
        <v>0</v>
      </c>
      <c r="M74" s="25"/>
    </row>
    <row r="75" spans="1:13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f>E75*80%</f>
        <v>141.39200000000002</v>
      </c>
      <c r="H75" s="9">
        <f t="shared" si="4"/>
        <v>35.347999999999985</v>
      </c>
      <c r="I75" s="10">
        <f t="shared" si="5"/>
        <v>0.8</v>
      </c>
      <c r="J75" s="17">
        <f t="shared" si="7"/>
        <v>19785.265344000003</v>
      </c>
      <c r="K75" s="16"/>
      <c r="L75" s="17">
        <f t="shared" si="6"/>
        <v>0</v>
      </c>
    </row>
    <row r="76" spans="1:13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131.565</v>
      </c>
      <c r="F76" s="9" t="s">
        <v>10</v>
      </c>
      <c r="G76" s="9">
        <f>E76*40%</f>
        <v>52.626000000000005</v>
      </c>
      <c r="H76" s="9">
        <f t="shared" si="4"/>
        <v>78.938999999999993</v>
      </c>
      <c r="I76" s="10">
        <f t="shared" si="5"/>
        <v>0.4</v>
      </c>
      <c r="J76" s="17">
        <f t="shared" si="7"/>
        <v>10196.392752000002</v>
      </c>
      <c r="K76" s="16"/>
      <c r="L76" s="17">
        <f t="shared" si="6"/>
        <v>0</v>
      </c>
    </row>
    <row r="77" spans="1:13" x14ac:dyDescent="0.25">
      <c r="A77" s="9" t="s">
        <v>18</v>
      </c>
      <c r="B77" s="29" t="s">
        <v>151</v>
      </c>
      <c r="C77" s="9">
        <v>150</v>
      </c>
      <c r="D77" s="9">
        <v>14500</v>
      </c>
      <c r="E77" s="9">
        <v>1</v>
      </c>
      <c r="F77" s="9" t="s">
        <v>12</v>
      </c>
      <c r="G77" s="9">
        <v>1</v>
      </c>
      <c r="H77" s="9">
        <f t="shared" si="4"/>
        <v>0</v>
      </c>
      <c r="I77" s="10">
        <f t="shared" si="5"/>
        <v>1</v>
      </c>
      <c r="J77" s="17">
        <f t="shared" si="7"/>
        <v>14500</v>
      </c>
      <c r="K77" s="16"/>
      <c r="L77" s="17">
        <f t="shared" si="6"/>
        <v>0</v>
      </c>
    </row>
    <row r="78" spans="1:13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81.650000000000006</v>
      </c>
      <c r="F78" s="9" t="s">
        <v>10</v>
      </c>
      <c r="G78" s="9">
        <v>0</v>
      </c>
      <c r="H78" s="9">
        <f t="shared" si="4"/>
        <v>81.650000000000006</v>
      </c>
      <c r="I78" s="10">
        <f t="shared" si="5"/>
        <v>0</v>
      </c>
      <c r="J78" s="17">
        <f t="shared" si="7"/>
        <v>0</v>
      </c>
      <c r="K78" s="16"/>
      <c r="L78" s="17">
        <f t="shared" si="6"/>
        <v>0</v>
      </c>
    </row>
    <row r="79" spans="1:13" x14ac:dyDescent="0.25">
      <c r="A79" s="9" t="s">
        <v>17</v>
      </c>
      <c r="B79" s="29" t="s">
        <v>153</v>
      </c>
      <c r="C79" s="9">
        <v>152</v>
      </c>
      <c r="D79" s="9">
        <v>139.93199999999999</v>
      </c>
      <c r="E79" s="9">
        <v>228.24</v>
      </c>
      <c r="F79" s="9" t="s">
        <v>10</v>
      </c>
      <c r="G79" s="9">
        <v>0</v>
      </c>
      <c r="H79" s="9">
        <f t="shared" si="4"/>
        <v>228.24</v>
      </c>
      <c r="I79" s="10">
        <f t="shared" si="5"/>
        <v>0</v>
      </c>
      <c r="J79" s="17">
        <f t="shared" si="7"/>
        <v>0</v>
      </c>
      <c r="K79" s="16"/>
      <c r="L79" s="17">
        <f t="shared" si="6"/>
        <v>0</v>
      </c>
    </row>
    <row r="80" spans="1:13" x14ac:dyDescent="0.25">
      <c r="A80" s="9" t="s">
        <v>17</v>
      </c>
      <c r="B80" s="29" t="s">
        <v>154</v>
      </c>
      <c r="C80" s="9">
        <v>156</v>
      </c>
      <c r="D80" s="9">
        <v>193.75200000000001</v>
      </c>
      <c r="E80" s="9">
        <v>109.17700000000001</v>
      </c>
      <c r="F80" s="9" t="s">
        <v>10</v>
      </c>
      <c r="G80" s="9">
        <f>E80*40%</f>
        <v>43.670800000000007</v>
      </c>
      <c r="H80" s="9">
        <f t="shared" si="4"/>
        <v>65.506200000000007</v>
      </c>
      <c r="I80" s="10">
        <f t="shared" si="5"/>
        <v>0.4</v>
      </c>
      <c r="J80" s="17">
        <f t="shared" si="7"/>
        <v>8461.304841600002</v>
      </c>
      <c r="K80" s="16"/>
      <c r="L80" s="17">
        <f t="shared" si="6"/>
        <v>0</v>
      </c>
    </row>
    <row r="81" spans="1:12" x14ac:dyDescent="0.25">
      <c r="A81" s="9" t="s">
        <v>17</v>
      </c>
      <c r="B81" s="29" t="s">
        <v>155</v>
      </c>
      <c r="C81" s="9">
        <v>160</v>
      </c>
      <c r="D81" s="9">
        <v>139.93199999999999</v>
      </c>
      <c r="E81" s="9">
        <v>9.76</v>
      </c>
      <c r="F81" s="9" t="s">
        <v>10</v>
      </c>
      <c r="G81" s="9">
        <v>0</v>
      </c>
      <c r="H81" s="9">
        <f t="shared" si="4"/>
        <v>9.76</v>
      </c>
      <c r="I81" s="10">
        <f t="shared" si="5"/>
        <v>0</v>
      </c>
      <c r="J81" s="17">
        <f t="shared" si="7"/>
        <v>0</v>
      </c>
      <c r="K81" s="16"/>
      <c r="L81" s="17">
        <f t="shared" si="6"/>
        <v>0</v>
      </c>
    </row>
    <row r="82" spans="1:12" x14ac:dyDescent="0.25">
      <c r="A82" s="9" t="s">
        <v>17</v>
      </c>
      <c r="B82" s="29" t="s">
        <v>156</v>
      </c>
      <c r="C82" s="9">
        <v>161</v>
      </c>
      <c r="D82" s="9">
        <v>139.93199999999999</v>
      </c>
      <c r="E82" s="9">
        <v>34.159999999999997</v>
      </c>
      <c r="F82" s="9" t="s">
        <v>10</v>
      </c>
      <c r="G82" s="9">
        <v>0</v>
      </c>
      <c r="H82" s="9">
        <f t="shared" si="4"/>
        <v>34.159999999999997</v>
      </c>
      <c r="I82" s="10">
        <f t="shared" si="5"/>
        <v>0</v>
      </c>
      <c r="J82" s="17">
        <f t="shared" si="7"/>
        <v>0</v>
      </c>
      <c r="K82" s="16"/>
      <c r="L82" s="17">
        <f t="shared" si="6"/>
        <v>0</v>
      </c>
    </row>
    <row r="83" spans="1:12" x14ac:dyDescent="0.25">
      <c r="A83" s="9" t="s">
        <v>17</v>
      </c>
      <c r="B83" s="29" t="s">
        <v>157</v>
      </c>
      <c r="C83" s="9">
        <v>165</v>
      </c>
      <c r="D83" s="9">
        <v>193.75200000000001</v>
      </c>
      <c r="E83" s="9">
        <v>99.15</v>
      </c>
      <c r="F83" s="9" t="s">
        <v>10</v>
      </c>
      <c r="G83" s="9">
        <f>E83*40%</f>
        <v>39.660000000000004</v>
      </c>
      <c r="H83" s="9">
        <f t="shared" si="4"/>
        <v>59.49</v>
      </c>
      <c r="I83" s="10">
        <f t="shared" si="5"/>
        <v>0.4</v>
      </c>
      <c r="J83" s="17">
        <f t="shared" si="7"/>
        <v>7684.2043200000007</v>
      </c>
      <c r="K83" s="16"/>
      <c r="L83" s="17">
        <f t="shared" si="6"/>
        <v>0</v>
      </c>
    </row>
    <row r="84" spans="1:12" x14ac:dyDescent="0.25">
      <c r="A84" s="9" t="s">
        <v>18</v>
      </c>
      <c r="B84" s="29" t="s">
        <v>196</v>
      </c>
      <c r="C84" s="9">
        <v>246</v>
      </c>
      <c r="D84" s="9">
        <v>15500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5"/>
        <v>0</v>
      </c>
      <c r="J84" s="17">
        <f t="shared" si="7"/>
        <v>0</v>
      </c>
      <c r="K84" s="16"/>
      <c r="L84" s="17">
        <f t="shared" si="6"/>
        <v>0</v>
      </c>
    </row>
    <row r="85" spans="1:12" x14ac:dyDescent="0.25">
      <c r="A85" s="9" t="s">
        <v>18</v>
      </c>
      <c r="B85" s="29" t="s">
        <v>197</v>
      </c>
      <c r="C85" s="9">
        <v>248</v>
      </c>
      <c r="D85" s="9">
        <v>2000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7"/>
        <v>0</v>
      </c>
      <c r="K85" s="16"/>
      <c r="L85" s="17">
        <f t="shared" si="6"/>
        <v>0</v>
      </c>
    </row>
    <row r="86" spans="1:12" x14ac:dyDescent="0.25">
      <c r="A86" s="9" t="s">
        <v>24</v>
      </c>
      <c r="B86" s="29" t="s">
        <v>198</v>
      </c>
      <c r="C86" s="9">
        <v>250</v>
      </c>
      <c r="D86" s="9">
        <v>9000</v>
      </c>
      <c r="E86" s="9">
        <v>1</v>
      </c>
      <c r="F86" s="9" t="s">
        <v>12</v>
      </c>
      <c r="G86" s="9">
        <v>0.5</v>
      </c>
      <c r="H86" s="9">
        <f t="shared" si="4"/>
        <v>0.5</v>
      </c>
      <c r="I86" s="10">
        <f t="shared" si="5"/>
        <v>0.5</v>
      </c>
      <c r="J86" s="17">
        <f t="shared" si="7"/>
        <v>4500</v>
      </c>
      <c r="K86" s="16"/>
      <c r="L86" s="17">
        <f t="shared" si="6"/>
        <v>0</v>
      </c>
    </row>
    <row r="87" spans="1:12" x14ac:dyDescent="0.25">
      <c r="A87" s="9" t="s">
        <v>24</v>
      </c>
      <c r="B87" s="29" t="s">
        <v>199</v>
      </c>
      <c r="C87" s="9">
        <v>251</v>
      </c>
      <c r="D87" s="9">
        <v>6000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7"/>
        <v>0</v>
      </c>
      <c r="K87" s="16"/>
      <c r="L87" s="17">
        <f t="shared" si="6"/>
        <v>0</v>
      </c>
    </row>
    <row r="88" spans="1:12" x14ac:dyDescent="0.25">
      <c r="A88" s="9" t="s">
        <v>24</v>
      </c>
      <c r="B88" s="29" t="s">
        <v>200</v>
      </c>
      <c r="C88" s="9">
        <v>253</v>
      </c>
      <c r="D88" s="9">
        <v>500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7"/>
        <v>0</v>
      </c>
      <c r="K88" s="16"/>
      <c r="L88" s="17">
        <f t="shared" si="6"/>
        <v>0</v>
      </c>
    </row>
    <row r="89" spans="1:12" x14ac:dyDescent="0.25">
      <c r="A89" s="9" t="s">
        <v>24</v>
      </c>
      <c r="B89" s="29" t="s">
        <v>25</v>
      </c>
      <c r="C89" s="9">
        <v>254</v>
      </c>
      <c r="D89" s="9">
        <v>4000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7"/>
        <v>0</v>
      </c>
      <c r="K89" s="16"/>
      <c r="L89" s="17">
        <f t="shared" si="6"/>
        <v>0</v>
      </c>
    </row>
    <row r="90" spans="1:12" x14ac:dyDescent="0.25">
      <c r="A90" s="9" t="s">
        <v>24</v>
      </c>
      <c r="B90" s="29" t="s">
        <v>201</v>
      </c>
      <c r="C90" s="9">
        <v>255</v>
      </c>
      <c r="D90" s="9">
        <v>6000</v>
      </c>
      <c r="E90" s="9">
        <v>1</v>
      </c>
      <c r="F90" s="9" t="s">
        <v>12</v>
      </c>
      <c r="G90" s="9">
        <v>0</v>
      </c>
      <c r="H90" s="9">
        <f t="shared" si="4"/>
        <v>1</v>
      </c>
      <c r="I90" s="10">
        <f t="shared" si="5"/>
        <v>0</v>
      </c>
      <c r="J90" s="17">
        <f t="shared" si="7"/>
        <v>0</v>
      </c>
      <c r="K90" s="16"/>
      <c r="L90" s="17">
        <f t="shared" si="6"/>
        <v>0</v>
      </c>
    </row>
    <row r="91" spans="1:12" x14ac:dyDescent="0.25">
      <c r="A91" s="9" t="s">
        <v>24</v>
      </c>
      <c r="B91" s="29" t="s">
        <v>202</v>
      </c>
      <c r="C91" s="9">
        <v>257</v>
      </c>
      <c r="D91" s="9">
        <v>1800</v>
      </c>
      <c r="E91" s="9">
        <v>1</v>
      </c>
      <c r="F91" s="9" t="s">
        <v>12</v>
      </c>
      <c r="G91" s="9">
        <v>0</v>
      </c>
      <c r="H91" s="9">
        <f t="shared" si="4"/>
        <v>1</v>
      </c>
      <c r="I91" s="10">
        <f t="shared" si="5"/>
        <v>0</v>
      </c>
      <c r="J91" s="17">
        <f t="shared" si="7"/>
        <v>0</v>
      </c>
      <c r="K91" s="16"/>
      <c r="L91" s="17">
        <f t="shared" si="6"/>
        <v>0</v>
      </c>
    </row>
    <row r="92" spans="1:12" x14ac:dyDescent="0.25">
      <c r="A92" s="9" t="s">
        <v>24</v>
      </c>
      <c r="B92" s="29" t="s">
        <v>203</v>
      </c>
      <c r="C92" s="9">
        <v>258</v>
      </c>
      <c r="D92" s="9">
        <v>2000</v>
      </c>
      <c r="E92" s="9">
        <v>1</v>
      </c>
      <c r="F92" s="9" t="s">
        <v>12</v>
      </c>
      <c r="G92" s="9">
        <v>0</v>
      </c>
      <c r="H92" s="9">
        <f t="shared" si="4"/>
        <v>1</v>
      </c>
      <c r="I92" s="10">
        <f t="shared" si="5"/>
        <v>0</v>
      </c>
      <c r="J92" s="17">
        <f t="shared" si="7"/>
        <v>0</v>
      </c>
      <c r="K92" s="16"/>
      <c r="L92" s="17">
        <f t="shared" si="6"/>
        <v>0</v>
      </c>
    </row>
    <row r="93" spans="1:12" x14ac:dyDescent="0.25">
      <c r="A93" s="9" t="s">
        <v>17</v>
      </c>
      <c r="B93" s="29" t="s">
        <v>211</v>
      </c>
      <c r="C93" s="9">
        <v>274</v>
      </c>
      <c r="D93" s="9">
        <v>225</v>
      </c>
      <c r="E93" s="9">
        <v>1</v>
      </c>
      <c r="F93" s="9" t="s">
        <v>12</v>
      </c>
      <c r="G93" s="9">
        <v>0</v>
      </c>
      <c r="H93" s="9">
        <f t="shared" si="4"/>
        <v>1</v>
      </c>
      <c r="I93" s="10">
        <f t="shared" si="5"/>
        <v>0</v>
      </c>
      <c r="J93" s="17">
        <f t="shared" si="7"/>
        <v>0</v>
      </c>
      <c r="K93" s="16"/>
      <c r="L93" s="17">
        <f t="shared" si="6"/>
        <v>0</v>
      </c>
    </row>
    <row r="94" spans="1:12" x14ac:dyDescent="0.25">
      <c r="A94" s="9" t="s">
        <v>30</v>
      </c>
      <c r="B94" s="29" t="s">
        <v>214</v>
      </c>
      <c r="C94" s="9">
        <v>277</v>
      </c>
      <c r="D94" s="9">
        <v>34</v>
      </c>
      <c r="E94" s="9">
        <v>76.528999999999996</v>
      </c>
      <c r="F94" s="9" t="s">
        <v>31</v>
      </c>
      <c r="G94" s="9">
        <v>0</v>
      </c>
      <c r="H94" s="9">
        <f t="shared" si="4"/>
        <v>76.528999999999996</v>
      </c>
      <c r="I94" s="10">
        <f t="shared" si="5"/>
        <v>0</v>
      </c>
      <c r="J94" s="17">
        <f t="shared" si="7"/>
        <v>0</v>
      </c>
      <c r="K94" s="16"/>
      <c r="L94" s="17">
        <f t="shared" si="6"/>
        <v>0</v>
      </c>
    </row>
    <row r="95" spans="1:12" x14ac:dyDescent="0.25">
      <c r="A95" s="9" t="s">
        <v>30</v>
      </c>
      <c r="B95" s="29" t="s">
        <v>215</v>
      </c>
      <c r="C95" s="9">
        <v>278</v>
      </c>
      <c r="D95" s="9">
        <v>77</v>
      </c>
      <c r="E95" s="9">
        <v>29.302600000000002</v>
      </c>
      <c r="F95" s="9" t="s">
        <v>31</v>
      </c>
      <c r="G95" s="9">
        <v>29.3</v>
      </c>
      <c r="H95" s="9">
        <f t="shared" si="4"/>
        <v>2.6000000000010459E-3</v>
      </c>
      <c r="I95" s="10">
        <f t="shared" si="5"/>
        <v>0.99991127067222696</v>
      </c>
      <c r="J95" s="17">
        <f t="shared" si="7"/>
        <v>2256.1</v>
      </c>
      <c r="K95" s="16"/>
      <c r="L95" s="17">
        <f t="shared" si="6"/>
        <v>0</v>
      </c>
    </row>
    <row r="96" spans="1:12" x14ac:dyDescent="0.25">
      <c r="A96" s="9" t="s">
        <v>30</v>
      </c>
      <c r="B96" s="29" t="s">
        <v>216</v>
      </c>
      <c r="C96" s="9">
        <v>279</v>
      </c>
      <c r="D96" s="9">
        <v>23</v>
      </c>
      <c r="E96" s="9">
        <v>66</v>
      </c>
      <c r="F96" s="9" t="s">
        <v>23</v>
      </c>
      <c r="G96" s="9">
        <v>0</v>
      </c>
      <c r="H96" s="9">
        <f t="shared" si="4"/>
        <v>66</v>
      </c>
      <c r="I96" s="10">
        <f t="shared" si="5"/>
        <v>0</v>
      </c>
      <c r="J96" s="17">
        <f t="shared" si="7"/>
        <v>0</v>
      </c>
      <c r="K96" s="16"/>
      <c r="L96" s="17">
        <f t="shared" si="6"/>
        <v>0</v>
      </c>
    </row>
    <row r="97" spans="1:12" x14ac:dyDescent="0.25">
      <c r="A97" s="9" t="s">
        <v>30</v>
      </c>
      <c r="B97" s="29" t="s">
        <v>217</v>
      </c>
      <c r="C97" s="9">
        <v>280</v>
      </c>
      <c r="D97" s="9">
        <v>151</v>
      </c>
      <c r="E97" s="9">
        <v>17.375499999999999</v>
      </c>
      <c r="F97" s="9" t="s">
        <v>31</v>
      </c>
      <c r="G97" s="9">
        <v>0</v>
      </c>
      <c r="H97" s="9">
        <f t="shared" si="4"/>
        <v>17.375499999999999</v>
      </c>
      <c r="I97" s="10">
        <f t="shared" si="5"/>
        <v>0</v>
      </c>
      <c r="J97" s="17">
        <f t="shared" si="7"/>
        <v>0</v>
      </c>
      <c r="K97" s="16"/>
      <c r="L97" s="17">
        <f t="shared" si="6"/>
        <v>0</v>
      </c>
    </row>
    <row r="98" spans="1:12" x14ac:dyDescent="0.25">
      <c r="A98" s="9" t="s">
        <v>21</v>
      </c>
      <c r="B98" s="29" t="s">
        <v>219</v>
      </c>
      <c r="C98" s="9">
        <v>283</v>
      </c>
      <c r="D98" s="9">
        <v>400</v>
      </c>
      <c r="E98" s="9">
        <v>1</v>
      </c>
      <c r="F98" s="9" t="s">
        <v>12</v>
      </c>
      <c r="G98" s="9">
        <v>0</v>
      </c>
      <c r="H98" s="9">
        <f t="shared" si="4"/>
        <v>1</v>
      </c>
      <c r="I98" s="10">
        <f t="shared" si="5"/>
        <v>0</v>
      </c>
      <c r="J98" s="17">
        <f t="shared" si="7"/>
        <v>0</v>
      </c>
      <c r="K98" s="16"/>
      <c r="L98" s="17">
        <f t="shared" si="6"/>
        <v>0</v>
      </c>
    </row>
    <row r="99" spans="1:12" x14ac:dyDescent="0.25">
      <c r="A99" s="9" t="s">
        <v>33</v>
      </c>
      <c r="B99" s="29" t="s">
        <v>221</v>
      </c>
      <c r="C99" s="9">
        <v>299</v>
      </c>
      <c r="D99" s="9">
        <v>8552</v>
      </c>
      <c r="E99" s="9">
        <v>1</v>
      </c>
      <c r="F99" s="9" t="s">
        <v>12</v>
      </c>
      <c r="G99" s="9">
        <v>1</v>
      </c>
      <c r="H99" s="9">
        <f t="shared" si="4"/>
        <v>0</v>
      </c>
      <c r="I99" s="10">
        <f t="shared" si="5"/>
        <v>1</v>
      </c>
      <c r="J99" s="17">
        <f t="shared" si="7"/>
        <v>8552</v>
      </c>
      <c r="K99" s="16"/>
      <c r="L99" s="17">
        <f t="shared" si="6"/>
        <v>0</v>
      </c>
    </row>
    <row r="100" spans="1:12" x14ac:dyDescent="0.25">
      <c r="A100" s="9" t="s">
        <v>18</v>
      </c>
      <c r="B100" s="29" t="s">
        <v>222</v>
      </c>
      <c r="C100" s="9">
        <v>350</v>
      </c>
      <c r="D100" s="9">
        <v>1</v>
      </c>
      <c r="E100" s="9">
        <v>3</v>
      </c>
      <c r="F100" s="9" t="s">
        <v>12</v>
      </c>
      <c r="G100" s="9">
        <v>0</v>
      </c>
      <c r="H100" s="9">
        <f t="shared" si="4"/>
        <v>3</v>
      </c>
      <c r="I100" s="10">
        <f t="shared" si="5"/>
        <v>0</v>
      </c>
      <c r="J100" s="17">
        <f t="shared" si="7"/>
        <v>0</v>
      </c>
      <c r="K100" s="16"/>
      <c r="L100" s="17">
        <f t="shared" si="6"/>
        <v>0</v>
      </c>
    </row>
    <row r="101" spans="1:12" x14ac:dyDescent="0.25">
      <c r="A101" s="9" t="s">
        <v>17</v>
      </c>
      <c r="B101" s="29" t="s">
        <v>434</v>
      </c>
      <c r="C101" s="9">
        <v>517</v>
      </c>
      <c r="D101" s="9">
        <v>2000</v>
      </c>
      <c r="E101" s="9">
        <f>0.483+0.371</f>
        <v>0.85399999999999998</v>
      </c>
      <c r="F101" s="9" t="s">
        <v>14</v>
      </c>
      <c r="G101" s="9">
        <v>0</v>
      </c>
      <c r="H101" s="9">
        <f t="shared" si="4"/>
        <v>0.85399999999999998</v>
      </c>
      <c r="I101" s="10">
        <f t="shared" si="5"/>
        <v>0</v>
      </c>
      <c r="J101" s="17">
        <f t="shared" si="7"/>
        <v>0</v>
      </c>
      <c r="K101" s="16">
        <v>1</v>
      </c>
      <c r="L101" s="17">
        <f t="shared" si="6"/>
        <v>1708</v>
      </c>
    </row>
    <row r="102" spans="1:12" ht="15.75" x14ac:dyDescent="0.25">
      <c r="J102" s="21">
        <f>SUM(J4:J100)</f>
        <v>450666.39110800007</v>
      </c>
      <c r="L102" s="21">
        <f>SUM(L4:L100)</f>
        <v>3812</v>
      </c>
    </row>
  </sheetData>
  <autoFilter ref="A3:O102" xr:uid="{00000000-0009-0000-0000-000067000000}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3:O97"/>
  <sheetViews>
    <sheetView zoomScale="85" zoomScaleNormal="85" workbookViewId="0">
      <pane xSplit="2" topLeftCell="J1" activePane="topRight" state="frozen"/>
      <selection activeCell="A22" sqref="A22"/>
      <selection pane="topRight" activeCell="A95" sqref="A95:XFD95"/>
    </sheetView>
  </sheetViews>
  <sheetFormatPr defaultRowHeight="15" x14ac:dyDescent="0.25"/>
  <cols>
    <col min="1" max="1" width="43.140625" customWidth="1"/>
    <col min="2" max="2" width="49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29.53</v>
      </c>
      <c r="H4" s="9">
        <f>E4-G4</f>
        <v>39.14</v>
      </c>
      <c r="I4" s="10">
        <f>G4/E4</f>
        <v>0.43002766855977864</v>
      </c>
      <c r="J4" s="17">
        <f>D4*G4</f>
        <v>1594.6200000000001</v>
      </c>
      <c r="K4" s="16"/>
      <c r="L4" s="17">
        <f>D4*E4*K4</f>
        <v>0</v>
      </c>
      <c r="N4" s="17" t="s">
        <v>17</v>
      </c>
      <c r="O4" s="17">
        <f>SUMIF($A$4:$A$1494,"AAIDHUL MIAH",$L$4:$L$1494)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SUMIF($A$4:$A$1494,"EBI ABRAHAM",$L$4:$L$1494)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SUMIF($A$4:$A$1494,"JMJ WATERPROOING ENTERPRISES",$L$4:$L$1494)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SUMIF($A$4:$A$1494,"KRIUTTIBAS DAS",$L$4:$L$1494)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471</v>
      </c>
      <c r="O8" s="17">
        <f>SUMIF($A$4:$A$1494,"LEGENDRY LANDSCAPE",$L$4:$L$1494)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SUMIF($A$4:$A$1494,"MANJUNATHA P",$L$4:$L$1494)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SUMIF($A$4:$A$1494,"NAGARAJ",$L$4:$L$1494)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SUMIF($A$4:$A$1494,"PRAKASH H N",$L$4:$L$1494)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SUMIF($A$4:$A$1494,"RAMAKRUSHNA PRADHAN",$L$4:$L$1494)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3.351</v>
      </c>
      <c r="F13" s="9" t="s">
        <v>14</v>
      </c>
      <c r="G13" s="9">
        <v>3.35</v>
      </c>
      <c r="H13" s="9">
        <f t="shared" si="0"/>
        <v>9.9999999999988987E-4</v>
      </c>
      <c r="I13" s="10">
        <f t="shared" si="1"/>
        <v>0.99970158161742761</v>
      </c>
      <c r="J13" s="17">
        <f t="shared" si="2"/>
        <v>3350</v>
      </c>
      <c r="K13" s="16"/>
      <c r="L13" s="17">
        <f t="shared" si="3"/>
        <v>0</v>
      </c>
      <c r="N13" s="17" t="s">
        <v>21</v>
      </c>
      <c r="O13" s="17">
        <f>SUMIF($A$4:$A$1494,"RUPAK NAYAK",$L$4:$L$1494)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2.6680000000000001</v>
      </c>
      <c r="F14" s="9" t="s">
        <v>14</v>
      </c>
      <c r="G14" s="9">
        <v>2.67</v>
      </c>
      <c r="H14" s="9">
        <f t="shared" si="0"/>
        <v>-1.9999999999997797E-3</v>
      </c>
      <c r="I14" s="10">
        <f t="shared" si="1"/>
        <v>1.0007496251874062</v>
      </c>
      <c r="J14" s="17">
        <f t="shared" si="2"/>
        <v>2670</v>
      </c>
      <c r="K14" s="16"/>
      <c r="L14" s="17">
        <f t="shared" si="3"/>
        <v>0</v>
      </c>
      <c r="N14" s="17" t="s">
        <v>32</v>
      </c>
      <c r="O14" s="17">
        <f>SUMIF($A$4:$A$1494,"SANTOSH KUMAR",$L$4:$L$1494)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6.867</v>
      </c>
      <c r="F15" s="9" t="s">
        <v>14</v>
      </c>
      <c r="G15" s="9">
        <v>6.87</v>
      </c>
      <c r="H15" s="9">
        <f t="shared" si="0"/>
        <v>-3.0000000000001137E-3</v>
      </c>
      <c r="I15" s="10">
        <f t="shared" si="1"/>
        <v>1.0004368719965051</v>
      </c>
      <c r="J15" s="17">
        <f t="shared" si="2"/>
        <v>6870</v>
      </c>
      <c r="K15" s="16"/>
      <c r="L15" s="17">
        <f t="shared" si="3"/>
        <v>0</v>
      </c>
      <c r="N15" s="17" t="s">
        <v>9</v>
      </c>
      <c r="O15" s="17">
        <f>SUMIF($A$4:$A$1494,"SARAT BARMAN",$L$4:$L$1494)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0.27</v>
      </c>
      <c r="F16" s="9" t="s">
        <v>16</v>
      </c>
      <c r="G16" s="9">
        <v>0.27</v>
      </c>
      <c r="H16" s="9">
        <f t="shared" si="0"/>
        <v>0</v>
      </c>
      <c r="I16" s="10">
        <f t="shared" si="1"/>
        <v>1</v>
      </c>
      <c r="J16" s="17">
        <f t="shared" si="2"/>
        <v>2025.0000000000002</v>
      </c>
      <c r="K16" s="16"/>
      <c r="L16" s="17">
        <f t="shared" si="3"/>
        <v>0</v>
      </c>
      <c r="N16" s="17" t="s">
        <v>27</v>
      </c>
      <c r="O16" s="17">
        <f>SUMIF($A$4:$A$1494,"SAVITA DEVI",$L$4:$L$1494)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0.42</v>
      </c>
      <c r="F17" s="9" t="s">
        <v>16</v>
      </c>
      <c r="G17" s="9">
        <v>0.42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SUMIF($A$4:$A$1494,"SHOKAT",$L$4:$L$1494)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0.53</v>
      </c>
      <c r="F18" s="9" t="s">
        <v>16</v>
      </c>
      <c r="G18" s="9">
        <v>0.53</v>
      </c>
      <c r="H18" s="9">
        <f t="shared" si="0"/>
        <v>0</v>
      </c>
      <c r="I18" s="10">
        <f t="shared" si="1"/>
        <v>1</v>
      </c>
      <c r="J18" s="17">
        <f t="shared" si="2"/>
        <v>3975</v>
      </c>
      <c r="K18" s="16"/>
      <c r="L18" s="17">
        <f t="shared" si="3"/>
        <v>0</v>
      </c>
      <c r="N18" s="17" t="s">
        <v>26</v>
      </c>
      <c r="O18" s="17">
        <f>SUMIF($A$4:$A$1494,"SHREE DM STEEL FURNITURE AND INTERIOR",$L$4:$L$1494)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0.49</v>
      </c>
      <c r="F19" s="9" t="s">
        <v>16</v>
      </c>
      <c r="G19" s="9">
        <v>0.49</v>
      </c>
      <c r="H19" s="9">
        <f t="shared" si="0"/>
        <v>0</v>
      </c>
      <c r="I19" s="10">
        <f t="shared" si="1"/>
        <v>1</v>
      </c>
      <c r="J19" s="17">
        <f t="shared" si="2"/>
        <v>3675</v>
      </c>
      <c r="K19" s="16"/>
      <c r="L19" s="17">
        <f t="shared" si="3"/>
        <v>0</v>
      </c>
      <c r="N19" s="17" t="s">
        <v>333</v>
      </c>
      <c r="O19" s="17">
        <f>SUMIF($A$4:$A$1494,"SK ANSAR HOSSIAN",$L$4:$L$1494)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1.2</v>
      </c>
      <c r="F20" s="9" t="s">
        <v>16</v>
      </c>
      <c r="G20" s="9">
        <v>1.2</v>
      </c>
      <c r="H20" s="9">
        <f t="shared" si="0"/>
        <v>0</v>
      </c>
      <c r="I20" s="10">
        <f t="shared" si="1"/>
        <v>1</v>
      </c>
      <c r="J20" s="17">
        <f t="shared" si="2"/>
        <v>9000</v>
      </c>
      <c r="K20" s="16"/>
      <c r="L20" s="17">
        <f t="shared" si="3"/>
        <v>0</v>
      </c>
      <c r="N20" s="17" t="s">
        <v>28</v>
      </c>
      <c r="O20" s="17">
        <f>SUMIF($A$4:$A$1494,"SREE VINAYAKA ELECTRICALS",$L$4:$L$1494)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0.18</v>
      </c>
      <c r="F21" s="9" t="s">
        <v>16</v>
      </c>
      <c r="G21" s="9">
        <v>0.18</v>
      </c>
      <c r="H21" s="9">
        <f t="shared" si="0"/>
        <v>0</v>
      </c>
      <c r="I21" s="10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SUMIF($A$4:$A$1494,"SRI CHOWDESHWARI WATER SUPPLY",$L$4:$L$1494)</f>
        <v>0</v>
      </c>
    </row>
    <row r="22" spans="1:15" x14ac:dyDescent="0.25">
      <c r="A22" s="9" t="s">
        <v>9</v>
      </c>
      <c r="B22" s="29" t="s">
        <v>369</v>
      </c>
      <c r="C22" s="9">
        <v>38</v>
      </c>
      <c r="D22" s="9">
        <v>7000</v>
      </c>
      <c r="E22" s="9">
        <v>1</v>
      </c>
      <c r="F22" s="9" t="s">
        <v>12</v>
      </c>
      <c r="G22" s="9">
        <v>0.4</v>
      </c>
      <c r="H22" s="9">
        <f t="shared" si="0"/>
        <v>0.6</v>
      </c>
      <c r="I22" s="10">
        <f t="shared" si="1"/>
        <v>0.4</v>
      </c>
      <c r="J22" s="17">
        <f t="shared" si="2"/>
        <v>2800</v>
      </c>
      <c r="K22" s="16"/>
      <c r="L22" s="17">
        <f t="shared" si="3"/>
        <v>0</v>
      </c>
      <c r="N22" s="17" t="s">
        <v>29</v>
      </c>
      <c r="O22" s="17">
        <f>SUMIF($A$4:$A$1494,"SUBHASMITA DAS",$L$4:$L$1494)</f>
        <v>0</v>
      </c>
    </row>
    <row r="23" spans="1:15" ht="30" x14ac:dyDescent="0.25">
      <c r="A23" s="9" t="s">
        <v>79</v>
      </c>
      <c r="B23" s="29" t="s">
        <v>105</v>
      </c>
      <c r="C23" s="9">
        <v>41</v>
      </c>
      <c r="D23" s="9">
        <v>322.92</v>
      </c>
      <c r="E23" s="9">
        <v>26.48</v>
      </c>
      <c r="F23" s="9" t="s">
        <v>10</v>
      </c>
      <c r="G23" s="9">
        <v>26.48</v>
      </c>
      <c r="H23" s="9">
        <f t="shared" si="0"/>
        <v>0</v>
      </c>
      <c r="I23" s="10">
        <f t="shared" si="1"/>
        <v>1</v>
      </c>
      <c r="J23" s="17">
        <f t="shared" si="2"/>
        <v>8550.9215999999997</v>
      </c>
      <c r="K23" s="16"/>
      <c r="L23" s="17">
        <f t="shared" si="3"/>
        <v>0</v>
      </c>
      <c r="N23" s="17" t="s">
        <v>80</v>
      </c>
      <c r="O23" s="17">
        <f>SUMIF($A$4:$A$1494,"UDHABHAI R PARMAR",$L$4:$L$1494)</f>
        <v>0</v>
      </c>
    </row>
    <row r="24" spans="1:15" ht="30" x14ac:dyDescent="0.25">
      <c r="A24" s="9" t="s">
        <v>79</v>
      </c>
      <c r="B24" s="29" t="s">
        <v>106</v>
      </c>
      <c r="C24" s="9">
        <v>42</v>
      </c>
      <c r="D24" s="9">
        <v>322.92</v>
      </c>
      <c r="E24" s="9">
        <v>25.77</v>
      </c>
      <c r="F24" s="9" t="s">
        <v>10</v>
      </c>
      <c r="G24" s="9">
        <v>25.77</v>
      </c>
      <c r="H24" s="9">
        <f t="shared" si="0"/>
        <v>0</v>
      </c>
      <c r="I24" s="10">
        <f t="shared" si="1"/>
        <v>1</v>
      </c>
      <c r="J24" s="17">
        <f t="shared" si="2"/>
        <v>8321.6484</v>
      </c>
      <c r="K24" s="16"/>
      <c r="L24" s="17">
        <f t="shared" si="3"/>
        <v>0</v>
      </c>
      <c r="N24" s="17" t="s">
        <v>15</v>
      </c>
      <c r="O24" s="17">
        <f>SUMIF($A$4:$A$1494,"V VENKATANARAYANA",$L$4:$L$1494)</f>
        <v>0</v>
      </c>
    </row>
    <row r="25" spans="1:15" x14ac:dyDescent="0.25">
      <c r="A25" s="9" t="s">
        <v>79</v>
      </c>
      <c r="B25" s="29" t="s">
        <v>107</v>
      </c>
      <c r="C25" s="9">
        <v>43</v>
      </c>
      <c r="D25" s="9">
        <v>322.92</v>
      </c>
      <c r="E25" s="9">
        <v>54.72</v>
      </c>
      <c r="F25" s="9" t="s">
        <v>10</v>
      </c>
      <c r="G25" s="9">
        <v>54.72</v>
      </c>
      <c r="H25" s="9">
        <f t="shared" si="0"/>
        <v>0</v>
      </c>
      <c r="I25" s="10">
        <f t="shared" si="1"/>
        <v>1</v>
      </c>
      <c r="J25" s="17">
        <f t="shared" si="2"/>
        <v>17670.182400000002</v>
      </c>
      <c r="K25" s="16"/>
      <c r="L25" s="17">
        <f t="shared" si="3"/>
        <v>0</v>
      </c>
      <c r="N25" s="17" t="s">
        <v>42</v>
      </c>
      <c r="O25" s="17">
        <f>SUMIF($A$4:$A$1494,"YELLAPPA C",$L$4:$L$1494)</f>
        <v>0</v>
      </c>
    </row>
    <row r="26" spans="1:15" x14ac:dyDescent="0.25">
      <c r="A26" s="9" t="s">
        <v>79</v>
      </c>
      <c r="B26" s="29" t="s">
        <v>108</v>
      </c>
      <c r="C26" s="9">
        <v>44</v>
      </c>
      <c r="D26" s="9">
        <v>322.92</v>
      </c>
      <c r="E26" s="9">
        <v>45.3</v>
      </c>
      <c r="F26" s="9" t="s">
        <v>10</v>
      </c>
      <c r="G26" s="9">
        <v>0</v>
      </c>
      <c r="H26" s="9">
        <f t="shared" si="0"/>
        <v>45.3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SUMIF($A$4:$A$1494,"RABIUL MOLLA",$L$4:$L$1494)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322.92</v>
      </c>
      <c r="E27" s="9">
        <v>45.3</v>
      </c>
      <c r="F27" s="9" t="s">
        <v>10</v>
      </c>
      <c r="G27" s="9">
        <v>45.3</v>
      </c>
      <c r="H27" s="9">
        <f t="shared" si="0"/>
        <v>0</v>
      </c>
      <c r="I27" s="10">
        <f t="shared" si="1"/>
        <v>1</v>
      </c>
      <c r="J27" s="17">
        <f t="shared" si="2"/>
        <v>14628.276</v>
      </c>
      <c r="K27" s="16"/>
      <c r="L27" s="17">
        <f t="shared" si="3"/>
        <v>0</v>
      </c>
      <c r="N27" s="17" t="s">
        <v>40</v>
      </c>
      <c r="O27" s="17">
        <f>SUMIF($A$4:$A$1494,"KOUSHIK MANDAL",$L$4:$L$1494)</f>
        <v>0</v>
      </c>
    </row>
    <row r="28" spans="1:15" x14ac:dyDescent="0.25">
      <c r="A28" s="9" t="s">
        <v>79</v>
      </c>
      <c r="B28" s="29" t="s">
        <v>109</v>
      </c>
      <c r="C28" s="9">
        <v>45</v>
      </c>
      <c r="D28" s="9">
        <v>322.92</v>
      </c>
      <c r="E28" s="9">
        <v>129.11000000000001</v>
      </c>
      <c r="F28" s="9" t="s">
        <v>10</v>
      </c>
      <c r="G28" s="9">
        <v>0</v>
      </c>
      <c r="H28" s="9">
        <f t="shared" si="0"/>
        <v>129.11000000000001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SUMIF($A$4:$A$1494,"SHEKAR T",$L$4:$L$1494)</f>
        <v>0</v>
      </c>
    </row>
    <row r="29" spans="1:15" ht="15.7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79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0</v>
      </c>
      <c r="H30" s="9">
        <f t="shared" si="0"/>
        <v>12.27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0.4</v>
      </c>
      <c r="H34" s="9">
        <f t="shared" si="0"/>
        <v>0.6</v>
      </c>
      <c r="I34" s="10">
        <f t="shared" si="1"/>
        <v>0.4</v>
      </c>
      <c r="J34" s="17">
        <f t="shared" si="2"/>
        <v>10000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17</v>
      </c>
      <c r="B41" s="29" t="s">
        <v>358</v>
      </c>
      <c r="C41" s="9">
        <v>67</v>
      </c>
      <c r="D41" s="9">
        <v>10000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10000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10000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1500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124</v>
      </c>
      <c r="C47" s="9">
        <v>84</v>
      </c>
      <c r="D47" s="9">
        <v>322.92</v>
      </c>
      <c r="E47" s="9">
        <v>39.24</v>
      </c>
      <c r="F47" s="9" t="s">
        <v>10</v>
      </c>
      <c r="G47" s="9">
        <v>0</v>
      </c>
      <c r="H47" s="9">
        <f t="shared" si="0"/>
        <v>39.24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322.92</v>
      </c>
      <c r="E48" s="9">
        <v>39.24</v>
      </c>
      <c r="F48" s="9" t="s">
        <v>10</v>
      </c>
      <c r="G48" s="9">
        <v>39.24</v>
      </c>
      <c r="H48" s="9">
        <f t="shared" si="0"/>
        <v>0</v>
      </c>
      <c r="I48" s="10">
        <f t="shared" si="1"/>
        <v>1</v>
      </c>
      <c r="J48" s="17">
        <f t="shared" si="2"/>
        <v>12671.380800000001</v>
      </c>
      <c r="K48" s="16"/>
      <c r="L48" s="17">
        <f t="shared" si="3"/>
        <v>0</v>
      </c>
    </row>
    <row r="49" spans="1:12" x14ac:dyDescent="0.25">
      <c r="A49" s="9" t="s">
        <v>79</v>
      </c>
      <c r="B49" s="29" t="s">
        <v>125</v>
      </c>
      <c r="C49" s="9">
        <v>85</v>
      </c>
      <c r="D49" s="9">
        <v>322.92</v>
      </c>
      <c r="E49" s="9">
        <v>107.8</v>
      </c>
      <c r="F49" s="9" t="s">
        <v>10</v>
      </c>
      <c r="G49" s="9">
        <v>0</v>
      </c>
      <c r="H49" s="9">
        <f t="shared" si="0"/>
        <v>107.8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322.92</v>
      </c>
      <c r="E50" s="9">
        <v>107.8</v>
      </c>
      <c r="F50" s="9" t="s">
        <v>10</v>
      </c>
      <c r="G50" s="9">
        <v>107.8</v>
      </c>
      <c r="H50" s="9">
        <f t="shared" si="0"/>
        <v>0</v>
      </c>
      <c r="I50" s="10">
        <f t="shared" si="1"/>
        <v>1</v>
      </c>
      <c r="J50" s="17">
        <f t="shared" si="2"/>
        <v>34810.775999999998</v>
      </c>
      <c r="K50" s="16"/>
      <c r="L50" s="17">
        <f t="shared" si="3"/>
        <v>0</v>
      </c>
    </row>
    <row r="51" spans="1:12" x14ac:dyDescent="0.25">
      <c r="A51" s="9" t="s">
        <v>79</v>
      </c>
      <c r="B51" s="29" t="s">
        <v>126</v>
      </c>
      <c r="C51" s="9">
        <v>86</v>
      </c>
      <c r="D51" s="9">
        <v>322.92</v>
      </c>
      <c r="E51" s="9">
        <v>12.27</v>
      </c>
      <c r="F51" s="9" t="s">
        <v>10</v>
      </c>
      <c r="G51" s="9">
        <v>0</v>
      </c>
      <c r="H51" s="9">
        <f t="shared" si="0"/>
        <v>12.27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126</v>
      </c>
      <c r="C52" s="9">
        <v>86</v>
      </c>
      <c r="D52" s="9">
        <v>322.92</v>
      </c>
      <c r="E52" s="9">
        <v>12.27</v>
      </c>
      <c r="F52" s="9" t="s">
        <v>10</v>
      </c>
      <c r="G52" s="9">
        <v>12.27</v>
      </c>
      <c r="H52" s="9">
        <f t="shared" si="0"/>
        <v>0</v>
      </c>
      <c r="I52" s="10">
        <f t="shared" si="1"/>
        <v>1</v>
      </c>
      <c r="J52" s="17">
        <f t="shared" si="2"/>
        <v>3962.2284</v>
      </c>
      <c r="K52" s="16"/>
      <c r="L52" s="17">
        <f t="shared" si="3"/>
        <v>0</v>
      </c>
    </row>
    <row r="53" spans="1:12" x14ac:dyDescent="0.25">
      <c r="A53" s="9" t="s">
        <v>79</v>
      </c>
      <c r="B53" s="29" t="s">
        <v>127</v>
      </c>
      <c r="C53" s="9">
        <v>87</v>
      </c>
      <c r="D53" s="9">
        <v>322.92</v>
      </c>
      <c r="E53" s="9">
        <v>9.8149999999999995</v>
      </c>
      <c r="F53" s="9" t="s">
        <v>10</v>
      </c>
      <c r="G53" s="9">
        <v>0</v>
      </c>
      <c r="H53" s="9">
        <f t="shared" si="0"/>
        <v>9.8149999999999995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127</v>
      </c>
      <c r="C54" s="9">
        <v>87</v>
      </c>
      <c r="D54" s="9">
        <v>322.92</v>
      </c>
      <c r="E54" s="9">
        <v>9.8149999999999995</v>
      </c>
      <c r="F54" s="9" t="s">
        <v>10</v>
      </c>
      <c r="G54" s="9">
        <v>9.82</v>
      </c>
      <c r="H54" s="9">
        <f t="shared" si="0"/>
        <v>-5.0000000000007816E-3</v>
      </c>
      <c r="I54" s="10">
        <f t="shared" si="1"/>
        <v>1.000509424350484</v>
      </c>
      <c r="J54" s="17">
        <f t="shared" si="2"/>
        <v>3171.0744000000004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127</v>
      </c>
      <c r="C55" s="9">
        <v>87</v>
      </c>
      <c r="D55" s="9">
        <v>322.92</v>
      </c>
      <c r="E55" s="9">
        <v>9.8149999999999995</v>
      </c>
      <c r="F55" s="9" t="s">
        <v>10</v>
      </c>
      <c r="G55" s="9">
        <v>0</v>
      </c>
      <c r="H55" s="9">
        <f t="shared" si="0"/>
        <v>9.8149999999999995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128</v>
      </c>
      <c r="C56" s="9">
        <v>88</v>
      </c>
      <c r="D56" s="9">
        <v>2000</v>
      </c>
      <c r="E56" s="9">
        <v>2.21</v>
      </c>
      <c r="F56" s="9" t="s">
        <v>14</v>
      </c>
      <c r="G56" s="9">
        <v>2.21</v>
      </c>
      <c r="H56" s="9">
        <f t="shared" si="0"/>
        <v>0</v>
      </c>
      <c r="I56" s="10">
        <f t="shared" si="1"/>
        <v>1</v>
      </c>
      <c r="J56" s="17">
        <f t="shared" si="2"/>
        <v>4420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129</v>
      </c>
      <c r="C57" s="9">
        <v>91</v>
      </c>
      <c r="D57" s="9">
        <v>225</v>
      </c>
      <c r="E57" s="9">
        <v>12.13</v>
      </c>
      <c r="F57" s="9" t="s">
        <v>14</v>
      </c>
      <c r="G57" s="9">
        <v>12.13</v>
      </c>
      <c r="H57" s="9">
        <f t="shared" si="0"/>
        <v>0</v>
      </c>
      <c r="I57" s="10">
        <f t="shared" si="1"/>
        <v>1</v>
      </c>
      <c r="J57" s="17">
        <f t="shared" si="2"/>
        <v>2729.25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130</v>
      </c>
      <c r="C58" s="9">
        <v>92</v>
      </c>
      <c r="D58" s="9">
        <v>2000</v>
      </c>
      <c r="E58" s="9">
        <v>1.57</v>
      </c>
      <c r="F58" s="9" t="s">
        <v>14</v>
      </c>
      <c r="G58" s="9">
        <v>1.57</v>
      </c>
      <c r="H58" s="9">
        <f t="shared" si="0"/>
        <v>0</v>
      </c>
      <c r="I58" s="10">
        <f t="shared" si="1"/>
        <v>1</v>
      </c>
      <c r="J58" s="17">
        <f t="shared" si="2"/>
        <v>3140</v>
      </c>
      <c r="K58" s="16"/>
      <c r="L58" s="17">
        <f t="shared" si="3"/>
        <v>0</v>
      </c>
    </row>
    <row r="59" spans="1:12" x14ac:dyDescent="0.25">
      <c r="A59" s="9" t="s">
        <v>9</v>
      </c>
      <c r="B59" s="29" t="s">
        <v>132</v>
      </c>
      <c r="C59" s="9">
        <v>97</v>
      </c>
      <c r="D59" s="9">
        <v>7500</v>
      </c>
      <c r="E59" s="9">
        <v>0.13</v>
      </c>
      <c r="F59" s="9" t="s">
        <v>16</v>
      </c>
      <c r="G59" s="9">
        <v>0.13</v>
      </c>
      <c r="H59" s="9">
        <f t="shared" si="0"/>
        <v>0</v>
      </c>
      <c r="I59" s="10">
        <f t="shared" si="1"/>
        <v>1</v>
      </c>
      <c r="J59" s="17">
        <f t="shared" si="2"/>
        <v>975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133</v>
      </c>
      <c r="C60" s="9">
        <v>100</v>
      </c>
      <c r="D60" s="9">
        <v>7500</v>
      </c>
      <c r="E60" s="9">
        <v>0.19</v>
      </c>
      <c r="F60" s="9" t="s">
        <v>16</v>
      </c>
      <c r="G60" s="9">
        <v>0.19</v>
      </c>
      <c r="H60" s="9">
        <f t="shared" si="0"/>
        <v>0</v>
      </c>
      <c r="I60" s="10">
        <f t="shared" si="1"/>
        <v>1</v>
      </c>
      <c r="J60" s="17">
        <f t="shared" si="2"/>
        <v>1425</v>
      </c>
      <c r="K60" s="16"/>
      <c r="L60" s="17">
        <f t="shared" si="3"/>
        <v>0</v>
      </c>
    </row>
    <row r="61" spans="1:12" x14ac:dyDescent="0.25">
      <c r="A61" s="9" t="s">
        <v>9</v>
      </c>
      <c r="B61" s="29" t="s">
        <v>134</v>
      </c>
      <c r="C61" s="9">
        <v>103</v>
      </c>
      <c r="D61" s="9">
        <v>7000</v>
      </c>
      <c r="E61" s="9">
        <v>2.9000000000000001E-2</v>
      </c>
      <c r="F61" s="9" t="s">
        <v>16</v>
      </c>
      <c r="G61" s="9">
        <v>0</v>
      </c>
      <c r="H61" s="9">
        <f t="shared" si="0"/>
        <v>2.9000000000000001E-2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79</v>
      </c>
      <c r="B62" s="29" t="s">
        <v>135</v>
      </c>
      <c r="C62" s="9">
        <v>106</v>
      </c>
      <c r="D62" s="9">
        <v>322.92</v>
      </c>
      <c r="E62" s="9">
        <v>10.8</v>
      </c>
      <c r="F62" s="9" t="s">
        <v>10</v>
      </c>
      <c r="G62" s="9">
        <v>0</v>
      </c>
      <c r="H62" s="9">
        <f t="shared" si="0"/>
        <v>10.8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66</v>
      </c>
      <c r="B63" s="29" t="s">
        <v>135</v>
      </c>
      <c r="C63" s="9">
        <v>106</v>
      </c>
      <c r="D63" s="9">
        <v>322.92</v>
      </c>
      <c r="E63" s="9">
        <v>10.8</v>
      </c>
      <c r="F63" s="9" t="s">
        <v>10</v>
      </c>
      <c r="G63" s="9">
        <v>10.8</v>
      </c>
      <c r="H63" s="9">
        <f t="shared" si="0"/>
        <v>0</v>
      </c>
      <c r="I63" s="10">
        <f t="shared" si="1"/>
        <v>1</v>
      </c>
      <c r="J63" s="17">
        <f t="shared" si="2"/>
        <v>3487.5360000000005</v>
      </c>
      <c r="K63" s="16"/>
      <c r="L63" s="17">
        <f t="shared" si="3"/>
        <v>0</v>
      </c>
    </row>
    <row r="64" spans="1:12" x14ac:dyDescent="0.25">
      <c r="A64" s="9" t="s">
        <v>66</v>
      </c>
      <c r="B64" s="29" t="s">
        <v>135</v>
      </c>
      <c r="C64" s="9">
        <v>106</v>
      </c>
      <c r="D64" s="9">
        <v>322.92</v>
      </c>
      <c r="E64" s="9">
        <v>10.8</v>
      </c>
      <c r="F64" s="9" t="s">
        <v>10</v>
      </c>
      <c r="G64" s="9">
        <v>0</v>
      </c>
      <c r="H64" s="9">
        <f t="shared" si="0"/>
        <v>10.8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3" x14ac:dyDescent="0.25">
      <c r="A65" s="9" t="s">
        <v>79</v>
      </c>
      <c r="B65" s="29" t="s">
        <v>136</v>
      </c>
      <c r="C65" s="9">
        <v>107</v>
      </c>
      <c r="D65" s="9">
        <v>322.92</v>
      </c>
      <c r="E65" s="9">
        <v>24.14</v>
      </c>
      <c r="F65" s="9" t="s">
        <v>10</v>
      </c>
      <c r="G65" s="9">
        <v>0</v>
      </c>
      <c r="H65" s="9">
        <f t="shared" si="0"/>
        <v>24.14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3" x14ac:dyDescent="0.25">
      <c r="A66" s="9" t="s">
        <v>66</v>
      </c>
      <c r="B66" s="29" t="s">
        <v>136</v>
      </c>
      <c r="C66" s="9">
        <v>107</v>
      </c>
      <c r="D66" s="9">
        <v>322.92</v>
      </c>
      <c r="E66" s="9">
        <v>24.14</v>
      </c>
      <c r="F66" s="9" t="s">
        <v>10</v>
      </c>
      <c r="G66" s="9">
        <v>24.14</v>
      </c>
      <c r="H66" s="9">
        <f t="shared" si="0"/>
        <v>0</v>
      </c>
      <c r="I66" s="10">
        <f t="shared" si="1"/>
        <v>1</v>
      </c>
      <c r="J66" s="17">
        <f t="shared" si="2"/>
        <v>7795.2888000000003</v>
      </c>
      <c r="K66" s="16"/>
      <c r="L66" s="17">
        <f t="shared" si="3"/>
        <v>0</v>
      </c>
    </row>
    <row r="67" spans="1:13" x14ac:dyDescent="0.25">
      <c r="A67" s="9" t="s">
        <v>66</v>
      </c>
      <c r="B67" s="29" t="s">
        <v>136</v>
      </c>
      <c r="C67" s="9">
        <v>107</v>
      </c>
      <c r="D67" s="9">
        <v>322.92</v>
      </c>
      <c r="E67" s="9">
        <v>24.14</v>
      </c>
      <c r="F67" s="9" t="s">
        <v>10</v>
      </c>
      <c r="G67" s="9">
        <v>0</v>
      </c>
      <c r="H67" s="9">
        <f t="shared" si="0"/>
        <v>24.14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3" x14ac:dyDescent="0.25">
      <c r="A68" s="9" t="s">
        <v>79</v>
      </c>
      <c r="B68" s="29" t="s">
        <v>137</v>
      </c>
      <c r="C68" s="9">
        <v>108</v>
      </c>
      <c r="D68" s="9">
        <v>322.92</v>
      </c>
      <c r="E68" s="9">
        <v>1.89</v>
      </c>
      <c r="F68" s="9" t="s">
        <v>10</v>
      </c>
      <c r="G68" s="9">
        <v>0</v>
      </c>
      <c r="H68" s="9">
        <f t="shared" si="0"/>
        <v>1.89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3" x14ac:dyDescent="0.25">
      <c r="A69" s="9" t="s">
        <v>66</v>
      </c>
      <c r="B69" s="29" t="s">
        <v>137</v>
      </c>
      <c r="C69" s="9">
        <v>108</v>
      </c>
      <c r="D69" s="9">
        <v>322.92</v>
      </c>
      <c r="E69" s="9">
        <v>1.89</v>
      </c>
      <c r="F69" s="9" t="s">
        <v>10</v>
      </c>
      <c r="G69" s="9">
        <v>0</v>
      </c>
      <c r="H69" s="9">
        <f t="shared" ref="H69:H96" si="4">E69-G69</f>
        <v>1.89</v>
      </c>
      <c r="I69" s="10">
        <f t="shared" ref="I69:I96" si="5">G69/E69</f>
        <v>0</v>
      </c>
      <c r="J69" s="17">
        <f t="shared" si="2"/>
        <v>0</v>
      </c>
      <c r="K69" s="16"/>
      <c r="L69" s="17">
        <f t="shared" ref="L69:L96" si="6">D69*E69*K69</f>
        <v>0</v>
      </c>
    </row>
    <row r="70" spans="1:13" x14ac:dyDescent="0.25">
      <c r="A70" s="9" t="s">
        <v>29</v>
      </c>
      <c r="B70" s="29" t="s">
        <v>138</v>
      </c>
      <c r="C70" s="9">
        <v>109</v>
      </c>
      <c r="D70" s="9">
        <v>2000</v>
      </c>
      <c r="E70" s="9">
        <v>0.61</v>
      </c>
      <c r="F70" s="9" t="s">
        <v>14</v>
      </c>
      <c r="G70" s="9">
        <v>0.61</v>
      </c>
      <c r="H70" s="9">
        <f t="shared" si="4"/>
        <v>0</v>
      </c>
      <c r="I70" s="10">
        <f t="shared" si="5"/>
        <v>1</v>
      </c>
      <c r="J70" s="17">
        <f t="shared" ref="J70:J96" si="7">D70*G70</f>
        <v>1220</v>
      </c>
      <c r="K70" s="16"/>
      <c r="L70" s="17">
        <f t="shared" si="6"/>
        <v>0</v>
      </c>
    </row>
    <row r="71" spans="1:13" x14ac:dyDescent="0.25">
      <c r="A71" s="9" t="s">
        <v>29</v>
      </c>
      <c r="B71" s="29" t="s">
        <v>139</v>
      </c>
      <c r="C71" s="9">
        <v>112</v>
      </c>
      <c r="D71" s="9">
        <v>225</v>
      </c>
      <c r="E71" s="9">
        <v>2.37</v>
      </c>
      <c r="F71" s="9" t="s">
        <v>14</v>
      </c>
      <c r="G71" s="9">
        <v>2.37</v>
      </c>
      <c r="H71" s="9">
        <f t="shared" si="4"/>
        <v>0</v>
      </c>
      <c r="I71" s="10">
        <f t="shared" si="5"/>
        <v>1</v>
      </c>
      <c r="J71" s="17">
        <f t="shared" si="7"/>
        <v>533.25</v>
      </c>
      <c r="K71" s="16"/>
      <c r="L71" s="17">
        <f t="shared" si="6"/>
        <v>0</v>
      </c>
    </row>
    <row r="72" spans="1:13" x14ac:dyDescent="0.25">
      <c r="A72" s="9" t="s">
        <v>29</v>
      </c>
      <c r="B72" s="29" t="s">
        <v>140</v>
      </c>
      <c r="C72" s="9">
        <v>116</v>
      </c>
      <c r="D72" s="9">
        <v>50</v>
      </c>
      <c r="E72" s="9">
        <v>44</v>
      </c>
      <c r="F72" s="9" t="s">
        <v>13</v>
      </c>
      <c r="G72" s="9">
        <v>44</v>
      </c>
      <c r="H72" s="9">
        <f t="shared" si="4"/>
        <v>0</v>
      </c>
      <c r="I72" s="10">
        <f t="shared" si="5"/>
        <v>1</v>
      </c>
      <c r="J72" s="17">
        <f t="shared" si="7"/>
        <v>2200</v>
      </c>
      <c r="K72" s="16"/>
      <c r="L72" s="17">
        <f t="shared" si="6"/>
        <v>0</v>
      </c>
    </row>
    <row r="73" spans="1:13" x14ac:dyDescent="0.25">
      <c r="A73" s="9" t="s">
        <v>18</v>
      </c>
      <c r="B73" s="29" t="s">
        <v>141</v>
      </c>
      <c r="C73" s="9">
        <v>118</v>
      </c>
      <c r="D73" s="9">
        <v>2000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7"/>
        <v>2000</v>
      </c>
      <c r="K73" s="16"/>
      <c r="L73" s="17">
        <f t="shared" si="6"/>
        <v>0</v>
      </c>
    </row>
    <row r="74" spans="1:13" x14ac:dyDescent="0.25">
      <c r="A74" s="9" t="s">
        <v>29</v>
      </c>
      <c r="B74" s="29" t="s">
        <v>349</v>
      </c>
      <c r="C74" s="9">
        <v>119</v>
      </c>
      <c r="D74" s="9">
        <v>800</v>
      </c>
      <c r="E74" s="9">
        <v>7.3330000000000002</v>
      </c>
      <c r="F74" s="9" t="s">
        <v>14</v>
      </c>
      <c r="G74" s="9">
        <v>7.33</v>
      </c>
      <c r="H74" s="9">
        <f t="shared" si="4"/>
        <v>3.0000000000001137E-3</v>
      </c>
      <c r="I74" s="10">
        <f t="shared" si="5"/>
        <v>0.99959089049502248</v>
      </c>
      <c r="J74" s="17">
        <f t="shared" si="7"/>
        <v>5864</v>
      </c>
      <c r="K74" s="16"/>
      <c r="L74" s="17">
        <f t="shared" si="6"/>
        <v>0</v>
      </c>
    </row>
    <row r="75" spans="1:13" x14ac:dyDescent="0.25">
      <c r="A75" s="9" t="s">
        <v>17</v>
      </c>
      <c r="B75" s="29" t="s">
        <v>142</v>
      </c>
      <c r="C75" s="9">
        <v>120</v>
      </c>
      <c r="D75" s="9">
        <v>193.75200000000001</v>
      </c>
      <c r="E75" s="9">
        <v>108.14700000000001</v>
      </c>
      <c r="F75" s="9" t="s">
        <v>10</v>
      </c>
      <c r="G75" s="9">
        <v>108.15</v>
      </c>
      <c r="H75" s="9">
        <f t="shared" si="4"/>
        <v>-3.0000000000001137E-3</v>
      </c>
      <c r="I75" s="10">
        <f t="shared" si="5"/>
        <v>1.0000277400205275</v>
      </c>
      <c r="J75" s="17">
        <f t="shared" si="7"/>
        <v>20954.278800000004</v>
      </c>
      <c r="K75" s="16"/>
      <c r="L75" s="17">
        <f t="shared" si="6"/>
        <v>0</v>
      </c>
      <c r="M75" s="25"/>
    </row>
    <row r="76" spans="1:13" x14ac:dyDescent="0.25">
      <c r="A76" s="9" t="s">
        <v>17</v>
      </c>
      <c r="B76" s="29" t="s">
        <v>143</v>
      </c>
      <c r="C76" s="9">
        <v>124</v>
      </c>
      <c r="D76" s="9">
        <v>193.75200000000001</v>
      </c>
      <c r="E76" s="9">
        <v>133.756</v>
      </c>
      <c r="F76" s="9" t="s">
        <v>10</v>
      </c>
      <c r="G76" s="9">
        <v>107</v>
      </c>
      <c r="H76" s="9">
        <f t="shared" si="4"/>
        <v>26.756</v>
      </c>
      <c r="I76" s="10">
        <f t="shared" si="5"/>
        <v>0.7999641137593827</v>
      </c>
      <c r="J76" s="17">
        <f t="shared" si="7"/>
        <v>20731.464</v>
      </c>
      <c r="K76" s="16"/>
      <c r="L76" s="17">
        <f t="shared" si="6"/>
        <v>0</v>
      </c>
    </row>
    <row r="77" spans="1:13" x14ac:dyDescent="0.25">
      <c r="A77" s="9" t="s">
        <v>17</v>
      </c>
      <c r="B77" s="29" t="s">
        <v>144</v>
      </c>
      <c r="C77" s="9">
        <v>129</v>
      </c>
      <c r="D77" s="9">
        <v>193.75200000000001</v>
      </c>
      <c r="E77" s="9">
        <v>62.972999999999999</v>
      </c>
      <c r="F77" s="9" t="s">
        <v>10</v>
      </c>
      <c r="G77" s="9">
        <v>56.68</v>
      </c>
      <c r="H77" s="9">
        <f t="shared" si="4"/>
        <v>6.2929999999999993</v>
      </c>
      <c r="I77" s="10">
        <f t="shared" si="5"/>
        <v>0.90006828323249644</v>
      </c>
      <c r="J77" s="17">
        <f t="shared" si="7"/>
        <v>10981.863360000001</v>
      </c>
      <c r="K77" s="16"/>
      <c r="L77" s="17">
        <f t="shared" si="6"/>
        <v>0</v>
      </c>
    </row>
    <row r="78" spans="1:13" x14ac:dyDescent="0.25">
      <c r="A78" s="9" t="s">
        <v>18</v>
      </c>
      <c r="B78" s="29" t="s">
        <v>151</v>
      </c>
      <c r="C78" s="9">
        <v>150</v>
      </c>
      <c r="D78" s="9">
        <v>14500</v>
      </c>
      <c r="E78" s="9">
        <v>1</v>
      </c>
      <c r="F78" s="9" t="s">
        <v>12</v>
      </c>
      <c r="G78" s="9">
        <v>0</v>
      </c>
      <c r="H78" s="9">
        <f t="shared" si="4"/>
        <v>1</v>
      </c>
      <c r="I78" s="10">
        <f t="shared" si="5"/>
        <v>0</v>
      </c>
      <c r="J78" s="17">
        <f t="shared" si="7"/>
        <v>0</v>
      </c>
      <c r="K78" s="16"/>
      <c r="L78" s="17">
        <f t="shared" si="6"/>
        <v>0</v>
      </c>
    </row>
    <row r="79" spans="1:13" x14ac:dyDescent="0.25">
      <c r="A79" s="9" t="s">
        <v>18</v>
      </c>
      <c r="B79" s="29" t="s">
        <v>196</v>
      </c>
      <c r="C79" s="9">
        <v>246</v>
      </c>
      <c r="D79" s="9">
        <v>15500</v>
      </c>
      <c r="E79" s="9">
        <v>1</v>
      </c>
      <c r="F79" s="9" t="s">
        <v>12</v>
      </c>
      <c r="G79" s="9">
        <v>0</v>
      </c>
      <c r="H79" s="9">
        <f t="shared" si="4"/>
        <v>1</v>
      </c>
      <c r="I79" s="10">
        <f t="shared" si="5"/>
        <v>0</v>
      </c>
      <c r="J79" s="17">
        <f t="shared" si="7"/>
        <v>0</v>
      </c>
      <c r="K79" s="16"/>
      <c r="L79" s="17">
        <f t="shared" si="6"/>
        <v>0</v>
      </c>
    </row>
    <row r="80" spans="1:13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7"/>
        <v>0</v>
      </c>
      <c r="K80" s="16"/>
      <c r="L80" s="17">
        <f t="shared" si="6"/>
        <v>0</v>
      </c>
    </row>
    <row r="81" spans="1:12" x14ac:dyDescent="0.25">
      <c r="A81" s="9" t="s">
        <v>30</v>
      </c>
      <c r="B81" s="29" t="s">
        <v>214</v>
      </c>
      <c r="C81" s="9">
        <v>277</v>
      </c>
      <c r="D81" s="9">
        <v>34</v>
      </c>
      <c r="E81" s="9">
        <v>76.528999999999996</v>
      </c>
      <c r="F81" s="9" t="s">
        <v>31</v>
      </c>
      <c r="G81" s="9">
        <v>0</v>
      </c>
      <c r="H81" s="9">
        <f t="shared" si="4"/>
        <v>76.528999999999996</v>
      </c>
      <c r="I81" s="10">
        <f t="shared" si="5"/>
        <v>0</v>
      </c>
      <c r="J81" s="17">
        <f t="shared" si="7"/>
        <v>0</v>
      </c>
      <c r="K81" s="16"/>
      <c r="L81" s="17">
        <f t="shared" si="6"/>
        <v>0</v>
      </c>
    </row>
    <row r="82" spans="1:12" x14ac:dyDescent="0.25">
      <c r="A82" s="9" t="s">
        <v>30</v>
      </c>
      <c r="B82" s="29" t="s">
        <v>215</v>
      </c>
      <c r="C82" s="9">
        <v>278</v>
      </c>
      <c r="D82" s="9">
        <v>77</v>
      </c>
      <c r="E82" s="9">
        <v>29.302600000000002</v>
      </c>
      <c r="F82" s="9" t="s">
        <v>31</v>
      </c>
      <c r="G82" s="9">
        <v>29.3</v>
      </c>
      <c r="H82" s="9">
        <f t="shared" si="4"/>
        <v>2.6000000000010459E-3</v>
      </c>
      <c r="I82" s="10">
        <f t="shared" si="5"/>
        <v>0.99991127067222696</v>
      </c>
      <c r="J82" s="17">
        <f t="shared" si="7"/>
        <v>2256.1</v>
      </c>
      <c r="K82" s="16"/>
      <c r="L82" s="17">
        <f t="shared" si="6"/>
        <v>0</v>
      </c>
    </row>
    <row r="83" spans="1:12" x14ac:dyDescent="0.25">
      <c r="A83" s="9" t="s">
        <v>30</v>
      </c>
      <c r="B83" s="29" t="s">
        <v>216</v>
      </c>
      <c r="C83" s="9">
        <v>279</v>
      </c>
      <c r="D83" s="9">
        <v>23</v>
      </c>
      <c r="E83" s="9">
        <v>66</v>
      </c>
      <c r="F83" s="9" t="s">
        <v>23</v>
      </c>
      <c r="G83" s="9">
        <v>0</v>
      </c>
      <c r="H83" s="9">
        <f t="shared" si="4"/>
        <v>66</v>
      </c>
      <c r="I83" s="10">
        <f t="shared" si="5"/>
        <v>0</v>
      </c>
      <c r="J83" s="17">
        <f t="shared" si="7"/>
        <v>0</v>
      </c>
      <c r="K83" s="16"/>
      <c r="L83" s="17">
        <f t="shared" si="6"/>
        <v>0</v>
      </c>
    </row>
    <row r="84" spans="1:12" x14ac:dyDescent="0.25">
      <c r="A84" s="9" t="s">
        <v>30</v>
      </c>
      <c r="B84" s="29" t="s">
        <v>217</v>
      </c>
      <c r="C84" s="9">
        <v>280</v>
      </c>
      <c r="D84" s="9">
        <v>151</v>
      </c>
      <c r="E84" s="9">
        <v>17.375499999999999</v>
      </c>
      <c r="F84" s="9" t="s">
        <v>31</v>
      </c>
      <c r="G84" s="9">
        <v>0</v>
      </c>
      <c r="H84" s="9">
        <f t="shared" si="4"/>
        <v>17.375499999999999</v>
      </c>
      <c r="I84" s="10">
        <f t="shared" si="5"/>
        <v>0</v>
      </c>
      <c r="J84" s="17">
        <f t="shared" si="7"/>
        <v>0</v>
      </c>
      <c r="K84" s="16"/>
      <c r="L84" s="17">
        <f t="shared" si="6"/>
        <v>0</v>
      </c>
    </row>
    <row r="85" spans="1:12" x14ac:dyDescent="0.25">
      <c r="A85" s="9" t="s">
        <v>21</v>
      </c>
      <c r="B85" s="29" t="s">
        <v>219</v>
      </c>
      <c r="C85" s="9">
        <v>283</v>
      </c>
      <c r="D85" s="9">
        <v>400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7"/>
        <v>0</v>
      </c>
      <c r="K85" s="16"/>
      <c r="L85" s="17">
        <f t="shared" si="6"/>
        <v>0</v>
      </c>
    </row>
    <row r="86" spans="1:12" x14ac:dyDescent="0.25">
      <c r="A86" s="9" t="s">
        <v>18</v>
      </c>
      <c r="B86" s="29" t="s">
        <v>222</v>
      </c>
      <c r="C86" s="9">
        <v>350</v>
      </c>
      <c r="D86" s="9">
        <v>1</v>
      </c>
      <c r="E86" s="9">
        <v>3</v>
      </c>
      <c r="F86" s="9" t="s">
        <v>12</v>
      </c>
      <c r="G86" s="9">
        <v>0</v>
      </c>
      <c r="H86" s="9">
        <f t="shared" si="4"/>
        <v>3</v>
      </c>
      <c r="I86" s="10">
        <f t="shared" si="5"/>
        <v>0</v>
      </c>
      <c r="J86" s="17">
        <f t="shared" si="7"/>
        <v>0</v>
      </c>
      <c r="K86" s="16"/>
      <c r="L86" s="17">
        <f t="shared" si="6"/>
        <v>0</v>
      </c>
    </row>
    <row r="87" spans="1:12" x14ac:dyDescent="0.25">
      <c r="A87" s="9" t="s">
        <v>18</v>
      </c>
      <c r="B87" s="29" t="s">
        <v>256</v>
      </c>
      <c r="C87" s="9">
        <v>413</v>
      </c>
      <c r="D87" s="9">
        <v>2500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7"/>
        <v>0</v>
      </c>
      <c r="K87" s="16"/>
      <c r="L87" s="17">
        <f t="shared" si="6"/>
        <v>0</v>
      </c>
    </row>
    <row r="88" spans="1:12" x14ac:dyDescent="0.25">
      <c r="A88" s="9" t="s">
        <v>18</v>
      </c>
      <c r="B88" s="29" t="s">
        <v>257</v>
      </c>
      <c r="C88" s="9">
        <v>414</v>
      </c>
      <c r="D88" s="9">
        <v>2500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7"/>
        <v>0</v>
      </c>
      <c r="K88" s="16"/>
      <c r="L88" s="17">
        <f t="shared" si="6"/>
        <v>0</v>
      </c>
    </row>
    <row r="89" spans="1:12" x14ac:dyDescent="0.25">
      <c r="A89" s="9" t="s">
        <v>17</v>
      </c>
      <c r="B89" s="29" t="s">
        <v>329</v>
      </c>
      <c r="C89" s="9">
        <v>459</v>
      </c>
      <c r="D89" s="9">
        <v>193.75</v>
      </c>
      <c r="E89" s="9">
        <v>38.65</v>
      </c>
      <c r="F89" s="9" t="s">
        <v>10</v>
      </c>
      <c r="G89" s="9">
        <v>34.79</v>
      </c>
      <c r="H89" s="9">
        <f t="shared" si="4"/>
        <v>3.8599999999999994</v>
      </c>
      <c r="I89" s="10">
        <f t="shared" si="5"/>
        <v>0.90012936610608019</v>
      </c>
      <c r="J89" s="17">
        <f t="shared" si="7"/>
        <v>6740.5625</v>
      </c>
      <c r="K89" s="16"/>
      <c r="L89" s="17">
        <f t="shared" si="6"/>
        <v>0</v>
      </c>
    </row>
    <row r="90" spans="1:12" x14ac:dyDescent="0.25">
      <c r="A90" s="9" t="s">
        <v>17</v>
      </c>
      <c r="B90" s="29" t="s">
        <v>330</v>
      </c>
      <c r="C90" s="9">
        <v>460</v>
      </c>
      <c r="D90" s="9">
        <v>139.93199999999999</v>
      </c>
      <c r="E90" s="9">
        <v>109.944</v>
      </c>
      <c r="F90" s="9" t="s">
        <v>10</v>
      </c>
      <c r="G90" s="9">
        <v>0</v>
      </c>
      <c r="H90" s="9">
        <f t="shared" si="4"/>
        <v>109.944</v>
      </c>
      <c r="I90" s="10">
        <f t="shared" si="5"/>
        <v>0</v>
      </c>
      <c r="J90" s="17">
        <f t="shared" si="7"/>
        <v>0</v>
      </c>
      <c r="K90" s="16"/>
      <c r="L90" s="17">
        <f t="shared" si="6"/>
        <v>0</v>
      </c>
    </row>
    <row r="91" spans="1:12" x14ac:dyDescent="0.25">
      <c r="A91" s="9" t="s">
        <v>17</v>
      </c>
      <c r="B91" s="29" t="s">
        <v>331</v>
      </c>
      <c r="C91" s="9">
        <v>461</v>
      </c>
      <c r="D91" s="9">
        <v>193.75200000000001</v>
      </c>
      <c r="E91" s="9">
        <v>28.122</v>
      </c>
      <c r="F91" s="9" t="s">
        <v>10</v>
      </c>
      <c r="G91" s="9">
        <v>0</v>
      </c>
      <c r="H91" s="9">
        <f t="shared" si="4"/>
        <v>28.122</v>
      </c>
      <c r="I91" s="10">
        <f t="shared" si="5"/>
        <v>0</v>
      </c>
      <c r="J91" s="17">
        <f t="shared" si="7"/>
        <v>0</v>
      </c>
      <c r="K91" s="16"/>
      <c r="L91" s="17">
        <f t="shared" si="6"/>
        <v>0</v>
      </c>
    </row>
    <row r="92" spans="1:12" x14ac:dyDescent="0.25">
      <c r="A92" s="9" t="s">
        <v>9</v>
      </c>
      <c r="B92" s="29" t="s">
        <v>370</v>
      </c>
      <c r="C92" s="9">
        <v>492</v>
      </c>
      <c r="D92" s="9">
        <v>7500</v>
      </c>
      <c r="E92" s="9">
        <v>0.55400000000000005</v>
      </c>
      <c r="F92" s="9" t="s">
        <v>16</v>
      </c>
      <c r="G92" s="9">
        <v>0.55000000000000004</v>
      </c>
      <c r="H92" s="9">
        <f t="shared" si="4"/>
        <v>4.0000000000000036E-3</v>
      </c>
      <c r="I92" s="10">
        <f t="shared" si="5"/>
        <v>0.99277978339350181</v>
      </c>
      <c r="J92" s="17">
        <f t="shared" si="7"/>
        <v>4125</v>
      </c>
      <c r="K92" s="16"/>
      <c r="L92" s="17">
        <f t="shared" si="6"/>
        <v>0</v>
      </c>
    </row>
    <row r="93" spans="1:12" x14ac:dyDescent="0.25">
      <c r="A93" s="9" t="s">
        <v>66</v>
      </c>
      <c r="B93" s="29" t="s">
        <v>360</v>
      </c>
      <c r="C93" s="9">
        <v>496</v>
      </c>
      <c r="D93" s="9">
        <v>322.92</v>
      </c>
      <c r="E93" s="9">
        <v>24.195</v>
      </c>
      <c r="F93" s="9" t="s">
        <v>10</v>
      </c>
      <c r="G93" s="9">
        <v>24.2</v>
      </c>
      <c r="H93" s="9">
        <f t="shared" si="4"/>
        <v>-4.9999999999990052E-3</v>
      </c>
      <c r="I93" s="10">
        <f t="shared" si="5"/>
        <v>1.0002066542674106</v>
      </c>
      <c r="J93" s="17">
        <f t="shared" si="7"/>
        <v>7814.6639999999998</v>
      </c>
      <c r="K93" s="16"/>
      <c r="L93" s="17">
        <f t="shared" si="6"/>
        <v>0</v>
      </c>
    </row>
    <row r="94" spans="1:12" x14ac:dyDescent="0.25">
      <c r="A94" s="9" t="s">
        <v>66</v>
      </c>
      <c r="B94" s="29" t="s">
        <v>362</v>
      </c>
      <c r="C94" s="9">
        <v>498</v>
      </c>
      <c r="D94" s="9">
        <v>322.92</v>
      </c>
      <c r="E94" s="9">
        <v>7.44</v>
      </c>
      <c r="F94" s="9" t="s">
        <v>10</v>
      </c>
      <c r="G94" s="9">
        <v>7.44</v>
      </c>
      <c r="H94" s="9">
        <f t="shared" si="4"/>
        <v>0</v>
      </c>
      <c r="I94" s="10">
        <f t="shared" si="5"/>
        <v>1</v>
      </c>
      <c r="J94" s="17">
        <f t="shared" si="7"/>
        <v>2402.5248000000001</v>
      </c>
      <c r="K94" s="16"/>
      <c r="L94" s="17">
        <f t="shared" si="6"/>
        <v>0</v>
      </c>
    </row>
    <row r="95" spans="1:12" x14ac:dyDescent="0.25">
      <c r="A95" s="9" t="s">
        <v>29</v>
      </c>
      <c r="B95" s="29" t="s">
        <v>434</v>
      </c>
      <c r="C95" s="9">
        <v>517</v>
      </c>
      <c r="D95" s="9">
        <v>2000</v>
      </c>
      <c r="E95" s="9">
        <v>0.48299999999999998</v>
      </c>
      <c r="F95" s="9" t="s">
        <v>14</v>
      </c>
      <c r="G95" s="9">
        <v>0.48</v>
      </c>
      <c r="H95" s="9">
        <f t="shared" si="4"/>
        <v>3.0000000000000027E-3</v>
      </c>
      <c r="I95" s="10">
        <f t="shared" si="5"/>
        <v>0.99378881987577639</v>
      </c>
      <c r="J95" s="17">
        <f t="shared" si="7"/>
        <v>960</v>
      </c>
      <c r="K95" s="16"/>
      <c r="L95" s="17">
        <f t="shared" si="6"/>
        <v>0</v>
      </c>
    </row>
    <row r="96" spans="1:12" x14ac:dyDescent="0.25">
      <c r="A96" s="9" t="s">
        <v>29</v>
      </c>
      <c r="B96" s="29" t="s">
        <v>435</v>
      </c>
      <c r="C96" s="9">
        <v>518</v>
      </c>
      <c r="D96" s="9">
        <v>225</v>
      </c>
      <c r="E96" s="9">
        <v>4.7380000000000004</v>
      </c>
      <c r="F96" s="9" t="s">
        <v>14</v>
      </c>
      <c r="G96" s="9">
        <v>4.74</v>
      </c>
      <c r="H96" s="9">
        <f t="shared" si="4"/>
        <v>-1.9999999999997797E-3</v>
      </c>
      <c r="I96" s="10">
        <f t="shared" si="5"/>
        <v>1.0004221190375686</v>
      </c>
      <c r="J96" s="17">
        <f t="shared" si="7"/>
        <v>1066.5</v>
      </c>
      <c r="K96" s="16"/>
      <c r="L96" s="17">
        <f t="shared" si="6"/>
        <v>0</v>
      </c>
    </row>
    <row r="97" spans="10:12" ht="15.75" x14ac:dyDescent="0.25">
      <c r="J97" s="53">
        <f>SUM(J4:J96)</f>
        <v>401626.18026000005</v>
      </c>
      <c r="L97" s="53">
        <f>SUM(L4:L96)</f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3:L8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90</v>
      </c>
      <c r="C7" s="3">
        <v>8</v>
      </c>
      <c r="D7" s="3">
        <v>141.12</v>
      </c>
      <c r="E7" s="3">
        <v>18.16</v>
      </c>
      <c r="F7" s="3" t="s">
        <v>14</v>
      </c>
      <c r="G7" s="3">
        <v>18.16</v>
      </c>
      <c r="H7" s="3">
        <v>0</v>
      </c>
      <c r="I7" s="3">
        <v>100</v>
      </c>
      <c r="J7">
        <f t="shared" si="0"/>
        <v>2562.7392</v>
      </c>
      <c r="K7" s="3">
        <v>0</v>
      </c>
      <c r="L7">
        <f t="shared" si="1"/>
        <v>0</v>
      </c>
    </row>
    <row r="8" spans="1:12" x14ac:dyDescent="0.25">
      <c r="A8" s="3" t="s">
        <v>39</v>
      </c>
      <c r="B8" s="3" t="s">
        <v>90</v>
      </c>
      <c r="C8" s="3">
        <v>8</v>
      </c>
      <c r="D8" s="3">
        <v>141.12</v>
      </c>
      <c r="E8" s="3">
        <v>70</v>
      </c>
      <c r="F8" s="3" t="s">
        <v>14</v>
      </c>
      <c r="G8" s="3">
        <v>70</v>
      </c>
      <c r="H8" s="3">
        <v>0</v>
      </c>
      <c r="I8" s="3">
        <v>100</v>
      </c>
      <c r="J8">
        <f t="shared" si="0"/>
        <v>9878.4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91</v>
      </c>
      <c r="C9" s="3">
        <v>11</v>
      </c>
      <c r="D9" s="3">
        <v>211.68</v>
      </c>
      <c r="E9" s="3">
        <v>5.36</v>
      </c>
      <c r="F9" s="3" t="s">
        <v>14</v>
      </c>
      <c r="G9" s="3">
        <v>5.36</v>
      </c>
      <c r="H9" s="3">
        <v>0</v>
      </c>
      <c r="I9" s="3">
        <v>100</v>
      </c>
      <c r="J9">
        <f t="shared" si="0"/>
        <v>1134.6048000000001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92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28.76</v>
      </c>
      <c r="F11" s="3" t="s">
        <v>10</v>
      </c>
      <c r="G11" s="3">
        <v>28.76</v>
      </c>
      <c r="H11" s="3">
        <v>0</v>
      </c>
      <c r="I11" s="3">
        <v>100</v>
      </c>
      <c r="J11">
        <f t="shared" si="0"/>
        <v>632.72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270</v>
      </c>
      <c r="C12" s="3">
        <v>15</v>
      </c>
      <c r="D12" s="3">
        <v>43</v>
      </c>
      <c r="E12" s="3">
        <v>68.67</v>
      </c>
      <c r="F12" s="3" t="s">
        <v>10</v>
      </c>
      <c r="G12" s="3">
        <v>0</v>
      </c>
      <c r="H12" s="3">
        <v>68.67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20</v>
      </c>
      <c r="D13" s="3">
        <v>1000</v>
      </c>
      <c r="E13" s="3">
        <v>3.351</v>
      </c>
      <c r="F13" s="3" t="s">
        <v>14</v>
      </c>
      <c r="G13" s="3">
        <v>3.35</v>
      </c>
      <c r="H13" s="3">
        <v>0</v>
      </c>
      <c r="I13" s="3">
        <v>100</v>
      </c>
      <c r="J13">
        <f t="shared" si="0"/>
        <v>3350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21</v>
      </c>
      <c r="D14" s="3">
        <v>1000</v>
      </c>
      <c r="E14" s="3">
        <v>2.6680000000000001</v>
      </c>
      <c r="F14" s="3" t="s">
        <v>14</v>
      </c>
      <c r="G14" s="3">
        <v>2.67</v>
      </c>
      <c r="H14" s="3">
        <v>0</v>
      </c>
      <c r="I14" s="3">
        <v>100</v>
      </c>
      <c r="J14">
        <f t="shared" si="0"/>
        <v>2670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97</v>
      </c>
      <c r="C15" s="3">
        <v>22</v>
      </c>
      <c r="D15" s="3">
        <v>1000</v>
      </c>
      <c r="E15" s="3">
        <v>6.867</v>
      </c>
      <c r="F15" s="3" t="s">
        <v>14</v>
      </c>
      <c r="G15" s="3">
        <v>5.84</v>
      </c>
      <c r="H15" s="3">
        <v>1.03</v>
      </c>
      <c r="I15" s="3">
        <v>85</v>
      </c>
      <c r="J15">
        <f t="shared" si="0"/>
        <v>5840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</v>
      </c>
      <c r="F20" s="3" t="s">
        <v>16</v>
      </c>
      <c r="G20" s="3">
        <v>1.2</v>
      </c>
      <c r="H20" s="3">
        <v>0</v>
      </c>
      <c r="I20" s="3">
        <v>100</v>
      </c>
      <c r="J20">
        <f t="shared" si="0"/>
        <v>9000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0.18</v>
      </c>
      <c r="F21" s="3" t="s">
        <v>16</v>
      </c>
      <c r="G21" s="3">
        <v>0.18</v>
      </c>
      <c r="H21" s="3">
        <v>0</v>
      </c>
      <c r="I21" s="3">
        <v>100</v>
      </c>
      <c r="J21">
        <f t="shared" si="0"/>
        <v>1350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10000</v>
      </c>
      <c r="E22" s="3">
        <v>0.13</v>
      </c>
      <c r="F22" s="3" t="s">
        <v>16</v>
      </c>
      <c r="G22" s="3">
        <v>0</v>
      </c>
      <c r="H22" s="3">
        <v>0.13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79</v>
      </c>
      <c r="B23" s="3" t="s">
        <v>105</v>
      </c>
      <c r="C23" s="3">
        <v>41</v>
      </c>
      <c r="D23" s="3">
        <v>322.92</v>
      </c>
      <c r="E23" s="3">
        <v>26.48</v>
      </c>
      <c r="F23" s="3" t="s">
        <v>10</v>
      </c>
      <c r="G23" s="3">
        <v>26.48</v>
      </c>
      <c r="H23" s="3">
        <v>0</v>
      </c>
      <c r="I23" s="3">
        <v>100</v>
      </c>
      <c r="J23">
        <f t="shared" si="0"/>
        <v>8550.9215999999997</v>
      </c>
      <c r="K23" s="3">
        <v>0</v>
      </c>
      <c r="L23">
        <f t="shared" si="1"/>
        <v>0</v>
      </c>
    </row>
    <row r="24" spans="1:12" x14ac:dyDescent="0.25">
      <c r="A24" s="3" t="s">
        <v>79</v>
      </c>
      <c r="B24" s="3" t="s">
        <v>106</v>
      </c>
      <c r="C24" s="3">
        <v>42</v>
      </c>
      <c r="D24" s="3">
        <v>322.92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8321.6484</v>
      </c>
      <c r="K24" s="3">
        <v>0</v>
      </c>
      <c r="L24">
        <f t="shared" si="1"/>
        <v>0</v>
      </c>
    </row>
    <row r="25" spans="1:12" x14ac:dyDescent="0.25">
      <c r="A25" s="3" t="s">
        <v>79</v>
      </c>
      <c r="B25" s="3" t="s">
        <v>107</v>
      </c>
      <c r="C25" s="3">
        <v>43</v>
      </c>
      <c r="D25" s="3">
        <v>322.92</v>
      </c>
      <c r="E25" s="3">
        <v>54.72</v>
      </c>
      <c r="F25" s="3" t="s">
        <v>10</v>
      </c>
      <c r="G25" s="3">
        <v>54.72</v>
      </c>
      <c r="H25" s="3">
        <v>0</v>
      </c>
      <c r="I25" s="3">
        <v>100</v>
      </c>
      <c r="J25">
        <f t="shared" si="0"/>
        <v>17670.182400000002</v>
      </c>
      <c r="K25" s="3">
        <v>0</v>
      </c>
      <c r="L25">
        <f t="shared" si="1"/>
        <v>0</v>
      </c>
    </row>
    <row r="26" spans="1:12" x14ac:dyDescent="0.25">
      <c r="A26" s="3" t="s">
        <v>79</v>
      </c>
      <c r="B26" s="3" t="s">
        <v>108</v>
      </c>
      <c r="C26" s="3">
        <v>44</v>
      </c>
      <c r="D26" s="3">
        <v>322.92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108</v>
      </c>
      <c r="C27" s="3">
        <v>44</v>
      </c>
      <c r="D27" s="3">
        <v>322.92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14628.276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108</v>
      </c>
      <c r="C28" s="3">
        <v>44</v>
      </c>
      <c r="D28" s="3">
        <v>322.92</v>
      </c>
      <c r="E28" s="3">
        <v>45.3</v>
      </c>
      <c r="F28" s="3" t="s">
        <v>10</v>
      </c>
      <c r="G28" s="3">
        <v>0</v>
      </c>
      <c r="H28" s="3">
        <v>45.3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109</v>
      </c>
      <c r="C29" s="3">
        <v>45</v>
      </c>
      <c r="D29" s="3">
        <v>322.92</v>
      </c>
      <c r="E29" s="3">
        <v>129.11000000000001</v>
      </c>
      <c r="F29" s="3" t="s">
        <v>10</v>
      </c>
      <c r="G29" s="3">
        <v>0</v>
      </c>
      <c r="H29" s="3">
        <v>129.11000000000001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109</v>
      </c>
      <c r="C30" s="3">
        <v>45</v>
      </c>
      <c r="D30" s="3">
        <v>322.92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41692.201200000003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109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110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110</v>
      </c>
      <c r="C33" s="3">
        <v>46</v>
      </c>
      <c r="D33" s="3">
        <v>322.92</v>
      </c>
      <c r="E33" s="3">
        <v>12.27</v>
      </c>
      <c r="F33" s="3" t="s">
        <v>10</v>
      </c>
      <c r="G33" s="3">
        <v>12.27</v>
      </c>
      <c r="H33" s="3">
        <v>0</v>
      </c>
      <c r="I33" s="3">
        <v>100</v>
      </c>
      <c r="J33">
        <f t="shared" si="0"/>
        <v>3962.2284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110</v>
      </c>
      <c r="C34" s="3">
        <v>46</v>
      </c>
      <c r="D34" s="3">
        <v>322.92</v>
      </c>
      <c r="E34" s="3">
        <v>12.27</v>
      </c>
      <c r="F34" s="3" t="s">
        <v>10</v>
      </c>
      <c r="G34" s="3">
        <v>0</v>
      </c>
      <c r="H34" s="3">
        <v>12.27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79</v>
      </c>
      <c r="B35" s="3" t="s">
        <v>111</v>
      </c>
      <c r="C35" s="3">
        <v>47</v>
      </c>
      <c r="D35" s="3">
        <v>322.92</v>
      </c>
      <c r="E35" s="3">
        <v>9.2505000000000006</v>
      </c>
      <c r="F35" s="3" t="s">
        <v>10</v>
      </c>
      <c r="G35" s="3">
        <v>0</v>
      </c>
      <c r="H35" s="3">
        <v>9.25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66</v>
      </c>
      <c r="B36" s="3" t="s">
        <v>111</v>
      </c>
      <c r="C36" s="3">
        <v>47</v>
      </c>
      <c r="D36" s="3">
        <v>322.92</v>
      </c>
      <c r="E36" s="3">
        <v>9.2505000000000006</v>
      </c>
      <c r="F36" s="3" t="s">
        <v>10</v>
      </c>
      <c r="G36" s="3">
        <v>0</v>
      </c>
      <c r="H36" s="3">
        <v>9.25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66</v>
      </c>
      <c r="B37" s="3" t="s">
        <v>111</v>
      </c>
      <c r="C37" s="3">
        <v>47</v>
      </c>
      <c r="D37" s="3">
        <v>322.92</v>
      </c>
      <c r="E37" s="3">
        <v>9.2505000000000006</v>
      </c>
      <c r="F37" s="3" t="s">
        <v>10</v>
      </c>
      <c r="G37" s="3">
        <v>0</v>
      </c>
      <c r="H37" s="3">
        <v>9.25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112</v>
      </c>
      <c r="C38" s="3">
        <v>50</v>
      </c>
      <c r="D38" s="3">
        <v>225</v>
      </c>
      <c r="E38" s="3">
        <v>9.08</v>
      </c>
      <c r="F38" s="3" t="s">
        <v>14</v>
      </c>
      <c r="G38" s="3">
        <v>9.08</v>
      </c>
      <c r="H38" s="3">
        <v>0</v>
      </c>
      <c r="I38" s="3">
        <v>100</v>
      </c>
      <c r="J38">
        <f t="shared" si="0"/>
        <v>2043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113</v>
      </c>
      <c r="C39" s="3">
        <v>51</v>
      </c>
      <c r="D39" s="3">
        <v>1500</v>
      </c>
      <c r="E39" s="3">
        <v>1.7</v>
      </c>
      <c r="F39" s="3" t="s">
        <v>14</v>
      </c>
      <c r="G39" s="3">
        <v>1.7</v>
      </c>
      <c r="H39" s="3">
        <v>0</v>
      </c>
      <c r="I39" s="3">
        <v>100</v>
      </c>
      <c r="J39">
        <f t="shared" si="0"/>
        <v>2550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114</v>
      </c>
      <c r="C40" s="3">
        <v>53</v>
      </c>
      <c r="D40" s="3">
        <v>900</v>
      </c>
      <c r="E40" s="3">
        <v>4</v>
      </c>
      <c r="F40" s="3" t="s">
        <v>14</v>
      </c>
      <c r="G40" s="3">
        <v>4</v>
      </c>
      <c r="H40" s="3">
        <v>0</v>
      </c>
      <c r="I40" s="3">
        <v>100</v>
      </c>
      <c r="J40">
        <f t="shared" si="0"/>
        <v>3600</v>
      </c>
      <c r="K40" s="3">
        <v>0</v>
      </c>
      <c r="L40">
        <f t="shared" si="1"/>
        <v>0</v>
      </c>
    </row>
    <row r="41" spans="1:12" x14ac:dyDescent="0.25">
      <c r="A41" s="3" t="s">
        <v>29</v>
      </c>
      <c r="B41" s="3" t="s">
        <v>115</v>
      </c>
      <c r="C41" s="3">
        <v>55</v>
      </c>
      <c r="D41" s="3">
        <v>2000</v>
      </c>
      <c r="E41" s="3">
        <v>3.26</v>
      </c>
      <c r="F41" s="3" t="s">
        <v>14</v>
      </c>
      <c r="G41" s="3">
        <v>3.26</v>
      </c>
      <c r="H41" s="3">
        <v>0</v>
      </c>
      <c r="I41" s="3">
        <v>100</v>
      </c>
      <c r="J41">
        <f t="shared" si="0"/>
        <v>6520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116</v>
      </c>
      <c r="C42" s="3">
        <v>58</v>
      </c>
      <c r="D42" s="3">
        <v>225</v>
      </c>
      <c r="E42" s="3">
        <v>15.33</v>
      </c>
      <c r="F42" s="3" t="s">
        <v>14</v>
      </c>
      <c r="G42" s="3">
        <v>15.33</v>
      </c>
      <c r="H42" s="3">
        <v>0</v>
      </c>
      <c r="I42" s="3">
        <v>100</v>
      </c>
      <c r="J42">
        <f t="shared" si="0"/>
        <v>3449.25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117</v>
      </c>
      <c r="C43" s="3">
        <v>61</v>
      </c>
      <c r="D43" s="3">
        <v>2000</v>
      </c>
      <c r="E43" s="3">
        <v>1.57</v>
      </c>
      <c r="F43" s="3" t="s">
        <v>14</v>
      </c>
      <c r="G43" s="3">
        <v>1.57</v>
      </c>
      <c r="H43" s="3">
        <v>0</v>
      </c>
      <c r="I43" s="3">
        <v>100</v>
      </c>
      <c r="J43">
        <f t="shared" si="0"/>
        <v>3140</v>
      </c>
      <c r="K43" s="3">
        <v>0</v>
      </c>
      <c r="L43">
        <f t="shared" si="1"/>
        <v>0</v>
      </c>
    </row>
    <row r="44" spans="1:12" x14ac:dyDescent="0.25">
      <c r="A44" s="3" t="s">
        <v>18</v>
      </c>
      <c r="B44" s="3" t="s">
        <v>119</v>
      </c>
      <c r="C44" s="3">
        <v>68</v>
      </c>
      <c r="D44" s="3">
        <v>2000</v>
      </c>
      <c r="E44" s="3">
        <v>1</v>
      </c>
      <c r="F44" s="3" t="s">
        <v>12</v>
      </c>
      <c r="G44" s="3">
        <v>1</v>
      </c>
      <c r="H44" s="3">
        <v>0</v>
      </c>
      <c r="I44" s="3">
        <v>100</v>
      </c>
      <c r="J44">
        <f t="shared" si="0"/>
        <v>2000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120</v>
      </c>
      <c r="C45" s="3">
        <v>69</v>
      </c>
      <c r="D45" s="3">
        <v>7500</v>
      </c>
      <c r="E45" s="3">
        <v>0.47</v>
      </c>
      <c r="F45" s="3" t="s">
        <v>16</v>
      </c>
      <c r="G45" s="3">
        <v>0</v>
      </c>
      <c r="H45" s="3">
        <v>0.47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121</v>
      </c>
      <c r="C46" s="3">
        <v>73</v>
      </c>
      <c r="D46" s="3">
        <v>7500</v>
      </c>
      <c r="E46" s="3">
        <v>0.88</v>
      </c>
      <c r="F46" s="3" t="s">
        <v>16</v>
      </c>
      <c r="G46" s="3">
        <v>0</v>
      </c>
      <c r="H46" s="3">
        <v>0.88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122</v>
      </c>
      <c r="C47" s="3">
        <v>77</v>
      </c>
      <c r="D47" s="3">
        <v>7500</v>
      </c>
      <c r="E47" s="3">
        <v>0.18</v>
      </c>
      <c r="F47" s="3" t="s">
        <v>16</v>
      </c>
      <c r="G47" s="3">
        <v>0</v>
      </c>
      <c r="H47" s="3">
        <v>0.18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123</v>
      </c>
      <c r="C48" s="3">
        <v>80</v>
      </c>
      <c r="D48" s="3">
        <v>10000</v>
      </c>
      <c r="E48" s="3">
        <v>0.15</v>
      </c>
      <c r="F48" s="3" t="s">
        <v>16</v>
      </c>
      <c r="G48" s="3">
        <v>0</v>
      </c>
      <c r="H48" s="3">
        <v>0.15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79</v>
      </c>
      <c r="B49" s="3" t="s">
        <v>124</v>
      </c>
      <c r="C49" s="3">
        <v>84</v>
      </c>
      <c r="D49" s="3">
        <v>322.92</v>
      </c>
      <c r="E49" s="3">
        <v>39.24</v>
      </c>
      <c r="F49" s="3" t="s">
        <v>10</v>
      </c>
      <c r="G49" s="3">
        <v>0</v>
      </c>
      <c r="H49" s="3">
        <v>39.24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124</v>
      </c>
      <c r="C50" s="3">
        <v>84</v>
      </c>
      <c r="D50" s="3">
        <v>322.92</v>
      </c>
      <c r="E50" s="3">
        <v>39.24</v>
      </c>
      <c r="F50" s="3" t="s">
        <v>10</v>
      </c>
      <c r="G50" s="3">
        <v>0</v>
      </c>
      <c r="H50" s="3">
        <v>39.24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124</v>
      </c>
      <c r="C51" s="3">
        <v>84</v>
      </c>
      <c r="D51" s="3">
        <v>322.92</v>
      </c>
      <c r="E51" s="3">
        <v>39.24</v>
      </c>
      <c r="F51" s="3" t="s">
        <v>10</v>
      </c>
      <c r="G51" s="3">
        <v>0</v>
      </c>
      <c r="H51" s="3">
        <v>39.24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79</v>
      </c>
      <c r="B52" s="3" t="s">
        <v>125</v>
      </c>
      <c r="C52" s="3">
        <v>85</v>
      </c>
      <c r="D52" s="3">
        <v>322.92</v>
      </c>
      <c r="E52" s="3">
        <v>107.8</v>
      </c>
      <c r="F52" s="3" t="s">
        <v>10</v>
      </c>
      <c r="G52" s="3">
        <v>0</v>
      </c>
      <c r="H52" s="3">
        <v>107.8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125</v>
      </c>
      <c r="C53" s="3">
        <v>85</v>
      </c>
      <c r="D53" s="3">
        <v>322.92</v>
      </c>
      <c r="E53" s="3">
        <v>107.8</v>
      </c>
      <c r="F53" s="3" t="s">
        <v>10</v>
      </c>
      <c r="G53" s="3">
        <v>0</v>
      </c>
      <c r="H53" s="3">
        <v>107.8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125</v>
      </c>
      <c r="C54" s="3">
        <v>85</v>
      </c>
      <c r="D54" s="3">
        <v>322.92</v>
      </c>
      <c r="E54" s="3">
        <v>107.8</v>
      </c>
      <c r="F54" s="3" t="s">
        <v>10</v>
      </c>
      <c r="G54" s="3">
        <v>0</v>
      </c>
      <c r="H54" s="3">
        <v>107.8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79</v>
      </c>
      <c r="B55" s="3" t="s">
        <v>126</v>
      </c>
      <c r="C55" s="3">
        <v>86</v>
      </c>
      <c r="D55" s="3">
        <v>322.92</v>
      </c>
      <c r="E55" s="3">
        <v>12.27</v>
      </c>
      <c r="F55" s="3" t="s">
        <v>10</v>
      </c>
      <c r="G55" s="3">
        <v>0</v>
      </c>
      <c r="H55" s="3">
        <v>12.27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126</v>
      </c>
      <c r="C56" s="3">
        <v>86</v>
      </c>
      <c r="D56" s="3">
        <v>322.92</v>
      </c>
      <c r="E56" s="3">
        <v>12.27</v>
      </c>
      <c r="F56" s="3" t="s">
        <v>10</v>
      </c>
      <c r="G56" s="3">
        <v>0</v>
      </c>
      <c r="H56" s="3">
        <v>12.27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126</v>
      </c>
      <c r="C57" s="3">
        <v>86</v>
      </c>
      <c r="D57" s="3">
        <v>322.92</v>
      </c>
      <c r="E57" s="3">
        <v>12.27</v>
      </c>
      <c r="F57" s="3" t="s">
        <v>10</v>
      </c>
      <c r="G57" s="3">
        <v>0</v>
      </c>
      <c r="H57" s="3">
        <v>12.27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127</v>
      </c>
      <c r="C58" s="3">
        <v>87</v>
      </c>
      <c r="D58" s="3">
        <v>322.92</v>
      </c>
      <c r="E58" s="3">
        <v>9.8149999999999995</v>
      </c>
      <c r="F58" s="3" t="s">
        <v>10</v>
      </c>
      <c r="G58" s="3">
        <v>0</v>
      </c>
      <c r="H58" s="3">
        <v>9.82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127</v>
      </c>
      <c r="C59" s="3">
        <v>87</v>
      </c>
      <c r="D59" s="3">
        <v>322.92</v>
      </c>
      <c r="E59" s="3">
        <v>9.8149999999999995</v>
      </c>
      <c r="F59" s="3" t="s">
        <v>10</v>
      </c>
      <c r="G59" s="3">
        <v>0</v>
      </c>
      <c r="H59" s="3">
        <v>9.82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127</v>
      </c>
      <c r="C60" s="3">
        <v>87</v>
      </c>
      <c r="D60" s="3">
        <v>322.92</v>
      </c>
      <c r="E60" s="3">
        <v>9.8149999999999995</v>
      </c>
      <c r="F60" s="3" t="s">
        <v>10</v>
      </c>
      <c r="G60" s="3">
        <v>0</v>
      </c>
      <c r="H60" s="3">
        <v>9.82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128</v>
      </c>
      <c r="C61" s="3">
        <v>88</v>
      </c>
      <c r="D61" s="3">
        <v>2000</v>
      </c>
      <c r="E61" s="3">
        <v>2.21</v>
      </c>
      <c r="F61" s="3" t="s">
        <v>14</v>
      </c>
      <c r="G61" s="3">
        <v>0</v>
      </c>
      <c r="H61" s="3">
        <v>2.21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129</v>
      </c>
      <c r="C62" s="3">
        <v>91</v>
      </c>
      <c r="D62" s="3">
        <v>225</v>
      </c>
      <c r="E62" s="3">
        <v>12.13</v>
      </c>
      <c r="F62" s="3" t="s">
        <v>14</v>
      </c>
      <c r="G62" s="3">
        <v>0</v>
      </c>
      <c r="H62" s="3">
        <v>12.13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130</v>
      </c>
      <c r="C63" s="3">
        <v>92</v>
      </c>
      <c r="D63" s="3">
        <v>2000</v>
      </c>
      <c r="E63" s="3">
        <v>1.57</v>
      </c>
      <c r="F63" s="3" t="s">
        <v>14</v>
      </c>
      <c r="G63" s="3">
        <v>0</v>
      </c>
      <c r="H63" s="3">
        <v>1.57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9</v>
      </c>
      <c r="B64" s="3" t="s">
        <v>132</v>
      </c>
      <c r="C64" s="3">
        <v>97</v>
      </c>
      <c r="D64" s="3">
        <v>7500</v>
      </c>
      <c r="E64" s="3">
        <v>0.13</v>
      </c>
      <c r="F64" s="3" t="s">
        <v>16</v>
      </c>
      <c r="G64" s="3">
        <v>0</v>
      </c>
      <c r="H64" s="3">
        <v>0.13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9</v>
      </c>
      <c r="B65" s="3" t="s">
        <v>133</v>
      </c>
      <c r="C65" s="3">
        <v>100</v>
      </c>
      <c r="D65" s="3">
        <v>7500</v>
      </c>
      <c r="E65" s="3">
        <v>0.19</v>
      </c>
      <c r="F65" s="3" t="s">
        <v>16</v>
      </c>
      <c r="G65" s="3">
        <v>0</v>
      </c>
      <c r="H65" s="3">
        <v>0.19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9</v>
      </c>
      <c r="B66" s="3" t="s">
        <v>134</v>
      </c>
      <c r="C66" s="3">
        <v>103</v>
      </c>
      <c r="D66" s="3">
        <v>7000</v>
      </c>
      <c r="E66" s="3">
        <v>2.9000000000000001E-2</v>
      </c>
      <c r="F66" s="3" t="s">
        <v>16</v>
      </c>
      <c r="G66" s="3">
        <v>0</v>
      </c>
      <c r="H66" s="3">
        <v>0.03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79</v>
      </c>
      <c r="B67" s="3" t="s">
        <v>135</v>
      </c>
      <c r="C67" s="3">
        <v>106</v>
      </c>
      <c r="D67" s="3">
        <v>322.92</v>
      </c>
      <c r="E67" s="3">
        <v>10.8</v>
      </c>
      <c r="F67" s="3" t="s">
        <v>10</v>
      </c>
      <c r="G67" s="3">
        <v>0</v>
      </c>
      <c r="H67" s="3">
        <v>10.8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66</v>
      </c>
      <c r="B68" s="3" t="s">
        <v>135</v>
      </c>
      <c r="C68" s="3">
        <v>106</v>
      </c>
      <c r="D68" s="3">
        <v>322.92</v>
      </c>
      <c r="E68" s="3">
        <v>10.8</v>
      </c>
      <c r="F68" s="3" t="s">
        <v>10</v>
      </c>
      <c r="G68" s="3">
        <v>0</v>
      </c>
      <c r="H68" s="3">
        <v>10.8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66</v>
      </c>
      <c r="B69" s="3" t="s">
        <v>135</v>
      </c>
      <c r="C69" s="3">
        <v>106</v>
      </c>
      <c r="D69" s="3">
        <v>322.92</v>
      </c>
      <c r="E69" s="3">
        <v>10.8</v>
      </c>
      <c r="F69" s="3" t="s">
        <v>10</v>
      </c>
      <c r="G69" s="3">
        <v>0</v>
      </c>
      <c r="H69" s="3">
        <v>10.8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79</v>
      </c>
      <c r="B70" s="3" t="s">
        <v>136</v>
      </c>
      <c r="C70" s="3">
        <v>107</v>
      </c>
      <c r="D70" s="3">
        <v>322.92</v>
      </c>
      <c r="E70" s="3">
        <v>24.14</v>
      </c>
      <c r="F70" s="3" t="s">
        <v>10</v>
      </c>
      <c r="G70" s="3">
        <v>0</v>
      </c>
      <c r="H70" s="3">
        <v>24.14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66</v>
      </c>
      <c r="B71" s="3" t="s">
        <v>136</v>
      </c>
      <c r="C71" s="3">
        <v>107</v>
      </c>
      <c r="D71" s="3">
        <v>322.92</v>
      </c>
      <c r="E71" s="3">
        <v>24.14</v>
      </c>
      <c r="F71" s="3" t="s">
        <v>10</v>
      </c>
      <c r="G71" s="3">
        <v>0</v>
      </c>
      <c r="H71" s="3">
        <v>24.14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66</v>
      </c>
      <c r="B72" s="3" t="s">
        <v>136</v>
      </c>
      <c r="C72" s="3">
        <v>107</v>
      </c>
      <c r="D72" s="3">
        <v>322.92</v>
      </c>
      <c r="E72" s="3">
        <v>24.14</v>
      </c>
      <c r="F72" s="3" t="s">
        <v>10</v>
      </c>
      <c r="G72" s="3">
        <v>0</v>
      </c>
      <c r="H72" s="3">
        <v>24.14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79</v>
      </c>
      <c r="B73" s="3" t="s">
        <v>137</v>
      </c>
      <c r="C73" s="3">
        <v>108</v>
      </c>
      <c r="D73" s="3">
        <v>322.92</v>
      </c>
      <c r="E73" s="3">
        <v>1.89</v>
      </c>
      <c r="F73" s="3" t="s">
        <v>10</v>
      </c>
      <c r="G73" s="3">
        <v>0</v>
      </c>
      <c r="H73" s="3">
        <v>1.89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66</v>
      </c>
      <c r="B74" s="3" t="s">
        <v>137</v>
      </c>
      <c r="C74" s="3">
        <v>108</v>
      </c>
      <c r="D74" s="3">
        <v>322.92</v>
      </c>
      <c r="E74" s="3">
        <v>1.89</v>
      </c>
      <c r="F74" s="3" t="s">
        <v>10</v>
      </c>
      <c r="G74" s="3">
        <v>0</v>
      </c>
      <c r="H74" s="3">
        <v>1.89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66</v>
      </c>
      <c r="B75" s="3" t="s">
        <v>137</v>
      </c>
      <c r="C75" s="3">
        <v>108</v>
      </c>
      <c r="D75" s="3">
        <v>322.92</v>
      </c>
      <c r="E75" s="3">
        <v>1.89</v>
      </c>
      <c r="F75" s="3" t="s">
        <v>10</v>
      </c>
      <c r="G75" s="3">
        <v>0</v>
      </c>
      <c r="H75" s="3">
        <v>1.89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29</v>
      </c>
      <c r="B76" s="3" t="s">
        <v>138</v>
      </c>
      <c r="C76" s="3">
        <v>109</v>
      </c>
      <c r="D76" s="3">
        <v>2000</v>
      </c>
      <c r="E76" s="3">
        <v>0.61</v>
      </c>
      <c r="F76" s="3" t="s">
        <v>14</v>
      </c>
      <c r="G76" s="3">
        <v>0</v>
      </c>
      <c r="H76" s="3">
        <v>0.61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29</v>
      </c>
      <c r="B77" s="3" t="s">
        <v>139</v>
      </c>
      <c r="C77" s="3">
        <v>112</v>
      </c>
      <c r="D77" s="3">
        <v>225</v>
      </c>
      <c r="E77" s="3">
        <v>2.37</v>
      </c>
      <c r="F77" s="3" t="s">
        <v>14</v>
      </c>
      <c r="G77" s="3">
        <v>0</v>
      </c>
      <c r="H77" s="3">
        <v>2.37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29</v>
      </c>
      <c r="B78" s="3" t="s">
        <v>140</v>
      </c>
      <c r="C78" s="3">
        <v>116</v>
      </c>
      <c r="D78" s="3">
        <v>50</v>
      </c>
      <c r="E78" s="3">
        <v>44</v>
      </c>
      <c r="F78" s="3" t="s">
        <v>13</v>
      </c>
      <c r="G78" s="3">
        <v>0</v>
      </c>
      <c r="H78" s="3">
        <v>44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141</v>
      </c>
      <c r="C79" s="3">
        <v>118</v>
      </c>
      <c r="D79" s="3">
        <v>2000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29</v>
      </c>
      <c r="B80" s="3" t="s">
        <v>349</v>
      </c>
      <c r="C80" s="3">
        <v>119</v>
      </c>
      <c r="D80" s="3">
        <v>800</v>
      </c>
      <c r="E80" s="3">
        <v>7.3330000000000002</v>
      </c>
      <c r="F80" s="3" t="s">
        <v>14</v>
      </c>
      <c r="G80" s="3">
        <v>7.33</v>
      </c>
      <c r="H80" s="3">
        <v>0</v>
      </c>
      <c r="I80" s="3">
        <v>100</v>
      </c>
      <c r="J80">
        <f t="shared" si="2"/>
        <v>5864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151</v>
      </c>
      <c r="C81" s="3">
        <v>150</v>
      </c>
      <c r="D81" s="3">
        <v>14500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196</v>
      </c>
      <c r="C82" s="3">
        <v>246</v>
      </c>
      <c r="D82" s="3">
        <v>15500</v>
      </c>
      <c r="E82" s="3">
        <v>1</v>
      </c>
      <c r="F82" s="3" t="s">
        <v>12</v>
      </c>
      <c r="G82" s="3">
        <v>0</v>
      </c>
      <c r="H82" s="3">
        <v>1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18</v>
      </c>
      <c r="B83" s="3" t="s">
        <v>197</v>
      </c>
      <c r="C83" s="3">
        <v>248</v>
      </c>
      <c r="D83" s="3">
        <v>2000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214</v>
      </c>
      <c r="C84" s="3">
        <v>277</v>
      </c>
      <c r="D84" s="3">
        <v>34</v>
      </c>
      <c r="E84" s="3">
        <v>76.528999999999996</v>
      </c>
      <c r="F84" s="3" t="s">
        <v>31</v>
      </c>
      <c r="G84" s="3">
        <v>0</v>
      </c>
      <c r="H84" s="3">
        <v>76.53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30</v>
      </c>
      <c r="B85" s="3" t="s">
        <v>215</v>
      </c>
      <c r="C85" s="3">
        <v>278</v>
      </c>
      <c r="D85" s="3">
        <v>77</v>
      </c>
      <c r="E85" s="3">
        <v>29.302600000000002</v>
      </c>
      <c r="F85" s="3" t="s">
        <v>31</v>
      </c>
      <c r="G85" s="3">
        <v>29.3</v>
      </c>
      <c r="H85" s="3">
        <v>0</v>
      </c>
      <c r="I85" s="3">
        <v>100</v>
      </c>
      <c r="J85">
        <f t="shared" si="2"/>
        <v>2256.1</v>
      </c>
      <c r="K85" s="3">
        <v>0</v>
      </c>
      <c r="L85">
        <f t="shared" si="3"/>
        <v>0</v>
      </c>
    </row>
    <row r="86" spans="1:12" x14ac:dyDescent="0.25">
      <c r="A86" s="3" t="s">
        <v>30</v>
      </c>
      <c r="B86" s="3" t="s">
        <v>216</v>
      </c>
      <c r="C86" s="3">
        <v>279</v>
      </c>
      <c r="D86" s="3">
        <v>23</v>
      </c>
      <c r="E86" s="3">
        <v>66</v>
      </c>
      <c r="F86" s="3" t="s">
        <v>23</v>
      </c>
      <c r="G86" s="3">
        <v>0</v>
      </c>
      <c r="H86" s="3">
        <v>66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30</v>
      </c>
      <c r="B87" s="3" t="s">
        <v>217</v>
      </c>
      <c r="C87" s="3">
        <v>280</v>
      </c>
      <c r="D87" s="3">
        <v>151</v>
      </c>
      <c r="E87" s="3">
        <v>17.375499999999999</v>
      </c>
      <c r="F87" s="3" t="s">
        <v>31</v>
      </c>
      <c r="G87" s="3">
        <v>0</v>
      </c>
      <c r="H87" s="3">
        <v>17.38</v>
      </c>
      <c r="I87" s="3">
        <v>0</v>
      </c>
    </row>
    <row r="88" spans="1:12" x14ac:dyDescent="0.25">
      <c r="A88" s="3" t="s">
        <v>21</v>
      </c>
      <c r="B88" s="3" t="s">
        <v>219</v>
      </c>
      <c r="C88" s="3">
        <v>283</v>
      </c>
      <c r="D88" s="3">
        <v>400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18</v>
      </c>
      <c r="B89" s="3" t="s">
        <v>222</v>
      </c>
      <c r="C89" s="3">
        <v>350</v>
      </c>
      <c r="D89" s="3">
        <v>1</v>
      </c>
      <c r="E89" s="3">
        <v>3</v>
      </c>
      <c r="F89" s="3" t="s">
        <v>12</v>
      </c>
      <c r="G89" s="3">
        <v>0</v>
      </c>
      <c r="H89" s="3">
        <v>3</v>
      </c>
      <c r="I89" s="3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3:L9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93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93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3.78</v>
      </c>
      <c r="H19" s="3">
        <v>3.09</v>
      </c>
      <c r="I19" s="3">
        <v>55</v>
      </c>
      <c r="J19">
        <f t="shared" si="0"/>
        <v>3780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9000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79</v>
      </c>
      <c r="B27" s="3" t="s">
        <v>105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106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107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79</v>
      </c>
      <c r="B30" s="3" t="s">
        <v>108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108</v>
      </c>
      <c r="C31" s="3">
        <v>44</v>
      </c>
      <c r="D31" s="3">
        <v>322.92</v>
      </c>
      <c r="E31" s="3">
        <v>45.3</v>
      </c>
      <c r="F31" s="3" t="s">
        <v>10</v>
      </c>
      <c r="G31" s="3">
        <v>45.3</v>
      </c>
      <c r="H31" s="3">
        <v>0</v>
      </c>
      <c r="I31" s="3">
        <v>100</v>
      </c>
      <c r="J31">
        <f t="shared" si="0"/>
        <v>14628.276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108</v>
      </c>
      <c r="C32" s="3">
        <v>44</v>
      </c>
      <c r="D32" s="3">
        <v>322.92</v>
      </c>
      <c r="E32" s="3">
        <v>45.3</v>
      </c>
      <c r="F32" s="3" t="s">
        <v>10</v>
      </c>
      <c r="G32" s="3">
        <v>0</v>
      </c>
      <c r="H32" s="3">
        <v>45.3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79</v>
      </c>
      <c r="B33" s="3" t="s">
        <v>109</v>
      </c>
      <c r="C33" s="3">
        <v>45</v>
      </c>
      <c r="D33" s="3">
        <v>322.92</v>
      </c>
      <c r="E33" s="3">
        <v>129.11000000000001</v>
      </c>
      <c r="F33" s="3" t="s">
        <v>10</v>
      </c>
      <c r="G33" s="3">
        <v>0</v>
      </c>
      <c r="H33" s="3">
        <v>129.11000000000001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109</v>
      </c>
      <c r="C34" s="3">
        <v>45</v>
      </c>
      <c r="D34" s="3">
        <v>322.92</v>
      </c>
      <c r="E34" s="3">
        <v>129.11000000000001</v>
      </c>
      <c r="F34" s="3" t="s">
        <v>10</v>
      </c>
      <c r="G34" s="3">
        <v>129.11000000000001</v>
      </c>
      <c r="H34" s="3">
        <v>0</v>
      </c>
      <c r="I34" s="3">
        <v>100</v>
      </c>
      <c r="J34">
        <f t="shared" si="0"/>
        <v>41692.201200000003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109</v>
      </c>
      <c r="C35" s="3">
        <v>45</v>
      </c>
      <c r="D35" s="3">
        <v>322.92</v>
      </c>
      <c r="E35" s="3">
        <v>129.11000000000001</v>
      </c>
      <c r="F35" s="3" t="s">
        <v>10</v>
      </c>
      <c r="G35" s="3">
        <v>0</v>
      </c>
      <c r="H35" s="3">
        <v>129.11000000000001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79</v>
      </c>
      <c r="B36" s="3" t="s">
        <v>110</v>
      </c>
      <c r="C36" s="3">
        <v>46</v>
      </c>
      <c r="D36" s="3">
        <v>322.92</v>
      </c>
      <c r="E36" s="3">
        <v>12.27</v>
      </c>
      <c r="F36" s="3" t="s">
        <v>10</v>
      </c>
      <c r="G36" s="3">
        <v>0</v>
      </c>
      <c r="H36" s="3">
        <v>12.27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66</v>
      </c>
      <c r="B37" s="3" t="s">
        <v>110</v>
      </c>
      <c r="C37" s="3">
        <v>46</v>
      </c>
      <c r="D37" s="3">
        <v>322.92</v>
      </c>
      <c r="E37" s="3">
        <v>12.27</v>
      </c>
      <c r="F37" s="3" t="s">
        <v>10</v>
      </c>
      <c r="G37" s="3">
        <v>12.27</v>
      </c>
      <c r="H37" s="3">
        <v>0</v>
      </c>
      <c r="I37" s="3">
        <v>100</v>
      </c>
      <c r="J37">
        <f t="shared" si="0"/>
        <v>3962.2284</v>
      </c>
      <c r="K37" s="3">
        <v>0</v>
      </c>
      <c r="L37">
        <f t="shared" si="1"/>
        <v>0</v>
      </c>
    </row>
    <row r="38" spans="1:12" x14ac:dyDescent="0.25">
      <c r="A38" s="3" t="s">
        <v>66</v>
      </c>
      <c r="B38" s="3" t="s">
        <v>110</v>
      </c>
      <c r="C38" s="3">
        <v>46</v>
      </c>
      <c r="D38" s="3">
        <v>322.92</v>
      </c>
      <c r="E38" s="3">
        <v>12.27</v>
      </c>
      <c r="F38" s="3" t="s">
        <v>10</v>
      </c>
      <c r="G38" s="3">
        <v>0</v>
      </c>
      <c r="H38" s="3">
        <v>12.27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79</v>
      </c>
      <c r="B39" s="3" t="s">
        <v>111</v>
      </c>
      <c r="C39" s="3">
        <v>47</v>
      </c>
      <c r="D39" s="3">
        <v>322.92</v>
      </c>
      <c r="E39" s="3">
        <v>9.2505000000000006</v>
      </c>
      <c r="F39" s="3" t="s">
        <v>10</v>
      </c>
      <c r="G39" s="3">
        <v>0</v>
      </c>
      <c r="H39" s="3">
        <v>9.25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111</v>
      </c>
      <c r="C40" s="3">
        <v>47</v>
      </c>
      <c r="D40" s="3">
        <v>322.92</v>
      </c>
      <c r="E40" s="3">
        <v>9.2505000000000006</v>
      </c>
      <c r="F40" s="3" t="s">
        <v>10</v>
      </c>
      <c r="G40" s="3">
        <v>0</v>
      </c>
      <c r="H40" s="3">
        <v>9.25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111</v>
      </c>
      <c r="C41" s="3">
        <v>47</v>
      </c>
      <c r="D41" s="3">
        <v>322.92</v>
      </c>
      <c r="E41" s="3">
        <v>9.2505000000000006</v>
      </c>
      <c r="F41" s="3" t="s">
        <v>10</v>
      </c>
      <c r="G41" s="3">
        <v>0</v>
      </c>
      <c r="H41" s="3">
        <v>9.25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112</v>
      </c>
      <c r="C42" s="3">
        <v>50</v>
      </c>
      <c r="D42" s="3">
        <v>225</v>
      </c>
      <c r="E42" s="3">
        <v>9.08</v>
      </c>
      <c r="F42" s="3" t="s">
        <v>14</v>
      </c>
      <c r="G42" s="3">
        <v>9.08</v>
      </c>
      <c r="H42" s="3">
        <v>0</v>
      </c>
      <c r="I42" s="3">
        <v>100</v>
      </c>
      <c r="J42">
        <f t="shared" si="0"/>
        <v>2043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113</v>
      </c>
      <c r="C43" s="3">
        <v>51</v>
      </c>
      <c r="D43" s="3">
        <v>1500</v>
      </c>
      <c r="E43" s="3">
        <v>1.7</v>
      </c>
      <c r="F43" s="3" t="s">
        <v>14</v>
      </c>
      <c r="G43" s="3">
        <v>1.7</v>
      </c>
      <c r="H43" s="3">
        <v>0</v>
      </c>
      <c r="I43" s="3">
        <v>100</v>
      </c>
      <c r="J43">
        <f t="shared" si="0"/>
        <v>2550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114</v>
      </c>
      <c r="C44" s="3">
        <v>53</v>
      </c>
      <c r="D44" s="3">
        <v>900</v>
      </c>
      <c r="E44" s="3">
        <v>4</v>
      </c>
      <c r="F44" s="3" t="s">
        <v>14</v>
      </c>
      <c r="G44" s="3">
        <v>4</v>
      </c>
      <c r="H44" s="3">
        <v>0</v>
      </c>
      <c r="I44" s="3">
        <v>100</v>
      </c>
      <c r="J44">
        <f t="shared" si="0"/>
        <v>3600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115</v>
      </c>
      <c r="C45" s="3">
        <v>55</v>
      </c>
      <c r="D45" s="3">
        <v>2000</v>
      </c>
      <c r="E45" s="3">
        <v>3.26</v>
      </c>
      <c r="F45" s="3" t="s">
        <v>14</v>
      </c>
      <c r="G45" s="3">
        <v>3.26</v>
      </c>
      <c r="H45" s="3">
        <v>0</v>
      </c>
      <c r="I45" s="3">
        <v>100</v>
      </c>
      <c r="J45">
        <f t="shared" si="0"/>
        <v>6520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116</v>
      </c>
      <c r="C46" s="3">
        <v>58</v>
      </c>
      <c r="D46" s="3">
        <v>225</v>
      </c>
      <c r="E46" s="3">
        <v>15.33</v>
      </c>
      <c r="F46" s="3" t="s">
        <v>14</v>
      </c>
      <c r="G46" s="3">
        <v>15.33</v>
      </c>
      <c r="H46" s="3">
        <v>0</v>
      </c>
      <c r="I46" s="3">
        <v>100</v>
      </c>
      <c r="J46">
        <f t="shared" si="0"/>
        <v>3449.25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117</v>
      </c>
      <c r="C47" s="3">
        <v>61</v>
      </c>
      <c r="D47" s="3">
        <v>2000</v>
      </c>
      <c r="E47" s="3">
        <v>1.57</v>
      </c>
      <c r="F47" s="3" t="s">
        <v>14</v>
      </c>
      <c r="G47" s="3">
        <v>1.57</v>
      </c>
      <c r="H47" s="3">
        <v>0</v>
      </c>
      <c r="I47" s="3">
        <v>100</v>
      </c>
      <c r="J47">
        <f t="shared" si="0"/>
        <v>3140</v>
      </c>
      <c r="K47" s="3">
        <v>0</v>
      </c>
      <c r="L47">
        <f t="shared" si="1"/>
        <v>0</v>
      </c>
    </row>
    <row r="48" spans="1:12" x14ac:dyDescent="0.25">
      <c r="A48" s="3" t="s">
        <v>18</v>
      </c>
      <c r="B48" s="3" t="s">
        <v>119</v>
      </c>
      <c r="C48" s="3">
        <v>68</v>
      </c>
      <c r="D48" s="3">
        <v>2000</v>
      </c>
      <c r="E48" s="3">
        <v>1</v>
      </c>
      <c r="F48" s="3" t="s">
        <v>12</v>
      </c>
      <c r="G48" s="3">
        <v>1</v>
      </c>
      <c r="H48" s="3">
        <v>0</v>
      </c>
      <c r="I48" s="3">
        <v>100</v>
      </c>
      <c r="J48">
        <f t="shared" si="0"/>
        <v>2000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120</v>
      </c>
      <c r="C49" s="3">
        <v>69</v>
      </c>
      <c r="D49" s="3">
        <v>7500</v>
      </c>
      <c r="E49" s="3">
        <v>0.47</v>
      </c>
      <c r="F49" s="3" t="s">
        <v>16</v>
      </c>
      <c r="G49" s="3">
        <v>0</v>
      </c>
      <c r="H49" s="3">
        <v>0.47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121</v>
      </c>
      <c r="C50" s="3">
        <v>73</v>
      </c>
      <c r="D50" s="3">
        <v>7500</v>
      </c>
      <c r="E50" s="3">
        <v>0.88</v>
      </c>
      <c r="F50" s="3" t="s">
        <v>16</v>
      </c>
      <c r="G50" s="3">
        <v>0</v>
      </c>
      <c r="H50" s="3">
        <v>0.88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122</v>
      </c>
      <c r="C51" s="3">
        <v>77</v>
      </c>
      <c r="D51" s="3">
        <v>7500</v>
      </c>
      <c r="E51" s="3">
        <v>0.18</v>
      </c>
      <c r="F51" s="3" t="s">
        <v>16</v>
      </c>
      <c r="G51" s="3">
        <v>0</v>
      </c>
      <c r="H51" s="3">
        <v>0.18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123</v>
      </c>
      <c r="C52" s="3">
        <v>80</v>
      </c>
      <c r="D52" s="3">
        <v>10000</v>
      </c>
      <c r="E52" s="3">
        <v>0.15</v>
      </c>
      <c r="F52" s="3" t="s">
        <v>16</v>
      </c>
      <c r="G52" s="3">
        <v>0</v>
      </c>
      <c r="H52" s="3">
        <v>0.15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79</v>
      </c>
      <c r="B53" s="3" t="s">
        <v>124</v>
      </c>
      <c r="C53" s="3">
        <v>84</v>
      </c>
      <c r="D53" s="3">
        <v>322.92</v>
      </c>
      <c r="E53" s="3">
        <v>39.24</v>
      </c>
      <c r="F53" s="3" t="s">
        <v>10</v>
      </c>
      <c r="G53" s="3">
        <v>0</v>
      </c>
      <c r="H53" s="3">
        <v>39.24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124</v>
      </c>
      <c r="C54" s="3">
        <v>84</v>
      </c>
      <c r="D54" s="3">
        <v>322.92</v>
      </c>
      <c r="E54" s="3">
        <v>39.24</v>
      </c>
      <c r="F54" s="3" t="s">
        <v>10</v>
      </c>
      <c r="G54" s="3">
        <v>0</v>
      </c>
      <c r="H54" s="3">
        <v>39.24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124</v>
      </c>
      <c r="C55" s="3">
        <v>84</v>
      </c>
      <c r="D55" s="3">
        <v>322.92</v>
      </c>
      <c r="E55" s="3">
        <v>39.24</v>
      </c>
      <c r="F55" s="3" t="s">
        <v>10</v>
      </c>
      <c r="G55" s="3">
        <v>0</v>
      </c>
      <c r="H55" s="3">
        <v>39.24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79</v>
      </c>
      <c r="B56" s="3" t="s">
        <v>125</v>
      </c>
      <c r="C56" s="3">
        <v>85</v>
      </c>
      <c r="D56" s="3">
        <v>322.92</v>
      </c>
      <c r="E56" s="3">
        <v>107.8</v>
      </c>
      <c r="F56" s="3" t="s">
        <v>10</v>
      </c>
      <c r="G56" s="3">
        <v>0</v>
      </c>
      <c r="H56" s="3">
        <v>107.8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125</v>
      </c>
      <c r="C57" s="3">
        <v>85</v>
      </c>
      <c r="D57" s="3">
        <v>322.92</v>
      </c>
      <c r="E57" s="3">
        <v>107.8</v>
      </c>
      <c r="F57" s="3" t="s">
        <v>10</v>
      </c>
      <c r="G57" s="3">
        <v>0</v>
      </c>
      <c r="H57" s="3">
        <v>107.8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125</v>
      </c>
      <c r="C58" s="3">
        <v>85</v>
      </c>
      <c r="D58" s="3">
        <v>322.92</v>
      </c>
      <c r="E58" s="3">
        <v>107.8</v>
      </c>
      <c r="F58" s="3" t="s">
        <v>10</v>
      </c>
      <c r="G58" s="3">
        <v>0</v>
      </c>
      <c r="H58" s="3">
        <v>107.8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79</v>
      </c>
      <c r="B59" s="3" t="s">
        <v>126</v>
      </c>
      <c r="C59" s="3">
        <v>86</v>
      </c>
      <c r="D59" s="3">
        <v>322.92</v>
      </c>
      <c r="E59" s="3">
        <v>12.27</v>
      </c>
      <c r="F59" s="3" t="s">
        <v>10</v>
      </c>
      <c r="G59" s="3">
        <v>0</v>
      </c>
      <c r="H59" s="3">
        <v>12.27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126</v>
      </c>
      <c r="C60" s="3">
        <v>86</v>
      </c>
      <c r="D60" s="3">
        <v>322.92</v>
      </c>
      <c r="E60" s="3">
        <v>12.27</v>
      </c>
      <c r="F60" s="3" t="s">
        <v>10</v>
      </c>
      <c r="G60" s="3">
        <v>0</v>
      </c>
      <c r="H60" s="3">
        <v>12.27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66</v>
      </c>
      <c r="B61" s="3" t="s">
        <v>126</v>
      </c>
      <c r="C61" s="3">
        <v>86</v>
      </c>
      <c r="D61" s="3">
        <v>322.92</v>
      </c>
      <c r="E61" s="3">
        <v>12.27</v>
      </c>
      <c r="F61" s="3" t="s">
        <v>10</v>
      </c>
      <c r="G61" s="3">
        <v>0</v>
      </c>
      <c r="H61" s="3">
        <v>12.27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79</v>
      </c>
      <c r="B62" s="3" t="s">
        <v>127</v>
      </c>
      <c r="C62" s="3">
        <v>87</v>
      </c>
      <c r="D62" s="3">
        <v>322.92</v>
      </c>
      <c r="E62" s="3">
        <v>9.8149999999999995</v>
      </c>
      <c r="F62" s="3" t="s">
        <v>10</v>
      </c>
      <c r="G62" s="3">
        <v>0</v>
      </c>
      <c r="H62" s="3">
        <v>9.82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66</v>
      </c>
      <c r="B63" s="3" t="s">
        <v>127</v>
      </c>
      <c r="C63" s="3">
        <v>87</v>
      </c>
      <c r="D63" s="3">
        <v>322.92</v>
      </c>
      <c r="E63" s="3">
        <v>9.8149999999999995</v>
      </c>
      <c r="F63" s="3" t="s">
        <v>10</v>
      </c>
      <c r="G63" s="3">
        <v>0</v>
      </c>
      <c r="H63" s="3">
        <v>9.82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66</v>
      </c>
      <c r="B64" s="3" t="s">
        <v>127</v>
      </c>
      <c r="C64" s="3">
        <v>87</v>
      </c>
      <c r="D64" s="3">
        <v>322.92</v>
      </c>
      <c r="E64" s="3">
        <v>9.8149999999999995</v>
      </c>
      <c r="F64" s="3" t="s">
        <v>10</v>
      </c>
      <c r="G64" s="3">
        <v>0</v>
      </c>
      <c r="H64" s="3">
        <v>9.82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128</v>
      </c>
      <c r="C65" s="3">
        <v>88</v>
      </c>
      <c r="D65" s="3">
        <v>2000</v>
      </c>
      <c r="E65" s="3">
        <v>2.21</v>
      </c>
      <c r="F65" s="3" t="s">
        <v>14</v>
      </c>
      <c r="G65" s="3">
        <v>0</v>
      </c>
      <c r="H65" s="3">
        <v>2.21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29</v>
      </c>
      <c r="B66" s="3" t="s">
        <v>129</v>
      </c>
      <c r="C66" s="3">
        <v>91</v>
      </c>
      <c r="D66" s="3">
        <v>225</v>
      </c>
      <c r="E66" s="3">
        <v>12.13</v>
      </c>
      <c r="F66" s="3" t="s">
        <v>14</v>
      </c>
      <c r="G66" s="3">
        <v>0</v>
      </c>
      <c r="H66" s="3">
        <v>12.13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130</v>
      </c>
      <c r="C67" s="3">
        <v>92</v>
      </c>
      <c r="D67" s="3">
        <v>2000</v>
      </c>
      <c r="E67" s="3">
        <v>1.57</v>
      </c>
      <c r="F67" s="3" t="s">
        <v>14</v>
      </c>
      <c r="G67" s="3">
        <v>0</v>
      </c>
      <c r="H67" s="3">
        <v>1.57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9</v>
      </c>
      <c r="B68" s="3" t="s">
        <v>132</v>
      </c>
      <c r="C68" s="3">
        <v>97</v>
      </c>
      <c r="D68" s="3">
        <v>7500</v>
      </c>
      <c r="E68" s="3">
        <v>0.13</v>
      </c>
      <c r="F68" s="3" t="s">
        <v>16</v>
      </c>
      <c r="G68" s="3">
        <v>0</v>
      </c>
      <c r="H68" s="3">
        <v>0.13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9</v>
      </c>
      <c r="B69" s="3" t="s">
        <v>133</v>
      </c>
      <c r="C69" s="3">
        <v>100</v>
      </c>
      <c r="D69" s="3">
        <v>7500</v>
      </c>
      <c r="E69" s="3">
        <v>0.19</v>
      </c>
      <c r="F69" s="3" t="s">
        <v>16</v>
      </c>
      <c r="G69" s="3">
        <v>0</v>
      </c>
      <c r="H69" s="3">
        <v>0.19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9</v>
      </c>
      <c r="B70" s="3" t="s">
        <v>134</v>
      </c>
      <c r="C70" s="3">
        <v>103</v>
      </c>
      <c r="D70" s="3">
        <v>7000</v>
      </c>
      <c r="E70" s="3">
        <v>2.9000000000000001E-2</v>
      </c>
      <c r="F70" s="3" t="s">
        <v>16</v>
      </c>
      <c r="G70" s="3">
        <v>0</v>
      </c>
      <c r="H70" s="3">
        <v>0.03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79</v>
      </c>
      <c r="B71" s="3" t="s">
        <v>135</v>
      </c>
      <c r="C71" s="3">
        <v>106</v>
      </c>
      <c r="D71" s="3">
        <v>322.92</v>
      </c>
      <c r="E71" s="3">
        <v>10.8</v>
      </c>
      <c r="F71" s="3" t="s">
        <v>10</v>
      </c>
      <c r="G71" s="3">
        <v>0</v>
      </c>
      <c r="H71" s="3">
        <v>10.8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66</v>
      </c>
      <c r="B72" s="3" t="s">
        <v>135</v>
      </c>
      <c r="C72" s="3">
        <v>106</v>
      </c>
      <c r="D72" s="3">
        <v>322.92</v>
      </c>
      <c r="E72" s="3">
        <v>10.8</v>
      </c>
      <c r="F72" s="3" t="s">
        <v>10</v>
      </c>
      <c r="G72" s="3">
        <v>0</v>
      </c>
      <c r="H72" s="3">
        <v>10.8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66</v>
      </c>
      <c r="B73" s="3" t="s">
        <v>135</v>
      </c>
      <c r="C73" s="3">
        <v>106</v>
      </c>
      <c r="D73" s="3">
        <v>322.92</v>
      </c>
      <c r="E73" s="3">
        <v>10.8</v>
      </c>
      <c r="F73" s="3" t="s">
        <v>10</v>
      </c>
      <c r="G73" s="3">
        <v>0</v>
      </c>
      <c r="H73" s="3">
        <v>10.8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79</v>
      </c>
      <c r="B74" s="3" t="s">
        <v>136</v>
      </c>
      <c r="C74" s="3">
        <v>107</v>
      </c>
      <c r="D74" s="3">
        <v>322.92</v>
      </c>
      <c r="E74" s="3">
        <v>24.14</v>
      </c>
      <c r="F74" s="3" t="s">
        <v>10</v>
      </c>
      <c r="G74" s="3">
        <v>0</v>
      </c>
      <c r="H74" s="3">
        <v>24.14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66</v>
      </c>
      <c r="B75" s="3" t="s">
        <v>136</v>
      </c>
      <c r="C75" s="3">
        <v>107</v>
      </c>
      <c r="D75" s="3">
        <v>322.92</v>
      </c>
      <c r="E75" s="3">
        <v>24.14</v>
      </c>
      <c r="F75" s="3" t="s">
        <v>10</v>
      </c>
      <c r="G75" s="3">
        <v>0</v>
      </c>
      <c r="H75" s="3">
        <v>24.14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66</v>
      </c>
      <c r="B76" s="3" t="s">
        <v>136</v>
      </c>
      <c r="C76" s="3">
        <v>107</v>
      </c>
      <c r="D76" s="3">
        <v>322.92</v>
      </c>
      <c r="E76" s="3">
        <v>24.14</v>
      </c>
      <c r="F76" s="3" t="s">
        <v>10</v>
      </c>
      <c r="G76" s="3">
        <v>0</v>
      </c>
      <c r="H76" s="3">
        <v>24.14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79</v>
      </c>
      <c r="B77" s="3" t="s">
        <v>137</v>
      </c>
      <c r="C77" s="3">
        <v>108</v>
      </c>
      <c r="D77" s="3">
        <v>322.92</v>
      </c>
      <c r="E77" s="3">
        <v>1.89</v>
      </c>
      <c r="F77" s="3" t="s">
        <v>10</v>
      </c>
      <c r="G77" s="3">
        <v>0</v>
      </c>
      <c r="H77" s="3">
        <v>1.89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66</v>
      </c>
      <c r="B78" s="3" t="s">
        <v>137</v>
      </c>
      <c r="C78" s="3">
        <v>108</v>
      </c>
      <c r="D78" s="3">
        <v>322.92</v>
      </c>
      <c r="E78" s="3">
        <v>1.89</v>
      </c>
      <c r="F78" s="3" t="s">
        <v>10</v>
      </c>
      <c r="G78" s="3">
        <v>0</v>
      </c>
      <c r="H78" s="3">
        <v>1.89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66</v>
      </c>
      <c r="B79" s="3" t="s">
        <v>137</v>
      </c>
      <c r="C79" s="3">
        <v>108</v>
      </c>
      <c r="D79" s="3">
        <v>322.92</v>
      </c>
      <c r="E79" s="3">
        <v>1.89</v>
      </c>
      <c r="F79" s="3" t="s">
        <v>10</v>
      </c>
      <c r="G79" s="3">
        <v>0</v>
      </c>
      <c r="H79" s="3">
        <v>1.89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29</v>
      </c>
      <c r="B80" s="3" t="s">
        <v>138</v>
      </c>
      <c r="C80" s="3">
        <v>109</v>
      </c>
      <c r="D80" s="3">
        <v>2000</v>
      </c>
      <c r="E80" s="3">
        <v>0.61</v>
      </c>
      <c r="F80" s="3" t="s">
        <v>14</v>
      </c>
      <c r="G80" s="3">
        <v>0</v>
      </c>
      <c r="H80" s="3">
        <v>0.61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29</v>
      </c>
      <c r="B81" s="3" t="s">
        <v>139</v>
      </c>
      <c r="C81" s="3">
        <v>112</v>
      </c>
      <c r="D81" s="3">
        <v>225</v>
      </c>
      <c r="E81" s="3">
        <v>2.37</v>
      </c>
      <c r="F81" s="3" t="s">
        <v>14</v>
      </c>
      <c r="G81" s="3">
        <v>0</v>
      </c>
      <c r="H81" s="3">
        <v>2.37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29</v>
      </c>
      <c r="B82" s="3" t="s">
        <v>140</v>
      </c>
      <c r="C82" s="3">
        <v>116</v>
      </c>
      <c r="D82" s="3">
        <v>50</v>
      </c>
      <c r="E82" s="3">
        <v>44</v>
      </c>
      <c r="F82" s="3" t="s">
        <v>13</v>
      </c>
      <c r="G82" s="3">
        <v>0</v>
      </c>
      <c r="H82" s="3">
        <v>44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18</v>
      </c>
      <c r="B83" s="3" t="s">
        <v>141</v>
      </c>
      <c r="C83" s="3">
        <v>118</v>
      </c>
      <c r="D83" s="3">
        <v>2000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29</v>
      </c>
      <c r="B84" s="3" t="s">
        <v>349</v>
      </c>
      <c r="C84" s="3">
        <v>119</v>
      </c>
      <c r="D84" s="3">
        <v>800</v>
      </c>
      <c r="E84" s="3">
        <v>7.3330000000000002</v>
      </c>
      <c r="F84" s="3" t="s">
        <v>14</v>
      </c>
      <c r="G84" s="3">
        <v>7.33</v>
      </c>
      <c r="H84" s="3">
        <v>0</v>
      </c>
      <c r="I84" s="3">
        <v>100</v>
      </c>
      <c r="J84">
        <f t="shared" si="2"/>
        <v>5864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151</v>
      </c>
      <c r="C85" s="3">
        <v>150</v>
      </c>
      <c r="D85" s="3">
        <v>14500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196</v>
      </c>
      <c r="C86" s="3">
        <v>246</v>
      </c>
      <c r="D86" s="3">
        <v>15500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197</v>
      </c>
      <c r="C87" s="3">
        <v>248</v>
      </c>
      <c r="D87" s="3">
        <v>2000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30</v>
      </c>
      <c r="B88" s="3" t="s">
        <v>214</v>
      </c>
      <c r="C88" s="3">
        <v>277</v>
      </c>
      <c r="D88" s="3">
        <v>34</v>
      </c>
      <c r="E88" s="3">
        <v>76.528999999999996</v>
      </c>
      <c r="F88" s="3" t="s">
        <v>31</v>
      </c>
      <c r="G88" s="3">
        <v>0</v>
      </c>
      <c r="H88" s="3">
        <v>76.53</v>
      </c>
      <c r="I88" s="3">
        <v>0</v>
      </c>
    </row>
    <row r="89" spans="1:12" x14ac:dyDescent="0.25">
      <c r="A89" s="3" t="s">
        <v>30</v>
      </c>
      <c r="B89" s="3" t="s">
        <v>215</v>
      </c>
      <c r="C89" s="3">
        <v>278</v>
      </c>
      <c r="D89" s="3">
        <v>77</v>
      </c>
      <c r="E89" s="3">
        <v>29.302600000000002</v>
      </c>
      <c r="F89" s="3" t="s">
        <v>31</v>
      </c>
      <c r="G89" s="3">
        <v>29.3</v>
      </c>
      <c r="H89" s="3">
        <v>0</v>
      </c>
      <c r="I89" s="3">
        <v>100</v>
      </c>
    </row>
    <row r="90" spans="1:12" x14ac:dyDescent="0.25">
      <c r="A90" s="3" t="s">
        <v>30</v>
      </c>
      <c r="B90" s="3" t="s">
        <v>216</v>
      </c>
      <c r="C90" s="3">
        <v>279</v>
      </c>
      <c r="D90" s="3">
        <v>23</v>
      </c>
      <c r="E90" s="3">
        <v>66</v>
      </c>
      <c r="F90" s="3" t="s">
        <v>23</v>
      </c>
      <c r="G90" s="3">
        <v>0</v>
      </c>
      <c r="H90" s="3">
        <v>66</v>
      </c>
      <c r="I90" s="3">
        <v>0</v>
      </c>
    </row>
    <row r="91" spans="1:12" x14ac:dyDescent="0.25">
      <c r="A91" s="3" t="s">
        <v>30</v>
      </c>
      <c r="B91" s="3" t="s">
        <v>217</v>
      </c>
      <c r="C91" s="3">
        <v>280</v>
      </c>
      <c r="D91" s="3">
        <v>151</v>
      </c>
      <c r="E91" s="3">
        <v>17.375499999999999</v>
      </c>
      <c r="F91" s="3" t="s">
        <v>31</v>
      </c>
      <c r="G91" s="3">
        <v>0</v>
      </c>
      <c r="H91" s="3">
        <v>17.38</v>
      </c>
      <c r="I91" s="3">
        <v>0</v>
      </c>
    </row>
    <row r="92" spans="1:12" x14ac:dyDescent="0.25">
      <c r="A92" s="3" t="s">
        <v>21</v>
      </c>
      <c r="B92" s="3" t="s">
        <v>219</v>
      </c>
      <c r="C92" s="3">
        <v>283</v>
      </c>
      <c r="D92" s="3">
        <v>400</v>
      </c>
      <c r="E92" s="3">
        <v>1</v>
      </c>
      <c r="F92" s="3" t="s">
        <v>12</v>
      </c>
      <c r="G92" s="3">
        <v>0</v>
      </c>
      <c r="H92" s="3">
        <v>1</v>
      </c>
      <c r="I92" s="3">
        <v>0</v>
      </c>
    </row>
    <row r="93" spans="1:12" x14ac:dyDescent="0.25">
      <c r="A93" s="3" t="s">
        <v>18</v>
      </c>
      <c r="B93" s="3" t="s">
        <v>222</v>
      </c>
      <c r="C93" s="3">
        <v>350</v>
      </c>
      <c r="D93" s="3">
        <v>1</v>
      </c>
      <c r="E93" s="3">
        <v>3</v>
      </c>
      <c r="F93" s="3" t="s">
        <v>12</v>
      </c>
      <c r="G93" s="3">
        <v>0</v>
      </c>
      <c r="H93" s="3">
        <v>3</v>
      </c>
      <c r="I93" s="3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3:L9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93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93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231</v>
      </c>
      <c r="C17" s="3">
        <v>17</v>
      </c>
      <c r="D17" s="3">
        <v>5500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5500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20</v>
      </c>
      <c r="D18" s="3">
        <v>1000</v>
      </c>
      <c r="E18" s="3">
        <v>3.351</v>
      </c>
      <c r="F18" s="3" t="s">
        <v>14</v>
      </c>
      <c r="G18" s="3">
        <v>3.35</v>
      </c>
      <c r="H18" s="3">
        <v>0</v>
      </c>
      <c r="I18" s="3">
        <v>100</v>
      </c>
      <c r="J18">
        <f t="shared" si="0"/>
        <v>3350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21</v>
      </c>
      <c r="D19" s="3">
        <v>1000</v>
      </c>
      <c r="E19" s="3">
        <v>2.6680000000000001</v>
      </c>
      <c r="F19" s="3" t="s">
        <v>14</v>
      </c>
      <c r="G19" s="3">
        <v>2.67</v>
      </c>
      <c r="H19" s="3">
        <v>0</v>
      </c>
      <c r="I19" s="3">
        <v>100</v>
      </c>
      <c r="J19">
        <f t="shared" si="0"/>
        <v>2670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97</v>
      </c>
      <c r="C20" s="3">
        <v>22</v>
      </c>
      <c r="D20" s="3">
        <v>1000</v>
      </c>
      <c r="E20" s="3">
        <v>6.867</v>
      </c>
      <c r="F20" s="3" t="s">
        <v>14</v>
      </c>
      <c r="G20" s="3">
        <v>4.8099999999999996</v>
      </c>
      <c r="H20" s="3">
        <v>2.06</v>
      </c>
      <c r="I20" s="3">
        <v>70</v>
      </c>
      <c r="J20">
        <f t="shared" si="0"/>
        <v>4810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23</v>
      </c>
      <c r="D21" s="3">
        <v>7500</v>
      </c>
      <c r="E21" s="3">
        <v>0.27</v>
      </c>
      <c r="F21" s="3" t="s">
        <v>16</v>
      </c>
      <c r="G21" s="3">
        <v>0.27</v>
      </c>
      <c r="H21" s="3">
        <v>0</v>
      </c>
      <c r="I21" s="3">
        <v>100</v>
      </c>
      <c r="J21">
        <f t="shared" si="0"/>
        <v>2025.0000000000002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24</v>
      </c>
      <c r="D22" s="3">
        <v>7500</v>
      </c>
      <c r="E22" s="3">
        <v>0.42</v>
      </c>
      <c r="F22" s="3" t="s">
        <v>16</v>
      </c>
      <c r="G22" s="3">
        <v>0.42</v>
      </c>
      <c r="H22" s="3">
        <v>0</v>
      </c>
      <c r="I22" s="3">
        <v>100</v>
      </c>
      <c r="J22">
        <f t="shared" si="0"/>
        <v>3150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25</v>
      </c>
      <c r="D23" s="3">
        <v>7500</v>
      </c>
      <c r="E23" s="3">
        <v>0.53</v>
      </c>
      <c r="F23" s="3" t="s">
        <v>16</v>
      </c>
      <c r="G23" s="3">
        <v>0.53</v>
      </c>
      <c r="H23" s="3">
        <v>0</v>
      </c>
      <c r="I23" s="3">
        <v>100</v>
      </c>
      <c r="J23">
        <f t="shared" si="0"/>
        <v>3975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26</v>
      </c>
      <c r="D24" s="3">
        <v>7500</v>
      </c>
      <c r="E24" s="3">
        <v>0.49</v>
      </c>
      <c r="F24" s="3" t="s">
        <v>16</v>
      </c>
      <c r="G24" s="3">
        <v>0.49</v>
      </c>
      <c r="H24" s="3">
        <v>0</v>
      </c>
      <c r="I24" s="3">
        <v>100</v>
      </c>
      <c r="J24">
        <f t="shared" si="0"/>
        <v>3675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29</v>
      </c>
      <c r="D25" s="3">
        <v>7500</v>
      </c>
      <c r="E25" s="3">
        <v>1.2</v>
      </c>
      <c r="F25" s="3" t="s">
        <v>16</v>
      </c>
      <c r="G25" s="3">
        <v>1.2</v>
      </c>
      <c r="H25" s="3">
        <v>0</v>
      </c>
      <c r="I25" s="3">
        <v>100</v>
      </c>
      <c r="J25">
        <f t="shared" si="0"/>
        <v>9000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32</v>
      </c>
      <c r="D26" s="3">
        <v>7500</v>
      </c>
      <c r="E26" s="3">
        <v>0.18</v>
      </c>
      <c r="F26" s="3" t="s">
        <v>16</v>
      </c>
      <c r="G26" s="3">
        <v>0.18</v>
      </c>
      <c r="H26" s="3">
        <v>0</v>
      </c>
      <c r="I26" s="3">
        <v>100</v>
      </c>
      <c r="J26">
        <f t="shared" si="0"/>
        <v>1350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104</v>
      </c>
      <c r="C27" s="3">
        <v>35</v>
      </c>
      <c r="D27" s="3">
        <v>10000</v>
      </c>
      <c r="E27" s="3">
        <v>0.13</v>
      </c>
      <c r="F27" s="3" t="s">
        <v>16</v>
      </c>
      <c r="G27" s="3">
        <v>0</v>
      </c>
      <c r="H27" s="3">
        <v>0.13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105</v>
      </c>
      <c r="C28" s="3">
        <v>41</v>
      </c>
      <c r="D28" s="3">
        <v>322.92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8550.9215999999997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106</v>
      </c>
      <c r="C29" s="3">
        <v>42</v>
      </c>
      <c r="D29" s="3">
        <v>322.92</v>
      </c>
      <c r="E29" s="3">
        <v>25.77</v>
      </c>
      <c r="F29" s="3" t="s">
        <v>10</v>
      </c>
      <c r="G29" s="3">
        <v>25.77</v>
      </c>
      <c r="H29" s="3">
        <v>0</v>
      </c>
      <c r="I29" s="3">
        <v>100</v>
      </c>
      <c r="J29">
        <f t="shared" si="0"/>
        <v>8321.6484</v>
      </c>
      <c r="K29" s="3">
        <v>0</v>
      </c>
      <c r="L29">
        <f t="shared" si="1"/>
        <v>0</v>
      </c>
    </row>
    <row r="30" spans="1:12" x14ac:dyDescent="0.25">
      <c r="A30" s="3" t="s">
        <v>79</v>
      </c>
      <c r="B30" s="3" t="s">
        <v>107</v>
      </c>
      <c r="C30" s="3">
        <v>43</v>
      </c>
      <c r="D30" s="3">
        <v>322.92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17670.182400000002</v>
      </c>
      <c r="K30" s="3">
        <v>0</v>
      </c>
      <c r="L30">
        <f t="shared" si="1"/>
        <v>0</v>
      </c>
    </row>
    <row r="31" spans="1:12" x14ac:dyDescent="0.25">
      <c r="A31" s="3" t="s">
        <v>79</v>
      </c>
      <c r="B31" s="3" t="s">
        <v>108</v>
      </c>
      <c r="C31" s="3">
        <v>44</v>
      </c>
      <c r="D31" s="3">
        <v>322.92</v>
      </c>
      <c r="E31" s="3">
        <v>45.3</v>
      </c>
      <c r="F31" s="3" t="s">
        <v>10</v>
      </c>
      <c r="G31" s="3">
        <v>0</v>
      </c>
      <c r="H31" s="3">
        <v>45.3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108</v>
      </c>
      <c r="C32" s="3">
        <v>44</v>
      </c>
      <c r="D32" s="3">
        <v>322.92</v>
      </c>
      <c r="E32" s="3">
        <v>45.3</v>
      </c>
      <c r="F32" s="3" t="s">
        <v>10</v>
      </c>
      <c r="G32" s="3">
        <v>45.3</v>
      </c>
      <c r="H32" s="3">
        <v>0</v>
      </c>
      <c r="I32" s="3">
        <v>100</v>
      </c>
      <c r="J32">
        <f t="shared" si="0"/>
        <v>14628.276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108</v>
      </c>
      <c r="C33" s="3">
        <v>44</v>
      </c>
      <c r="D33" s="3">
        <v>322.92</v>
      </c>
      <c r="E33" s="3">
        <v>45.3</v>
      </c>
      <c r="F33" s="3" t="s">
        <v>10</v>
      </c>
      <c r="G33" s="3">
        <v>0</v>
      </c>
      <c r="H33" s="3">
        <v>45.3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79</v>
      </c>
      <c r="B34" s="3" t="s">
        <v>109</v>
      </c>
      <c r="C34" s="3">
        <v>45</v>
      </c>
      <c r="D34" s="3">
        <v>322.92</v>
      </c>
      <c r="E34" s="3">
        <v>129.11000000000001</v>
      </c>
      <c r="F34" s="3" t="s">
        <v>10</v>
      </c>
      <c r="G34" s="3">
        <v>0</v>
      </c>
      <c r="H34" s="3">
        <v>129.11000000000001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109</v>
      </c>
      <c r="C35" s="3">
        <v>45</v>
      </c>
      <c r="D35" s="3">
        <v>322.92</v>
      </c>
      <c r="E35" s="3">
        <v>129.11000000000001</v>
      </c>
      <c r="F35" s="3" t="s">
        <v>10</v>
      </c>
      <c r="G35" s="3">
        <v>129.11000000000001</v>
      </c>
      <c r="H35" s="3">
        <v>0</v>
      </c>
      <c r="I35" s="3">
        <v>100</v>
      </c>
      <c r="J35">
        <f t="shared" si="0"/>
        <v>41692.201200000003</v>
      </c>
      <c r="K35" s="3">
        <v>0</v>
      </c>
      <c r="L35">
        <f t="shared" si="1"/>
        <v>0</v>
      </c>
    </row>
    <row r="36" spans="1:12" x14ac:dyDescent="0.25">
      <c r="A36" s="3" t="s">
        <v>66</v>
      </c>
      <c r="B36" s="3" t="s">
        <v>109</v>
      </c>
      <c r="C36" s="3">
        <v>45</v>
      </c>
      <c r="D36" s="3">
        <v>322.92</v>
      </c>
      <c r="E36" s="3">
        <v>129.11000000000001</v>
      </c>
      <c r="F36" s="3" t="s">
        <v>10</v>
      </c>
      <c r="G36" s="3">
        <v>0</v>
      </c>
      <c r="H36" s="3">
        <v>129.11000000000001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79</v>
      </c>
      <c r="B37" s="3" t="s">
        <v>110</v>
      </c>
      <c r="C37" s="3">
        <v>46</v>
      </c>
      <c r="D37" s="3">
        <v>322.92</v>
      </c>
      <c r="E37" s="3">
        <v>12.27</v>
      </c>
      <c r="F37" s="3" t="s">
        <v>10</v>
      </c>
      <c r="G37" s="3">
        <v>0</v>
      </c>
      <c r="H37" s="3">
        <v>12.27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66</v>
      </c>
      <c r="B38" s="3" t="s">
        <v>110</v>
      </c>
      <c r="C38" s="3">
        <v>46</v>
      </c>
      <c r="D38" s="3">
        <v>322.92</v>
      </c>
      <c r="E38" s="3">
        <v>12.27</v>
      </c>
      <c r="F38" s="3" t="s">
        <v>10</v>
      </c>
      <c r="G38" s="3">
        <v>12.27</v>
      </c>
      <c r="H38" s="3">
        <v>0</v>
      </c>
      <c r="I38" s="3">
        <v>100</v>
      </c>
      <c r="J38">
        <f t="shared" si="0"/>
        <v>3962.2284</v>
      </c>
      <c r="K38" s="3">
        <v>0</v>
      </c>
      <c r="L38">
        <f t="shared" si="1"/>
        <v>0</v>
      </c>
    </row>
    <row r="39" spans="1:12" x14ac:dyDescent="0.25">
      <c r="A39" s="3" t="s">
        <v>66</v>
      </c>
      <c r="B39" s="3" t="s">
        <v>110</v>
      </c>
      <c r="C39" s="3">
        <v>46</v>
      </c>
      <c r="D39" s="3">
        <v>322.92</v>
      </c>
      <c r="E39" s="3">
        <v>12.27</v>
      </c>
      <c r="F39" s="3" t="s">
        <v>10</v>
      </c>
      <c r="G39" s="3">
        <v>0</v>
      </c>
      <c r="H39" s="3">
        <v>12.27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79</v>
      </c>
      <c r="B40" s="3" t="s">
        <v>111</v>
      </c>
      <c r="C40" s="3">
        <v>47</v>
      </c>
      <c r="D40" s="3">
        <v>322.92</v>
      </c>
      <c r="E40" s="3">
        <v>9.2505000000000006</v>
      </c>
      <c r="F40" s="3" t="s">
        <v>10</v>
      </c>
      <c r="G40" s="3">
        <v>0</v>
      </c>
      <c r="H40" s="3">
        <v>9.25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111</v>
      </c>
      <c r="C41" s="3">
        <v>47</v>
      </c>
      <c r="D41" s="3">
        <v>322.92</v>
      </c>
      <c r="E41" s="3">
        <v>9.2505000000000006</v>
      </c>
      <c r="F41" s="3" t="s">
        <v>10</v>
      </c>
      <c r="G41" s="3">
        <v>0</v>
      </c>
      <c r="H41" s="3">
        <v>9.25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111</v>
      </c>
      <c r="C42" s="3">
        <v>47</v>
      </c>
      <c r="D42" s="3">
        <v>322.92</v>
      </c>
      <c r="E42" s="3">
        <v>9.2505000000000006</v>
      </c>
      <c r="F42" s="3" t="s">
        <v>10</v>
      </c>
      <c r="G42" s="3">
        <v>0</v>
      </c>
      <c r="H42" s="3">
        <v>9.25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112</v>
      </c>
      <c r="C43" s="3">
        <v>50</v>
      </c>
      <c r="D43" s="3">
        <v>225</v>
      </c>
      <c r="E43" s="3">
        <v>9.08</v>
      </c>
      <c r="F43" s="3" t="s">
        <v>14</v>
      </c>
      <c r="G43" s="3">
        <v>9.08</v>
      </c>
      <c r="H43" s="3">
        <v>0</v>
      </c>
      <c r="I43" s="3">
        <v>100</v>
      </c>
      <c r="J43">
        <f t="shared" si="0"/>
        <v>2043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113</v>
      </c>
      <c r="C44" s="3">
        <v>51</v>
      </c>
      <c r="D44" s="3">
        <v>1500</v>
      </c>
      <c r="E44" s="3">
        <v>1.7</v>
      </c>
      <c r="F44" s="3" t="s">
        <v>14</v>
      </c>
      <c r="G44" s="3">
        <v>1.7</v>
      </c>
      <c r="H44" s="3">
        <v>0</v>
      </c>
      <c r="I44" s="3">
        <v>100</v>
      </c>
      <c r="J44">
        <f t="shared" si="0"/>
        <v>2550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114</v>
      </c>
      <c r="C45" s="3">
        <v>53</v>
      </c>
      <c r="D45" s="3">
        <v>900</v>
      </c>
      <c r="E45" s="3">
        <v>4</v>
      </c>
      <c r="F45" s="3" t="s">
        <v>14</v>
      </c>
      <c r="G45" s="3">
        <v>4</v>
      </c>
      <c r="H45" s="3">
        <v>0</v>
      </c>
      <c r="I45" s="3">
        <v>100</v>
      </c>
      <c r="J45">
        <f t="shared" si="0"/>
        <v>3600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115</v>
      </c>
      <c r="C46" s="3">
        <v>55</v>
      </c>
      <c r="D46" s="3">
        <v>2000</v>
      </c>
      <c r="E46" s="3">
        <v>3.26</v>
      </c>
      <c r="F46" s="3" t="s">
        <v>14</v>
      </c>
      <c r="G46" s="3">
        <v>3.26</v>
      </c>
      <c r="H46" s="3">
        <v>0</v>
      </c>
      <c r="I46" s="3">
        <v>100</v>
      </c>
      <c r="J46">
        <f t="shared" si="0"/>
        <v>6520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116</v>
      </c>
      <c r="C47" s="3">
        <v>58</v>
      </c>
      <c r="D47" s="3">
        <v>225</v>
      </c>
      <c r="E47" s="3">
        <v>15.33</v>
      </c>
      <c r="F47" s="3" t="s">
        <v>14</v>
      </c>
      <c r="G47" s="3">
        <v>15.33</v>
      </c>
      <c r="H47" s="3">
        <v>0</v>
      </c>
      <c r="I47" s="3">
        <v>100</v>
      </c>
      <c r="J47">
        <f t="shared" si="0"/>
        <v>3449.25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117</v>
      </c>
      <c r="C48" s="3">
        <v>61</v>
      </c>
      <c r="D48" s="3">
        <v>2000</v>
      </c>
      <c r="E48" s="3">
        <v>1.57</v>
      </c>
      <c r="F48" s="3" t="s">
        <v>14</v>
      </c>
      <c r="G48" s="3">
        <v>1.57</v>
      </c>
      <c r="H48" s="3">
        <v>0</v>
      </c>
      <c r="I48" s="3">
        <v>100</v>
      </c>
      <c r="J48">
        <f t="shared" si="0"/>
        <v>3140</v>
      </c>
      <c r="K48" s="3">
        <v>0</v>
      </c>
      <c r="L48">
        <f t="shared" si="1"/>
        <v>0</v>
      </c>
    </row>
    <row r="49" spans="1:12" x14ac:dyDescent="0.25">
      <c r="A49" s="3" t="s">
        <v>18</v>
      </c>
      <c r="B49" s="3" t="s">
        <v>119</v>
      </c>
      <c r="C49" s="3">
        <v>68</v>
      </c>
      <c r="D49" s="3">
        <v>2000</v>
      </c>
      <c r="E49" s="3">
        <v>1</v>
      </c>
      <c r="F49" s="3" t="s">
        <v>12</v>
      </c>
      <c r="G49" s="3">
        <v>1</v>
      </c>
      <c r="H49" s="3">
        <v>0</v>
      </c>
      <c r="I49" s="3">
        <v>100</v>
      </c>
      <c r="J49">
        <f t="shared" si="0"/>
        <v>2000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120</v>
      </c>
      <c r="C50" s="3">
        <v>69</v>
      </c>
      <c r="D50" s="3">
        <v>7500</v>
      </c>
      <c r="E50" s="3">
        <v>0.47</v>
      </c>
      <c r="F50" s="3" t="s">
        <v>16</v>
      </c>
      <c r="G50" s="3">
        <v>0</v>
      </c>
      <c r="H50" s="3">
        <v>0.47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121</v>
      </c>
      <c r="C51" s="3">
        <v>73</v>
      </c>
      <c r="D51" s="3">
        <v>7500</v>
      </c>
      <c r="E51" s="3">
        <v>0.88</v>
      </c>
      <c r="F51" s="3" t="s">
        <v>16</v>
      </c>
      <c r="G51" s="3">
        <v>0</v>
      </c>
      <c r="H51" s="3">
        <v>0.88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122</v>
      </c>
      <c r="C52" s="3">
        <v>77</v>
      </c>
      <c r="D52" s="3">
        <v>7500</v>
      </c>
      <c r="E52" s="3">
        <v>0.18</v>
      </c>
      <c r="F52" s="3" t="s">
        <v>16</v>
      </c>
      <c r="G52" s="3">
        <v>0</v>
      </c>
      <c r="H52" s="3">
        <v>0.18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123</v>
      </c>
      <c r="C53" s="3">
        <v>80</v>
      </c>
      <c r="D53" s="3">
        <v>10000</v>
      </c>
      <c r="E53" s="3">
        <v>0.15</v>
      </c>
      <c r="F53" s="3" t="s">
        <v>16</v>
      </c>
      <c r="G53" s="3">
        <v>0</v>
      </c>
      <c r="H53" s="3">
        <v>0.15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79</v>
      </c>
      <c r="B54" s="3" t="s">
        <v>124</v>
      </c>
      <c r="C54" s="3">
        <v>84</v>
      </c>
      <c r="D54" s="3">
        <v>322.92</v>
      </c>
      <c r="E54" s="3">
        <v>39.24</v>
      </c>
      <c r="F54" s="3" t="s">
        <v>10</v>
      </c>
      <c r="G54" s="3">
        <v>0</v>
      </c>
      <c r="H54" s="3">
        <v>39.24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124</v>
      </c>
      <c r="C55" s="3">
        <v>84</v>
      </c>
      <c r="D55" s="3">
        <v>322.92</v>
      </c>
      <c r="E55" s="3">
        <v>39.24</v>
      </c>
      <c r="F55" s="3" t="s">
        <v>10</v>
      </c>
      <c r="G55" s="3">
        <v>0</v>
      </c>
      <c r="H55" s="3">
        <v>39.24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124</v>
      </c>
      <c r="C56" s="3">
        <v>84</v>
      </c>
      <c r="D56" s="3">
        <v>322.92</v>
      </c>
      <c r="E56" s="3">
        <v>39.24</v>
      </c>
      <c r="F56" s="3" t="s">
        <v>10</v>
      </c>
      <c r="G56" s="3">
        <v>0</v>
      </c>
      <c r="H56" s="3">
        <v>39.24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125</v>
      </c>
      <c r="C57" s="3">
        <v>85</v>
      </c>
      <c r="D57" s="3">
        <v>322.92</v>
      </c>
      <c r="E57" s="3">
        <v>107.8</v>
      </c>
      <c r="F57" s="3" t="s">
        <v>10</v>
      </c>
      <c r="G57" s="3">
        <v>0</v>
      </c>
      <c r="H57" s="3">
        <v>107.8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125</v>
      </c>
      <c r="C58" s="3">
        <v>85</v>
      </c>
      <c r="D58" s="3">
        <v>322.92</v>
      </c>
      <c r="E58" s="3">
        <v>107.8</v>
      </c>
      <c r="F58" s="3" t="s">
        <v>10</v>
      </c>
      <c r="G58" s="3">
        <v>0</v>
      </c>
      <c r="H58" s="3">
        <v>107.8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125</v>
      </c>
      <c r="C59" s="3">
        <v>85</v>
      </c>
      <c r="D59" s="3">
        <v>322.92</v>
      </c>
      <c r="E59" s="3">
        <v>107.8</v>
      </c>
      <c r="F59" s="3" t="s">
        <v>10</v>
      </c>
      <c r="G59" s="3">
        <v>0</v>
      </c>
      <c r="H59" s="3">
        <v>107.8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79</v>
      </c>
      <c r="B60" s="3" t="s">
        <v>126</v>
      </c>
      <c r="C60" s="3">
        <v>86</v>
      </c>
      <c r="D60" s="3">
        <v>322.92</v>
      </c>
      <c r="E60" s="3">
        <v>12.27</v>
      </c>
      <c r="F60" s="3" t="s">
        <v>10</v>
      </c>
      <c r="G60" s="3">
        <v>0</v>
      </c>
      <c r="H60" s="3">
        <v>12.27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66</v>
      </c>
      <c r="B61" s="3" t="s">
        <v>126</v>
      </c>
      <c r="C61" s="3">
        <v>86</v>
      </c>
      <c r="D61" s="3">
        <v>322.92</v>
      </c>
      <c r="E61" s="3">
        <v>12.27</v>
      </c>
      <c r="F61" s="3" t="s">
        <v>10</v>
      </c>
      <c r="G61" s="3">
        <v>0</v>
      </c>
      <c r="H61" s="3">
        <v>12.27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66</v>
      </c>
      <c r="B62" s="3" t="s">
        <v>126</v>
      </c>
      <c r="C62" s="3">
        <v>86</v>
      </c>
      <c r="D62" s="3">
        <v>322.92</v>
      </c>
      <c r="E62" s="3">
        <v>12.27</v>
      </c>
      <c r="F62" s="3" t="s">
        <v>10</v>
      </c>
      <c r="G62" s="3">
        <v>0</v>
      </c>
      <c r="H62" s="3">
        <v>12.27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79</v>
      </c>
      <c r="B63" s="3" t="s">
        <v>127</v>
      </c>
      <c r="C63" s="3">
        <v>87</v>
      </c>
      <c r="D63" s="3">
        <v>322.92</v>
      </c>
      <c r="E63" s="3">
        <v>9.8149999999999995</v>
      </c>
      <c r="F63" s="3" t="s">
        <v>10</v>
      </c>
      <c r="G63" s="3">
        <v>0</v>
      </c>
      <c r="H63" s="3">
        <v>9.82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66</v>
      </c>
      <c r="B64" s="3" t="s">
        <v>127</v>
      </c>
      <c r="C64" s="3">
        <v>87</v>
      </c>
      <c r="D64" s="3">
        <v>322.92</v>
      </c>
      <c r="E64" s="3">
        <v>9.8149999999999995</v>
      </c>
      <c r="F64" s="3" t="s">
        <v>10</v>
      </c>
      <c r="G64" s="3">
        <v>0</v>
      </c>
      <c r="H64" s="3">
        <v>9.82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66</v>
      </c>
      <c r="B65" s="3" t="s">
        <v>127</v>
      </c>
      <c r="C65" s="3">
        <v>87</v>
      </c>
      <c r="D65" s="3">
        <v>322.92</v>
      </c>
      <c r="E65" s="3">
        <v>9.8149999999999995</v>
      </c>
      <c r="F65" s="3" t="s">
        <v>10</v>
      </c>
      <c r="G65" s="3">
        <v>0</v>
      </c>
      <c r="H65" s="3">
        <v>9.82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29</v>
      </c>
      <c r="B66" s="3" t="s">
        <v>128</v>
      </c>
      <c r="C66" s="3">
        <v>88</v>
      </c>
      <c r="D66" s="3">
        <v>2000</v>
      </c>
      <c r="E66" s="3">
        <v>2.21</v>
      </c>
      <c r="F66" s="3" t="s">
        <v>14</v>
      </c>
      <c r="G66" s="3">
        <v>0</v>
      </c>
      <c r="H66" s="3">
        <v>2.21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129</v>
      </c>
      <c r="C67" s="3">
        <v>91</v>
      </c>
      <c r="D67" s="3">
        <v>225</v>
      </c>
      <c r="E67" s="3">
        <v>12.13</v>
      </c>
      <c r="F67" s="3" t="s">
        <v>14</v>
      </c>
      <c r="G67" s="3">
        <v>0</v>
      </c>
      <c r="H67" s="3">
        <v>12.13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29</v>
      </c>
      <c r="B68" s="3" t="s">
        <v>130</v>
      </c>
      <c r="C68" s="3">
        <v>92</v>
      </c>
      <c r="D68" s="3">
        <v>2000</v>
      </c>
      <c r="E68" s="3">
        <v>1.57</v>
      </c>
      <c r="F68" s="3" t="s">
        <v>14</v>
      </c>
      <c r="G68" s="3">
        <v>0</v>
      </c>
      <c r="H68" s="3">
        <v>1.57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9</v>
      </c>
      <c r="B69" s="3" t="s">
        <v>132</v>
      </c>
      <c r="C69" s="3">
        <v>97</v>
      </c>
      <c r="D69" s="3">
        <v>7500</v>
      </c>
      <c r="E69" s="3">
        <v>0.13</v>
      </c>
      <c r="F69" s="3" t="s">
        <v>16</v>
      </c>
      <c r="G69" s="3">
        <v>0</v>
      </c>
      <c r="H69" s="3">
        <v>0.13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9</v>
      </c>
      <c r="B70" s="3" t="s">
        <v>133</v>
      </c>
      <c r="C70" s="3">
        <v>100</v>
      </c>
      <c r="D70" s="3">
        <v>7500</v>
      </c>
      <c r="E70" s="3">
        <v>0.19</v>
      </c>
      <c r="F70" s="3" t="s">
        <v>16</v>
      </c>
      <c r="G70" s="3">
        <v>0</v>
      </c>
      <c r="H70" s="3">
        <v>0.19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9</v>
      </c>
      <c r="B71" s="3" t="s">
        <v>134</v>
      </c>
      <c r="C71" s="3">
        <v>103</v>
      </c>
      <c r="D71" s="3">
        <v>7000</v>
      </c>
      <c r="E71" s="3">
        <v>2.9000000000000001E-2</v>
      </c>
      <c r="F71" s="3" t="s">
        <v>16</v>
      </c>
      <c r="G71" s="3">
        <v>0</v>
      </c>
      <c r="H71" s="3">
        <v>0.03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79</v>
      </c>
      <c r="B72" s="3" t="s">
        <v>135</v>
      </c>
      <c r="C72" s="3">
        <v>106</v>
      </c>
      <c r="D72" s="3">
        <v>322.92</v>
      </c>
      <c r="E72" s="3">
        <v>10.8</v>
      </c>
      <c r="F72" s="3" t="s">
        <v>10</v>
      </c>
      <c r="G72" s="3">
        <v>0</v>
      </c>
      <c r="H72" s="3">
        <v>10.8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66</v>
      </c>
      <c r="B73" s="3" t="s">
        <v>135</v>
      </c>
      <c r="C73" s="3">
        <v>106</v>
      </c>
      <c r="D73" s="3">
        <v>322.92</v>
      </c>
      <c r="E73" s="3">
        <v>10.8</v>
      </c>
      <c r="F73" s="3" t="s">
        <v>10</v>
      </c>
      <c r="G73" s="3">
        <v>0</v>
      </c>
      <c r="H73" s="3">
        <v>10.8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66</v>
      </c>
      <c r="B74" s="3" t="s">
        <v>135</v>
      </c>
      <c r="C74" s="3">
        <v>106</v>
      </c>
      <c r="D74" s="3">
        <v>322.92</v>
      </c>
      <c r="E74" s="3">
        <v>10.8</v>
      </c>
      <c r="F74" s="3" t="s">
        <v>10</v>
      </c>
      <c r="G74" s="3">
        <v>0</v>
      </c>
      <c r="H74" s="3">
        <v>10.8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79</v>
      </c>
      <c r="B75" s="3" t="s">
        <v>136</v>
      </c>
      <c r="C75" s="3">
        <v>107</v>
      </c>
      <c r="D75" s="3">
        <v>322.92</v>
      </c>
      <c r="E75" s="3">
        <v>24.14</v>
      </c>
      <c r="F75" s="3" t="s">
        <v>10</v>
      </c>
      <c r="G75" s="3">
        <v>0</v>
      </c>
      <c r="H75" s="3">
        <v>24.14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66</v>
      </c>
      <c r="B76" s="3" t="s">
        <v>136</v>
      </c>
      <c r="C76" s="3">
        <v>107</v>
      </c>
      <c r="D76" s="3">
        <v>322.92</v>
      </c>
      <c r="E76" s="3">
        <v>24.14</v>
      </c>
      <c r="F76" s="3" t="s">
        <v>10</v>
      </c>
      <c r="G76" s="3">
        <v>0</v>
      </c>
      <c r="H76" s="3">
        <v>24.14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66</v>
      </c>
      <c r="B77" s="3" t="s">
        <v>136</v>
      </c>
      <c r="C77" s="3">
        <v>107</v>
      </c>
      <c r="D77" s="3">
        <v>322.92</v>
      </c>
      <c r="E77" s="3">
        <v>24.14</v>
      </c>
      <c r="F77" s="3" t="s">
        <v>10</v>
      </c>
      <c r="G77" s="3">
        <v>0</v>
      </c>
      <c r="H77" s="3">
        <v>24.14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79</v>
      </c>
      <c r="B78" s="3" t="s">
        <v>137</v>
      </c>
      <c r="C78" s="3">
        <v>108</v>
      </c>
      <c r="D78" s="3">
        <v>322.92</v>
      </c>
      <c r="E78" s="3">
        <v>1.89</v>
      </c>
      <c r="F78" s="3" t="s">
        <v>10</v>
      </c>
      <c r="G78" s="3">
        <v>0</v>
      </c>
      <c r="H78" s="3">
        <v>1.89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66</v>
      </c>
      <c r="B79" s="3" t="s">
        <v>137</v>
      </c>
      <c r="C79" s="3">
        <v>108</v>
      </c>
      <c r="D79" s="3">
        <v>322.92</v>
      </c>
      <c r="E79" s="3">
        <v>1.89</v>
      </c>
      <c r="F79" s="3" t="s">
        <v>10</v>
      </c>
      <c r="G79" s="3">
        <v>0</v>
      </c>
      <c r="H79" s="3">
        <v>1.89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66</v>
      </c>
      <c r="B80" s="3" t="s">
        <v>137</v>
      </c>
      <c r="C80" s="3">
        <v>108</v>
      </c>
      <c r="D80" s="3">
        <v>322.92</v>
      </c>
      <c r="E80" s="3">
        <v>1.89</v>
      </c>
      <c r="F80" s="3" t="s">
        <v>10</v>
      </c>
      <c r="G80" s="3">
        <v>0</v>
      </c>
      <c r="H80" s="3">
        <v>1.89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29</v>
      </c>
      <c r="B81" s="3" t="s">
        <v>138</v>
      </c>
      <c r="C81" s="3">
        <v>109</v>
      </c>
      <c r="D81" s="3">
        <v>2000</v>
      </c>
      <c r="E81" s="3">
        <v>0.61</v>
      </c>
      <c r="F81" s="3" t="s">
        <v>14</v>
      </c>
      <c r="G81" s="3">
        <v>0</v>
      </c>
      <c r="H81" s="3">
        <v>0.61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29</v>
      </c>
      <c r="B82" s="3" t="s">
        <v>139</v>
      </c>
      <c r="C82" s="3">
        <v>112</v>
      </c>
      <c r="D82" s="3">
        <v>225</v>
      </c>
      <c r="E82" s="3">
        <v>2.37</v>
      </c>
      <c r="F82" s="3" t="s">
        <v>14</v>
      </c>
      <c r="G82" s="3">
        <v>0</v>
      </c>
      <c r="H82" s="3">
        <v>2.37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29</v>
      </c>
      <c r="B83" s="3" t="s">
        <v>140</v>
      </c>
      <c r="C83" s="3">
        <v>116</v>
      </c>
      <c r="D83" s="3">
        <v>50</v>
      </c>
      <c r="E83" s="3">
        <v>44</v>
      </c>
      <c r="F83" s="3" t="s">
        <v>13</v>
      </c>
      <c r="G83" s="3">
        <v>0</v>
      </c>
      <c r="H83" s="3">
        <v>44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141</v>
      </c>
      <c r="C84" s="3">
        <v>118</v>
      </c>
      <c r="D84" s="3">
        <v>2000</v>
      </c>
      <c r="E84" s="3">
        <v>1</v>
      </c>
      <c r="F84" s="3" t="s">
        <v>12</v>
      </c>
      <c r="G84" s="3">
        <v>0</v>
      </c>
      <c r="H84" s="3">
        <v>1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29</v>
      </c>
      <c r="B85" s="3" t="s">
        <v>349</v>
      </c>
      <c r="C85" s="3">
        <v>119</v>
      </c>
      <c r="D85" s="3">
        <v>800</v>
      </c>
      <c r="E85" s="3">
        <v>7.3330000000000002</v>
      </c>
      <c r="F85" s="3" t="s">
        <v>14</v>
      </c>
      <c r="G85" s="3">
        <v>7.33</v>
      </c>
      <c r="H85" s="3">
        <v>0</v>
      </c>
      <c r="I85" s="3">
        <v>100</v>
      </c>
      <c r="J85">
        <f t="shared" si="2"/>
        <v>5864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151</v>
      </c>
      <c r="C86" s="3">
        <v>150</v>
      </c>
      <c r="D86" s="3">
        <v>14500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196</v>
      </c>
      <c r="C87" s="3">
        <v>246</v>
      </c>
      <c r="D87" s="3">
        <v>15500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18</v>
      </c>
      <c r="B88" s="3" t="s">
        <v>197</v>
      </c>
      <c r="C88" s="3">
        <v>248</v>
      </c>
      <c r="D88" s="3">
        <v>2000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30</v>
      </c>
      <c r="B89" s="3" t="s">
        <v>214</v>
      </c>
      <c r="C89" s="3">
        <v>277</v>
      </c>
      <c r="D89" s="3">
        <v>34</v>
      </c>
      <c r="E89" s="3">
        <v>76.528999999999996</v>
      </c>
      <c r="F89" s="3" t="s">
        <v>31</v>
      </c>
      <c r="G89" s="3">
        <v>0</v>
      </c>
      <c r="H89" s="3">
        <v>76.53</v>
      </c>
      <c r="I89" s="3">
        <v>0</v>
      </c>
    </row>
    <row r="90" spans="1:12" x14ac:dyDescent="0.25">
      <c r="A90" s="3" t="s">
        <v>30</v>
      </c>
      <c r="B90" s="3" t="s">
        <v>215</v>
      </c>
      <c r="C90" s="3">
        <v>278</v>
      </c>
      <c r="D90" s="3">
        <v>77</v>
      </c>
      <c r="E90" s="3">
        <v>29.302600000000002</v>
      </c>
      <c r="F90" s="3" t="s">
        <v>31</v>
      </c>
      <c r="G90" s="3">
        <v>29.3</v>
      </c>
      <c r="H90" s="3">
        <v>0</v>
      </c>
      <c r="I90" s="3">
        <v>100</v>
      </c>
    </row>
    <row r="91" spans="1:12" x14ac:dyDescent="0.25">
      <c r="A91" s="3" t="s">
        <v>30</v>
      </c>
      <c r="B91" s="3" t="s">
        <v>216</v>
      </c>
      <c r="C91" s="3">
        <v>279</v>
      </c>
      <c r="D91" s="3">
        <v>23</v>
      </c>
      <c r="E91" s="3">
        <v>66</v>
      </c>
      <c r="F91" s="3" t="s">
        <v>23</v>
      </c>
      <c r="G91" s="3">
        <v>0</v>
      </c>
      <c r="H91" s="3">
        <v>66</v>
      </c>
      <c r="I91" s="3">
        <v>0</v>
      </c>
    </row>
    <row r="92" spans="1:12" x14ac:dyDescent="0.25">
      <c r="A92" s="3" t="s">
        <v>30</v>
      </c>
      <c r="B92" s="3" t="s">
        <v>217</v>
      </c>
      <c r="C92" s="3">
        <v>280</v>
      </c>
      <c r="D92" s="3">
        <v>151</v>
      </c>
      <c r="E92" s="3">
        <v>17.375499999999999</v>
      </c>
      <c r="F92" s="3" t="s">
        <v>31</v>
      </c>
      <c r="G92" s="3">
        <v>0</v>
      </c>
      <c r="H92" s="3">
        <v>17.38</v>
      </c>
      <c r="I92" s="3">
        <v>0</v>
      </c>
    </row>
    <row r="93" spans="1:12" x14ac:dyDescent="0.25">
      <c r="A93" s="3" t="s">
        <v>21</v>
      </c>
      <c r="B93" s="3" t="s">
        <v>219</v>
      </c>
      <c r="C93" s="3">
        <v>283</v>
      </c>
      <c r="D93" s="3">
        <v>400</v>
      </c>
      <c r="E93" s="3">
        <v>1</v>
      </c>
      <c r="F93" s="3" t="s">
        <v>12</v>
      </c>
      <c r="G93" s="3">
        <v>0</v>
      </c>
      <c r="H93" s="3">
        <v>1</v>
      </c>
      <c r="I93" s="3">
        <v>0</v>
      </c>
    </row>
    <row r="94" spans="1:12" x14ac:dyDescent="0.25">
      <c r="A94" s="3" t="s">
        <v>18</v>
      </c>
      <c r="B94" s="3" t="s">
        <v>222</v>
      </c>
      <c r="C94" s="3">
        <v>350</v>
      </c>
      <c r="D94" s="3">
        <v>1</v>
      </c>
      <c r="E94" s="3">
        <v>3</v>
      </c>
      <c r="F94" s="3" t="s">
        <v>12</v>
      </c>
      <c r="G94" s="3">
        <v>0</v>
      </c>
      <c r="H94" s="3">
        <v>3</v>
      </c>
      <c r="I94" s="3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103.17</v>
      </c>
      <c r="F4" s="3" t="s">
        <v>10</v>
      </c>
      <c r="G4" s="3">
        <v>103.17</v>
      </c>
      <c r="H4" s="3">
        <v>0</v>
      </c>
      <c r="I4" s="3">
        <v>100</v>
      </c>
      <c r="J4">
        <f>D4*G4</f>
        <v>5571.18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150.56</v>
      </c>
      <c r="F7" s="3" t="s">
        <v>14</v>
      </c>
      <c r="G7" s="3">
        <v>113.9</v>
      </c>
      <c r="H7" s="3">
        <v>36.659999999999997</v>
      </c>
      <c r="I7" s="3" t="e">
        <v>#VALUE!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116.13</v>
      </c>
      <c r="F9" s="3" t="s">
        <v>14</v>
      </c>
      <c r="G9" s="3">
        <v>97.03</v>
      </c>
      <c r="H9" s="3">
        <v>19.100000000000001</v>
      </c>
      <c r="I9" s="3" t="e">
        <v>#VALUE!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92</v>
      </c>
      <c r="C10" s="3">
        <v>13</v>
      </c>
      <c r="D10" s="3">
        <v>141.12</v>
      </c>
      <c r="E10" s="3">
        <v>56.74</v>
      </c>
      <c r="F10" s="3" t="s">
        <v>14</v>
      </c>
      <c r="G10" s="3">
        <v>56.74</v>
      </c>
      <c r="H10" s="3">
        <v>0</v>
      </c>
      <c r="I10" s="3">
        <v>100</v>
      </c>
      <c r="J10">
        <f t="shared" si="0"/>
        <v>8007.1488000000008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93</v>
      </c>
      <c r="C11" s="3">
        <v>14</v>
      </c>
      <c r="D11" s="3">
        <v>22</v>
      </c>
      <c r="E11" s="3">
        <v>103.17</v>
      </c>
      <c r="F11" s="3" t="s">
        <v>10</v>
      </c>
      <c r="G11" s="3">
        <v>103.17</v>
      </c>
      <c r="H11" s="3">
        <v>0</v>
      </c>
      <c r="I11" s="3">
        <v>100</v>
      </c>
      <c r="J11">
        <f t="shared" si="0"/>
        <v>2269.7400000000002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270</v>
      </c>
      <c r="C12" s="3">
        <v>15</v>
      </c>
      <c r="D12" s="3">
        <v>43</v>
      </c>
      <c r="E12" s="3">
        <v>130.85</v>
      </c>
      <c r="F12" s="3" t="s">
        <v>10</v>
      </c>
      <c r="G12" s="3">
        <v>130.85</v>
      </c>
      <c r="H12" s="3">
        <v>0</v>
      </c>
      <c r="I12" s="3">
        <v>100</v>
      </c>
      <c r="J12">
        <f t="shared" si="0"/>
        <v>5626.55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95</v>
      </c>
      <c r="C13" s="3">
        <v>20</v>
      </c>
      <c r="D13" s="3">
        <v>1000</v>
      </c>
      <c r="E13" s="3">
        <v>7.53</v>
      </c>
      <c r="F13" s="3" t="s">
        <v>14</v>
      </c>
      <c r="G13" s="3">
        <v>4.13</v>
      </c>
      <c r="H13" s="3">
        <v>3.4</v>
      </c>
      <c r="I13" s="3" t="e">
        <v>#VALUE!</v>
      </c>
      <c r="J13">
        <f t="shared" si="0"/>
        <v>4130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96</v>
      </c>
      <c r="C14" s="3">
        <v>21</v>
      </c>
      <c r="D14" s="3">
        <v>1000</v>
      </c>
      <c r="E14" s="3">
        <v>3.9940000000000002</v>
      </c>
      <c r="F14" s="3" t="s">
        <v>14</v>
      </c>
      <c r="G14" s="3">
        <v>3.99</v>
      </c>
      <c r="H14" s="3">
        <v>0</v>
      </c>
      <c r="I14" s="3">
        <v>100</v>
      </c>
      <c r="J14">
        <f t="shared" si="0"/>
        <v>3990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97</v>
      </c>
      <c r="C15" s="3">
        <v>22</v>
      </c>
      <c r="D15" s="3">
        <v>1000</v>
      </c>
      <c r="E15" s="3">
        <v>10.32</v>
      </c>
      <c r="F15" s="3" t="s">
        <v>14</v>
      </c>
      <c r="G15" s="3">
        <v>0</v>
      </c>
      <c r="H15" s="3">
        <v>10.32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98</v>
      </c>
      <c r="C16" s="3">
        <v>23</v>
      </c>
      <c r="D16" s="3">
        <v>7500</v>
      </c>
      <c r="E16" s="3">
        <v>0.8</v>
      </c>
      <c r="F16" s="3" t="s">
        <v>16</v>
      </c>
      <c r="G16" s="3">
        <v>0.4</v>
      </c>
      <c r="H16" s="3">
        <v>0.4</v>
      </c>
      <c r="I16" s="3" t="e">
        <v>#VALUE!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99</v>
      </c>
      <c r="C17" s="3">
        <v>24</v>
      </c>
      <c r="D17" s="3">
        <v>7500</v>
      </c>
      <c r="E17" s="3">
        <v>0.7</v>
      </c>
      <c r="F17" s="3" t="s">
        <v>16</v>
      </c>
      <c r="G17" s="3">
        <v>0.45</v>
      </c>
      <c r="H17" s="3">
        <v>0.25</v>
      </c>
      <c r="I17" s="3" t="e">
        <v>#VALUE!</v>
      </c>
      <c r="J17">
        <f t="shared" si="0"/>
        <v>3375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100</v>
      </c>
      <c r="C18" s="3">
        <v>25</v>
      </c>
      <c r="D18" s="3">
        <v>7500</v>
      </c>
      <c r="E18" s="3">
        <v>0.95</v>
      </c>
      <c r="F18" s="3" t="s">
        <v>16</v>
      </c>
      <c r="G18" s="3">
        <v>0.95</v>
      </c>
      <c r="H18" s="3">
        <v>0</v>
      </c>
      <c r="I18" s="3">
        <v>100</v>
      </c>
      <c r="J18">
        <f t="shared" si="0"/>
        <v>7125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101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102</v>
      </c>
      <c r="C20" s="3">
        <v>29</v>
      </c>
      <c r="D20" s="3">
        <v>7500</v>
      </c>
      <c r="E20" s="3">
        <v>2.6</v>
      </c>
      <c r="F20" s="3" t="s">
        <v>16</v>
      </c>
      <c r="G20" s="3">
        <v>0</v>
      </c>
      <c r="H20" s="3">
        <v>2.6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103</v>
      </c>
      <c r="C21" s="3">
        <v>32</v>
      </c>
      <c r="D21" s="3">
        <v>7500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104</v>
      </c>
      <c r="C22" s="3">
        <v>35</v>
      </c>
      <c r="D22" s="3">
        <v>7500</v>
      </c>
      <c r="E22" s="3">
        <v>0.16</v>
      </c>
      <c r="F22" s="3" t="s">
        <v>16</v>
      </c>
      <c r="G22" s="3">
        <v>0</v>
      </c>
      <c r="H22" s="3">
        <v>0.16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105</v>
      </c>
      <c r="C23" s="3">
        <v>41</v>
      </c>
      <c r="D23" s="3">
        <v>301.392</v>
      </c>
      <c r="E23" s="3">
        <v>65.7</v>
      </c>
      <c r="F23" s="3" t="s">
        <v>10</v>
      </c>
      <c r="G23" s="3">
        <v>35.26</v>
      </c>
      <c r="H23" s="3">
        <v>30.45</v>
      </c>
      <c r="I23" s="3" t="e">
        <v>#VALUE!</v>
      </c>
      <c r="J23">
        <f t="shared" si="0"/>
        <v>10627.081919999999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106</v>
      </c>
      <c r="C24" s="3">
        <v>42</v>
      </c>
      <c r="D24" s="3">
        <v>301.392</v>
      </c>
      <c r="E24" s="3">
        <v>37.11</v>
      </c>
      <c r="F24" s="3" t="s">
        <v>10</v>
      </c>
      <c r="G24" s="3">
        <v>27.66</v>
      </c>
      <c r="H24" s="3">
        <v>9.4499999999999993</v>
      </c>
      <c r="I24" s="3" t="e">
        <v>#VALUE!</v>
      </c>
      <c r="J24">
        <f t="shared" si="0"/>
        <v>8336.5027200000004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107</v>
      </c>
      <c r="C25" s="3">
        <v>43</v>
      </c>
      <c r="D25" s="3">
        <v>301.392</v>
      </c>
      <c r="E25" s="3">
        <v>79.884</v>
      </c>
      <c r="F25" s="3" t="s">
        <v>10</v>
      </c>
      <c r="G25" s="3">
        <v>79.88</v>
      </c>
      <c r="H25" s="3">
        <v>0</v>
      </c>
      <c r="I25" s="3">
        <v>100</v>
      </c>
      <c r="J25">
        <f t="shared" si="0"/>
        <v>24075.192959999997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108</v>
      </c>
      <c r="C26" s="3">
        <v>44</v>
      </c>
      <c r="D26" s="3">
        <v>301.392</v>
      </c>
      <c r="E26" s="3">
        <v>67.86</v>
      </c>
      <c r="F26" s="3" t="s">
        <v>10</v>
      </c>
      <c r="G26" s="3">
        <v>64.47</v>
      </c>
      <c r="H26" s="3">
        <v>3.39</v>
      </c>
      <c r="I26" s="3">
        <v>95</v>
      </c>
      <c r="J26">
        <f t="shared" si="0"/>
        <v>19430.74224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109</v>
      </c>
      <c r="C27" s="3">
        <v>45</v>
      </c>
      <c r="D27" s="3">
        <v>301.392</v>
      </c>
      <c r="E27" s="3">
        <v>218.06</v>
      </c>
      <c r="F27" s="3" t="s">
        <v>10</v>
      </c>
      <c r="G27" s="3">
        <v>0</v>
      </c>
      <c r="H27" s="3">
        <v>218.06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110</v>
      </c>
      <c r="C28" s="3">
        <v>46</v>
      </c>
      <c r="D28" s="3">
        <v>301.392</v>
      </c>
      <c r="E28" s="3">
        <v>12.792999999999999</v>
      </c>
      <c r="F28" s="3" t="s">
        <v>10</v>
      </c>
      <c r="G28" s="3">
        <v>0</v>
      </c>
      <c r="H28" s="3">
        <v>12.79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111</v>
      </c>
      <c r="C29" s="3">
        <v>47</v>
      </c>
      <c r="D29" s="3">
        <v>301.392</v>
      </c>
      <c r="E29" s="3">
        <v>12.54</v>
      </c>
      <c r="F29" s="3" t="s">
        <v>10</v>
      </c>
      <c r="G29" s="3">
        <v>0</v>
      </c>
      <c r="H29" s="3">
        <v>12.54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112</v>
      </c>
      <c r="C30" s="3">
        <v>50</v>
      </c>
      <c r="D30" s="3">
        <v>225</v>
      </c>
      <c r="E30" s="3">
        <v>17.190000000000001</v>
      </c>
      <c r="F30" s="3" t="s">
        <v>14</v>
      </c>
      <c r="G30" s="3">
        <v>11.08</v>
      </c>
      <c r="H30" s="3">
        <v>6.11</v>
      </c>
      <c r="I30" s="3" t="e">
        <v>#VALUE!</v>
      </c>
      <c r="J30">
        <f t="shared" si="0"/>
        <v>2493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113</v>
      </c>
      <c r="C31" s="3">
        <v>51</v>
      </c>
      <c r="D31" s="3">
        <v>1500</v>
      </c>
      <c r="E31" s="3">
        <v>2.1800000000000002</v>
      </c>
      <c r="F31" s="3" t="s">
        <v>14</v>
      </c>
      <c r="G31" s="3">
        <v>1.6</v>
      </c>
      <c r="H31" s="3">
        <v>0.57999999999999996</v>
      </c>
      <c r="I31" s="3" t="e">
        <v>#VALUE!</v>
      </c>
      <c r="J31">
        <f t="shared" si="0"/>
        <v>2400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114</v>
      </c>
      <c r="C32" s="3">
        <v>53</v>
      </c>
      <c r="D32" s="3">
        <v>900</v>
      </c>
      <c r="E32" s="3">
        <v>5.9909999999999997</v>
      </c>
      <c r="F32" s="3" t="s">
        <v>14</v>
      </c>
      <c r="G32" s="3">
        <v>5.99</v>
      </c>
      <c r="H32" s="3">
        <v>0</v>
      </c>
      <c r="I32" s="3">
        <v>100</v>
      </c>
      <c r="J32">
        <f t="shared" si="0"/>
        <v>5391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115</v>
      </c>
      <c r="C33" s="3">
        <v>55</v>
      </c>
      <c r="D33" s="3">
        <v>2000</v>
      </c>
      <c r="E33" s="3">
        <v>3.98</v>
      </c>
      <c r="F33" s="3" t="s">
        <v>14</v>
      </c>
      <c r="G33" s="3">
        <v>3.78</v>
      </c>
      <c r="H33" s="3">
        <v>0.2</v>
      </c>
      <c r="I33" s="3">
        <v>95</v>
      </c>
      <c r="J33">
        <f t="shared" si="0"/>
        <v>7560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116</v>
      </c>
      <c r="C34" s="3">
        <v>58</v>
      </c>
      <c r="D34" s="3">
        <v>225</v>
      </c>
      <c r="E34" s="3">
        <v>23.5</v>
      </c>
      <c r="F34" s="3" t="s">
        <v>14</v>
      </c>
      <c r="G34" s="3">
        <v>0</v>
      </c>
      <c r="H34" s="3">
        <v>23.5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117</v>
      </c>
      <c r="C35" s="3">
        <v>61</v>
      </c>
      <c r="D35" s="3">
        <v>2000</v>
      </c>
      <c r="E35" s="3">
        <v>1.8080000000000001</v>
      </c>
      <c r="F35" s="3" t="s">
        <v>14</v>
      </c>
      <c r="G35" s="3">
        <v>0</v>
      </c>
      <c r="H35" s="3">
        <v>1.81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118</v>
      </c>
      <c r="C36" s="3">
        <v>63</v>
      </c>
      <c r="D36" s="3">
        <v>1500</v>
      </c>
      <c r="E36" s="3">
        <v>0.96</v>
      </c>
      <c r="F36" s="3" t="s">
        <v>14</v>
      </c>
      <c r="G36" s="3">
        <v>0</v>
      </c>
      <c r="H36" s="3">
        <v>0.96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120</v>
      </c>
      <c r="C37" s="3">
        <v>69</v>
      </c>
      <c r="D37" s="3">
        <v>7500</v>
      </c>
      <c r="E37" s="3">
        <v>0.8</v>
      </c>
      <c r="F37" s="3" t="s">
        <v>16</v>
      </c>
      <c r="G37" s="3">
        <v>0</v>
      </c>
      <c r="H37" s="3">
        <v>0.8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37</v>
      </c>
      <c r="B38" s="3" t="s">
        <v>121</v>
      </c>
      <c r="C38" s="3">
        <v>73</v>
      </c>
      <c r="D38" s="3">
        <v>7500</v>
      </c>
      <c r="E38" s="3">
        <v>1.85</v>
      </c>
      <c r="F38" s="3" t="s">
        <v>16</v>
      </c>
      <c r="G38" s="3">
        <v>0</v>
      </c>
      <c r="H38" s="3">
        <v>1.85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122</v>
      </c>
      <c r="C39" s="3">
        <v>77</v>
      </c>
      <c r="D39" s="3">
        <v>7500</v>
      </c>
      <c r="E39" s="3">
        <v>0.18</v>
      </c>
      <c r="F39" s="3" t="s">
        <v>16</v>
      </c>
      <c r="G39" s="3">
        <v>0</v>
      </c>
      <c r="H39" s="3">
        <v>0.18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123</v>
      </c>
      <c r="C40" s="3">
        <v>80</v>
      </c>
      <c r="D40" s="3">
        <v>7500</v>
      </c>
      <c r="E40" s="3">
        <v>0.2</v>
      </c>
      <c r="F40" s="3" t="s">
        <v>16</v>
      </c>
      <c r="G40" s="3">
        <v>0</v>
      </c>
      <c r="H40" s="3">
        <v>0.2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124</v>
      </c>
      <c r="C41" s="3">
        <v>84</v>
      </c>
      <c r="D41" s="3">
        <v>301.392</v>
      </c>
      <c r="E41" s="3">
        <v>56.55</v>
      </c>
      <c r="F41" s="3" t="s">
        <v>10</v>
      </c>
      <c r="G41" s="3">
        <v>0</v>
      </c>
      <c r="H41" s="3">
        <v>56.55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125</v>
      </c>
      <c r="C42" s="3">
        <v>85</v>
      </c>
      <c r="D42" s="3">
        <v>301.392</v>
      </c>
      <c r="E42" s="3">
        <v>188.59</v>
      </c>
      <c r="F42" s="3" t="s">
        <v>10</v>
      </c>
      <c r="G42" s="3">
        <v>0</v>
      </c>
      <c r="H42" s="3">
        <v>188.59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126</v>
      </c>
      <c r="C43" s="3">
        <v>86</v>
      </c>
      <c r="D43" s="3">
        <v>301.392</v>
      </c>
      <c r="E43" s="3">
        <v>12.784000000000001</v>
      </c>
      <c r="F43" s="3" t="s">
        <v>10</v>
      </c>
      <c r="G43" s="3">
        <v>0</v>
      </c>
      <c r="H43" s="3">
        <v>12.78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127</v>
      </c>
      <c r="C44" s="3">
        <v>87</v>
      </c>
      <c r="D44" s="3">
        <v>301.392</v>
      </c>
      <c r="E44" s="3">
        <v>15.494999999999999</v>
      </c>
      <c r="F44" s="3" t="s">
        <v>10</v>
      </c>
      <c r="G44" s="3">
        <v>0</v>
      </c>
      <c r="H44" s="3">
        <v>15.5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128</v>
      </c>
      <c r="C45" s="3">
        <v>88</v>
      </c>
      <c r="D45" s="3">
        <v>2000</v>
      </c>
      <c r="E45" s="3">
        <v>3.33</v>
      </c>
      <c r="F45" s="3" t="s">
        <v>14</v>
      </c>
      <c r="G45" s="3">
        <v>0</v>
      </c>
      <c r="H45" s="3">
        <v>3.33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129</v>
      </c>
      <c r="C46" s="3">
        <v>91</v>
      </c>
      <c r="D46" s="3">
        <v>225</v>
      </c>
      <c r="E46" s="3">
        <v>19.190000000000001</v>
      </c>
      <c r="F46" s="3" t="s">
        <v>14</v>
      </c>
      <c r="G46" s="3">
        <v>0</v>
      </c>
      <c r="H46" s="3">
        <v>19.190000000000001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130</v>
      </c>
      <c r="C47" s="3">
        <v>92</v>
      </c>
      <c r="D47" s="3">
        <v>2000</v>
      </c>
      <c r="E47" s="3">
        <v>1.8080000000000001</v>
      </c>
      <c r="F47" s="3" t="s">
        <v>14</v>
      </c>
      <c r="G47" s="3">
        <v>0</v>
      </c>
      <c r="H47" s="3">
        <v>1.81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131</v>
      </c>
      <c r="C48" s="3">
        <v>93</v>
      </c>
      <c r="D48" s="3">
        <v>1500</v>
      </c>
      <c r="E48" s="3">
        <v>1.57</v>
      </c>
      <c r="F48" s="3" t="s">
        <v>14</v>
      </c>
      <c r="G48" s="3">
        <v>0</v>
      </c>
      <c r="H48" s="3">
        <v>1.57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132</v>
      </c>
      <c r="C49" s="3">
        <v>97</v>
      </c>
      <c r="D49" s="3">
        <v>7500</v>
      </c>
      <c r="E49" s="3">
        <v>0.15</v>
      </c>
      <c r="F49" s="3" t="s">
        <v>16</v>
      </c>
      <c r="G49" s="3">
        <v>0</v>
      </c>
      <c r="H49" s="3">
        <v>0.15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133</v>
      </c>
      <c r="C50" s="3">
        <v>100</v>
      </c>
      <c r="D50" s="3">
        <v>7500</v>
      </c>
      <c r="E50" s="3">
        <v>0.3</v>
      </c>
      <c r="F50" s="3" t="s">
        <v>16</v>
      </c>
      <c r="G50" s="3">
        <v>0</v>
      </c>
      <c r="H50" s="3">
        <v>0.3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134</v>
      </c>
      <c r="C51" s="3">
        <v>103</v>
      </c>
      <c r="D51" s="3">
        <v>7500</v>
      </c>
      <c r="E51" s="3">
        <v>0.02</v>
      </c>
      <c r="F51" s="3" t="s">
        <v>16</v>
      </c>
      <c r="G51" s="3">
        <v>0</v>
      </c>
      <c r="H51" s="3">
        <v>0.02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135</v>
      </c>
      <c r="C52" s="3">
        <v>106</v>
      </c>
      <c r="D52" s="3">
        <v>301.392</v>
      </c>
      <c r="E52" s="3">
        <v>10.8</v>
      </c>
      <c r="F52" s="3" t="s">
        <v>10</v>
      </c>
      <c r="G52" s="3">
        <v>0</v>
      </c>
      <c r="H52" s="3">
        <v>10.8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136</v>
      </c>
      <c r="C53" s="3">
        <v>107</v>
      </c>
      <c r="D53" s="3">
        <v>301.392</v>
      </c>
      <c r="E53" s="3">
        <v>28.129000000000001</v>
      </c>
      <c r="F53" s="3" t="s">
        <v>10</v>
      </c>
      <c r="G53" s="3">
        <v>0</v>
      </c>
      <c r="H53" s="3">
        <v>28.13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137</v>
      </c>
      <c r="C54" s="3">
        <v>108</v>
      </c>
      <c r="D54" s="3">
        <v>301.392</v>
      </c>
      <c r="E54" s="3">
        <v>2.4550000000000001</v>
      </c>
      <c r="F54" s="3" t="s">
        <v>10</v>
      </c>
      <c r="G54" s="3">
        <v>0</v>
      </c>
      <c r="H54" s="3">
        <v>2.46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138</v>
      </c>
      <c r="C55" s="3">
        <v>109</v>
      </c>
      <c r="D55" s="3">
        <v>2000</v>
      </c>
      <c r="E55" s="3">
        <v>0.70899999999999996</v>
      </c>
      <c r="F55" s="3" t="s">
        <v>14</v>
      </c>
      <c r="G55" s="3">
        <v>0</v>
      </c>
      <c r="H55" s="3">
        <v>0.71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139</v>
      </c>
      <c r="C56" s="3">
        <v>112</v>
      </c>
      <c r="D56" s="3">
        <v>225</v>
      </c>
      <c r="E56" s="3">
        <v>3.07</v>
      </c>
      <c r="F56" s="3" t="s">
        <v>14</v>
      </c>
      <c r="G56" s="3">
        <v>0</v>
      </c>
      <c r="H56" s="3">
        <v>3.07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139</v>
      </c>
      <c r="C57" s="3">
        <v>113</v>
      </c>
      <c r="D57" s="3">
        <v>1500</v>
      </c>
      <c r="E57" s="3">
        <v>0.19600000000000001</v>
      </c>
      <c r="F57" s="3" t="s">
        <v>14</v>
      </c>
      <c r="G57" s="3">
        <v>0</v>
      </c>
      <c r="H57" s="3">
        <v>0.2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140</v>
      </c>
      <c r="C58" s="3">
        <v>116</v>
      </c>
      <c r="D58" s="3">
        <v>50</v>
      </c>
      <c r="E58" s="3">
        <v>53</v>
      </c>
      <c r="F58" s="3" t="s">
        <v>13</v>
      </c>
      <c r="G58" s="3">
        <v>0</v>
      </c>
      <c r="H58" s="3">
        <v>53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142</v>
      </c>
      <c r="C59" s="3">
        <v>120</v>
      </c>
      <c r="D59" s="3">
        <v>193.75200000000001</v>
      </c>
      <c r="E59" s="3">
        <v>146.37</v>
      </c>
      <c r="F59" s="3" t="s">
        <v>10</v>
      </c>
      <c r="G59" s="3">
        <v>0</v>
      </c>
      <c r="H59" s="3">
        <v>146.37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143</v>
      </c>
      <c r="C60" s="3">
        <v>124</v>
      </c>
      <c r="D60" s="3">
        <v>193.75200000000001</v>
      </c>
      <c r="E60" s="3">
        <v>185.55</v>
      </c>
      <c r="F60" s="3" t="s">
        <v>10</v>
      </c>
      <c r="G60" s="3">
        <v>0</v>
      </c>
      <c r="H60" s="3">
        <v>185.55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37</v>
      </c>
      <c r="B61" s="3" t="s">
        <v>144</v>
      </c>
      <c r="C61" s="3">
        <v>129</v>
      </c>
      <c r="D61" s="3">
        <v>193.75200000000001</v>
      </c>
      <c r="E61" s="3">
        <v>72.290000000000006</v>
      </c>
      <c r="F61" s="3" t="s">
        <v>10</v>
      </c>
      <c r="G61" s="3">
        <v>0</v>
      </c>
      <c r="H61" s="3">
        <v>72.290000000000006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145</v>
      </c>
      <c r="C62" s="3">
        <v>133</v>
      </c>
      <c r="D62" s="3">
        <v>65.599999999999994</v>
      </c>
      <c r="E62" s="3">
        <v>49.17</v>
      </c>
      <c r="F62" s="3" t="s">
        <v>19</v>
      </c>
      <c r="G62" s="3">
        <v>0</v>
      </c>
      <c r="H62" s="3">
        <v>49.17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146</v>
      </c>
      <c r="C63" s="3">
        <v>137</v>
      </c>
      <c r="D63" s="3">
        <v>65.599999999999994</v>
      </c>
      <c r="E63" s="3">
        <v>72.209999999999994</v>
      </c>
      <c r="F63" s="3" t="s">
        <v>19</v>
      </c>
      <c r="G63" s="3">
        <v>0</v>
      </c>
      <c r="H63" s="3">
        <v>72.209999999999994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276</v>
      </c>
      <c r="C64" s="3">
        <v>138</v>
      </c>
      <c r="D64" s="3">
        <v>161.46</v>
      </c>
      <c r="E64" s="3">
        <v>1.38</v>
      </c>
      <c r="F64" s="3" t="s">
        <v>10</v>
      </c>
      <c r="G64" s="3">
        <v>0</v>
      </c>
      <c r="H64" s="3">
        <v>1.38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147</v>
      </c>
      <c r="C65" s="3">
        <v>140</v>
      </c>
      <c r="D65" s="3">
        <v>10.76</v>
      </c>
      <c r="E65" s="3">
        <v>259.56</v>
      </c>
      <c r="F65" s="3" t="s">
        <v>10</v>
      </c>
      <c r="G65" s="3">
        <v>0</v>
      </c>
      <c r="H65" s="3">
        <v>259.56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148</v>
      </c>
      <c r="C66" s="3">
        <v>142</v>
      </c>
      <c r="D66" s="3">
        <v>139.93199999999999</v>
      </c>
      <c r="E66" s="3">
        <v>94.21</v>
      </c>
      <c r="F66" s="3" t="s">
        <v>10</v>
      </c>
      <c r="G66" s="3">
        <v>0</v>
      </c>
      <c r="H66" s="3">
        <v>94.21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149</v>
      </c>
      <c r="C67" s="3">
        <v>143</v>
      </c>
      <c r="D67" s="3">
        <v>139.93199999999999</v>
      </c>
      <c r="E67" s="3">
        <v>266.24</v>
      </c>
      <c r="F67" s="3" t="s">
        <v>10</v>
      </c>
      <c r="G67" s="3">
        <v>0</v>
      </c>
      <c r="H67" s="3">
        <v>266.24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150</v>
      </c>
      <c r="C68" s="3">
        <v>147</v>
      </c>
      <c r="D68" s="3">
        <v>193.75200000000001</v>
      </c>
      <c r="E68" s="3">
        <v>261.11</v>
      </c>
      <c r="F68" s="3" t="s">
        <v>10</v>
      </c>
      <c r="G68" s="3">
        <v>0</v>
      </c>
      <c r="H68" s="3">
        <v>261.11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152</v>
      </c>
      <c r="C69" s="3">
        <v>151</v>
      </c>
      <c r="D69" s="3">
        <v>139.93199999999999</v>
      </c>
      <c r="E69" s="3">
        <v>92.25</v>
      </c>
      <c r="F69" s="3" t="s">
        <v>10</v>
      </c>
      <c r="G69" s="3">
        <v>0</v>
      </c>
      <c r="H69" s="3">
        <v>92.25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153</v>
      </c>
      <c r="C70" s="3">
        <v>152</v>
      </c>
      <c r="D70" s="3">
        <v>139.93199999999999</v>
      </c>
      <c r="E70" s="3">
        <v>364.2</v>
      </c>
      <c r="F70" s="3" t="s">
        <v>10</v>
      </c>
      <c r="G70" s="3">
        <v>0</v>
      </c>
      <c r="H70" s="3">
        <v>364.2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154</v>
      </c>
      <c r="C71" s="3">
        <v>156</v>
      </c>
      <c r="D71" s="3">
        <v>193.75200000000001</v>
      </c>
      <c r="E71" s="3">
        <v>163.72</v>
      </c>
      <c r="F71" s="3" t="s">
        <v>10</v>
      </c>
      <c r="G71" s="3">
        <v>0</v>
      </c>
      <c r="H71" s="3">
        <v>163.72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37</v>
      </c>
      <c r="B72" s="3" t="s">
        <v>155</v>
      </c>
      <c r="C72" s="3">
        <v>160</v>
      </c>
      <c r="D72" s="3">
        <v>139.93199999999999</v>
      </c>
      <c r="E72" s="3">
        <v>13.2</v>
      </c>
      <c r="F72" s="3" t="s">
        <v>10</v>
      </c>
      <c r="G72" s="3">
        <v>0</v>
      </c>
      <c r="H72" s="3">
        <v>13.2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156</v>
      </c>
      <c r="C73" s="3">
        <v>161</v>
      </c>
      <c r="D73" s="3">
        <v>139.93199999999999</v>
      </c>
      <c r="E73" s="3">
        <v>39.21</v>
      </c>
      <c r="F73" s="3" t="s">
        <v>10</v>
      </c>
      <c r="G73" s="3">
        <v>0</v>
      </c>
      <c r="H73" s="3">
        <v>39.21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157</v>
      </c>
      <c r="C74" s="3">
        <v>165</v>
      </c>
      <c r="D74" s="3">
        <v>193.75200000000001</v>
      </c>
      <c r="E74" s="3">
        <v>163.58000000000001</v>
      </c>
      <c r="F74" s="3" t="s">
        <v>10</v>
      </c>
      <c r="G74" s="3">
        <v>0</v>
      </c>
      <c r="H74" s="3">
        <v>163.58000000000001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277</v>
      </c>
      <c r="D75" s="3">
        <v>34</v>
      </c>
      <c r="E75" s="3">
        <v>100</v>
      </c>
      <c r="F75" s="3" t="s">
        <v>31</v>
      </c>
      <c r="G75" s="3">
        <v>0</v>
      </c>
      <c r="H75" s="3">
        <v>100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278</v>
      </c>
      <c r="D76" s="3">
        <v>77</v>
      </c>
      <c r="E76" s="3">
        <v>27</v>
      </c>
      <c r="F76" s="3" t="s">
        <v>31</v>
      </c>
      <c r="G76" s="3">
        <v>27</v>
      </c>
      <c r="H76" s="3">
        <v>0</v>
      </c>
      <c r="I76" s="3">
        <v>100</v>
      </c>
      <c r="J76">
        <f t="shared" si="2"/>
        <v>2079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279</v>
      </c>
      <c r="D77" s="3">
        <v>23</v>
      </c>
      <c r="E77" s="3">
        <v>249</v>
      </c>
      <c r="F77" s="3" t="s">
        <v>23</v>
      </c>
      <c r="G77" s="3">
        <v>0</v>
      </c>
      <c r="H77" s="3">
        <v>249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217</v>
      </c>
      <c r="C78" s="3">
        <v>280</v>
      </c>
      <c r="D78" s="3">
        <v>151</v>
      </c>
      <c r="E78" s="3">
        <v>15</v>
      </c>
      <c r="F78" s="3" t="s">
        <v>31</v>
      </c>
      <c r="G78" s="3">
        <v>0</v>
      </c>
      <c r="H78" s="3">
        <v>15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219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37</v>
      </c>
      <c r="B80" s="3" t="s">
        <v>220</v>
      </c>
      <c r="C80" s="3">
        <v>296</v>
      </c>
      <c r="D80" s="3">
        <v>310</v>
      </c>
      <c r="E80" s="3">
        <v>451</v>
      </c>
      <c r="F80" s="3" t="s">
        <v>23</v>
      </c>
      <c r="G80" s="3">
        <v>50</v>
      </c>
      <c r="H80" s="3">
        <v>401</v>
      </c>
      <c r="I80" s="3">
        <v>11.086</v>
      </c>
      <c r="J80">
        <f t="shared" si="2"/>
        <v>15500</v>
      </c>
      <c r="K80" s="3">
        <v>0</v>
      </c>
      <c r="L80">
        <f t="shared" si="3"/>
        <v>0</v>
      </c>
    </row>
    <row r="81" spans="1:12" x14ac:dyDescent="0.25">
      <c r="A81" s="3" t="s">
        <v>33</v>
      </c>
      <c r="B81" s="3" t="s">
        <v>221</v>
      </c>
      <c r="C81" s="3">
        <v>299</v>
      </c>
      <c r="D81" s="3">
        <v>14260</v>
      </c>
      <c r="E81" s="3">
        <v>1</v>
      </c>
      <c r="F81" s="3" t="s">
        <v>12</v>
      </c>
      <c r="G81" s="3">
        <v>1</v>
      </c>
      <c r="H81" s="3">
        <v>0</v>
      </c>
      <c r="I81" s="3">
        <v>100</v>
      </c>
      <c r="J81">
        <f t="shared" si="2"/>
        <v>14260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222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3:O156"/>
  <sheetViews>
    <sheetView topLeftCell="C1" zoomScale="85" zoomScaleNormal="85" workbookViewId="0">
      <selection activeCell="B145" sqref="B145"/>
    </sheetView>
  </sheetViews>
  <sheetFormatPr defaultRowHeight="15" x14ac:dyDescent="0.25"/>
  <cols>
    <col min="1" max="1" width="36.28515625" customWidth="1"/>
    <col min="2" max="2" width="47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29</v>
      </c>
      <c r="B5" s="29" t="s">
        <v>89</v>
      </c>
      <c r="C5" s="9">
        <v>5</v>
      </c>
      <c r="D5" s="9">
        <v>22</v>
      </c>
      <c r="E5" s="9">
        <v>51.83</v>
      </c>
      <c r="F5" s="9" t="s">
        <v>10</v>
      </c>
      <c r="G5" s="9">
        <v>51.83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1140.26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93</v>
      </c>
      <c r="C6" s="9">
        <v>14</v>
      </c>
      <c r="D6" s="9">
        <v>22</v>
      </c>
      <c r="E6" s="9">
        <v>68.67</v>
      </c>
      <c r="F6" s="9" t="s">
        <v>10</v>
      </c>
      <c r="G6" s="9">
        <v>68.67</v>
      </c>
      <c r="H6" s="9">
        <f t="shared" si="0"/>
        <v>0</v>
      </c>
      <c r="I6" s="10">
        <f t="shared" si="1"/>
        <v>1</v>
      </c>
      <c r="J6" s="17">
        <f t="shared" si="2"/>
        <v>1510.74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15</v>
      </c>
      <c r="B7" s="29" t="s">
        <v>231</v>
      </c>
      <c r="C7" s="9">
        <v>17</v>
      </c>
      <c r="D7" s="9">
        <v>5500</v>
      </c>
      <c r="E7" s="9">
        <v>1</v>
      </c>
      <c r="F7" s="9" t="s">
        <v>12</v>
      </c>
      <c r="G7" s="9">
        <v>1</v>
      </c>
      <c r="H7" s="9">
        <f t="shared" si="0"/>
        <v>0</v>
      </c>
      <c r="I7" s="10">
        <f t="shared" si="1"/>
        <v>1</v>
      </c>
      <c r="J7" s="17">
        <f t="shared" si="2"/>
        <v>5500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15</v>
      </c>
      <c r="B8" s="29" t="s">
        <v>94</v>
      </c>
      <c r="C8" s="9">
        <v>19</v>
      </c>
      <c r="D8" s="9">
        <v>3000</v>
      </c>
      <c r="E8" s="9">
        <v>1</v>
      </c>
      <c r="F8" s="9" t="s">
        <v>12</v>
      </c>
      <c r="G8" s="9">
        <v>1</v>
      </c>
      <c r="H8" s="9">
        <f t="shared" si="0"/>
        <v>0</v>
      </c>
      <c r="I8" s="10">
        <f t="shared" si="1"/>
        <v>1</v>
      </c>
      <c r="J8" s="17">
        <f t="shared" si="2"/>
        <v>3000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95</v>
      </c>
      <c r="C9" s="9">
        <v>20</v>
      </c>
      <c r="D9" s="9">
        <v>1000</v>
      </c>
      <c r="E9" s="9">
        <v>3.351</v>
      </c>
      <c r="F9" s="9" t="s">
        <v>14</v>
      </c>
      <c r="G9" s="9">
        <v>3.35</v>
      </c>
      <c r="H9" s="9">
        <f t="shared" si="0"/>
        <v>9.9999999999988987E-4</v>
      </c>
      <c r="I9" s="10">
        <f t="shared" si="1"/>
        <v>0.99970158161742761</v>
      </c>
      <c r="J9" s="17">
        <f t="shared" si="2"/>
        <v>3350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96</v>
      </c>
      <c r="C10" s="9">
        <v>21</v>
      </c>
      <c r="D10" s="9">
        <v>1000</v>
      </c>
      <c r="E10" s="9">
        <v>2.6680000000000001</v>
      </c>
      <c r="F10" s="9" t="s">
        <v>14</v>
      </c>
      <c r="G10" s="9">
        <v>2.67</v>
      </c>
      <c r="H10" s="9">
        <f t="shared" si="0"/>
        <v>-1.9999999999997797E-3</v>
      </c>
      <c r="I10" s="10">
        <f t="shared" si="1"/>
        <v>1.0007496251874062</v>
      </c>
      <c r="J10" s="17">
        <f t="shared" si="2"/>
        <v>2670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97</v>
      </c>
      <c r="C11" s="9">
        <v>22</v>
      </c>
      <c r="D11" s="9">
        <v>1000</v>
      </c>
      <c r="E11" s="9">
        <v>6.867</v>
      </c>
      <c r="F11" s="9" t="s">
        <v>14</v>
      </c>
      <c r="G11" s="9">
        <v>6.87</v>
      </c>
      <c r="H11" s="9">
        <f t="shared" si="0"/>
        <v>-3.0000000000001137E-3</v>
      </c>
      <c r="I11" s="10">
        <f t="shared" si="1"/>
        <v>1.0004368719965051</v>
      </c>
      <c r="J11" s="17">
        <f t="shared" si="2"/>
        <v>6870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9</v>
      </c>
      <c r="B12" s="29" t="s">
        <v>98</v>
      </c>
      <c r="C12" s="9">
        <v>23</v>
      </c>
      <c r="D12" s="9">
        <v>7500</v>
      </c>
      <c r="E12" s="9">
        <v>0.27</v>
      </c>
      <c r="F12" s="9" t="s">
        <v>16</v>
      </c>
      <c r="G12" s="9">
        <v>0.27</v>
      </c>
      <c r="H12" s="9">
        <f t="shared" si="0"/>
        <v>0</v>
      </c>
      <c r="I12" s="10">
        <f t="shared" si="1"/>
        <v>1</v>
      </c>
      <c r="J12" s="17">
        <f t="shared" si="2"/>
        <v>2025.0000000000002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9</v>
      </c>
      <c r="B13" s="29" t="s">
        <v>99</v>
      </c>
      <c r="C13" s="9">
        <v>24</v>
      </c>
      <c r="D13" s="9">
        <v>7500</v>
      </c>
      <c r="E13" s="9">
        <v>0.42</v>
      </c>
      <c r="F13" s="9" t="s">
        <v>16</v>
      </c>
      <c r="G13" s="9">
        <v>0.42</v>
      </c>
      <c r="H13" s="9">
        <f t="shared" si="0"/>
        <v>0</v>
      </c>
      <c r="I13" s="10">
        <f t="shared" si="1"/>
        <v>1</v>
      </c>
      <c r="J13" s="17">
        <f t="shared" si="2"/>
        <v>3150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9</v>
      </c>
      <c r="B14" s="29" t="s">
        <v>100</v>
      </c>
      <c r="C14" s="9">
        <v>25</v>
      </c>
      <c r="D14" s="9">
        <v>7500</v>
      </c>
      <c r="E14" s="9">
        <v>0.53</v>
      </c>
      <c r="F14" s="9" t="s">
        <v>16</v>
      </c>
      <c r="G14" s="9">
        <v>0.53</v>
      </c>
      <c r="H14" s="9">
        <f t="shared" si="0"/>
        <v>0</v>
      </c>
      <c r="I14" s="10">
        <f t="shared" si="1"/>
        <v>1</v>
      </c>
      <c r="J14" s="17">
        <f t="shared" si="2"/>
        <v>3975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29" t="s">
        <v>101</v>
      </c>
      <c r="C15" s="9">
        <v>26</v>
      </c>
      <c r="D15" s="9">
        <v>7500</v>
      </c>
      <c r="E15" s="9">
        <v>0.49</v>
      </c>
      <c r="F15" s="9" t="s">
        <v>16</v>
      </c>
      <c r="G15" s="9">
        <v>0.49</v>
      </c>
      <c r="H15" s="9">
        <f t="shared" si="0"/>
        <v>0</v>
      </c>
      <c r="I15" s="10">
        <f t="shared" si="1"/>
        <v>1</v>
      </c>
      <c r="J15" s="17">
        <f t="shared" si="2"/>
        <v>3675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102</v>
      </c>
      <c r="C16" s="9">
        <v>29</v>
      </c>
      <c r="D16" s="9">
        <v>7500</v>
      </c>
      <c r="E16" s="9">
        <v>1.2</v>
      </c>
      <c r="F16" s="9" t="s">
        <v>16</v>
      </c>
      <c r="G16" s="9">
        <v>1.2</v>
      </c>
      <c r="H16" s="9">
        <f t="shared" si="0"/>
        <v>0</v>
      </c>
      <c r="I16" s="10">
        <f t="shared" si="1"/>
        <v>1</v>
      </c>
      <c r="J16" s="17">
        <f t="shared" si="2"/>
        <v>9000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103</v>
      </c>
      <c r="C17" s="9">
        <v>32</v>
      </c>
      <c r="D17" s="9">
        <v>7500</v>
      </c>
      <c r="E17" s="9">
        <v>0.18</v>
      </c>
      <c r="F17" s="9" t="s">
        <v>16</v>
      </c>
      <c r="G17" s="9">
        <v>0.18</v>
      </c>
      <c r="H17" s="9">
        <f t="shared" si="0"/>
        <v>0</v>
      </c>
      <c r="I17" s="10">
        <f t="shared" si="1"/>
        <v>1</v>
      </c>
      <c r="J17" s="17">
        <f t="shared" si="2"/>
        <v>1350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104</v>
      </c>
      <c r="C18" s="9">
        <v>35</v>
      </c>
      <c r="D18" s="9">
        <v>7500</v>
      </c>
      <c r="E18" s="9">
        <v>0.13</v>
      </c>
      <c r="F18" s="9" t="s">
        <v>16</v>
      </c>
      <c r="G18" s="9">
        <v>0.13</v>
      </c>
      <c r="H18" s="9">
        <f t="shared" si="0"/>
        <v>0</v>
      </c>
      <c r="I18" s="10">
        <f t="shared" si="1"/>
        <v>1</v>
      </c>
      <c r="J18" s="17">
        <f t="shared" si="2"/>
        <v>975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380</v>
      </c>
      <c r="C19" s="9">
        <v>39</v>
      </c>
      <c r="D19" s="9">
        <v>7500</v>
      </c>
      <c r="E19" s="9">
        <v>6.6000000000000003E-2</v>
      </c>
      <c r="F19" s="9" t="s">
        <v>65</v>
      </c>
      <c r="G19" s="9">
        <v>7.0000000000000007E-2</v>
      </c>
      <c r="H19" s="9">
        <f t="shared" si="0"/>
        <v>-4.0000000000000036E-3</v>
      </c>
      <c r="I19" s="10">
        <f t="shared" si="1"/>
        <v>1.0606060606060606</v>
      </c>
      <c r="J19" s="17">
        <f t="shared" si="2"/>
        <v>525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66</v>
      </c>
      <c r="B20" s="29" t="s">
        <v>105</v>
      </c>
      <c r="C20" s="9">
        <v>41</v>
      </c>
      <c r="D20" s="9">
        <v>301.392</v>
      </c>
      <c r="E20" s="9">
        <v>27.44</v>
      </c>
      <c r="F20" s="9" t="s">
        <v>10</v>
      </c>
      <c r="G20" s="9">
        <v>27.44</v>
      </c>
      <c r="H20" s="9">
        <f t="shared" si="0"/>
        <v>0</v>
      </c>
      <c r="I20" s="10">
        <f t="shared" si="1"/>
        <v>1</v>
      </c>
      <c r="J20" s="17">
        <f t="shared" si="2"/>
        <v>8270.1964800000005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66</v>
      </c>
      <c r="B21" s="29" t="s">
        <v>106</v>
      </c>
      <c r="C21" s="9">
        <v>42</v>
      </c>
      <c r="D21" s="9">
        <v>301.392</v>
      </c>
      <c r="E21" s="9">
        <v>25.77</v>
      </c>
      <c r="F21" s="9" t="s">
        <v>10</v>
      </c>
      <c r="G21" s="9">
        <v>25.77</v>
      </c>
      <c r="H21" s="9">
        <f t="shared" si="0"/>
        <v>0</v>
      </c>
      <c r="I21" s="10">
        <f t="shared" si="1"/>
        <v>1</v>
      </c>
      <c r="J21" s="17">
        <f t="shared" si="2"/>
        <v>7766.8718399999998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66</v>
      </c>
      <c r="B22" s="29" t="s">
        <v>107</v>
      </c>
      <c r="C22" s="9">
        <v>43</v>
      </c>
      <c r="D22" s="9">
        <v>301.392</v>
      </c>
      <c r="E22" s="9">
        <v>57.78</v>
      </c>
      <c r="F22" s="9" t="s">
        <v>10</v>
      </c>
      <c r="G22" s="9">
        <v>57.78</v>
      </c>
      <c r="H22" s="9">
        <f t="shared" si="0"/>
        <v>0</v>
      </c>
      <c r="I22" s="10">
        <f t="shared" si="1"/>
        <v>1</v>
      </c>
      <c r="J22" s="17">
        <f t="shared" si="2"/>
        <v>17414.429759999999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108</v>
      </c>
      <c r="C23" s="9">
        <v>44</v>
      </c>
      <c r="D23" s="9">
        <v>301.392</v>
      </c>
      <c r="E23" s="9">
        <v>45.3</v>
      </c>
      <c r="F23" s="9" t="s">
        <v>10</v>
      </c>
      <c r="G23" s="9">
        <v>45.3</v>
      </c>
      <c r="H23" s="9">
        <f t="shared" si="0"/>
        <v>0</v>
      </c>
      <c r="I23" s="10">
        <f t="shared" si="1"/>
        <v>1</v>
      </c>
      <c r="J23" s="17">
        <f t="shared" si="2"/>
        <v>13653.057599999998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109</v>
      </c>
      <c r="C24" s="9">
        <v>45</v>
      </c>
      <c r="D24" s="9">
        <v>301.392</v>
      </c>
      <c r="E24" s="9">
        <v>129.11000000000001</v>
      </c>
      <c r="F24" s="9" t="s">
        <v>10</v>
      </c>
      <c r="G24" s="9">
        <v>129.11000000000001</v>
      </c>
      <c r="H24" s="9">
        <f t="shared" si="0"/>
        <v>0</v>
      </c>
      <c r="I24" s="10">
        <f t="shared" si="1"/>
        <v>1</v>
      </c>
      <c r="J24" s="17">
        <f t="shared" si="2"/>
        <v>38912.721120000002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110</v>
      </c>
      <c r="C25" s="9">
        <v>46</v>
      </c>
      <c r="D25" s="9">
        <v>301.392</v>
      </c>
      <c r="E25" s="9">
        <v>12.27</v>
      </c>
      <c r="F25" s="9" t="s">
        <v>10</v>
      </c>
      <c r="G25" s="9">
        <v>12.27</v>
      </c>
      <c r="H25" s="9">
        <f t="shared" si="0"/>
        <v>0</v>
      </c>
      <c r="I25" s="10">
        <f t="shared" si="1"/>
        <v>1</v>
      </c>
      <c r="J25" s="17">
        <f t="shared" si="2"/>
        <v>3698.0798399999999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111</v>
      </c>
      <c r="C26" s="9">
        <v>47</v>
      </c>
      <c r="D26" s="9">
        <v>301.392</v>
      </c>
      <c r="E26" s="9">
        <v>15.17</v>
      </c>
      <c r="F26" s="9" t="s">
        <v>10</v>
      </c>
      <c r="G26" s="9">
        <v>15.17</v>
      </c>
      <c r="H26" s="9">
        <f t="shared" si="0"/>
        <v>0</v>
      </c>
      <c r="I26" s="10">
        <f t="shared" si="1"/>
        <v>1</v>
      </c>
      <c r="J26" s="17">
        <f t="shared" si="2"/>
        <v>4572.1166400000002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381</v>
      </c>
      <c r="C27" s="9">
        <v>49</v>
      </c>
      <c r="D27" s="9">
        <v>28</v>
      </c>
      <c r="E27" s="9">
        <v>48</v>
      </c>
      <c r="F27" s="9" t="s">
        <v>23</v>
      </c>
      <c r="G27" s="9">
        <v>48</v>
      </c>
      <c r="H27" s="9">
        <f t="shared" si="0"/>
        <v>0</v>
      </c>
      <c r="I27" s="10">
        <f t="shared" si="1"/>
        <v>1</v>
      </c>
      <c r="J27" s="17">
        <f t="shared" si="2"/>
        <v>1344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29</v>
      </c>
      <c r="B28" s="29" t="s">
        <v>112</v>
      </c>
      <c r="C28" s="9">
        <v>50</v>
      </c>
      <c r="D28" s="9">
        <v>225</v>
      </c>
      <c r="E28" s="9">
        <v>9.08</v>
      </c>
      <c r="F28" s="9" t="s">
        <v>14</v>
      </c>
      <c r="G28" s="9">
        <v>9.08</v>
      </c>
      <c r="H28" s="9">
        <f t="shared" si="0"/>
        <v>0</v>
      </c>
      <c r="I28" s="10">
        <f t="shared" si="1"/>
        <v>1</v>
      </c>
      <c r="J28" s="17">
        <f t="shared" si="2"/>
        <v>2043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29</v>
      </c>
      <c r="B29" s="29" t="s">
        <v>113</v>
      </c>
      <c r="C29" s="9">
        <v>51</v>
      </c>
      <c r="D29" s="9">
        <v>1500</v>
      </c>
      <c r="E29" s="9">
        <v>1.7</v>
      </c>
      <c r="F29" s="9" t="s">
        <v>14</v>
      </c>
      <c r="G29" s="9">
        <v>1.7</v>
      </c>
      <c r="H29" s="9">
        <f t="shared" si="0"/>
        <v>0</v>
      </c>
      <c r="I29" s="10">
        <f t="shared" si="1"/>
        <v>1</v>
      </c>
      <c r="J29" s="17">
        <f t="shared" si="2"/>
        <v>2550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29</v>
      </c>
      <c r="B30" s="29" t="s">
        <v>114</v>
      </c>
      <c r="C30" s="9">
        <v>53</v>
      </c>
      <c r="D30" s="9">
        <v>900</v>
      </c>
      <c r="E30" s="9">
        <v>4</v>
      </c>
      <c r="F30" s="9" t="s">
        <v>14</v>
      </c>
      <c r="G30" s="9">
        <v>4</v>
      </c>
      <c r="H30" s="9">
        <f t="shared" si="0"/>
        <v>0</v>
      </c>
      <c r="I30" s="10">
        <f t="shared" si="1"/>
        <v>1</v>
      </c>
      <c r="J30" s="17">
        <f t="shared" si="2"/>
        <v>3600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115</v>
      </c>
      <c r="C31" s="9">
        <v>55</v>
      </c>
      <c r="D31" s="9">
        <v>2000</v>
      </c>
      <c r="E31" s="9">
        <v>3.26</v>
      </c>
      <c r="F31" s="9" t="s">
        <v>14</v>
      </c>
      <c r="G31" s="9">
        <v>3.26</v>
      </c>
      <c r="H31" s="9">
        <f t="shared" si="0"/>
        <v>0</v>
      </c>
      <c r="I31" s="10">
        <f t="shared" si="1"/>
        <v>1</v>
      </c>
      <c r="J31" s="17">
        <f t="shared" si="2"/>
        <v>6520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116</v>
      </c>
      <c r="C32" s="9">
        <v>58</v>
      </c>
      <c r="D32" s="9">
        <v>225</v>
      </c>
      <c r="E32" s="9">
        <v>15.33</v>
      </c>
      <c r="F32" s="9" t="s">
        <v>14</v>
      </c>
      <c r="G32" s="9">
        <v>15.33</v>
      </c>
      <c r="H32" s="9">
        <f t="shared" si="0"/>
        <v>0</v>
      </c>
      <c r="I32" s="10">
        <f t="shared" si="1"/>
        <v>1</v>
      </c>
      <c r="J32" s="17">
        <f t="shared" si="2"/>
        <v>3449.25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117</v>
      </c>
      <c r="C33" s="9">
        <v>61</v>
      </c>
      <c r="D33" s="9">
        <v>2000</v>
      </c>
      <c r="E33" s="9">
        <v>1.57</v>
      </c>
      <c r="F33" s="9" t="s">
        <v>14</v>
      </c>
      <c r="G33" s="9">
        <v>1.57</v>
      </c>
      <c r="H33" s="9">
        <f t="shared" si="0"/>
        <v>0</v>
      </c>
      <c r="I33" s="10">
        <f t="shared" si="1"/>
        <v>1</v>
      </c>
      <c r="J33" s="17">
        <f t="shared" si="2"/>
        <v>3140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118</v>
      </c>
      <c r="C34" s="9">
        <v>63</v>
      </c>
      <c r="D34" s="9">
        <v>1500</v>
      </c>
      <c r="E34" s="9">
        <v>0.96</v>
      </c>
      <c r="F34" s="9" t="s">
        <v>14</v>
      </c>
      <c r="G34" s="9">
        <v>0.96</v>
      </c>
      <c r="H34" s="9">
        <f t="shared" si="0"/>
        <v>0</v>
      </c>
      <c r="I34" s="10">
        <f t="shared" si="1"/>
        <v>1</v>
      </c>
      <c r="J34" s="17">
        <f t="shared" si="2"/>
        <v>1440</v>
      </c>
      <c r="K34" s="16"/>
      <c r="L34" s="17">
        <f t="shared" si="3"/>
        <v>0</v>
      </c>
    </row>
    <row r="35" spans="1:12" x14ac:dyDescent="0.25">
      <c r="A35" s="9" t="s">
        <v>43</v>
      </c>
      <c r="B35" s="29" t="s">
        <v>119</v>
      </c>
      <c r="C35" s="9">
        <v>68</v>
      </c>
      <c r="D35" s="9">
        <v>2000</v>
      </c>
      <c r="E35" s="9">
        <v>1</v>
      </c>
      <c r="F35" s="9" t="s">
        <v>12</v>
      </c>
      <c r="G35" s="9">
        <v>1</v>
      </c>
      <c r="H35" s="9">
        <f t="shared" si="0"/>
        <v>0</v>
      </c>
      <c r="I35" s="10">
        <f t="shared" si="1"/>
        <v>1</v>
      </c>
      <c r="J35" s="17">
        <f t="shared" si="2"/>
        <v>2000</v>
      </c>
      <c r="K35" s="16"/>
      <c r="L35" s="17">
        <f t="shared" si="3"/>
        <v>0</v>
      </c>
    </row>
    <row r="36" spans="1:12" x14ac:dyDescent="0.25">
      <c r="A36" s="9" t="s">
        <v>9</v>
      </c>
      <c r="B36" s="29" t="s">
        <v>120</v>
      </c>
      <c r="C36" s="9">
        <v>69</v>
      </c>
      <c r="D36" s="9">
        <v>7500</v>
      </c>
      <c r="E36" s="9">
        <v>0.47</v>
      </c>
      <c r="F36" s="9" t="s">
        <v>16</v>
      </c>
      <c r="G36" s="9">
        <v>0.47</v>
      </c>
      <c r="H36" s="9">
        <f t="shared" si="0"/>
        <v>0</v>
      </c>
      <c r="I36" s="10">
        <f t="shared" si="1"/>
        <v>1</v>
      </c>
      <c r="J36" s="17">
        <f t="shared" si="2"/>
        <v>3525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121</v>
      </c>
      <c r="C37" s="9">
        <v>73</v>
      </c>
      <c r="D37" s="9">
        <v>7500</v>
      </c>
      <c r="E37" s="9">
        <v>0.88</v>
      </c>
      <c r="F37" s="9" t="s">
        <v>16</v>
      </c>
      <c r="G37" s="9">
        <v>0.88</v>
      </c>
      <c r="H37" s="9">
        <f t="shared" si="0"/>
        <v>0</v>
      </c>
      <c r="I37" s="10">
        <f t="shared" si="1"/>
        <v>1</v>
      </c>
      <c r="J37" s="17">
        <f t="shared" si="2"/>
        <v>6600</v>
      </c>
      <c r="K37" s="16"/>
      <c r="L37" s="17">
        <f t="shared" si="3"/>
        <v>0</v>
      </c>
    </row>
    <row r="38" spans="1:12" x14ac:dyDescent="0.25">
      <c r="A38" s="9" t="s">
        <v>9</v>
      </c>
      <c r="B38" s="29" t="s">
        <v>122</v>
      </c>
      <c r="C38" s="9">
        <v>77</v>
      </c>
      <c r="D38" s="9">
        <v>7500</v>
      </c>
      <c r="E38" s="9">
        <v>0.18</v>
      </c>
      <c r="F38" s="9" t="s">
        <v>16</v>
      </c>
      <c r="G38" s="9">
        <v>0.18</v>
      </c>
      <c r="H38" s="9">
        <f t="shared" si="0"/>
        <v>0</v>
      </c>
      <c r="I38" s="10">
        <f t="shared" si="1"/>
        <v>1</v>
      </c>
      <c r="J38" s="17">
        <f t="shared" si="2"/>
        <v>1350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123</v>
      </c>
      <c r="C39" s="9">
        <v>80</v>
      </c>
      <c r="D39" s="9">
        <v>7500</v>
      </c>
      <c r="E39" s="9">
        <v>0.15</v>
      </c>
      <c r="F39" s="9" t="s">
        <v>16</v>
      </c>
      <c r="G39" s="9">
        <v>0.15</v>
      </c>
      <c r="H39" s="9">
        <f t="shared" si="0"/>
        <v>0</v>
      </c>
      <c r="I39" s="10">
        <f t="shared" si="1"/>
        <v>1</v>
      </c>
      <c r="J39" s="17">
        <f t="shared" si="2"/>
        <v>1125</v>
      </c>
      <c r="K39" s="16"/>
      <c r="L39" s="17">
        <f t="shared" si="3"/>
        <v>0</v>
      </c>
    </row>
    <row r="40" spans="1:12" x14ac:dyDescent="0.25">
      <c r="A40" s="9" t="s">
        <v>66</v>
      </c>
      <c r="B40" s="29" t="s">
        <v>124</v>
      </c>
      <c r="C40" s="9">
        <v>84</v>
      </c>
      <c r="D40" s="9">
        <v>301.392</v>
      </c>
      <c r="E40" s="9">
        <v>39.24</v>
      </c>
      <c r="F40" s="9" t="s">
        <v>10</v>
      </c>
      <c r="G40" s="9">
        <v>39.24</v>
      </c>
      <c r="H40" s="9">
        <f t="shared" si="0"/>
        <v>0</v>
      </c>
      <c r="I40" s="10">
        <f t="shared" si="1"/>
        <v>1</v>
      </c>
      <c r="J40" s="17">
        <f t="shared" si="2"/>
        <v>11826.622080000001</v>
      </c>
      <c r="K40" s="16"/>
      <c r="L40" s="17">
        <f t="shared" si="3"/>
        <v>0</v>
      </c>
    </row>
    <row r="41" spans="1:12" x14ac:dyDescent="0.25">
      <c r="A41" s="9" t="s">
        <v>66</v>
      </c>
      <c r="B41" s="29" t="s">
        <v>125</v>
      </c>
      <c r="C41" s="9">
        <v>85</v>
      </c>
      <c r="D41" s="9">
        <v>301.392</v>
      </c>
      <c r="E41" s="9">
        <v>129.97</v>
      </c>
      <c r="F41" s="9" t="s">
        <v>10</v>
      </c>
      <c r="G41" s="9">
        <v>129.97</v>
      </c>
      <c r="H41" s="9">
        <f t="shared" si="0"/>
        <v>0</v>
      </c>
      <c r="I41" s="10">
        <f t="shared" si="1"/>
        <v>1</v>
      </c>
      <c r="J41" s="17">
        <f t="shared" si="2"/>
        <v>39171.918239999999</v>
      </c>
      <c r="K41" s="16"/>
      <c r="L41" s="17">
        <f t="shared" si="3"/>
        <v>0</v>
      </c>
    </row>
    <row r="42" spans="1:12" x14ac:dyDescent="0.25">
      <c r="A42" s="9" t="s">
        <v>66</v>
      </c>
      <c r="B42" s="29" t="s">
        <v>126</v>
      </c>
      <c r="C42" s="9">
        <v>86</v>
      </c>
      <c r="D42" s="9">
        <v>301.392</v>
      </c>
      <c r="E42" s="9">
        <v>12.27</v>
      </c>
      <c r="F42" s="9" t="s">
        <v>10</v>
      </c>
      <c r="G42" s="9">
        <v>12.27</v>
      </c>
      <c r="H42" s="9">
        <f t="shared" si="0"/>
        <v>0</v>
      </c>
      <c r="I42" s="10">
        <f t="shared" si="1"/>
        <v>1</v>
      </c>
      <c r="J42" s="17">
        <f t="shared" si="2"/>
        <v>3698.0798399999999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127</v>
      </c>
      <c r="C43" s="9">
        <v>87</v>
      </c>
      <c r="D43" s="9">
        <v>301.392</v>
      </c>
      <c r="E43" s="9">
        <v>16.190000000000001</v>
      </c>
      <c r="F43" s="9" t="s">
        <v>10</v>
      </c>
      <c r="G43" s="9">
        <v>16.190000000000001</v>
      </c>
      <c r="H43" s="9">
        <f t="shared" si="0"/>
        <v>0</v>
      </c>
      <c r="I43" s="10">
        <f t="shared" si="1"/>
        <v>1</v>
      </c>
      <c r="J43" s="17">
        <f t="shared" si="2"/>
        <v>4879.5364800000007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128</v>
      </c>
      <c r="C44" s="9">
        <v>88</v>
      </c>
      <c r="D44" s="9">
        <v>2000</v>
      </c>
      <c r="E44" s="9">
        <v>2.21</v>
      </c>
      <c r="F44" s="9" t="s">
        <v>14</v>
      </c>
      <c r="G44" s="9">
        <v>2.21</v>
      </c>
      <c r="H44" s="9">
        <f t="shared" si="0"/>
        <v>0</v>
      </c>
      <c r="I44" s="10">
        <f t="shared" si="1"/>
        <v>1</v>
      </c>
      <c r="J44" s="17">
        <f t="shared" si="2"/>
        <v>4420</v>
      </c>
      <c r="K44" s="16"/>
      <c r="L44" s="17">
        <f t="shared" si="3"/>
        <v>0</v>
      </c>
    </row>
    <row r="45" spans="1:12" x14ac:dyDescent="0.25">
      <c r="A45" s="9" t="s">
        <v>29</v>
      </c>
      <c r="B45" s="29" t="s">
        <v>129</v>
      </c>
      <c r="C45" s="9">
        <v>91</v>
      </c>
      <c r="D45" s="9">
        <v>225</v>
      </c>
      <c r="E45" s="9">
        <v>12.13</v>
      </c>
      <c r="F45" s="9" t="s">
        <v>14</v>
      </c>
      <c r="G45" s="9">
        <v>12.13</v>
      </c>
      <c r="H45" s="9">
        <f t="shared" si="0"/>
        <v>0</v>
      </c>
      <c r="I45" s="10">
        <f t="shared" si="1"/>
        <v>1</v>
      </c>
      <c r="J45" s="17">
        <f t="shared" si="2"/>
        <v>2729.25</v>
      </c>
      <c r="K45" s="16"/>
      <c r="L45" s="17">
        <f t="shared" si="3"/>
        <v>0</v>
      </c>
    </row>
    <row r="46" spans="1:12" x14ac:dyDescent="0.25">
      <c r="A46" s="9" t="s">
        <v>29</v>
      </c>
      <c r="B46" s="29" t="s">
        <v>130</v>
      </c>
      <c r="C46" s="9">
        <v>92</v>
      </c>
      <c r="D46" s="9">
        <v>2000</v>
      </c>
      <c r="E46" s="9">
        <v>1.57</v>
      </c>
      <c r="F46" s="9" t="s">
        <v>14</v>
      </c>
      <c r="G46" s="9">
        <v>1.57</v>
      </c>
      <c r="H46" s="9">
        <f t="shared" si="0"/>
        <v>0</v>
      </c>
      <c r="I46" s="10">
        <f t="shared" si="1"/>
        <v>1</v>
      </c>
      <c r="J46" s="17">
        <f t="shared" si="2"/>
        <v>3140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131</v>
      </c>
      <c r="C47" s="9">
        <v>93</v>
      </c>
      <c r="D47" s="9">
        <v>1500</v>
      </c>
      <c r="E47" s="9">
        <v>0.87</v>
      </c>
      <c r="F47" s="9" t="s">
        <v>14</v>
      </c>
      <c r="G47" s="9">
        <v>0.87</v>
      </c>
      <c r="H47" s="9">
        <f t="shared" si="0"/>
        <v>0</v>
      </c>
      <c r="I47" s="10">
        <f t="shared" si="1"/>
        <v>1</v>
      </c>
      <c r="J47" s="17">
        <f t="shared" si="2"/>
        <v>1305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132</v>
      </c>
      <c r="C48" s="9">
        <v>97</v>
      </c>
      <c r="D48" s="9">
        <v>7500</v>
      </c>
      <c r="E48" s="9">
        <v>0.13</v>
      </c>
      <c r="F48" s="9" t="s">
        <v>16</v>
      </c>
      <c r="G48" s="9">
        <v>0.13</v>
      </c>
      <c r="H48" s="9">
        <f t="shared" si="0"/>
        <v>0</v>
      </c>
      <c r="I48" s="10">
        <f t="shared" si="1"/>
        <v>1</v>
      </c>
      <c r="J48" s="17">
        <f t="shared" si="2"/>
        <v>975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133</v>
      </c>
      <c r="C49" s="9">
        <v>100</v>
      </c>
      <c r="D49" s="9">
        <v>7500</v>
      </c>
      <c r="E49" s="9">
        <v>0.19</v>
      </c>
      <c r="F49" s="9" t="s">
        <v>16</v>
      </c>
      <c r="G49" s="9">
        <v>0.19</v>
      </c>
      <c r="H49" s="9">
        <f t="shared" si="0"/>
        <v>0</v>
      </c>
      <c r="I49" s="10">
        <f t="shared" si="1"/>
        <v>1</v>
      </c>
      <c r="J49" s="17">
        <f t="shared" si="2"/>
        <v>1425</v>
      </c>
      <c r="K49" s="16"/>
      <c r="L49" s="17">
        <f t="shared" si="3"/>
        <v>0</v>
      </c>
    </row>
    <row r="50" spans="1:12" x14ac:dyDescent="0.25">
      <c r="A50" s="9" t="s">
        <v>9</v>
      </c>
      <c r="B50" s="29" t="s">
        <v>134</v>
      </c>
      <c r="C50" s="9">
        <v>103</v>
      </c>
      <c r="D50" s="9">
        <v>7500</v>
      </c>
      <c r="E50" s="9">
        <v>2.9000000000000001E-2</v>
      </c>
      <c r="F50" s="9" t="s">
        <v>16</v>
      </c>
      <c r="G50" s="9">
        <v>0.03</v>
      </c>
      <c r="H50" s="9">
        <f t="shared" si="0"/>
        <v>-9.9999999999999742E-4</v>
      </c>
      <c r="I50" s="10">
        <f t="shared" si="1"/>
        <v>1.0344827586206895</v>
      </c>
      <c r="J50" s="17">
        <f t="shared" si="2"/>
        <v>225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135</v>
      </c>
      <c r="C51" s="9">
        <v>106</v>
      </c>
      <c r="D51" s="9">
        <v>301.392</v>
      </c>
      <c r="E51" s="9">
        <v>10.8</v>
      </c>
      <c r="F51" s="9" t="s">
        <v>10</v>
      </c>
      <c r="G51" s="9">
        <v>10.8</v>
      </c>
      <c r="H51" s="9">
        <f t="shared" si="0"/>
        <v>0</v>
      </c>
      <c r="I51" s="10">
        <f t="shared" si="1"/>
        <v>1</v>
      </c>
      <c r="J51" s="17">
        <f t="shared" si="2"/>
        <v>3255.0336000000002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136</v>
      </c>
      <c r="C52" s="9">
        <v>107</v>
      </c>
      <c r="D52" s="9">
        <v>301.392</v>
      </c>
      <c r="E52" s="9">
        <v>24.14</v>
      </c>
      <c r="F52" s="9" t="s">
        <v>10</v>
      </c>
      <c r="G52" s="9">
        <v>24.14</v>
      </c>
      <c r="H52" s="9">
        <f t="shared" si="0"/>
        <v>0</v>
      </c>
      <c r="I52" s="10">
        <f t="shared" si="1"/>
        <v>1</v>
      </c>
      <c r="J52" s="17">
        <f t="shared" si="2"/>
        <v>7275.6028800000004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137</v>
      </c>
      <c r="C53" s="9">
        <v>108</v>
      </c>
      <c r="D53" s="9">
        <v>301.392</v>
      </c>
      <c r="E53" s="9">
        <v>3.5</v>
      </c>
      <c r="F53" s="9" t="s">
        <v>10</v>
      </c>
      <c r="G53" s="9">
        <v>3.5</v>
      </c>
      <c r="H53" s="9">
        <f t="shared" si="0"/>
        <v>0</v>
      </c>
      <c r="I53" s="10">
        <f t="shared" si="1"/>
        <v>1</v>
      </c>
      <c r="J53" s="17">
        <f t="shared" si="2"/>
        <v>1054.8720000000001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138</v>
      </c>
      <c r="C54" s="9">
        <v>109</v>
      </c>
      <c r="D54" s="9">
        <v>2000</v>
      </c>
      <c r="E54" s="9">
        <v>0.61</v>
      </c>
      <c r="F54" s="9" t="s">
        <v>14</v>
      </c>
      <c r="G54" s="9">
        <v>0.61</v>
      </c>
      <c r="H54" s="9">
        <f t="shared" si="0"/>
        <v>0</v>
      </c>
      <c r="I54" s="10">
        <f t="shared" si="1"/>
        <v>1</v>
      </c>
      <c r="J54" s="17">
        <f t="shared" si="2"/>
        <v>1220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139</v>
      </c>
      <c r="C55" s="9">
        <v>112</v>
      </c>
      <c r="D55" s="9">
        <v>225</v>
      </c>
      <c r="E55" s="9">
        <v>2.37</v>
      </c>
      <c r="F55" s="9" t="s">
        <v>14</v>
      </c>
      <c r="G55" s="9">
        <v>2.37</v>
      </c>
      <c r="H55" s="9">
        <f t="shared" si="0"/>
        <v>0</v>
      </c>
      <c r="I55" s="10">
        <f t="shared" si="1"/>
        <v>1</v>
      </c>
      <c r="J55" s="17">
        <f t="shared" si="2"/>
        <v>533.25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139</v>
      </c>
      <c r="C56" s="9">
        <v>113</v>
      </c>
      <c r="D56" s="9">
        <v>1500</v>
      </c>
      <c r="E56" s="9">
        <v>0.38</v>
      </c>
      <c r="F56" s="9" t="s">
        <v>14</v>
      </c>
      <c r="G56" s="9">
        <v>0.38</v>
      </c>
      <c r="H56" s="9">
        <f t="shared" si="0"/>
        <v>0</v>
      </c>
      <c r="I56" s="10">
        <f t="shared" si="1"/>
        <v>1</v>
      </c>
      <c r="J56" s="17">
        <f t="shared" si="2"/>
        <v>570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140</v>
      </c>
      <c r="C57" s="9">
        <v>116</v>
      </c>
      <c r="D57" s="9">
        <v>50</v>
      </c>
      <c r="E57" s="9">
        <v>44</v>
      </c>
      <c r="F57" s="9" t="s">
        <v>13</v>
      </c>
      <c r="G57" s="9">
        <v>44</v>
      </c>
      <c r="H57" s="9">
        <f t="shared" si="0"/>
        <v>0</v>
      </c>
      <c r="I57" s="10">
        <f t="shared" si="1"/>
        <v>1</v>
      </c>
      <c r="J57" s="17">
        <f t="shared" si="2"/>
        <v>2200</v>
      </c>
      <c r="K57" s="16"/>
      <c r="L57" s="17">
        <f t="shared" si="3"/>
        <v>0</v>
      </c>
    </row>
    <row r="58" spans="1:12" x14ac:dyDescent="0.25">
      <c r="A58" s="9" t="s">
        <v>43</v>
      </c>
      <c r="B58" s="29" t="s">
        <v>141</v>
      </c>
      <c r="C58" s="9">
        <v>118</v>
      </c>
      <c r="D58" s="9">
        <v>2000</v>
      </c>
      <c r="E58" s="9">
        <v>1</v>
      </c>
      <c r="F58" s="9" t="s">
        <v>12</v>
      </c>
      <c r="G58" s="9">
        <v>1</v>
      </c>
      <c r="H58" s="9">
        <f t="shared" si="0"/>
        <v>0</v>
      </c>
      <c r="I58" s="10">
        <f t="shared" si="1"/>
        <v>1</v>
      </c>
      <c r="J58" s="17">
        <f t="shared" si="2"/>
        <v>2000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349</v>
      </c>
      <c r="C59" s="9">
        <v>119</v>
      </c>
      <c r="D59" s="9">
        <v>800</v>
      </c>
      <c r="E59" s="9">
        <v>7.3330000000000002</v>
      </c>
      <c r="F59" s="9" t="s">
        <v>14</v>
      </c>
      <c r="G59" s="9">
        <v>7.33</v>
      </c>
      <c r="H59" s="9">
        <f t="shared" si="0"/>
        <v>3.0000000000001137E-3</v>
      </c>
      <c r="I59" s="10">
        <f t="shared" si="1"/>
        <v>0.99959089049502248</v>
      </c>
      <c r="J59" s="17">
        <f t="shared" si="2"/>
        <v>5864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142</v>
      </c>
      <c r="C60" s="9">
        <v>120</v>
      </c>
      <c r="D60" s="9">
        <v>193.75200000000001</v>
      </c>
      <c r="E60" s="9">
        <v>108.14700000000001</v>
      </c>
      <c r="F60" s="9" t="s">
        <v>10</v>
      </c>
      <c r="G60" s="9">
        <v>108.15</v>
      </c>
      <c r="H60" s="9">
        <f t="shared" si="0"/>
        <v>-3.0000000000001137E-3</v>
      </c>
      <c r="I60" s="10">
        <f t="shared" si="1"/>
        <v>1.0000277400205275</v>
      </c>
      <c r="J60" s="17">
        <f t="shared" si="2"/>
        <v>20954.278800000004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143</v>
      </c>
      <c r="C61" s="9">
        <v>124</v>
      </c>
      <c r="D61" s="9">
        <v>193.75200000000001</v>
      </c>
      <c r="E61" s="9">
        <v>133.756</v>
      </c>
      <c r="F61" s="9" t="s">
        <v>10</v>
      </c>
      <c r="G61" s="9">
        <v>133.76</v>
      </c>
      <c r="H61" s="9">
        <f t="shared" si="0"/>
        <v>-3.9999999999906777E-3</v>
      </c>
      <c r="I61" s="10">
        <f t="shared" si="1"/>
        <v>1.0000299052005144</v>
      </c>
      <c r="J61" s="17">
        <f t="shared" si="2"/>
        <v>25916.267520000001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144</v>
      </c>
      <c r="C62" s="9">
        <v>129</v>
      </c>
      <c r="D62" s="9">
        <v>193.75200000000001</v>
      </c>
      <c r="E62" s="9">
        <v>62.972999999999999</v>
      </c>
      <c r="F62" s="9" t="s">
        <v>10</v>
      </c>
      <c r="G62" s="9">
        <v>62.97</v>
      </c>
      <c r="H62" s="9">
        <f t="shared" si="0"/>
        <v>3.0000000000001137E-3</v>
      </c>
      <c r="I62" s="10">
        <f t="shared" si="1"/>
        <v>0.99995236053546754</v>
      </c>
      <c r="J62" s="17">
        <f t="shared" si="2"/>
        <v>12200.56344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145</v>
      </c>
      <c r="C63" s="9">
        <v>133</v>
      </c>
      <c r="D63" s="9">
        <v>65.599999999999994</v>
      </c>
      <c r="E63" s="9">
        <v>30.1</v>
      </c>
      <c r="F63" s="9" t="s">
        <v>19</v>
      </c>
      <c r="G63" s="9">
        <v>30.1</v>
      </c>
      <c r="H63" s="9">
        <f t="shared" si="0"/>
        <v>0</v>
      </c>
      <c r="I63" s="10">
        <f t="shared" si="1"/>
        <v>1</v>
      </c>
      <c r="J63" s="17">
        <f t="shared" si="2"/>
        <v>1974.56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146</v>
      </c>
      <c r="C64" s="9">
        <v>137</v>
      </c>
      <c r="D64" s="9">
        <v>65.599999999999994</v>
      </c>
      <c r="E64" s="9">
        <v>66.89</v>
      </c>
      <c r="F64" s="9" t="s">
        <v>19</v>
      </c>
      <c r="G64" s="9">
        <v>66.89</v>
      </c>
      <c r="H64" s="9">
        <f t="shared" si="0"/>
        <v>0</v>
      </c>
      <c r="I64" s="10">
        <f t="shared" si="1"/>
        <v>1</v>
      </c>
      <c r="J64" s="17">
        <f t="shared" si="2"/>
        <v>4387.9839999999995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276</v>
      </c>
      <c r="C65" s="9">
        <v>138</v>
      </c>
      <c r="D65" s="9">
        <v>161.46</v>
      </c>
      <c r="E65" s="9">
        <v>0.5</v>
      </c>
      <c r="F65" s="9" t="s">
        <v>10</v>
      </c>
      <c r="G65" s="9">
        <v>0.5</v>
      </c>
      <c r="H65" s="9">
        <f t="shared" si="0"/>
        <v>0</v>
      </c>
      <c r="I65" s="10">
        <f t="shared" si="1"/>
        <v>1</v>
      </c>
      <c r="J65" s="17">
        <f t="shared" si="2"/>
        <v>80.73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147</v>
      </c>
      <c r="C66" s="9">
        <v>140</v>
      </c>
      <c r="D66" s="9">
        <v>10.76</v>
      </c>
      <c r="E66" s="9">
        <v>197</v>
      </c>
      <c r="F66" s="9" t="s">
        <v>10</v>
      </c>
      <c r="G66" s="9">
        <v>197</v>
      </c>
      <c r="H66" s="9">
        <f t="shared" si="0"/>
        <v>0</v>
      </c>
      <c r="I66" s="10">
        <f t="shared" si="1"/>
        <v>1</v>
      </c>
      <c r="J66" s="17">
        <f t="shared" si="2"/>
        <v>2119.7199999999998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148</v>
      </c>
      <c r="C67" s="9">
        <v>142</v>
      </c>
      <c r="D67" s="9">
        <v>139.93199999999999</v>
      </c>
      <c r="E67" s="9">
        <v>59.84</v>
      </c>
      <c r="F67" s="9" t="s">
        <v>10</v>
      </c>
      <c r="G67" s="9">
        <v>59.84</v>
      </c>
      <c r="H67" s="9">
        <f t="shared" si="0"/>
        <v>0</v>
      </c>
      <c r="I67" s="10">
        <f t="shared" si="1"/>
        <v>1</v>
      </c>
      <c r="J67" s="17">
        <f t="shared" si="2"/>
        <v>8373.5308800000003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149</v>
      </c>
      <c r="C68" s="9">
        <v>143</v>
      </c>
      <c r="D68" s="9">
        <v>139.93199999999999</v>
      </c>
      <c r="E68" s="9">
        <v>176.74</v>
      </c>
      <c r="F68" s="9" t="s">
        <v>10</v>
      </c>
      <c r="G68" s="9">
        <v>176.74</v>
      </c>
      <c r="H68" s="9">
        <f t="shared" si="0"/>
        <v>0</v>
      </c>
      <c r="I68" s="10">
        <f t="shared" si="1"/>
        <v>1</v>
      </c>
      <c r="J68" s="17">
        <f t="shared" si="2"/>
        <v>24731.581679999999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150</v>
      </c>
      <c r="C69" s="9">
        <v>147</v>
      </c>
      <c r="D69" s="9">
        <v>193.75200000000001</v>
      </c>
      <c r="E69" s="9">
        <v>177.87</v>
      </c>
      <c r="F69" s="9" t="s">
        <v>10</v>
      </c>
      <c r="G69" s="9">
        <v>177.87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39" si="6">D69*G69</f>
        <v>34462.668239999999</v>
      </c>
      <c r="K69" s="16"/>
      <c r="L69" s="17">
        <f t="shared" ref="L69:L139" si="7">D69*E69*K69</f>
        <v>0</v>
      </c>
    </row>
    <row r="70" spans="1:12" x14ac:dyDescent="0.25">
      <c r="A70" s="9" t="s">
        <v>18</v>
      </c>
      <c r="B70" s="29" t="s">
        <v>151</v>
      </c>
      <c r="C70" s="9">
        <v>150</v>
      </c>
      <c r="D70" s="9">
        <v>13000</v>
      </c>
      <c r="E70" s="9">
        <v>1</v>
      </c>
      <c r="F70" s="9" t="s">
        <v>12</v>
      </c>
      <c r="G70" s="9">
        <v>1</v>
      </c>
      <c r="H70" s="9">
        <f t="shared" si="4"/>
        <v>0</v>
      </c>
      <c r="I70" s="10">
        <f t="shared" si="5"/>
        <v>1</v>
      </c>
      <c r="J70" s="17">
        <f t="shared" si="6"/>
        <v>13000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152</v>
      </c>
      <c r="C71" s="9">
        <v>151</v>
      </c>
      <c r="D71" s="9">
        <v>139.93199999999999</v>
      </c>
      <c r="E71" s="9">
        <v>81.650000000000006</v>
      </c>
      <c r="F71" s="9" t="s">
        <v>10</v>
      </c>
      <c r="G71" s="9">
        <v>81.650000000000006</v>
      </c>
      <c r="H71" s="9">
        <f t="shared" si="4"/>
        <v>0</v>
      </c>
      <c r="I71" s="10">
        <f t="shared" si="5"/>
        <v>1</v>
      </c>
      <c r="J71" s="17">
        <f t="shared" si="6"/>
        <v>11425.4478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153</v>
      </c>
      <c r="C72" s="9">
        <v>152</v>
      </c>
      <c r="D72" s="9">
        <v>139.93199999999999</v>
      </c>
      <c r="E72" s="9">
        <v>258.14999999999998</v>
      </c>
      <c r="F72" s="9" t="s">
        <v>10</v>
      </c>
      <c r="G72" s="9">
        <v>258.14999999999998</v>
      </c>
      <c r="H72" s="9">
        <f t="shared" si="4"/>
        <v>0</v>
      </c>
      <c r="I72" s="10">
        <f t="shared" si="5"/>
        <v>1</v>
      </c>
      <c r="J72" s="17">
        <f t="shared" si="6"/>
        <v>36123.445799999994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154</v>
      </c>
      <c r="C73" s="9">
        <v>156</v>
      </c>
      <c r="D73" s="9">
        <v>193.75200000000001</v>
      </c>
      <c r="E73" s="9">
        <v>126.32</v>
      </c>
      <c r="F73" s="9" t="s">
        <v>10</v>
      </c>
      <c r="G73" s="9">
        <v>126.32</v>
      </c>
      <c r="H73" s="9">
        <f t="shared" si="4"/>
        <v>0</v>
      </c>
      <c r="I73" s="10">
        <f t="shared" si="5"/>
        <v>1</v>
      </c>
      <c r="J73" s="17">
        <f t="shared" si="6"/>
        <v>24474.752639999999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155</v>
      </c>
      <c r="C74" s="9">
        <v>160</v>
      </c>
      <c r="D74" s="9">
        <v>139.93199999999999</v>
      </c>
      <c r="E74" s="9">
        <v>9.76</v>
      </c>
      <c r="F74" s="9" t="s">
        <v>10</v>
      </c>
      <c r="G74" s="9">
        <v>9.76</v>
      </c>
      <c r="H74" s="9">
        <f t="shared" si="4"/>
        <v>0</v>
      </c>
      <c r="I74" s="10">
        <f t="shared" si="5"/>
        <v>1</v>
      </c>
      <c r="J74" s="17">
        <f t="shared" si="6"/>
        <v>1365.7363199999998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156</v>
      </c>
      <c r="C75" s="9">
        <v>161</v>
      </c>
      <c r="D75" s="9">
        <v>139.93199999999999</v>
      </c>
      <c r="E75" s="9">
        <v>34.159999999999997</v>
      </c>
      <c r="F75" s="9" t="s">
        <v>10</v>
      </c>
      <c r="G75" s="9">
        <v>34.159999999999997</v>
      </c>
      <c r="H75" s="9">
        <f t="shared" si="4"/>
        <v>0</v>
      </c>
      <c r="I75" s="10">
        <f t="shared" si="5"/>
        <v>1</v>
      </c>
      <c r="J75" s="17">
        <f t="shared" si="6"/>
        <v>4780.077119999999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157</v>
      </c>
      <c r="C76" s="9">
        <v>165</v>
      </c>
      <c r="D76" s="9">
        <v>193.75200000000001</v>
      </c>
      <c r="E76" s="9">
        <v>117.1</v>
      </c>
      <c r="F76" s="9" t="s">
        <v>10</v>
      </c>
      <c r="G76" s="9">
        <v>117.1</v>
      </c>
      <c r="H76" s="9">
        <f t="shared" si="4"/>
        <v>0</v>
      </c>
      <c r="I76" s="10">
        <f t="shared" si="5"/>
        <v>1</v>
      </c>
      <c r="J76" s="17">
        <f t="shared" si="6"/>
        <v>22688.359199999999</v>
      </c>
      <c r="K76" s="16"/>
      <c r="L76" s="17">
        <f t="shared" si="7"/>
        <v>0</v>
      </c>
    </row>
    <row r="77" spans="1:12" x14ac:dyDescent="0.25">
      <c r="A77" s="9" t="s">
        <v>38</v>
      </c>
      <c r="B77" s="29" t="s">
        <v>277</v>
      </c>
      <c r="C77" s="9">
        <v>169</v>
      </c>
      <c r="D77" s="9">
        <v>430.56</v>
      </c>
      <c r="E77" s="9">
        <v>25.265000000000001</v>
      </c>
      <c r="F77" s="9" t="s">
        <v>10</v>
      </c>
      <c r="G77" s="9">
        <v>25.27</v>
      </c>
      <c r="H77" s="9">
        <f t="shared" si="4"/>
        <v>-4.9999999999990052E-3</v>
      </c>
      <c r="I77" s="10">
        <f t="shared" si="5"/>
        <v>1.0001979022362952</v>
      </c>
      <c r="J77" s="17">
        <f t="shared" si="6"/>
        <v>10880.251200000001</v>
      </c>
      <c r="K77" s="16"/>
      <c r="L77" s="17">
        <f t="shared" si="7"/>
        <v>0</v>
      </c>
    </row>
    <row r="78" spans="1:12" x14ac:dyDescent="0.25">
      <c r="A78" s="9" t="s">
        <v>38</v>
      </c>
      <c r="B78" s="29" t="s">
        <v>278</v>
      </c>
      <c r="C78" s="9">
        <v>172</v>
      </c>
      <c r="D78" s="9">
        <v>430.56</v>
      </c>
      <c r="E78" s="9">
        <v>84.828000000000003</v>
      </c>
      <c r="F78" s="9" t="s">
        <v>10</v>
      </c>
      <c r="G78" s="9">
        <v>84.83</v>
      </c>
      <c r="H78" s="9">
        <f t="shared" si="4"/>
        <v>-1.9999999999953388E-3</v>
      </c>
      <c r="I78" s="10">
        <f t="shared" si="5"/>
        <v>1.000023577120762</v>
      </c>
      <c r="J78" s="17">
        <f t="shared" si="6"/>
        <v>36524.404799999997</v>
      </c>
      <c r="K78" s="16"/>
      <c r="L78" s="17">
        <f t="shared" si="7"/>
        <v>0</v>
      </c>
    </row>
    <row r="79" spans="1:12" x14ac:dyDescent="0.25">
      <c r="A79" s="9" t="s">
        <v>38</v>
      </c>
      <c r="B79" s="29" t="s">
        <v>279</v>
      </c>
      <c r="C79" s="9">
        <v>175</v>
      </c>
      <c r="D79" s="9">
        <v>215.28</v>
      </c>
      <c r="E79" s="9">
        <v>7.8970000000000002</v>
      </c>
      <c r="F79" s="9" t="s">
        <v>10</v>
      </c>
      <c r="G79" s="9">
        <v>7.9</v>
      </c>
      <c r="H79" s="9">
        <f t="shared" si="4"/>
        <v>-3.0000000000001137E-3</v>
      </c>
      <c r="I79" s="10">
        <f t="shared" si="5"/>
        <v>1.0003798910978854</v>
      </c>
      <c r="J79" s="17">
        <f t="shared" si="6"/>
        <v>1700.712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160</v>
      </c>
      <c r="C80" s="9">
        <v>177</v>
      </c>
      <c r="D80" s="9">
        <v>215.28</v>
      </c>
      <c r="E80" s="9">
        <v>14.023</v>
      </c>
      <c r="F80" s="9" t="s">
        <v>10</v>
      </c>
      <c r="G80" s="9">
        <v>14.02</v>
      </c>
      <c r="H80" s="9">
        <f t="shared" si="4"/>
        <v>3.0000000000001137E-3</v>
      </c>
      <c r="I80" s="10">
        <f t="shared" si="5"/>
        <v>0.99978606574912643</v>
      </c>
      <c r="J80" s="17">
        <f t="shared" si="6"/>
        <v>3018.2255999999998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163</v>
      </c>
      <c r="C81" s="9">
        <v>180</v>
      </c>
      <c r="D81" s="9">
        <v>200</v>
      </c>
      <c r="E81" s="9">
        <v>19</v>
      </c>
      <c r="F81" s="9" t="s">
        <v>10</v>
      </c>
      <c r="G81" s="9">
        <v>19</v>
      </c>
      <c r="H81" s="9">
        <f t="shared" si="4"/>
        <v>0</v>
      </c>
      <c r="I81" s="10">
        <f t="shared" si="5"/>
        <v>1</v>
      </c>
      <c r="J81" s="17">
        <f t="shared" si="6"/>
        <v>3800</v>
      </c>
      <c r="K81" s="16"/>
      <c r="L81" s="17">
        <f t="shared" si="7"/>
        <v>0</v>
      </c>
    </row>
    <row r="82" spans="1:12" x14ac:dyDescent="0.25">
      <c r="A82" s="9" t="s">
        <v>21</v>
      </c>
      <c r="B82" s="29" t="s">
        <v>164</v>
      </c>
      <c r="C82" s="9">
        <v>183</v>
      </c>
      <c r="D82" s="9">
        <v>215.28</v>
      </c>
      <c r="E82" s="9">
        <v>19.974</v>
      </c>
      <c r="F82" s="9" t="s">
        <v>10</v>
      </c>
      <c r="G82" s="9">
        <v>19.97</v>
      </c>
      <c r="H82" s="9">
        <f t="shared" si="4"/>
        <v>4.0000000000013358E-3</v>
      </c>
      <c r="I82" s="10">
        <f t="shared" si="5"/>
        <v>0.99979973966155999</v>
      </c>
      <c r="J82" s="17">
        <f t="shared" si="6"/>
        <v>4299.1415999999999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165</v>
      </c>
      <c r="C83" s="9">
        <v>185</v>
      </c>
      <c r="D83" s="9">
        <v>96.88</v>
      </c>
      <c r="E83" s="9">
        <v>61.966000000000001</v>
      </c>
      <c r="F83" s="9" t="s">
        <v>10</v>
      </c>
      <c r="G83" s="9">
        <v>61.97</v>
      </c>
      <c r="H83" s="9">
        <f t="shared" si="4"/>
        <v>-3.9999999999977831E-3</v>
      </c>
      <c r="I83" s="10">
        <f t="shared" si="5"/>
        <v>1.0000645515282574</v>
      </c>
      <c r="J83" s="17">
        <f t="shared" si="6"/>
        <v>6003.6535999999996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326</v>
      </c>
      <c r="C84" s="9">
        <v>186</v>
      </c>
      <c r="D84" s="9">
        <v>16.149999999999999</v>
      </c>
      <c r="E84" s="9">
        <v>345.50400000000002</v>
      </c>
      <c r="F84" s="9" t="s">
        <v>10</v>
      </c>
      <c r="G84" s="9">
        <v>345.5</v>
      </c>
      <c r="H84" s="9">
        <f t="shared" si="4"/>
        <v>4.0000000000190994E-3</v>
      </c>
      <c r="I84" s="10">
        <f t="shared" si="5"/>
        <v>0.99998842271001198</v>
      </c>
      <c r="J84" s="17">
        <f t="shared" si="6"/>
        <v>5579.8249999999998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327</v>
      </c>
      <c r="C85" s="9">
        <v>190</v>
      </c>
      <c r="D85" s="9">
        <v>32.292000000000002</v>
      </c>
      <c r="E85" s="9">
        <v>345.50400000000002</v>
      </c>
      <c r="F85" s="9" t="s">
        <v>10</v>
      </c>
      <c r="G85" s="9">
        <v>345.5</v>
      </c>
      <c r="H85" s="9">
        <f t="shared" si="4"/>
        <v>4.0000000000190994E-3</v>
      </c>
      <c r="I85" s="10">
        <f t="shared" si="5"/>
        <v>0.99998842271001198</v>
      </c>
      <c r="J85" s="17">
        <f t="shared" si="6"/>
        <v>11156.886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169</v>
      </c>
      <c r="C86" s="9">
        <v>191</v>
      </c>
      <c r="D86" s="9">
        <v>16.149999999999999</v>
      </c>
      <c r="E86" s="9">
        <v>58.07</v>
      </c>
      <c r="F86" s="9" t="s">
        <v>10</v>
      </c>
      <c r="G86" s="9">
        <v>58.07</v>
      </c>
      <c r="H86" s="9">
        <f t="shared" si="4"/>
        <v>0</v>
      </c>
      <c r="I86" s="10">
        <f t="shared" si="5"/>
        <v>1</v>
      </c>
      <c r="J86" s="17">
        <f t="shared" si="6"/>
        <v>937.83049999999992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170</v>
      </c>
      <c r="C87" s="9">
        <v>192</v>
      </c>
      <c r="D87" s="9">
        <v>48.438000000000002</v>
      </c>
      <c r="E87" s="9">
        <v>524.43299999999999</v>
      </c>
      <c r="F87" s="9" t="s">
        <v>10</v>
      </c>
      <c r="G87" s="9">
        <v>524.42999999999995</v>
      </c>
      <c r="H87" s="9">
        <f t="shared" si="4"/>
        <v>3.0000000000427463E-3</v>
      </c>
      <c r="I87" s="10">
        <f t="shared" si="5"/>
        <v>0.99999427953618469</v>
      </c>
      <c r="J87" s="17">
        <f t="shared" si="6"/>
        <v>25402.340339999999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171</v>
      </c>
      <c r="C88" s="9">
        <v>193</v>
      </c>
      <c r="D88" s="9">
        <v>16.149999999999999</v>
      </c>
      <c r="E88" s="9">
        <v>535.5</v>
      </c>
      <c r="F88" s="9" t="s">
        <v>10</v>
      </c>
      <c r="G88" s="9">
        <v>535.5</v>
      </c>
      <c r="H88" s="9">
        <f t="shared" si="4"/>
        <v>0</v>
      </c>
      <c r="I88" s="10">
        <f t="shared" si="5"/>
        <v>1</v>
      </c>
      <c r="J88" s="17">
        <f t="shared" si="6"/>
        <v>8648.3249999999989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172</v>
      </c>
      <c r="C89" s="9">
        <v>194</v>
      </c>
      <c r="D89" s="9">
        <v>26.91</v>
      </c>
      <c r="E89" s="9">
        <v>541.24900000000002</v>
      </c>
      <c r="F89" s="9" t="s">
        <v>10</v>
      </c>
      <c r="G89" s="9">
        <v>541.25</v>
      </c>
      <c r="H89" s="9">
        <f t="shared" si="4"/>
        <v>-9.9999999997635314E-4</v>
      </c>
      <c r="I89" s="10">
        <f t="shared" si="5"/>
        <v>1.0000018475784713</v>
      </c>
      <c r="J89" s="17">
        <f t="shared" si="6"/>
        <v>14565.0375</v>
      </c>
      <c r="K89" s="16"/>
      <c r="L89" s="17">
        <f t="shared" si="7"/>
        <v>0</v>
      </c>
    </row>
    <row r="90" spans="1:12" x14ac:dyDescent="0.25">
      <c r="A90" s="9" t="s">
        <v>67</v>
      </c>
      <c r="B90" s="29" t="s">
        <v>173</v>
      </c>
      <c r="C90" s="9">
        <v>215</v>
      </c>
      <c r="D90" s="9">
        <v>301.392</v>
      </c>
      <c r="E90" s="9">
        <v>19.14</v>
      </c>
      <c r="F90" s="9" t="s">
        <v>10</v>
      </c>
      <c r="G90" s="9">
        <v>19.14</v>
      </c>
      <c r="H90" s="9">
        <f t="shared" si="4"/>
        <v>0</v>
      </c>
      <c r="I90" s="10">
        <f t="shared" si="5"/>
        <v>1</v>
      </c>
      <c r="J90" s="17">
        <f t="shared" si="6"/>
        <v>5768.6428800000003</v>
      </c>
      <c r="K90" s="16"/>
      <c r="L90" s="17">
        <f t="shared" si="7"/>
        <v>0</v>
      </c>
    </row>
    <row r="91" spans="1:12" x14ac:dyDescent="0.25">
      <c r="A91" s="9" t="s">
        <v>67</v>
      </c>
      <c r="B91" s="29" t="s">
        <v>232</v>
      </c>
      <c r="C91" s="9">
        <v>217</v>
      </c>
      <c r="D91" s="9">
        <v>450</v>
      </c>
      <c r="E91" s="9">
        <v>2</v>
      </c>
      <c r="F91" s="9" t="s">
        <v>13</v>
      </c>
      <c r="G91" s="9">
        <v>2</v>
      </c>
      <c r="H91" s="9">
        <f t="shared" si="4"/>
        <v>0</v>
      </c>
      <c r="I91" s="10">
        <f t="shared" si="5"/>
        <v>1</v>
      </c>
      <c r="J91" s="17">
        <f t="shared" si="6"/>
        <v>900</v>
      </c>
      <c r="K91" s="16"/>
      <c r="L91" s="17">
        <f t="shared" si="7"/>
        <v>0</v>
      </c>
    </row>
    <row r="92" spans="1:12" x14ac:dyDescent="0.25">
      <c r="A92" s="9" t="s">
        <v>67</v>
      </c>
      <c r="B92" s="29" t="s">
        <v>174</v>
      </c>
      <c r="C92" s="9">
        <v>218</v>
      </c>
      <c r="D92" s="9">
        <v>350</v>
      </c>
      <c r="E92" s="9">
        <v>16</v>
      </c>
      <c r="F92" s="9" t="s">
        <v>13</v>
      </c>
      <c r="G92" s="9">
        <v>12</v>
      </c>
      <c r="H92" s="9">
        <f t="shared" si="4"/>
        <v>4</v>
      </c>
      <c r="I92" s="10">
        <f t="shared" si="5"/>
        <v>0.75</v>
      </c>
      <c r="J92" s="17">
        <f t="shared" si="6"/>
        <v>4200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175</v>
      </c>
      <c r="C93" s="9">
        <v>219</v>
      </c>
      <c r="D93" s="9">
        <v>82</v>
      </c>
      <c r="E93" s="9">
        <v>40.76</v>
      </c>
      <c r="F93" s="9" t="s">
        <v>19</v>
      </c>
      <c r="G93" s="9">
        <v>40.76</v>
      </c>
      <c r="H93" s="9">
        <f t="shared" si="4"/>
        <v>0</v>
      </c>
      <c r="I93" s="10">
        <f t="shared" si="5"/>
        <v>1</v>
      </c>
      <c r="J93" s="17">
        <f t="shared" si="6"/>
        <v>3342.3199999999997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176</v>
      </c>
      <c r="C94" s="9">
        <v>220</v>
      </c>
      <c r="D94" s="9">
        <v>32.799999999999997</v>
      </c>
      <c r="E94" s="9">
        <v>122.28</v>
      </c>
      <c r="F94" s="9" t="s">
        <v>19</v>
      </c>
      <c r="G94" s="9">
        <v>122.28</v>
      </c>
      <c r="H94" s="9">
        <f t="shared" si="4"/>
        <v>0</v>
      </c>
      <c r="I94" s="10">
        <f t="shared" si="5"/>
        <v>1</v>
      </c>
      <c r="J94" s="17">
        <f t="shared" si="6"/>
        <v>4010.7839999999997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177</v>
      </c>
      <c r="C95" s="9">
        <v>221</v>
      </c>
      <c r="D95" s="9">
        <v>131.19999999999999</v>
      </c>
      <c r="E95" s="9">
        <v>29.59</v>
      </c>
      <c r="F95" s="9" t="s">
        <v>19</v>
      </c>
      <c r="G95" s="9">
        <v>29.59</v>
      </c>
      <c r="H95" s="9">
        <f t="shared" si="4"/>
        <v>0</v>
      </c>
      <c r="I95" s="10">
        <f t="shared" si="5"/>
        <v>1</v>
      </c>
      <c r="J95" s="17">
        <f t="shared" si="6"/>
        <v>3882.2079999999996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179</v>
      </c>
      <c r="C96" s="9">
        <v>224</v>
      </c>
      <c r="D96" s="9">
        <v>183</v>
      </c>
      <c r="E96" s="9">
        <v>48.2</v>
      </c>
      <c r="F96" s="9" t="s">
        <v>10</v>
      </c>
      <c r="G96" s="9">
        <v>48.2</v>
      </c>
      <c r="H96" s="9">
        <f t="shared" si="4"/>
        <v>0</v>
      </c>
      <c r="I96" s="10">
        <f t="shared" si="5"/>
        <v>1</v>
      </c>
      <c r="J96" s="17">
        <f t="shared" si="6"/>
        <v>8820.6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180</v>
      </c>
      <c r="C97" s="9">
        <v>225</v>
      </c>
      <c r="D97" s="9">
        <v>49.2</v>
      </c>
      <c r="E97" s="9">
        <v>49.944000000000003</v>
      </c>
      <c r="F97" s="9" t="s">
        <v>19</v>
      </c>
      <c r="G97" s="9">
        <v>49.94</v>
      </c>
      <c r="H97" s="9">
        <f t="shared" si="4"/>
        <v>4.0000000000048885E-3</v>
      </c>
      <c r="I97" s="10">
        <f t="shared" si="5"/>
        <v>0.99991991029953542</v>
      </c>
      <c r="J97" s="17">
        <f t="shared" si="6"/>
        <v>2457.0480000000002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181</v>
      </c>
      <c r="C98" s="9">
        <v>226</v>
      </c>
      <c r="D98" s="9">
        <v>183</v>
      </c>
      <c r="E98" s="9">
        <v>49.384</v>
      </c>
      <c r="F98" s="9" t="s">
        <v>10</v>
      </c>
      <c r="G98" s="9">
        <v>49.38</v>
      </c>
      <c r="H98" s="9">
        <f t="shared" si="4"/>
        <v>3.9999999999977831E-3</v>
      </c>
      <c r="I98" s="10">
        <f t="shared" si="5"/>
        <v>0.99991900210594531</v>
      </c>
      <c r="J98" s="17">
        <f t="shared" si="6"/>
        <v>9036.5400000000009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182</v>
      </c>
      <c r="C99" s="9">
        <v>227</v>
      </c>
      <c r="D99" s="9">
        <v>49.2</v>
      </c>
      <c r="E99" s="9">
        <v>50.11</v>
      </c>
      <c r="F99" s="9" t="s">
        <v>19</v>
      </c>
      <c r="G99" s="9">
        <v>50.11</v>
      </c>
      <c r="H99" s="9">
        <f t="shared" si="4"/>
        <v>0</v>
      </c>
      <c r="I99" s="10">
        <f t="shared" si="5"/>
        <v>1</v>
      </c>
      <c r="J99" s="17">
        <f t="shared" si="6"/>
        <v>2465.4120000000003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183</v>
      </c>
      <c r="C100" s="9">
        <v>228</v>
      </c>
      <c r="D100" s="9">
        <v>183</v>
      </c>
      <c r="E100" s="9">
        <v>4.1500000000000004</v>
      </c>
      <c r="F100" s="9" t="s">
        <v>10</v>
      </c>
      <c r="G100" s="9">
        <v>4.1500000000000004</v>
      </c>
      <c r="H100" s="9">
        <f t="shared" si="4"/>
        <v>0</v>
      </c>
      <c r="I100" s="10">
        <f t="shared" si="5"/>
        <v>1</v>
      </c>
      <c r="J100" s="17">
        <f t="shared" si="6"/>
        <v>759.45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184</v>
      </c>
      <c r="C101" s="9">
        <v>229</v>
      </c>
      <c r="D101" s="9">
        <v>49.2</v>
      </c>
      <c r="E101" s="9">
        <v>14.2</v>
      </c>
      <c r="F101" s="9" t="s">
        <v>19</v>
      </c>
      <c r="G101" s="9">
        <v>14.2</v>
      </c>
      <c r="H101" s="9">
        <f t="shared" si="4"/>
        <v>0</v>
      </c>
      <c r="I101" s="10">
        <f t="shared" si="5"/>
        <v>1</v>
      </c>
      <c r="J101" s="17">
        <f t="shared" si="6"/>
        <v>698.64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185</v>
      </c>
      <c r="C102" s="9">
        <v>230</v>
      </c>
      <c r="D102" s="9">
        <v>183</v>
      </c>
      <c r="E102" s="9">
        <v>8.92</v>
      </c>
      <c r="F102" s="9" t="s">
        <v>10</v>
      </c>
      <c r="G102" s="9">
        <v>8.92</v>
      </c>
      <c r="H102" s="9">
        <f t="shared" si="4"/>
        <v>0</v>
      </c>
      <c r="I102" s="10">
        <f t="shared" si="5"/>
        <v>1</v>
      </c>
      <c r="J102" s="17">
        <f t="shared" si="6"/>
        <v>1632.36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186</v>
      </c>
      <c r="C103" s="9">
        <v>231</v>
      </c>
      <c r="D103" s="9">
        <v>49.2</v>
      </c>
      <c r="E103" s="9">
        <v>19.18</v>
      </c>
      <c r="F103" s="9" t="s">
        <v>19</v>
      </c>
      <c r="G103" s="9">
        <v>19.18</v>
      </c>
      <c r="H103" s="9">
        <f t="shared" si="4"/>
        <v>0</v>
      </c>
      <c r="I103" s="10">
        <f t="shared" si="5"/>
        <v>1</v>
      </c>
      <c r="J103" s="17">
        <f t="shared" si="6"/>
        <v>943.65600000000006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187</v>
      </c>
      <c r="C104" s="9">
        <v>232</v>
      </c>
      <c r="D104" s="9">
        <v>183</v>
      </c>
      <c r="E104" s="9">
        <v>7.49</v>
      </c>
      <c r="F104" s="9" t="s">
        <v>10</v>
      </c>
      <c r="G104" s="9">
        <v>7.49</v>
      </c>
      <c r="H104" s="9">
        <f t="shared" si="4"/>
        <v>0</v>
      </c>
      <c r="I104" s="10">
        <f t="shared" si="5"/>
        <v>1</v>
      </c>
      <c r="J104" s="17">
        <f t="shared" si="6"/>
        <v>1370.67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188</v>
      </c>
      <c r="C105" s="9">
        <v>233</v>
      </c>
      <c r="D105" s="9">
        <v>49.2</v>
      </c>
      <c r="E105" s="9">
        <v>10.683999999999999</v>
      </c>
      <c r="F105" s="9" t="s">
        <v>19</v>
      </c>
      <c r="G105" s="9">
        <v>10.68</v>
      </c>
      <c r="H105" s="9">
        <f t="shared" si="4"/>
        <v>3.9999999999995595E-3</v>
      </c>
      <c r="I105" s="10">
        <f t="shared" si="5"/>
        <v>0.99962560838637216</v>
      </c>
      <c r="J105" s="17">
        <f t="shared" si="6"/>
        <v>525.45600000000002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189</v>
      </c>
      <c r="C106" s="9">
        <v>234</v>
      </c>
      <c r="D106" s="9">
        <v>183</v>
      </c>
      <c r="E106" s="9">
        <v>13.6</v>
      </c>
      <c r="F106" s="9" t="s">
        <v>10</v>
      </c>
      <c r="G106" s="9">
        <v>13.6</v>
      </c>
      <c r="H106" s="9">
        <f t="shared" si="4"/>
        <v>0</v>
      </c>
      <c r="I106" s="10">
        <f t="shared" si="5"/>
        <v>1</v>
      </c>
      <c r="J106" s="17">
        <f t="shared" si="6"/>
        <v>2488.7999999999997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190</v>
      </c>
      <c r="C107" s="9">
        <v>235</v>
      </c>
      <c r="D107" s="9">
        <v>2.5</v>
      </c>
      <c r="E107" s="9">
        <v>1085</v>
      </c>
      <c r="F107" s="9" t="s">
        <v>23</v>
      </c>
      <c r="G107" s="9">
        <v>1085</v>
      </c>
      <c r="H107" s="9">
        <f t="shared" si="4"/>
        <v>0</v>
      </c>
      <c r="I107" s="10">
        <f t="shared" si="5"/>
        <v>1</v>
      </c>
      <c r="J107" s="17">
        <f t="shared" si="6"/>
        <v>2712.5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191</v>
      </c>
      <c r="C108" s="9">
        <v>237</v>
      </c>
      <c r="D108" s="9">
        <v>183</v>
      </c>
      <c r="E108" s="9">
        <v>3.5019999999999998</v>
      </c>
      <c r="F108" s="9" t="s">
        <v>10</v>
      </c>
      <c r="G108" s="9">
        <v>3.5</v>
      </c>
      <c r="H108" s="9">
        <f t="shared" si="4"/>
        <v>1.9999999999997797E-3</v>
      </c>
      <c r="I108" s="10">
        <f t="shared" si="5"/>
        <v>0.99942889777270139</v>
      </c>
      <c r="J108" s="17">
        <f t="shared" si="6"/>
        <v>640.5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192</v>
      </c>
      <c r="C109" s="9">
        <v>238</v>
      </c>
      <c r="D109" s="9">
        <v>183</v>
      </c>
      <c r="E109" s="9">
        <v>13.395</v>
      </c>
      <c r="F109" s="9" t="s">
        <v>10</v>
      </c>
      <c r="G109" s="9">
        <v>13.4</v>
      </c>
      <c r="H109" s="9">
        <f t="shared" si="4"/>
        <v>-5.0000000000007816E-3</v>
      </c>
      <c r="I109" s="10">
        <f t="shared" si="5"/>
        <v>1.0003732736095559</v>
      </c>
      <c r="J109" s="17">
        <f t="shared" si="6"/>
        <v>2452.2000000000003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193</v>
      </c>
      <c r="C110" s="9">
        <v>239</v>
      </c>
      <c r="D110" s="9">
        <v>183</v>
      </c>
      <c r="E110" s="9">
        <v>7.1479999999999997</v>
      </c>
      <c r="F110" s="9" t="s">
        <v>10</v>
      </c>
      <c r="G110" s="9">
        <v>7.15</v>
      </c>
      <c r="H110" s="9">
        <f t="shared" si="4"/>
        <v>-2.0000000000006679E-3</v>
      </c>
      <c r="I110" s="10">
        <f t="shared" si="5"/>
        <v>1.0002797985450476</v>
      </c>
      <c r="J110" s="17">
        <f t="shared" si="6"/>
        <v>1308.45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194</v>
      </c>
      <c r="C111" s="9">
        <v>240</v>
      </c>
      <c r="D111" s="9">
        <v>183</v>
      </c>
      <c r="E111" s="9">
        <v>29.614000000000001</v>
      </c>
      <c r="F111" s="9" t="s">
        <v>10</v>
      </c>
      <c r="G111" s="9">
        <v>29.61</v>
      </c>
      <c r="H111" s="9">
        <f t="shared" si="4"/>
        <v>4.0000000000013358E-3</v>
      </c>
      <c r="I111" s="10">
        <f t="shared" si="5"/>
        <v>0.9998649287499155</v>
      </c>
      <c r="J111" s="17">
        <f t="shared" si="6"/>
        <v>5418.63</v>
      </c>
      <c r="K111" s="16"/>
      <c r="L111" s="17">
        <f t="shared" si="7"/>
        <v>0</v>
      </c>
    </row>
    <row r="112" spans="1:12" x14ac:dyDescent="0.25">
      <c r="A112" s="9" t="s">
        <v>45</v>
      </c>
      <c r="B112" s="29" t="s">
        <v>195</v>
      </c>
      <c r="C112" s="9">
        <v>245</v>
      </c>
      <c r="D112" s="9">
        <v>26.91</v>
      </c>
      <c r="E112" s="9">
        <v>189.15</v>
      </c>
      <c r="F112" s="9" t="s">
        <v>10</v>
      </c>
      <c r="G112" s="9">
        <v>0</v>
      </c>
      <c r="H112" s="9">
        <f t="shared" si="4"/>
        <v>189.15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14500</v>
      </c>
      <c r="E113" s="9">
        <v>1</v>
      </c>
      <c r="F113" s="9" t="s">
        <v>12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14500</v>
      </c>
      <c r="K113" s="16"/>
      <c r="L113" s="17">
        <f t="shared" si="7"/>
        <v>0</v>
      </c>
    </row>
    <row r="114" spans="1:12" x14ac:dyDescent="0.25">
      <c r="A114" s="9" t="s">
        <v>18</v>
      </c>
      <c r="B114" s="29" t="s">
        <v>273</v>
      </c>
      <c r="C114" s="9">
        <v>247</v>
      </c>
      <c r="D114" s="9">
        <v>600</v>
      </c>
      <c r="E114" s="9">
        <v>1</v>
      </c>
      <c r="F114" s="9" t="s">
        <v>13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600</v>
      </c>
      <c r="K114" s="16"/>
      <c r="L114" s="17">
        <f t="shared" si="7"/>
        <v>0</v>
      </c>
    </row>
    <row r="115" spans="1:12" x14ac:dyDescent="0.25">
      <c r="A115" s="9" t="s">
        <v>18</v>
      </c>
      <c r="B115" s="29" t="s">
        <v>197</v>
      </c>
      <c r="C115" s="9">
        <v>248</v>
      </c>
      <c r="D115" s="9">
        <v>2000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2000</v>
      </c>
      <c r="K115" s="16"/>
      <c r="L115" s="17">
        <f t="shared" si="7"/>
        <v>0</v>
      </c>
    </row>
    <row r="116" spans="1:12" x14ac:dyDescent="0.25">
      <c r="A116" s="9" t="s">
        <v>24</v>
      </c>
      <c r="B116" s="29" t="s">
        <v>198</v>
      </c>
      <c r="C116" s="9">
        <v>250</v>
      </c>
      <c r="D116" s="9">
        <v>9000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9000</v>
      </c>
      <c r="K116" s="16"/>
      <c r="L116" s="17">
        <f t="shared" si="7"/>
        <v>0</v>
      </c>
    </row>
    <row r="117" spans="1:12" x14ac:dyDescent="0.25">
      <c r="A117" s="9" t="s">
        <v>24</v>
      </c>
      <c r="B117" s="29" t="s">
        <v>199</v>
      </c>
      <c r="C117" s="9">
        <v>251</v>
      </c>
      <c r="D117" s="9">
        <v>6000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6000</v>
      </c>
      <c r="K117" s="16"/>
      <c r="L117" s="17">
        <f t="shared" si="7"/>
        <v>0</v>
      </c>
    </row>
    <row r="118" spans="1:12" x14ac:dyDescent="0.25">
      <c r="A118" s="9" t="s">
        <v>24</v>
      </c>
      <c r="B118" s="29" t="s">
        <v>200</v>
      </c>
      <c r="C118" s="9">
        <v>253</v>
      </c>
      <c r="D118" s="9">
        <v>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500</v>
      </c>
      <c r="K118" s="16"/>
      <c r="L118" s="17">
        <f t="shared" si="7"/>
        <v>0</v>
      </c>
    </row>
    <row r="119" spans="1:12" x14ac:dyDescent="0.25">
      <c r="A119" s="9" t="s">
        <v>24</v>
      </c>
      <c r="B119" s="29" t="s">
        <v>25</v>
      </c>
      <c r="C119" s="9">
        <v>254</v>
      </c>
      <c r="D119" s="9">
        <v>4000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4000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201</v>
      </c>
      <c r="C120" s="9">
        <v>255</v>
      </c>
      <c r="D120" s="9">
        <v>6000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202</v>
      </c>
      <c r="C121" s="9">
        <v>257</v>
      </c>
      <c r="D121" s="9">
        <v>1800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1800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203</v>
      </c>
      <c r="C122" s="9">
        <v>258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46</v>
      </c>
      <c r="B123" s="29" t="s">
        <v>204</v>
      </c>
      <c r="C123" s="9">
        <v>260</v>
      </c>
      <c r="D123" s="9">
        <v>5535</v>
      </c>
      <c r="E123" s="9">
        <v>29.15</v>
      </c>
      <c r="F123" s="9" t="s">
        <v>19</v>
      </c>
      <c r="G123" s="9">
        <v>29.15</v>
      </c>
      <c r="H123" s="9">
        <f t="shared" si="4"/>
        <v>0</v>
      </c>
      <c r="I123" s="10">
        <f t="shared" si="5"/>
        <v>1</v>
      </c>
      <c r="J123" s="17">
        <f t="shared" si="6"/>
        <v>161345.25</v>
      </c>
      <c r="K123" s="16"/>
      <c r="L123" s="17">
        <f t="shared" si="7"/>
        <v>0</v>
      </c>
    </row>
    <row r="124" spans="1:12" x14ac:dyDescent="0.25">
      <c r="A124" s="9" t="s">
        <v>27</v>
      </c>
      <c r="B124" s="29" t="s">
        <v>205</v>
      </c>
      <c r="C124" s="9">
        <v>262</v>
      </c>
      <c r="D124" s="9">
        <v>450</v>
      </c>
      <c r="E124" s="9">
        <v>4</v>
      </c>
      <c r="F124" s="9" t="s">
        <v>13</v>
      </c>
      <c r="G124" s="9">
        <v>4</v>
      </c>
      <c r="H124" s="9">
        <f t="shared" si="4"/>
        <v>0</v>
      </c>
      <c r="I124" s="10">
        <f t="shared" si="5"/>
        <v>1</v>
      </c>
      <c r="J124" s="17">
        <f t="shared" si="6"/>
        <v>1800</v>
      </c>
      <c r="K124" s="16"/>
      <c r="L124" s="17">
        <f t="shared" si="7"/>
        <v>0</v>
      </c>
    </row>
    <row r="125" spans="1:12" x14ac:dyDescent="0.25">
      <c r="A125" s="9" t="s">
        <v>28</v>
      </c>
      <c r="B125" s="29" t="s">
        <v>206</v>
      </c>
      <c r="C125" s="9">
        <v>263</v>
      </c>
      <c r="D125" s="9">
        <v>14832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14832</v>
      </c>
      <c r="K125" s="16"/>
      <c r="L125" s="17">
        <f t="shared" si="7"/>
        <v>0</v>
      </c>
    </row>
    <row r="126" spans="1:12" x14ac:dyDescent="0.25">
      <c r="A126" s="9" t="s">
        <v>27</v>
      </c>
      <c r="B126" s="29" t="s">
        <v>207</v>
      </c>
      <c r="C126" s="9">
        <v>264</v>
      </c>
      <c r="D126" s="9">
        <v>1500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1500</v>
      </c>
      <c r="K126" s="16"/>
      <c r="L126" s="17">
        <f t="shared" si="7"/>
        <v>0</v>
      </c>
    </row>
    <row r="127" spans="1:12" x14ac:dyDescent="0.25">
      <c r="A127" s="9" t="s">
        <v>27</v>
      </c>
      <c r="B127" s="29" t="s">
        <v>208</v>
      </c>
      <c r="C127" s="9">
        <v>265</v>
      </c>
      <c r="D127" s="9">
        <v>450</v>
      </c>
      <c r="E127" s="9">
        <v>12.5</v>
      </c>
      <c r="F127" s="9" t="s">
        <v>23</v>
      </c>
      <c r="G127" s="9">
        <v>12.5</v>
      </c>
      <c r="H127" s="9">
        <f t="shared" si="4"/>
        <v>0</v>
      </c>
      <c r="I127" s="10">
        <f t="shared" si="5"/>
        <v>1</v>
      </c>
      <c r="J127" s="17">
        <f t="shared" si="6"/>
        <v>5625</v>
      </c>
      <c r="K127" s="16"/>
      <c r="L127" s="17">
        <f t="shared" si="7"/>
        <v>0</v>
      </c>
    </row>
    <row r="128" spans="1:12" x14ac:dyDescent="0.25">
      <c r="A128" s="9" t="s">
        <v>29</v>
      </c>
      <c r="B128" s="29" t="s">
        <v>210</v>
      </c>
      <c r="C128" s="9">
        <v>272</v>
      </c>
      <c r="D128" s="9">
        <v>12000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12000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233</v>
      </c>
      <c r="C129" s="9">
        <v>273</v>
      </c>
      <c r="D129" s="9">
        <v>1500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1500</v>
      </c>
      <c r="K129" s="16"/>
      <c r="L129" s="17">
        <f t="shared" si="7"/>
        <v>0</v>
      </c>
    </row>
    <row r="130" spans="1:12" x14ac:dyDescent="0.25">
      <c r="A130" s="9" t="s">
        <v>17</v>
      </c>
      <c r="B130" s="29" t="s">
        <v>211</v>
      </c>
      <c r="C130" s="9">
        <v>274</v>
      </c>
      <c r="D130" s="9">
        <v>350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350</v>
      </c>
      <c r="K130" s="16"/>
      <c r="L130" s="17">
        <f t="shared" si="7"/>
        <v>0</v>
      </c>
    </row>
    <row r="131" spans="1:12" x14ac:dyDescent="0.25">
      <c r="A131" s="9" t="s">
        <v>17</v>
      </c>
      <c r="B131" s="9" t="s">
        <v>212</v>
      </c>
      <c r="C131" s="9">
        <v>275</v>
      </c>
      <c r="D131" s="9">
        <v>350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350</v>
      </c>
      <c r="K131" s="16"/>
      <c r="L131" s="17">
        <f t="shared" si="7"/>
        <v>0</v>
      </c>
    </row>
    <row r="132" spans="1:12" x14ac:dyDescent="0.25">
      <c r="A132" s="9" t="s">
        <v>17</v>
      </c>
      <c r="B132" s="29" t="s">
        <v>213</v>
      </c>
      <c r="C132" s="9">
        <v>276</v>
      </c>
      <c r="D132" s="9">
        <v>750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6"/>
        <v>2250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214</v>
      </c>
      <c r="C133" s="9">
        <v>277</v>
      </c>
      <c r="D133" s="9">
        <v>34</v>
      </c>
      <c r="E133" s="9">
        <v>100</v>
      </c>
      <c r="F133" s="9" t="s">
        <v>31</v>
      </c>
      <c r="G133" s="9">
        <v>100</v>
      </c>
      <c r="H133" s="9">
        <f t="shared" si="4"/>
        <v>0</v>
      </c>
      <c r="I133" s="10">
        <f t="shared" si="5"/>
        <v>1</v>
      </c>
      <c r="J133" s="17">
        <f t="shared" si="6"/>
        <v>3400</v>
      </c>
      <c r="K133" s="16"/>
      <c r="L133" s="17">
        <f t="shared" si="7"/>
        <v>0</v>
      </c>
    </row>
    <row r="134" spans="1:12" x14ac:dyDescent="0.25">
      <c r="A134" s="9" t="s">
        <v>30</v>
      </c>
      <c r="B134" s="29" t="s">
        <v>215</v>
      </c>
      <c r="C134" s="9">
        <v>278</v>
      </c>
      <c r="D134" s="9">
        <v>77</v>
      </c>
      <c r="E134" s="9">
        <v>27</v>
      </c>
      <c r="F134" s="9" t="s">
        <v>31</v>
      </c>
      <c r="G134" s="9">
        <v>27</v>
      </c>
      <c r="H134" s="9">
        <f t="shared" ref="H134:H155" si="8">E134-G134</f>
        <v>0</v>
      </c>
      <c r="I134" s="10">
        <f t="shared" ref="I134:I155" si="9">G134/E134</f>
        <v>1</v>
      </c>
      <c r="J134" s="17">
        <f t="shared" si="6"/>
        <v>2079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216</v>
      </c>
      <c r="C135" s="9">
        <v>279</v>
      </c>
      <c r="D135" s="9">
        <v>23</v>
      </c>
      <c r="E135" s="9">
        <v>249</v>
      </c>
      <c r="F135" s="9" t="s">
        <v>23</v>
      </c>
      <c r="G135" s="9">
        <v>249</v>
      </c>
      <c r="H135" s="9">
        <f t="shared" si="8"/>
        <v>0</v>
      </c>
      <c r="I135" s="10">
        <f t="shared" si="9"/>
        <v>1</v>
      </c>
      <c r="J135" s="17">
        <f t="shared" si="6"/>
        <v>5727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217</v>
      </c>
      <c r="C136" s="9">
        <v>280</v>
      </c>
      <c r="D136" s="9">
        <v>151</v>
      </c>
      <c r="E136" s="9">
        <v>15</v>
      </c>
      <c r="F136" s="9" t="s">
        <v>31</v>
      </c>
      <c r="G136" s="9">
        <v>15</v>
      </c>
      <c r="H136" s="9">
        <f t="shared" si="8"/>
        <v>0</v>
      </c>
      <c r="I136" s="10">
        <f t="shared" si="9"/>
        <v>1</v>
      </c>
      <c r="J136" s="17">
        <f t="shared" si="6"/>
        <v>2265</v>
      </c>
      <c r="K136" s="16"/>
      <c r="L136" s="17">
        <f t="shared" si="7"/>
        <v>0</v>
      </c>
    </row>
    <row r="137" spans="1:12" x14ac:dyDescent="0.25">
      <c r="A137" s="9" t="s">
        <v>22</v>
      </c>
      <c r="B137" s="29" t="s">
        <v>218</v>
      </c>
      <c r="C137" s="9">
        <v>282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21</v>
      </c>
      <c r="B138" s="2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6"/>
        <v>400</v>
      </c>
      <c r="K138" s="16"/>
      <c r="L138" s="17">
        <f t="shared" si="7"/>
        <v>0</v>
      </c>
    </row>
    <row r="139" spans="1:12" x14ac:dyDescent="0.25">
      <c r="A139" s="9" t="s">
        <v>34</v>
      </c>
      <c r="B139" s="29" t="s">
        <v>313</v>
      </c>
      <c r="C139" s="9">
        <v>287</v>
      </c>
      <c r="D139" s="9">
        <v>800</v>
      </c>
      <c r="E139" s="9">
        <v>1</v>
      </c>
      <c r="F139" s="9" t="s">
        <v>13</v>
      </c>
      <c r="G139" s="9">
        <v>1</v>
      </c>
      <c r="H139" s="9">
        <f t="shared" si="8"/>
        <v>0</v>
      </c>
      <c r="I139" s="10">
        <f t="shared" si="9"/>
        <v>1</v>
      </c>
      <c r="J139" s="17">
        <f t="shared" si="6"/>
        <v>800</v>
      </c>
      <c r="K139" s="16"/>
      <c r="L139" s="17">
        <f t="shared" si="7"/>
        <v>0</v>
      </c>
    </row>
    <row r="140" spans="1:12" x14ac:dyDescent="0.25">
      <c r="A140" s="9" t="s">
        <v>45</v>
      </c>
      <c r="B140" s="29" t="s">
        <v>378</v>
      </c>
      <c r="C140" s="9">
        <v>341</v>
      </c>
      <c r="D140" s="9">
        <v>1.5</v>
      </c>
      <c r="E140" s="9">
        <v>1055</v>
      </c>
      <c r="F140" s="9" t="s">
        <v>23</v>
      </c>
      <c r="G140" s="9">
        <v>1055</v>
      </c>
      <c r="H140" s="9">
        <f t="shared" si="8"/>
        <v>0</v>
      </c>
      <c r="I140" s="10">
        <f t="shared" si="9"/>
        <v>1</v>
      </c>
      <c r="J140" s="17">
        <f t="shared" ref="J140" si="10">D140*G140</f>
        <v>1582.5</v>
      </c>
      <c r="K140" s="16"/>
      <c r="L140" s="17">
        <f t="shared" ref="L140" si="11">D140*E140*K140</f>
        <v>0</v>
      </c>
    </row>
    <row r="141" spans="1:12" x14ac:dyDescent="0.25">
      <c r="A141" s="9" t="s">
        <v>24</v>
      </c>
      <c r="B141" s="29" t="s">
        <v>289</v>
      </c>
      <c r="C141" s="9">
        <v>352</v>
      </c>
      <c r="D141" s="9">
        <v>1</v>
      </c>
      <c r="E141" s="9">
        <v>1</v>
      </c>
      <c r="F141" s="9" t="s">
        <v>12</v>
      </c>
      <c r="G141" s="9">
        <v>0</v>
      </c>
      <c r="H141" s="9">
        <f t="shared" si="8"/>
        <v>1</v>
      </c>
      <c r="I141" s="10">
        <f t="shared" si="9"/>
        <v>0</v>
      </c>
      <c r="J141" s="17">
        <f t="shared" ref="J141:J155" si="12">D141*G141</f>
        <v>0</v>
      </c>
      <c r="K141" s="16"/>
      <c r="L141" s="17">
        <f t="shared" ref="L141:L155" si="13">D141*E141*K141</f>
        <v>0</v>
      </c>
    </row>
    <row r="142" spans="1:12" x14ac:dyDescent="0.25">
      <c r="A142" s="9" t="s">
        <v>24</v>
      </c>
      <c r="B142" s="29" t="s">
        <v>224</v>
      </c>
      <c r="C142" s="9">
        <v>401</v>
      </c>
      <c r="D142" s="9">
        <v>2000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2"/>
        <v>2000</v>
      </c>
      <c r="K142" s="16"/>
      <c r="L142" s="17">
        <f t="shared" si="13"/>
        <v>0</v>
      </c>
    </row>
    <row r="143" spans="1:12" x14ac:dyDescent="0.25">
      <c r="A143" s="9" t="s">
        <v>24</v>
      </c>
      <c r="B143" s="29" t="s">
        <v>225</v>
      </c>
      <c r="C143" s="9">
        <v>402</v>
      </c>
      <c r="D143" s="9">
        <v>2000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2"/>
        <v>2000</v>
      </c>
      <c r="K143" s="16"/>
      <c r="L143" s="17">
        <f t="shared" si="13"/>
        <v>0</v>
      </c>
    </row>
    <row r="144" spans="1:12" x14ac:dyDescent="0.25">
      <c r="A144" s="9" t="s">
        <v>24</v>
      </c>
      <c r="B144" s="29" t="s">
        <v>226</v>
      </c>
      <c r="C144" s="9">
        <v>403</v>
      </c>
      <c r="D144" s="9">
        <v>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2000</v>
      </c>
      <c r="K144" s="16"/>
      <c r="L144" s="17">
        <f t="shared" si="13"/>
        <v>0</v>
      </c>
    </row>
    <row r="145" spans="1:12" x14ac:dyDescent="0.25">
      <c r="A145" s="9" t="s">
        <v>24</v>
      </c>
      <c r="B145" s="29" t="s">
        <v>228</v>
      </c>
      <c r="C145" s="9">
        <v>405</v>
      </c>
      <c r="D145" s="9">
        <v>3000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2"/>
        <v>3000</v>
      </c>
      <c r="K145" s="16"/>
      <c r="L145" s="17">
        <f t="shared" si="13"/>
        <v>0</v>
      </c>
    </row>
    <row r="146" spans="1:12" x14ac:dyDescent="0.25">
      <c r="A146" s="9" t="s">
        <v>18</v>
      </c>
      <c r="B146" s="29" t="s">
        <v>256</v>
      </c>
      <c r="C146" s="9">
        <v>413</v>
      </c>
      <c r="D146" s="9">
        <v>2500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2"/>
        <v>2500</v>
      </c>
      <c r="K146" s="16"/>
      <c r="L146" s="17">
        <f t="shared" si="13"/>
        <v>0</v>
      </c>
    </row>
    <row r="147" spans="1:12" x14ac:dyDescent="0.25">
      <c r="A147" s="9" t="s">
        <v>18</v>
      </c>
      <c r="B147" s="29" t="s">
        <v>257</v>
      </c>
      <c r="C147" s="9">
        <v>414</v>
      </c>
      <c r="D147" s="9">
        <v>2500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2"/>
        <v>2500</v>
      </c>
      <c r="K147" s="16"/>
      <c r="L147" s="17">
        <f t="shared" si="13"/>
        <v>0</v>
      </c>
    </row>
    <row r="148" spans="1:12" x14ac:dyDescent="0.25">
      <c r="A148" s="9" t="s">
        <v>38</v>
      </c>
      <c r="B148" s="29" t="s">
        <v>355</v>
      </c>
      <c r="C148" s="9">
        <v>438</v>
      </c>
      <c r="D148" s="9">
        <v>215.28</v>
      </c>
      <c r="E148" s="9">
        <v>3.625</v>
      </c>
      <c r="F148" s="9" t="s">
        <v>10</v>
      </c>
      <c r="G148" s="9">
        <v>3.63</v>
      </c>
      <c r="H148" s="9">
        <f t="shared" si="8"/>
        <v>-4.9999999999998934E-3</v>
      </c>
      <c r="I148" s="10">
        <f t="shared" si="9"/>
        <v>1.0013793103448276</v>
      </c>
      <c r="J148" s="17">
        <f t="shared" si="12"/>
        <v>781.46640000000002</v>
      </c>
      <c r="K148" s="16"/>
      <c r="L148" s="17">
        <f t="shared" si="13"/>
        <v>0</v>
      </c>
    </row>
    <row r="149" spans="1:12" x14ac:dyDescent="0.25">
      <c r="A149" s="9" t="s">
        <v>38</v>
      </c>
      <c r="B149" s="29" t="s">
        <v>356</v>
      </c>
      <c r="C149" s="9">
        <v>439</v>
      </c>
      <c r="D149" s="9">
        <v>430.56</v>
      </c>
      <c r="E149" s="9">
        <v>6.7845000000000004</v>
      </c>
      <c r="F149" s="9" t="s">
        <v>10</v>
      </c>
      <c r="G149" s="9">
        <v>6.78</v>
      </c>
      <c r="H149" s="9">
        <f t="shared" si="8"/>
        <v>4.5000000000001705E-3</v>
      </c>
      <c r="I149" s="10">
        <f t="shared" si="9"/>
        <v>0.99933672341366342</v>
      </c>
      <c r="J149" s="17">
        <f t="shared" si="12"/>
        <v>2919.1968000000002</v>
      </c>
      <c r="K149" s="16"/>
      <c r="L149" s="17">
        <f t="shared" si="13"/>
        <v>0</v>
      </c>
    </row>
    <row r="150" spans="1:12" x14ac:dyDescent="0.25">
      <c r="A150" s="9" t="s">
        <v>21</v>
      </c>
      <c r="B150" s="29" t="s">
        <v>420</v>
      </c>
      <c r="C150" s="9">
        <v>482</v>
      </c>
      <c r="D150" s="9">
        <v>91.49</v>
      </c>
      <c r="E150" s="9">
        <v>21.3</v>
      </c>
      <c r="F150" s="9" t="s">
        <v>10</v>
      </c>
      <c r="G150" s="9">
        <v>21.3</v>
      </c>
      <c r="H150" s="9">
        <f t="shared" si="8"/>
        <v>0</v>
      </c>
      <c r="I150" s="10">
        <f t="shared" si="9"/>
        <v>1</v>
      </c>
      <c r="J150" s="17">
        <f t="shared" si="12"/>
        <v>1948.7369999999999</v>
      </c>
      <c r="K150" s="16"/>
      <c r="L150" s="17">
        <f t="shared" si="13"/>
        <v>0</v>
      </c>
    </row>
    <row r="151" spans="1:12" x14ac:dyDescent="0.25">
      <c r="A151" s="9" t="s">
        <v>21</v>
      </c>
      <c r="B151" s="29" t="s">
        <v>421</v>
      </c>
      <c r="C151" s="9">
        <v>483</v>
      </c>
      <c r="D151" s="9">
        <v>91.494</v>
      </c>
      <c r="E151" s="9">
        <v>49.787999999999997</v>
      </c>
      <c r="F151" s="9" t="s">
        <v>10</v>
      </c>
      <c r="G151" s="9">
        <v>49.79</v>
      </c>
      <c r="H151" s="9">
        <f t="shared" si="8"/>
        <v>-2.0000000000024443E-3</v>
      </c>
      <c r="I151" s="10">
        <f t="shared" si="9"/>
        <v>1.000040170322166</v>
      </c>
      <c r="J151" s="17">
        <f t="shared" si="12"/>
        <v>4555.4862599999997</v>
      </c>
      <c r="K151" s="16"/>
      <c r="L151" s="17">
        <f t="shared" si="13"/>
        <v>0</v>
      </c>
    </row>
    <row r="152" spans="1:12" x14ac:dyDescent="0.25">
      <c r="A152" s="9" t="s">
        <v>21</v>
      </c>
      <c r="B152" s="29" t="s">
        <v>422</v>
      </c>
      <c r="C152" s="9">
        <v>484</v>
      </c>
      <c r="D152" s="9">
        <v>48.438000000000002</v>
      </c>
      <c r="E152" s="9">
        <v>28.237500000000001</v>
      </c>
      <c r="F152" s="9" t="s">
        <v>10</v>
      </c>
      <c r="G152" s="9">
        <v>28.24</v>
      </c>
      <c r="H152" s="9">
        <f t="shared" si="8"/>
        <v>-2.4999999999977263E-3</v>
      </c>
      <c r="I152" s="10">
        <f t="shared" si="9"/>
        <v>1.0000885347498893</v>
      </c>
      <c r="J152" s="17">
        <f t="shared" si="12"/>
        <v>1367.88912</v>
      </c>
      <c r="K152" s="16"/>
      <c r="L152" s="17">
        <f t="shared" si="13"/>
        <v>0</v>
      </c>
    </row>
    <row r="153" spans="1:12" x14ac:dyDescent="0.25">
      <c r="A153" s="9" t="s">
        <v>9</v>
      </c>
      <c r="B153" s="29" t="s">
        <v>370</v>
      </c>
      <c r="C153" s="9">
        <v>492</v>
      </c>
      <c r="D153" s="9">
        <v>7500</v>
      </c>
      <c r="E153" s="9">
        <v>0.55400000000000005</v>
      </c>
      <c r="F153" s="9" t="s">
        <v>16</v>
      </c>
      <c r="G153" s="9">
        <v>0.55000000000000004</v>
      </c>
      <c r="H153" s="9">
        <f t="shared" si="8"/>
        <v>4.0000000000000036E-3</v>
      </c>
      <c r="I153" s="10">
        <f t="shared" si="9"/>
        <v>0.99277978339350181</v>
      </c>
      <c r="J153" s="17">
        <f t="shared" si="12"/>
        <v>4125</v>
      </c>
      <c r="K153" s="16"/>
      <c r="L153" s="17">
        <f t="shared" si="13"/>
        <v>0</v>
      </c>
    </row>
    <row r="154" spans="1:12" x14ac:dyDescent="0.25">
      <c r="A154" s="9" t="s">
        <v>38</v>
      </c>
      <c r="B154" s="29" t="s">
        <v>423</v>
      </c>
      <c r="C154" s="9">
        <v>519</v>
      </c>
      <c r="D154" s="9">
        <v>430.56</v>
      </c>
      <c r="E154" s="9">
        <v>11.7</v>
      </c>
      <c r="F154" s="9" t="s">
        <v>10</v>
      </c>
      <c r="G154" s="9">
        <v>11.7</v>
      </c>
      <c r="H154" s="9">
        <f t="shared" si="8"/>
        <v>0</v>
      </c>
      <c r="I154" s="10">
        <f t="shared" si="9"/>
        <v>1</v>
      </c>
      <c r="J154" s="17">
        <f t="shared" si="12"/>
        <v>5037.5519999999997</v>
      </c>
      <c r="K154" s="16"/>
      <c r="L154" s="17">
        <f t="shared" si="13"/>
        <v>0</v>
      </c>
    </row>
    <row r="155" spans="1:12" x14ac:dyDescent="0.25">
      <c r="A155" s="9" t="s">
        <v>21</v>
      </c>
      <c r="B155" s="29" t="s">
        <v>424</v>
      </c>
      <c r="C155" s="9">
        <v>520</v>
      </c>
      <c r="D155" s="9">
        <v>96.88</v>
      </c>
      <c r="E155" s="9">
        <v>10.105</v>
      </c>
      <c r="F155" s="9" t="s">
        <v>10</v>
      </c>
      <c r="G155" s="9">
        <v>10.11</v>
      </c>
      <c r="H155" s="9">
        <f t="shared" si="8"/>
        <v>-4.9999999999990052E-3</v>
      </c>
      <c r="I155" s="10">
        <f t="shared" si="9"/>
        <v>1.0004948045522017</v>
      </c>
      <c r="J155" s="17">
        <f t="shared" si="12"/>
        <v>979.45679999999993</v>
      </c>
      <c r="K155" s="16"/>
      <c r="L155" s="17">
        <f t="shared" si="13"/>
        <v>0</v>
      </c>
    </row>
    <row r="156" spans="1:12" x14ac:dyDescent="0.25">
      <c r="L156" s="13">
        <f>SUM(L4:L155)</f>
        <v>0</v>
      </c>
    </row>
  </sheetData>
  <autoFilter ref="A3:O156" xr:uid="{00000000-0009-0000-0000-00006D000000}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3:O147"/>
  <sheetViews>
    <sheetView topLeftCell="A122" zoomScale="85" zoomScaleNormal="85" workbookViewId="0">
      <pane xSplit="2" topLeftCell="C1" activePane="topRight" state="frozen"/>
      <selection pane="topRight" activeCell="L4" sqref="A4:L146"/>
    </sheetView>
  </sheetViews>
  <sheetFormatPr defaultRowHeight="15" x14ac:dyDescent="0.25"/>
  <cols>
    <col min="1" max="1" width="35.7109375" customWidth="1"/>
    <col min="2" max="2" width="54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21942.748800000001</v>
      </c>
      <c r="K5" s="16"/>
      <c r="L5" s="17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</v>
      </c>
      <c r="F7" s="9" t="s">
        <v>14</v>
      </c>
      <c r="G7" s="9">
        <v>18</v>
      </c>
      <c r="H7" s="9">
        <f t="shared" si="0"/>
        <v>0</v>
      </c>
      <c r="I7" s="10">
        <f t="shared" si="1"/>
        <v>1</v>
      </c>
      <c r="J7" s="17">
        <f t="shared" si="2"/>
        <v>2540.16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12000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70.16</v>
      </c>
      <c r="F8" s="9" t="s">
        <v>14</v>
      </c>
      <c r="G8" s="9">
        <v>70.16</v>
      </c>
      <c r="H8" s="9">
        <f t="shared" si="0"/>
        <v>0</v>
      </c>
      <c r="I8" s="10">
        <f t="shared" si="1"/>
        <v>1</v>
      </c>
      <c r="J8" s="17">
        <f t="shared" si="2"/>
        <v>9900.9791999999998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20</v>
      </c>
      <c r="F10" s="9" t="s">
        <v>14</v>
      </c>
      <c r="G10" s="9">
        <v>20</v>
      </c>
      <c r="H10" s="9">
        <f t="shared" si="0"/>
        <v>0</v>
      </c>
      <c r="I10" s="10">
        <f t="shared" si="1"/>
        <v>1</v>
      </c>
      <c r="J10" s="17">
        <f t="shared" si="2"/>
        <v>2822.4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10.73</v>
      </c>
      <c r="F11" s="9" t="s">
        <v>14</v>
      </c>
      <c r="G11" s="9">
        <v>10.73</v>
      </c>
      <c r="H11" s="9">
        <f t="shared" si="0"/>
        <v>0</v>
      </c>
      <c r="I11" s="10">
        <f t="shared" si="1"/>
        <v>1</v>
      </c>
      <c r="J11" s="17">
        <f t="shared" si="2"/>
        <v>1514.2176000000002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77</v>
      </c>
      <c r="F13" s="9" t="s">
        <v>10</v>
      </c>
      <c r="G13" s="9">
        <v>70</v>
      </c>
      <c r="H13" s="9">
        <f t="shared" si="0"/>
        <v>7</v>
      </c>
      <c r="I13" s="10">
        <f t="shared" si="1"/>
        <v>0.90909090909090906</v>
      </c>
      <c r="J13" s="17">
        <f t="shared" si="2"/>
        <v>3010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2"/>
        <v>1121.904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4</v>
      </c>
      <c r="H18" s="9">
        <f t="shared" si="0"/>
        <v>2.867</v>
      </c>
      <c r="I18" s="10">
        <f t="shared" si="1"/>
        <v>0.58249599534003205</v>
      </c>
      <c r="J18" s="17">
        <f t="shared" si="2"/>
        <v>4000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f>E19</f>
        <v>6.867</v>
      </c>
      <c r="H19" s="9">
        <f t="shared" ref="H19" si="4">E19-G19</f>
        <v>0</v>
      </c>
      <c r="I19" s="10">
        <f t="shared" ref="I19" si="5">G19/E19</f>
        <v>1</v>
      </c>
      <c r="J19" s="17">
        <f t="shared" ref="J19" si="6">D19*G19</f>
        <v>6867</v>
      </c>
      <c r="K19" s="16"/>
      <c r="L19" s="17">
        <f t="shared" ref="L19" si="7">D19*E19*K19</f>
        <v>0</v>
      </c>
      <c r="M19" t="s">
        <v>433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9000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1300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66</v>
      </c>
      <c r="B29" s="29" t="s">
        <v>107</v>
      </c>
      <c r="C29" s="9">
        <v>43</v>
      </c>
      <c r="D29" s="9">
        <v>301.392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16492.170239999999</v>
      </c>
      <c r="K29" s="16"/>
      <c r="L29" s="17">
        <f t="shared" si="3"/>
        <v>0</v>
      </c>
      <c r="N29" s="51" t="s">
        <v>472</v>
      </c>
      <c r="O29" s="21">
        <f>SUM(O4:O28)</f>
        <v>12000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301.392</v>
      </c>
      <c r="E33" s="9">
        <v>9.2505000000000006</v>
      </c>
      <c r="F33" s="9" t="s">
        <v>10</v>
      </c>
      <c r="G33" s="9">
        <v>9.25</v>
      </c>
      <c r="H33" s="9">
        <f t="shared" si="0"/>
        <v>5.0000000000061107E-4</v>
      </c>
      <c r="I33" s="10">
        <f t="shared" si="1"/>
        <v>0.99994594886762866</v>
      </c>
      <c r="J33" s="17">
        <f t="shared" si="2"/>
        <v>2787.8759999999997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50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10000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1500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124</v>
      </c>
      <c r="C46" s="9">
        <v>84</v>
      </c>
      <c r="D46" s="9">
        <v>301.392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11826.622080000001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125</v>
      </c>
      <c r="C47" s="9">
        <v>85</v>
      </c>
      <c r="D47" s="9">
        <v>301.392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32490.0576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126</v>
      </c>
      <c r="C48" s="9">
        <v>86</v>
      </c>
      <c r="D48" s="9">
        <v>301.392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3698.0798399999999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127</v>
      </c>
      <c r="C49" s="9">
        <v>87</v>
      </c>
      <c r="D49" s="9">
        <v>301.392</v>
      </c>
      <c r="E49" s="9">
        <v>9.8149999999999995</v>
      </c>
      <c r="F49" s="9" t="s">
        <v>10</v>
      </c>
      <c r="G49" s="9">
        <v>9.82</v>
      </c>
      <c r="H49" s="9">
        <f t="shared" si="0"/>
        <v>-5.0000000000007816E-3</v>
      </c>
      <c r="I49" s="10">
        <f t="shared" si="1"/>
        <v>1.000509424350484</v>
      </c>
      <c r="J49" s="17">
        <f t="shared" si="2"/>
        <v>2959.6694400000001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2"/>
        <v>4420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2"/>
        <v>2729.25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3140</v>
      </c>
      <c r="K52" s="16"/>
      <c r="L52" s="17">
        <f t="shared" si="3"/>
        <v>0</v>
      </c>
    </row>
    <row r="53" spans="1:12" x14ac:dyDescent="0.25">
      <c r="A53" s="9" t="s">
        <v>50</v>
      </c>
      <c r="B53" s="29" t="s">
        <v>131</v>
      </c>
      <c r="C53" s="9">
        <v>93</v>
      </c>
      <c r="D53" s="9">
        <v>3000</v>
      </c>
      <c r="E53" s="9">
        <v>0.83</v>
      </c>
      <c r="F53" s="9" t="s">
        <v>14</v>
      </c>
      <c r="G53" s="9">
        <v>0.83</v>
      </c>
      <c r="H53" s="9">
        <f t="shared" si="0"/>
        <v>0</v>
      </c>
      <c r="I53" s="10">
        <f t="shared" si="1"/>
        <v>1</v>
      </c>
      <c r="J53" s="17">
        <f t="shared" si="2"/>
        <v>2490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2"/>
        <v>975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2"/>
        <v>1425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2"/>
        <v>210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3255.0336000000002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2"/>
        <v>7275.6028800000004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137</v>
      </c>
      <c r="C59" s="9">
        <v>108</v>
      </c>
      <c r="D59" s="9">
        <v>301.392</v>
      </c>
      <c r="E59" s="9">
        <v>1.89</v>
      </c>
      <c r="F59" s="9" t="s">
        <v>10</v>
      </c>
      <c r="G59" s="9">
        <v>1.89</v>
      </c>
      <c r="H59" s="9">
        <f t="shared" si="0"/>
        <v>0</v>
      </c>
      <c r="I59" s="10">
        <f t="shared" si="1"/>
        <v>1</v>
      </c>
      <c r="J59" s="17">
        <f t="shared" si="2"/>
        <v>569.63087999999993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2"/>
        <v>533.25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139</v>
      </c>
      <c r="C62" s="9">
        <v>113</v>
      </c>
      <c r="D62" s="9">
        <v>3000</v>
      </c>
      <c r="E62" s="9">
        <v>0.17</v>
      </c>
      <c r="F62" s="9" t="s">
        <v>14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510.00000000000006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2"/>
        <v>2200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142</v>
      </c>
      <c r="C66" s="9">
        <v>120</v>
      </c>
      <c r="D66" s="9">
        <v>193.75200000000001</v>
      </c>
      <c r="E66" s="9">
        <v>93.08</v>
      </c>
      <c r="F66" s="9" t="s">
        <v>10</v>
      </c>
      <c r="G66" s="9">
        <v>85</v>
      </c>
      <c r="H66" s="9">
        <f t="shared" si="0"/>
        <v>8.0799999999999983</v>
      </c>
      <c r="I66" s="10">
        <f t="shared" si="1"/>
        <v>0.91319295229909758</v>
      </c>
      <c r="J66" s="17">
        <f t="shared" si="2"/>
        <v>16468.920000000002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142</v>
      </c>
      <c r="C67" s="9">
        <v>120</v>
      </c>
      <c r="D67" s="9">
        <v>193.75200000000001</v>
      </c>
      <c r="E67" s="9">
        <v>8.08</v>
      </c>
      <c r="F67" s="9" t="s">
        <v>10</v>
      </c>
      <c r="G67" s="9">
        <v>8.08</v>
      </c>
      <c r="H67" s="9">
        <f t="shared" si="0"/>
        <v>0</v>
      </c>
      <c r="I67" s="10">
        <f t="shared" si="1"/>
        <v>1</v>
      </c>
      <c r="J67" s="17">
        <f t="shared" si="2"/>
        <v>1565.5161600000001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143</v>
      </c>
      <c r="C68" s="9">
        <v>124</v>
      </c>
      <c r="D68" s="9">
        <v>193.75200000000001</v>
      </c>
      <c r="E68" s="9">
        <v>129.32</v>
      </c>
      <c r="F68" s="9" t="s">
        <v>10</v>
      </c>
      <c r="G68" s="9">
        <v>129.32</v>
      </c>
      <c r="H68" s="9">
        <f t="shared" si="0"/>
        <v>0</v>
      </c>
      <c r="I68" s="10">
        <f t="shared" si="1"/>
        <v>1</v>
      </c>
      <c r="J68" s="17">
        <f t="shared" si="2"/>
        <v>25056.00864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v>62.97</v>
      </c>
      <c r="H69" s="9">
        <f t="shared" si="0"/>
        <v>3.0000000000001137E-3</v>
      </c>
      <c r="I69" s="10">
        <f t="shared" si="1"/>
        <v>0.99995236053546754</v>
      </c>
      <c r="J69" s="17">
        <f t="shared" si="2"/>
        <v>12200.56344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145</v>
      </c>
      <c r="C70" s="9">
        <v>133</v>
      </c>
      <c r="D70" s="9">
        <v>65.599999999999994</v>
      </c>
      <c r="E70" s="9">
        <v>30.1</v>
      </c>
      <c r="F70" s="9" t="s">
        <v>19</v>
      </c>
      <c r="G70" s="9">
        <v>30.1</v>
      </c>
      <c r="H70" s="9">
        <f t="shared" ref="H70:H140" si="8">E70-G70</f>
        <v>0</v>
      </c>
      <c r="I70" s="10">
        <f t="shared" ref="I70:I140" si="9">G70/E70</f>
        <v>1</v>
      </c>
      <c r="J70" s="17">
        <f t="shared" ref="J70:J146" si="10">D70*G70</f>
        <v>1974.56</v>
      </c>
      <c r="K70" s="16"/>
      <c r="L70" s="17">
        <f t="shared" ref="L70:L146" si="11">D70*E70*K70</f>
        <v>0</v>
      </c>
    </row>
    <row r="71" spans="1:12" x14ac:dyDescent="0.25">
      <c r="A71" s="9" t="s">
        <v>50</v>
      </c>
      <c r="B71" s="29" t="s">
        <v>146</v>
      </c>
      <c r="C71" s="9">
        <v>137</v>
      </c>
      <c r="D71" s="9">
        <v>65.599999999999994</v>
      </c>
      <c r="E71" s="9">
        <v>66.89</v>
      </c>
      <c r="F71" s="9" t="s">
        <v>19</v>
      </c>
      <c r="G71" s="9">
        <v>66.89</v>
      </c>
      <c r="H71" s="9">
        <f t="shared" si="8"/>
        <v>0</v>
      </c>
      <c r="I71" s="10">
        <f t="shared" si="9"/>
        <v>1</v>
      </c>
      <c r="J71" s="17">
        <f t="shared" si="10"/>
        <v>4387.9839999999995</v>
      </c>
      <c r="K71" s="16"/>
      <c r="L71" s="17">
        <f t="shared" si="11"/>
        <v>0</v>
      </c>
    </row>
    <row r="72" spans="1:12" x14ac:dyDescent="0.25">
      <c r="A72" s="9" t="s">
        <v>50</v>
      </c>
      <c r="B72" s="29" t="s">
        <v>276</v>
      </c>
      <c r="C72" s="9">
        <v>138</v>
      </c>
      <c r="D72" s="9">
        <v>161.46</v>
      </c>
      <c r="E72" s="9">
        <v>0.5</v>
      </c>
      <c r="F72" s="9" t="s">
        <v>10</v>
      </c>
      <c r="G72" s="9">
        <v>0.5</v>
      </c>
      <c r="H72" s="9">
        <f t="shared" si="8"/>
        <v>0</v>
      </c>
      <c r="I72" s="10">
        <f t="shared" si="9"/>
        <v>1</v>
      </c>
      <c r="J72" s="17">
        <f t="shared" si="10"/>
        <v>80.73</v>
      </c>
      <c r="K72" s="16"/>
      <c r="L72" s="17">
        <f t="shared" si="11"/>
        <v>0</v>
      </c>
    </row>
    <row r="73" spans="1:12" x14ac:dyDescent="0.25">
      <c r="A73" s="9" t="s">
        <v>50</v>
      </c>
      <c r="B73" s="29" t="s">
        <v>310</v>
      </c>
      <c r="C73" s="9">
        <v>139</v>
      </c>
      <c r="D73" s="9">
        <v>35</v>
      </c>
      <c r="E73" s="9">
        <v>268.5</v>
      </c>
      <c r="F73" s="9" t="s">
        <v>10</v>
      </c>
      <c r="G73" s="9">
        <v>268.5</v>
      </c>
      <c r="H73" s="9">
        <f t="shared" si="8"/>
        <v>0</v>
      </c>
      <c r="I73" s="10">
        <f t="shared" si="9"/>
        <v>1</v>
      </c>
      <c r="J73" s="17">
        <f t="shared" si="10"/>
        <v>9397.5</v>
      </c>
      <c r="K73" s="16"/>
      <c r="L73" s="17">
        <f t="shared" si="11"/>
        <v>0</v>
      </c>
    </row>
    <row r="74" spans="1:12" x14ac:dyDescent="0.25">
      <c r="A74" s="9" t="s">
        <v>50</v>
      </c>
      <c r="B74" s="29" t="s">
        <v>147</v>
      </c>
      <c r="C74" s="9">
        <v>140</v>
      </c>
      <c r="D74" s="9">
        <v>8</v>
      </c>
      <c r="E74" s="9">
        <v>348</v>
      </c>
      <c r="F74" s="9" t="s">
        <v>10</v>
      </c>
      <c r="G74" s="9">
        <v>348</v>
      </c>
      <c r="H74" s="9">
        <f t="shared" si="8"/>
        <v>0</v>
      </c>
      <c r="I74" s="10">
        <f t="shared" si="9"/>
        <v>1</v>
      </c>
      <c r="J74" s="17">
        <f t="shared" si="10"/>
        <v>2784</v>
      </c>
      <c r="K74" s="16"/>
      <c r="L74" s="17">
        <f t="shared" si="11"/>
        <v>0</v>
      </c>
    </row>
    <row r="75" spans="1:12" x14ac:dyDescent="0.25">
      <c r="A75" s="9" t="s">
        <v>50</v>
      </c>
      <c r="B75" s="29" t="s">
        <v>148</v>
      </c>
      <c r="C75" s="9">
        <v>142</v>
      </c>
      <c r="D75" s="9">
        <v>139.93199999999999</v>
      </c>
      <c r="E75" s="9">
        <v>59.84</v>
      </c>
      <c r="F75" s="9" t="s">
        <v>10</v>
      </c>
      <c r="G75" s="9">
        <v>59.84</v>
      </c>
      <c r="H75" s="9">
        <f t="shared" si="8"/>
        <v>0</v>
      </c>
      <c r="I75" s="10">
        <f t="shared" si="9"/>
        <v>1</v>
      </c>
      <c r="J75" s="17">
        <f t="shared" si="10"/>
        <v>8373.5308800000003</v>
      </c>
      <c r="K75" s="16"/>
      <c r="L75" s="17">
        <f t="shared" si="11"/>
        <v>0</v>
      </c>
    </row>
    <row r="76" spans="1:12" x14ac:dyDescent="0.25">
      <c r="A76" s="9" t="s">
        <v>50</v>
      </c>
      <c r="B76" s="29" t="s">
        <v>149</v>
      </c>
      <c r="C76" s="9">
        <v>143</v>
      </c>
      <c r="D76" s="9">
        <v>139.93199999999999</v>
      </c>
      <c r="E76" s="9">
        <v>176.74</v>
      </c>
      <c r="F76" s="9" t="s">
        <v>10</v>
      </c>
      <c r="G76" s="9">
        <v>176.74</v>
      </c>
      <c r="H76" s="9">
        <f t="shared" si="8"/>
        <v>0</v>
      </c>
      <c r="I76" s="10">
        <f t="shared" si="9"/>
        <v>1</v>
      </c>
      <c r="J76" s="17">
        <f t="shared" si="10"/>
        <v>24731.581679999999</v>
      </c>
      <c r="K76" s="16"/>
      <c r="L76" s="17">
        <f t="shared" si="11"/>
        <v>0</v>
      </c>
    </row>
    <row r="77" spans="1:12" x14ac:dyDescent="0.25">
      <c r="A77" s="9" t="s">
        <v>50</v>
      </c>
      <c r="B77" s="29" t="s">
        <v>150</v>
      </c>
      <c r="C77" s="9">
        <v>147</v>
      </c>
      <c r="D77" s="9">
        <v>193.75200000000001</v>
      </c>
      <c r="E77" s="9">
        <v>147.87</v>
      </c>
      <c r="F77" s="9" t="s">
        <v>10</v>
      </c>
      <c r="G77" s="9">
        <v>125.69</v>
      </c>
      <c r="H77" s="9">
        <f t="shared" si="8"/>
        <v>22.180000000000007</v>
      </c>
      <c r="I77" s="10">
        <f t="shared" si="9"/>
        <v>0.85000338134848175</v>
      </c>
      <c r="J77" s="17">
        <f t="shared" si="10"/>
        <v>24352.688880000002</v>
      </c>
      <c r="K77" s="16"/>
      <c r="L77" s="17">
        <f t="shared" si="11"/>
        <v>0</v>
      </c>
    </row>
    <row r="78" spans="1:12" x14ac:dyDescent="0.25">
      <c r="A78" s="9" t="s">
        <v>17</v>
      </c>
      <c r="B78" s="29" t="s">
        <v>150</v>
      </c>
      <c r="C78" s="9">
        <v>147</v>
      </c>
      <c r="D78" s="9">
        <v>193.75200000000001</v>
      </c>
      <c r="E78" s="9">
        <v>22.180499999999999</v>
      </c>
      <c r="F78" s="9" t="s">
        <v>10</v>
      </c>
      <c r="G78" s="9">
        <v>22.18</v>
      </c>
      <c r="H78" s="9">
        <f t="shared" si="8"/>
        <v>4.9999999999883471E-4</v>
      </c>
      <c r="I78" s="10">
        <f t="shared" si="9"/>
        <v>0.99997745767678825</v>
      </c>
      <c r="J78" s="17">
        <f t="shared" si="10"/>
        <v>4297.4193599999999</v>
      </c>
      <c r="K78" s="16"/>
      <c r="L78" s="17">
        <f t="shared" si="11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13000</v>
      </c>
      <c r="E79" s="9">
        <v>1</v>
      </c>
      <c r="F79" s="9" t="s">
        <v>12</v>
      </c>
      <c r="G79" s="9">
        <v>1</v>
      </c>
      <c r="H79" s="9">
        <f t="shared" si="8"/>
        <v>0</v>
      </c>
      <c r="I79" s="10">
        <f t="shared" si="9"/>
        <v>1</v>
      </c>
      <c r="J79" s="17">
        <f t="shared" si="10"/>
        <v>13000</v>
      </c>
      <c r="K79" s="16"/>
      <c r="L79" s="17">
        <f t="shared" si="11"/>
        <v>0</v>
      </c>
    </row>
    <row r="80" spans="1:12" x14ac:dyDescent="0.25">
      <c r="A80" s="9" t="s">
        <v>50</v>
      </c>
      <c r="B80" s="29" t="s">
        <v>152</v>
      </c>
      <c r="C80" s="9">
        <v>151</v>
      </c>
      <c r="D80" s="9">
        <v>139.93199999999999</v>
      </c>
      <c r="E80" s="9">
        <v>81.650000000000006</v>
      </c>
      <c r="F80" s="9" t="s">
        <v>10</v>
      </c>
      <c r="G80" s="9">
        <v>81.650000000000006</v>
      </c>
      <c r="H80" s="9">
        <f t="shared" si="8"/>
        <v>0</v>
      </c>
      <c r="I80" s="10">
        <f t="shared" si="9"/>
        <v>1</v>
      </c>
      <c r="J80" s="17">
        <f t="shared" si="10"/>
        <v>11425.4478</v>
      </c>
      <c r="K80" s="16"/>
      <c r="L80" s="17">
        <f t="shared" si="11"/>
        <v>0</v>
      </c>
    </row>
    <row r="81" spans="1:12" x14ac:dyDescent="0.25">
      <c r="A81" s="9" t="s">
        <v>50</v>
      </c>
      <c r="B81" s="29" t="s">
        <v>153</v>
      </c>
      <c r="C81" s="9">
        <v>152</v>
      </c>
      <c r="D81" s="9">
        <v>139.93199999999999</v>
      </c>
      <c r="E81" s="9">
        <v>228.15</v>
      </c>
      <c r="F81" s="9" t="s">
        <v>10</v>
      </c>
      <c r="G81" s="9">
        <v>228.15</v>
      </c>
      <c r="H81" s="9">
        <f t="shared" si="8"/>
        <v>0</v>
      </c>
      <c r="I81" s="10">
        <f t="shared" si="9"/>
        <v>1</v>
      </c>
      <c r="J81" s="17">
        <f t="shared" si="10"/>
        <v>31925.485799999999</v>
      </c>
      <c r="K81" s="16"/>
      <c r="L81" s="17">
        <f t="shared" si="11"/>
        <v>0</v>
      </c>
    </row>
    <row r="82" spans="1:12" x14ac:dyDescent="0.25">
      <c r="A82" s="9" t="s">
        <v>50</v>
      </c>
      <c r="B82" s="29" t="s">
        <v>154</v>
      </c>
      <c r="C82" s="9">
        <v>156</v>
      </c>
      <c r="D82" s="9">
        <v>193.75200000000001</v>
      </c>
      <c r="E82" s="9">
        <v>110.32</v>
      </c>
      <c r="F82" s="9" t="s">
        <v>10</v>
      </c>
      <c r="G82" s="9">
        <v>110.32</v>
      </c>
      <c r="H82" s="9">
        <f t="shared" si="8"/>
        <v>0</v>
      </c>
      <c r="I82" s="10">
        <f t="shared" si="9"/>
        <v>1</v>
      </c>
      <c r="J82" s="17">
        <f t="shared" si="10"/>
        <v>21374.72064</v>
      </c>
      <c r="K82" s="16"/>
      <c r="L82" s="17">
        <f t="shared" si="11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8.86</v>
      </c>
      <c r="F83" s="9" t="s">
        <v>10</v>
      </c>
      <c r="G83" s="9">
        <v>8.86</v>
      </c>
      <c r="H83" s="9">
        <f t="shared" si="8"/>
        <v>0</v>
      </c>
      <c r="I83" s="10">
        <f t="shared" si="9"/>
        <v>1</v>
      </c>
      <c r="J83" s="17">
        <f t="shared" si="10"/>
        <v>1239.7975199999998</v>
      </c>
      <c r="K83" s="16"/>
      <c r="L83" s="17">
        <f t="shared" si="11"/>
        <v>0</v>
      </c>
    </row>
    <row r="84" spans="1:12" x14ac:dyDescent="0.25">
      <c r="A84" s="9" t="s">
        <v>50</v>
      </c>
      <c r="B84" s="29" t="s">
        <v>156</v>
      </c>
      <c r="C84" s="9">
        <v>161</v>
      </c>
      <c r="D84" s="9">
        <v>139.93199999999999</v>
      </c>
      <c r="E84" s="9">
        <v>34.159999999999997</v>
      </c>
      <c r="F84" s="9" t="s">
        <v>10</v>
      </c>
      <c r="G84" s="9">
        <v>34.159999999999997</v>
      </c>
      <c r="H84" s="9">
        <f t="shared" si="8"/>
        <v>0</v>
      </c>
      <c r="I84" s="10">
        <f t="shared" si="9"/>
        <v>1</v>
      </c>
      <c r="J84" s="17">
        <f t="shared" si="10"/>
        <v>4780.077119999999</v>
      </c>
      <c r="K84" s="16"/>
      <c r="L84" s="17">
        <f t="shared" si="11"/>
        <v>0</v>
      </c>
    </row>
    <row r="85" spans="1:12" x14ac:dyDescent="0.25">
      <c r="A85" s="9" t="s">
        <v>50</v>
      </c>
      <c r="B85" s="29" t="s">
        <v>157</v>
      </c>
      <c r="C85" s="9">
        <v>165</v>
      </c>
      <c r="D85" s="9">
        <v>193.75200000000001</v>
      </c>
      <c r="E85" s="9">
        <v>77.210999999999999</v>
      </c>
      <c r="F85" s="9" t="s">
        <v>10</v>
      </c>
      <c r="G85" s="9">
        <v>77.209999999999994</v>
      </c>
      <c r="H85" s="9">
        <f t="shared" si="8"/>
        <v>1.0000000000047748E-3</v>
      </c>
      <c r="I85" s="10">
        <f t="shared" si="9"/>
        <v>0.99998704847754849</v>
      </c>
      <c r="J85" s="17">
        <f t="shared" si="10"/>
        <v>14959.591919999999</v>
      </c>
      <c r="K85" s="16"/>
      <c r="L85" s="17">
        <f t="shared" si="11"/>
        <v>0</v>
      </c>
    </row>
    <row r="86" spans="1:12" x14ac:dyDescent="0.25">
      <c r="A86" s="9" t="s">
        <v>38</v>
      </c>
      <c r="B86" s="29" t="s">
        <v>158</v>
      </c>
      <c r="C86" s="9">
        <v>168</v>
      </c>
      <c r="D86" s="9">
        <v>215.28</v>
      </c>
      <c r="E86" s="9">
        <v>143.25</v>
      </c>
      <c r="F86" s="9" t="s">
        <v>10</v>
      </c>
      <c r="G86" s="9">
        <v>143.25</v>
      </c>
      <c r="H86" s="9">
        <f t="shared" si="8"/>
        <v>0</v>
      </c>
      <c r="I86" s="10">
        <f t="shared" si="9"/>
        <v>1</v>
      </c>
      <c r="J86" s="17">
        <f t="shared" si="10"/>
        <v>30838.86</v>
      </c>
      <c r="K86" s="16"/>
      <c r="L86" s="17">
        <f t="shared" si="11"/>
        <v>0</v>
      </c>
    </row>
    <row r="87" spans="1:12" x14ac:dyDescent="0.25">
      <c r="A87" s="9" t="s">
        <v>38</v>
      </c>
      <c r="B87" s="29" t="s">
        <v>159</v>
      </c>
      <c r="C87" s="9">
        <v>170</v>
      </c>
      <c r="D87" s="9">
        <v>215.28</v>
      </c>
      <c r="E87" s="9">
        <v>52.92</v>
      </c>
      <c r="F87" s="9" t="s">
        <v>10</v>
      </c>
      <c r="G87" s="9">
        <v>52.92</v>
      </c>
      <c r="H87" s="9">
        <f t="shared" si="8"/>
        <v>0</v>
      </c>
      <c r="I87" s="10">
        <f t="shared" si="9"/>
        <v>1</v>
      </c>
      <c r="J87" s="17">
        <f t="shared" si="10"/>
        <v>11392.6176</v>
      </c>
      <c r="K87" s="16"/>
      <c r="L87" s="17">
        <f t="shared" si="11"/>
        <v>0</v>
      </c>
    </row>
    <row r="88" spans="1:12" x14ac:dyDescent="0.25">
      <c r="A88" s="9" t="s">
        <v>38</v>
      </c>
      <c r="B88" s="29" t="s">
        <v>160</v>
      </c>
      <c r="C88" s="9">
        <v>173</v>
      </c>
      <c r="D88" s="9">
        <v>107.64</v>
      </c>
      <c r="E88" s="9">
        <v>25.69</v>
      </c>
      <c r="F88" s="9" t="s">
        <v>10</v>
      </c>
      <c r="G88" s="9">
        <v>25.69</v>
      </c>
      <c r="H88" s="9">
        <f t="shared" si="8"/>
        <v>0</v>
      </c>
      <c r="I88" s="10">
        <f t="shared" si="9"/>
        <v>1</v>
      </c>
      <c r="J88" s="17">
        <f t="shared" si="10"/>
        <v>2765.2716</v>
      </c>
      <c r="K88" s="16"/>
      <c r="L88" s="17">
        <f t="shared" si="11"/>
        <v>0</v>
      </c>
    </row>
    <row r="89" spans="1:12" x14ac:dyDescent="0.25">
      <c r="A89" s="9" t="s">
        <v>38</v>
      </c>
      <c r="B89" s="29" t="s">
        <v>161</v>
      </c>
      <c r="C89" s="9">
        <v>174</v>
      </c>
      <c r="D89" s="9">
        <v>215.28</v>
      </c>
      <c r="E89" s="9">
        <v>68.069999999999993</v>
      </c>
      <c r="F89" s="9" t="s">
        <v>10</v>
      </c>
      <c r="G89" s="9">
        <v>68.069999999999993</v>
      </c>
      <c r="H89" s="9">
        <f t="shared" si="8"/>
        <v>0</v>
      </c>
      <c r="I89" s="10">
        <f t="shared" si="9"/>
        <v>1</v>
      </c>
      <c r="J89" s="17">
        <f t="shared" si="10"/>
        <v>14654.109599999998</v>
      </c>
      <c r="K89" s="16"/>
      <c r="L89" s="17">
        <f t="shared" si="11"/>
        <v>0</v>
      </c>
    </row>
    <row r="90" spans="1:12" x14ac:dyDescent="0.25">
      <c r="A90" s="9" t="s">
        <v>38</v>
      </c>
      <c r="B90" s="29" t="s">
        <v>162</v>
      </c>
      <c r="C90" s="9">
        <v>178</v>
      </c>
      <c r="D90" s="9">
        <v>107.64</v>
      </c>
      <c r="E90" s="9">
        <v>25.69</v>
      </c>
      <c r="F90" s="9" t="s">
        <v>10</v>
      </c>
      <c r="G90" s="9">
        <v>25.69</v>
      </c>
      <c r="H90" s="9">
        <f t="shared" si="8"/>
        <v>0</v>
      </c>
      <c r="I90" s="10">
        <f t="shared" si="9"/>
        <v>1</v>
      </c>
      <c r="J90" s="17">
        <f t="shared" si="10"/>
        <v>2765.2716</v>
      </c>
      <c r="K90" s="16"/>
      <c r="L90" s="17">
        <f t="shared" si="11"/>
        <v>0</v>
      </c>
    </row>
    <row r="91" spans="1:12" x14ac:dyDescent="0.25">
      <c r="A91" s="9" t="s">
        <v>38</v>
      </c>
      <c r="B91" s="29" t="s">
        <v>163</v>
      </c>
      <c r="C91" s="9">
        <v>180</v>
      </c>
      <c r="D91" s="9">
        <v>200</v>
      </c>
      <c r="E91" s="9">
        <v>17</v>
      </c>
      <c r="F91" s="9" t="s">
        <v>13</v>
      </c>
      <c r="G91" s="9">
        <v>17</v>
      </c>
      <c r="H91" s="9">
        <f t="shared" si="8"/>
        <v>0</v>
      </c>
      <c r="I91" s="10">
        <f t="shared" si="9"/>
        <v>1</v>
      </c>
      <c r="J91" s="17">
        <f t="shared" si="10"/>
        <v>3400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164</v>
      </c>
      <c r="C92" s="9">
        <v>183</v>
      </c>
      <c r="D92" s="9">
        <v>215.28</v>
      </c>
      <c r="E92" s="9">
        <v>19.974</v>
      </c>
      <c r="F92" s="9" t="s">
        <v>10</v>
      </c>
      <c r="G92" s="9">
        <v>19.97</v>
      </c>
      <c r="H92" s="9">
        <f t="shared" si="8"/>
        <v>4.0000000000013358E-3</v>
      </c>
      <c r="I92" s="10">
        <f t="shared" si="9"/>
        <v>0.99979973966155999</v>
      </c>
      <c r="J92" s="17">
        <f t="shared" si="10"/>
        <v>4299.1415999999999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165</v>
      </c>
      <c r="C93" s="9">
        <v>185</v>
      </c>
      <c r="D93" s="9">
        <v>96.88</v>
      </c>
      <c r="E93" s="9">
        <v>61.966000000000001</v>
      </c>
      <c r="F93" s="9" t="s">
        <v>10</v>
      </c>
      <c r="G93" s="9">
        <v>61.97</v>
      </c>
      <c r="H93" s="9">
        <f t="shared" si="8"/>
        <v>-3.9999999999977831E-3</v>
      </c>
      <c r="I93" s="10">
        <f t="shared" si="9"/>
        <v>1.0000645515282574</v>
      </c>
      <c r="J93" s="17">
        <f t="shared" si="10"/>
        <v>6003.6535999999996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326</v>
      </c>
      <c r="C94" s="9">
        <v>186</v>
      </c>
      <c r="D94" s="9">
        <v>16.149999999999999</v>
      </c>
      <c r="E94" s="9">
        <v>345.50400000000002</v>
      </c>
      <c r="F94" s="9" t="s">
        <v>10</v>
      </c>
      <c r="G94" s="9">
        <v>345.5</v>
      </c>
      <c r="H94" s="9">
        <f t="shared" si="8"/>
        <v>4.0000000000190994E-3</v>
      </c>
      <c r="I94" s="10">
        <f t="shared" si="9"/>
        <v>0.99998842271001198</v>
      </c>
      <c r="J94" s="17">
        <f t="shared" si="10"/>
        <v>5579.8249999999998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327</v>
      </c>
      <c r="C95" s="9">
        <v>190</v>
      </c>
      <c r="D95" s="9">
        <v>32.292000000000002</v>
      </c>
      <c r="E95" s="9">
        <v>345.50400000000002</v>
      </c>
      <c r="F95" s="9" t="s">
        <v>10</v>
      </c>
      <c r="G95" s="9">
        <f>E95</f>
        <v>345.50400000000002</v>
      </c>
      <c r="H95" s="9">
        <f t="shared" si="8"/>
        <v>0</v>
      </c>
      <c r="I95" s="10">
        <f t="shared" si="9"/>
        <v>1</v>
      </c>
      <c r="J95" s="17">
        <f t="shared" si="10"/>
        <v>11157.015168000002</v>
      </c>
      <c r="K95" s="16"/>
      <c r="L95" s="17">
        <f t="shared" si="11"/>
        <v>0</v>
      </c>
    </row>
    <row r="96" spans="1:12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58.07</v>
      </c>
      <c r="F96" s="9" t="s">
        <v>10</v>
      </c>
      <c r="G96" s="9">
        <v>58.07</v>
      </c>
      <c r="H96" s="9">
        <f t="shared" si="8"/>
        <v>0</v>
      </c>
      <c r="I96" s="10">
        <f t="shared" si="9"/>
        <v>1</v>
      </c>
      <c r="J96" s="17">
        <f t="shared" si="10"/>
        <v>937.83049999999992</v>
      </c>
      <c r="K96" s="16"/>
      <c r="L96" s="17">
        <f t="shared" si="11"/>
        <v>0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524.43299999999999</v>
      </c>
      <c r="F97" s="9" t="s">
        <v>10</v>
      </c>
      <c r="G97" s="9">
        <v>524.42999999999995</v>
      </c>
      <c r="H97" s="9">
        <f t="shared" si="8"/>
        <v>3.0000000000427463E-3</v>
      </c>
      <c r="I97" s="10">
        <f t="shared" si="9"/>
        <v>0.99999427953618469</v>
      </c>
      <c r="J97" s="17">
        <f t="shared" si="10"/>
        <v>25402.340339999999</v>
      </c>
      <c r="K97" s="16"/>
      <c r="L97" s="17">
        <f t="shared" si="11"/>
        <v>0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535.5</v>
      </c>
      <c r="F98" s="9" t="s">
        <v>10</v>
      </c>
      <c r="G98" s="9">
        <v>535.5</v>
      </c>
      <c r="H98" s="9">
        <f t="shared" si="8"/>
        <v>0</v>
      </c>
      <c r="I98" s="10">
        <f t="shared" si="9"/>
        <v>1</v>
      </c>
      <c r="J98" s="17">
        <f t="shared" si="10"/>
        <v>8648.3249999999989</v>
      </c>
      <c r="K98" s="16"/>
      <c r="L98" s="17">
        <f t="shared" si="11"/>
        <v>0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541.24900000000002</v>
      </c>
      <c r="F99" s="9" t="s">
        <v>10</v>
      </c>
      <c r="G99" s="9">
        <f>E99</f>
        <v>541.24900000000002</v>
      </c>
      <c r="H99" s="9">
        <f t="shared" si="8"/>
        <v>0</v>
      </c>
      <c r="I99" s="10">
        <f t="shared" si="9"/>
        <v>1</v>
      </c>
      <c r="J99" s="17">
        <f t="shared" si="10"/>
        <v>14565.01059</v>
      </c>
      <c r="K99" s="16"/>
      <c r="L99" s="17">
        <f t="shared" si="11"/>
        <v>0</v>
      </c>
    </row>
    <row r="100" spans="1:12" x14ac:dyDescent="0.25">
      <c r="A100" s="9" t="s">
        <v>32</v>
      </c>
      <c r="B100" s="29" t="s">
        <v>173</v>
      </c>
      <c r="C100" s="9">
        <v>215</v>
      </c>
      <c r="D100" s="9">
        <v>301.392</v>
      </c>
      <c r="E100" s="9">
        <v>19.14</v>
      </c>
      <c r="F100" s="9" t="s">
        <v>10</v>
      </c>
      <c r="G100" s="9">
        <v>19.14</v>
      </c>
      <c r="H100" s="9">
        <f t="shared" si="8"/>
        <v>0</v>
      </c>
      <c r="I100" s="10">
        <f t="shared" si="9"/>
        <v>1</v>
      </c>
      <c r="J100" s="17">
        <f t="shared" si="10"/>
        <v>5768.6428800000003</v>
      </c>
      <c r="K100" s="16"/>
      <c r="L100" s="17">
        <f t="shared" si="11"/>
        <v>0</v>
      </c>
    </row>
    <row r="101" spans="1:12" x14ac:dyDescent="0.25">
      <c r="A101" s="9" t="s">
        <v>32</v>
      </c>
      <c r="B101" s="29" t="s">
        <v>174</v>
      </c>
      <c r="C101" s="9">
        <v>218</v>
      </c>
      <c r="D101" s="9">
        <v>350</v>
      </c>
      <c r="E101" s="9">
        <v>7</v>
      </c>
      <c r="F101" s="9" t="s">
        <v>13</v>
      </c>
      <c r="G101" s="9">
        <v>7</v>
      </c>
      <c r="H101" s="9">
        <f t="shared" si="8"/>
        <v>0</v>
      </c>
      <c r="I101" s="10">
        <f t="shared" si="9"/>
        <v>1</v>
      </c>
      <c r="J101" s="17">
        <f t="shared" si="10"/>
        <v>2450</v>
      </c>
      <c r="K101" s="16"/>
      <c r="L101" s="17">
        <f t="shared" si="11"/>
        <v>0</v>
      </c>
    </row>
    <row r="102" spans="1:12" x14ac:dyDescent="0.25">
      <c r="A102" s="9" t="s">
        <v>32</v>
      </c>
      <c r="B102" s="29" t="s">
        <v>175</v>
      </c>
      <c r="C102" s="9">
        <v>219</v>
      </c>
      <c r="D102" s="9">
        <v>82</v>
      </c>
      <c r="E102" s="9">
        <v>40.76</v>
      </c>
      <c r="F102" s="9" t="s">
        <v>19</v>
      </c>
      <c r="G102" s="9">
        <v>40.76</v>
      </c>
      <c r="H102" s="9">
        <f t="shared" si="8"/>
        <v>0</v>
      </c>
      <c r="I102" s="10">
        <f t="shared" si="9"/>
        <v>1</v>
      </c>
      <c r="J102" s="17">
        <f t="shared" si="10"/>
        <v>3342.3199999999997</v>
      </c>
      <c r="K102" s="16"/>
      <c r="L102" s="17">
        <f t="shared" si="11"/>
        <v>0</v>
      </c>
    </row>
    <row r="103" spans="1:12" x14ac:dyDescent="0.25">
      <c r="A103" s="9" t="s">
        <v>32</v>
      </c>
      <c r="B103" s="29" t="s">
        <v>176</v>
      </c>
      <c r="C103" s="9">
        <v>220</v>
      </c>
      <c r="D103" s="9">
        <v>32.799999999999997</v>
      </c>
      <c r="E103" s="9">
        <v>98.78</v>
      </c>
      <c r="F103" s="9" t="s">
        <v>19</v>
      </c>
      <c r="G103" s="9">
        <v>98.78</v>
      </c>
      <c r="H103" s="9">
        <f t="shared" si="8"/>
        <v>0</v>
      </c>
      <c r="I103" s="10">
        <f t="shared" si="9"/>
        <v>1</v>
      </c>
      <c r="J103" s="17">
        <f t="shared" si="10"/>
        <v>3239.9839999999999</v>
      </c>
      <c r="K103" s="16"/>
      <c r="L103" s="17">
        <f t="shared" si="11"/>
        <v>0</v>
      </c>
    </row>
    <row r="104" spans="1:12" x14ac:dyDescent="0.25">
      <c r="A104" s="9" t="s">
        <v>32</v>
      </c>
      <c r="B104" s="29" t="s">
        <v>177</v>
      </c>
      <c r="C104" s="9">
        <v>221</v>
      </c>
      <c r="D104" s="9">
        <v>131.19999999999999</v>
      </c>
      <c r="E104" s="9">
        <v>26.83</v>
      </c>
      <c r="F104" s="9" t="s">
        <v>19</v>
      </c>
      <c r="G104" s="9">
        <v>26.83</v>
      </c>
      <c r="H104" s="9">
        <f t="shared" si="8"/>
        <v>0</v>
      </c>
      <c r="I104" s="10">
        <f t="shared" si="9"/>
        <v>1</v>
      </c>
      <c r="J104" s="17">
        <f t="shared" si="10"/>
        <v>3520.0959999999995</v>
      </c>
      <c r="K104" s="16"/>
      <c r="L104" s="17">
        <f t="shared" si="11"/>
        <v>0</v>
      </c>
    </row>
    <row r="105" spans="1:12" x14ac:dyDescent="0.25">
      <c r="A105" s="9" t="s">
        <v>32</v>
      </c>
      <c r="B105" s="29" t="s">
        <v>178</v>
      </c>
      <c r="C105" s="9">
        <v>222</v>
      </c>
      <c r="D105" s="9">
        <v>1000</v>
      </c>
      <c r="E105" s="9">
        <v>3</v>
      </c>
      <c r="F105" s="9" t="s">
        <v>13</v>
      </c>
      <c r="G105" s="9">
        <v>3</v>
      </c>
      <c r="H105" s="9">
        <f t="shared" si="8"/>
        <v>0</v>
      </c>
      <c r="I105" s="10">
        <f t="shared" si="9"/>
        <v>1</v>
      </c>
      <c r="J105" s="17">
        <f t="shared" si="10"/>
        <v>3000</v>
      </c>
      <c r="K105" s="16"/>
      <c r="L105" s="17">
        <f t="shared" si="11"/>
        <v>0</v>
      </c>
    </row>
    <row r="106" spans="1:12" x14ac:dyDescent="0.25">
      <c r="A106" s="9" t="s">
        <v>32</v>
      </c>
      <c r="B106" s="29" t="s">
        <v>179</v>
      </c>
      <c r="C106" s="9">
        <v>224</v>
      </c>
      <c r="D106" s="9">
        <v>183</v>
      </c>
      <c r="E106" s="9">
        <v>51.944000000000003</v>
      </c>
      <c r="F106" s="9" t="s">
        <v>10</v>
      </c>
      <c r="G106" s="9">
        <v>51.94</v>
      </c>
      <c r="H106" s="9">
        <f t="shared" si="8"/>
        <v>4.0000000000048885E-3</v>
      </c>
      <c r="I106" s="10">
        <f t="shared" si="9"/>
        <v>0.99992299399353135</v>
      </c>
      <c r="J106" s="17">
        <f t="shared" si="10"/>
        <v>9505.02</v>
      </c>
      <c r="K106" s="16"/>
      <c r="L106" s="17">
        <f t="shared" si="11"/>
        <v>0</v>
      </c>
    </row>
    <row r="107" spans="1:12" x14ac:dyDescent="0.25">
      <c r="A107" s="9" t="s">
        <v>32</v>
      </c>
      <c r="B107" s="29" t="s">
        <v>180</v>
      </c>
      <c r="C107" s="9">
        <v>225</v>
      </c>
      <c r="D107" s="9">
        <v>49.2</v>
      </c>
      <c r="E107" s="9">
        <v>46.765999999999998</v>
      </c>
      <c r="F107" s="9" t="s">
        <v>19</v>
      </c>
      <c r="G107" s="9">
        <v>46.77</v>
      </c>
      <c r="H107" s="9">
        <f t="shared" si="8"/>
        <v>-4.0000000000048885E-3</v>
      </c>
      <c r="I107" s="10">
        <f t="shared" si="9"/>
        <v>1.0000855322242657</v>
      </c>
      <c r="J107" s="17">
        <f t="shared" si="10"/>
        <v>2301.0840000000003</v>
      </c>
      <c r="K107" s="16"/>
      <c r="L107" s="17">
        <f t="shared" si="11"/>
        <v>0</v>
      </c>
    </row>
    <row r="108" spans="1:12" x14ac:dyDescent="0.25">
      <c r="A108" s="9" t="s">
        <v>32</v>
      </c>
      <c r="B108" s="29" t="s">
        <v>181</v>
      </c>
      <c r="C108" s="9">
        <v>226</v>
      </c>
      <c r="D108" s="9">
        <v>183</v>
      </c>
      <c r="E108" s="9">
        <v>45.598999999999997</v>
      </c>
      <c r="F108" s="9" t="s">
        <v>10</v>
      </c>
      <c r="G108" s="9">
        <v>45.6</v>
      </c>
      <c r="H108" s="9">
        <f t="shared" si="8"/>
        <v>-1.0000000000047748E-3</v>
      </c>
      <c r="I108" s="10">
        <f t="shared" si="9"/>
        <v>1.0000219303054894</v>
      </c>
      <c r="J108" s="17">
        <f t="shared" si="10"/>
        <v>8344.8000000000011</v>
      </c>
      <c r="K108" s="16"/>
      <c r="L108" s="17">
        <f t="shared" si="11"/>
        <v>0</v>
      </c>
    </row>
    <row r="109" spans="1:12" x14ac:dyDescent="0.25">
      <c r="A109" s="9" t="s">
        <v>32</v>
      </c>
      <c r="B109" s="29" t="s">
        <v>182</v>
      </c>
      <c r="C109" s="9">
        <v>227</v>
      </c>
      <c r="D109" s="9">
        <v>49.2</v>
      </c>
      <c r="E109" s="9">
        <v>44.576000000000001</v>
      </c>
      <c r="F109" s="9" t="s">
        <v>19</v>
      </c>
      <c r="G109" s="9">
        <v>44.58</v>
      </c>
      <c r="H109" s="9">
        <f t="shared" si="8"/>
        <v>-3.9999999999977831E-3</v>
      </c>
      <c r="I109" s="10">
        <f t="shared" si="9"/>
        <v>1.0000897343862167</v>
      </c>
      <c r="J109" s="17">
        <f t="shared" si="10"/>
        <v>2193.3360000000002</v>
      </c>
      <c r="K109" s="16"/>
      <c r="L109" s="17">
        <f t="shared" si="11"/>
        <v>0</v>
      </c>
    </row>
    <row r="110" spans="1:12" x14ac:dyDescent="0.25">
      <c r="A110" s="9" t="s">
        <v>32</v>
      </c>
      <c r="B110" s="29" t="s">
        <v>185</v>
      </c>
      <c r="C110" s="9">
        <v>230</v>
      </c>
      <c r="D110" s="9">
        <v>183</v>
      </c>
      <c r="E110" s="9">
        <v>3.202</v>
      </c>
      <c r="F110" s="9" t="s">
        <v>10</v>
      </c>
      <c r="G110" s="9">
        <v>3.2</v>
      </c>
      <c r="H110" s="9">
        <f t="shared" si="8"/>
        <v>1.9999999999997797E-3</v>
      </c>
      <c r="I110" s="10">
        <f t="shared" si="9"/>
        <v>0.99937539038101197</v>
      </c>
      <c r="J110" s="17">
        <f t="shared" si="10"/>
        <v>585.6</v>
      </c>
      <c r="K110" s="16"/>
      <c r="L110" s="17">
        <f t="shared" si="11"/>
        <v>0</v>
      </c>
    </row>
    <row r="111" spans="1:12" x14ac:dyDescent="0.25">
      <c r="A111" s="9" t="s">
        <v>32</v>
      </c>
      <c r="B111" s="29" t="s">
        <v>186</v>
      </c>
      <c r="C111" s="9">
        <v>231</v>
      </c>
      <c r="D111" s="9">
        <v>49.2</v>
      </c>
      <c r="E111" s="9">
        <v>8.1999999999999993</v>
      </c>
      <c r="F111" s="9" t="s">
        <v>19</v>
      </c>
      <c r="G111" s="9">
        <v>8.1999999999999993</v>
      </c>
      <c r="H111" s="9">
        <f t="shared" si="8"/>
        <v>0</v>
      </c>
      <c r="I111" s="10">
        <f t="shared" si="9"/>
        <v>1</v>
      </c>
      <c r="J111" s="17">
        <f t="shared" si="10"/>
        <v>403.44</v>
      </c>
      <c r="K111" s="16"/>
      <c r="L111" s="17">
        <f t="shared" si="11"/>
        <v>0</v>
      </c>
    </row>
    <row r="112" spans="1:12" x14ac:dyDescent="0.25">
      <c r="A112" s="9" t="s">
        <v>32</v>
      </c>
      <c r="B112" s="29" t="s">
        <v>187</v>
      </c>
      <c r="C112" s="9">
        <v>232</v>
      </c>
      <c r="D112" s="9">
        <v>183</v>
      </c>
      <c r="E112" s="9">
        <v>7.7220000000000004</v>
      </c>
      <c r="F112" s="9" t="s">
        <v>10</v>
      </c>
      <c r="G112" s="9">
        <v>7.72</v>
      </c>
      <c r="H112" s="9">
        <f t="shared" si="8"/>
        <v>2.0000000000006679E-3</v>
      </c>
      <c r="I112" s="10">
        <f t="shared" si="9"/>
        <v>0.99974099974099961</v>
      </c>
      <c r="J112" s="17">
        <f t="shared" si="10"/>
        <v>1412.76</v>
      </c>
      <c r="K112" s="16"/>
      <c r="L112" s="17">
        <f t="shared" si="11"/>
        <v>0</v>
      </c>
    </row>
    <row r="113" spans="1:12" x14ac:dyDescent="0.25">
      <c r="A113" s="9" t="s">
        <v>32</v>
      </c>
      <c r="B113" s="29" t="s">
        <v>188</v>
      </c>
      <c r="C113" s="9">
        <v>233</v>
      </c>
      <c r="D113" s="9">
        <v>49.2</v>
      </c>
      <c r="E113" s="9">
        <v>16.625</v>
      </c>
      <c r="F113" s="9" t="s">
        <v>19</v>
      </c>
      <c r="G113" s="9">
        <v>16.63</v>
      </c>
      <c r="H113" s="9">
        <f t="shared" si="8"/>
        <v>-4.9999999999990052E-3</v>
      </c>
      <c r="I113" s="10">
        <f t="shared" si="9"/>
        <v>1.0003007518796991</v>
      </c>
      <c r="J113" s="17">
        <f t="shared" si="10"/>
        <v>818.19600000000003</v>
      </c>
      <c r="K113" s="16"/>
      <c r="L113" s="17">
        <f t="shared" si="11"/>
        <v>0</v>
      </c>
    </row>
    <row r="114" spans="1:12" x14ac:dyDescent="0.25">
      <c r="A114" s="9" t="s">
        <v>32</v>
      </c>
      <c r="B114" s="29" t="s">
        <v>190</v>
      </c>
      <c r="C114" s="9">
        <v>235</v>
      </c>
      <c r="D114" s="9">
        <v>2.5</v>
      </c>
      <c r="E114" s="9">
        <v>1323.5414000000001</v>
      </c>
      <c r="F114" s="9" t="s">
        <v>23</v>
      </c>
      <c r="G114" s="9">
        <v>1323.54</v>
      </c>
      <c r="H114" s="9">
        <f t="shared" si="8"/>
        <v>1.4000000001033186E-3</v>
      </c>
      <c r="I114" s="10">
        <f t="shared" si="9"/>
        <v>0.99999894223180319</v>
      </c>
      <c r="J114" s="17">
        <f t="shared" si="10"/>
        <v>3308.85</v>
      </c>
      <c r="K114" s="16"/>
      <c r="L114" s="17">
        <f t="shared" si="11"/>
        <v>0</v>
      </c>
    </row>
    <row r="115" spans="1:12" x14ac:dyDescent="0.25">
      <c r="A115" s="9" t="s">
        <v>32</v>
      </c>
      <c r="B115" s="29" t="s">
        <v>191</v>
      </c>
      <c r="C115" s="9">
        <v>237</v>
      </c>
      <c r="D115" s="9">
        <v>183</v>
      </c>
      <c r="E115" s="9">
        <v>3.7360000000000002</v>
      </c>
      <c r="F115" s="9" t="s">
        <v>10</v>
      </c>
      <c r="G115" s="9">
        <f>E115</f>
        <v>3.7360000000000002</v>
      </c>
      <c r="H115" s="9">
        <f t="shared" si="8"/>
        <v>0</v>
      </c>
      <c r="I115" s="10">
        <f t="shared" si="9"/>
        <v>1</v>
      </c>
      <c r="J115" s="17">
        <f t="shared" si="10"/>
        <v>683.68799999999999</v>
      </c>
      <c r="K115" s="16"/>
      <c r="L115" s="17">
        <f t="shared" si="11"/>
        <v>0</v>
      </c>
    </row>
    <row r="116" spans="1:12" x14ac:dyDescent="0.25">
      <c r="A116" s="9" t="s">
        <v>32</v>
      </c>
      <c r="B116" s="29" t="s">
        <v>192</v>
      </c>
      <c r="C116" s="9">
        <v>238</v>
      </c>
      <c r="D116" s="9">
        <v>183</v>
      </c>
      <c r="E116" s="9">
        <v>17.247</v>
      </c>
      <c r="F116" s="9" t="s">
        <v>10</v>
      </c>
      <c r="G116" s="9">
        <f>E116</f>
        <v>17.247</v>
      </c>
      <c r="H116" s="9">
        <f t="shared" si="8"/>
        <v>0</v>
      </c>
      <c r="I116" s="10">
        <f t="shared" si="9"/>
        <v>1</v>
      </c>
      <c r="J116" s="17">
        <f t="shared" si="10"/>
        <v>3156.201</v>
      </c>
      <c r="K116" s="16"/>
      <c r="L116" s="17">
        <f t="shared" si="11"/>
        <v>0</v>
      </c>
    </row>
    <row r="117" spans="1:12" x14ac:dyDescent="0.25">
      <c r="A117" s="9" t="s">
        <v>32</v>
      </c>
      <c r="B117" s="29" t="s">
        <v>193</v>
      </c>
      <c r="C117" s="9">
        <v>239</v>
      </c>
      <c r="D117" s="9">
        <v>183</v>
      </c>
      <c r="E117" s="9">
        <v>7.4909999999999997</v>
      </c>
      <c r="F117" s="9" t="s">
        <v>10</v>
      </c>
      <c r="G117" s="9">
        <f>E117</f>
        <v>7.4909999999999997</v>
      </c>
      <c r="H117" s="9">
        <f t="shared" si="8"/>
        <v>0</v>
      </c>
      <c r="I117" s="10">
        <f t="shared" si="9"/>
        <v>1</v>
      </c>
      <c r="J117" s="17">
        <f t="shared" si="10"/>
        <v>1370.8529999999998</v>
      </c>
      <c r="K117" s="16"/>
      <c r="L117" s="17">
        <f t="shared" si="11"/>
        <v>0</v>
      </c>
    </row>
    <row r="118" spans="1:12" x14ac:dyDescent="0.25">
      <c r="A118" s="9" t="s">
        <v>32</v>
      </c>
      <c r="B118" s="29" t="s">
        <v>194</v>
      </c>
      <c r="C118" s="9">
        <v>240</v>
      </c>
      <c r="D118" s="9">
        <v>183</v>
      </c>
      <c r="E118" s="9">
        <v>46.662999999999997</v>
      </c>
      <c r="F118" s="9" t="s">
        <v>10</v>
      </c>
      <c r="G118" s="9">
        <f>E118</f>
        <v>46.662999999999997</v>
      </c>
      <c r="H118" s="9">
        <f t="shared" si="8"/>
        <v>0</v>
      </c>
      <c r="I118" s="10">
        <f t="shared" si="9"/>
        <v>1</v>
      </c>
      <c r="J118" s="17">
        <f t="shared" si="10"/>
        <v>8539.3289999999997</v>
      </c>
      <c r="K118" s="16"/>
      <c r="L118" s="17">
        <f t="shared" si="11"/>
        <v>0</v>
      </c>
    </row>
    <row r="119" spans="1:12" x14ac:dyDescent="0.25">
      <c r="A119" s="9" t="s">
        <v>21</v>
      </c>
      <c r="B119" s="29" t="s">
        <v>195</v>
      </c>
      <c r="C119" s="9">
        <v>245</v>
      </c>
      <c r="D119" s="9">
        <v>64.58</v>
      </c>
      <c r="E119" s="9">
        <v>189.15</v>
      </c>
      <c r="F119" s="9" t="s">
        <v>10</v>
      </c>
      <c r="G119" s="9">
        <f>E119</f>
        <v>189.15</v>
      </c>
      <c r="H119" s="9">
        <v>189.15</v>
      </c>
      <c r="I119" s="10">
        <f t="shared" si="9"/>
        <v>1</v>
      </c>
      <c r="J119" s="17">
        <f t="shared" si="10"/>
        <v>12215.307000000001</v>
      </c>
      <c r="K119" s="16"/>
      <c r="L119" s="17">
        <f t="shared" si="11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15500</v>
      </c>
      <c r="E120" s="9">
        <v>1</v>
      </c>
      <c r="F120" s="9" t="s">
        <v>12</v>
      </c>
      <c r="G120" s="9">
        <v>1</v>
      </c>
      <c r="H120" s="9">
        <f t="shared" si="8"/>
        <v>0</v>
      </c>
      <c r="I120" s="10">
        <f t="shared" si="9"/>
        <v>1</v>
      </c>
      <c r="J120" s="17">
        <f t="shared" si="10"/>
        <v>15500</v>
      </c>
      <c r="K120" s="16"/>
      <c r="L120" s="17">
        <f t="shared" si="11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1</v>
      </c>
      <c r="H121" s="9">
        <f t="shared" si="8"/>
        <v>0</v>
      </c>
      <c r="I121" s="10">
        <f t="shared" ref="I121" si="12">(G121/E121)</f>
        <v>1</v>
      </c>
      <c r="J121" s="18">
        <f t="shared" ref="J121" si="13">D121*E121*I121</f>
        <v>600</v>
      </c>
      <c r="K121" s="10"/>
      <c r="L121" s="18">
        <f t="shared" si="11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8"/>
        <v>0</v>
      </c>
      <c r="I122" s="10">
        <f t="shared" si="9"/>
        <v>1</v>
      </c>
      <c r="J122" s="17">
        <f t="shared" si="10"/>
        <v>2000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8"/>
        <v>0</v>
      </c>
      <c r="I123" s="10">
        <f t="shared" si="9"/>
        <v>1</v>
      </c>
      <c r="J123" s="17">
        <f t="shared" si="10"/>
        <v>9000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8"/>
        <v>0</v>
      </c>
      <c r="I124" s="10">
        <f t="shared" si="9"/>
        <v>1</v>
      </c>
      <c r="J124" s="17">
        <f t="shared" si="10"/>
        <v>6000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8"/>
        <v>0</v>
      </c>
      <c r="I125" s="10">
        <f t="shared" si="9"/>
        <v>1</v>
      </c>
      <c r="J125" s="17">
        <f t="shared" si="10"/>
        <v>500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0</v>
      </c>
      <c r="H126" s="9">
        <f t="shared" si="8"/>
        <v>1</v>
      </c>
      <c r="I126" s="10">
        <f t="shared" si="9"/>
        <v>0</v>
      </c>
      <c r="J126" s="17">
        <f t="shared" si="10"/>
        <v>0</v>
      </c>
      <c r="K126" s="16">
        <v>1</v>
      </c>
      <c r="L126" s="17">
        <f t="shared" si="11"/>
        <v>4000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0</v>
      </c>
      <c r="H127" s="9">
        <f t="shared" si="8"/>
        <v>1</v>
      </c>
      <c r="I127" s="10">
        <f t="shared" si="9"/>
        <v>0</v>
      </c>
      <c r="J127" s="17">
        <f t="shared" si="10"/>
        <v>0</v>
      </c>
      <c r="K127" s="16">
        <v>1</v>
      </c>
      <c r="L127" s="17">
        <f t="shared" si="11"/>
        <v>6000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8"/>
        <v>0</v>
      </c>
      <c r="I128" s="10">
        <f t="shared" si="9"/>
        <v>1</v>
      </c>
      <c r="J128" s="17">
        <f t="shared" si="10"/>
        <v>1800</v>
      </c>
      <c r="K128" s="16"/>
      <c r="L128" s="17">
        <f t="shared" si="11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8"/>
        <v>1</v>
      </c>
      <c r="I129" s="10">
        <f t="shared" si="9"/>
        <v>0</v>
      </c>
      <c r="J129" s="17">
        <f t="shared" si="10"/>
        <v>0</v>
      </c>
      <c r="K129" s="16">
        <v>1</v>
      </c>
      <c r="L129" s="17">
        <f t="shared" si="11"/>
        <v>2000</v>
      </c>
    </row>
    <row r="130" spans="1:12" x14ac:dyDescent="0.25">
      <c r="A130" s="9" t="s">
        <v>80</v>
      </c>
      <c r="B130" s="29" t="s">
        <v>204</v>
      </c>
      <c r="C130" s="9">
        <v>260</v>
      </c>
      <c r="D130" s="9">
        <v>5528.4849999999997</v>
      </c>
      <c r="E130" s="9">
        <v>27.83</v>
      </c>
      <c r="F130" s="9" t="s">
        <v>19</v>
      </c>
      <c r="G130" s="9">
        <v>27.83</v>
      </c>
      <c r="H130" s="9">
        <f t="shared" si="8"/>
        <v>0</v>
      </c>
      <c r="I130" s="10">
        <f t="shared" si="9"/>
        <v>1</v>
      </c>
      <c r="J130" s="17">
        <f t="shared" si="10"/>
        <v>153857.73754999999</v>
      </c>
      <c r="K130" s="16"/>
      <c r="L130" s="17">
        <f t="shared" si="11"/>
        <v>0</v>
      </c>
    </row>
    <row r="131" spans="1:12" x14ac:dyDescent="0.25">
      <c r="A131" s="15" t="s">
        <v>27</v>
      </c>
      <c r="B131" s="15" t="s">
        <v>205</v>
      </c>
      <c r="C131" s="15">
        <v>262</v>
      </c>
      <c r="D131" s="15">
        <v>450</v>
      </c>
      <c r="E131" s="15">
        <v>3</v>
      </c>
      <c r="F131" s="15" t="s">
        <v>13</v>
      </c>
      <c r="G131" s="15">
        <v>3</v>
      </c>
      <c r="H131" s="9">
        <f t="shared" si="8"/>
        <v>0</v>
      </c>
      <c r="I131" s="16">
        <f t="shared" ref="I131" si="14">(G131/E131)</f>
        <v>1</v>
      </c>
      <c r="J131" s="17">
        <f t="shared" ref="J131" si="15">G131*D131</f>
        <v>1350</v>
      </c>
      <c r="K131" s="16"/>
      <c r="L131" s="17">
        <f t="shared" si="11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8"/>
        <v>0</v>
      </c>
      <c r="I132" s="10">
        <f t="shared" si="9"/>
        <v>1</v>
      </c>
      <c r="J132" s="17">
        <f t="shared" si="10"/>
        <v>14832</v>
      </c>
      <c r="K132" s="16"/>
      <c r="L132" s="17">
        <f t="shared" si="11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8"/>
        <v>0</v>
      </c>
      <c r="I133" s="10">
        <f t="shared" si="9"/>
        <v>1</v>
      </c>
      <c r="J133" s="17">
        <f t="shared" si="10"/>
        <v>1500</v>
      </c>
      <c r="K133" s="16"/>
      <c r="L133" s="17">
        <f t="shared" si="11"/>
        <v>0</v>
      </c>
    </row>
    <row r="134" spans="1:12" x14ac:dyDescent="0.25">
      <c r="A134" s="9" t="s">
        <v>27</v>
      </c>
      <c r="B134" s="12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f>E134</f>
        <v>12.5</v>
      </c>
      <c r="H134" s="9">
        <f t="shared" si="8"/>
        <v>0</v>
      </c>
      <c r="I134" s="10">
        <f t="shared" ref="I134" si="16">(G134/E134)</f>
        <v>1</v>
      </c>
      <c r="J134" s="17">
        <f t="shared" si="10"/>
        <v>5625</v>
      </c>
      <c r="K134" s="16"/>
      <c r="L134" s="17">
        <f t="shared" si="11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10"/>
        <v>12000</v>
      </c>
      <c r="K135" s="16"/>
      <c r="L135" s="17">
        <f t="shared" si="11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0"/>
        <v>1500</v>
      </c>
      <c r="K136" s="16"/>
      <c r="L136" s="17">
        <f t="shared" si="11"/>
        <v>0</v>
      </c>
    </row>
    <row r="137" spans="1:12" x14ac:dyDescent="0.25">
      <c r="A137" s="9" t="s">
        <v>17</v>
      </c>
      <c r="B137" s="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350</v>
      </c>
      <c r="K137" s="16"/>
      <c r="L137" s="17">
        <f t="shared" si="11"/>
        <v>0</v>
      </c>
    </row>
    <row r="138" spans="1:12" x14ac:dyDescent="0.25">
      <c r="A138" s="9" t="s">
        <v>17</v>
      </c>
      <c r="B138" s="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 t="shared" si="10"/>
        <v>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76.528999999999996</v>
      </c>
      <c r="F139" s="9" t="s">
        <v>31</v>
      </c>
      <c r="G139" s="9">
        <f>E139</f>
        <v>76.528999999999996</v>
      </c>
      <c r="H139" s="9">
        <f t="shared" si="8"/>
        <v>0</v>
      </c>
      <c r="I139" s="10">
        <f t="shared" si="9"/>
        <v>1</v>
      </c>
      <c r="J139" s="17">
        <f t="shared" si="10"/>
        <v>2601.9859999999999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29.302600000000002</v>
      </c>
      <c r="F140" s="9" t="s">
        <v>31</v>
      </c>
      <c r="G140" s="9">
        <v>29.3</v>
      </c>
      <c r="H140" s="9">
        <f t="shared" si="8"/>
        <v>2.6000000000010459E-3</v>
      </c>
      <c r="I140" s="10">
        <f t="shared" si="9"/>
        <v>0.99991127067222696</v>
      </c>
      <c r="J140" s="17">
        <f t="shared" si="10"/>
        <v>2256.1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66</v>
      </c>
      <c r="F141" s="9" t="s">
        <v>23</v>
      </c>
      <c r="G141" s="9">
        <f>E141</f>
        <v>66</v>
      </c>
      <c r="H141" s="9">
        <f t="shared" ref="H141:H146" si="17">E141-G141</f>
        <v>0</v>
      </c>
      <c r="I141" s="10">
        <f t="shared" ref="I141:I146" si="18">G141/E141</f>
        <v>1</v>
      </c>
      <c r="J141" s="17">
        <f t="shared" si="10"/>
        <v>1518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17.375499999999999</v>
      </c>
      <c r="F142" s="9" t="s">
        <v>31</v>
      </c>
      <c r="G142" s="9">
        <f>E142</f>
        <v>17.375499999999999</v>
      </c>
      <c r="H142" s="9">
        <f t="shared" si="17"/>
        <v>0</v>
      </c>
      <c r="I142" s="10">
        <f t="shared" si="18"/>
        <v>1</v>
      </c>
      <c r="J142" s="17">
        <f t="shared" si="10"/>
        <v>2623.7004999999999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0</v>
      </c>
      <c r="H143" s="9">
        <f t="shared" si="17"/>
        <v>1</v>
      </c>
      <c r="I143" s="10">
        <f t="shared" si="18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17"/>
        <v>3</v>
      </c>
      <c r="I144" s="10">
        <f t="shared" si="18"/>
        <v>0</v>
      </c>
      <c r="J144" s="17">
        <f t="shared" si="10"/>
        <v>0</v>
      </c>
      <c r="K144" s="16"/>
      <c r="L144" s="17">
        <f t="shared" si="11"/>
        <v>0</v>
      </c>
    </row>
    <row r="145" spans="1:12" x14ac:dyDescent="0.25">
      <c r="A145" s="9" t="s">
        <v>18</v>
      </c>
      <c r="B145" s="29" t="s">
        <v>229</v>
      </c>
      <c r="C145" s="9">
        <v>406</v>
      </c>
      <c r="D145" s="9">
        <v>2364</v>
      </c>
      <c r="E145" s="9">
        <v>1</v>
      </c>
      <c r="F145" s="9" t="s">
        <v>12</v>
      </c>
      <c r="G145" s="9">
        <v>0.5</v>
      </c>
      <c r="H145" s="9">
        <f t="shared" si="17"/>
        <v>0.5</v>
      </c>
      <c r="I145" s="10">
        <f t="shared" si="18"/>
        <v>0.5</v>
      </c>
      <c r="J145" s="17">
        <f t="shared" si="10"/>
        <v>1182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264</v>
      </c>
      <c r="C146" s="9">
        <v>421</v>
      </c>
      <c r="D146" s="9">
        <v>1500</v>
      </c>
      <c r="E146" s="9">
        <v>1</v>
      </c>
      <c r="F146" s="9" t="s">
        <v>13</v>
      </c>
      <c r="G146" s="9">
        <v>0.5</v>
      </c>
      <c r="H146" s="9">
        <f t="shared" si="17"/>
        <v>0.5</v>
      </c>
      <c r="I146" s="10">
        <f t="shared" si="18"/>
        <v>0.5</v>
      </c>
      <c r="J146" s="17">
        <f t="shared" si="10"/>
        <v>750</v>
      </c>
      <c r="K146" s="16"/>
      <c r="L146" s="17">
        <f t="shared" si="11"/>
        <v>0</v>
      </c>
    </row>
    <row r="147" spans="1:12" ht="15.75" x14ac:dyDescent="0.25">
      <c r="J147" s="21">
        <f>SUM(J4:J146)</f>
        <v>1002981.5244880001</v>
      </c>
      <c r="L147" s="21">
        <f>SUM(L4:L146)</f>
        <v>12000</v>
      </c>
    </row>
  </sheetData>
  <autoFilter ref="A3:O147" xr:uid="{00000000-0009-0000-0000-00006E000000}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3:O172"/>
  <sheetViews>
    <sheetView topLeftCell="A16" zoomScale="85" zoomScaleNormal="85" workbookViewId="0">
      <pane xSplit="2" topLeftCell="J1" activePane="topRight" state="frozen"/>
      <selection pane="topRight" activeCell="M9" sqref="M9"/>
    </sheetView>
  </sheetViews>
  <sheetFormatPr defaultRowHeight="15" x14ac:dyDescent="0.25"/>
  <cols>
    <col min="1" max="1" width="31.5703125" customWidth="1"/>
    <col min="2" max="2" width="62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f>E12</f>
        <v>68.67</v>
      </c>
      <c r="H12" s="9">
        <f t="shared" si="0"/>
        <v>0</v>
      </c>
      <c r="I12" s="10">
        <f t="shared" si="1"/>
        <v>1</v>
      </c>
      <c r="J12" s="17">
        <f t="shared" si="2"/>
        <v>2952.81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7.95</v>
      </c>
      <c r="H13" s="9">
        <f t="shared" si="0"/>
        <v>0</v>
      </c>
      <c r="I13" s="10">
        <f t="shared" si="1"/>
        <v>1</v>
      </c>
      <c r="J13" s="17">
        <f t="shared" si="2"/>
        <v>1121.904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f t="shared" si="0"/>
        <v>9.9999999999988987E-4</v>
      </c>
      <c r="I15" s="10">
        <f t="shared" si="1"/>
        <v>0.99970158161742761</v>
      </c>
      <c r="J15" s="17">
        <f t="shared" si="2"/>
        <v>3350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f t="shared" si="0"/>
        <v>-1.9999999999997797E-3</v>
      </c>
      <c r="I16" s="10">
        <f t="shared" si="1"/>
        <v>1.0007496251874062</v>
      </c>
      <c r="J16" s="17">
        <f t="shared" si="2"/>
        <v>2670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6.87</v>
      </c>
      <c r="H17" s="9">
        <f t="shared" si="0"/>
        <v>-3.0000000000001137E-3</v>
      </c>
      <c r="I17" s="10">
        <f t="shared" si="1"/>
        <v>1.0004368719965051</v>
      </c>
      <c r="J17" s="17">
        <f t="shared" si="2"/>
        <v>6870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98</v>
      </c>
      <c r="C18" s="9">
        <v>23</v>
      </c>
      <c r="D18" s="9">
        <v>7500</v>
      </c>
      <c r="E18" s="9">
        <v>0.27</v>
      </c>
      <c r="F18" s="9" t="s">
        <v>16</v>
      </c>
      <c r="G18" s="9">
        <v>0.27</v>
      </c>
      <c r="H18" s="9">
        <f t="shared" si="0"/>
        <v>0</v>
      </c>
      <c r="I18" s="10">
        <f t="shared" si="1"/>
        <v>1</v>
      </c>
      <c r="J18" s="17">
        <f t="shared" si="2"/>
        <v>2025.0000000000002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99</v>
      </c>
      <c r="C19" s="9">
        <v>24</v>
      </c>
      <c r="D19" s="9">
        <v>7500</v>
      </c>
      <c r="E19" s="9">
        <v>0.42</v>
      </c>
      <c r="F19" s="9" t="s">
        <v>16</v>
      </c>
      <c r="G19" s="9">
        <v>0.42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100</v>
      </c>
      <c r="C20" s="9">
        <v>25</v>
      </c>
      <c r="D20" s="9">
        <v>7500</v>
      </c>
      <c r="E20" s="9">
        <v>0.53</v>
      </c>
      <c r="F20" s="9" t="s">
        <v>16</v>
      </c>
      <c r="G20" s="9">
        <v>0.53</v>
      </c>
      <c r="H20" s="9">
        <f t="shared" si="0"/>
        <v>0</v>
      </c>
      <c r="I20" s="10">
        <f t="shared" si="1"/>
        <v>1</v>
      </c>
      <c r="J20" s="17">
        <f t="shared" si="2"/>
        <v>3975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101</v>
      </c>
      <c r="C21" s="9">
        <v>26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2"/>
        <v>3675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102</v>
      </c>
      <c r="C22" s="9">
        <v>29</v>
      </c>
      <c r="D22" s="9">
        <v>7500</v>
      </c>
      <c r="E22" s="9">
        <v>1.2</v>
      </c>
      <c r="F22" s="9" t="s">
        <v>16</v>
      </c>
      <c r="G22" s="9">
        <v>1.2</v>
      </c>
      <c r="H22" s="9">
        <f t="shared" si="0"/>
        <v>0</v>
      </c>
      <c r="I22" s="10">
        <f t="shared" si="1"/>
        <v>1</v>
      </c>
      <c r="J22" s="17">
        <f t="shared" si="2"/>
        <v>9000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104</v>
      </c>
      <c r="C24" s="9">
        <v>35</v>
      </c>
      <c r="D24" s="9">
        <v>7500</v>
      </c>
      <c r="E24" s="9">
        <v>0.13</v>
      </c>
      <c r="F24" s="9" t="s">
        <v>16</v>
      </c>
      <c r="G24" s="9">
        <v>0.13</v>
      </c>
      <c r="H24" s="9">
        <f t="shared" si="0"/>
        <v>0</v>
      </c>
      <c r="I24" s="10">
        <f t="shared" si="1"/>
        <v>1</v>
      </c>
      <c r="J24" s="17">
        <f t="shared" si="2"/>
        <v>975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105</v>
      </c>
      <c r="C25" s="9">
        <v>41</v>
      </c>
      <c r="D25" s="9">
        <v>322.92</v>
      </c>
      <c r="E25" s="9">
        <v>26.48</v>
      </c>
      <c r="F25" s="9" t="s">
        <v>10</v>
      </c>
      <c r="G25" s="9">
        <v>26.48</v>
      </c>
      <c r="H25" s="9">
        <f t="shared" si="0"/>
        <v>0</v>
      </c>
      <c r="I25" s="10">
        <f t="shared" si="1"/>
        <v>1</v>
      </c>
      <c r="J25" s="17">
        <f t="shared" si="2"/>
        <v>8550.9215999999997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106</v>
      </c>
      <c r="C26" s="9">
        <v>42</v>
      </c>
      <c r="D26" s="9">
        <v>322.92</v>
      </c>
      <c r="E26" s="9">
        <v>25.77</v>
      </c>
      <c r="F26" s="9" t="s">
        <v>10</v>
      </c>
      <c r="G26" s="9">
        <v>25.77</v>
      </c>
      <c r="H26" s="9">
        <f t="shared" si="0"/>
        <v>0</v>
      </c>
      <c r="I26" s="10">
        <f t="shared" si="1"/>
        <v>1</v>
      </c>
      <c r="J26" s="17">
        <f t="shared" si="2"/>
        <v>8321.6484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107</v>
      </c>
      <c r="C27" s="9">
        <v>43</v>
      </c>
      <c r="D27" s="9">
        <v>322.92</v>
      </c>
      <c r="E27" s="9">
        <v>54.72</v>
      </c>
      <c r="F27" s="9" t="s">
        <v>10</v>
      </c>
      <c r="G27" s="9">
        <v>54.72</v>
      </c>
      <c r="H27" s="9">
        <f t="shared" si="0"/>
        <v>0</v>
      </c>
      <c r="I27" s="10">
        <f t="shared" si="1"/>
        <v>1</v>
      </c>
      <c r="J27" s="17">
        <f t="shared" si="2"/>
        <v>17670.182400000002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322.92</v>
      </c>
      <c r="E28" s="9">
        <v>45.3</v>
      </c>
      <c r="F28" s="9" t="s">
        <v>10</v>
      </c>
      <c r="G28" s="9">
        <v>45.3</v>
      </c>
      <c r="H28" s="9">
        <f t="shared" si="0"/>
        <v>0</v>
      </c>
      <c r="I28" s="10">
        <f t="shared" si="1"/>
        <v>1</v>
      </c>
      <c r="J28" s="17">
        <f t="shared" si="2"/>
        <v>14628.276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12.27</v>
      </c>
      <c r="H30" s="9">
        <f t="shared" si="0"/>
        <v>0</v>
      </c>
      <c r="I30" s="10">
        <f t="shared" si="1"/>
        <v>1</v>
      </c>
      <c r="J30" s="17">
        <f t="shared" si="2"/>
        <v>3962.2284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111</v>
      </c>
      <c r="C31" s="9">
        <v>47</v>
      </c>
      <c r="D31" s="9">
        <v>322.92</v>
      </c>
      <c r="E31" s="9">
        <v>9.2505000000000006</v>
      </c>
      <c r="F31" s="9" t="s">
        <v>10</v>
      </c>
      <c r="G31" s="9">
        <v>9.25</v>
      </c>
      <c r="H31" s="9">
        <f t="shared" si="0"/>
        <v>5.0000000000061107E-4</v>
      </c>
      <c r="I31" s="10">
        <f t="shared" si="1"/>
        <v>0.99994594886762866</v>
      </c>
      <c r="J31" s="17">
        <f t="shared" si="2"/>
        <v>2987.01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112</v>
      </c>
      <c r="C32" s="9">
        <v>50</v>
      </c>
      <c r="D32" s="9">
        <v>225</v>
      </c>
      <c r="E32" s="9">
        <v>9.08</v>
      </c>
      <c r="F32" s="9" t="s">
        <v>14</v>
      </c>
      <c r="G32" s="9">
        <v>9.08</v>
      </c>
      <c r="H32" s="9">
        <f t="shared" si="0"/>
        <v>0</v>
      </c>
      <c r="I32" s="10">
        <f t="shared" si="1"/>
        <v>1</v>
      </c>
      <c r="J32" s="17">
        <f t="shared" si="2"/>
        <v>2043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113</v>
      </c>
      <c r="C33" s="9">
        <v>51</v>
      </c>
      <c r="D33" s="9">
        <v>1500</v>
      </c>
      <c r="E33" s="9">
        <v>1.7</v>
      </c>
      <c r="F33" s="9" t="s">
        <v>14</v>
      </c>
      <c r="G33" s="9">
        <v>1.7</v>
      </c>
      <c r="H33" s="9">
        <f t="shared" si="0"/>
        <v>0</v>
      </c>
      <c r="I33" s="10">
        <f t="shared" si="1"/>
        <v>1</v>
      </c>
      <c r="J33" s="17">
        <f t="shared" si="2"/>
        <v>2550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114</v>
      </c>
      <c r="C34" s="9">
        <v>53</v>
      </c>
      <c r="D34" s="9">
        <v>900</v>
      </c>
      <c r="E34" s="9">
        <v>4</v>
      </c>
      <c r="F34" s="9" t="s">
        <v>14</v>
      </c>
      <c r="G34" s="9">
        <v>4</v>
      </c>
      <c r="H34" s="9">
        <f t="shared" si="0"/>
        <v>0</v>
      </c>
      <c r="I34" s="10">
        <f t="shared" si="1"/>
        <v>1</v>
      </c>
      <c r="J34" s="17">
        <f t="shared" si="2"/>
        <v>3600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115</v>
      </c>
      <c r="C35" s="9">
        <v>55</v>
      </c>
      <c r="D35" s="9">
        <v>2000</v>
      </c>
      <c r="E35" s="9">
        <v>3.26</v>
      </c>
      <c r="F35" s="9" t="s">
        <v>14</v>
      </c>
      <c r="G35" s="9">
        <v>3.26</v>
      </c>
      <c r="H35" s="9">
        <f t="shared" si="0"/>
        <v>0</v>
      </c>
      <c r="I35" s="10">
        <f t="shared" si="1"/>
        <v>1</v>
      </c>
      <c r="J35" s="17">
        <f t="shared" si="2"/>
        <v>6520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116</v>
      </c>
      <c r="C36" s="9">
        <v>58</v>
      </c>
      <c r="D36" s="9">
        <v>225</v>
      </c>
      <c r="E36" s="9">
        <v>15.33</v>
      </c>
      <c r="F36" s="9" t="s">
        <v>14</v>
      </c>
      <c r="G36" s="9">
        <v>15.33</v>
      </c>
      <c r="H36" s="9">
        <f t="shared" si="0"/>
        <v>0</v>
      </c>
      <c r="I36" s="10">
        <f t="shared" si="1"/>
        <v>1</v>
      </c>
      <c r="J36" s="17">
        <f t="shared" si="2"/>
        <v>3449.25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117</v>
      </c>
      <c r="C37" s="9">
        <v>61</v>
      </c>
      <c r="D37" s="9">
        <v>2000</v>
      </c>
      <c r="E37" s="9">
        <v>1.57</v>
      </c>
      <c r="F37" s="9" t="s">
        <v>14</v>
      </c>
      <c r="G37" s="9">
        <v>1.57</v>
      </c>
      <c r="H37" s="9">
        <f t="shared" si="0"/>
        <v>0</v>
      </c>
      <c r="I37" s="10">
        <f t="shared" si="1"/>
        <v>1</v>
      </c>
      <c r="J37" s="17">
        <f t="shared" si="2"/>
        <v>3140</v>
      </c>
      <c r="K37" s="16"/>
      <c r="L37" s="17">
        <f t="shared" si="3"/>
        <v>0</v>
      </c>
    </row>
    <row r="38" spans="1:12" x14ac:dyDescent="0.25">
      <c r="A38" s="9" t="s">
        <v>50</v>
      </c>
      <c r="B38" s="29" t="s">
        <v>118</v>
      </c>
      <c r="C38" s="9">
        <v>63</v>
      </c>
      <c r="D38" s="9">
        <v>3000</v>
      </c>
      <c r="E38" s="9">
        <v>0.67</v>
      </c>
      <c r="F38" s="9" t="s">
        <v>14</v>
      </c>
      <c r="G38" s="9">
        <v>0.67</v>
      </c>
      <c r="H38" s="9">
        <f t="shared" si="0"/>
        <v>0</v>
      </c>
      <c r="I38" s="10">
        <f t="shared" si="1"/>
        <v>1</v>
      </c>
      <c r="J38" s="17">
        <f t="shared" si="2"/>
        <v>2010.0000000000002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0.47</v>
      </c>
      <c r="F40" s="9" t="s">
        <v>16</v>
      </c>
      <c r="G40" s="9">
        <v>0.47</v>
      </c>
      <c r="H40" s="9">
        <f t="shared" si="0"/>
        <v>0</v>
      </c>
      <c r="I40" s="10">
        <f t="shared" si="1"/>
        <v>1</v>
      </c>
      <c r="J40" s="17">
        <f t="shared" si="2"/>
        <v>3525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0.88</v>
      </c>
      <c r="F41" s="9" t="s">
        <v>16</v>
      </c>
      <c r="G41" s="9">
        <v>0.88</v>
      </c>
      <c r="H41" s="9">
        <f t="shared" si="0"/>
        <v>0</v>
      </c>
      <c r="I41" s="10">
        <f t="shared" si="1"/>
        <v>1</v>
      </c>
      <c r="J41" s="17">
        <f t="shared" si="2"/>
        <v>6600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7500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1125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124</v>
      </c>
      <c r="C44" s="9">
        <v>84</v>
      </c>
      <c r="D44" s="9">
        <v>322.92</v>
      </c>
      <c r="E44" s="9">
        <v>39.24</v>
      </c>
      <c r="F44" s="9" t="s">
        <v>10</v>
      </c>
      <c r="G44" s="9">
        <v>39.24</v>
      </c>
      <c r="H44" s="9">
        <f t="shared" si="0"/>
        <v>0</v>
      </c>
      <c r="I44" s="10">
        <f t="shared" si="1"/>
        <v>1</v>
      </c>
      <c r="J44" s="17">
        <f t="shared" si="2"/>
        <v>12671.380800000001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125</v>
      </c>
      <c r="C45" s="9">
        <v>85</v>
      </c>
      <c r="D45" s="9">
        <v>322.92</v>
      </c>
      <c r="E45" s="9">
        <v>107.8</v>
      </c>
      <c r="F45" s="9" t="s">
        <v>10</v>
      </c>
      <c r="G45" s="9">
        <v>107.8</v>
      </c>
      <c r="H45" s="9">
        <f t="shared" si="0"/>
        <v>0</v>
      </c>
      <c r="I45" s="10">
        <f t="shared" si="1"/>
        <v>1</v>
      </c>
      <c r="J45" s="17">
        <f t="shared" si="2"/>
        <v>34810.775999999998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126</v>
      </c>
      <c r="C46" s="9">
        <v>86</v>
      </c>
      <c r="D46" s="9">
        <v>322.92</v>
      </c>
      <c r="E46" s="9">
        <v>12.27</v>
      </c>
      <c r="F46" s="9" t="s">
        <v>10</v>
      </c>
      <c r="G46" s="9">
        <v>12.27</v>
      </c>
      <c r="H46" s="9">
        <f t="shared" si="0"/>
        <v>0</v>
      </c>
      <c r="I46" s="10">
        <f t="shared" si="1"/>
        <v>1</v>
      </c>
      <c r="J46" s="17">
        <f t="shared" si="2"/>
        <v>3962.2284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127</v>
      </c>
      <c r="C47" s="9">
        <v>87</v>
      </c>
      <c r="D47" s="9">
        <v>322.92</v>
      </c>
      <c r="E47" s="9">
        <v>9.8149999999999995</v>
      </c>
      <c r="F47" s="9" t="s">
        <v>10</v>
      </c>
      <c r="G47" s="9">
        <v>9.82</v>
      </c>
      <c r="H47" s="9">
        <f t="shared" si="0"/>
        <v>-5.0000000000007816E-3</v>
      </c>
      <c r="I47" s="10">
        <f t="shared" si="1"/>
        <v>1.000509424350484</v>
      </c>
      <c r="J47" s="17">
        <f t="shared" si="2"/>
        <v>3171.0744000000004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2.21</v>
      </c>
      <c r="H48" s="9">
        <f t="shared" si="0"/>
        <v>0</v>
      </c>
      <c r="I48" s="10">
        <f t="shared" si="1"/>
        <v>1</v>
      </c>
      <c r="J48" s="17">
        <f t="shared" si="2"/>
        <v>4420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12.13</v>
      </c>
      <c r="H49" s="9">
        <f t="shared" si="0"/>
        <v>0</v>
      </c>
      <c r="I49" s="10">
        <f t="shared" si="1"/>
        <v>1</v>
      </c>
      <c r="J49" s="17">
        <f t="shared" si="2"/>
        <v>2729.25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1.57</v>
      </c>
      <c r="H50" s="9">
        <f t="shared" si="0"/>
        <v>0</v>
      </c>
      <c r="I50" s="10">
        <f t="shared" si="1"/>
        <v>1</v>
      </c>
      <c r="J50" s="17">
        <f t="shared" si="2"/>
        <v>3140</v>
      </c>
      <c r="K50" s="16"/>
      <c r="L50" s="17">
        <f t="shared" si="3"/>
        <v>0</v>
      </c>
    </row>
    <row r="51" spans="1:12" x14ac:dyDescent="0.25">
      <c r="A51" s="9" t="s">
        <v>50</v>
      </c>
      <c r="B51" s="29" t="s">
        <v>131</v>
      </c>
      <c r="C51" s="9">
        <v>93</v>
      </c>
      <c r="D51" s="9">
        <v>3000</v>
      </c>
      <c r="E51" s="9">
        <v>0.83</v>
      </c>
      <c r="F51" s="9" t="s">
        <v>14</v>
      </c>
      <c r="G51" s="9">
        <v>0.83</v>
      </c>
      <c r="H51" s="9">
        <f t="shared" si="0"/>
        <v>0</v>
      </c>
      <c r="I51" s="10">
        <f t="shared" si="1"/>
        <v>1</v>
      </c>
      <c r="J51" s="17">
        <f t="shared" si="2"/>
        <v>2490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0.13</v>
      </c>
      <c r="H52" s="9">
        <f t="shared" si="0"/>
        <v>0</v>
      </c>
      <c r="I52" s="10">
        <f t="shared" si="1"/>
        <v>1</v>
      </c>
      <c r="J52" s="17">
        <f t="shared" si="2"/>
        <v>975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0.19</v>
      </c>
      <c r="H53" s="9">
        <f t="shared" si="0"/>
        <v>0</v>
      </c>
      <c r="I53" s="10">
        <f t="shared" si="1"/>
        <v>1</v>
      </c>
      <c r="J53" s="17">
        <f t="shared" si="2"/>
        <v>1425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7500</v>
      </c>
      <c r="E54" s="9">
        <v>2.9000000000000001E-2</v>
      </c>
      <c r="F54" s="9" t="s">
        <v>16</v>
      </c>
      <c r="G54" s="9">
        <v>0.03</v>
      </c>
      <c r="H54" s="9">
        <f t="shared" si="0"/>
        <v>-9.9999999999999742E-4</v>
      </c>
      <c r="I54" s="10">
        <f t="shared" si="1"/>
        <v>1.0344827586206895</v>
      </c>
      <c r="J54" s="17">
        <f t="shared" si="2"/>
        <v>225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10.8</v>
      </c>
      <c r="H55" s="9">
        <f t="shared" si="0"/>
        <v>0</v>
      </c>
      <c r="I55" s="10">
        <f t="shared" si="1"/>
        <v>1</v>
      </c>
      <c r="J55" s="17">
        <f t="shared" si="2"/>
        <v>3487.5360000000005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322.92</v>
      </c>
      <c r="E56" s="9">
        <v>24.14</v>
      </c>
      <c r="F56" s="9" t="s">
        <v>10</v>
      </c>
      <c r="G56" s="9">
        <v>24.14</v>
      </c>
      <c r="H56" s="9">
        <f t="shared" si="0"/>
        <v>0</v>
      </c>
      <c r="I56" s="10">
        <f t="shared" si="1"/>
        <v>1</v>
      </c>
      <c r="J56" s="17">
        <f t="shared" si="2"/>
        <v>7795.2888000000003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137</v>
      </c>
      <c r="C57" s="9">
        <v>108</v>
      </c>
      <c r="D57" s="9">
        <v>322.92</v>
      </c>
      <c r="E57" s="9">
        <v>1.89</v>
      </c>
      <c r="F57" s="9" t="s">
        <v>10</v>
      </c>
      <c r="G57" s="9">
        <v>1.89</v>
      </c>
      <c r="H57" s="9">
        <f t="shared" si="0"/>
        <v>0</v>
      </c>
      <c r="I57" s="10">
        <f t="shared" si="1"/>
        <v>1</v>
      </c>
      <c r="J57" s="17">
        <f t="shared" si="2"/>
        <v>610.31880000000001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112</v>
      </c>
      <c r="D59" s="9">
        <v>225</v>
      </c>
      <c r="E59" s="9">
        <v>2.37</v>
      </c>
      <c r="F59" s="9" t="s">
        <v>14</v>
      </c>
      <c r="G59" s="9">
        <v>2.37</v>
      </c>
      <c r="H59" s="9">
        <f t="shared" si="0"/>
        <v>0</v>
      </c>
      <c r="I59" s="10">
        <f t="shared" si="1"/>
        <v>1</v>
      </c>
      <c r="J59" s="17">
        <f t="shared" si="2"/>
        <v>533.25</v>
      </c>
      <c r="K59" s="16"/>
      <c r="L59" s="17">
        <f t="shared" si="3"/>
        <v>0</v>
      </c>
    </row>
    <row r="60" spans="1:12" x14ac:dyDescent="0.25">
      <c r="A60" s="9" t="s">
        <v>50</v>
      </c>
      <c r="B60" s="29" t="s">
        <v>139</v>
      </c>
      <c r="C60" s="9">
        <v>113</v>
      </c>
      <c r="D60" s="9">
        <v>3000</v>
      </c>
      <c r="E60" s="9">
        <v>0.17</v>
      </c>
      <c r="F60" s="9" t="s">
        <v>14</v>
      </c>
      <c r="G60" s="9">
        <v>0.17</v>
      </c>
      <c r="H60" s="9">
        <f t="shared" si="0"/>
        <v>0</v>
      </c>
      <c r="I60" s="10">
        <f t="shared" si="1"/>
        <v>1</v>
      </c>
      <c r="J60" s="17">
        <f t="shared" si="2"/>
        <v>510.00000000000006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142</v>
      </c>
      <c r="C64" s="9">
        <v>120</v>
      </c>
      <c r="D64" s="9">
        <v>193.75200000000001</v>
      </c>
      <c r="E64" s="9">
        <v>93.08</v>
      </c>
      <c r="F64" s="9" t="s">
        <v>10</v>
      </c>
      <c r="G64" s="9">
        <v>80</v>
      </c>
      <c r="H64" s="9">
        <f t="shared" si="0"/>
        <v>13.079999999999998</v>
      </c>
      <c r="I64" s="10">
        <f t="shared" si="1"/>
        <v>0.85947571981091531</v>
      </c>
      <c r="J64" s="17">
        <f t="shared" si="2"/>
        <v>15500.16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13.08</v>
      </c>
      <c r="F65" s="9" t="s">
        <v>10</v>
      </c>
      <c r="G65" s="9">
        <v>13.08</v>
      </c>
      <c r="H65" s="9">
        <f t="shared" si="0"/>
        <v>0</v>
      </c>
      <c r="I65" s="10">
        <f t="shared" si="1"/>
        <v>1</v>
      </c>
      <c r="J65" s="17">
        <f t="shared" si="2"/>
        <v>2534.2761600000003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v>129.32</v>
      </c>
      <c r="H66" s="9">
        <f t="shared" si="0"/>
        <v>0</v>
      </c>
      <c r="I66" s="10">
        <f t="shared" si="1"/>
        <v>1</v>
      </c>
      <c r="J66" s="17">
        <f t="shared" si="2"/>
        <v>25056.00864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2"/>
        <v>12200.56344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30.1</v>
      </c>
      <c r="F68" s="9" t="s">
        <v>19</v>
      </c>
      <c r="G68" s="9">
        <v>0</v>
      </c>
      <c r="H68" s="9">
        <f t="shared" si="0"/>
        <v>30.1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29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f>E69</f>
        <v>30.1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8" si="6">D69*G69</f>
        <v>1974.56</v>
      </c>
      <c r="K69" s="16"/>
      <c r="L69" s="17">
        <f t="shared" ref="L69:L138" si="7">D69*E69*K69</f>
        <v>0</v>
      </c>
    </row>
    <row r="70" spans="1:12" x14ac:dyDescent="0.25">
      <c r="A70" s="9" t="s">
        <v>50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29</v>
      </c>
      <c r="B71" s="29" t="s">
        <v>146</v>
      </c>
      <c r="C71" s="9">
        <v>137</v>
      </c>
      <c r="D71" s="9">
        <v>65.599999999999994</v>
      </c>
      <c r="E71" s="9">
        <v>66.89</v>
      </c>
      <c r="F71" s="9" t="s">
        <v>19</v>
      </c>
      <c r="G71" s="9">
        <f>E71</f>
        <v>66.89</v>
      </c>
      <c r="H71" s="9">
        <f t="shared" si="4"/>
        <v>0</v>
      </c>
      <c r="I71" s="10">
        <f t="shared" si="5"/>
        <v>1</v>
      </c>
      <c r="J71" s="17">
        <f t="shared" si="6"/>
        <v>4387.9839999999995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276</v>
      </c>
      <c r="C72" s="9">
        <v>138</v>
      </c>
      <c r="D72" s="9">
        <v>161.46</v>
      </c>
      <c r="E72" s="9">
        <v>0.5</v>
      </c>
      <c r="F72" s="9" t="s">
        <v>10</v>
      </c>
      <c r="G72" s="9">
        <v>0</v>
      </c>
      <c r="H72" s="9">
        <f t="shared" si="4"/>
        <v>0.5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29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f>E73</f>
        <v>0.5</v>
      </c>
      <c r="H73" s="9">
        <f t="shared" si="4"/>
        <v>0</v>
      </c>
      <c r="I73" s="10">
        <f t="shared" si="5"/>
        <v>1</v>
      </c>
      <c r="J73" s="17">
        <f t="shared" si="6"/>
        <v>80.73</v>
      </c>
      <c r="K73" s="16"/>
      <c r="L73" s="17">
        <f>D73*E73*K73</f>
        <v>0</v>
      </c>
    </row>
    <row r="74" spans="1:12" x14ac:dyDescent="0.25">
      <c r="A74" s="9" t="s">
        <v>50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v>268.5</v>
      </c>
      <c r="H74" s="9">
        <f t="shared" si="4"/>
        <v>0</v>
      </c>
      <c r="I74" s="10">
        <f t="shared" si="5"/>
        <v>1</v>
      </c>
      <c r="J74" s="17">
        <f t="shared" si="6"/>
        <v>9397.5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147</v>
      </c>
      <c r="C75" s="9">
        <v>140</v>
      </c>
      <c r="D75" s="9">
        <v>8</v>
      </c>
      <c r="E75" s="9">
        <v>348</v>
      </c>
      <c r="F75" s="9" t="s">
        <v>10</v>
      </c>
      <c r="G75" s="9">
        <v>348</v>
      </c>
      <c r="H75" s="9">
        <f t="shared" si="4"/>
        <v>0</v>
      </c>
      <c r="I75" s="10">
        <f t="shared" si="5"/>
        <v>1</v>
      </c>
      <c r="J75" s="17">
        <f t="shared" si="6"/>
        <v>2784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v>59.84</v>
      </c>
      <c r="H76" s="9">
        <f t="shared" si="4"/>
        <v>0</v>
      </c>
      <c r="I76" s="10">
        <f t="shared" si="5"/>
        <v>1</v>
      </c>
      <c r="J76" s="17">
        <f t="shared" si="6"/>
        <v>8373.5308800000003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v>176.74</v>
      </c>
      <c r="H77" s="9">
        <f t="shared" si="4"/>
        <v>0</v>
      </c>
      <c r="I77" s="10">
        <f t="shared" si="5"/>
        <v>1</v>
      </c>
      <c r="J77" s="17">
        <f t="shared" si="6"/>
        <v>24731.581679999999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150</v>
      </c>
      <c r="C78" s="9">
        <v>147</v>
      </c>
      <c r="D78" s="9">
        <v>193.75200000000001</v>
      </c>
      <c r="E78" s="9">
        <v>147.87</v>
      </c>
      <c r="F78" s="9" t="s">
        <v>10</v>
      </c>
      <c r="G78" s="9">
        <v>120</v>
      </c>
      <c r="H78" s="9">
        <f t="shared" si="4"/>
        <v>27.870000000000005</v>
      </c>
      <c r="I78" s="10">
        <f t="shared" si="5"/>
        <v>0.81152363562588758</v>
      </c>
      <c r="J78" s="17">
        <f t="shared" si="6"/>
        <v>23250.240000000002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150</v>
      </c>
      <c r="C79" s="9">
        <v>147</v>
      </c>
      <c r="D79" s="9">
        <v>193.75200000000001</v>
      </c>
      <c r="E79" s="9">
        <v>27.87</v>
      </c>
      <c r="F79" s="9" t="s">
        <v>10</v>
      </c>
      <c r="G79" s="9">
        <v>27.87</v>
      </c>
      <c r="H79" s="9">
        <f t="shared" si="4"/>
        <v>0</v>
      </c>
      <c r="I79" s="10">
        <f t="shared" si="5"/>
        <v>1</v>
      </c>
      <c r="J79" s="17">
        <f t="shared" si="6"/>
        <v>5399.8682400000007</v>
      </c>
      <c r="K79" s="16"/>
      <c r="L79" s="17">
        <f t="shared" si="7"/>
        <v>0</v>
      </c>
    </row>
    <row r="80" spans="1:12" x14ac:dyDescent="0.25">
      <c r="A80" s="9" t="s">
        <v>18</v>
      </c>
      <c r="B80" s="29" t="s">
        <v>151</v>
      </c>
      <c r="C80" s="9">
        <v>150</v>
      </c>
      <c r="D80" s="9">
        <v>13000</v>
      </c>
      <c r="E80" s="9">
        <v>1</v>
      </c>
      <c r="F80" s="9" t="s">
        <v>12</v>
      </c>
      <c r="G80" s="9">
        <v>1</v>
      </c>
      <c r="H80" s="9">
        <f t="shared" si="4"/>
        <v>0</v>
      </c>
      <c r="I80" s="10">
        <f t="shared" si="5"/>
        <v>1</v>
      </c>
      <c r="J80" s="17">
        <f t="shared" si="6"/>
        <v>13000</v>
      </c>
      <c r="K80" s="16"/>
      <c r="L80" s="17">
        <f t="shared" si="7"/>
        <v>0</v>
      </c>
    </row>
    <row r="81" spans="1:12" x14ac:dyDescent="0.25">
      <c r="A81" s="9" t="s">
        <v>50</v>
      </c>
      <c r="B81" s="29" t="s">
        <v>152</v>
      </c>
      <c r="C81" s="9">
        <v>151</v>
      </c>
      <c r="D81" s="9">
        <v>139.93199999999999</v>
      </c>
      <c r="E81" s="9">
        <v>81.650000000000006</v>
      </c>
      <c r="F81" s="9" t="s">
        <v>10</v>
      </c>
      <c r="G81" s="9">
        <v>81.650000000000006</v>
      </c>
      <c r="H81" s="9">
        <f t="shared" si="4"/>
        <v>0</v>
      </c>
      <c r="I81" s="10">
        <f t="shared" si="5"/>
        <v>1</v>
      </c>
      <c r="J81" s="17">
        <f t="shared" si="6"/>
        <v>11425.4478</v>
      </c>
      <c r="K81" s="16"/>
      <c r="L81" s="17">
        <f t="shared" si="7"/>
        <v>0</v>
      </c>
    </row>
    <row r="82" spans="1:12" x14ac:dyDescent="0.25">
      <c r="A82" s="9" t="s">
        <v>50</v>
      </c>
      <c r="B82" s="29" t="s">
        <v>153</v>
      </c>
      <c r="C82" s="9">
        <v>152</v>
      </c>
      <c r="D82" s="9">
        <v>139.93199999999999</v>
      </c>
      <c r="E82" s="9">
        <v>228.15</v>
      </c>
      <c r="F82" s="9" t="s">
        <v>10</v>
      </c>
      <c r="G82" s="9">
        <v>228.15</v>
      </c>
      <c r="H82" s="9">
        <f t="shared" si="4"/>
        <v>0</v>
      </c>
      <c r="I82" s="10">
        <f t="shared" si="5"/>
        <v>1</v>
      </c>
      <c r="J82" s="17">
        <f t="shared" si="6"/>
        <v>31925.485799999999</v>
      </c>
      <c r="K82" s="16"/>
      <c r="L82" s="17">
        <f t="shared" si="7"/>
        <v>0</v>
      </c>
    </row>
    <row r="83" spans="1:12" x14ac:dyDescent="0.25">
      <c r="A83" s="9" t="s">
        <v>50</v>
      </c>
      <c r="B83" s="29" t="s">
        <v>154</v>
      </c>
      <c r="C83" s="9">
        <v>156</v>
      </c>
      <c r="D83" s="9">
        <v>193.75200000000001</v>
      </c>
      <c r="E83" s="9">
        <v>110.32</v>
      </c>
      <c r="F83" s="9" t="s">
        <v>10</v>
      </c>
      <c r="G83" s="9">
        <v>110.32</v>
      </c>
      <c r="H83" s="9">
        <f t="shared" si="4"/>
        <v>0</v>
      </c>
      <c r="I83" s="10">
        <f t="shared" si="5"/>
        <v>1</v>
      </c>
      <c r="J83" s="17">
        <f t="shared" si="6"/>
        <v>21374.72064</v>
      </c>
      <c r="K83" s="16"/>
      <c r="L83" s="17">
        <f t="shared" si="7"/>
        <v>0</v>
      </c>
    </row>
    <row r="84" spans="1:12" x14ac:dyDescent="0.25">
      <c r="A84" s="9" t="s">
        <v>50</v>
      </c>
      <c r="B84" s="29" t="s">
        <v>155</v>
      </c>
      <c r="C84" s="9">
        <v>160</v>
      </c>
      <c r="D84" s="9">
        <v>139.93199999999999</v>
      </c>
      <c r="E84" s="9">
        <v>8.86</v>
      </c>
      <c r="F84" s="9" t="s">
        <v>10</v>
      </c>
      <c r="G84" s="9">
        <v>8.86</v>
      </c>
      <c r="H84" s="9">
        <f t="shared" si="4"/>
        <v>0</v>
      </c>
      <c r="I84" s="10">
        <f t="shared" si="5"/>
        <v>1</v>
      </c>
      <c r="J84" s="17">
        <f t="shared" si="6"/>
        <v>1239.7975199999998</v>
      </c>
      <c r="K84" s="16"/>
      <c r="L84" s="17">
        <f t="shared" si="7"/>
        <v>0</v>
      </c>
    </row>
    <row r="85" spans="1:12" x14ac:dyDescent="0.25">
      <c r="A85" s="9" t="s">
        <v>50</v>
      </c>
      <c r="B85" s="29" t="s">
        <v>156</v>
      </c>
      <c r="C85" s="9">
        <v>161</v>
      </c>
      <c r="D85" s="9">
        <v>139.93199999999999</v>
      </c>
      <c r="E85" s="9">
        <v>34.159999999999997</v>
      </c>
      <c r="F85" s="9" t="s">
        <v>10</v>
      </c>
      <c r="G85" s="9">
        <v>34.159999999999997</v>
      </c>
      <c r="H85" s="9">
        <f t="shared" si="4"/>
        <v>0</v>
      </c>
      <c r="I85" s="10">
        <f t="shared" si="5"/>
        <v>1</v>
      </c>
      <c r="J85" s="17">
        <f t="shared" si="6"/>
        <v>4780.077119999999</v>
      </c>
      <c r="K85" s="16"/>
      <c r="L85" s="17">
        <f t="shared" si="7"/>
        <v>0</v>
      </c>
    </row>
    <row r="86" spans="1:12" x14ac:dyDescent="0.25">
      <c r="A86" s="9" t="s">
        <v>50</v>
      </c>
      <c r="B86" s="29" t="s">
        <v>157</v>
      </c>
      <c r="C86" s="9">
        <v>165</v>
      </c>
      <c r="D86" s="9">
        <v>193.75200000000001</v>
      </c>
      <c r="E86" s="9">
        <v>77.210999999999999</v>
      </c>
      <c r="F86" s="9" t="s">
        <v>10</v>
      </c>
      <c r="G86" s="9">
        <v>77.209999999999994</v>
      </c>
      <c r="H86" s="9">
        <f t="shared" si="4"/>
        <v>1.0000000000047748E-3</v>
      </c>
      <c r="I86" s="10">
        <f t="shared" si="5"/>
        <v>0.99998704847754849</v>
      </c>
      <c r="J86" s="17">
        <f t="shared" si="6"/>
        <v>14959.591919999999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158</v>
      </c>
      <c r="C87" s="9">
        <v>168</v>
      </c>
      <c r="D87" s="9">
        <v>215.28</v>
      </c>
      <c r="E87" s="9">
        <v>134.327</v>
      </c>
      <c r="F87" s="9" t="s">
        <v>10</v>
      </c>
      <c r="G87" s="9">
        <v>134.33000000000001</v>
      </c>
      <c r="H87" s="9">
        <f t="shared" si="4"/>
        <v>-3.0000000000143245E-3</v>
      </c>
      <c r="I87" s="10">
        <f t="shared" si="5"/>
        <v>1.0000223335591505</v>
      </c>
      <c r="J87" s="17">
        <f t="shared" si="6"/>
        <v>28918.562400000003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159</v>
      </c>
      <c r="C88" s="9">
        <v>170</v>
      </c>
      <c r="D88" s="9">
        <v>215.28</v>
      </c>
      <c r="E88" s="9">
        <v>37.85</v>
      </c>
      <c r="F88" s="9" t="s">
        <v>10</v>
      </c>
      <c r="G88" s="9">
        <v>37.85</v>
      </c>
      <c r="H88" s="9">
        <f t="shared" si="4"/>
        <v>0</v>
      </c>
      <c r="I88" s="10">
        <f t="shared" si="5"/>
        <v>1</v>
      </c>
      <c r="J88" s="17">
        <f t="shared" si="6"/>
        <v>8148.348</v>
      </c>
      <c r="K88" s="16"/>
      <c r="L88" s="17">
        <f t="shared" si="7"/>
        <v>0</v>
      </c>
    </row>
    <row r="89" spans="1:12" x14ac:dyDescent="0.25">
      <c r="A89" s="9" t="s">
        <v>20</v>
      </c>
      <c r="B89" s="29" t="s">
        <v>160</v>
      </c>
      <c r="C89" s="9">
        <v>173</v>
      </c>
      <c r="D89" s="9">
        <v>107.64</v>
      </c>
      <c r="E89" s="9">
        <v>47.154000000000003</v>
      </c>
      <c r="F89" s="9" t="s">
        <v>10</v>
      </c>
      <c r="G89" s="9">
        <v>47.15</v>
      </c>
      <c r="H89" s="9">
        <f t="shared" si="4"/>
        <v>4.0000000000048885E-3</v>
      </c>
      <c r="I89" s="10">
        <f t="shared" si="5"/>
        <v>0.99991517156550869</v>
      </c>
      <c r="J89" s="17">
        <f t="shared" si="6"/>
        <v>5075.2259999999997</v>
      </c>
      <c r="K89" s="16"/>
      <c r="L89" s="17">
        <f t="shared" si="7"/>
        <v>0</v>
      </c>
    </row>
    <row r="90" spans="1:12" x14ac:dyDescent="0.25">
      <c r="A90" s="9" t="s">
        <v>20</v>
      </c>
      <c r="B90" s="29" t="s">
        <v>161</v>
      </c>
      <c r="C90" s="9">
        <v>174</v>
      </c>
      <c r="D90" s="9">
        <v>215.28</v>
      </c>
      <c r="E90" s="9">
        <v>70.823999999999998</v>
      </c>
      <c r="F90" s="9" t="s">
        <v>10</v>
      </c>
      <c r="G90" s="9">
        <v>70.819999999999993</v>
      </c>
      <c r="H90" s="9">
        <f t="shared" si="4"/>
        <v>4.0000000000048885E-3</v>
      </c>
      <c r="I90" s="10">
        <f t="shared" si="5"/>
        <v>0.99994352196995362</v>
      </c>
      <c r="J90" s="17">
        <f t="shared" si="6"/>
        <v>15246.129599999998</v>
      </c>
      <c r="K90" s="16"/>
      <c r="L90" s="17">
        <f t="shared" si="7"/>
        <v>0</v>
      </c>
    </row>
    <row r="91" spans="1:12" x14ac:dyDescent="0.25">
      <c r="A91" s="9" t="s">
        <v>20</v>
      </c>
      <c r="B91" s="29" t="s">
        <v>162</v>
      </c>
      <c r="C91" s="9">
        <v>178</v>
      </c>
      <c r="D91" s="9">
        <v>107.64</v>
      </c>
      <c r="E91" s="9">
        <v>47.154000000000003</v>
      </c>
      <c r="F91" s="9" t="s">
        <v>10</v>
      </c>
      <c r="G91" s="9">
        <v>47.15</v>
      </c>
      <c r="H91" s="9">
        <f t="shared" si="4"/>
        <v>4.0000000000048885E-3</v>
      </c>
      <c r="I91" s="10">
        <f t="shared" si="5"/>
        <v>0.99991517156550869</v>
      </c>
      <c r="J91" s="17">
        <f t="shared" si="6"/>
        <v>5075.2259999999997</v>
      </c>
      <c r="K91" s="16"/>
      <c r="L91" s="17">
        <f t="shared" si="7"/>
        <v>0</v>
      </c>
    </row>
    <row r="92" spans="1:12" x14ac:dyDescent="0.25">
      <c r="A92" s="9" t="s">
        <v>20</v>
      </c>
      <c r="B92" s="29" t="s">
        <v>163</v>
      </c>
      <c r="C92" s="9">
        <v>180</v>
      </c>
      <c r="D92" s="9">
        <v>200</v>
      </c>
      <c r="E92" s="9">
        <v>13</v>
      </c>
      <c r="F92" s="9" t="s">
        <v>13</v>
      </c>
      <c r="G92" s="9">
        <v>13</v>
      </c>
      <c r="H92" s="9">
        <f t="shared" si="4"/>
        <v>0</v>
      </c>
      <c r="I92" s="10">
        <f t="shared" si="5"/>
        <v>1</v>
      </c>
      <c r="J92" s="17">
        <f t="shared" si="6"/>
        <v>2600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164</v>
      </c>
      <c r="C93" s="9">
        <v>183</v>
      </c>
      <c r="D93" s="9">
        <v>215.28</v>
      </c>
      <c r="E93" s="9">
        <v>19.974</v>
      </c>
      <c r="F93" s="9" t="s">
        <v>10</v>
      </c>
      <c r="G93" s="9">
        <v>19.97</v>
      </c>
      <c r="H93" s="9">
        <f t="shared" si="4"/>
        <v>4.0000000000013358E-3</v>
      </c>
      <c r="I93" s="10">
        <f t="shared" si="5"/>
        <v>0.99979973966155999</v>
      </c>
      <c r="J93" s="17">
        <f t="shared" si="6"/>
        <v>4299.1415999999999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165</v>
      </c>
      <c r="C94" s="9">
        <v>185</v>
      </c>
      <c r="D94" s="9">
        <v>96.88</v>
      </c>
      <c r="E94" s="9">
        <v>61.966000000000001</v>
      </c>
      <c r="F94" s="9" t="s">
        <v>10</v>
      </c>
      <c r="G94" s="9">
        <v>61.97</v>
      </c>
      <c r="H94" s="9">
        <f t="shared" si="4"/>
        <v>-3.9999999999977831E-3</v>
      </c>
      <c r="I94" s="10">
        <f t="shared" si="5"/>
        <v>1.0000645515282574</v>
      </c>
      <c r="J94" s="17">
        <f t="shared" si="6"/>
        <v>6003.6535999999996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326</v>
      </c>
      <c r="C95" s="9">
        <v>186</v>
      </c>
      <c r="D95" s="9">
        <v>16.149999999999999</v>
      </c>
      <c r="E95" s="9">
        <v>345.50400000000002</v>
      </c>
      <c r="F95" s="9" t="s">
        <v>10</v>
      </c>
      <c r="G95" s="9">
        <v>345.5</v>
      </c>
      <c r="H95" s="9">
        <f t="shared" si="4"/>
        <v>4.0000000000190994E-3</v>
      </c>
      <c r="I95" s="10">
        <f t="shared" si="5"/>
        <v>0.99998842271001198</v>
      </c>
      <c r="J95" s="17">
        <f t="shared" si="6"/>
        <v>5579.8249999999998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327</v>
      </c>
      <c r="C96" s="9">
        <v>190</v>
      </c>
      <c r="D96" s="9">
        <v>32.292000000000002</v>
      </c>
      <c r="E96" s="9">
        <v>345.50400000000002</v>
      </c>
      <c r="F96" s="9" t="s">
        <v>10</v>
      </c>
      <c r="G96" s="9">
        <v>345.5</v>
      </c>
      <c r="H96" s="9">
        <f t="shared" si="4"/>
        <v>4.0000000000190994E-3</v>
      </c>
      <c r="I96" s="10">
        <f t="shared" si="5"/>
        <v>0.99998842271001198</v>
      </c>
      <c r="J96" s="17">
        <f t="shared" si="6"/>
        <v>11156.886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169</v>
      </c>
      <c r="C97" s="9">
        <v>191</v>
      </c>
      <c r="D97" s="9">
        <v>16.149999999999999</v>
      </c>
      <c r="E97" s="9">
        <v>58.07</v>
      </c>
      <c r="F97" s="9" t="s">
        <v>10</v>
      </c>
      <c r="G97" s="9">
        <v>58.07</v>
      </c>
      <c r="H97" s="9">
        <f t="shared" si="4"/>
        <v>0</v>
      </c>
      <c r="I97" s="10">
        <f t="shared" si="5"/>
        <v>1</v>
      </c>
      <c r="J97" s="17">
        <f t="shared" si="6"/>
        <v>937.83049999999992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170</v>
      </c>
      <c r="C98" s="9">
        <v>192</v>
      </c>
      <c r="D98" s="9">
        <v>48.438000000000002</v>
      </c>
      <c r="E98" s="9">
        <v>524.43299999999999</v>
      </c>
      <c r="F98" s="9" t="s">
        <v>10</v>
      </c>
      <c r="G98" s="9">
        <v>524.42999999999995</v>
      </c>
      <c r="H98" s="9">
        <f t="shared" si="4"/>
        <v>3.0000000000427463E-3</v>
      </c>
      <c r="I98" s="10">
        <f t="shared" si="5"/>
        <v>0.99999427953618469</v>
      </c>
      <c r="J98" s="17">
        <f t="shared" si="6"/>
        <v>25402.340339999999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171</v>
      </c>
      <c r="C99" s="9">
        <v>193</v>
      </c>
      <c r="D99" s="9">
        <v>16.149999999999999</v>
      </c>
      <c r="E99" s="9">
        <v>535.5</v>
      </c>
      <c r="F99" s="9" t="s">
        <v>10</v>
      </c>
      <c r="G99" s="9">
        <v>535.5</v>
      </c>
      <c r="H99" s="9">
        <f t="shared" si="4"/>
        <v>0</v>
      </c>
      <c r="I99" s="10">
        <f t="shared" si="5"/>
        <v>1</v>
      </c>
      <c r="J99" s="17">
        <f t="shared" si="6"/>
        <v>8648.3249999999989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172</v>
      </c>
      <c r="C100" s="9">
        <v>194</v>
      </c>
      <c r="D100" s="9">
        <v>26.91</v>
      </c>
      <c r="E100" s="9">
        <v>541.24900000000002</v>
      </c>
      <c r="F100" s="9" t="s">
        <v>10</v>
      </c>
      <c r="G100" s="9">
        <v>541.25</v>
      </c>
      <c r="H100" s="9">
        <f t="shared" si="4"/>
        <v>-9.9999999997635314E-4</v>
      </c>
      <c r="I100" s="10">
        <f t="shared" si="5"/>
        <v>1.0000018475784713</v>
      </c>
      <c r="J100" s="17">
        <f t="shared" si="6"/>
        <v>14565.0375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173</v>
      </c>
      <c r="C101" s="9">
        <v>215</v>
      </c>
      <c r="D101" s="9">
        <v>301.392</v>
      </c>
      <c r="E101" s="9">
        <v>19.14</v>
      </c>
      <c r="F101" s="9" t="s">
        <v>10</v>
      </c>
      <c r="G101" s="9">
        <v>0</v>
      </c>
      <c r="H101" s="9">
        <f t="shared" si="4"/>
        <v>19.14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173</v>
      </c>
      <c r="C102" s="9">
        <v>215</v>
      </c>
      <c r="D102" s="9">
        <v>301.392</v>
      </c>
      <c r="E102" s="9">
        <v>19.14</v>
      </c>
      <c r="F102" s="9" t="s">
        <v>10</v>
      </c>
      <c r="G102" s="9">
        <v>19.14</v>
      </c>
      <c r="H102" s="9">
        <f t="shared" si="4"/>
        <v>0</v>
      </c>
      <c r="I102" s="10">
        <f t="shared" si="5"/>
        <v>1</v>
      </c>
      <c r="J102" s="17">
        <f t="shared" si="6"/>
        <v>5768.6428800000003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232</v>
      </c>
      <c r="C103" s="9">
        <v>217</v>
      </c>
      <c r="D103" s="9">
        <v>450</v>
      </c>
      <c r="E103" s="9">
        <v>2</v>
      </c>
      <c r="F103" s="9" t="s">
        <v>13</v>
      </c>
      <c r="G103" s="9">
        <v>0</v>
      </c>
      <c r="H103" s="9">
        <f t="shared" si="4"/>
        <v>2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232</v>
      </c>
      <c r="C104" s="9">
        <v>217</v>
      </c>
      <c r="D104" s="9">
        <v>450</v>
      </c>
      <c r="E104" s="9">
        <v>2</v>
      </c>
      <c r="F104" s="9" t="s">
        <v>13</v>
      </c>
      <c r="G104" s="9">
        <v>0</v>
      </c>
      <c r="H104" s="9">
        <f t="shared" si="4"/>
        <v>2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174</v>
      </c>
      <c r="C105" s="9">
        <v>218</v>
      </c>
      <c r="D105" s="9">
        <v>350</v>
      </c>
      <c r="E105" s="9">
        <v>15</v>
      </c>
      <c r="F105" s="9" t="s">
        <v>13</v>
      </c>
      <c r="G105" s="9">
        <v>0</v>
      </c>
      <c r="H105" s="9">
        <f t="shared" si="4"/>
        <v>15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174</v>
      </c>
      <c r="C106" s="9">
        <v>218</v>
      </c>
      <c r="D106" s="9">
        <v>350</v>
      </c>
      <c r="E106" s="9">
        <v>15</v>
      </c>
      <c r="F106" s="9" t="s">
        <v>13</v>
      </c>
      <c r="G106" s="9">
        <v>7</v>
      </c>
      <c r="H106" s="9">
        <f t="shared" si="4"/>
        <v>8</v>
      </c>
      <c r="I106" s="10">
        <f t="shared" si="5"/>
        <v>0.46666666666666667</v>
      </c>
      <c r="J106" s="17">
        <f t="shared" si="6"/>
        <v>2450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175</v>
      </c>
      <c r="C107" s="9">
        <v>219</v>
      </c>
      <c r="D107" s="9">
        <v>82</v>
      </c>
      <c r="E107" s="9">
        <v>40.76</v>
      </c>
      <c r="F107" s="9" t="s">
        <v>19</v>
      </c>
      <c r="G107" s="9">
        <v>0</v>
      </c>
      <c r="H107" s="9">
        <f t="shared" si="4"/>
        <v>40.76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175</v>
      </c>
      <c r="C108" s="9">
        <v>219</v>
      </c>
      <c r="D108" s="9">
        <v>82</v>
      </c>
      <c r="E108" s="9">
        <v>40.76</v>
      </c>
      <c r="F108" s="9" t="s">
        <v>19</v>
      </c>
      <c r="G108" s="9">
        <v>40.76</v>
      </c>
      <c r="H108" s="9">
        <f t="shared" si="4"/>
        <v>0</v>
      </c>
      <c r="I108" s="10">
        <f t="shared" si="5"/>
        <v>1</v>
      </c>
      <c r="J108" s="17">
        <f t="shared" si="6"/>
        <v>3342.3199999999997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176</v>
      </c>
      <c r="C109" s="9">
        <v>220</v>
      </c>
      <c r="D109" s="9">
        <v>32.799999999999997</v>
      </c>
      <c r="E109" s="9">
        <v>98.78</v>
      </c>
      <c r="F109" s="9" t="s">
        <v>19</v>
      </c>
      <c r="G109" s="9">
        <v>0</v>
      </c>
      <c r="H109" s="9">
        <f t="shared" si="4"/>
        <v>98.78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176</v>
      </c>
      <c r="C110" s="9">
        <v>220</v>
      </c>
      <c r="D110" s="9">
        <v>32.799999999999997</v>
      </c>
      <c r="E110" s="9">
        <v>98.78</v>
      </c>
      <c r="F110" s="9" t="s">
        <v>19</v>
      </c>
      <c r="G110" s="9">
        <v>98.78</v>
      </c>
      <c r="H110" s="9">
        <f t="shared" si="4"/>
        <v>0</v>
      </c>
      <c r="I110" s="10">
        <f t="shared" si="5"/>
        <v>1</v>
      </c>
      <c r="J110" s="17">
        <f t="shared" si="6"/>
        <v>3239.9839999999999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177</v>
      </c>
      <c r="C111" s="9">
        <v>221</v>
      </c>
      <c r="D111" s="9">
        <v>131.19999999999999</v>
      </c>
      <c r="E111" s="9">
        <v>26.83</v>
      </c>
      <c r="F111" s="9" t="s">
        <v>19</v>
      </c>
      <c r="G111" s="9">
        <v>0</v>
      </c>
      <c r="H111" s="9">
        <f t="shared" si="4"/>
        <v>26.83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177</v>
      </c>
      <c r="C112" s="9">
        <v>221</v>
      </c>
      <c r="D112" s="9">
        <v>131.19999999999999</v>
      </c>
      <c r="E112" s="9">
        <v>26.83</v>
      </c>
      <c r="F112" s="9" t="s">
        <v>19</v>
      </c>
      <c r="G112" s="9">
        <v>26.83</v>
      </c>
      <c r="H112" s="9">
        <f t="shared" si="4"/>
        <v>0</v>
      </c>
      <c r="I112" s="10">
        <f t="shared" si="5"/>
        <v>1</v>
      </c>
      <c r="J112" s="17">
        <f t="shared" si="6"/>
        <v>3520.0959999999995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178</v>
      </c>
      <c r="C113" s="9">
        <v>222</v>
      </c>
      <c r="D113" s="9">
        <v>1000</v>
      </c>
      <c r="E113" s="9">
        <v>3</v>
      </c>
      <c r="F113" s="9" t="s">
        <v>13</v>
      </c>
      <c r="G113" s="9">
        <v>0</v>
      </c>
      <c r="H113" s="9">
        <f t="shared" si="4"/>
        <v>3</v>
      </c>
      <c r="I113" s="10">
        <f t="shared" si="5"/>
        <v>0</v>
      </c>
      <c r="J113" s="17">
        <f t="shared" si="6"/>
        <v>0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178</v>
      </c>
      <c r="C114" s="9">
        <v>222</v>
      </c>
      <c r="D114" s="9">
        <v>1000</v>
      </c>
      <c r="E114" s="9">
        <v>3</v>
      </c>
      <c r="F114" s="9" t="s">
        <v>13</v>
      </c>
      <c r="G114" s="9">
        <v>0</v>
      </c>
      <c r="H114" s="9">
        <f t="shared" si="4"/>
        <v>3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179</v>
      </c>
      <c r="C115" s="9">
        <v>224</v>
      </c>
      <c r="D115" s="9">
        <v>183</v>
      </c>
      <c r="E115" s="9">
        <v>51.942</v>
      </c>
      <c r="F115" s="9" t="s">
        <v>10</v>
      </c>
      <c r="G115" s="9">
        <v>0</v>
      </c>
      <c r="H115" s="9">
        <f t="shared" si="4"/>
        <v>51.942</v>
      </c>
      <c r="I115" s="10">
        <f t="shared" si="5"/>
        <v>0</v>
      </c>
      <c r="J115" s="17">
        <f t="shared" si="6"/>
        <v>0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179</v>
      </c>
      <c r="C116" s="9">
        <v>224</v>
      </c>
      <c r="D116" s="9">
        <v>183</v>
      </c>
      <c r="E116" s="9">
        <v>51.942</v>
      </c>
      <c r="F116" s="9" t="s">
        <v>10</v>
      </c>
      <c r="G116" s="9">
        <v>51.94</v>
      </c>
      <c r="H116" s="9">
        <f t="shared" si="4"/>
        <v>2.0000000000024443E-3</v>
      </c>
      <c r="I116" s="10">
        <f t="shared" si="5"/>
        <v>0.99996149551422731</v>
      </c>
      <c r="J116" s="17">
        <f t="shared" si="6"/>
        <v>9505.02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180</v>
      </c>
      <c r="C117" s="9">
        <v>225</v>
      </c>
      <c r="D117" s="9">
        <v>49.2</v>
      </c>
      <c r="E117" s="9">
        <v>47.097999999999999</v>
      </c>
      <c r="F117" s="9" t="s">
        <v>19</v>
      </c>
      <c r="G117" s="9">
        <v>0</v>
      </c>
      <c r="H117" s="9">
        <f t="shared" si="4"/>
        <v>47.097999999999999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2" x14ac:dyDescent="0.25">
      <c r="A118" s="9" t="s">
        <v>32</v>
      </c>
      <c r="B118" s="29" t="s">
        <v>180</v>
      </c>
      <c r="C118" s="9">
        <v>225</v>
      </c>
      <c r="D118" s="9">
        <v>49.2</v>
      </c>
      <c r="E118" s="9">
        <v>47.097999999999999</v>
      </c>
      <c r="F118" s="9" t="s">
        <v>19</v>
      </c>
      <c r="G118" s="9">
        <v>47.1</v>
      </c>
      <c r="H118" s="9">
        <f t="shared" si="4"/>
        <v>-2.0000000000024443E-3</v>
      </c>
      <c r="I118" s="10">
        <f t="shared" si="5"/>
        <v>1.0000424646481805</v>
      </c>
      <c r="J118" s="17">
        <f t="shared" si="6"/>
        <v>2317.3200000000002</v>
      </c>
      <c r="K118" s="16"/>
      <c r="L118" s="17">
        <f t="shared" si="7"/>
        <v>0</v>
      </c>
    </row>
    <row r="119" spans="1:12" x14ac:dyDescent="0.25">
      <c r="A119" s="9" t="s">
        <v>22</v>
      </c>
      <c r="B119" s="29" t="s">
        <v>181</v>
      </c>
      <c r="C119" s="9">
        <v>226</v>
      </c>
      <c r="D119" s="9">
        <v>183</v>
      </c>
      <c r="E119" s="9">
        <v>49.616</v>
      </c>
      <c r="F119" s="9" t="s">
        <v>10</v>
      </c>
      <c r="G119" s="9">
        <v>0</v>
      </c>
      <c r="H119" s="9">
        <f t="shared" si="4"/>
        <v>49.616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32</v>
      </c>
      <c r="B120" s="29" t="s">
        <v>181</v>
      </c>
      <c r="C120" s="9">
        <v>226</v>
      </c>
      <c r="D120" s="9">
        <v>183</v>
      </c>
      <c r="E120" s="9">
        <v>49.616</v>
      </c>
      <c r="F120" s="9" t="s">
        <v>10</v>
      </c>
      <c r="G120" s="9">
        <v>49.62</v>
      </c>
      <c r="H120" s="9">
        <f t="shared" si="4"/>
        <v>-3.9999999999977831E-3</v>
      </c>
      <c r="I120" s="10">
        <f t="shared" si="5"/>
        <v>1.0000806191551113</v>
      </c>
      <c r="J120" s="17">
        <f t="shared" si="6"/>
        <v>9080.4599999999991</v>
      </c>
      <c r="K120" s="16"/>
      <c r="L120" s="17">
        <f t="shared" si="7"/>
        <v>0</v>
      </c>
    </row>
    <row r="121" spans="1:12" x14ac:dyDescent="0.25">
      <c r="A121" s="9" t="s">
        <v>22</v>
      </c>
      <c r="B121" s="29" t="s">
        <v>182</v>
      </c>
      <c r="C121" s="9">
        <v>227</v>
      </c>
      <c r="D121" s="9">
        <v>49.2</v>
      </c>
      <c r="E121" s="9">
        <v>49.264000000000003</v>
      </c>
      <c r="F121" s="9" t="s">
        <v>19</v>
      </c>
      <c r="G121" s="9">
        <v>0</v>
      </c>
      <c r="H121" s="9">
        <f t="shared" si="4"/>
        <v>49.264000000000003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182</v>
      </c>
      <c r="C122" s="9">
        <v>227</v>
      </c>
      <c r="D122" s="9">
        <v>49.2</v>
      </c>
      <c r="E122" s="9">
        <v>49.264000000000003</v>
      </c>
      <c r="F122" s="9" t="s">
        <v>19</v>
      </c>
      <c r="G122" s="9">
        <v>49.26</v>
      </c>
      <c r="H122" s="9">
        <f t="shared" si="4"/>
        <v>4.0000000000048885E-3</v>
      </c>
      <c r="I122" s="10">
        <f t="shared" si="5"/>
        <v>0.99991880480675532</v>
      </c>
      <c r="J122" s="17">
        <f t="shared" si="6"/>
        <v>2423.5920000000001</v>
      </c>
      <c r="K122" s="16"/>
      <c r="L122" s="17">
        <f t="shared" si="7"/>
        <v>0</v>
      </c>
    </row>
    <row r="123" spans="1:12" x14ac:dyDescent="0.25">
      <c r="A123" s="9" t="s">
        <v>22</v>
      </c>
      <c r="B123" s="29" t="s">
        <v>183</v>
      </c>
      <c r="C123" s="9">
        <v>228</v>
      </c>
      <c r="D123" s="9">
        <v>183</v>
      </c>
      <c r="E123" s="9">
        <v>2.6749999999999998</v>
      </c>
      <c r="F123" s="9" t="s">
        <v>10</v>
      </c>
      <c r="G123" s="9">
        <v>0</v>
      </c>
      <c r="H123" s="9">
        <f t="shared" si="4"/>
        <v>2.6749999999999998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32</v>
      </c>
      <c r="B124" s="29" t="s">
        <v>183</v>
      </c>
      <c r="C124" s="9">
        <v>228</v>
      </c>
      <c r="D124" s="9">
        <v>183</v>
      </c>
      <c r="E124" s="9">
        <v>2.6749999999999998</v>
      </c>
      <c r="F124" s="9" t="s">
        <v>10</v>
      </c>
      <c r="G124" s="9">
        <v>2.68</v>
      </c>
      <c r="H124" s="9">
        <f t="shared" si="4"/>
        <v>-5.0000000000003375E-3</v>
      </c>
      <c r="I124" s="10">
        <f t="shared" si="5"/>
        <v>1.0018691588785047</v>
      </c>
      <c r="J124" s="17">
        <f t="shared" si="6"/>
        <v>490.44000000000005</v>
      </c>
      <c r="K124" s="16"/>
      <c r="L124" s="17">
        <f t="shared" si="7"/>
        <v>0</v>
      </c>
    </row>
    <row r="125" spans="1:12" x14ac:dyDescent="0.25">
      <c r="A125" s="9" t="s">
        <v>22</v>
      </c>
      <c r="B125" s="29" t="s">
        <v>184</v>
      </c>
      <c r="C125" s="9">
        <v>229</v>
      </c>
      <c r="D125" s="9">
        <v>49.2</v>
      </c>
      <c r="E125" s="9">
        <v>3.7749999999999999</v>
      </c>
      <c r="F125" s="9" t="s">
        <v>19</v>
      </c>
      <c r="G125" s="9">
        <v>0</v>
      </c>
      <c r="H125" s="9">
        <f t="shared" si="4"/>
        <v>3.7749999999999999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32</v>
      </c>
      <c r="B126" s="29" t="s">
        <v>184</v>
      </c>
      <c r="C126" s="9">
        <v>229</v>
      </c>
      <c r="D126" s="9">
        <v>49.2</v>
      </c>
      <c r="E126" s="9">
        <v>3.7749999999999999</v>
      </c>
      <c r="F126" s="9" t="s">
        <v>19</v>
      </c>
      <c r="G126" s="9">
        <v>3.78</v>
      </c>
      <c r="H126" s="9">
        <f t="shared" si="4"/>
        <v>-4.9999999999998934E-3</v>
      </c>
      <c r="I126" s="10">
        <f t="shared" si="5"/>
        <v>1.0013245033112583</v>
      </c>
      <c r="J126" s="17">
        <f t="shared" si="6"/>
        <v>185.976</v>
      </c>
      <c r="K126" s="16"/>
      <c r="L126" s="17">
        <f t="shared" si="7"/>
        <v>0</v>
      </c>
    </row>
    <row r="127" spans="1:12" x14ac:dyDescent="0.25">
      <c r="A127" s="9" t="s">
        <v>22</v>
      </c>
      <c r="B127" s="29" t="s">
        <v>185</v>
      </c>
      <c r="C127" s="9">
        <v>230</v>
      </c>
      <c r="D127" s="9">
        <v>183</v>
      </c>
      <c r="E127" s="9">
        <v>3.4649999999999999</v>
      </c>
      <c r="F127" s="9" t="s">
        <v>10</v>
      </c>
      <c r="G127" s="9">
        <v>0</v>
      </c>
      <c r="H127" s="9">
        <f t="shared" si="4"/>
        <v>3.4649999999999999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32</v>
      </c>
      <c r="B128" s="29" t="s">
        <v>185</v>
      </c>
      <c r="C128" s="9">
        <v>230</v>
      </c>
      <c r="D128" s="9">
        <v>183</v>
      </c>
      <c r="E128" s="9">
        <v>3.4649999999999999</v>
      </c>
      <c r="F128" s="9" t="s">
        <v>10</v>
      </c>
      <c r="G128" s="9">
        <v>3.47</v>
      </c>
      <c r="H128" s="9">
        <f t="shared" si="4"/>
        <v>-5.0000000000003375E-3</v>
      </c>
      <c r="I128" s="10">
        <f t="shared" si="5"/>
        <v>1.0014430014430016</v>
      </c>
      <c r="J128" s="17">
        <f t="shared" si="6"/>
        <v>635.01</v>
      </c>
      <c r="K128" s="16"/>
      <c r="L128" s="17">
        <f t="shared" si="7"/>
        <v>0</v>
      </c>
    </row>
    <row r="129" spans="1:12" x14ac:dyDescent="0.25">
      <c r="A129" s="9" t="s">
        <v>22</v>
      </c>
      <c r="B129" s="29" t="s">
        <v>186</v>
      </c>
      <c r="C129" s="9">
        <v>231</v>
      </c>
      <c r="D129" s="9">
        <v>49.2</v>
      </c>
      <c r="E129" s="9">
        <v>7.95</v>
      </c>
      <c r="F129" s="9" t="s">
        <v>19</v>
      </c>
      <c r="G129" s="9">
        <v>0</v>
      </c>
      <c r="H129" s="9">
        <f t="shared" si="4"/>
        <v>7.95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32</v>
      </c>
      <c r="B130" s="29" t="s">
        <v>186</v>
      </c>
      <c r="C130" s="9">
        <v>231</v>
      </c>
      <c r="D130" s="9">
        <v>49.2</v>
      </c>
      <c r="E130" s="9">
        <v>7.95</v>
      </c>
      <c r="F130" s="9" t="s">
        <v>19</v>
      </c>
      <c r="G130" s="9">
        <v>7.95</v>
      </c>
      <c r="H130" s="9">
        <f t="shared" si="4"/>
        <v>0</v>
      </c>
      <c r="I130" s="10">
        <f t="shared" si="5"/>
        <v>1</v>
      </c>
      <c r="J130" s="17">
        <f t="shared" si="6"/>
        <v>391.14000000000004</v>
      </c>
      <c r="K130" s="16"/>
      <c r="L130" s="17">
        <f t="shared" si="7"/>
        <v>0</v>
      </c>
    </row>
    <row r="131" spans="1:12" x14ac:dyDescent="0.25">
      <c r="A131" s="9" t="s">
        <v>22</v>
      </c>
      <c r="B131" s="29" t="s">
        <v>187</v>
      </c>
      <c r="C131" s="9">
        <v>232</v>
      </c>
      <c r="D131" s="9">
        <v>183</v>
      </c>
      <c r="E131" s="9">
        <v>7.8639999999999999</v>
      </c>
      <c r="F131" s="9" t="s">
        <v>10</v>
      </c>
      <c r="G131" s="9">
        <v>0</v>
      </c>
      <c r="H131" s="9">
        <f t="shared" si="4"/>
        <v>7.8639999999999999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32</v>
      </c>
      <c r="B132" s="29" t="s">
        <v>187</v>
      </c>
      <c r="C132" s="9">
        <v>232</v>
      </c>
      <c r="D132" s="9">
        <v>183</v>
      </c>
      <c r="E132" s="9">
        <v>7.8639999999999999</v>
      </c>
      <c r="F132" s="9" t="s">
        <v>10</v>
      </c>
      <c r="G132" s="9">
        <v>7.86</v>
      </c>
      <c r="H132" s="9">
        <f t="shared" si="4"/>
        <v>3.9999999999995595E-3</v>
      </c>
      <c r="I132" s="10">
        <f t="shared" si="5"/>
        <v>0.99949135300101732</v>
      </c>
      <c r="J132" s="17">
        <f t="shared" si="6"/>
        <v>1438.38</v>
      </c>
      <c r="K132" s="16"/>
      <c r="L132" s="17">
        <f t="shared" si="7"/>
        <v>0</v>
      </c>
    </row>
    <row r="133" spans="1:12" x14ac:dyDescent="0.25">
      <c r="A133" s="9" t="s">
        <v>22</v>
      </c>
      <c r="B133" s="29" t="s">
        <v>188</v>
      </c>
      <c r="C133" s="9">
        <v>233</v>
      </c>
      <c r="D133" s="9">
        <v>49.2</v>
      </c>
      <c r="E133" s="9">
        <v>7.05</v>
      </c>
      <c r="F133" s="9" t="s">
        <v>19</v>
      </c>
      <c r="G133" s="9">
        <v>0</v>
      </c>
      <c r="H133" s="9">
        <f t="shared" ref="H133:H171" si="8">E133-G133</f>
        <v>7.05</v>
      </c>
      <c r="I133" s="10">
        <f t="shared" ref="I133:I171" si="9">G133/E133</f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9" t="s">
        <v>32</v>
      </c>
      <c r="B134" s="29" t="s">
        <v>188</v>
      </c>
      <c r="C134" s="9">
        <v>233</v>
      </c>
      <c r="D134" s="9">
        <v>49.2</v>
      </c>
      <c r="E134" s="9">
        <v>7.05</v>
      </c>
      <c r="F134" s="9" t="s">
        <v>19</v>
      </c>
      <c r="G134" s="9">
        <v>7.05</v>
      </c>
      <c r="H134" s="9">
        <f t="shared" si="8"/>
        <v>0</v>
      </c>
      <c r="I134" s="10">
        <f t="shared" si="9"/>
        <v>1</v>
      </c>
      <c r="J134" s="17">
        <f t="shared" si="6"/>
        <v>346.86</v>
      </c>
      <c r="K134" s="16"/>
      <c r="L134" s="17">
        <f t="shared" si="7"/>
        <v>0</v>
      </c>
    </row>
    <row r="135" spans="1:12" x14ac:dyDescent="0.25">
      <c r="A135" s="9" t="s">
        <v>22</v>
      </c>
      <c r="B135" s="29" t="s">
        <v>189</v>
      </c>
      <c r="C135" s="9">
        <v>234</v>
      </c>
      <c r="D135" s="9">
        <v>172.22399999999999</v>
      </c>
      <c r="E135" s="9">
        <v>13.454000000000001</v>
      </c>
      <c r="F135" s="9" t="s">
        <v>10</v>
      </c>
      <c r="G135" s="9">
        <v>0</v>
      </c>
      <c r="H135" s="9">
        <f t="shared" si="8"/>
        <v>13.454000000000001</v>
      </c>
      <c r="I135" s="10">
        <f t="shared" si="9"/>
        <v>0</v>
      </c>
      <c r="J135" s="17">
        <f t="shared" si="6"/>
        <v>0</v>
      </c>
      <c r="K135" s="16"/>
      <c r="L135" s="17">
        <f t="shared" si="7"/>
        <v>0</v>
      </c>
    </row>
    <row r="136" spans="1:12" x14ac:dyDescent="0.25">
      <c r="A136" s="9" t="s">
        <v>32</v>
      </c>
      <c r="B136" s="29" t="s">
        <v>189</v>
      </c>
      <c r="C136" s="9">
        <v>234</v>
      </c>
      <c r="D136" s="9">
        <v>172.22399999999999</v>
      </c>
      <c r="E136" s="9">
        <v>13.454000000000001</v>
      </c>
      <c r="F136" s="9" t="s">
        <v>10</v>
      </c>
      <c r="G136" s="9">
        <v>13.45</v>
      </c>
      <c r="H136" s="9">
        <f t="shared" si="8"/>
        <v>4.0000000000013358E-3</v>
      </c>
      <c r="I136" s="10">
        <f t="shared" si="9"/>
        <v>0.99970269064962081</v>
      </c>
      <c r="J136" s="17">
        <f t="shared" si="6"/>
        <v>2316.4127999999996</v>
      </c>
      <c r="K136" s="16"/>
      <c r="L136" s="17">
        <f t="shared" si="7"/>
        <v>0</v>
      </c>
    </row>
    <row r="137" spans="1:12" x14ac:dyDescent="0.25">
      <c r="A137" s="9" t="s">
        <v>22</v>
      </c>
      <c r="B137" s="29" t="s">
        <v>190</v>
      </c>
      <c r="C137" s="9">
        <v>235</v>
      </c>
      <c r="D137" s="9">
        <v>2.5</v>
      </c>
      <c r="E137" s="9">
        <v>1327.9869000000001</v>
      </c>
      <c r="F137" s="9" t="s">
        <v>23</v>
      </c>
      <c r="G137" s="9">
        <v>0</v>
      </c>
      <c r="H137" s="9">
        <f t="shared" si="8"/>
        <v>1327.9869000000001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32</v>
      </c>
      <c r="B138" s="29" t="s">
        <v>190</v>
      </c>
      <c r="C138" s="9">
        <v>235</v>
      </c>
      <c r="D138" s="9">
        <v>2.5</v>
      </c>
      <c r="E138" s="9">
        <v>1327.9869000000001</v>
      </c>
      <c r="F138" s="9" t="s">
        <v>23</v>
      </c>
      <c r="G138" s="9">
        <v>1327.99</v>
      </c>
      <c r="H138" s="9">
        <f t="shared" si="8"/>
        <v>-3.0999999999039574E-3</v>
      </c>
      <c r="I138" s="10">
        <f t="shared" si="9"/>
        <v>1.0000023343603766</v>
      </c>
      <c r="J138" s="17">
        <f t="shared" si="6"/>
        <v>3319.9749999999999</v>
      </c>
      <c r="K138" s="16"/>
      <c r="L138" s="17">
        <f t="shared" si="7"/>
        <v>0</v>
      </c>
    </row>
    <row r="139" spans="1:12" x14ac:dyDescent="0.25">
      <c r="A139" s="9" t="s">
        <v>22</v>
      </c>
      <c r="B139" s="29" t="s">
        <v>191</v>
      </c>
      <c r="C139" s="9">
        <v>237</v>
      </c>
      <c r="D139" s="9">
        <v>183</v>
      </c>
      <c r="E139" s="9">
        <v>3.5019999999999998</v>
      </c>
      <c r="F139" s="9" t="s">
        <v>10</v>
      </c>
      <c r="G139" s="9">
        <v>0</v>
      </c>
      <c r="H139" s="9">
        <f t="shared" si="8"/>
        <v>3.5019999999999998</v>
      </c>
      <c r="I139" s="10">
        <f t="shared" si="9"/>
        <v>0</v>
      </c>
      <c r="J139" s="17">
        <f t="shared" ref="J139" si="10">D139*G139</f>
        <v>0</v>
      </c>
      <c r="K139" s="16"/>
      <c r="L139" s="17">
        <f t="shared" ref="L139" si="11">D139*E139*K139</f>
        <v>0</v>
      </c>
    </row>
    <row r="140" spans="1:12" x14ac:dyDescent="0.25">
      <c r="A140" s="9" t="s">
        <v>32</v>
      </c>
      <c r="B140" s="29" t="s">
        <v>191</v>
      </c>
      <c r="C140" s="9">
        <v>237</v>
      </c>
      <c r="D140" s="9">
        <v>183</v>
      </c>
      <c r="E140" s="9">
        <v>3.5019999999999998</v>
      </c>
      <c r="F140" s="9" t="s">
        <v>10</v>
      </c>
      <c r="G140" s="9">
        <v>3.5</v>
      </c>
      <c r="H140" s="9">
        <f t="shared" si="8"/>
        <v>1.9999999999997797E-3</v>
      </c>
      <c r="I140" s="10">
        <f t="shared" si="9"/>
        <v>0.99942889777270139</v>
      </c>
      <c r="J140" s="17">
        <f t="shared" ref="J140:J171" si="12">D140*G140</f>
        <v>640.5</v>
      </c>
      <c r="K140" s="16"/>
      <c r="L140" s="17">
        <f t="shared" ref="L140:L171" si="13">D140*E140*K140</f>
        <v>0</v>
      </c>
    </row>
    <row r="141" spans="1:12" x14ac:dyDescent="0.25">
      <c r="A141" s="9" t="s">
        <v>22</v>
      </c>
      <c r="B141" s="29" t="s">
        <v>192</v>
      </c>
      <c r="C141" s="9">
        <v>238</v>
      </c>
      <c r="D141" s="9">
        <v>183</v>
      </c>
      <c r="E141" s="9">
        <v>13.395</v>
      </c>
      <c r="F141" s="9" t="s">
        <v>10</v>
      </c>
      <c r="G141" s="9">
        <v>0</v>
      </c>
      <c r="H141" s="9">
        <f t="shared" si="8"/>
        <v>13.395</v>
      </c>
      <c r="I141" s="10">
        <f t="shared" si="9"/>
        <v>0</v>
      </c>
      <c r="J141" s="17">
        <f t="shared" si="12"/>
        <v>0</v>
      </c>
      <c r="K141" s="16"/>
      <c r="L141" s="17">
        <f t="shared" si="13"/>
        <v>0</v>
      </c>
    </row>
    <row r="142" spans="1:12" x14ac:dyDescent="0.25">
      <c r="A142" s="9" t="s">
        <v>32</v>
      </c>
      <c r="B142" s="29" t="s">
        <v>192</v>
      </c>
      <c r="C142" s="9">
        <v>238</v>
      </c>
      <c r="D142" s="9">
        <v>183</v>
      </c>
      <c r="E142" s="9">
        <v>13.395</v>
      </c>
      <c r="F142" s="9" t="s">
        <v>10</v>
      </c>
      <c r="G142" s="9">
        <v>13.4</v>
      </c>
      <c r="H142" s="9">
        <f t="shared" si="8"/>
        <v>-5.0000000000007816E-3</v>
      </c>
      <c r="I142" s="10">
        <f t="shared" si="9"/>
        <v>1.0003732736095559</v>
      </c>
      <c r="J142" s="17">
        <f t="shared" si="12"/>
        <v>2452.2000000000003</v>
      </c>
      <c r="K142" s="16"/>
      <c r="L142" s="17">
        <f t="shared" si="13"/>
        <v>0</v>
      </c>
    </row>
    <row r="143" spans="1:12" x14ac:dyDescent="0.25">
      <c r="A143" s="9" t="s">
        <v>22</v>
      </c>
      <c r="B143" s="29" t="s">
        <v>193</v>
      </c>
      <c r="C143" s="9">
        <v>239</v>
      </c>
      <c r="D143" s="9">
        <v>183</v>
      </c>
      <c r="E143" s="9">
        <v>7.1479999999999997</v>
      </c>
      <c r="F143" s="9" t="s">
        <v>10</v>
      </c>
      <c r="G143" s="9">
        <v>0</v>
      </c>
      <c r="H143" s="9">
        <f t="shared" si="8"/>
        <v>7.1479999999999997</v>
      </c>
      <c r="I143" s="10">
        <f t="shared" si="9"/>
        <v>0</v>
      </c>
      <c r="J143" s="17">
        <f t="shared" si="12"/>
        <v>0</v>
      </c>
      <c r="K143" s="16"/>
      <c r="L143" s="17">
        <f t="shared" si="13"/>
        <v>0</v>
      </c>
    </row>
    <row r="144" spans="1:12" x14ac:dyDescent="0.25">
      <c r="A144" s="9" t="s">
        <v>32</v>
      </c>
      <c r="B144" s="29" t="s">
        <v>193</v>
      </c>
      <c r="C144" s="9">
        <v>239</v>
      </c>
      <c r="D144" s="9">
        <v>183</v>
      </c>
      <c r="E144" s="9">
        <v>7.1479999999999997</v>
      </c>
      <c r="F144" s="9" t="s">
        <v>10</v>
      </c>
      <c r="G144" s="9">
        <v>7.15</v>
      </c>
      <c r="H144" s="9">
        <f t="shared" si="8"/>
        <v>-2.0000000000006679E-3</v>
      </c>
      <c r="I144" s="10">
        <f t="shared" si="9"/>
        <v>1.0002797985450476</v>
      </c>
      <c r="J144" s="17">
        <f t="shared" si="12"/>
        <v>1308.45</v>
      </c>
      <c r="K144" s="16"/>
      <c r="L144" s="17">
        <f t="shared" si="13"/>
        <v>0</v>
      </c>
    </row>
    <row r="145" spans="1:12" x14ac:dyDescent="0.25">
      <c r="A145" s="9" t="s">
        <v>22</v>
      </c>
      <c r="B145" s="29" t="s">
        <v>194</v>
      </c>
      <c r="C145" s="9">
        <v>240</v>
      </c>
      <c r="D145" s="9">
        <v>183</v>
      </c>
      <c r="E145" s="9">
        <v>29.614000000000001</v>
      </c>
      <c r="F145" s="9" t="s">
        <v>10</v>
      </c>
      <c r="G145" s="9">
        <v>0</v>
      </c>
      <c r="H145" s="9">
        <f t="shared" si="8"/>
        <v>29.614000000000001</v>
      </c>
      <c r="I145" s="10">
        <f t="shared" si="9"/>
        <v>0</v>
      </c>
      <c r="J145" s="17">
        <f t="shared" si="12"/>
        <v>0</v>
      </c>
      <c r="K145" s="16"/>
      <c r="L145" s="17">
        <f t="shared" si="13"/>
        <v>0</v>
      </c>
    </row>
    <row r="146" spans="1:12" x14ac:dyDescent="0.25">
      <c r="A146" s="9" t="s">
        <v>32</v>
      </c>
      <c r="B146" s="29" t="s">
        <v>194</v>
      </c>
      <c r="C146" s="9">
        <v>240</v>
      </c>
      <c r="D146" s="9">
        <v>183</v>
      </c>
      <c r="E146" s="9">
        <v>29.614000000000001</v>
      </c>
      <c r="F146" s="9" t="s">
        <v>10</v>
      </c>
      <c r="G146" s="9">
        <v>29.61</v>
      </c>
      <c r="H146" s="9">
        <f t="shared" si="8"/>
        <v>4.0000000000013358E-3</v>
      </c>
      <c r="I146" s="10">
        <f t="shared" si="9"/>
        <v>0.9998649287499155</v>
      </c>
      <c r="J146" s="17">
        <f t="shared" si="12"/>
        <v>5418.63</v>
      </c>
      <c r="K146" s="16"/>
      <c r="L146" s="17">
        <f t="shared" si="13"/>
        <v>0</v>
      </c>
    </row>
    <row r="147" spans="1:12" x14ac:dyDescent="0.25">
      <c r="A147" s="9" t="s">
        <v>21</v>
      </c>
      <c r="B147" s="29" t="s">
        <v>195</v>
      </c>
      <c r="C147" s="9">
        <v>245</v>
      </c>
      <c r="D147" s="9">
        <v>64.58</v>
      </c>
      <c r="E147" s="9">
        <v>189.15</v>
      </c>
      <c r="F147" s="9" t="s">
        <v>10</v>
      </c>
      <c r="G147" s="9">
        <f>E147</f>
        <v>189.15</v>
      </c>
      <c r="H147" s="9">
        <v>189.15</v>
      </c>
      <c r="I147" s="9">
        <v>0</v>
      </c>
      <c r="J147" s="17">
        <f t="shared" si="12"/>
        <v>12215.307000000001</v>
      </c>
      <c r="K147" s="16"/>
      <c r="L147" s="17">
        <f t="shared" si="13"/>
        <v>0</v>
      </c>
    </row>
    <row r="148" spans="1:12" x14ac:dyDescent="0.25">
      <c r="A148" s="9" t="s">
        <v>18</v>
      </c>
      <c r="B148" s="29" t="s">
        <v>196</v>
      </c>
      <c r="C148" s="9">
        <v>246</v>
      </c>
      <c r="D148" s="9">
        <v>15500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2"/>
        <v>15500</v>
      </c>
      <c r="K148" s="16"/>
      <c r="L148" s="17">
        <f t="shared" si="13"/>
        <v>0</v>
      </c>
    </row>
    <row r="149" spans="1:12" x14ac:dyDescent="0.25">
      <c r="A149" s="9" t="s">
        <v>18</v>
      </c>
      <c r="B149" s="29" t="s">
        <v>273</v>
      </c>
      <c r="C149" s="9">
        <v>247</v>
      </c>
      <c r="D149" s="9">
        <v>600</v>
      </c>
      <c r="E149" s="9">
        <v>1</v>
      </c>
      <c r="F149" s="9" t="s">
        <v>13</v>
      </c>
      <c r="G149" s="9">
        <f t="shared" ref="G149:G150" si="14">E149</f>
        <v>1</v>
      </c>
      <c r="H149" s="9">
        <f t="shared" si="8"/>
        <v>0</v>
      </c>
      <c r="I149" s="10">
        <f t="shared" ref="I149" si="15">(G149/E149)</f>
        <v>1</v>
      </c>
      <c r="J149" s="18">
        <f t="shared" ref="J149" si="16">D149*E149*I149</f>
        <v>600</v>
      </c>
      <c r="K149" s="10"/>
      <c r="L149" s="18">
        <f t="shared" si="13"/>
        <v>0</v>
      </c>
    </row>
    <row r="150" spans="1:12" x14ac:dyDescent="0.25">
      <c r="A150" s="9" t="s">
        <v>18</v>
      </c>
      <c r="B150" s="29" t="s">
        <v>197</v>
      </c>
      <c r="C150" s="9">
        <v>248</v>
      </c>
      <c r="D150" s="9">
        <v>2000</v>
      </c>
      <c r="E150" s="9">
        <v>1</v>
      </c>
      <c r="F150" s="9" t="s">
        <v>12</v>
      </c>
      <c r="G150" s="9">
        <f t="shared" si="14"/>
        <v>1</v>
      </c>
      <c r="H150" s="9">
        <f t="shared" si="8"/>
        <v>0</v>
      </c>
      <c r="I150" s="10">
        <f t="shared" si="9"/>
        <v>1</v>
      </c>
      <c r="J150" s="17">
        <f t="shared" si="12"/>
        <v>2000</v>
      </c>
      <c r="K150" s="16"/>
      <c r="L150" s="17">
        <f t="shared" si="13"/>
        <v>0</v>
      </c>
    </row>
    <row r="151" spans="1:12" x14ac:dyDescent="0.25">
      <c r="A151" s="9" t="s">
        <v>24</v>
      </c>
      <c r="B151" s="29" t="s">
        <v>198</v>
      </c>
      <c r="C151" s="9">
        <v>250</v>
      </c>
      <c r="D151" s="9">
        <v>9000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2"/>
        <v>9000</v>
      </c>
      <c r="K151" s="16"/>
      <c r="L151" s="17">
        <f t="shared" si="13"/>
        <v>0</v>
      </c>
    </row>
    <row r="152" spans="1:12" x14ac:dyDescent="0.25">
      <c r="A152" s="9" t="s">
        <v>24</v>
      </c>
      <c r="B152" s="29" t="s">
        <v>199</v>
      </c>
      <c r="C152" s="9">
        <v>251</v>
      </c>
      <c r="D152" s="9">
        <v>6000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2"/>
        <v>6000</v>
      </c>
      <c r="K152" s="16"/>
      <c r="L152" s="17">
        <f t="shared" si="13"/>
        <v>0</v>
      </c>
    </row>
    <row r="153" spans="1:12" x14ac:dyDescent="0.25">
      <c r="A153" s="9" t="s">
        <v>24</v>
      </c>
      <c r="B153" s="29" t="s">
        <v>200</v>
      </c>
      <c r="C153" s="9">
        <v>253</v>
      </c>
      <c r="D153" s="9">
        <v>500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2"/>
        <v>500</v>
      </c>
      <c r="K153" s="16"/>
      <c r="L153" s="17">
        <f t="shared" si="13"/>
        <v>0</v>
      </c>
    </row>
    <row r="154" spans="1:12" x14ac:dyDescent="0.25">
      <c r="A154" s="9" t="s">
        <v>24</v>
      </c>
      <c r="B154" s="29" t="s">
        <v>25</v>
      </c>
      <c r="C154" s="9">
        <v>254</v>
      </c>
      <c r="D154" s="9">
        <v>4000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2"/>
        <v>4000</v>
      </c>
      <c r="K154" s="16"/>
      <c r="L154" s="17">
        <f t="shared" si="13"/>
        <v>0</v>
      </c>
    </row>
    <row r="155" spans="1:12" x14ac:dyDescent="0.25">
      <c r="A155" s="9" t="s">
        <v>24</v>
      </c>
      <c r="B155" s="29" t="s">
        <v>201</v>
      </c>
      <c r="C155" s="9">
        <v>255</v>
      </c>
      <c r="D155" s="9">
        <v>6000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2"/>
        <v>6000</v>
      </c>
      <c r="K155" s="16"/>
      <c r="L155" s="17">
        <f t="shared" si="13"/>
        <v>0</v>
      </c>
    </row>
    <row r="156" spans="1:12" x14ac:dyDescent="0.25">
      <c r="A156" s="9" t="s">
        <v>24</v>
      </c>
      <c r="B156" s="29" t="s">
        <v>202</v>
      </c>
      <c r="C156" s="9">
        <v>257</v>
      </c>
      <c r="D156" s="9">
        <v>1800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2"/>
        <v>1800</v>
      </c>
      <c r="K156" s="16"/>
      <c r="L156" s="17">
        <f t="shared" si="13"/>
        <v>0</v>
      </c>
    </row>
    <row r="157" spans="1:12" x14ac:dyDescent="0.25">
      <c r="A157" s="9" t="s">
        <v>24</v>
      </c>
      <c r="B157" s="29" t="s">
        <v>203</v>
      </c>
      <c r="C157" s="9">
        <v>258</v>
      </c>
      <c r="D157" s="9">
        <v>2000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2"/>
        <v>0</v>
      </c>
      <c r="K157" s="16"/>
      <c r="L157" s="17">
        <f t="shared" si="13"/>
        <v>0</v>
      </c>
    </row>
    <row r="158" spans="1:12" x14ac:dyDescent="0.25">
      <c r="A158" s="9" t="s">
        <v>26</v>
      </c>
      <c r="B158" s="29" t="s">
        <v>204</v>
      </c>
      <c r="C158" s="9">
        <v>260</v>
      </c>
      <c r="D158" s="9">
        <v>5535</v>
      </c>
      <c r="E158" s="9">
        <f>15.188+14.8</f>
        <v>29.988</v>
      </c>
      <c r="F158" s="9" t="s">
        <v>19</v>
      </c>
      <c r="G158" s="9">
        <f>E158</f>
        <v>29.988</v>
      </c>
      <c r="H158" s="9">
        <f t="shared" si="8"/>
        <v>0</v>
      </c>
      <c r="I158" s="10">
        <f t="shared" si="9"/>
        <v>1</v>
      </c>
      <c r="J158" s="17">
        <f t="shared" si="12"/>
        <v>165983.57999999999</v>
      </c>
      <c r="K158" s="16"/>
      <c r="L158" s="17">
        <f t="shared" si="13"/>
        <v>0</v>
      </c>
    </row>
    <row r="159" spans="1:12" x14ac:dyDescent="0.25">
      <c r="A159" s="15" t="s">
        <v>27</v>
      </c>
      <c r="B159" s="15" t="s">
        <v>205</v>
      </c>
      <c r="C159" s="15">
        <v>262</v>
      </c>
      <c r="D159" s="15">
        <v>450</v>
      </c>
      <c r="E159" s="15">
        <v>3</v>
      </c>
      <c r="F159" s="15" t="s">
        <v>13</v>
      </c>
      <c r="G159" s="15">
        <v>3</v>
      </c>
      <c r="H159" s="9">
        <f t="shared" si="8"/>
        <v>0</v>
      </c>
      <c r="I159" s="16">
        <f t="shared" ref="I159" si="17">(G159/E159)</f>
        <v>1</v>
      </c>
      <c r="J159" s="17">
        <f t="shared" ref="J159" si="18">G159*D159</f>
        <v>1350</v>
      </c>
      <c r="K159" s="16"/>
      <c r="L159" s="17">
        <f t="shared" si="13"/>
        <v>0</v>
      </c>
    </row>
    <row r="160" spans="1:12" x14ac:dyDescent="0.25">
      <c r="A160" s="9" t="s">
        <v>28</v>
      </c>
      <c r="B160" s="29" t="s">
        <v>206</v>
      </c>
      <c r="C160" s="9">
        <v>263</v>
      </c>
      <c r="D160" s="9">
        <v>14832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2"/>
        <v>14832</v>
      </c>
      <c r="K160" s="16"/>
      <c r="L160" s="17">
        <f t="shared" si="13"/>
        <v>0</v>
      </c>
    </row>
    <row r="161" spans="1:12" x14ac:dyDescent="0.25">
      <c r="A161" s="9" t="s">
        <v>27</v>
      </c>
      <c r="B161" s="29" t="s">
        <v>207</v>
      </c>
      <c r="C161" s="9">
        <v>264</v>
      </c>
      <c r="D161" s="9">
        <v>1500</v>
      </c>
      <c r="E161" s="9">
        <v>1</v>
      </c>
      <c r="F161" s="9" t="s">
        <v>12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2"/>
        <v>1500</v>
      </c>
      <c r="K161" s="16"/>
      <c r="L161" s="17">
        <f t="shared" si="13"/>
        <v>0</v>
      </c>
    </row>
    <row r="162" spans="1:12" x14ac:dyDescent="0.25">
      <c r="A162" s="9" t="s">
        <v>29</v>
      </c>
      <c r="B162" s="29" t="s">
        <v>210</v>
      </c>
      <c r="C162" s="9">
        <v>272</v>
      </c>
      <c r="D162" s="9">
        <v>12000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2"/>
        <v>12000</v>
      </c>
      <c r="K162" s="16"/>
      <c r="L162" s="17">
        <f t="shared" si="13"/>
        <v>0</v>
      </c>
    </row>
    <row r="163" spans="1:12" x14ac:dyDescent="0.25">
      <c r="A163" s="9" t="s">
        <v>24</v>
      </c>
      <c r="B163" s="29" t="s">
        <v>233</v>
      </c>
      <c r="C163" s="9">
        <v>273</v>
      </c>
      <c r="D163" s="9">
        <v>1500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2"/>
        <v>1500</v>
      </c>
      <c r="K163" s="16"/>
      <c r="L163" s="17">
        <f t="shared" si="13"/>
        <v>0</v>
      </c>
    </row>
    <row r="164" spans="1:12" x14ac:dyDescent="0.25">
      <c r="A164" s="9" t="s">
        <v>30</v>
      </c>
      <c r="B164" s="29" t="s">
        <v>214</v>
      </c>
      <c r="C164" s="9">
        <v>277</v>
      </c>
      <c r="D164" s="9">
        <v>34</v>
      </c>
      <c r="E164" s="9">
        <v>76.528999999999996</v>
      </c>
      <c r="F164" s="9" t="s">
        <v>31</v>
      </c>
      <c r="G164" s="9">
        <f>E164</f>
        <v>76.528999999999996</v>
      </c>
      <c r="H164" s="9">
        <f t="shared" si="8"/>
        <v>0</v>
      </c>
      <c r="I164" s="10">
        <f t="shared" si="9"/>
        <v>1</v>
      </c>
      <c r="J164" s="17">
        <f t="shared" si="12"/>
        <v>2601.9859999999999</v>
      </c>
      <c r="K164" s="16"/>
      <c r="L164" s="17">
        <f t="shared" si="13"/>
        <v>0</v>
      </c>
    </row>
    <row r="165" spans="1:12" x14ac:dyDescent="0.25">
      <c r="A165" s="9" t="s">
        <v>30</v>
      </c>
      <c r="B165" s="29" t="s">
        <v>215</v>
      </c>
      <c r="C165" s="9">
        <v>278</v>
      </c>
      <c r="D165" s="9">
        <v>77</v>
      </c>
      <c r="E165" s="9">
        <v>29.302600000000002</v>
      </c>
      <c r="F165" s="9" t="s">
        <v>31</v>
      </c>
      <c r="G165" s="9">
        <v>29.3</v>
      </c>
      <c r="H165" s="9">
        <f t="shared" si="8"/>
        <v>2.6000000000010459E-3</v>
      </c>
      <c r="I165" s="10">
        <f t="shared" si="9"/>
        <v>0.99991127067222696</v>
      </c>
      <c r="J165" s="17">
        <f t="shared" si="12"/>
        <v>2256.1</v>
      </c>
      <c r="K165" s="16"/>
      <c r="L165" s="17">
        <f t="shared" si="13"/>
        <v>0</v>
      </c>
    </row>
    <row r="166" spans="1:12" x14ac:dyDescent="0.25">
      <c r="A166" s="9" t="s">
        <v>30</v>
      </c>
      <c r="B166" s="29" t="s">
        <v>216</v>
      </c>
      <c r="C166" s="9">
        <v>279</v>
      </c>
      <c r="D166" s="9">
        <v>23</v>
      </c>
      <c r="E166" s="9">
        <v>66</v>
      </c>
      <c r="F166" s="9" t="s">
        <v>23</v>
      </c>
      <c r="G166" s="9">
        <f>E166</f>
        <v>66</v>
      </c>
      <c r="H166" s="9">
        <f t="shared" si="8"/>
        <v>0</v>
      </c>
      <c r="I166" s="10">
        <f t="shared" si="9"/>
        <v>1</v>
      </c>
      <c r="J166" s="17">
        <f t="shared" si="12"/>
        <v>1518</v>
      </c>
      <c r="K166" s="16"/>
      <c r="L166" s="17">
        <f t="shared" si="13"/>
        <v>0</v>
      </c>
    </row>
    <row r="167" spans="1:12" x14ac:dyDescent="0.25">
      <c r="A167" s="9" t="s">
        <v>30</v>
      </c>
      <c r="B167" s="29" t="s">
        <v>217</v>
      </c>
      <c r="C167" s="9">
        <v>280</v>
      </c>
      <c r="D167" s="9">
        <v>151</v>
      </c>
      <c r="E167" s="9">
        <v>17.375499999999999</v>
      </c>
      <c r="F167" s="9" t="s">
        <v>31</v>
      </c>
      <c r="G167" s="9">
        <f>E167</f>
        <v>17.375499999999999</v>
      </c>
      <c r="H167" s="9">
        <f t="shared" si="8"/>
        <v>0</v>
      </c>
      <c r="I167" s="10">
        <f t="shared" si="9"/>
        <v>1</v>
      </c>
      <c r="J167" s="17">
        <f t="shared" si="12"/>
        <v>2623.7004999999999</v>
      </c>
      <c r="K167" s="16"/>
      <c r="L167" s="17">
        <f t="shared" si="13"/>
        <v>0</v>
      </c>
    </row>
    <row r="168" spans="1:12" x14ac:dyDescent="0.25">
      <c r="A168" s="9" t="s">
        <v>21</v>
      </c>
      <c r="B168" s="29" t="s">
        <v>219</v>
      </c>
      <c r="C168" s="9">
        <v>283</v>
      </c>
      <c r="D168" s="9">
        <v>400</v>
      </c>
      <c r="E168" s="9">
        <v>1</v>
      </c>
      <c r="F168" s="9" t="s">
        <v>12</v>
      </c>
      <c r="G168" s="9">
        <v>0</v>
      </c>
      <c r="H168" s="9">
        <f t="shared" si="8"/>
        <v>1</v>
      </c>
      <c r="I168" s="10">
        <f t="shared" si="9"/>
        <v>0</v>
      </c>
      <c r="J168" s="17">
        <f t="shared" si="12"/>
        <v>0</v>
      </c>
      <c r="K168" s="16"/>
      <c r="L168" s="17">
        <f t="shared" si="13"/>
        <v>0</v>
      </c>
    </row>
    <row r="169" spans="1:12" x14ac:dyDescent="0.25">
      <c r="A169" s="9" t="s">
        <v>18</v>
      </c>
      <c r="B169" s="29" t="s">
        <v>222</v>
      </c>
      <c r="C169" s="9">
        <v>350</v>
      </c>
      <c r="D169" s="9">
        <v>1</v>
      </c>
      <c r="E169" s="9">
        <v>3</v>
      </c>
      <c r="F169" s="9" t="s">
        <v>12</v>
      </c>
      <c r="G169" s="9">
        <v>0</v>
      </c>
      <c r="H169" s="9">
        <f t="shared" si="8"/>
        <v>3</v>
      </c>
      <c r="I169" s="10">
        <f t="shared" si="9"/>
        <v>0</v>
      </c>
      <c r="J169" s="17">
        <f t="shared" si="12"/>
        <v>0</v>
      </c>
      <c r="K169" s="16"/>
      <c r="L169" s="17">
        <f t="shared" si="13"/>
        <v>0</v>
      </c>
    </row>
    <row r="170" spans="1:12" x14ac:dyDescent="0.25">
      <c r="A170" s="9" t="s">
        <v>18</v>
      </c>
      <c r="B170" s="29" t="s">
        <v>229</v>
      </c>
      <c r="C170" s="9">
        <v>406</v>
      </c>
      <c r="D170" s="9">
        <v>1738.35</v>
      </c>
      <c r="E170" s="9">
        <v>1</v>
      </c>
      <c r="F170" s="9" t="s">
        <v>12</v>
      </c>
      <c r="G170" s="9">
        <v>1</v>
      </c>
      <c r="H170" s="9">
        <f t="shared" si="8"/>
        <v>0</v>
      </c>
      <c r="I170" s="10">
        <f t="shared" si="9"/>
        <v>1</v>
      </c>
      <c r="J170" s="17">
        <f t="shared" si="12"/>
        <v>1738.35</v>
      </c>
      <c r="K170" s="16"/>
      <c r="L170" s="17">
        <f t="shared" si="13"/>
        <v>0</v>
      </c>
    </row>
    <row r="171" spans="1:12" x14ac:dyDescent="0.25">
      <c r="A171" s="9" t="s">
        <v>32</v>
      </c>
      <c r="B171" s="29" t="s">
        <v>241</v>
      </c>
      <c r="C171" s="9">
        <v>547</v>
      </c>
      <c r="D171" s="9">
        <v>78</v>
      </c>
      <c r="E171" s="9">
        <v>49.07</v>
      </c>
      <c r="F171" s="9" t="s">
        <v>31</v>
      </c>
      <c r="G171" s="9">
        <v>49.07</v>
      </c>
      <c r="H171" s="9">
        <f t="shared" si="8"/>
        <v>0</v>
      </c>
      <c r="I171" s="10">
        <f t="shared" si="9"/>
        <v>1</v>
      </c>
      <c r="J171" s="17">
        <f t="shared" si="12"/>
        <v>3827.46</v>
      </c>
      <c r="K171" s="16"/>
      <c r="L171" s="17">
        <f t="shared" si="13"/>
        <v>0</v>
      </c>
    </row>
    <row r="172" spans="1:12" ht="15.75" x14ac:dyDescent="0.25">
      <c r="J172" s="21">
        <f>SUM(J4:J171)</f>
        <v>1027884.37316</v>
      </c>
      <c r="L172" s="21">
        <f>SUM(L4:L171)</f>
        <v>0</v>
      </c>
    </row>
  </sheetData>
  <autoFilter ref="A3:O172" xr:uid="{00000000-0009-0000-0000-00006F000000}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3:O176"/>
  <sheetViews>
    <sheetView topLeftCell="A151" zoomScale="85" zoomScaleNormal="85" workbookViewId="0">
      <pane xSplit="2" topLeftCell="C1" activePane="topRight" state="frozen"/>
      <selection activeCell="A85" sqref="A85"/>
      <selection pane="topRight" activeCell="L4" sqref="A4:L175"/>
    </sheetView>
  </sheetViews>
  <sheetFormatPr defaultRowHeight="15" x14ac:dyDescent="0.25"/>
  <cols>
    <col min="1" max="1" width="31.7109375" customWidth="1"/>
    <col min="2" max="2" width="39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SUMIF($A$4:$A$1498,"AAIDHUL MIAH",$L$4:$L$1498)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SUMIF($A$4:$A$1498,"EBI ABRAHAM",$L$4:$L$1498)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SUMIF($A$4:$A$1498,"JMJ WATERPROOING ENTERPRISES",$L$4:$L$1498)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SUMIF($A$4:$A$1498,"KRIUTTIBAS DAS",$L$4:$L$1498)</f>
        <v>4600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471</v>
      </c>
      <c r="O8" s="17">
        <f>SUMIF($A$4:$A$1498,"LEGENDRY LANDSCAPE",$L$4:$L$1498)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SUMIF($A$4:$A$1498,"MANJUNATHA P",$L$4:$L$1498)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SUMIF($A$4:$A$1498,"NAGARAJ",$L$4:$L$1498)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SUMIF($A$4:$A$1498,"PRAKASH H N",$L$4:$L$1498)</f>
        <v>0</v>
      </c>
    </row>
    <row r="12" spans="1:15" ht="30" x14ac:dyDescent="0.25">
      <c r="A12" s="9" t="s">
        <v>39</v>
      </c>
      <c r="B12" s="29" t="s">
        <v>93</v>
      </c>
      <c r="C12" s="9">
        <v>14</v>
      </c>
      <c r="D12" s="9">
        <v>22</v>
      </c>
      <c r="E12" s="9">
        <v>40</v>
      </c>
      <c r="F12" s="9" t="s">
        <v>10</v>
      </c>
      <c r="G12" s="9">
        <v>40</v>
      </c>
      <c r="H12" s="9">
        <f t="shared" si="0"/>
        <v>0</v>
      </c>
      <c r="I12" s="10">
        <f t="shared" si="1"/>
        <v>1</v>
      </c>
      <c r="J12" s="17">
        <f t="shared" si="2"/>
        <v>880</v>
      </c>
      <c r="K12" s="16"/>
      <c r="L12" s="17">
        <f t="shared" si="3"/>
        <v>0</v>
      </c>
      <c r="N12" s="17" t="s">
        <v>30</v>
      </c>
      <c r="O12" s="17">
        <f>SUMIF($A$4:$A$1498,"RAMAKRUSHNA PRADHAN",$L$4:$L$1498)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SUMIF($A$4:$A$1498,"RUPAK NAYAK",$L$4:$L$1498)</f>
        <v>0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2"/>
        <v>1121.904</v>
      </c>
      <c r="K14" s="16"/>
      <c r="L14" s="17">
        <f t="shared" si="3"/>
        <v>0</v>
      </c>
      <c r="N14" s="17" t="s">
        <v>32</v>
      </c>
      <c r="O14" s="17">
        <f>SUMIF($A$4:$A$1498,"SANTOSH KUMAR",$L$4:$L$1498)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SUMIF($A$4:$A$1498,"SARAT BARMAN",$L$4:$L$1498)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SUMIF($A$4:$A$1498,"SAVITA DEVI",$L$4:$L$1498)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SUMIF($A$4:$A$1498,"SHOKAT",$L$4:$L$1498)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SUMIF($A$4:$A$1498,"SHREE DM STEEL FURNITURE AND INTERIOR",$L$4:$L$1498)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SUMIF($A$4:$A$1498,"SK ANSAR HOSSIAN",$L$4:$L$1498)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SUMIF($A$4:$A$1498,"SREE VINAYAKA ELECTRICALS",$L$4:$L$1498)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SUMIF($A$4:$A$1498,"SRI CHOWDESHWARI WATER SUPPLY",$L$4:$L$1498)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SUMIF($A$4:$A$1498,"SUBHASMITA DAS",$L$4:$L$1498)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SUMIF($A$4:$A$1498,"UDHABHAI R PARMAR",$L$4:$L$1498)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SUMIF($A$4:$A$1498,"V VENKATANARAYANA",$L$4:$L$1498)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1300</v>
      </c>
      <c r="K25" s="16"/>
      <c r="L25" s="17">
        <f t="shared" si="3"/>
        <v>0</v>
      </c>
      <c r="N25" s="17" t="s">
        <v>42</v>
      </c>
      <c r="O25" s="17">
        <f>SUMIF($A$4:$A$1498,"YELLAPPA C",$L$4:$L$1498)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SUMIF($A$4:$A$1498,"RABIUL MOLLA",$L$4:$L$1498)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SUMIF($A$4:$A$1498,"KOUSHIK MANDAL",$L$4:$L$1498)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SUMIF($A$4:$A$1498,"SHEKAR T",$L$4:$L$1498)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472</v>
      </c>
      <c r="O29" s="21">
        <f>SUM(O4:O28)</f>
        <v>4600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54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32490.0576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54</v>
      </c>
      <c r="B52" s="29" t="s">
        <v>131</v>
      </c>
      <c r="C52" s="9">
        <v>93</v>
      </c>
      <c r="D52" s="9">
        <v>3000</v>
      </c>
      <c r="E52" s="9">
        <v>0.83</v>
      </c>
      <c r="F52" s="9" t="s">
        <v>14</v>
      </c>
      <c r="G52" s="9">
        <v>0.83</v>
      </c>
      <c r="H52" s="9">
        <f t="shared" si="0"/>
        <v>0</v>
      </c>
      <c r="I52" s="10">
        <f t="shared" si="1"/>
        <v>1</v>
      </c>
      <c r="J52" s="17">
        <f t="shared" si="2"/>
        <v>2490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54</v>
      </c>
      <c r="B61" s="29" t="s">
        <v>139</v>
      </c>
      <c r="C61" s="9">
        <v>113</v>
      </c>
      <c r="D61" s="9">
        <v>3000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510.00000000000006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54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v>94.59</v>
      </c>
      <c r="H65" s="9">
        <f t="shared" si="0"/>
        <v>0</v>
      </c>
      <c r="I65" s="10">
        <f t="shared" si="1"/>
        <v>1</v>
      </c>
      <c r="J65" s="17">
        <f t="shared" si="2"/>
        <v>18327.001680000001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13.557</v>
      </c>
      <c r="F66" s="9" t="s">
        <v>10</v>
      </c>
      <c r="G66" s="9">
        <v>13.56</v>
      </c>
      <c r="H66" s="9">
        <f t="shared" si="0"/>
        <v>-3.0000000000001137E-3</v>
      </c>
      <c r="I66" s="10">
        <f t="shared" si="1"/>
        <v>1.0002212878955521</v>
      </c>
      <c r="J66" s="17">
        <f t="shared" si="2"/>
        <v>2627.2771200000002</v>
      </c>
      <c r="K66" s="16"/>
      <c r="L66" s="17">
        <f t="shared" si="3"/>
        <v>0</v>
      </c>
    </row>
    <row r="67" spans="1:12" x14ac:dyDescent="0.25">
      <c r="A67" s="9" t="s">
        <v>54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110</v>
      </c>
      <c r="H67" s="9">
        <f t="shared" si="0"/>
        <v>19.319999999999993</v>
      </c>
      <c r="I67" s="10">
        <f t="shared" si="1"/>
        <v>0.8506031549644294</v>
      </c>
      <c r="J67" s="17">
        <f t="shared" si="2"/>
        <v>21312.720000000001</v>
      </c>
      <c r="K67" s="16"/>
      <c r="L67" s="17">
        <f t="shared" si="3"/>
        <v>0</v>
      </c>
    </row>
    <row r="68" spans="1:12" x14ac:dyDescent="0.25">
      <c r="A68" s="9" t="s">
        <v>54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54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0</v>
      </c>
      <c r="H69" s="9">
        <f t="shared" ref="H69:H132" si="4">E69-G69</f>
        <v>30.1</v>
      </c>
      <c r="I69" s="10">
        <f t="shared" ref="I69:I132" si="5">G69/E69</f>
        <v>0</v>
      </c>
      <c r="J69" s="17">
        <f t="shared" ref="J69:J138" si="6">D69*G69</f>
        <v>0</v>
      </c>
      <c r="K69" s="16"/>
      <c r="L69" s="17">
        <f t="shared" ref="L69:L138" si="7">D69*E69*K69</f>
        <v>0</v>
      </c>
    </row>
    <row r="70" spans="1:12" x14ac:dyDescent="0.25">
      <c r="A70" s="9" t="s">
        <v>54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54</v>
      </c>
      <c r="B71" s="29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</v>
      </c>
      <c r="H71" s="9">
        <f t="shared" si="4"/>
        <v>0.5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4"/>
        <v>0</v>
      </c>
      <c r="I72" s="10">
        <f t="shared" si="5"/>
        <v>1</v>
      </c>
      <c r="J72" s="17">
        <f t="shared" si="6"/>
        <v>9397.5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197</v>
      </c>
      <c r="F73" s="9" t="s">
        <v>10</v>
      </c>
      <c r="G73" s="9">
        <v>197</v>
      </c>
      <c r="H73" s="9">
        <f t="shared" si="4"/>
        <v>0</v>
      </c>
      <c r="I73" s="10">
        <f t="shared" si="5"/>
        <v>1</v>
      </c>
      <c r="J73" s="17">
        <f t="shared" si="6"/>
        <v>2119.7199999999998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v>59.84</v>
      </c>
      <c r="H74" s="9">
        <f t="shared" si="4"/>
        <v>0</v>
      </c>
      <c r="I74" s="10">
        <f t="shared" si="5"/>
        <v>1</v>
      </c>
      <c r="J74" s="17">
        <f t="shared" si="6"/>
        <v>8373.5308800000003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v>176.74</v>
      </c>
      <c r="H75" s="9">
        <f t="shared" si="4"/>
        <v>0</v>
      </c>
      <c r="I75" s="10">
        <f t="shared" si="5"/>
        <v>1</v>
      </c>
      <c r="J75" s="17">
        <f t="shared" si="6"/>
        <v>24731.581679999999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17.87</v>
      </c>
      <c r="F76" s="9" t="s">
        <v>10</v>
      </c>
      <c r="G76" s="9">
        <v>17.87</v>
      </c>
      <c r="H76" s="9">
        <f t="shared" si="4"/>
        <v>0</v>
      </c>
      <c r="I76" s="10">
        <f t="shared" si="5"/>
        <v>1</v>
      </c>
      <c r="J76" s="17">
        <f t="shared" si="6"/>
        <v>3462.3482400000003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150</v>
      </c>
      <c r="C77" s="9">
        <v>147</v>
      </c>
      <c r="D77" s="9">
        <v>193.75200000000001</v>
      </c>
      <c r="E77" s="9">
        <v>160</v>
      </c>
      <c r="F77" s="9" t="s">
        <v>10</v>
      </c>
      <c r="G77" s="9">
        <v>160</v>
      </c>
      <c r="H77" s="9">
        <f t="shared" si="4"/>
        <v>0</v>
      </c>
      <c r="I77" s="10">
        <f t="shared" si="5"/>
        <v>1</v>
      </c>
      <c r="J77" s="17">
        <f t="shared" si="6"/>
        <v>31000.32</v>
      </c>
      <c r="K77" s="16"/>
      <c r="L77" s="17">
        <f t="shared" si="7"/>
        <v>0</v>
      </c>
    </row>
    <row r="78" spans="1:12" x14ac:dyDescent="0.25">
      <c r="A78" s="9" t="s">
        <v>18</v>
      </c>
      <c r="B78" s="29" t="s">
        <v>151</v>
      </c>
      <c r="C78" s="9">
        <v>150</v>
      </c>
      <c r="D78" s="9">
        <v>13500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6"/>
        <v>13500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81.650000000000006</v>
      </c>
      <c r="H79" s="9">
        <f t="shared" si="4"/>
        <v>0</v>
      </c>
      <c r="I79" s="10">
        <f t="shared" si="5"/>
        <v>1</v>
      </c>
      <c r="J79" s="17">
        <f t="shared" si="6"/>
        <v>11425.4478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258.14999999999998</v>
      </c>
      <c r="H80" s="9">
        <f t="shared" si="4"/>
        <v>0</v>
      </c>
      <c r="I80" s="10">
        <f t="shared" si="5"/>
        <v>1</v>
      </c>
      <c r="J80" s="17">
        <f t="shared" si="6"/>
        <v>36123.445799999994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126.32</v>
      </c>
      <c r="H81" s="9">
        <f t="shared" si="4"/>
        <v>0</v>
      </c>
      <c r="I81" s="10">
        <f t="shared" si="5"/>
        <v>1</v>
      </c>
      <c r="J81" s="17">
        <f t="shared" si="6"/>
        <v>24474.752639999999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9.76</v>
      </c>
      <c r="H82" s="9">
        <f t="shared" si="4"/>
        <v>0</v>
      </c>
      <c r="I82" s="10">
        <f t="shared" si="5"/>
        <v>1</v>
      </c>
      <c r="J82" s="17">
        <f t="shared" si="6"/>
        <v>1365.7363199999998</v>
      </c>
      <c r="K82" s="16"/>
      <c r="L82" s="17">
        <f t="shared" si="7"/>
        <v>0</v>
      </c>
    </row>
    <row r="83" spans="1:12" x14ac:dyDescent="0.25">
      <c r="A83" s="9" t="s">
        <v>17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34.159999999999997</v>
      </c>
      <c r="H83" s="9">
        <f t="shared" si="4"/>
        <v>0</v>
      </c>
      <c r="I83" s="10">
        <f t="shared" si="5"/>
        <v>1</v>
      </c>
      <c r="J83" s="17">
        <f t="shared" si="6"/>
        <v>4780.077119999999</v>
      </c>
      <c r="K83" s="16"/>
      <c r="L83" s="17">
        <f t="shared" si="7"/>
        <v>0</v>
      </c>
    </row>
    <row r="84" spans="1:12" x14ac:dyDescent="0.25">
      <c r="A84" s="9" t="s">
        <v>17</v>
      </c>
      <c r="B84" s="2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117.1</v>
      </c>
      <c r="H84" s="9">
        <f t="shared" si="4"/>
        <v>0</v>
      </c>
      <c r="I84" s="10">
        <f t="shared" si="5"/>
        <v>1</v>
      </c>
      <c r="J84" s="17">
        <f t="shared" si="6"/>
        <v>22688.359199999999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158</v>
      </c>
      <c r="C85" s="9">
        <v>168</v>
      </c>
      <c r="D85" s="9">
        <v>215.28</v>
      </c>
      <c r="E85" s="9">
        <v>139.04</v>
      </c>
      <c r="F85" s="9" t="s">
        <v>10</v>
      </c>
      <c r="G85" s="9">
        <v>139.04</v>
      </c>
      <c r="H85" s="9">
        <f t="shared" si="4"/>
        <v>0</v>
      </c>
      <c r="I85" s="10">
        <f t="shared" si="5"/>
        <v>1</v>
      </c>
      <c r="J85" s="17">
        <f t="shared" si="6"/>
        <v>29932.531199999998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159</v>
      </c>
      <c r="C86" s="9">
        <v>170</v>
      </c>
      <c r="D86" s="9">
        <v>215.28</v>
      </c>
      <c r="E86" s="9">
        <v>52.93</v>
      </c>
      <c r="F86" s="9" t="s">
        <v>10</v>
      </c>
      <c r="G86" s="9">
        <v>52.93</v>
      </c>
      <c r="H86" s="9">
        <f t="shared" si="4"/>
        <v>0</v>
      </c>
      <c r="I86" s="10">
        <f t="shared" si="5"/>
        <v>1</v>
      </c>
      <c r="J86" s="17">
        <f t="shared" si="6"/>
        <v>11394.770399999999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160</v>
      </c>
      <c r="C87" s="9">
        <v>173</v>
      </c>
      <c r="D87" s="9">
        <v>107.64</v>
      </c>
      <c r="E87" s="9">
        <v>29.04</v>
      </c>
      <c r="F87" s="9" t="s">
        <v>10</v>
      </c>
      <c r="G87" s="9">
        <v>29.04</v>
      </c>
      <c r="H87" s="9">
        <f t="shared" si="4"/>
        <v>0</v>
      </c>
      <c r="I87" s="10">
        <f t="shared" si="5"/>
        <v>1</v>
      </c>
      <c r="J87" s="17">
        <f t="shared" si="6"/>
        <v>3125.8656000000001</v>
      </c>
      <c r="K87" s="16"/>
      <c r="L87" s="17">
        <f t="shared" si="7"/>
        <v>0</v>
      </c>
    </row>
    <row r="88" spans="1:12" x14ac:dyDescent="0.25">
      <c r="A88" s="9" t="s">
        <v>38</v>
      </c>
      <c r="B88" s="29" t="s">
        <v>161</v>
      </c>
      <c r="C88" s="9">
        <v>174</v>
      </c>
      <c r="D88" s="9">
        <v>215.28</v>
      </c>
      <c r="E88" s="9">
        <v>71.05</v>
      </c>
      <c r="F88" s="9" t="s">
        <v>10</v>
      </c>
      <c r="G88" s="9">
        <v>71.05</v>
      </c>
      <c r="H88" s="9">
        <f t="shared" si="4"/>
        <v>0</v>
      </c>
      <c r="I88" s="10">
        <f t="shared" si="5"/>
        <v>1</v>
      </c>
      <c r="J88" s="17">
        <f t="shared" si="6"/>
        <v>15295.644</v>
      </c>
      <c r="K88" s="16"/>
      <c r="L88" s="17">
        <f t="shared" si="7"/>
        <v>0</v>
      </c>
    </row>
    <row r="89" spans="1:12" x14ac:dyDescent="0.25">
      <c r="A89" s="9" t="s">
        <v>38</v>
      </c>
      <c r="B89" s="29" t="s">
        <v>162</v>
      </c>
      <c r="C89" s="9">
        <v>178</v>
      </c>
      <c r="D89" s="9">
        <v>107.64</v>
      </c>
      <c r="E89" s="9">
        <v>29.04</v>
      </c>
      <c r="F89" s="9" t="s">
        <v>10</v>
      </c>
      <c r="G89" s="9">
        <v>29.04</v>
      </c>
      <c r="H89" s="9">
        <f t="shared" si="4"/>
        <v>0</v>
      </c>
      <c r="I89" s="10">
        <f t="shared" si="5"/>
        <v>1</v>
      </c>
      <c r="J89" s="17">
        <f t="shared" si="6"/>
        <v>3125.8656000000001</v>
      </c>
      <c r="K89" s="16"/>
      <c r="L89" s="17">
        <f t="shared" si="7"/>
        <v>0</v>
      </c>
    </row>
    <row r="90" spans="1:12" x14ac:dyDescent="0.25">
      <c r="A90" s="9" t="s">
        <v>38</v>
      </c>
      <c r="B90" s="29" t="s">
        <v>163</v>
      </c>
      <c r="C90" s="9">
        <v>180</v>
      </c>
      <c r="D90" s="9">
        <v>200</v>
      </c>
      <c r="E90" s="9">
        <v>17</v>
      </c>
      <c r="F90" s="9" t="s">
        <v>13</v>
      </c>
      <c r="G90" s="9">
        <v>17</v>
      </c>
      <c r="H90" s="9">
        <f t="shared" si="4"/>
        <v>0</v>
      </c>
      <c r="I90" s="10">
        <f t="shared" si="5"/>
        <v>1</v>
      </c>
      <c r="J90" s="17">
        <f t="shared" si="6"/>
        <v>3400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164</v>
      </c>
      <c r="C91" s="9">
        <v>183</v>
      </c>
      <c r="D91" s="9">
        <v>215.28</v>
      </c>
      <c r="E91" s="9">
        <v>19.974</v>
      </c>
      <c r="F91" s="9" t="s">
        <v>10</v>
      </c>
      <c r="G91" s="9">
        <v>19.97</v>
      </c>
      <c r="H91" s="9">
        <f t="shared" si="4"/>
        <v>4.0000000000013358E-3</v>
      </c>
      <c r="I91" s="10">
        <f t="shared" si="5"/>
        <v>0.99979973966155999</v>
      </c>
      <c r="J91" s="17">
        <f t="shared" si="6"/>
        <v>4299.1415999999999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165</v>
      </c>
      <c r="C92" s="9">
        <v>185</v>
      </c>
      <c r="D92" s="9">
        <v>96.88</v>
      </c>
      <c r="E92" s="9">
        <v>61.966000000000001</v>
      </c>
      <c r="F92" s="9" t="s">
        <v>10</v>
      </c>
      <c r="G92" s="9">
        <v>61.97</v>
      </c>
      <c r="H92" s="9">
        <f t="shared" si="4"/>
        <v>-3.9999999999977831E-3</v>
      </c>
      <c r="I92" s="10">
        <f t="shared" si="5"/>
        <v>1.0000645515282574</v>
      </c>
      <c r="J92" s="17">
        <f t="shared" si="6"/>
        <v>6003.6535999999996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326</v>
      </c>
      <c r="C93" s="9">
        <v>186</v>
      </c>
      <c r="D93" s="9">
        <v>16.149999999999999</v>
      </c>
      <c r="E93" s="9">
        <v>345.50400000000002</v>
      </c>
      <c r="F93" s="9" t="s">
        <v>10</v>
      </c>
      <c r="G93" s="9">
        <v>345.5</v>
      </c>
      <c r="H93" s="9">
        <f t="shared" si="4"/>
        <v>4.0000000000190994E-3</v>
      </c>
      <c r="I93" s="10">
        <f t="shared" si="5"/>
        <v>0.99998842271001198</v>
      </c>
      <c r="J93" s="17">
        <f t="shared" si="6"/>
        <v>5579.8249999999998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327</v>
      </c>
      <c r="C94" s="9">
        <v>190</v>
      </c>
      <c r="D94" s="9">
        <v>32.292000000000002</v>
      </c>
      <c r="E94" s="9">
        <v>345.50400000000002</v>
      </c>
      <c r="F94" s="9" t="s">
        <v>10</v>
      </c>
      <c r="G94" s="9">
        <f>E94</f>
        <v>345.50400000000002</v>
      </c>
      <c r="H94" s="9">
        <f t="shared" si="4"/>
        <v>0</v>
      </c>
      <c r="I94" s="10">
        <f t="shared" si="5"/>
        <v>1</v>
      </c>
      <c r="J94" s="17">
        <f t="shared" si="6"/>
        <v>11157.015168000002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169</v>
      </c>
      <c r="C95" s="9">
        <v>191</v>
      </c>
      <c r="D95" s="9">
        <v>16.149999999999999</v>
      </c>
      <c r="E95" s="9">
        <v>58.07</v>
      </c>
      <c r="F95" s="9" t="s">
        <v>10</v>
      </c>
      <c r="G95" s="9">
        <v>58.07</v>
      </c>
      <c r="H95" s="9">
        <f t="shared" si="4"/>
        <v>0</v>
      </c>
      <c r="I95" s="10">
        <f t="shared" si="5"/>
        <v>1</v>
      </c>
      <c r="J95" s="17">
        <f t="shared" si="6"/>
        <v>937.83049999999992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170</v>
      </c>
      <c r="C96" s="9">
        <v>192</v>
      </c>
      <c r="D96" s="9">
        <v>48.438000000000002</v>
      </c>
      <c r="E96" s="9">
        <v>524.43299999999999</v>
      </c>
      <c r="F96" s="9" t="s">
        <v>10</v>
      </c>
      <c r="G96" s="9">
        <v>524.42999999999995</v>
      </c>
      <c r="H96" s="9">
        <f t="shared" si="4"/>
        <v>3.0000000000427463E-3</v>
      </c>
      <c r="I96" s="10">
        <f t="shared" si="5"/>
        <v>0.99999427953618469</v>
      </c>
      <c r="J96" s="17">
        <f t="shared" si="6"/>
        <v>25402.340339999999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171</v>
      </c>
      <c r="C97" s="9">
        <v>193</v>
      </c>
      <c r="D97" s="9">
        <v>16.149999999999999</v>
      </c>
      <c r="E97" s="9">
        <v>535.5</v>
      </c>
      <c r="F97" s="9" t="s">
        <v>10</v>
      </c>
      <c r="G97" s="9">
        <v>535.5</v>
      </c>
      <c r="H97" s="9">
        <f t="shared" si="4"/>
        <v>0</v>
      </c>
      <c r="I97" s="10">
        <f t="shared" si="5"/>
        <v>1</v>
      </c>
      <c r="J97" s="17">
        <f t="shared" si="6"/>
        <v>8648.3249999999989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172</v>
      </c>
      <c r="C98" s="9">
        <v>194</v>
      </c>
      <c r="D98" s="9">
        <v>26.91</v>
      </c>
      <c r="E98" s="9">
        <v>541.24900000000002</v>
      </c>
      <c r="F98" s="9" t="s">
        <v>10</v>
      </c>
      <c r="G98" s="9">
        <f>E98</f>
        <v>541.24900000000002</v>
      </c>
      <c r="H98" s="9">
        <f t="shared" si="4"/>
        <v>0</v>
      </c>
      <c r="I98" s="10">
        <f t="shared" si="5"/>
        <v>1</v>
      </c>
      <c r="J98" s="17">
        <f t="shared" si="6"/>
        <v>14565.01059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173</v>
      </c>
      <c r="C99" s="9">
        <v>215</v>
      </c>
      <c r="D99" s="9">
        <v>301.392</v>
      </c>
      <c r="E99" s="9">
        <v>19.14</v>
      </c>
      <c r="F99" s="9" t="s">
        <v>10</v>
      </c>
      <c r="G99" s="9">
        <f>E99</f>
        <v>19.14</v>
      </c>
      <c r="H99" s="9">
        <f t="shared" si="4"/>
        <v>0</v>
      </c>
      <c r="I99" s="10">
        <f t="shared" si="5"/>
        <v>1</v>
      </c>
      <c r="J99" s="17">
        <f t="shared" si="6"/>
        <v>5768.6428800000003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173</v>
      </c>
      <c r="C100" s="9">
        <v>215</v>
      </c>
      <c r="D100" s="9">
        <v>301.392</v>
      </c>
      <c r="E100" s="9">
        <v>21.28</v>
      </c>
      <c r="F100" s="9" t="s">
        <v>10</v>
      </c>
      <c r="G100" s="9">
        <v>0</v>
      </c>
      <c r="H100" s="9">
        <f t="shared" si="4"/>
        <v>21.28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173</v>
      </c>
      <c r="C101" s="9">
        <v>215</v>
      </c>
      <c r="D101" s="9">
        <v>301.392</v>
      </c>
      <c r="E101" s="9">
        <v>19.14</v>
      </c>
      <c r="F101" s="9" t="s">
        <v>10</v>
      </c>
      <c r="G101" s="9">
        <v>0</v>
      </c>
      <c r="H101" s="9">
        <f t="shared" si="4"/>
        <v>19.14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232</v>
      </c>
      <c r="C102" s="9">
        <v>217</v>
      </c>
      <c r="D102" s="9">
        <v>450</v>
      </c>
      <c r="E102" s="9">
        <v>2</v>
      </c>
      <c r="F102" s="9" t="s">
        <v>13</v>
      </c>
      <c r="G102" s="9">
        <v>0</v>
      </c>
      <c r="H102" s="9">
        <f t="shared" si="4"/>
        <v>2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232</v>
      </c>
      <c r="C103" s="9">
        <v>217</v>
      </c>
      <c r="D103" s="9">
        <v>450</v>
      </c>
      <c r="E103" s="9">
        <v>2</v>
      </c>
      <c r="F103" s="9" t="s">
        <v>13</v>
      </c>
      <c r="G103" s="9">
        <v>0</v>
      </c>
      <c r="H103" s="9">
        <f t="shared" si="4"/>
        <v>2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174</v>
      </c>
      <c r="C104" s="9">
        <v>218</v>
      </c>
      <c r="D104" s="9">
        <v>350</v>
      </c>
      <c r="E104" s="9">
        <v>15</v>
      </c>
      <c r="F104" s="9" t="s">
        <v>13</v>
      </c>
      <c r="G104" s="9">
        <v>0</v>
      </c>
      <c r="H104" s="9">
        <f t="shared" si="4"/>
        <v>15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174</v>
      </c>
      <c r="C105" s="9">
        <v>218</v>
      </c>
      <c r="D105" s="9">
        <v>350</v>
      </c>
      <c r="E105" s="9">
        <v>14</v>
      </c>
      <c r="F105" s="9" t="s">
        <v>13</v>
      </c>
      <c r="G105" s="9">
        <v>0</v>
      </c>
      <c r="H105" s="9">
        <f t="shared" si="4"/>
        <v>14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174</v>
      </c>
      <c r="C106" s="9">
        <v>218</v>
      </c>
      <c r="D106" s="9">
        <v>350</v>
      </c>
      <c r="E106" s="9">
        <v>15</v>
      </c>
      <c r="F106" s="9" t="s">
        <v>13</v>
      </c>
      <c r="G106" s="9">
        <v>0</v>
      </c>
      <c r="H106" s="9">
        <f t="shared" si="4"/>
        <v>15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175</v>
      </c>
      <c r="C107" s="9">
        <v>219</v>
      </c>
      <c r="D107" s="9">
        <v>82</v>
      </c>
      <c r="E107" s="9">
        <v>40.76</v>
      </c>
      <c r="F107" s="9" t="s">
        <v>19</v>
      </c>
      <c r="G107" s="9">
        <f>E107</f>
        <v>40.76</v>
      </c>
      <c r="H107" s="9">
        <f t="shared" si="4"/>
        <v>0</v>
      </c>
      <c r="I107" s="10">
        <f t="shared" si="5"/>
        <v>1</v>
      </c>
      <c r="J107" s="17">
        <f t="shared" si="6"/>
        <v>3342.3199999999997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175</v>
      </c>
      <c r="C108" s="9">
        <v>219</v>
      </c>
      <c r="D108" s="9">
        <v>82</v>
      </c>
      <c r="E108" s="9">
        <v>37.082000000000001</v>
      </c>
      <c r="F108" s="9" t="s">
        <v>19</v>
      </c>
      <c r="G108" s="9">
        <v>0</v>
      </c>
      <c r="H108" s="9">
        <f t="shared" si="4"/>
        <v>37.082000000000001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175</v>
      </c>
      <c r="C109" s="9">
        <v>219</v>
      </c>
      <c r="D109" s="9">
        <v>82</v>
      </c>
      <c r="E109" s="9">
        <v>40.76</v>
      </c>
      <c r="F109" s="9" t="s">
        <v>19</v>
      </c>
      <c r="G109" s="9">
        <v>0</v>
      </c>
      <c r="H109" s="9">
        <f t="shared" si="4"/>
        <v>40.76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176</v>
      </c>
      <c r="C110" s="9">
        <v>220</v>
      </c>
      <c r="D110" s="9">
        <v>32.799999999999997</v>
      </c>
      <c r="E110" s="9">
        <v>98.78</v>
      </c>
      <c r="F110" s="9" t="s">
        <v>19</v>
      </c>
      <c r="G110" s="9">
        <f>E110</f>
        <v>98.78</v>
      </c>
      <c r="H110" s="9">
        <f t="shared" si="4"/>
        <v>0</v>
      </c>
      <c r="I110" s="10">
        <f t="shared" si="5"/>
        <v>1</v>
      </c>
      <c r="J110" s="17">
        <f t="shared" si="6"/>
        <v>3239.9839999999999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176</v>
      </c>
      <c r="C111" s="9">
        <v>220</v>
      </c>
      <c r="D111" s="9">
        <v>32.799999999999997</v>
      </c>
      <c r="E111" s="9">
        <v>111.25</v>
      </c>
      <c r="F111" s="9" t="s">
        <v>19</v>
      </c>
      <c r="G111" s="9">
        <v>0</v>
      </c>
      <c r="H111" s="9">
        <f t="shared" si="4"/>
        <v>111.25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176</v>
      </c>
      <c r="C112" s="9">
        <v>220</v>
      </c>
      <c r="D112" s="9">
        <v>32.799999999999997</v>
      </c>
      <c r="E112" s="9">
        <v>98.78</v>
      </c>
      <c r="F112" s="9" t="s">
        <v>19</v>
      </c>
      <c r="G112" s="9">
        <v>0</v>
      </c>
      <c r="H112" s="9">
        <f t="shared" si="4"/>
        <v>98.78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177</v>
      </c>
      <c r="C113" s="9">
        <v>221</v>
      </c>
      <c r="D113" s="9">
        <v>131.19999999999999</v>
      </c>
      <c r="E113" s="9">
        <v>26.83</v>
      </c>
      <c r="F113" s="9" t="s">
        <v>19</v>
      </c>
      <c r="G113" s="9">
        <f>E113</f>
        <v>26.83</v>
      </c>
      <c r="H113" s="9">
        <f t="shared" si="4"/>
        <v>0</v>
      </c>
      <c r="I113" s="10">
        <f t="shared" si="5"/>
        <v>1</v>
      </c>
      <c r="J113" s="17">
        <f t="shared" si="6"/>
        <v>3520.0959999999995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177</v>
      </c>
      <c r="C114" s="9">
        <v>221</v>
      </c>
      <c r="D114" s="9">
        <v>131.19999999999999</v>
      </c>
      <c r="E114" s="9">
        <v>27.297999999999998</v>
      </c>
      <c r="F114" s="9" t="s">
        <v>19</v>
      </c>
      <c r="G114" s="9">
        <v>0</v>
      </c>
      <c r="H114" s="9">
        <f t="shared" si="4"/>
        <v>27.297999999999998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177</v>
      </c>
      <c r="C115" s="9">
        <v>221</v>
      </c>
      <c r="D115" s="9">
        <v>131.19999999999999</v>
      </c>
      <c r="E115" s="9">
        <v>26.83</v>
      </c>
      <c r="F115" s="9" t="s">
        <v>19</v>
      </c>
      <c r="G115" s="9">
        <v>0</v>
      </c>
      <c r="H115" s="9">
        <f t="shared" si="4"/>
        <v>26.83</v>
      </c>
      <c r="I115" s="10">
        <f t="shared" si="5"/>
        <v>0</v>
      </c>
      <c r="J115" s="17">
        <f t="shared" si="6"/>
        <v>0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178</v>
      </c>
      <c r="C116" s="9">
        <v>222</v>
      </c>
      <c r="D116" s="9">
        <v>1000</v>
      </c>
      <c r="E116" s="9">
        <v>3</v>
      </c>
      <c r="F116" s="9" t="s">
        <v>13</v>
      </c>
      <c r="G116" s="9">
        <v>3</v>
      </c>
      <c r="H116" s="9">
        <f t="shared" si="4"/>
        <v>0</v>
      </c>
      <c r="I116" s="10">
        <f t="shared" si="5"/>
        <v>1</v>
      </c>
      <c r="J116" s="17">
        <f t="shared" si="6"/>
        <v>3000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178</v>
      </c>
      <c r="C117" s="9">
        <v>222</v>
      </c>
      <c r="D117" s="9">
        <v>1000</v>
      </c>
      <c r="E117" s="9">
        <v>3</v>
      </c>
      <c r="F117" s="9" t="s">
        <v>13</v>
      </c>
      <c r="G117" s="9">
        <v>0</v>
      </c>
      <c r="H117" s="9">
        <f t="shared" si="4"/>
        <v>3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2" x14ac:dyDescent="0.25">
      <c r="A118" s="9" t="s">
        <v>32</v>
      </c>
      <c r="B118" s="29" t="s">
        <v>179</v>
      </c>
      <c r="C118" s="9">
        <v>224</v>
      </c>
      <c r="D118" s="9">
        <v>183</v>
      </c>
      <c r="E118" s="9">
        <v>51.944000000000003</v>
      </c>
      <c r="F118" s="9" t="s">
        <v>10</v>
      </c>
      <c r="G118" s="9">
        <f>E118</f>
        <v>51.944000000000003</v>
      </c>
      <c r="H118" s="9">
        <f t="shared" si="4"/>
        <v>0</v>
      </c>
      <c r="I118" s="10">
        <f t="shared" si="5"/>
        <v>1</v>
      </c>
      <c r="J118" s="17">
        <f t="shared" si="6"/>
        <v>9505.7520000000004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179</v>
      </c>
      <c r="C119" s="9">
        <v>224</v>
      </c>
      <c r="D119" s="9">
        <v>183</v>
      </c>
      <c r="E119" s="9">
        <v>51.944000000000003</v>
      </c>
      <c r="F119" s="9" t="s">
        <v>10</v>
      </c>
      <c r="G119" s="9">
        <v>0</v>
      </c>
      <c r="H119" s="9">
        <f t="shared" si="4"/>
        <v>51.944000000000003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32</v>
      </c>
      <c r="B120" s="29" t="s">
        <v>180</v>
      </c>
      <c r="C120" s="9">
        <v>225</v>
      </c>
      <c r="D120" s="9">
        <v>49.2</v>
      </c>
      <c r="E120" s="9">
        <v>46.776000000000003</v>
      </c>
      <c r="F120" s="9" t="s">
        <v>19</v>
      </c>
      <c r="G120" s="9">
        <f>E120</f>
        <v>46.776000000000003</v>
      </c>
      <c r="H120" s="9">
        <f t="shared" si="4"/>
        <v>0</v>
      </c>
      <c r="I120" s="10">
        <f t="shared" si="5"/>
        <v>1</v>
      </c>
      <c r="J120" s="17">
        <f t="shared" si="6"/>
        <v>2301.3792000000003</v>
      </c>
      <c r="K120" s="16"/>
      <c r="L120" s="17">
        <f t="shared" si="7"/>
        <v>0</v>
      </c>
    </row>
    <row r="121" spans="1:12" x14ac:dyDescent="0.25">
      <c r="A121" s="9" t="s">
        <v>67</v>
      </c>
      <c r="B121" s="29" t="s">
        <v>180</v>
      </c>
      <c r="C121" s="9">
        <v>225</v>
      </c>
      <c r="D121" s="9">
        <v>49.2</v>
      </c>
      <c r="E121" s="9">
        <v>46.776000000000003</v>
      </c>
      <c r="F121" s="9" t="s">
        <v>19</v>
      </c>
      <c r="G121" s="9">
        <v>0</v>
      </c>
      <c r="H121" s="9">
        <f t="shared" si="4"/>
        <v>46.776000000000003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181</v>
      </c>
      <c r="C122" s="9">
        <v>226</v>
      </c>
      <c r="D122" s="9">
        <v>183</v>
      </c>
      <c r="E122" s="9">
        <v>45.598999999999997</v>
      </c>
      <c r="F122" s="9" t="s">
        <v>10</v>
      </c>
      <c r="G122" s="9">
        <f>E122</f>
        <v>45.598999999999997</v>
      </c>
      <c r="H122" s="9">
        <f t="shared" si="4"/>
        <v>0</v>
      </c>
      <c r="I122" s="10">
        <f t="shared" si="5"/>
        <v>1</v>
      </c>
      <c r="J122" s="17">
        <f t="shared" si="6"/>
        <v>8344.6170000000002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181</v>
      </c>
      <c r="C123" s="9">
        <v>226</v>
      </c>
      <c r="D123" s="9">
        <v>183</v>
      </c>
      <c r="E123" s="9">
        <v>45.598999999999997</v>
      </c>
      <c r="F123" s="9" t="s">
        <v>10</v>
      </c>
      <c r="G123" s="9">
        <v>0</v>
      </c>
      <c r="H123" s="9">
        <f t="shared" si="4"/>
        <v>45.598999999999997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32</v>
      </c>
      <c r="B124" s="29" t="s">
        <v>182</v>
      </c>
      <c r="C124" s="9">
        <v>227</v>
      </c>
      <c r="D124" s="9">
        <v>49.2</v>
      </c>
      <c r="E124" s="9">
        <v>44.576000000000001</v>
      </c>
      <c r="F124" s="9" t="s">
        <v>19</v>
      </c>
      <c r="G124" s="9">
        <f>E124</f>
        <v>44.576000000000001</v>
      </c>
      <c r="H124" s="9">
        <f t="shared" si="4"/>
        <v>0</v>
      </c>
      <c r="I124" s="10">
        <f t="shared" si="5"/>
        <v>1</v>
      </c>
      <c r="J124" s="17">
        <f t="shared" si="6"/>
        <v>2193.1392000000001</v>
      </c>
      <c r="K124" s="16"/>
      <c r="L124" s="17">
        <f t="shared" si="7"/>
        <v>0</v>
      </c>
    </row>
    <row r="125" spans="1:12" x14ac:dyDescent="0.25">
      <c r="A125" s="9" t="s">
        <v>67</v>
      </c>
      <c r="B125" s="29" t="s">
        <v>182</v>
      </c>
      <c r="C125" s="9">
        <v>227</v>
      </c>
      <c r="D125" s="9">
        <v>49.2</v>
      </c>
      <c r="E125" s="9">
        <v>44.576000000000001</v>
      </c>
      <c r="F125" s="9" t="s">
        <v>19</v>
      </c>
      <c r="G125" s="9">
        <v>0</v>
      </c>
      <c r="H125" s="9">
        <f t="shared" si="4"/>
        <v>44.576000000000001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32</v>
      </c>
      <c r="B126" s="29" t="s">
        <v>183</v>
      </c>
      <c r="C126" s="9">
        <v>228</v>
      </c>
      <c r="D126" s="9">
        <v>183</v>
      </c>
      <c r="E126" s="9">
        <v>2.6749999999999998</v>
      </c>
      <c r="F126" s="9" t="s">
        <v>10</v>
      </c>
      <c r="G126" s="9">
        <f>E126</f>
        <v>2.6749999999999998</v>
      </c>
      <c r="H126" s="9">
        <f t="shared" si="4"/>
        <v>0</v>
      </c>
      <c r="I126" s="10">
        <f t="shared" si="5"/>
        <v>1</v>
      </c>
      <c r="J126" s="17">
        <f t="shared" si="6"/>
        <v>489.52499999999998</v>
      </c>
      <c r="K126" s="16"/>
      <c r="L126" s="17">
        <f t="shared" si="7"/>
        <v>0</v>
      </c>
    </row>
    <row r="127" spans="1:12" x14ac:dyDescent="0.25">
      <c r="A127" s="9" t="s">
        <v>67</v>
      </c>
      <c r="B127" s="29" t="s">
        <v>183</v>
      </c>
      <c r="C127" s="9">
        <v>228</v>
      </c>
      <c r="D127" s="9">
        <v>183</v>
      </c>
      <c r="E127" s="9">
        <v>2.6749999999999998</v>
      </c>
      <c r="F127" s="9" t="s">
        <v>10</v>
      </c>
      <c r="G127" s="9">
        <v>0</v>
      </c>
      <c r="H127" s="9">
        <f t="shared" si="4"/>
        <v>2.6749999999999998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32</v>
      </c>
      <c r="B128" s="29" t="s">
        <v>184</v>
      </c>
      <c r="C128" s="9">
        <v>229</v>
      </c>
      <c r="D128" s="9">
        <v>49.2</v>
      </c>
      <c r="E128" s="9">
        <v>3.7749999999999999</v>
      </c>
      <c r="F128" s="9" t="s">
        <v>19</v>
      </c>
      <c r="G128" s="9">
        <f>E128</f>
        <v>3.7749999999999999</v>
      </c>
      <c r="H128" s="9">
        <f t="shared" si="4"/>
        <v>0</v>
      </c>
      <c r="I128" s="10">
        <f t="shared" si="5"/>
        <v>1</v>
      </c>
      <c r="J128" s="17">
        <f t="shared" si="6"/>
        <v>185.73000000000002</v>
      </c>
      <c r="K128" s="16"/>
      <c r="L128" s="17">
        <f t="shared" si="7"/>
        <v>0</v>
      </c>
    </row>
    <row r="129" spans="1:12" x14ac:dyDescent="0.25">
      <c r="A129" s="9" t="s">
        <v>67</v>
      </c>
      <c r="B129" s="29" t="s">
        <v>184</v>
      </c>
      <c r="C129" s="9">
        <v>229</v>
      </c>
      <c r="D129" s="9">
        <v>49.2</v>
      </c>
      <c r="E129" s="9">
        <v>3.7749999999999999</v>
      </c>
      <c r="F129" s="9" t="s">
        <v>19</v>
      </c>
      <c r="G129" s="9">
        <v>0</v>
      </c>
      <c r="H129" s="9">
        <f t="shared" si="4"/>
        <v>3.7749999999999999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32</v>
      </c>
      <c r="B130" s="29" t="s">
        <v>185</v>
      </c>
      <c r="C130" s="9">
        <v>230</v>
      </c>
      <c r="D130" s="9">
        <v>183</v>
      </c>
      <c r="E130" s="9">
        <v>3.202</v>
      </c>
      <c r="F130" s="9" t="s">
        <v>10</v>
      </c>
      <c r="G130" s="9">
        <v>0</v>
      </c>
      <c r="H130" s="9">
        <f t="shared" si="4"/>
        <v>3.202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9" t="s">
        <v>67</v>
      </c>
      <c r="B131" s="29" t="s">
        <v>185</v>
      </c>
      <c r="C131" s="9">
        <v>230</v>
      </c>
      <c r="D131" s="9">
        <v>183</v>
      </c>
      <c r="E131" s="9">
        <v>3.202</v>
      </c>
      <c r="F131" s="9" t="s">
        <v>10</v>
      </c>
      <c r="G131" s="9">
        <v>0</v>
      </c>
      <c r="H131" s="9">
        <f t="shared" si="4"/>
        <v>3.202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32</v>
      </c>
      <c r="B132" s="29" t="s">
        <v>186</v>
      </c>
      <c r="C132" s="9">
        <v>231</v>
      </c>
      <c r="D132" s="9">
        <v>49.2</v>
      </c>
      <c r="E132" s="9">
        <v>8.1999999999999993</v>
      </c>
      <c r="F132" s="9" t="s">
        <v>19</v>
      </c>
      <c r="G132" s="9">
        <v>0</v>
      </c>
      <c r="H132" s="9">
        <f t="shared" si="4"/>
        <v>8.1999999999999993</v>
      </c>
      <c r="I132" s="10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9" t="s">
        <v>67</v>
      </c>
      <c r="B133" s="29" t="s">
        <v>186</v>
      </c>
      <c r="C133" s="9">
        <v>231</v>
      </c>
      <c r="D133" s="9">
        <v>49.2</v>
      </c>
      <c r="E133" s="9">
        <v>8.1999999999999993</v>
      </c>
      <c r="F133" s="9" t="s">
        <v>19</v>
      </c>
      <c r="G133" s="9">
        <v>0</v>
      </c>
      <c r="H133" s="9">
        <f t="shared" ref="H133:H175" si="8">E133-G133</f>
        <v>8.1999999999999993</v>
      </c>
      <c r="I133" s="10">
        <f t="shared" ref="I133:I175" si="9">G133/E133</f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9" t="s">
        <v>32</v>
      </c>
      <c r="B134" s="29" t="s">
        <v>187</v>
      </c>
      <c r="C134" s="9">
        <v>232</v>
      </c>
      <c r="D134" s="9">
        <v>183</v>
      </c>
      <c r="E134" s="9">
        <v>7.7220000000000004</v>
      </c>
      <c r="F134" s="9" t="s">
        <v>10</v>
      </c>
      <c r="G134" s="9">
        <f>E134</f>
        <v>7.7220000000000004</v>
      </c>
      <c r="H134" s="9">
        <f t="shared" si="8"/>
        <v>0</v>
      </c>
      <c r="I134" s="10">
        <f t="shared" si="9"/>
        <v>1</v>
      </c>
      <c r="J134" s="17">
        <f t="shared" si="6"/>
        <v>1413.126</v>
      </c>
      <c r="K134" s="16"/>
      <c r="L134" s="17">
        <f t="shared" si="7"/>
        <v>0</v>
      </c>
    </row>
    <row r="135" spans="1:12" x14ac:dyDescent="0.25">
      <c r="A135" s="9" t="s">
        <v>67</v>
      </c>
      <c r="B135" s="29" t="s">
        <v>187</v>
      </c>
      <c r="C135" s="9">
        <v>232</v>
      </c>
      <c r="D135" s="9">
        <v>183</v>
      </c>
      <c r="E135" s="9">
        <v>7.7220000000000004</v>
      </c>
      <c r="F135" s="9" t="s">
        <v>10</v>
      </c>
      <c r="G135" s="9">
        <v>0</v>
      </c>
      <c r="H135" s="9">
        <f t="shared" si="8"/>
        <v>7.7220000000000004</v>
      </c>
      <c r="I135" s="10">
        <f t="shared" si="9"/>
        <v>0</v>
      </c>
      <c r="J135" s="17">
        <f t="shared" si="6"/>
        <v>0</v>
      </c>
      <c r="K135" s="16"/>
      <c r="L135" s="17">
        <f t="shared" si="7"/>
        <v>0</v>
      </c>
    </row>
    <row r="136" spans="1:12" x14ac:dyDescent="0.25">
      <c r="A136" s="9" t="s">
        <v>32</v>
      </c>
      <c r="B136" s="29" t="s">
        <v>188</v>
      </c>
      <c r="C136" s="9">
        <v>233</v>
      </c>
      <c r="D136" s="9">
        <v>49.2</v>
      </c>
      <c r="E136" s="9">
        <v>16.625</v>
      </c>
      <c r="F136" s="9" t="s">
        <v>19</v>
      </c>
      <c r="G136" s="9">
        <f>E136</f>
        <v>16.625</v>
      </c>
      <c r="H136" s="9">
        <f t="shared" si="8"/>
        <v>0</v>
      </c>
      <c r="I136" s="10">
        <f t="shared" si="9"/>
        <v>1</v>
      </c>
      <c r="J136" s="17">
        <f t="shared" si="6"/>
        <v>817.95</v>
      </c>
      <c r="K136" s="16"/>
      <c r="L136" s="17">
        <f t="shared" si="7"/>
        <v>0</v>
      </c>
    </row>
    <row r="137" spans="1:12" x14ac:dyDescent="0.25">
      <c r="A137" s="9" t="s">
        <v>67</v>
      </c>
      <c r="B137" s="29" t="s">
        <v>188</v>
      </c>
      <c r="C137" s="9">
        <v>233</v>
      </c>
      <c r="D137" s="9">
        <v>49.2</v>
      </c>
      <c r="E137" s="9">
        <v>16.625</v>
      </c>
      <c r="F137" s="9" t="s">
        <v>19</v>
      </c>
      <c r="G137" s="9">
        <v>0</v>
      </c>
      <c r="H137" s="9">
        <f t="shared" si="8"/>
        <v>16.625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32</v>
      </c>
      <c r="B138" s="29" t="s">
        <v>189</v>
      </c>
      <c r="C138" s="9">
        <v>234</v>
      </c>
      <c r="D138" s="9">
        <v>183</v>
      </c>
      <c r="E138" s="9">
        <v>13.464</v>
      </c>
      <c r="F138" s="9" t="s">
        <v>10</v>
      </c>
      <c r="G138" s="9">
        <f>E138</f>
        <v>13.464</v>
      </c>
      <c r="H138" s="9">
        <f t="shared" si="8"/>
        <v>0</v>
      </c>
      <c r="I138" s="10">
        <f t="shared" si="9"/>
        <v>1</v>
      </c>
      <c r="J138" s="17">
        <f t="shared" si="6"/>
        <v>2463.9120000000003</v>
      </c>
      <c r="K138" s="16"/>
      <c r="L138" s="17">
        <f t="shared" si="7"/>
        <v>0</v>
      </c>
    </row>
    <row r="139" spans="1:12" x14ac:dyDescent="0.25">
      <c r="A139" s="9" t="s">
        <v>67</v>
      </c>
      <c r="B139" s="29" t="s">
        <v>189</v>
      </c>
      <c r="C139" s="9">
        <v>234</v>
      </c>
      <c r="D139" s="9">
        <v>183</v>
      </c>
      <c r="E139" s="9">
        <v>13.464</v>
      </c>
      <c r="F139" s="9" t="s">
        <v>10</v>
      </c>
      <c r="G139" s="9">
        <v>0</v>
      </c>
      <c r="H139" s="9">
        <f t="shared" si="8"/>
        <v>13.464</v>
      </c>
      <c r="I139" s="10">
        <f t="shared" si="9"/>
        <v>0</v>
      </c>
      <c r="J139" s="17">
        <f t="shared" ref="J139:J171" si="10">D139*G139</f>
        <v>0</v>
      </c>
      <c r="K139" s="16"/>
      <c r="L139" s="17">
        <f t="shared" ref="L139:L171" si="11">D139*E139*K139</f>
        <v>0</v>
      </c>
    </row>
    <row r="140" spans="1:12" x14ac:dyDescent="0.25">
      <c r="A140" s="9" t="s">
        <v>32</v>
      </c>
      <c r="B140" s="29" t="s">
        <v>190</v>
      </c>
      <c r="C140" s="9">
        <v>235</v>
      </c>
      <c r="D140" s="9">
        <v>2.5</v>
      </c>
      <c r="E140" s="9">
        <v>1323.5409999999999</v>
      </c>
      <c r="F140" s="9" t="s">
        <v>23</v>
      </c>
      <c r="G140" s="9">
        <f>E140</f>
        <v>1323.5409999999999</v>
      </c>
      <c r="H140" s="9">
        <f t="shared" si="8"/>
        <v>0</v>
      </c>
      <c r="I140" s="10">
        <f t="shared" si="9"/>
        <v>1</v>
      </c>
      <c r="J140" s="17">
        <f t="shared" si="10"/>
        <v>3308.8525</v>
      </c>
      <c r="K140" s="16"/>
      <c r="L140" s="17">
        <f t="shared" si="11"/>
        <v>0</v>
      </c>
    </row>
    <row r="141" spans="1:12" x14ac:dyDescent="0.25">
      <c r="A141" s="9" t="s">
        <v>67</v>
      </c>
      <c r="B141" s="29" t="s">
        <v>190</v>
      </c>
      <c r="C141" s="9">
        <v>235</v>
      </c>
      <c r="D141" s="9">
        <v>2.5</v>
      </c>
      <c r="E141" s="9">
        <v>1323.5409999999999</v>
      </c>
      <c r="F141" s="9" t="s">
        <v>23</v>
      </c>
      <c r="G141" s="9">
        <v>0</v>
      </c>
      <c r="H141" s="9">
        <f t="shared" si="8"/>
        <v>1323.5409999999999</v>
      </c>
      <c r="I141" s="10">
        <f t="shared" si="9"/>
        <v>0</v>
      </c>
      <c r="J141" s="17">
        <f t="shared" si="10"/>
        <v>0</v>
      </c>
      <c r="K141" s="16"/>
      <c r="L141" s="17">
        <f t="shared" si="11"/>
        <v>0</v>
      </c>
    </row>
    <row r="142" spans="1:12" x14ac:dyDescent="0.25">
      <c r="A142" s="9" t="s">
        <v>32</v>
      </c>
      <c r="B142" s="29" t="s">
        <v>191</v>
      </c>
      <c r="C142" s="9">
        <v>237</v>
      </c>
      <c r="D142" s="9">
        <v>183</v>
      </c>
      <c r="E142" s="9">
        <v>3.7360000000000002</v>
      </c>
      <c r="F142" s="9" t="s">
        <v>10</v>
      </c>
      <c r="G142" s="9">
        <f>E142</f>
        <v>3.7360000000000002</v>
      </c>
      <c r="H142" s="9">
        <f t="shared" si="8"/>
        <v>0</v>
      </c>
      <c r="I142" s="10">
        <f t="shared" si="9"/>
        <v>1</v>
      </c>
      <c r="J142" s="17">
        <f t="shared" si="10"/>
        <v>683.68799999999999</v>
      </c>
      <c r="K142" s="16"/>
      <c r="L142" s="17">
        <f t="shared" si="11"/>
        <v>0</v>
      </c>
    </row>
    <row r="143" spans="1:12" x14ac:dyDescent="0.25">
      <c r="A143" s="9" t="s">
        <v>67</v>
      </c>
      <c r="B143" s="29" t="s">
        <v>191</v>
      </c>
      <c r="C143" s="9">
        <v>237</v>
      </c>
      <c r="D143" s="9">
        <v>183</v>
      </c>
      <c r="E143" s="9">
        <v>3.7360000000000002</v>
      </c>
      <c r="F143" s="9" t="s">
        <v>10</v>
      </c>
      <c r="G143" s="9">
        <v>0</v>
      </c>
      <c r="H143" s="9">
        <f t="shared" si="8"/>
        <v>3.7360000000000002</v>
      </c>
      <c r="I143" s="10">
        <f t="shared" si="9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32</v>
      </c>
      <c r="B144" s="29" t="s">
        <v>192</v>
      </c>
      <c r="C144" s="9">
        <v>238</v>
      </c>
      <c r="D144" s="9">
        <v>183</v>
      </c>
      <c r="E144" s="9">
        <v>17.359300000000001</v>
      </c>
      <c r="F144" s="9" t="s">
        <v>10</v>
      </c>
      <c r="G144" s="9">
        <f>E144</f>
        <v>17.359300000000001</v>
      </c>
      <c r="H144" s="9">
        <f t="shared" si="8"/>
        <v>0</v>
      </c>
      <c r="I144" s="10">
        <f t="shared" si="9"/>
        <v>1</v>
      </c>
      <c r="J144" s="17">
        <f t="shared" si="10"/>
        <v>3176.7519000000002</v>
      </c>
      <c r="K144" s="16"/>
      <c r="L144" s="17">
        <f t="shared" si="11"/>
        <v>0</v>
      </c>
    </row>
    <row r="145" spans="1:12" x14ac:dyDescent="0.25">
      <c r="A145" s="9" t="s">
        <v>67</v>
      </c>
      <c r="B145" s="29" t="s">
        <v>192</v>
      </c>
      <c r="C145" s="9">
        <v>238</v>
      </c>
      <c r="D145" s="9">
        <v>183</v>
      </c>
      <c r="E145" s="9">
        <v>17.359300000000001</v>
      </c>
      <c r="F145" s="9" t="s">
        <v>10</v>
      </c>
      <c r="G145" s="9">
        <v>0</v>
      </c>
      <c r="H145" s="9">
        <f t="shared" si="8"/>
        <v>17.359300000000001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32</v>
      </c>
      <c r="B146" s="29" t="s">
        <v>193</v>
      </c>
      <c r="C146" s="9">
        <v>239</v>
      </c>
      <c r="D146" s="9">
        <v>183</v>
      </c>
      <c r="E146" s="9">
        <v>3.9129999999999998</v>
      </c>
      <c r="F146" s="9" t="s">
        <v>10</v>
      </c>
      <c r="G146" s="9">
        <f>E146</f>
        <v>3.9129999999999998</v>
      </c>
      <c r="H146" s="9">
        <f t="shared" si="8"/>
        <v>0</v>
      </c>
      <c r="I146" s="10">
        <f t="shared" si="9"/>
        <v>1</v>
      </c>
      <c r="J146" s="17">
        <f t="shared" si="10"/>
        <v>716.07899999999995</v>
      </c>
      <c r="K146" s="16"/>
      <c r="L146" s="17">
        <f t="shared" si="11"/>
        <v>0</v>
      </c>
    </row>
    <row r="147" spans="1:12" x14ac:dyDescent="0.25">
      <c r="A147" s="9" t="s">
        <v>67</v>
      </c>
      <c r="B147" s="29" t="s">
        <v>193</v>
      </c>
      <c r="C147" s="9">
        <v>239</v>
      </c>
      <c r="D147" s="9">
        <v>183</v>
      </c>
      <c r="E147" s="9">
        <v>3.9129999999999998</v>
      </c>
      <c r="F147" s="9" t="s">
        <v>10</v>
      </c>
      <c r="G147" s="9">
        <v>0</v>
      </c>
      <c r="H147" s="9">
        <f t="shared" si="8"/>
        <v>3.9129999999999998</v>
      </c>
      <c r="I147" s="10">
        <f t="shared" si="9"/>
        <v>0</v>
      </c>
      <c r="J147" s="17">
        <f t="shared" si="10"/>
        <v>0</v>
      </c>
      <c r="K147" s="16"/>
      <c r="L147" s="17">
        <f t="shared" si="11"/>
        <v>0</v>
      </c>
    </row>
    <row r="148" spans="1:12" x14ac:dyDescent="0.25">
      <c r="A148" s="9" t="s">
        <v>32</v>
      </c>
      <c r="B148" s="29" t="s">
        <v>194</v>
      </c>
      <c r="C148" s="9">
        <v>240</v>
      </c>
      <c r="D148" s="9">
        <v>183</v>
      </c>
      <c r="E148" s="9">
        <v>18.427299999999999</v>
      </c>
      <c r="F148" s="9" t="s">
        <v>10</v>
      </c>
      <c r="G148" s="9">
        <f>E148</f>
        <v>18.427299999999999</v>
      </c>
      <c r="H148" s="9">
        <f t="shared" si="8"/>
        <v>0</v>
      </c>
      <c r="I148" s="10">
        <f t="shared" si="9"/>
        <v>1</v>
      </c>
      <c r="J148" s="17">
        <f t="shared" si="10"/>
        <v>3372.1958999999997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194</v>
      </c>
      <c r="C149" s="9">
        <v>240</v>
      </c>
      <c r="D149" s="9">
        <v>183</v>
      </c>
      <c r="E149" s="9">
        <v>18.427299999999999</v>
      </c>
      <c r="F149" s="9" t="s">
        <v>10</v>
      </c>
      <c r="G149" s="9">
        <v>0</v>
      </c>
      <c r="H149" s="9">
        <f t="shared" si="8"/>
        <v>18.427299999999999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21</v>
      </c>
      <c r="B150" s="29" t="s">
        <v>195</v>
      </c>
      <c r="C150" s="9">
        <v>245</v>
      </c>
      <c r="D150" s="9">
        <v>64.58</v>
      </c>
      <c r="E150" s="9">
        <v>189.15</v>
      </c>
      <c r="F150" s="9" t="s">
        <v>10</v>
      </c>
      <c r="G150" s="9">
        <f>E150</f>
        <v>189.15</v>
      </c>
      <c r="H150" s="9">
        <f t="shared" si="8"/>
        <v>0</v>
      </c>
      <c r="I150" s="10">
        <f t="shared" si="9"/>
        <v>1</v>
      </c>
      <c r="J150" s="17">
        <f t="shared" si="10"/>
        <v>12215.307000000001</v>
      </c>
      <c r="K150" s="16"/>
      <c r="L150" s="17">
        <f t="shared" si="11"/>
        <v>0</v>
      </c>
    </row>
    <row r="151" spans="1:12" x14ac:dyDescent="0.25">
      <c r="A151" s="9" t="s">
        <v>18</v>
      </c>
      <c r="B151" s="29" t="s">
        <v>196</v>
      </c>
      <c r="C151" s="9">
        <v>246</v>
      </c>
      <c r="D151" s="9">
        <v>15500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0"/>
        <v>15500</v>
      </c>
      <c r="K151" s="16"/>
      <c r="L151" s="17">
        <f t="shared" si="11"/>
        <v>0</v>
      </c>
    </row>
    <row r="152" spans="1:12" x14ac:dyDescent="0.25">
      <c r="A152" s="9" t="s">
        <v>18</v>
      </c>
      <c r="B152" s="29" t="s">
        <v>273</v>
      </c>
      <c r="C152" s="9">
        <v>247</v>
      </c>
      <c r="D152" s="9">
        <v>600</v>
      </c>
      <c r="E152" s="9">
        <v>1</v>
      </c>
      <c r="F152" s="9" t="s">
        <v>13</v>
      </c>
      <c r="G152" s="9">
        <v>1</v>
      </c>
      <c r="H152" s="9">
        <f t="shared" si="8"/>
        <v>0</v>
      </c>
      <c r="I152" s="10">
        <f t="shared" ref="I152" si="12">(G152/E152)</f>
        <v>1</v>
      </c>
      <c r="J152" s="18">
        <f t="shared" ref="J152" si="13">D152*E152*I152</f>
        <v>600</v>
      </c>
      <c r="K152" s="10"/>
      <c r="L152" s="18">
        <f t="shared" si="11"/>
        <v>0</v>
      </c>
    </row>
    <row r="153" spans="1:12" x14ac:dyDescent="0.25">
      <c r="A153" s="9" t="s">
        <v>18</v>
      </c>
      <c r="B153" s="29" t="s">
        <v>197</v>
      </c>
      <c r="C153" s="9">
        <v>248</v>
      </c>
      <c r="D153" s="9">
        <v>2000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2000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198</v>
      </c>
      <c r="C154" s="9">
        <v>250</v>
      </c>
      <c r="D154" s="9">
        <v>9000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9000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199</v>
      </c>
      <c r="C155" s="9">
        <v>251</v>
      </c>
      <c r="D155" s="9">
        <v>6000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6000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25</v>
      </c>
      <c r="C156" s="9">
        <v>254</v>
      </c>
      <c r="D156" s="9">
        <v>4000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0"/>
        <v>4000</v>
      </c>
      <c r="K156" s="16"/>
      <c r="L156" s="17">
        <f t="shared" si="11"/>
        <v>0</v>
      </c>
    </row>
    <row r="157" spans="1:12" x14ac:dyDescent="0.25">
      <c r="A157" s="9" t="s">
        <v>24</v>
      </c>
      <c r="B157" s="29" t="s">
        <v>201</v>
      </c>
      <c r="C157" s="9">
        <v>255</v>
      </c>
      <c r="D157" s="9">
        <v>6000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0"/>
        <v>6000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202</v>
      </c>
      <c r="C158" s="9">
        <v>257</v>
      </c>
      <c r="D158" s="9">
        <v>1800</v>
      </c>
      <c r="E158" s="9">
        <v>1</v>
      </c>
      <c r="F158" s="9" t="s">
        <v>12</v>
      </c>
      <c r="G158" s="9">
        <v>0</v>
      </c>
      <c r="H158" s="9">
        <f t="shared" si="8"/>
        <v>1</v>
      </c>
      <c r="I158" s="10">
        <f t="shared" si="9"/>
        <v>0</v>
      </c>
      <c r="J158" s="17">
        <f t="shared" si="10"/>
        <v>0</v>
      </c>
      <c r="K158" s="16">
        <v>1</v>
      </c>
      <c r="L158" s="17">
        <f t="shared" si="11"/>
        <v>1800</v>
      </c>
    </row>
    <row r="159" spans="1:12" x14ac:dyDescent="0.25">
      <c r="A159" s="9" t="s">
        <v>24</v>
      </c>
      <c r="B159" s="29" t="s">
        <v>203</v>
      </c>
      <c r="C159" s="9">
        <v>258</v>
      </c>
      <c r="D159" s="9">
        <v>2000</v>
      </c>
      <c r="E159" s="9">
        <v>1</v>
      </c>
      <c r="F159" s="9" t="s">
        <v>12</v>
      </c>
      <c r="G159" s="9">
        <v>0</v>
      </c>
      <c r="H159" s="9">
        <f t="shared" si="8"/>
        <v>1</v>
      </c>
      <c r="I159" s="10">
        <f t="shared" si="9"/>
        <v>0</v>
      </c>
      <c r="J159" s="17">
        <f t="shared" si="10"/>
        <v>0</v>
      </c>
      <c r="K159" s="16">
        <v>1</v>
      </c>
      <c r="L159" s="17">
        <f t="shared" si="11"/>
        <v>2000</v>
      </c>
    </row>
    <row r="160" spans="1:12" x14ac:dyDescent="0.25">
      <c r="A160" s="9" t="s">
        <v>80</v>
      </c>
      <c r="B160" s="29" t="s">
        <v>204</v>
      </c>
      <c r="C160" s="9">
        <v>260</v>
      </c>
      <c r="D160" s="9">
        <v>5528.4849999999997</v>
      </c>
      <c r="E160" s="9">
        <v>24.94</v>
      </c>
      <c r="F160" s="9" t="s">
        <v>19</v>
      </c>
      <c r="G160" s="9">
        <f>E160</f>
        <v>24.94</v>
      </c>
      <c r="H160" s="9">
        <f t="shared" si="8"/>
        <v>0</v>
      </c>
      <c r="I160" s="10">
        <f t="shared" si="9"/>
        <v>1</v>
      </c>
      <c r="J160" s="17">
        <f t="shared" si="10"/>
        <v>137880.41589999999</v>
      </c>
      <c r="K160" s="16"/>
      <c r="L160" s="17">
        <f t="shared" si="11"/>
        <v>0</v>
      </c>
    </row>
    <row r="161" spans="1:12" x14ac:dyDescent="0.25">
      <c r="A161" s="15" t="s">
        <v>27</v>
      </c>
      <c r="B161" s="15" t="s">
        <v>205</v>
      </c>
      <c r="C161" s="15">
        <v>262</v>
      </c>
      <c r="D161" s="15">
        <v>450</v>
      </c>
      <c r="E161" s="15">
        <v>3</v>
      </c>
      <c r="F161" s="15" t="s">
        <v>13</v>
      </c>
      <c r="G161" s="15">
        <v>3</v>
      </c>
      <c r="H161" s="9">
        <f t="shared" si="8"/>
        <v>0</v>
      </c>
      <c r="I161" s="16">
        <f t="shared" ref="I161" si="14">(G161/E161)</f>
        <v>1</v>
      </c>
      <c r="J161" s="17">
        <f t="shared" ref="J161" si="15">G161*D161</f>
        <v>1350</v>
      </c>
      <c r="K161" s="16"/>
      <c r="L161" s="17">
        <f t="shared" si="11"/>
        <v>0</v>
      </c>
    </row>
    <row r="162" spans="1:12" x14ac:dyDescent="0.25">
      <c r="A162" s="9" t="s">
        <v>28</v>
      </c>
      <c r="B162" s="29" t="s">
        <v>206</v>
      </c>
      <c r="C162" s="9">
        <v>263</v>
      </c>
      <c r="D162" s="9">
        <v>14832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0"/>
        <v>14832</v>
      </c>
      <c r="K162" s="16"/>
      <c r="L162" s="17">
        <f t="shared" si="11"/>
        <v>0</v>
      </c>
    </row>
    <row r="163" spans="1:12" x14ac:dyDescent="0.25">
      <c r="A163" s="9" t="s">
        <v>27</v>
      </c>
      <c r="B163" s="29" t="s">
        <v>207</v>
      </c>
      <c r="C163" s="9">
        <v>264</v>
      </c>
      <c r="D163" s="9">
        <v>1500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0"/>
        <v>1500</v>
      </c>
      <c r="K163" s="16"/>
      <c r="L163" s="17">
        <f t="shared" si="11"/>
        <v>0</v>
      </c>
    </row>
    <row r="164" spans="1:12" x14ac:dyDescent="0.25">
      <c r="A164" s="9" t="s">
        <v>29</v>
      </c>
      <c r="B164" s="29" t="s">
        <v>210</v>
      </c>
      <c r="C164" s="9">
        <v>272</v>
      </c>
      <c r="D164" s="9">
        <v>12000</v>
      </c>
      <c r="E164" s="9">
        <v>1</v>
      </c>
      <c r="F164" s="9" t="s">
        <v>12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0"/>
        <v>12000</v>
      </c>
      <c r="K164" s="16"/>
      <c r="L164" s="17">
        <f t="shared" si="11"/>
        <v>0</v>
      </c>
    </row>
    <row r="165" spans="1:12" x14ac:dyDescent="0.25">
      <c r="A165" s="9" t="s">
        <v>24</v>
      </c>
      <c r="B165" s="29" t="s">
        <v>233</v>
      </c>
      <c r="C165" s="9">
        <v>273</v>
      </c>
      <c r="D165" s="9">
        <v>1500</v>
      </c>
      <c r="E165" s="9">
        <v>1</v>
      </c>
      <c r="F165" s="9" t="s">
        <v>12</v>
      </c>
      <c r="G165" s="9">
        <v>1</v>
      </c>
      <c r="H165" s="9">
        <f t="shared" si="8"/>
        <v>0</v>
      </c>
      <c r="I165" s="10">
        <f t="shared" si="9"/>
        <v>1</v>
      </c>
      <c r="J165" s="17">
        <f t="shared" si="10"/>
        <v>1500</v>
      </c>
      <c r="K165" s="16"/>
      <c r="L165" s="17">
        <f t="shared" si="11"/>
        <v>0</v>
      </c>
    </row>
    <row r="166" spans="1:12" x14ac:dyDescent="0.25">
      <c r="A166" s="9" t="s">
        <v>17</v>
      </c>
      <c r="B166" s="29" t="s">
        <v>213</v>
      </c>
      <c r="C166" s="9">
        <v>276</v>
      </c>
      <c r="D166" s="9">
        <v>750</v>
      </c>
      <c r="E166" s="9">
        <v>1</v>
      </c>
      <c r="F166" s="9" t="s">
        <v>13</v>
      </c>
      <c r="G166" s="9">
        <v>1</v>
      </c>
      <c r="H166" s="9">
        <f t="shared" si="8"/>
        <v>0</v>
      </c>
      <c r="I166" s="10">
        <f t="shared" si="9"/>
        <v>1</v>
      </c>
      <c r="J166" s="17">
        <f t="shared" si="10"/>
        <v>750</v>
      </c>
      <c r="K166" s="16"/>
      <c r="L166" s="17">
        <f t="shared" si="11"/>
        <v>0</v>
      </c>
    </row>
    <row r="167" spans="1:12" x14ac:dyDescent="0.25">
      <c r="A167" s="9" t="s">
        <v>30</v>
      </c>
      <c r="B167" s="29" t="s">
        <v>214</v>
      </c>
      <c r="C167" s="9">
        <v>277</v>
      </c>
      <c r="D167" s="9">
        <v>34</v>
      </c>
      <c r="E167" s="9">
        <v>76.528999999999996</v>
      </c>
      <c r="F167" s="9" t="s">
        <v>31</v>
      </c>
      <c r="G167" s="9">
        <v>0</v>
      </c>
      <c r="H167" s="9">
        <f t="shared" si="8"/>
        <v>76.528999999999996</v>
      </c>
      <c r="I167" s="10">
        <f t="shared" si="9"/>
        <v>0</v>
      </c>
      <c r="J167" s="17">
        <f t="shared" si="10"/>
        <v>0</v>
      </c>
      <c r="K167" s="16"/>
      <c r="L167" s="17">
        <f t="shared" si="11"/>
        <v>0</v>
      </c>
    </row>
    <row r="168" spans="1:12" x14ac:dyDescent="0.25">
      <c r="A168" s="9" t="s">
        <v>30</v>
      </c>
      <c r="B168" s="29" t="s">
        <v>215</v>
      </c>
      <c r="C168" s="9">
        <v>278</v>
      </c>
      <c r="D168" s="9">
        <v>77</v>
      </c>
      <c r="E168" s="9">
        <v>29.302600000000002</v>
      </c>
      <c r="F168" s="9" t="s">
        <v>31</v>
      </c>
      <c r="G168" s="9">
        <v>29.3</v>
      </c>
      <c r="H168" s="9">
        <f t="shared" si="8"/>
        <v>2.6000000000010459E-3</v>
      </c>
      <c r="I168" s="10">
        <f t="shared" si="9"/>
        <v>0.99991127067222696</v>
      </c>
      <c r="J168" s="17">
        <f t="shared" si="10"/>
        <v>2256.1</v>
      </c>
      <c r="K168" s="16"/>
      <c r="L168" s="17">
        <f t="shared" si="11"/>
        <v>0</v>
      </c>
    </row>
    <row r="169" spans="1:12" x14ac:dyDescent="0.25">
      <c r="A169" s="9" t="s">
        <v>30</v>
      </c>
      <c r="B169" s="29" t="s">
        <v>216</v>
      </c>
      <c r="C169" s="9">
        <v>279</v>
      </c>
      <c r="D169" s="9">
        <v>23</v>
      </c>
      <c r="E169" s="9">
        <v>66</v>
      </c>
      <c r="F169" s="9" t="s">
        <v>23</v>
      </c>
      <c r="G169" s="9">
        <v>0</v>
      </c>
      <c r="H169" s="9">
        <f t="shared" si="8"/>
        <v>66</v>
      </c>
      <c r="I169" s="10">
        <f t="shared" si="9"/>
        <v>0</v>
      </c>
      <c r="J169" s="17">
        <f t="shared" si="10"/>
        <v>0</v>
      </c>
      <c r="K169" s="16"/>
      <c r="L169" s="17">
        <f t="shared" si="11"/>
        <v>0</v>
      </c>
    </row>
    <row r="170" spans="1:12" x14ac:dyDescent="0.25">
      <c r="A170" s="9" t="s">
        <v>30</v>
      </c>
      <c r="B170" s="29" t="s">
        <v>217</v>
      </c>
      <c r="C170" s="9">
        <v>280</v>
      </c>
      <c r="D170" s="9">
        <v>151</v>
      </c>
      <c r="E170" s="9">
        <v>17.375499999999999</v>
      </c>
      <c r="F170" s="9" t="s">
        <v>31</v>
      </c>
      <c r="G170" s="9">
        <v>0</v>
      </c>
      <c r="H170" s="9">
        <f t="shared" si="8"/>
        <v>17.375499999999999</v>
      </c>
      <c r="I170" s="10">
        <f t="shared" si="9"/>
        <v>0</v>
      </c>
      <c r="J170" s="17">
        <f t="shared" si="10"/>
        <v>0</v>
      </c>
      <c r="K170" s="16"/>
      <c r="L170" s="17">
        <f t="shared" si="11"/>
        <v>0</v>
      </c>
    </row>
    <row r="171" spans="1:12" x14ac:dyDescent="0.25">
      <c r="A171" s="9" t="s">
        <v>21</v>
      </c>
      <c r="B171" s="29" t="s">
        <v>219</v>
      </c>
      <c r="C171" s="9">
        <v>283</v>
      </c>
      <c r="D171" s="9">
        <v>400</v>
      </c>
      <c r="E171" s="9">
        <v>1</v>
      </c>
      <c r="F171" s="9" t="s">
        <v>12</v>
      </c>
      <c r="G171" s="9">
        <v>0</v>
      </c>
      <c r="H171" s="9">
        <f t="shared" si="8"/>
        <v>1</v>
      </c>
      <c r="I171" s="10">
        <f t="shared" si="9"/>
        <v>0</v>
      </c>
      <c r="J171" s="17">
        <f t="shared" si="10"/>
        <v>0</v>
      </c>
      <c r="K171" s="16"/>
      <c r="L171" s="17">
        <f t="shared" si="11"/>
        <v>0</v>
      </c>
    </row>
    <row r="172" spans="1:12" x14ac:dyDescent="0.25">
      <c r="A172" s="9" t="s">
        <v>18</v>
      </c>
      <c r="B172" s="29" t="s">
        <v>222</v>
      </c>
      <c r="C172" s="9">
        <v>350</v>
      </c>
      <c r="D172" s="9">
        <v>1</v>
      </c>
      <c r="E172" s="9">
        <v>3</v>
      </c>
      <c r="F172" s="9" t="s">
        <v>12</v>
      </c>
      <c r="G172" s="9">
        <v>0</v>
      </c>
      <c r="H172" s="9">
        <f t="shared" si="8"/>
        <v>3</v>
      </c>
      <c r="I172" s="10">
        <f t="shared" si="9"/>
        <v>0</v>
      </c>
      <c r="J172" s="17">
        <f t="shared" ref="J172:J175" si="16">D172*G172</f>
        <v>0</v>
      </c>
      <c r="K172" s="16"/>
      <c r="L172" s="17">
        <f t="shared" ref="L172:L175" si="17">D172*E172*K172</f>
        <v>0</v>
      </c>
    </row>
    <row r="173" spans="1:12" x14ac:dyDescent="0.25">
      <c r="A173" s="9" t="s">
        <v>18</v>
      </c>
      <c r="B173" s="29" t="s">
        <v>229</v>
      </c>
      <c r="C173" s="9">
        <v>406</v>
      </c>
      <c r="D173" s="9">
        <v>1829.85</v>
      </c>
      <c r="E173" s="9">
        <v>1</v>
      </c>
      <c r="F173" s="9" t="s">
        <v>12</v>
      </c>
      <c r="G173" s="9">
        <v>0.5</v>
      </c>
      <c r="H173" s="9">
        <f t="shared" si="8"/>
        <v>0.5</v>
      </c>
      <c r="I173" s="10">
        <f t="shared" si="9"/>
        <v>0.5</v>
      </c>
      <c r="J173" s="17">
        <f t="shared" si="16"/>
        <v>914.92499999999995</v>
      </c>
      <c r="K173" s="16"/>
      <c r="L173" s="17">
        <f t="shared" si="17"/>
        <v>0</v>
      </c>
    </row>
    <row r="174" spans="1:12" x14ac:dyDescent="0.25">
      <c r="A174" s="9" t="s">
        <v>24</v>
      </c>
      <c r="B174" s="29" t="s">
        <v>236</v>
      </c>
      <c r="C174" s="9">
        <v>408</v>
      </c>
      <c r="D174" s="9">
        <v>1000</v>
      </c>
      <c r="E174" s="9">
        <v>1</v>
      </c>
      <c r="F174" s="9" t="s">
        <v>13</v>
      </c>
      <c r="G174" s="9">
        <v>0.5</v>
      </c>
      <c r="H174" s="9">
        <f t="shared" si="8"/>
        <v>0.5</v>
      </c>
      <c r="I174" s="10">
        <f t="shared" si="9"/>
        <v>0.5</v>
      </c>
      <c r="J174" s="17">
        <f t="shared" si="16"/>
        <v>500</v>
      </c>
      <c r="K174" s="16">
        <v>0.5</v>
      </c>
      <c r="L174" s="17">
        <f t="shared" si="17"/>
        <v>500</v>
      </c>
    </row>
    <row r="175" spans="1:12" x14ac:dyDescent="0.25">
      <c r="A175" s="9" t="s">
        <v>24</v>
      </c>
      <c r="B175" s="29" t="s">
        <v>416</v>
      </c>
      <c r="C175" s="9">
        <v>448</v>
      </c>
      <c r="D175" s="9">
        <v>600</v>
      </c>
      <c r="E175" s="9">
        <v>1</v>
      </c>
      <c r="F175" s="9" t="s">
        <v>13</v>
      </c>
      <c r="G175" s="9">
        <v>0.5</v>
      </c>
      <c r="H175" s="9">
        <f t="shared" si="8"/>
        <v>0.5</v>
      </c>
      <c r="I175" s="10">
        <f t="shared" si="9"/>
        <v>0.5</v>
      </c>
      <c r="J175" s="17">
        <f t="shared" si="16"/>
        <v>300</v>
      </c>
      <c r="K175" s="16">
        <v>0.5</v>
      </c>
      <c r="L175" s="17">
        <f t="shared" si="17"/>
        <v>300</v>
      </c>
    </row>
    <row r="176" spans="1:12" ht="15.75" x14ac:dyDescent="0.25">
      <c r="J176" s="21">
        <f>SUM(J4:J175)</f>
        <v>990079.77651800017</v>
      </c>
      <c r="L176" s="21">
        <f>SUM(L4:L175)</f>
        <v>4600</v>
      </c>
    </row>
  </sheetData>
  <autoFilter ref="A3:O176" xr:uid="{00000000-0009-0000-0000-000070000000}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3:O176"/>
  <sheetViews>
    <sheetView topLeftCell="A164" zoomScale="85" zoomScaleNormal="85" workbookViewId="0">
      <pane xSplit="2" topLeftCell="E1" activePane="topRight" state="frozen"/>
      <selection activeCell="A37" sqref="A37"/>
      <selection pane="topRight" activeCell="I183" sqref="I183"/>
    </sheetView>
  </sheetViews>
  <sheetFormatPr defaultRowHeight="15" x14ac:dyDescent="0.25"/>
  <cols>
    <col min="1" max="1" width="34.42578125" customWidth="1"/>
    <col min="2" max="2" width="44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68.67</v>
      </c>
      <c r="H14" s="9">
        <f t="shared" si="0"/>
        <v>0</v>
      </c>
      <c r="I14" s="10">
        <f t="shared" si="1"/>
        <v>1</v>
      </c>
      <c r="J14" s="17">
        <f t="shared" si="2"/>
        <v>2952.81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41692.201200000003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2987.01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12671.380800000001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34810.775999999998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3962.2284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3171.0744000000004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0.83</v>
      </c>
      <c r="F52" s="9" t="s">
        <v>14</v>
      </c>
      <c r="G52" s="9">
        <v>0.83</v>
      </c>
      <c r="H52" s="9">
        <f t="shared" si="0"/>
        <v>0</v>
      </c>
      <c r="I52" s="10">
        <f t="shared" si="1"/>
        <v>1</v>
      </c>
      <c r="J52" s="17">
        <f t="shared" si="2"/>
        <v>2490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3487.5360000000005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7795.2888000000003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610.31880000000001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510.00000000000006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v>75.67</v>
      </c>
      <c r="H65" s="9">
        <f t="shared" si="0"/>
        <v>18.920000000000002</v>
      </c>
      <c r="I65" s="10">
        <f t="shared" si="1"/>
        <v>0.7999788561158685</v>
      </c>
      <c r="J65" s="17">
        <f t="shared" si="2"/>
        <v>14661.21384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v>129.32</v>
      </c>
      <c r="H66" s="9">
        <f t="shared" si="0"/>
        <v>0</v>
      </c>
      <c r="I66" s="10">
        <f t="shared" si="1"/>
        <v>1</v>
      </c>
      <c r="J66" s="17">
        <f t="shared" si="2"/>
        <v>25056.00864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2"/>
        <v>12200.56344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30.1</v>
      </c>
      <c r="F68" s="9" t="s">
        <v>19</v>
      </c>
      <c r="G68" s="9">
        <v>0</v>
      </c>
      <c r="H68" s="9">
        <f t="shared" si="0"/>
        <v>30.1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66.89</v>
      </c>
      <c r="F69" s="9" t="s">
        <v>19</v>
      </c>
      <c r="G69" s="9">
        <v>0</v>
      </c>
      <c r="H69" s="9">
        <f t="shared" ref="H69:H134" si="4">E69-G69</f>
        <v>66.89</v>
      </c>
      <c r="I69" s="10">
        <f t="shared" ref="I69:I134" si="5">G69/E69</f>
        <v>0</v>
      </c>
      <c r="J69" s="17">
        <f t="shared" ref="J69:J140" si="6">D69*G69</f>
        <v>0</v>
      </c>
      <c r="K69" s="16"/>
      <c r="L69" s="17">
        <f t="shared" ref="L69:L140" si="7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0.5</v>
      </c>
      <c r="F70" s="9" t="s">
        <v>10</v>
      </c>
      <c r="G70" s="9">
        <v>0</v>
      </c>
      <c r="H70" s="9">
        <f t="shared" si="4"/>
        <v>0.5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310</v>
      </c>
      <c r="C71" s="9">
        <v>139</v>
      </c>
      <c r="D71" s="9">
        <v>35</v>
      </c>
      <c r="E71" s="9">
        <v>268.5</v>
      </c>
      <c r="F71" s="9" t="s">
        <v>10</v>
      </c>
      <c r="G71" s="9">
        <v>268.5</v>
      </c>
      <c r="H71" s="9">
        <f t="shared" si="4"/>
        <v>0</v>
      </c>
      <c r="I71" s="10">
        <f t="shared" si="5"/>
        <v>1</v>
      </c>
      <c r="J71" s="17">
        <f t="shared" si="6"/>
        <v>9397.5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197</v>
      </c>
      <c r="F72" s="9" t="s">
        <v>10</v>
      </c>
      <c r="G72" s="9">
        <v>197</v>
      </c>
      <c r="H72" s="9">
        <f t="shared" si="4"/>
        <v>0</v>
      </c>
      <c r="I72" s="10">
        <f t="shared" si="5"/>
        <v>1</v>
      </c>
      <c r="J72" s="17">
        <f t="shared" si="6"/>
        <v>2119.7199999999998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59.84</v>
      </c>
      <c r="F73" s="9" t="s">
        <v>10</v>
      </c>
      <c r="G73" s="9">
        <v>59.84</v>
      </c>
      <c r="H73" s="9">
        <f t="shared" si="4"/>
        <v>0</v>
      </c>
      <c r="I73" s="10">
        <f t="shared" si="5"/>
        <v>1</v>
      </c>
      <c r="J73" s="17">
        <f t="shared" si="6"/>
        <v>8373.5308800000003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176.74</v>
      </c>
      <c r="F74" s="9" t="s">
        <v>10</v>
      </c>
      <c r="G74" s="9">
        <v>176.74</v>
      </c>
      <c r="H74" s="9">
        <f t="shared" si="4"/>
        <v>0</v>
      </c>
      <c r="I74" s="10">
        <f t="shared" si="5"/>
        <v>1</v>
      </c>
      <c r="J74" s="17">
        <f t="shared" si="6"/>
        <v>24731.581679999999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131.565</v>
      </c>
      <c r="F75" s="9" t="s">
        <v>10</v>
      </c>
      <c r="G75" s="9">
        <v>111.83</v>
      </c>
      <c r="H75" s="9">
        <f t="shared" si="4"/>
        <v>19.734999999999999</v>
      </c>
      <c r="I75" s="10">
        <f t="shared" si="5"/>
        <v>0.84999809979857865</v>
      </c>
      <c r="J75" s="17">
        <f t="shared" si="6"/>
        <v>21667.28616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13000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81.650000000000006</v>
      </c>
      <c r="F77" s="9" t="s">
        <v>10</v>
      </c>
      <c r="G77" s="9">
        <v>81.650000000000006</v>
      </c>
      <c r="H77" s="9">
        <f t="shared" si="4"/>
        <v>0</v>
      </c>
      <c r="I77" s="10">
        <f t="shared" si="5"/>
        <v>1</v>
      </c>
      <c r="J77" s="17">
        <f t="shared" si="6"/>
        <v>11425.4478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228.24</v>
      </c>
      <c r="F78" s="9" t="s">
        <v>10</v>
      </c>
      <c r="G78" s="9">
        <v>228.24</v>
      </c>
      <c r="H78" s="9">
        <f t="shared" si="4"/>
        <v>0</v>
      </c>
      <c r="I78" s="10">
        <f t="shared" si="5"/>
        <v>1</v>
      </c>
      <c r="J78" s="17">
        <f t="shared" si="6"/>
        <v>31938.079679999999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109.17700000000001</v>
      </c>
      <c r="F79" s="9" t="s">
        <v>10</v>
      </c>
      <c r="G79" s="9">
        <v>109.18</v>
      </c>
      <c r="H79" s="9">
        <f t="shared" si="4"/>
        <v>-3.0000000000001137E-3</v>
      </c>
      <c r="I79" s="10">
        <f t="shared" si="5"/>
        <v>1.0000274783150298</v>
      </c>
      <c r="J79" s="17">
        <f t="shared" si="6"/>
        <v>21153.843360000003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9.76</v>
      </c>
      <c r="F80" s="9" t="s">
        <v>10</v>
      </c>
      <c r="G80" s="9">
        <v>9.76</v>
      </c>
      <c r="H80" s="9">
        <f t="shared" si="4"/>
        <v>0</v>
      </c>
      <c r="I80" s="10">
        <f t="shared" si="5"/>
        <v>1</v>
      </c>
      <c r="J80" s="17">
        <f t="shared" si="6"/>
        <v>1365.7363199999998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34.159999999999997</v>
      </c>
      <c r="F81" s="9" t="s">
        <v>10</v>
      </c>
      <c r="G81" s="9">
        <v>34.159999999999997</v>
      </c>
      <c r="H81" s="9">
        <f t="shared" si="4"/>
        <v>0</v>
      </c>
      <c r="I81" s="10">
        <f t="shared" si="5"/>
        <v>1</v>
      </c>
      <c r="J81" s="17">
        <f t="shared" si="6"/>
        <v>4780.077119999999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99.15</v>
      </c>
      <c r="F82" s="9" t="s">
        <v>10</v>
      </c>
      <c r="G82" s="9">
        <v>99.15</v>
      </c>
      <c r="H82" s="9">
        <f t="shared" si="4"/>
        <v>0</v>
      </c>
      <c r="I82" s="10">
        <f t="shared" si="5"/>
        <v>1</v>
      </c>
      <c r="J82" s="17">
        <f t="shared" si="6"/>
        <v>19210.510800000004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158</v>
      </c>
      <c r="C83" s="9">
        <v>168</v>
      </c>
      <c r="D83" s="9">
        <v>215.28</v>
      </c>
      <c r="E83" s="9">
        <v>139.61000000000001</v>
      </c>
      <c r="F83" s="9" t="s">
        <v>10</v>
      </c>
      <c r="G83" s="9">
        <v>139.61000000000001</v>
      </c>
      <c r="H83" s="9">
        <f t="shared" si="4"/>
        <v>0</v>
      </c>
      <c r="I83" s="10">
        <f t="shared" si="5"/>
        <v>1</v>
      </c>
      <c r="J83" s="17">
        <f t="shared" si="6"/>
        <v>30055.240800000003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159</v>
      </c>
      <c r="C84" s="9">
        <v>170</v>
      </c>
      <c r="D84" s="9">
        <v>215.28</v>
      </c>
      <c r="E84" s="9">
        <v>52.37</v>
      </c>
      <c r="F84" s="9" t="s">
        <v>10</v>
      </c>
      <c r="G84" s="9">
        <v>52.37</v>
      </c>
      <c r="H84" s="9">
        <f t="shared" si="4"/>
        <v>0</v>
      </c>
      <c r="I84" s="10">
        <f t="shared" si="5"/>
        <v>1</v>
      </c>
      <c r="J84" s="17">
        <f t="shared" si="6"/>
        <v>11274.213599999999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160</v>
      </c>
      <c r="C85" s="9">
        <v>173</v>
      </c>
      <c r="D85" s="9">
        <v>107.64</v>
      </c>
      <c r="E85" s="9">
        <v>29.94</v>
      </c>
      <c r="F85" s="9" t="s">
        <v>10</v>
      </c>
      <c r="G85" s="9">
        <v>29.94</v>
      </c>
      <c r="H85" s="9">
        <f t="shared" si="4"/>
        <v>0</v>
      </c>
      <c r="I85" s="10">
        <f t="shared" si="5"/>
        <v>1</v>
      </c>
      <c r="J85" s="17">
        <f t="shared" si="6"/>
        <v>3222.7416000000003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161</v>
      </c>
      <c r="C86" s="9">
        <v>174</v>
      </c>
      <c r="D86" s="9">
        <v>215.28</v>
      </c>
      <c r="E86" s="9">
        <v>70.86</v>
      </c>
      <c r="F86" s="9" t="s">
        <v>10</v>
      </c>
      <c r="G86" s="9">
        <v>70.86</v>
      </c>
      <c r="H86" s="9">
        <f t="shared" si="4"/>
        <v>0</v>
      </c>
      <c r="I86" s="10">
        <f t="shared" si="5"/>
        <v>1</v>
      </c>
      <c r="J86" s="17">
        <f t="shared" si="6"/>
        <v>15254.7408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162</v>
      </c>
      <c r="C87" s="9">
        <v>178</v>
      </c>
      <c r="D87" s="9">
        <v>107.64</v>
      </c>
      <c r="E87" s="9">
        <v>29.94</v>
      </c>
      <c r="F87" s="9" t="s">
        <v>10</v>
      </c>
      <c r="G87" s="9">
        <v>29.94</v>
      </c>
      <c r="H87" s="9">
        <f t="shared" si="4"/>
        <v>0</v>
      </c>
      <c r="I87" s="10">
        <f t="shared" si="5"/>
        <v>1</v>
      </c>
      <c r="J87" s="17">
        <f t="shared" si="6"/>
        <v>3222.7416000000003</v>
      </c>
      <c r="K87" s="16"/>
      <c r="L87" s="17">
        <f t="shared" si="7"/>
        <v>0</v>
      </c>
    </row>
    <row r="88" spans="1:12" x14ac:dyDescent="0.25">
      <c r="A88" s="9" t="s">
        <v>38</v>
      </c>
      <c r="B88" s="29" t="s">
        <v>163</v>
      </c>
      <c r="C88" s="9">
        <v>180</v>
      </c>
      <c r="D88" s="9">
        <v>200</v>
      </c>
      <c r="E88" s="9">
        <v>19</v>
      </c>
      <c r="F88" s="9" t="s">
        <v>13</v>
      </c>
      <c r="G88" s="9">
        <v>19</v>
      </c>
      <c r="H88" s="9">
        <f t="shared" si="4"/>
        <v>0</v>
      </c>
      <c r="I88" s="10">
        <f t="shared" si="5"/>
        <v>1</v>
      </c>
      <c r="J88" s="17">
        <f t="shared" si="6"/>
        <v>3800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19.974</v>
      </c>
      <c r="F89" s="9" t="s">
        <v>10</v>
      </c>
      <c r="G89" s="9">
        <v>19.97</v>
      </c>
      <c r="H89" s="9">
        <f t="shared" si="4"/>
        <v>4.0000000000013358E-3</v>
      </c>
      <c r="I89" s="10">
        <f t="shared" si="5"/>
        <v>0.99979973966155999</v>
      </c>
      <c r="J89" s="17">
        <f t="shared" si="6"/>
        <v>4299.1415999999999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61.966000000000001</v>
      </c>
      <c r="F90" s="9" t="s">
        <v>10</v>
      </c>
      <c r="G90" s="9">
        <v>61.97</v>
      </c>
      <c r="H90" s="9">
        <f t="shared" si="4"/>
        <v>-3.9999999999977831E-3</v>
      </c>
      <c r="I90" s="10">
        <f t="shared" si="5"/>
        <v>1.0000645515282574</v>
      </c>
      <c r="J90" s="17">
        <f t="shared" si="6"/>
        <v>6003.6535999999996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345.50400000000002</v>
      </c>
      <c r="F91" s="9" t="s">
        <v>10</v>
      </c>
      <c r="G91" s="9">
        <v>345.5</v>
      </c>
      <c r="H91" s="9">
        <f t="shared" si="4"/>
        <v>4.0000000000190994E-3</v>
      </c>
      <c r="I91" s="10">
        <f t="shared" si="5"/>
        <v>0.99998842271001198</v>
      </c>
      <c r="J91" s="17">
        <f t="shared" si="6"/>
        <v>5579.8249999999998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345.50400000000002</v>
      </c>
      <c r="F92" s="9" t="s">
        <v>10</v>
      </c>
      <c r="G92" s="9">
        <v>345.5</v>
      </c>
      <c r="H92" s="9">
        <f t="shared" si="4"/>
        <v>4.0000000000190994E-3</v>
      </c>
      <c r="I92" s="10">
        <f t="shared" si="5"/>
        <v>0.99998842271001198</v>
      </c>
      <c r="J92" s="17">
        <f t="shared" si="6"/>
        <v>11156.886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169</v>
      </c>
      <c r="C93" s="9">
        <v>191</v>
      </c>
      <c r="D93" s="9">
        <v>16.149999999999999</v>
      </c>
      <c r="E93" s="9">
        <v>58.07</v>
      </c>
      <c r="F93" s="9" t="s">
        <v>10</v>
      </c>
      <c r="G93" s="9">
        <v>58.07</v>
      </c>
      <c r="H93" s="9">
        <f t="shared" si="4"/>
        <v>0</v>
      </c>
      <c r="I93" s="10">
        <f t="shared" si="5"/>
        <v>1</v>
      </c>
      <c r="J93" s="17">
        <f t="shared" si="6"/>
        <v>937.83049999999992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524.43299999999999</v>
      </c>
      <c r="F94" s="9" t="s">
        <v>10</v>
      </c>
      <c r="G94" s="9">
        <v>524.42999999999995</v>
      </c>
      <c r="H94" s="9">
        <f t="shared" si="4"/>
        <v>3.0000000000427463E-3</v>
      </c>
      <c r="I94" s="10">
        <f t="shared" si="5"/>
        <v>0.99999427953618469</v>
      </c>
      <c r="J94" s="17">
        <f t="shared" si="6"/>
        <v>25402.340339999999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535.5</v>
      </c>
      <c r="F95" s="9" t="s">
        <v>10</v>
      </c>
      <c r="G95" s="9">
        <v>535.5</v>
      </c>
      <c r="H95" s="9">
        <f t="shared" si="4"/>
        <v>0</v>
      </c>
      <c r="I95" s="10">
        <f t="shared" si="5"/>
        <v>1</v>
      </c>
      <c r="J95" s="17">
        <f t="shared" si="6"/>
        <v>8648.3249999999989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172</v>
      </c>
      <c r="C96" s="9">
        <v>194</v>
      </c>
      <c r="D96" s="9">
        <v>26.91</v>
      </c>
      <c r="E96" s="9">
        <v>541.24900000000002</v>
      </c>
      <c r="F96" s="9" t="s">
        <v>10</v>
      </c>
      <c r="G96" s="9">
        <v>541.25</v>
      </c>
      <c r="H96" s="9">
        <f t="shared" si="4"/>
        <v>-9.9999999997635314E-4</v>
      </c>
      <c r="I96" s="10">
        <f t="shared" si="5"/>
        <v>1.0000018475784713</v>
      </c>
      <c r="J96" s="17">
        <f t="shared" si="6"/>
        <v>14565.0375</v>
      </c>
      <c r="K96" s="16"/>
      <c r="L96" s="17">
        <f t="shared" si="7"/>
        <v>0</v>
      </c>
    </row>
    <row r="97" spans="1:12" x14ac:dyDescent="0.25">
      <c r="A97" s="9" t="s">
        <v>333</v>
      </c>
      <c r="B97" s="29" t="s">
        <v>173</v>
      </c>
      <c r="C97" s="9">
        <v>215</v>
      </c>
      <c r="D97" s="9">
        <v>301.392</v>
      </c>
      <c r="E97" s="9">
        <v>19.14</v>
      </c>
      <c r="F97" s="9" t="s">
        <v>10</v>
      </c>
      <c r="G97" s="9">
        <f>E97</f>
        <v>19.14</v>
      </c>
      <c r="H97" s="9">
        <f t="shared" si="4"/>
        <v>0</v>
      </c>
      <c r="I97" s="10">
        <f t="shared" si="5"/>
        <v>1</v>
      </c>
      <c r="J97" s="17">
        <f t="shared" si="6"/>
        <v>5768.6428800000003</v>
      </c>
      <c r="K97" s="16"/>
      <c r="L97" s="17">
        <f t="shared" si="7"/>
        <v>0</v>
      </c>
    </row>
    <row r="98" spans="1:12" x14ac:dyDescent="0.25">
      <c r="A98" s="9" t="s">
        <v>333</v>
      </c>
      <c r="B98" s="29" t="s">
        <v>232</v>
      </c>
      <c r="C98" s="9">
        <v>217</v>
      </c>
      <c r="D98" s="9">
        <v>450</v>
      </c>
      <c r="E98" s="9">
        <v>2</v>
      </c>
      <c r="F98" s="9" t="s">
        <v>13</v>
      </c>
      <c r="G98" s="9">
        <v>2</v>
      </c>
      <c r="H98" s="9">
        <f t="shared" si="4"/>
        <v>0</v>
      </c>
      <c r="I98" s="10">
        <f t="shared" si="5"/>
        <v>1</v>
      </c>
      <c r="J98" s="17">
        <f t="shared" si="6"/>
        <v>900</v>
      </c>
      <c r="K98" s="16"/>
      <c r="L98" s="17">
        <f t="shared" si="7"/>
        <v>0</v>
      </c>
    </row>
    <row r="99" spans="1:12" x14ac:dyDescent="0.25">
      <c r="A99" s="9" t="s">
        <v>333</v>
      </c>
      <c r="B99" s="29" t="s">
        <v>174</v>
      </c>
      <c r="C99" s="9">
        <v>218</v>
      </c>
      <c r="D99" s="9">
        <v>350</v>
      </c>
      <c r="E99" s="9">
        <v>13</v>
      </c>
      <c r="F99" s="9" t="s">
        <v>13</v>
      </c>
      <c r="G99" s="9">
        <v>13</v>
      </c>
      <c r="H99" s="9">
        <f t="shared" si="4"/>
        <v>0</v>
      </c>
      <c r="I99" s="10">
        <f t="shared" si="5"/>
        <v>1</v>
      </c>
      <c r="J99" s="17">
        <f t="shared" si="6"/>
        <v>4550</v>
      </c>
      <c r="K99" s="16"/>
      <c r="L99" s="17">
        <f t="shared" si="7"/>
        <v>0</v>
      </c>
    </row>
    <row r="100" spans="1:12" x14ac:dyDescent="0.25">
      <c r="A100" s="9" t="s">
        <v>333</v>
      </c>
      <c r="B100" s="29" t="s">
        <v>175</v>
      </c>
      <c r="C100" s="9">
        <v>219</v>
      </c>
      <c r="D100" s="9">
        <v>82</v>
      </c>
      <c r="E100" s="9">
        <v>40.76</v>
      </c>
      <c r="F100" s="9" t="s">
        <v>19</v>
      </c>
      <c r="G100" s="9">
        <f>E100</f>
        <v>40.76</v>
      </c>
      <c r="H100" s="9">
        <f t="shared" si="4"/>
        <v>0</v>
      </c>
      <c r="I100" s="10">
        <f t="shared" si="5"/>
        <v>1</v>
      </c>
      <c r="J100" s="17">
        <f t="shared" si="6"/>
        <v>3342.3199999999997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176</v>
      </c>
      <c r="C101" s="9">
        <v>220</v>
      </c>
      <c r="D101" s="9">
        <v>32.799999999999997</v>
      </c>
      <c r="E101" s="9">
        <v>98.78</v>
      </c>
      <c r="F101" s="9" t="s">
        <v>19</v>
      </c>
      <c r="G101" s="9">
        <f>E101</f>
        <v>98.78</v>
      </c>
      <c r="H101" s="9">
        <f t="shared" si="4"/>
        <v>0</v>
      </c>
      <c r="I101" s="10">
        <f t="shared" si="5"/>
        <v>1</v>
      </c>
      <c r="J101" s="17">
        <f t="shared" si="6"/>
        <v>3239.9839999999999</v>
      </c>
      <c r="K101" s="16"/>
      <c r="L101" s="17">
        <f t="shared" si="7"/>
        <v>0</v>
      </c>
    </row>
    <row r="102" spans="1:12" x14ac:dyDescent="0.25">
      <c r="A102" s="9" t="s">
        <v>333</v>
      </c>
      <c r="B102" s="29" t="s">
        <v>177</v>
      </c>
      <c r="C102" s="9">
        <v>221</v>
      </c>
      <c r="D102" s="9">
        <v>131.19999999999999</v>
      </c>
      <c r="E102" s="9">
        <v>26.83</v>
      </c>
      <c r="F102" s="9" t="s">
        <v>19</v>
      </c>
      <c r="G102" s="9">
        <f>E102</f>
        <v>26.83</v>
      </c>
      <c r="H102" s="9">
        <f t="shared" si="4"/>
        <v>0</v>
      </c>
      <c r="I102" s="10">
        <f t="shared" si="5"/>
        <v>1</v>
      </c>
      <c r="J102" s="17">
        <f t="shared" si="6"/>
        <v>3520.0959999999995</v>
      </c>
      <c r="K102" s="16"/>
      <c r="L102" s="17">
        <f t="shared" si="7"/>
        <v>0</v>
      </c>
    </row>
    <row r="103" spans="1:12" x14ac:dyDescent="0.25">
      <c r="A103" s="9" t="s">
        <v>333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0</v>
      </c>
      <c r="H103" s="9">
        <f t="shared" si="4"/>
        <v>4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333</v>
      </c>
      <c r="B104" s="29" t="s">
        <v>179</v>
      </c>
      <c r="C104" s="9">
        <v>224</v>
      </c>
      <c r="D104" s="9">
        <v>183</v>
      </c>
      <c r="E104" s="9">
        <v>51.942</v>
      </c>
      <c r="F104" s="9" t="s">
        <v>10</v>
      </c>
      <c r="G104" s="9">
        <v>51.94</v>
      </c>
      <c r="H104" s="9">
        <f t="shared" si="4"/>
        <v>2.0000000000024443E-3</v>
      </c>
      <c r="I104" s="10">
        <f t="shared" si="5"/>
        <v>0.99996149551422731</v>
      </c>
      <c r="J104" s="17">
        <f t="shared" si="6"/>
        <v>9505.02</v>
      </c>
      <c r="K104" s="16"/>
      <c r="L104" s="17">
        <f t="shared" si="7"/>
        <v>0</v>
      </c>
    </row>
    <row r="105" spans="1:12" x14ac:dyDescent="0.25">
      <c r="A105" s="9" t="s">
        <v>333</v>
      </c>
      <c r="B105" s="29" t="s">
        <v>180</v>
      </c>
      <c r="C105" s="9">
        <v>225</v>
      </c>
      <c r="D105" s="9">
        <v>49.2</v>
      </c>
      <c r="E105" s="9">
        <v>47.097999999999999</v>
      </c>
      <c r="F105" s="9" t="s">
        <v>19</v>
      </c>
      <c r="G105" s="9">
        <f>E105</f>
        <v>47.097999999999999</v>
      </c>
      <c r="H105" s="9">
        <f t="shared" si="4"/>
        <v>0</v>
      </c>
      <c r="I105" s="10">
        <f t="shared" si="5"/>
        <v>1</v>
      </c>
      <c r="J105" s="17">
        <f t="shared" si="6"/>
        <v>2317.2216000000003</v>
      </c>
      <c r="K105" s="16"/>
      <c r="L105" s="17">
        <f t="shared" si="7"/>
        <v>0</v>
      </c>
    </row>
    <row r="106" spans="1:12" x14ac:dyDescent="0.25">
      <c r="A106" s="9" t="s">
        <v>333</v>
      </c>
      <c r="B106" s="29" t="s">
        <v>181</v>
      </c>
      <c r="C106" s="9">
        <v>226</v>
      </c>
      <c r="D106" s="9">
        <v>183</v>
      </c>
      <c r="E106" s="9">
        <v>49.616</v>
      </c>
      <c r="F106" s="9" t="s">
        <v>10</v>
      </c>
      <c r="G106" s="9">
        <v>49.62</v>
      </c>
      <c r="H106" s="9">
        <f t="shared" si="4"/>
        <v>-3.9999999999977831E-3</v>
      </c>
      <c r="I106" s="10">
        <f t="shared" si="5"/>
        <v>1.0000806191551113</v>
      </c>
      <c r="J106" s="17">
        <f t="shared" si="6"/>
        <v>9080.4599999999991</v>
      </c>
      <c r="K106" s="16"/>
      <c r="L106" s="17">
        <f t="shared" si="7"/>
        <v>0</v>
      </c>
    </row>
    <row r="107" spans="1:12" x14ac:dyDescent="0.25">
      <c r="A107" s="9" t="s">
        <v>333</v>
      </c>
      <c r="B107" s="29" t="s">
        <v>182</v>
      </c>
      <c r="C107" s="9">
        <v>227</v>
      </c>
      <c r="D107" s="9">
        <v>49.2</v>
      </c>
      <c r="E107" s="9">
        <v>49.264000000000003</v>
      </c>
      <c r="F107" s="9" t="s">
        <v>19</v>
      </c>
      <c r="G107" s="9">
        <f>E107</f>
        <v>49.264000000000003</v>
      </c>
      <c r="H107" s="9">
        <f t="shared" si="4"/>
        <v>0</v>
      </c>
      <c r="I107" s="10">
        <f t="shared" si="5"/>
        <v>1</v>
      </c>
      <c r="J107" s="17">
        <f t="shared" si="6"/>
        <v>2423.7888000000003</v>
      </c>
      <c r="K107" s="16"/>
      <c r="L107" s="17">
        <f t="shared" si="7"/>
        <v>0</v>
      </c>
    </row>
    <row r="108" spans="1:12" x14ac:dyDescent="0.25">
      <c r="A108" s="9" t="s">
        <v>333</v>
      </c>
      <c r="B108" s="29" t="s">
        <v>183</v>
      </c>
      <c r="C108" s="9">
        <v>228</v>
      </c>
      <c r="D108" s="9">
        <v>183</v>
      </c>
      <c r="E108" s="9">
        <v>2.6749999999999998</v>
      </c>
      <c r="F108" s="9" t="s">
        <v>10</v>
      </c>
      <c r="G108" s="9">
        <v>2.68</v>
      </c>
      <c r="H108" s="9">
        <f t="shared" si="4"/>
        <v>-5.0000000000003375E-3</v>
      </c>
      <c r="I108" s="10">
        <f t="shared" si="5"/>
        <v>1.0018691588785047</v>
      </c>
      <c r="J108" s="17">
        <f t="shared" si="6"/>
        <v>490.44000000000005</v>
      </c>
      <c r="K108" s="16"/>
      <c r="L108" s="17">
        <f t="shared" si="7"/>
        <v>0</v>
      </c>
    </row>
    <row r="109" spans="1:12" x14ac:dyDescent="0.25">
      <c r="A109" s="9" t="s">
        <v>333</v>
      </c>
      <c r="B109" s="29" t="s">
        <v>184</v>
      </c>
      <c r="C109" s="9">
        <v>229</v>
      </c>
      <c r="D109" s="9">
        <v>49.2</v>
      </c>
      <c r="E109" s="9">
        <v>3.7749999999999999</v>
      </c>
      <c r="F109" s="9" t="s">
        <v>19</v>
      </c>
      <c r="G109" s="9">
        <f>E109</f>
        <v>3.7749999999999999</v>
      </c>
      <c r="H109" s="9">
        <f t="shared" si="4"/>
        <v>0</v>
      </c>
      <c r="I109" s="10">
        <f t="shared" si="5"/>
        <v>1</v>
      </c>
      <c r="J109" s="17">
        <f t="shared" si="6"/>
        <v>185.73000000000002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185</v>
      </c>
      <c r="C110" s="9">
        <v>230</v>
      </c>
      <c r="D110" s="9">
        <v>183</v>
      </c>
      <c r="E110" s="9">
        <v>3.4649999999999999</v>
      </c>
      <c r="F110" s="9" t="s">
        <v>10</v>
      </c>
      <c r="G110" s="9">
        <v>3.47</v>
      </c>
      <c r="H110" s="9">
        <f t="shared" si="4"/>
        <v>-5.0000000000003375E-3</v>
      </c>
      <c r="I110" s="10">
        <f t="shared" si="5"/>
        <v>1.0014430014430016</v>
      </c>
      <c r="J110" s="17">
        <f t="shared" si="6"/>
        <v>635.01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186</v>
      </c>
      <c r="C111" s="9">
        <v>231</v>
      </c>
      <c r="D111" s="9">
        <v>49.2</v>
      </c>
      <c r="E111" s="9">
        <v>7.95</v>
      </c>
      <c r="F111" s="9" t="s">
        <v>19</v>
      </c>
      <c r="G111" s="9">
        <f>E111</f>
        <v>7.95</v>
      </c>
      <c r="H111" s="9">
        <f t="shared" si="4"/>
        <v>0</v>
      </c>
      <c r="I111" s="10">
        <f t="shared" si="5"/>
        <v>1</v>
      </c>
      <c r="J111" s="17">
        <f t="shared" si="6"/>
        <v>391.14000000000004</v>
      </c>
      <c r="K111" s="16"/>
      <c r="L111" s="17">
        <f t="shared" si="7"/>
        <v>0</v>
      </c>
    </row>
    <row r="112" spans="1:12" x14ac:dyDescent="0.25">
      <c r="A112" s="9" t="s">
        <v>333</v>
      </c>
      <c r="B112" s="29" t="s">
        <v>187</v>
      </c>
      <c r="C112" s="9">
        <v>232</v>
      </c>
      <c r="D112" s="9">
        <v>183</v>
      </c>
      <c r="E112" s="9">
        <v>7.8639999999999999</v>
      </c>
      <c r="F112" s="9" t="s">
        <v>10</v>
      </c>
      <c r="G112" s="9">
        <v>7.86</v>
      </c>
      <c r="H112" s="9">
        <f t="shared" si="4"/>
        <v>3.9999999999995595E-3</v>
      </c>
      <c r="I112" s="10">
        <f t="shared" si="5"/>
        <v>0.99949135300101732</v>
      </c>
      <c r="J112" s="17">
        <f t="shared" si="6"/>
        <v>1438.38</v>
      </c>
      <c r="K112" s="16"/>
      <c r="L112" s="17">
        <f t="shared" si="7"/>
        <v>0</v>
      </c>
    </row>
    <row r="113" spans="1:12" x14ac:dyDescent="0.25">
      <c r="A113" s="9" t="s">
        <v>333</v>
      </c>
      <c r="B113" s="29" t="s">
        <v>188</v>
      </c>
      <c r="C113" s="9">
        <v>233</v>
      </c>
      <c r="D113" s="9">
        <v>49.2</v>
      </c>
      <c r="E113" s="9">
        <v>7.05</v>
      </c>
      <c r="F113" s="9" t="s">
        <v>19</v>
      </c>
      <c r="G113" s="9">
        <f>E113</f>
        <v>7.05</v>
      </c>
      <c r="H113" s="9">
        <f t="shared" si="4"/>
        <v>0</v>
      </c>
      <c r="I113" s="10">
        <f t="shared" si="5"/>
        <v>1</v>
      </c>
      <c r="J113" s="17">
        <f t="shared" si="6"/>
        <v>346.86</v>
      </c>
      <c r="K113" s="16"/>
      <c r="L113" s="17">
        <f t="shared" si="7"/>
        <v>0</v>
      </c>
    </row>
    <row r="114" spans="1:12" x14ac:dyDescent="0.25">
      <c r="A114" s="9" t="s">
        <v>333</v>
      </c>
      <c r="B114" s="29" t="s">
        <v>189</v>
      </c>
      <c r="C114" s="9">
        <v>234</v>
      </c>
      <c r="D114" s="9">
        <v>172.22399999999999</v>
      </c>
      <c r="E114" s="9">
        <v>13.454000000000001</v>
      </c>
      <c r="F114" s="9" t="s">
        <v>10</v>
      </c>
      <c r="G114" s="9">
        <v>13.45</v>
      </c>
      <c r="H114" s="9">
        <f t="shared" si="4"/>
        <v>4.0000000000013358E-3</v>
      </c>
      <c r="I114" s="10">
        <f t="shared" si="5"/>
        <v>0.99970269064962081</v>
      </c>
      <c r="J114" s="17">
        <f t="shared" si="6"/>
        <v>2316.4127999999996</v>
      </c>
      <c r="K114" s="16"/>
      <c r="L114" s="17">
        <f t="shared" si="7"/>
        <v>0</v>
      </c>
    </row>
    <row r="115" spans="1:12" x14ac:dyDescent="0.25">
      <c r="A115" s="9" t="s">
        <v>333</v>
      </c>
      <c r="B115" s="29" t="s">
        <v>190</v>
      </c>
      <c r="C115" s="9">
        <v>235</v>
      </c>
      <c r="D115" s="9">
        <v>2.5</v>
      </c>
      <c r="E115" s="9">
        <v>1327.9869000000001</v>
      </c>
      <c r="F115" s="9" t="s">
        <v>23</v>
      </c>
      <c r="G115" s="9">
        <v>1327.99</v>
      </c>
      <c r="H115" s="9">
        <f t="shared" si="4"/>
        <v>-3.0999999999039574E-3</v>
      </c>
      <c r="I115" s="10">
        <f t="shared" si="5"/>
        <v>1.0000023343603766</v>
      </c>
      <c r="J115" s="17">
        <f t="shared" si="6"/>
        <v>3319.9749999999999</v>
      </c>
      <c r="K115" s="16"/>
      <c r="L115" s="17">
        <f t="shared" si="7"/>
        <v>0</v>
      </c>
    </row>
    <row r="116" spans="1:12" x14ac:dyDescent="0.25">
      <c r="A116" s="9" t="s">
        <v>333</v>
      </c>
      <c r="B116" s="29" t="s">
        <v>191</v>
      </c>
      <c r="C116" s="9">
        <v>237</v>
      </c>
      <c r="D116" s="9">
        <v>183</v>
      </c>
      <c r="E116" s="9">
        <v>3.5019999999999998</v>
      </c>
      <c r="F116" s="9" t="s">
        <v>10</v>
      </c>
      <c r="G116" s="9">
        <v>3.5</v>
      </c>
      <c r="H116" s="9">
        <f t="shared" si="4"/>
        <v>1.9999999999997797E-3</v>
      </c>
      <c r="I116" s="10">
        <f t="shared" si="5"/>
        <v>0.99942889777270139</v>
      </c>
      <c r="J116" s="17">
        <f t="shared" si="6"/>
        <v>640.5</v>
      </c>
      <c r="K116" s="16"/>
      <c r="L116" s="17">
        <f t="shared" si="7"/>
        <v>0</v>
      </c>
    </row>
    <row r="117" spans="1:12" x14ac:dyDescent="0.25">
      <c r="A117" s="9" t="s">
        <v>333</v>
      </c>
      <c r="B117" s="29" t="s">
        <v>192</v>
      </c>
      <c r="C117" s="9">
        <v>238</v>
      </c>
      <c r="D117" s="9">
        <v>183</v>
      </c>
      <c r="E117" s="9">
        <v>13.395</v>
      </c>
      <c r="F117" s="9" t="s">
        <v>10</v>
      </c>
      <c r="G117" s="9">
        <v>13.4</v>
      </c>
      <c r="H117" s="9">
        <f t="shared" si="4"/>
        <v>-5.0000000000007816E-3</v>
      </c>
      <c r="I117" s="10">
        <f t="shared" si="5"/>
        <v>1.0003732736095559</v>
      </c>
      <c r="J117" s="17">
        <f t="shared" si="6"/>
        <v>2452.2000000000003</v>
      </c>
      <c r="K117" s="16"/>
      <c r="L117" s="17">
        <f t="shared" si="7"/>
        <v>0</v>
      </c>
    </row>
    <row r="118" spans="1:12" x14ac:dyDescent="0.25">
      <c r="A118" s="9" t="s">
        <v>333</v>
      </c>
      <c r="B118" s="29" t="s">
        <v>193</v>
      </c>
      <c r="C118" s="9">
        <v>239</v>
      </c>
      <c r="D118" s="9">
        <v>183</v>
      </c>
      <c r="E118" s="9">
        <v>7.1479999999999997</v>
      </c>
      <c r="F118" s="9" t="s">
        <v>10</v>
      </c>
      <c r="G118" s="9">
        <v>7.15</v>
      </c>
      <c r="H118" s="9">
        <f t="shared" si="4"/>
        <v>-2.0000000000006679E-3</v>
      </c>
      <c r="I118" s="10">
        <f t="shared" si="5"/>
        <v>1.0002797985450476</v>
      </c>
      <c r="J118" s="17">
        <f t="shared" si="6"/>
        <v>1308.45</v>
      </c>
      <c r="K118" s="16"/>
      <c r="L118" s="17">
        <f t="shared" si="7"/>
        <v>0</v>
      </c>
    </row>
    <row r="119" spans="1:12" x14ac:dyDescent="0.25">
      <c r="A119" s="9" t="s">
        <v>333</v>
      </c>
      <c r="B119" s="29" t="s">
        <v>194</v>
      </c>
      <c r="C119" s="9">
        <v>240</v>
      </c>
      <c r="D119" s="9">
        <v>183</v>
      </c>
      <c r="E119" s="9">
        <v>29.614000000000001</v>
      </c>
      <c r="F119" s="9" t="s">
        <v>10</v>
      </c>
      <c r="G119" s="9">
        <v>29.61</v>
      </c>
      <c r="H119" s="9">
        <f t="shared" si="4"/>
        <v>4.0000000000013358E-3</v>
      </c>
      <c r="I119" s="10">
        <f t="shared" si="5"/>
        <v>0.9998649287499155</v>
      </c>
      <c r="J119" s="17">
        <f t="shared" si="6"/>
        <v>5418.63</v>
      </c>
      <c r="K119" s="16"/>
      <c r="L119" s="17">
        <f t="shared" si="7"/>
        <v>0</v>
      </c>
    </row>
    <row r="120" spans="1:12" x14ac:dyDescent="0.25">
      <c r="A120" s="9" t="s">
        <v>21</v>
      </c>
      <c r="B120" s="29" t="s">
        <v>195</v>
      </c>
      <c r="C120" s="9">
        <v>243</v>
      </c>
      <c r="D120" s="9">
        <v>64.58</v>
      </c>
      <c r="E120" s="9">
        <v>126.121</v>
      </c>
      <c r="F120" s="9" t="s">
        <v>10</v>
      </c>
      <c r="G120" s="9">
        <v>126.12</v>
      </c>
      <c r="H120" s="9">
        <f t="shared" si="4"/>
        <v>9.9999999999056399E-4</v>
      </c>
      <c r="I120" s="10">
        <f t="shared" si="5"/>
        <v>0.9999920711063186</v>
      </c>
      <c r="J120" s="17">
        <f t="shared" si="6"/>
        <v>8144.8296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15500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15500</v>
      </c>
      <c r="K121" s="16"/>
      <c r="L121" s="17">
        <f t="shared" si="7"/>
        <v>0</v>
      </c>
    </row>
    <row r="122" spans="1:12" x14ac:dyDescent="0.25">
      <c r="A122" s="9" t="s">
        <v>18</v>
      </c>
      <c r="B122" s="29" t="s">
        <v>273</v>
      </c>
      <c r="C122" s="9">
        <v>247</v>
      </c>
      <c r="D122" s="9">
        <v>600</v>
      </c>
      <c r="E122" s="9">
        <v>1</v>
      </c>
      <c r="F122" s="9" t="s">
        <v>13</v>
      </c>
      <c r="G122" s="9">
        <v>1</v>
      </c>
      <c r="H122" s="9">
        <f t="shared" si="4"/>
        <v>0</v>
      </c>
      <c r="I122" s="10">
        <f t="shared" ref="I122" si="8">(G122/E122)</f>
        <v>1</v>
      </c>
      <c r="J122" s="18">
        <f t="shared" ref="J122" si="9">D122*E122*I122</f>
        <v>600</v>
      </c>
      <c r="K122" s="10"/>
      <c r="L122" s="18">
        <f t="shared" si="7"/>
        <v>0</v>
      </c>
    </row>
    <row r="123" spans="1:12" x14ac:dyDescent="0.25">
      <c r="A123" s="9" t="s">
        <v>18</v>
      </c>
      <c r="B123" s="29" t="s">
        <v>197</v>
      </c>
      <c r="C123" s="9">
        <v>248</v>
      </c>
      <c r="D123" s="9">
        <v>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2000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198</v>
      </c>
      <c r="C124" s="9">
        <v>250</v>
      </c>
      <c r="D124" s="9">
        <v>9000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9000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199</v>
      </c>
      <c r="C125" s="9">
        <v>251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200</v>
      </c>
      <c r="C126" s="9">
        <v>253</v>
      </c>
      <c r="D126" s="9">
        <v>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500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25</v>
      </c>
      <c r="C127" s="9">
        <v>254</v>
      </c>
      <c r="D127" s="9">
        <v>4000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4000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201</v>
      </c>
      <c r="C128" s="9">
        <v>255</v>
      </c>
      <c r="D128" s="9">
        <v>6000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6000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2000</v>
      </c>
      <c r="K130" s="16"/>
      <c r="L130" s="17">
        <f t="shared" si="7"/>
        <v>0</v>
      </c>
    </row>
    <row r="131" spans="1:12" x14ac:dyDescent="0.25">
      <c r="A131" s="9" t="s">
        <v>80</v>
      </c>
      <c r="B131" s="29" t="s">
        <v>204</v>
      </c>
      <c r="C131" s="9">
        <v>260</v>
      </c>
      <c r="D131" s="9">
        <v>5528.4849999999997</v>
      </c>
      <c r="E131" s="9">
        <v>28.07</v>
      </c>
      <c r="F131" s="9" t="s">
        <v>19</v>
      </c>
      <c r="G131" s="9">
        <v>28.07</v>
      </c>
      <c r="H131" s="9">
        <f t="shared" si="4"/>
        <v>0</v>
      </c>
      <c r="I131" s="10">
        <f t="shared" si="5"/>
        <v>1</v>
      </c>
      <c r="J131" s="17">
        <f t="shared" si="6"/>
        <v>155184.57394999999</v>
      </c>
      <c r="K131" s="16"/>
      <c r="L131" s="17">
        <f t="shared" si="7"/>
        <v>0</v>
      </c>
    </row>
    <row r="132" spans="1:12" x14ac:dyDescent="0.25">
      <c r="A132" s="15" t="s">
        <v>27</v>
      </c>
      <c r="B132" s="15" t="s">
        <v>205</v>
      </c>
      <c r="C132" s="15">
        <v>262</v>
      </c>
      <c r="D132" s="15">
        <v>450</v>
      </c>
      <c r="E132" s="15">
        <v>4</v>
      </c>
      <c r="F132" s="15" t="s">
        <v>13</v>
      </c>
      <c r="G132" s="15">
        <v>4</v>
      </c>
      <c r="H132" s="9">
        <f t="shared" si="4"/>
        <v>0</v>
      </c>
      <c r="I132" s="16">
        <f t="shared" ref="I132" si="10">(G132/E132)</f>
        <v>1</v>
      </c>
      <c r="J132" s="17">
        <f t="shared" ref="J132" si="11">G132*D132</f>
        <v>1800</v>
      </c>
      <c r="K132" s="16"/>
      <c r="L132" s="17">
        <f t="shared" si="7"/>
        <v>0</v>
      </c>
    </row>
    <row r="133" spans="1:12" x14ac:dyDescent="0.25">
      <c r="A133" s="9" t="s">
        <v>28</v>
      </c>
      <c r="B133" s="2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14832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ref="H135:H175" si="12">E135-G135</f>
        <v>0</v>
      </c>
      <c r="I135" s="10">
        <f t="shared" ref="I135:I175" si="13">G135/E135</f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6"/>
        <v>1500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1</v>
      </c>
      <c r="F137" s="9" t="s">
        <v>13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6"/>
        <v>750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12"/>
        <v>-1.0000000000047748E-3</v>
      </c>
      <c r="I138" s="10">
        <f t="shared" si="13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12"/>
        <v>2.6000000000010459E-3</v>
      </c>
      <c r="I139" s="10">
        <f t="shared" si="13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12"/>
        <v>0</v>
      </c>
      <c r="I140" s="10">
        <f t="shared" si="13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12"/>
        <v>-4.5000000000001705E-3</v>
      </c>
      <c r="I141" s="10">
        <f t="shared" si="13"/>
        <v>1.0002589853529396</v>
      </c>
      <c r="J141" s="17">
        <f t="shared" ref="J141:J175" si="14">D141*G141</f>
        <v>2624.3799999999997</v>
      </c>
      <c r="K141" s="16"/>
      <c r="L141" s="17">
        <f t="shared" ref="L141:L175" si="15">D141*E141*K141</f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4"/>
        <v>0</v>
      </c>
      <c r="K142" s="16"/>
      <c r="L142" s="17">
        <f t="shared" si="15"/>
        <v>0</v>
      </c>
    </row>
    <row r="143" spans="1:12" x14ac:dyDescent="0.25">
      <c r="A143" s="9" t="s">
        <v>36</v>
      </c>
      <c r="B143" s="29" t="s">
        <v>235</v>
      </c>
      <c r="C143" s="9">
        <v>316</v>
      </c>
      <c r="D143" s="9">
        <v>4000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12"/>
        <v>3</v>
      </c>
      <c r="I144" s="10">
        <f t="shared" si="13"/>
        <v>0</v>
      </c>
      <c r="J144" s="17">
        <f t="shared" si="14"/>
        <v>0</v>
      </c>
      <c r="K144" s="16"/>
      <c r="L144" s="17">
        <f t="shared" si="15"/>
        <v>0</v>
      </c>
    </row>
    <row r="145" spans="1:12" x14ac:dyDescent="0.25">
      <c r="A145" s="9" t="s">
        <v>24</v>
      </c>
      <c r="B145" s="29" t="s">
        <v>224</v>
      </c>
      <c r="C145" s="9">
        <v>401</v>
      </c>
      <c r="D145" s="9">
        <v>2000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14"/>
        <v>2000</v>
      </c>
      <c r="K145" s="16"/>
      <c r="L145" s="17">
        <f t="shared" si="15"/>
        <v>0</v>
      </c>
    </row>
    <row r="146" spans="1:12" x14ac:dyDescent="0.25">
      <c r="A146" s="9" t="s">
        <v>24</v>
      </c>
      <c r="B146" s="29" t="s">
        <v>225</v>
      </c>
      <c r="C146" s="9">
        <v>402</v>
      </c>
      <c r="D146" s="9">
        <v>2000</v>
      </c>
      <c r="E146" s="9">
        <v>1</v>
      </c>
      <c r="F146" s="9" t="s">
        <v>12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4"/>
        <v>2000</v>
      </c>
      <c r="K146" s="16"/>
      <c r="L146" s="17">
        <f t="shared" si="15"/>
        <v>0</v>
      </c>
    </row>
    <row r="147" spans="1:12" x14ac:dyDescent="0.25">
      <c r="A147" s="9" t="s">
        <v>24</v>
      </c>
      <c r="B147" s="29" t="s">
        <v>226</v>
      </c>
      <c r="C147" s="9">
        <v>403</v>
      </c>
      <c r="D147" s="9">
        <v>2000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4"/>
        <v>2000</v>
      </c>
      <c r="K147" s="16"/>
      <c r="L147" s="17">
        <f t="shared" si="15"/>
        <v>0</v>
      </c>
    </row>
    <row r="148" spans="1:12" x14ac:dyDescent="0.25">
      <c r="A148" s="9" t="s">
        <v>24</v>
      </c>
      <c r="B148" s="29" t="s">
        <v>228</v>
      </c>
      <c r="C148" s="9">
        <v>405</v>
      </c>
      <c r="D148" s="9">
        <v>3000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4"/>
        <v>3000</v>
      </c>
      <c r="K148" s="16"/>
      <c r="L148" s="17">
        <f t="shared" si="15"/>
        <v>0</v>
      </c>
    </row>
    <row r="149" spans="1:12" x14ac:dyDescent="0.25">
      <c r="A149" s="9" t="s">
        <v>18</v>
      </c>
      <c r="B149" s="29" t="s">
        <v>229</v>
      </c>
      <c r="C149" s="9">
        <v>406</v>
      </c>
      <c r="D149" s="9">
        <v>1117.2</v>
      </c>
      <c r="E149" s="9">
        <v>1</v>
      </c>
      <c r="F149" s="9" t="s">
        <v>12</v>
      </c>
      <c r="G149" s="9">
        <v>0.5</v>
      </c>
      <c r="H149" s="9">
        <f t="shared" si="12"/>
        <v>0.5</v>
      </c>
      <c r="I149" s="10">
        <f t="shared" si="13"/>
        <v>0.5</v>
      </c>
      <c r="J149" s="17">
        <f t="shared" si="14"/>
        <v>558.6</v>
      </c>
      <c r="K149" s="16"/>
      <c r="L149" s="17">
        <f t="shared" si="15"/>
        <v>0</v>
      </c>
    </row>
    <row r="150" spans="1:12" x14ac:dyDescent="0.25">
      <c r="A150" s="9" t="s">
        <v>24</v>
      </c>
      <c r="B150" s="29" t="s">
        <v>236</v>
      </c>
      <c r="C150" s="9">
        <v>408</v>
      </c>
      <c r="D150" s="9">
        <v>1000</v>
      </c>
      <c r="E150" s="9">
        <v>1</v>
      </c>
      <c r="F150" s="9" t="s">
        <v>13</v>
      </c>
      <c r="G150" s="9">
        <v>0.5</v>
      </c>
      <c r="H150" s="9">
        <f t="shared" si="12"/>
        <v>0.5</v>
      </c>
      <c r="I150" s="10">
        <f t="shared" si="13"/>
        <v>0.5</v>
      </c>
      <c r="J150" s="17">
        <f t="shared" si="14"/>
        <v>500</v>
      </c>
      <c r="K150" s="16"/>
      <c r="L150" s="17">
        <f t="shared" si="15"/>
        <v>0</v>
      </c>
    </row>
    <row r="151" spans="1:12" x14ac:dyDescent="0.25">
      <c r="A151" s="9" t="s">
        <v>18</v>
      </c>
      <c r="B151" s="29" t="s">
        <v>256</v>
      </c>
      <c r="C151" s="9">
        <v>413</v>
      </c>
      <c r="D151" s="9">
        <v>2500</v>
      </c>
      <c r="E151" s="9">
        <v>1</v>
      </c>
      <c r="F151" s="9" t="s">
        <v>12</v>
      </c>
      <c r="G151" s="9">
        <v>1</v>
      </c>
      <c r="H151" s="9">
        <f t="shared" si="12"/>
        <v>0</v>
      </c>
      <c r="I151" s="10">
        <f t="shared" si="13"/>
        <v>1</v>
      </c>
      <c r="J151" s="17">
        <f t="shared" si="14"/>
        <v>2500</v>
      </c>
      <c r="K151" s="16"/>
      <c r="L151" s="17">
        <f t="shared" si="15"/>
        <v>0</v>
      </c>
    </row>
    <row r="152" spans="1:12" x14ac:dyDescent="0.25">
      <c r="A152" s="9" t="s">
        <v>18</v>
      </c>
      <c r="B152" s="29" t="s">
        <v>257</v>
      </c>
      <c r="C152" s="9">
        <v>414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12"/>
        <v>0</v>
      </c>
      <c r="I152" s="10">
        <f t="shared" si="13"/>
        <v>1</v>
      </c>
      <c r="J152" s="17">
        <f t="shared" si="14"/>
        <v>2500</v>
      </c>
      <c r="K152" s="16"/>
      <c r="L152" s="17">
        <f t="shared" si="15"/>
        <v>0</v>
      </c>
    </row>
    <row r="153" spans="1:12" x14ac:dyDescent="0.25">
      <c r="A153" s="9" t="s">
        <v>21</v>
      </c>
      <c r="B153" s="29" t="s">
        <v>258</v>
      </c>
      <c r="C153" s="9">
        <v>415</v>
      </c>
      <c r="D153" s="9">
        <v>48.438000000000002</v>
      </c>
      <c r="E153" s="9">
        <v>89.525999999999996</v>
      </c>
      <c r="F153" s="9" t="s">
        <v>10</v>
      </c>
      <c r="G153" s="9">
        <v>89.53</v>
      </c>
      <c r="H153" s="9">
        <f t="shared" si="12"/>
        <v>-4.0000000000048885E-3</v>
      </c>
      <c r="I153" s="10">
        <f t="shared" si="13"/>
        <v>1.0000446797578357</v>
      </c>
      <c r="J153" s="17">
        <f t="shared" si="14"/>
        <v>4336.6541400000006</v>
      </c>
      <c r="K153" s="16"/>
      <c r="L153" s="17">
        <f t="shared" si="15"/>
        <v>0</v>
      </c>
    </row>
    <row r="154" spans="1:12" x14ac:dyDescent="0.25">
      <c r="A154" s="9" t="s">
        <v>21</v>
      </c>
      <c r="B154" s="29" t="s">
        <v>259</v>
      </c>
      <c r="C154" s="9">
        <v>416</v>
      </c>
      <c r="D154" s="9">
        <v>16.149999999999999</v>
      </c>
      <c r="E154" s="9">
        <v>89.525999999999996</v>
      </c>
      <c r="F154" s="9" t="s">
        <v>10</v>
      </c>
      <c r="G154" s="9">
        <v>89.53</v>
      </c>
      <c r="H154" s="9">
        <f t="shared" si="12"/>
        <v>-4.0000000000048885E-3</v>
      </c>
      <c r="I154" s="10">
        <f t="shared" si="13"/>
        <v>1.0000446797578357</v>
      </c>
      <c r="J154" s="17">
        <f t="shared" si="14"/>
        <v>1445.9095</v>
      </c>
      <c r="K154" s="16"/>
      <c r="L154" s="17">
        <f t="shared" si="15"/>
        <v>0</v>
      </c>
    </row>
    <row r="155" spans="1:12" x14ac:dyDescent="0.25">
      <c r="A155" s="9" t="s">
        <v>21</v>
      </c>
      <c r="B155" s="29" t="s">
        <v>260</v>
      </c>
      <c r="C155" s="9">
        <v>417</v>
      </c>
      <c r="D155" s="9">
        <v>26.91</v>
      </c>
      <c r="E155" s="9">
        <v>89.525999999999996</v>
      </c>
      <c r="F155" s="9" t="s">
        <v>10</v>
      </c>
      <c r="G155" s="9">
        <v>89.53</v>
      </c>
      <c r="H155" s="9">
        <f t="shared" si="12"/>
        <v>-4.0000000000048885E-3</v>
      </c>
      <c r="I155" s="10">
        <f t="shared" si="13"/>
        <v>1.0000446797578357</v>
      </c>
      <c r="J155" s="17">
        <f t="shared" si="14"/>
        <v>2409.2523000000001</v>
      </c>
      <c r="K155" s="16"/>
      <c r="L155" s="17">
        <f t="shared" si="15"/>
        <v>0</v>
      </c>
    </row>
    <row r="156" spans="1:12" x14ac:dyDescent="0.25">
      <c r="A156" s="9" t="s">
        <v>21</v>
      </c>
      <c r="B156" s="29" t="s">
        <v>261</v>
      </c>
      <c r="C156" s="9">
        <v>418</v>
      </c>
      <c r="D156" s="9">
        <v>16.149999999999999</v>
      </c>
      <c r="E156" s="9">
        <v>14.102</v>
      </c>
      <c r="F156" s="9" t="s">
        <v>10</v>
      </c>
      <c r="G156" s="9">
        <v>14.1</v>
      </c>
      <c r="H156" s="9">
        <f t="shared" si="12"/>
        <v>2.0000000000006679E-3</v>
      </c>
      <c r="I156" s="10">
        <f t="shared" si="13"/>
        <v>0.99985817614522754</v>
      </c>
      <c r="J156" s="17">
        <f t="shared" si="14"/>
        <v>227.71499999999997</v>
      </c>
      <c r="K156" s="16"/>
      <c r="L156" s="17">
        <f t="shared" si="15"/>
        <v>0</v>
      </c>
    </row>
    <row r="157" spans="1:12" x14ac:dyDescent="0.25">
      <c r="A157" s="9" t="s">
        <v>21</v>
      </c>
      <c r="B157" s="29" t="s">
        <v>262</v>
      </c>
      <c r="C157" s="9">
        <v>419</v>
      </c>
      <c r="D157" s="9">
        <v>32.292000000000002</v>
      </c>
      <c r="E157" s="9">
        <v>14.102</v>
      </c>
      <c r="F157" s="9" t="s">
        <v>10</v>
      </c>
      <c r="G157" s="9">
        <v>14.1</v>
      </c>
      <c r="H157" s="9">
        <f t="shared" si="12"/>
        <v>2.0000000000006679E-3</v>
      </c>
      <c r="I157" s="10">
        <f t="shared" si="13"/>
        <v>0.99985817614522754</v>
      </c>
      <c r="J157" s="17">
        <f t="shared" si="14"/>
        <v>455.31720000000001</v>
      </c>
      <c r="K157" s="16"/>
      <c r="L157" s="17">
        <f t="shared" si="15"/>
        <v>0</v>
      </c>
    </row>
    <row r="158" spans="1:12" x14ac:dyDescent="0.25">
      <c r="A158" s="9" t="s">
        <v>24</v>
      </c>
      <c r="B158" s="29" t="s">
        <v>264</v>
      </c>
      <c r="C158" s="9">
        <v>421</v>
      </c>
      <c r="D158" s="9">
        <v>1500</v>
      </c>
      <c r="E158" s="9">
        <v>1</v>
      </c>
      <c r="F158" s="9" t="s">
        <v>13</v>
      </c>
      <c r="G158" s="9">
        <v>0.5</v>
      </c>
      <c r="H158" s="9">
        <f t="shared" si="12"/>
        <v>0.5</v>
      </c>
      <c r="I158" s="10">
        <f t="shared" si="13"/>
        <v>0.5</v>
      </c>
      <c r="J158" s="17">
        <f t="shared" si="14"/>
        <v>750</v>
      </c>
      <c r="K158" s="16"/>
      <c r="L158" s="17">
        <f t="shared" si="15"/>
        <v>0</v>
      </c>
    </row>
    <row r="159" spans="1:12" x14ac:dyDescent="0.25">
      <c r="A159" s="9" t="s">
        <v>21</v>
      </c>
      <c r="B159" s="29" t="s">
        <v>293</v>
      </c>
      <c r="C159" s="9">
        <v>427</v>
      </c>
      <c r="D159" s="9">
        <v>64.58</v>
      </c>
      <c r="E159" s="9">
        <v>21.302</v>
      </c>
      <c r="F159" s="9" t="s">
        <v>10</v>
      </c>
      <c r="G159" s="9">
        <v>21.3</v>
      </c>
      <c r="H159" s="9">
        <f t="shared" si="12"/>
        <v>1.9999999999988916E-3</v>
      </c>
      <c r="I159" s="10">
        <f t="shared" si="13"/>
        <v>0.99990611210215008</v>
      </c>
      <c r="J159" s="17">
        <f t="shared" si="14"/>
        <v>1375.5540000000001</v>
      </c>
      <c r="K159" s="16"/>
      <c r="L159" s="17">
        <f t="shared" si="15"/>
        <v>0</v>
      </c>
    </row>
    <row r="160" spans="1:12" x14ac:dyDescent="0.25">
      <c r="A160" s="9" t="s">
        <v>59</v>
      </c>
      <c r="B160" s="29" t="s">
        <v>339</v>
      </c>
      <c r="C160" s="9">
        <v>436</v>
      </c>
      <c r="D160" s="9">
        <v>1280.92</v>
      </c>
      <c r="E160" s="9">
        <v>3.0540340000000001</v>
      </c>
      <c r="F160" s="9" t="s">
        <v>10</v>
      </c>
      <c r="G160" s="9">
        <v>3.05</v>
      </c>
      <c r="H160" s="9">
        <f t="shared" si="12"/>
        <v>4.0340000000003151E-3</v>
      </c>
      <c r="I160" s="10">
        <f t="shared" si="13"/>
        <v>0.99867912407000048</v>
      </c>
      <c r="J160" s="17">
        <f t="shared" si="14"/>
        <v>3906.806</v>
      </c>
      <c r="K160" s="16"/>
      <c r="L160" s="17">
        <f t="shared" si="15"/>
        <v>0</v>
      </c>
    </row>
    <row r="161" spans="1:12" x14ac:dyDescent="0.25">
      <c r="A161" s="9" t="s">
        <v>59</v>
      </c>
      <c r="B161" s="29" t="s">
        <v>340</v>
      </c>
      <c r="C161" s="9">
        <v>442</v>
      </c>
      <c r="D161" s="9">
        <v>248.38</v>
      </c>
      <c r="E161" s="9">
        <v>13.03064</v>
      </c>
      <c r="F161" s="9" t="s">
        <v>10</v>
      </c>
      <c r="G161" s="9">
        <v>13.03</v>
      </c>
      <c r="H161" s="9">
        <f t="shared" si="12"/>
        <v>6.4000000000064006E-4</v>
      </c>
      <c r="I161" s="10">
        <f t="shared" si="13"/>
        <v>0.99995088499106721</v>
      </c>
      <c r="J161" s="17">
        <f t="shared" si="14"/>
        <v>3236.3914</v>
      </c>
      <c r="K161" s="16"/>
      <c r="L161" s="17">
        <f t="shared" si="15"/>
        <v>0</v>
      </c>
    </row>
    <row r="162" spans="1:12" x14ac:dyDescent="0.25">
      <c r="A162" s="9" t="s">
        <v>29</v>
      </c>
      <c r="B162" s="29" t="s">
        <v>344</v>
      </c>
      <c r="C162" s="9">
        <v>493</v>
      </c>
      <c r="D162" s="9">
        <v>225</v>
      </c>
      <c r="E162" s="9">
        <v>4.3490000000000002</v>
      </c>
      <c r="F162" s="9" t="s">
        <v>14</v>
      </c>
      <c r="G162" s="9">
        <v>4.3499999999999996</v>
      </c>
      <c r="H162" s="9">
        <f t="shared" si="12"/>
        <v>-9.9999999999944578E-4</v>
      </c>
      <c r="I162" s="10">
        <f t="shared" si="13"/>
        <v>1.0002299379167623</v>
      </c>
      <c r="J162" s="17">
        <f t="shared" si="14"/>
        <v>978.74999999999989</v>
      </c>
      <c r="K162" s="16"/>
      <c r="L162" s="17">
        <f t="shared" si="15"/>
        <v>0</v>
      </c>
    </row>
    <row r="163" spans="1:12" x14ac:dyDescent="0.25">
      <c r="A163" s="9" t="s">
        <v>29</v>
      </c>
      <c r="B163" s="29" t="s">
        <v>345</v>
      </c>
      <c r="C163" s="9">
        <v>494</v>
      </c>
      <c r="D163" s="9">
        <v>2000</v>
      </c>
      <c r="E163" s="9">
        <v>1.6</v>
      </c>
      <c r="F163" s="9" t="s">
        <v>14</v>
      </c>
      <c r="G163" s="9">
        <v>1.6</v>
      </c>
      <c r="H163" s="9">
        <f t="shared" si="12"/>
        <v>0</v>
      </c>
      <c r="I163" s="10">
        <f t="shared" si="13"/>
        <v>1</v>
      </c>
      <c r="J163" s="17">
        <f t="shared" si="14"/>
        <v>3200</v>
      </c>
      <c r="K163" s="16"/>
      <c r="L163" s="17">
        <f t="shared" si="15"/>
        <v>0</v>
      </c>
    </row>
    <row r="164" spans="1:12" x14ac:dyDescent="0.25">
      <c r="A164" s="9" t="s">
        <v>29</v>
      </c>
      <c r="B164" s="29" t="s">
        <v>346</v>
      </c>
      <c r="C164" s="9">
        <v>495</v>
      </c>
      <c r="D164" s="9">
        <v>50</v>
      </c>
      <c r="E164" s="9">
        <v>5</v>
      </c>
      <c r="F164" s="9" t="s">
        <v>13</v>
      </c>
      <c r="G164" s="9">
        <v>5</v>
      </c>
      <c r="H164" s="9">
        <f t="shared" si="12"/>
        <v>0</v>
      </c>
      <c r="I164" s="10">
        <f t="shared" si="13"/>
        <v>1</v>
      </c>
      <c r="J164" s="17">
        <f t="shared" si="14"/>
        <v>250</v>
      </c>
      <c r="K164" s="16"/>
      <c r="L164" s="17">
        <f t="shared" si="15"/>
        <v>0</v>
      </c>
    </row>
    <row r="165" spans="1:12" x14ac:dyDescent="0.25">
      <c r="A165" s="9" t="s">
        <v>66</v>
      </c>
      <c r="B165" s="29" t="s">
        <v>360</v>
      </c>
      <c r="C165" s="9">
        <v>496</v>
      </c>
      <c r="D165" s="9">
        <v>322.92</v>
      </c>
      <c r="E165" s="9">
        <v>41.887</v>
      </c>
      <c r="F165" s="9" t="s">
        <v>10</v>
      </c>
      <c r="G165" s="9">
        <v>41.89</v>
      </c>
      <c r="H165" s="9">
        <f t="shared" si="12"/>
        <v>-3.0000000000001137E-3</v>
      </c>
      <c r="I165" s="10">
        <f t="shared" si="13"/>
        <v>1.0000716212667415</v>
      </c>
      <c r="J165" s="17">
        <f t="shared" si="14"/>
        <v>13527.1188</v>
      </c>
      <c r="K165" s="16"/>
      <c r="L165" s="17">
        <f t="shared" si="15"/>
        <v>0</v>
      </c>
    </row>
    <row r="166" spans="1:12" x14ac:dyDescent="0.25">
      <c r="A166" s="9" t="s">
        <v>66</v>
      </c>
      <c r="B166" s="29" t="s">
        <v>361</v>
      </c>
      <c r="C166" s="9">
        <v>497</v>
      </c>
      <c r="D166" s="9">
        <v>322.92</v>
      </c>
      <c r="E166" s="9">
        <v>3.62</v>
      </c>
      <c r="F166" s="9" t="s">
        <v>10</v>
      </c>
      <c r="G166" s="9">
        <v>3.62</v>
      </c>
      <c r="H166" s="9">
        <f t="shared" si="12"/>
        <v>0</v>
      </c>
      <c r="I166" s="10">
        <f t="shared" si="13"/>
        <v>1</v>
      </c>
      <c r="J166" s="17">
        <f t="shared" si="14"/>
        <v>1168.9704000000002</v>
      </c>
      <c r="K166" s="16"/>
      <c r="L166" s="17">
        <f t="shared" si="15"/>
        <v>0</v>
      </c>
    </row>
    <row r="167" spans="1:12" x14ac:dyDescent="0.25">
      <c r="A167" s="9" t="s">
        <v>66</v>
      </c>
      <c r="B167" s="29" t="s">
        <v>362</v>
      </c>
      <c r="C167" s="9">
        <v>498</v>
      </c>
      <c r="D167" s="9">
        <v>322.92</v>
      </c>
      <c r="E167" s="9">
        <v>16.5</v>
      </c>
      <c r="F167" s="9" t="s">
        <v>10</v>
      </c>
      <c r="G167" s="9">
        <v>16.5</v>
      </c>
      <c r="H167" s="9">
        <f t="shared" si="12"/>
        <v>0</v>
      </c>
      <c r="I167" s="10">
        <f t="shared" si="13"/>
        <v>1</v>
      </c>
      <c r="J167" s="17">
        <f t="shared" si="14"/>
        <v>5328.18</v>
      </c>
      <c r="K167" s="16"/>
      <c r="L167" s="17">
        <f t="shared" si="15"/>
        <v>0</v>
      </c>
    </row>
    <row r="168" spans="1:12" x14ac:dyDescent="0.25">
      <c r="A168" s="9" t="s">
        <v>17</v>
      </c>
      <c r="B168" s="29" t="s">
        <v>364</v>
      </c>
      <c r="C168" s="9">
        <v>500</v>
      </c>
      <c r="D168" s="9">
        <v>139.93199999999999</v>
      </c>
      <c r="E168" s="9">
        <v>64.584999999999994</v>
      </c>
      <c r="F168" s="9" t="s">
        <v>10</v>
      </c>
      <c r="G168" s="9">
        <v>64.59</v>
      </c>
      <c r="H168" s="9">
        <f t="shared" si="12"/>
        <v>-5.0000000000096634E-3</v>
      </c>
      <c r="I168" s="10">
        <f t="shared" si="13"/>
        <v>1.0000774173569715</v>
      </c>
      <c r="J168" s="17">
        <f t="shared" si="14"/>
        <v>9038.2078799999999</v>
      </c>
      <c r="K168" s="16"/>
      <c r="L168" s="17">
        <f t="shared" si="15"/>
        <v>0</v>
      </c>
    </row>
    <row r="169" spans="1:12" x14ac:dyDescent="0.25">
      <c r="A169" s="9" t="s">
        <v>17</v>
      </c>
      <c r="B169" s="29" t="s">
        <v>365</v>
      </c>
      <c r="C169" s="9">
        <v>501</v>
      </c>
      <c r="D169" s="9">
        <v>193.75200000000001</v>
      </c>
      <c r="E169" s="9">
        <v>64.438000000000002</v>
      </c>
      <c r="F169" s="9" t="s">
        <v>10</v>
      </c>
      <c r="G169" s="9">
        <v>64.44</v>
      </c>
      <c r="H169" s="9">
        <f t="shared" si="12"/>
        <v>-1.9999999999953388E-3</v>
      </c>
      <c r="I169" s="10">
        <f t="shared" si="13"/>
        <v>1.0000310375865171</v>
      </c>
      <c r="J169" s="17">
        <f t="shared" si="14"/>
        <v>12485.37888</v>
      </c>
      <c r="K169" s="16"/>
      <c r="L169" s="17">
        <f t="shared" si="15"/>
        <v>0</v>
      </c>
    </row>
    <row r="170" spans="1:12" x14ac:dyDescent="0.25">
      <c r="A170" s="9" t="s">
        <v>17</v>
      </c>
      <c r="B170" s="29" t="s">
        <v>366</v>
      </c>
      <c r="C170" s="9">
        <v>502</v>
      </c>
      <c r="D170" s="9">
        <v>193.75200000000001</v>
      </c>
      <c r="E170" s="9">
        <v>38.314</v>
      </c>
      <c r="F170" s="9" t="s">
        <v>10</v>
      </c>
      <c r="G170" s="9">
        <v>38.31</v>
      </c>
      <c r="H170" s="9">
        <f t="shared" si="12"/>
        <v>3.9999999999977831E-3</v>
      </c>
      <c r="I170" s="10">
        <f t="shared" si="13"/>
        <v>0.99989559951975782</v>
      </c>
      <c r="J170" s="17">
        <f t="shared" si="14"/>
        <v>7422.6391200000007</v>
      </c>
      <c r="K170" s="16"/>
      <c r="L170" s="17">
        <f t="shared" si="15"/>
        <v>0</v>
      </c>
    </row>
    <row r="171" spans="1:12" x14ac:dyDescent="0.25">
      <c r="A171" s="9" t="s">
        <v>9</v>
      </c>
      <c r="B171" s="29" t="s">
        <v>347</v>
      </c>
      <c r="C171" s="9">
        <v>510</v>
      </c>
      <c r="D171" s="9">
        <v>7500</v>
      </c>
      <c r="E171" s="9">
        <v>0.35613099999999998</v>
      </c>
      <c r="F171" s="9" t="s">
        <v>16</v>
      </c>
      <c r="G171" s="9">
        <v>0.36</v>
      </c>
      <c r="H171" s="9">
        <f t="shared" si="12"/>
        <v>-3.8690000000000113E-3</v>
      </c>
      <c r="I171" s="10">
        <f t="shared" si="13"/>
        <v>1.0108639798276478</v>
      </c>
      <c r="J171" s="17">
        <f t="shared" si="14"/>
        <v>2700</v>
      </c>
      <c r="K171" s="16"/>
      <c r="L171" s="17">
        <f t="shared" si="15"/>
        <v>0</v>
      </c>
    </row>
    <row r="172" spans="1:12" x14ac:dyDescent="0.25">
      <c r="A172" s="9" t="s">
        <v>9</v>
      </c>
      <c r="B172" s="29" t="s">
        <v>348</v>
      </c>
      <c r="C172" s="9">
        <v>511</v>
      </c>
      <c r="D172" s="9">
        <v>7500</v>
      </c>
      <c r="E172" s="9">
        <v>0.26878200000000002</v>
      </c>
      <c r="F172" s="9" t="s">
        <v>16</v>
      </c>
      <c r="G172" s="9">
        <v>0.27</v>
      </c>
      <c r="H172" s="9">
        <f t="shared" si="12"/>
        <v>-1.2179999999999969E-3</v>
      </c>
      <c r="I172" s="10">
        <f t="shared" si="13"/>
        <v>1.0045315534522401</v>
      </c>
      <c r="J172" s="17">
        <f t="shared" si="14"/>
        <v>2025.0000000000002</v>
      </c>
      <c r="K172" s="16"/>
      <c r="L172" s="17">
        <f t="shared" si="15"/>
        <v>0</v>
      </c>
    </row>
    <row r="173" spans="1:12" x14ac:dyDescent="0.25">
      <c r="A173" s="9" t="s">
        <v>66</v>
      </c>
      <c r="B173" s="29" t="s">
        <v>430</v>
      </c>
      <c r="C173" s="9">
        <v>521</v>
      </c>
      <c r="D173" s="9">
        <v>322.92</v>
      </c>
      <c r="E173" s="9">
        <v>5.8079999999999998</v>
      </c>
      <c r="F173" s="9" t="s">
        <v>10</v>
      </c>
      <c r="G173" s="9">
        <v>5.81</v>
      </c>
      <c r="H173" s="9">
        <f t="shared" si="12"/>
        <v>-1.9999999999997797E-3</v>
      </c>
      <c r="I173" s="10">
        <f t="shared" si="13"/>
        <v>1.0003443526170799</v>
      </c>
      <c r="J173" s="17">
        <f t="shared" si="14"/>
        <v>1876.1651999999999</v>
      </c>
      <c r="K173" s="16"/>
      <c r="L173" s="17">
        <f t="shared" si="15"/>
        <v>0</v>
      </c>
    </row>
    <row r="174" spans="1:12" x14ac:dyDescent="0.25">
      <c r="A174" s="9" t="s">
        <v>17</v>
      </c>
      <c r="B174" s="29" t="s">
        <v>431</v>
      </c>
      <c r="C174" s="9">
        <v>522</v>
      </c>
      <c r="D174" s="9">
        <v>139.93</v>
      </c>
      <c r="E174" s="9">
        <v>29.477</v>
      </c>
      <c r="F174" s="9" t="s">
        <v>10</v>
      </c>
      <c r="G174" s="9">
        <v>29.48</v>
      </c>
      <c r="H174" s="9">
        <f t="shared" si="12"/>
        <v>-3.0000000000001137E-3</v>
      </c>
      <c r="I174" s="10">
        <f t="shared" si="13"/>
        <v>1.0001017742646809</v>
      </c>
      <c r="J174" s="17">
        <f t="shared" si="14"/>
        <v>4125.1364000000003</v>
      </c>
      <c r="K174" s="16"/>
      <c r="L174" s="17">
        <f t="shared" si="15"/>
        <v>0</v>
      </c>
    </row>
    <row r="175" spans="1:12" x14ac:dyDescent="0.25">
      <c r="A175" s="9" t="s">
        <v>17</v>
      </c>
      <c r="B175" s="29" t="s">
        <v>432</v>
      </c>
      <c r="C175" s="9">
        <v>523</v>
      </c>
      <c r="D175" s="9">
        <v>193.75</v>
      </c>
      <c r="E175" s="9">
        <v>14.292</v>
      </c>
      <c r="F175" s="9" t="s">
        <v>10</v>
      </c>
      <c r="G175" s="9">
        <v>14.29</v>
      </c>
      <c r="H175" s="9">
        <f t="shared" si="12"/>
        <v>2.0000000000006679E-3</v>
      </c>
      <c r="I175" s="10">
        <f t="shared" si="13"/>
        <v>0.99986006157290785</v>
      </c>
      <c r="J175" s="17">
        <f t="shared" si="14"/>
        <v>2768.6875</v>
      </c>
      <c r="K175" s="16"/>
      <c r="L175" s="17">
        <f t="shared" si="15"/>
        <v>0</v>
      </c>
    </row>
    <row r="176" spans="1:12" ht="15.75" x14ac:dyDescent="0.25">
      <c r="J176" s="21">
        <f>SUM(J4:J175)</f>
        <v>1101537.2416099994</v>
      </c>
      <c r="L176" s="21">
        <f>SUM(L4:L175)</f>
        <v>0</v>
      </c>
    </row>
  </sheetData>
  <autoFilter ref="A3:O176" xr:uid="{00000000-0009-0000-0000-000071000000}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3:O92"/>
  <sheetViews>
    <sheetView topLeftCell="A73" zoomScale="85" zoomScaleNormal="85" workbookViewId="0">
      <pane xSplit="2" topLeftCell="E1" activePane="topRight" state="frozen"/>
      <selection pane="topRight" activeCell="K66" sqref="K66:K67"/>
    </sheetView>
  </sheetViews>
  <sheetFormatPr defaultRowHeight="15" x14ac:dyDescent="0.25"/>
  <cols>
    <col min="1" max="1" width="29" bestFit="1" customWidth="1"/>
    <col min="2" max="2" width="51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2.140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39</v>
      </c>
      <c r="B4" s="29" t="s">
        <v>86</v>
      </c>
      <c r="C4" s="9">
        <v>2</v>
      </c>
      <c r="D4" s="9">
        <v>4000</v>
      </c>
      <c r="E4" s="9">
        <v>1</v>
      </c>
      <c r="F4" s="9" t="s">
        <v>12</v>
      </c>
      <c r="G4" s="9">
        <v>1</v>
      </c>
      <c r="H4" s="9">
        <f>E4-G4</f>
        <v>0</v>
      </c>
      <c r="I4" s="10">
        <f>G4/E4</f>
        <v>1</v>
      </c>
      <c r="J4" s="17">
        <f>D4*G4</f>
        <v>4000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87</v>
      </c>
      <c r="C5" s="9">
        <v>3</v>
      </c>
      <c r="D5" s="9">
        <v>500</v>
      </c>
      <c r="E5" s="9">
        <v>2</v>
      </c>
      <c r="F5" s="9" t="s">
        <v>13</v>
      </c>
      <c r="G5" s="9">
        <v>2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1000</v>
      </c>
      <c r="K5" s="16"/>
      <c r="L5" s="17">
        <f t="shared" ref="L5:L70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88</v>
      </c>
      <c r="C6" s="9">
        <v>4</v>
      </c>
      <c r="D6" s="9">
        <v>211.68</v>
      </c>
      <c r="E6" s="9">
        <v>103.66</v>
      </c>
      <c r="F6" s="9" t="s">
        <v>14</v>
      </c>
      <c r="G6" s="9">
        <v>103.66</v>
      </c>
      <c r="H6" s="9">
        <f t="shared" si="0"/>
        <v>0</v>
      </c>
      <c r="I6" s="10">
        <f t="shared" si="1"/>
        <v>1</v>
      </c>
      <c r="J6" s="17">
        <f t="shared" si="2"/>
        <v>21942.748800000001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42</v>
      </c>
      <c r="B7" s="29" t="s">
        <v>231</v>
      </c>
      <c r="C7" s="9">
        <v>17</v>
      </c>
      <c r="D7" s="9">
        <v>5500</v>
      </c>
      <c r="E7" s="9">
        <v>1</v>
      </c>
      <c r="F7" s="9" t="s">
        <v>12</v>
      </c>
      <c r="G7" s="9">
        <v>0</v>
      </c>
      <c r="H7" s="9">
        <f t="shared" si="0"/>
        <v>1</v>
      </c>
      <c r="I7" s="10">
        <f t="shared" si="1"/>
        <v>0</v>
      </c>
      <c r="J7" s="17">
        <f t="shared" si="2"/>
        <v>0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29</v>
      </c>
      <c r="B8" s="29" t="s">
        <v>95</v>
      </c>
      <c r="C8" s="9">
        <v>20</v>
      </c>
      <c r="D8" s="9">
        <v>1000</v>
      </c>
      <c r="E8" s="9">
        <v>3.351</v>
      </c>
      <c r="F8" s="9" t="s">
        <v>14</v>
      </c>
      <c r="G8" s="9">
        <v>3.35</v>
      </c>
      <c r="H8" s="9">
        <f t="shared" si="0"/>
        <v>9.9999999999988987E-4</v>
      </c>
      <c r="I8" s="10">
        <f t="shared" si="1"/>
        <v>0.99970158161742761</v>
      </c>
      <c r="J8" s="17">
        <f t="shared" si="2"/>
        <v>3350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29</v>
      </c>
      <c r="B9" s="29" t="s">
        <v>96</v>
      </c>
      <c r="C9" s="9">
        <v>21</v>
      </c>
      <c r="D9" s="9">
        <v>1000</v>
      </c>
      <c r="E9" s="9">
        <v>2.6680000000000001</v>
      </c>
      <c r="F9" s="9" t="s">
        <v>14</v>
      </c>
      <c r="G9" s="9">
        <v>2.67</v>
      </c>
      <c r="H9" s="9">
        <f t="shared" si="0"/>
        <v>-1.9999999999997797E-3</v>
      </c>
      <c r="I9" s="10">
        <f t="shared" si="1"/>
        <v>1.0007496251874062</v>
      </c>
      <c r="J9" s="17">
        <f t="shared" si="2"/>
        <v>2670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29</v>
      </c>
      <c r="B10" s="29" t="s">
        <v>97</v>
      </c>
      <c r="C10" s="9">
        <v>22</v>
      </c>
      <c r="D10" s="9">
        <v>1000</v>
      </c>
      <c r="E10" s="9">
        <v>6.867</v>
      </c>
      <c r="F10" s="9" t="s">
        <v>14</v>
      </c>
      <c r="G10" s="9">
        <v>6.87</v>
      </c>
      <c r="H10" s="9">
        <f t="shared" si="0"/>
        <v>-3.0000000000001137E-3</v>
      </c>
      <c r="I10" s="10">
        <f t="shared" si="1"/>
        <v>1.0004368719965051</v>
      </c>
      <c r="J10" s="17">
        <f t="shared" si="2"/>
        <v>6870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9</v>
      </c>
      <c r="B11" s="29" t="s">
        <v>98</v>
      </c>
      <c r="C11" s="9">
        <v>23</v>
      </c>
      <c r="D11" s="9">
        <v>7500</v>
      </c>
      <c r="E11" s="9">
        <v>0.27</v>
      </c>
      <c r="F11" s="9" t="s">
        <v>16</v>
      </c>
      <c r="G11" s="9">
        <v>0.27</v>
      </c>
      <c r="H11" s="9">
        <f t="shared" si="0"/>
        <v>0</v>
      </c>
      <c r="I11" s="10">
        <f t="shared" si="1"/>
        <v>1</v>
      </c>
      <c r="J11" s="17">
        <f t="shared" si="2"/>
        <v>2025.0000000000002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9</v>
      </c>
      <c r="B12" s="29" t="s">
        <v>99</v>
      </c>
      <c r="C12" s="9">
        <v>24</v>
      </c>
      <c r="D12" s="9">
        <v>7500</v>
      </c>
      <c r="E12" s="9">
        <v>0.42</v>
      </c>
      <c r="F12" s="9" t="s">
        <v>16</v>
      </c>
      <c r="G12" s="9">
        <v>0.42</v>
      </c>
      <c r="H12" s="9">
        <f t="shared" si="0"/>
        <v>0</v>
      </c>
      <c r="I12" s="10">
        <f t="shared" si="1"/>
        <v>1</v>
      </c>
      <c r="J12" s="17">
        <f t="shared" si="2"/>
        <v>3150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9</v>
      </c>
      <c r="B13" s="29" t="s">
        <v>100</v>
      </c>
      <c r="C13" s="9">
        <v>25</v>
      </c>
      <c r="D13" s="9">
        <v>7500</v>
      </c>
      <c r="E13" s="9">
        <v>0.53</v>
      </c>
      <c r="F13" s="9" t="s">
        <v>16</v>
      </c>
      <c r="G13" s="9">
        <v>0.53</v>
      </c>
      <c r="H13" s="9">
        <f t="shared" si="0"/>
        <v>0</v>
      </c>
      <c r="I13" s="10">
        <f t="shared" si="1"/>
        <v>1</v>
      </c>
      <c r="J13" s="17">
        <f t="shared" si="2"/>
        <v>3975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9</v>
      </c>
      <c r="B14" s="29" t="s">
        <v>101</v>
      </c>
      <c r="C14" s="9">
        <v>26</v>
      </c>
      <c r="D14" s="9">
        <v>7500</v>
      </c>
      <c r="E14" s="9">
        <v>0.49</v>
      </c>
      <c r="F14" s="9" t="s">
        <v>16</v>
      </c>
      <c r="G14" s="9">
        <v>0</v>
      </c>
      <c r="H14" s="9">
        <f t="shared" si="0"/>
        <v>0.49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42</v>
      </c>
      <c r="B15" s="29" t="s">
        <v>101</v>
      </c>
      <c r="C15" s="9">
        <v>26</v>
      </c>
      <c r="D15" s="9">
        <v>7000</v>
      </c>
      <c r="E15" s="9">
        <v>0.49</v>
      </c>
      <c r="F15" s="9" t="s">
        <v>16</v>
      </c>
      <c r="G15" s="9">
        <f>E15</f>
        <v>0.49</v>
      </c>
      <c r="H15" s="9">
        <f t="shared" si="0"/>
        <v>0</v>
      </c>
      <c r="I15" s="10">
        <f t="shared" si="1"/>
        <v>1</v>
      </c>
      <c r="J15" s="17">
        <f t="shared" si="2"/>
        <v>3430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9</v>
      </c>
      <c r="B16" s="29" t="s">
        <v>102</v>
      </c>
      <c r="C16" s="9">
        <v>29</v>
      </c>
      <c r="D16" s="9">
        <v>7500</v>
      </c>
      <c r="E16" s="9">
        <v>1.2</v>
      </c>
      <c r="F16" s="9" t="s">
        <v>16</v>
      </c>
      <c r="G16" s="9">
        <v>0</v>
      </c>
      <c r="H16" s="9">
        <f t="shared" si="0"/>
        <v>1.2</v>
      </c>
      <c r="I16" s="10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42</v>
      </c>
      <c r="B17" s="29" t="s">
        <v>102</v>
      </c>
      <c r="C17" s="9">
        <v>29</v>
      </c>
      <c r="D17" s="9">
        <v>7000</v>
      </c>
      <c r="E17" s="9">
        <v>1.2</v>
      </c>
      <c r="F17" s="9" t="s">
        <v>16</v>
      </c>
      <c r="G17" s="9">
        <f>E17</f>
        <v>1.2</v>
      </c>
      <c r="H17" s="9">
        <f t="shared" si="0"/>
        <v>0</v>
      </c>
      <c r="I17" s="10">
        <f t="shared" si="1"/>
        <v>1</v>
      </c>
      <c r="J17" s="17">
        <f t="shared" si="2"/>
        <v>8400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9</v>
      </c>
      <c r="B18" s="29" t="s">
        <v>103</v>
      </c>
      <c r="C18" s="9">
        <v>32</v>
      </c>
      <c r="D18" s="9">
        <v>7500</v>
      </c>
      <c r="E18" s="9">
        <v>0.18</v>
      </c>
      <c r="F18" s="9" t="s">
        <v>16</v>
      </c>
      <c r="G18" s="9">
        <v>0</v>
      </c>
      <c r="H18" s="9">
        <f t="shared" si="0"/>
        <v>0.18</v>
      </c>
      <c r="I18" s="10">
        <f t="shared" si="1"/>
        <v>0</v>
      </c>
      <c r="J18" s="17">
        <f t="shared" si="2"/>
        <v>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42</v>
      </c>
      <c r="B19" s="29" t="s">
        <v>103</v>
      </c>
      <c r="C19" s="9">
        <v>32</v>
      </c>
      <c r="D19" s="9">
        <v>7000</v>
      </c>
      <c r="E19" s="9">
        <v>0.18</v>
      </c>
      <c r="F19" s="9" t="s">
        <v>16</v>
      </c>
      <c r="G19" s="9">
        <f>E19</f>
        <v>0.18</v>
      </c>
      <c r="H19" s="9">
        <f t="shared" si="0"/>
        <v>0</v>
      </c>
      <c r="I19" s="10">
        <f t="shared" si="1"/>
        <v>1</v>
      </c>
      <c r="J19" s="17">
        <f t="shared" si="2"/>
        <v>1260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104</v>
      </c>
      <c r="C20" s="9">
        <v>35</v>
      </c>
      <c r="D20" s="9">
        <v>10000</v>
      </c>
      <c r="E20" s="9">
        <v>0.13</v>
      </c>
      <c r="F20" s="9" t="s">
        <v>16</v>
      </c>
      <c r="G20" s="9">
        <v>0</v>
      </c>
      <c r="H20" s="9">
        <f t="shared" si="0"/>
        <v>0.13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42</v>
      </c>
      <c r="B21" s="29" t="s">
        <v>104</v>
      </c>
      <c r="C21" s="9">
        <v>35</v>
      </c>
      <c r="D21" s="9">
        <v>7000</v>
      </c>
      <c r="E21" s="9">
        <v>0.13</v>
      </c>
      <c r="F21" s="9" t="s">
        <v>16</v>
      </c>
      <c r="G21" s="9">
        <v>0</v>
      </c>
      <c r="H21" s="9">
        <f t="shared" si="0"/>
        <v>0.13</v>
      </c>
      <c r="I21" s="10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66</v>
      </c>
      <c r="B22" s="29" t="s">
        <v>105</v>
      </c>
      <c r="C22" s="9">
        <v>41</v>
      </c>
      <c r="D22" s="9">
        <v>322.92</v>
      </c>
      <c r="E22" s="9">
        <v>26.48</v>
      </c>
      <c r="F22" s="9" t="s">
        <v>10</v>
      </c>
      <c r="G22" s="9">
        <v>26.48</v>
      </c>
      <c r="H22" s="9">
        <f t="shared" si="0"/>
        <v>0</v>
      </c>
      <c r="I22" s="10">
        <f t="shared" si="1"/>
        <v>1</v>
      </c>
      <c r="J22" s="17">
        <f t="shared" si="2"/>
        <v>8550.9215999999997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66</v>
      </c>
      <c r="B23" s="29" t="s">
        <v>106</v>
      </c>
      <c r="C23" s="9">
        <v>42</v>
      </c>
      <c r="D23" s="9">
        <v>322.92</v>
      </c>
      <c r="E23" s="9">
        <v>25.77</v>
      </c>
      <c r="F23" s="9" t="s">
        <v>10</v>
      </c>
      <c r="G23" s="9">
        <v>25.77</v>
      </c>
      <c r="H23" s="9">
        <f t="shared" si="0"/>
        <v>0</v>
      </c>
      <c r="I23" s="10">
        <f t="shared" si="1"/>
        <v>1</v>
      </c>
      <c r="J23" s="17">
        <f t="shared" si="2"/>
        <v>8321.6484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66</v>
      </c>
      <c r="B24" s="29" t="s">
        <v>107</v>
      </c>
      <c r="C24" s="9">
        <v>43</v>
      </c>
      <c r="D24" s="9">
        <v>322.92</v>
      </c>
      <c r="E24" s="9">
        <v>54.72</v>
      </c>
      <c r="F24" s="9" t="s">
        <v>10</v>
      </c>
      <c r="G24" s="9">
        <v>54.72</v>
      </c>
      <c r="H24" s="9">
        <f t="shared" si="0"/>
        <v>0</v>
      </c>
      <c r="I24" s="10">
        <f t="shared" si="1"/>
        <v>1</v>
      </c>
      <c r="J24" s="17">
        <f t="shared" si="2"/>
        <v>17670.182400000002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66</v>
      </c>
      <c r="B25" s="29" t="s">
        <v>108</v>
      </c>
      <c r="C25" s="9">
        <v>44</v>
      </c>
      <c r="D25" s="9">
        <v>322.92</v>
      </c>
      <c r="E25" s="9">
        <v>45.3</v>
      </c>
      <c r="F25" s="9" t="s">
        <v>10</v>
      </c>
      <c r="G25" s="9">
        <v>45.3</v>
      </c>
      <c r="H25" s="9">
        <f t="shared" si="0"/>
        <v>0</v>
      </c>
      <c r="I25" s="10">
        <f t="shared" si="1"/>
        <v>1</v>
      </c>
      <c r="J25" s="17">
        <f t="shared" si="2"/>
        <v>14628.276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42</v>
      </c>
      <c r="B26" s="29" t="s">
        <v>109</v>
      </c>
      <c r="C26" s="9">
        <v>45</v>
      </c>
      <c r="D26" s="9">
        <v>301.392</v>
      </c>
      <c r="E26" s="9">
        <v>129.11000000000001</v>
      </c>
      <c r="F26" s="9" t="s">
        <v>10</v>
      </c>
      <c r="G26" s="9">
        <f>E26</f>
        <v>129.11000000000001</v>
      </c>
      <c r="H26" s="9">
        <f t="shared" si="0"/>
        <v>0</v>
      </c>
      <c r="I26" s="10">
        <f t="shared" si="1"/>
        <v>1</v>
      </c>
      <c r="J26" s="17">
        <f t="shared" si="2"/>
        <v>38912.721120000002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42</v>
      </c>
      <c r="B27" s="29" t="s">
        <v>110</v>
      </c>
      <c r="C27" s="9">
        <v>46</v>
      </c>
      <c r="D27" s="9">
        <v>301.392</v>
      </c>
      <c r="E27" s="9">
        <v>12.27</v>
      </c>
      <c r="F27" s="9" t="s">
        <v>10</v>
      </c>
      <c r="G27" s="9">
        <f>E27</f>
        <v>12.27</v>
      </c>
      <c r="H27" s="9">
        <f t="shared" si="0"/>
        <v>0</v>
      </c>
      <c r="I27" s="10">
        <f t="shared" si="1"/>
        <v>1</v>
      </c>
      <c r="J27" s="17">
        <f t="shared" si="2"/>
        <v>3698.0798399999999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42</v>
      </c>
      <c r="B28" s="29" t="s">
        <v>111</v>
      </c>
      <c r="C28" s="9">
        <v>47</v>
      </c>
      <c r="D28" s="9">
        <v>301.392</v>
      </c>
      <c r="E28" s="9">
        <v>15.17</v>
      </c>
      <c r="F28" s="9" t="s">
        <v>10</v>
      </c>
      <c r="G28" s="9">
        <v>0</v>
      </c>
      <c r="H28" s="9">
        <f t="shared" si="0"/>
        <v>15.17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29</v>
      </c>
      <c r="B29" s="29" t="s">
        <v>112</v>
      </c>
      <c r="C29" s="9">
        <v>50</v>
      </c>
      <c r="D29" s="9">
        <v>225</v>
      </c>
      <c r="E29" s="9">
        <v>9.08</v>
      </c>
      <c r="F29" s="9" t="s">
        <v>14</v>
      </c>
      <c r="G29" s="9">
        <v>9.08</v>
      </c>
      <c r="H29" s="9">
        <f t="shared" si="0"/>
        <v>0</v>
      </c>
      <c r="I29" s="10">
        <f t="shared" si="1"/>
        <v>1</v>
      </c>
      <c r="J29" s="17">
        <f t="shared" si="2"/>
        <v>2043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29</v>
      </c>
      <c r="B30" s="29" t="s">
        <v>113</v>
      </c>
      <c r="C30" s="9">
        <v>51</v>
      </c>
      <c r="D30" s="9">
        <v>1500</v>
      </c>
      <c r="E30" s="9">
        <v>1.7</v>
      </c>
      <c r="F30" s="9" t="s">
        <v>14</v>
      </c>
      <c r="G30" s="9">
        <v>1.7</v>
      </c>
      <c r="H30" s="9">
        <f t="shared" si="0"/>
        <v>0</v>
      </c>
      <c r="I30" s="10">
        <f t="shared" si="1"/>
        <v>1</v>
      </c>
      <c r="J30" s="17">
        <f t="shared" si="2"/>
        <v>2550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114</v>
      </c>
      <c r="C31" s="9">
        <v>53</v>
      </c>
      <c r="D31" s="9">
        <v>900</v>
      </c>
      <c r="E31" s="9">
        <v>4</v>
      </c>
      <c r="F31" s="9" t="s">
        <v>14</v>
      </c>
      <c r="G31" s="9">
        <v>4</v>
      </c>
      <c r="H31" s="9">
        <f t="shared" si="0"/>
        <v>0</v>
      </c>
      <c r="I31" s="10">
        <f t="shared" si="1"/>
        <v>1</v>
      </c>
      <c r="J31" s="17">
        <f t="shared" si="2"/>
        <v>3600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115</v>
      </c>
      <c r="C32" s="9">
        <v>55</v>
      </c>
      <c r="D32" s="9">
        <v>2000</v>
      </c>
      <c r="E32" s="9">
        <v>3.26</v>
      </c>
      <c r="F32" s="9" t="s">
        <v>14</v>
      </c>
      <c r="G32" s="9">
        <f>E32</f>
        <v>3.26</v>
      </c>
      <c r="H32" s="9">
        <f t="shared" si="0"/>
        <v>0</v>
      </c>
      <c r="I32" s="10">
        <f t="shared" si="1"/>
        <v>1</v>
      </c>
      <c r="J32" s="17">
        <f t="shared" si="2"/>
        <v>6520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116</v>
      </c>
      <c r="C33" s="9">
        <v>58</v>
      </c>
      <c r="D33" s="9">
        <v>225</v>
      </c>
      <c r="E33" s="9">
        <v>15.33</v>
      </c>
      <c r="F33" s="9" t="s">
        <v>14</v>
      </c>
      <c r="G33" s="9">
        <f>E33</f>
        <v>15.33</v>
      </c>
      <c r="H33" s="9">
        <f t="shared" si="0"/>
        <v>0</v>
      </c>
      <c r="I33" s="10">
        <f t="shared" si="1"/>
        <v>1</v>
      </c>
      <c r="J33" s="17">
        <f t="shared" si="2"/>
        <v>3449.25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117</v>
      </c>
      <c r="C34" s="9">
        <v>61</v>
      </c>
      <c r="D34" s="9">
        <v>2000</v>
      </c>
      <c r="E34" s="9">
        <v>1.57</v>
      </c>
      <c r="F34" s="9" t="s">
        <v>14</v>
      </c>
      <c r="G34" s="9">
        <f>E34</f>
        <v>1.57</v>
      </c>
      <c r="H34" s="9">
        <f t="shared" si="0"/>
        <v>0</v>
      </c>
      <c r="I34" s="10">
        <f t="shared" si="1"/>
        <v>1</v>
      </c>
      <c r="J34" s="17">
        <f t="shared" si="2"/>
        <v>3140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118</v>
      </c>
      <c r="C35" s="9">
        <v>63</v>
      </c>
      <c r="D35" s="9">
        <v>1500</v>
      </c>
      <c r="E35" s="9">
        <v>0.96</v>
      </c>
      <c r="F35" s="9" t="s">
        <v>14</v>
      </c>
      <c r="G35" s="9">
        <v>0</v>
      </c>
      <c r="H35" s="9">
        <f t="shared" si="0"/>
        <v>0.96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18</v>
      </c>
      <c r="B36" s="29" t="s">
        <v>119</v>
      </c>
      <c r="C36" s="9">
        <v>68</v>
      </c>
      <c r="D36" s="9">
        <v>2000</v>
      </c>
      <c r="E36" s="9">
        <v>1</v>
      </c>
      <c r="F36" s="9" t="s">
        <v>12</v>
      </c>
      <c r="G36" s="9">
        <v>1</v>
      </c>
      <c r="H36" s="9">
        <f t="shared" si="0"/>
        <v>0</v>
      </c>
      <c r="I36" s="10">
        <f t="shared" si="1"/>
        <v>1</v>
      </c>
      <c r="J36" s="17">
        <f t="shared" si="2"/>
        <v>2000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120</v>
      </c>
      <c r="C37" s="9">
        <v>69</v>
      </c>
      <c r="D37" s="9">
        <v>7500</v>
      </c>
      <c r="E37" s="9">
        <v>0.47</v>
      </c>
      <c r="F37" s="9" t="s">
        <v>16</v>
      </c>
      <c r="G37" s="9">
        <v>0</v>
      </c>
      <c r="H37" s="9">
        <f t="shared" si="0"/>
        <v>0.47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120</v>
      </c>
      <c r="C38" s="9">
        <v>69</v>
      </c>
      <c r="D38" s="9">
        <v>7000</v>
      </c>
      <c r="E38" s="9">
        <v>0.47</v>
      </c>
      <c r="F38" s="9" t="s">
        <v>16</v>
      </c>
      <c r="G38" s="9">
        <f>E38</f>
        <v>0.47</v>
      </c>
      <c r="H38" s="9">
        <f t="shared" si="0"/>
        <v>0</v>
      </c>
      <c r="I38" s="10">
        <f t="shared" si="1"/>
        <v>1</v>
      </c>
      <c r="J38" s="17">
        <f t="shared" si="2"/>
        <v>3290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121</v>
      </c>
      <c r="C39" s="9">
        <v>73</v>
      </c>
      <c r="D39" s="9">
        <v>7500</v>
      </c>
      <c r="E39" s="9">
        <v>0.88</v>
      </c>
      <c r="F39" s="9" t="s">
        <v>16</v>
      </c>
      <c r="G39" s="9">
        <v>0</v>
      </c>
      <c r="H39" s="9">
        <f t="shared" si="0"/>
        <v>0.88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121</v>
      </c>
      <c r="C40" s="9">
        <v>73</v>
      </c>
      <c r="D40" s="9">
        <v>7000</v>
      </c>
      <c r="E40" s="9">
        <v>0.88</v>
      </c>
      <c r="F40" s="9" t="s">
        <v>16</v>
      </c>
      <c r="G40" s="9">
        <f>E40</f>
        <v>0.88</v>
      </c>
      <c r="H40" s="9">
        <f t="shared" si="0"/>
        <v>0</v>
      </c>
      <c r="I40" s="10">
        <f t="shared" si="1"/>
        <v>1</v>
      </c>
      <c r="J40" s="17">
        <f t="shared" si="2"/>
        <v>6160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</v>
      </c>
      <c r="H41" s="9">
        <f t="shared" si="0"/>
        <v>0.18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f>E42</f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10000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f>E45</f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129.97</v>
      </c>
      <c r="F46" s="9" t="s">
        <v>10</v>
      </c>
      <c r="G46" s="9">
        <f>E46</f>
        <v>129.97</v>
      </c>
      <c r="H46" s="9">
        <f t="shared" si="0"/>
        <v>0</v>
      </c>
      <c r="I46" s="10">
        <f t="shared" si="1"/>
        <v>1</v>
      </c>
      <c r="J46" s="17">
        <f t="shared" si="2"/>
        <v>39171.918239999999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f>E47</f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16.190000000000001</v>
      </c>
      <c r="F48" s="9" t="s">
        <v>10</v>
      </c>
      <c r="G48" s="9">
        <v>0</v>
      </c>
      <c r="H48" s="9">
        <f t="shared" si="0"/>
        <v>16.190000000000001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f>E49</f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f>E50</f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f>E51</f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</v>
      </c>
      <c r="H53" s="9">
        <f t="shared" si="0"/>
        <v>0.13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0.13</v>
      </c>
      <c r="F54" s="9" t="s">
        <v>16</v>
      </c>
      <c r="G54" s="9">
        <v>0</v>
      </c>
      <c r="H54" s="9">
        <f t="shared" si="0"/>
        <v>0.13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</v>
      </c>
      <c r="H55" s="9">
        <f t="shared" si="0"/>
        <v>0.19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133</v>
      </c>
      <c r="C56" s="9">
        <v>100</v>
      </c>
      <c r="D56" s="9">
        <v>7000</v>
      </c>
      <c r="E56" s="9">
        <v>0.19</v>
      </c>
      <c r="F56" s="9" t="s">
        <v>16</v>
      </c>
      <c r="G56" s="9">
        <v>0</v>
      </c>
      <c r="H56" s="9">
        <f t="shared" si="0"/>
        <v>0.19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7000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134</v>
      </c>
      <c r="C58" s="9">
        <v>103</v>
      </c>
      <c r="D58" s="9">
        <v>7000</v>
      </c>
      <c r="E58" s="9">
        <v>2.9000000000000001E-2</v>
      </c>
      <c r="F58" s="9" t="s">
        <v>16</v>
      </c>
      <c r="G58" s="9">
        <v>0</v>
      </c>
      <c r="H58" s="9">
        <f t="shared" si="0"/>
        <v>2.9000000000000001E-2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135</v>
      </c>
      <c r="C59" s="9">
        <v>106</v>
      </c>
      <c r="D59" s="9">
        <v>301.392</v>
      </c>
      <c r="E59" s="9">
        <v>10.8</v>
      </c>
      <c r="F59" s="9" t="s">
        <v>10</v>
      </c>
      <c r="G59" s="9">
        <v>0</v>
      </c>
      <c r="H59" s="9">
        <f t="shared" si="0"/>
        <v>10.8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136</v>
      </c>
      <c r="C60" s="9">
        <v>107</v>
      </c>
      <c r="D60" s="9">
        <v>301.392</v>
      </c>
      <c r="E60" s="9">
        <v>24.14</v>
      </c>
      <c r="F60" s="9" t="s">
        <v>10</v>
      </c>
      <c r="G60" s="9">
        <v>0</v>
      </c>
      <c r="H60" s="9">
        <f t="shared" si="0"/>
        <v>24.14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137</v>
      </c>
      <c r="C61" s="9">
        <v>108</v>
      </c>
      <c r="D61" s="9">
        <v>301.392</v>
      </c>
      <c r="E61" s="9">
        <v>3.5</v>
      </c>
      <c r="F61" s="9" t="s">
        <v>10</v>
      </c>
      <c r="G61" s="9">
        <v>0</v>
      </c>
      <c r="H61" s="9">
        <f t="shared" si="0"/>
        <v>3.5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138</v>
      </c>
      <c r="C62" s="9">
        <v>109</v>
      </c>
      <c r="D62" s="9">
        <v>2000</v>
      </c>
      <c r="E62" s="9">
        <v>0.61</v>
      </c>
      <c r="F62" s="9" t="s">
        <v>14</v>
      </c>
      <c r="G62" s="9">
        <v>0</v>
      </c>
      <c r="H62" s="9">
        <f t="shared" si="0"/>
        <v>0.61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139</v>
      </c>
      <c r="C63" s="9">
        <v>112</v>
      </c>
      <c r="D63" s="9">
        <v>225</v>
      </c>
      <c r="E63" s="9">
        <v>2.37</v>
      </c>
      <c r="F63" s="9" t="s">
        <v>14</v>
      </c>
      <c r="G63" s="9">
        <v>0</v>
      </c>
      <c r="H63" s="9">
        <f t="shared" si="0"/>
        <v>2.37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139</v>
      </c>
      <c r="C64" s="9">
        <v>113</v>
      </c>
      <c r="D64" s="9">
        <v>1500</v>
      </c>
      <c r="E64" s="9">
        <v>0.38</v>
      </c>
      <c r="F64" s="9" t="s">
        <v>14</v>
      </c>
      <c r="G64" s="9">
        <v>0</v>
      </c>
      <c r="H64" s="9">
        <f t="shared" si="0"/>
        <v>0.38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140</v>
      </c>
      <c r="C65" s="9">
        <v>116</v>
      </c>
      <c r="D65" s="9">
        <v>50</v>
      </c>
      <c r="E65" s="9">
        <v>11</v>
      </c>
      <c r="F65" s="9" t="s">
        <v>13</v>
      </c>
      <c r="G65" s="9">
        <v>11</v>
      </c>
      <c r="H65" s="9">
        <f t="shared" si="0"/>
        <v>0</v>
      </c>
      <c r="I65" s="10">
        <f t="shared" si="1"/>
        <v>1</v>
      </c>
      <c r="J65" s="17">
        <f t="shared" si="2"/>
        <v>550</v>
      </c>
      <c r="K65" s="16"/>
      <c r="L65" s="17">
        <f t="shared" si="3"/>
        <v>0</v>
      </c>
    </row>
    <row r="66" spans="1:12" x14ac:dyDescent="0.25">
      <c r="A66" s="9" t="s">
        <v>18</v>
      </c>
      <c r="B66" s="2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9">
        <v>0.5</v>
      </c>
      <c r="H66" s="9">
        <f t="shared" si="0"/>
        <v>0.5</v>
      </c>
      <c r="I66" s="10">
        <f t="shared" si="1"/>
        <v>0.5</v>
      </c>
      <c r="J66" s="17">
        <f t="shared" si="2"/>
        <v>1000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349</v>
      </c>
      <c r="C67" s="9">
        <v>119</v>
      </c>
      <c r="D67" s="9">
        <v>800</v>
      </c>
      <c r="E67" s="9">
        <v>7.3330000000000002</v>
      </c>
      <c r="F67" s="9" t="s">
        <v>14</v>
      </c>
      <c r="G67" s="9">
        <v>7.33</v>
      </c>
      <c r="H67" s="9">
        <f t="shared" si="0"/>
        <v>3.0000000000001137E-3</v>
      </c>
      <c r="I67" s="10">
        <f t="shared" si="1"/>
        <v>0.99959089049502248</v>
      </c>
      <c r="J67" s="17">
        <f t="shared" si="2"/>
        <v>5864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142</v>
      </c>
      <c r="C68" s="9">
        <v>120</v>
      </c>
      <c r="D68" s="9">
        <v>193.75200000000001</v>
      </c>
      <c r="E68" s="9">
        <v>108.14700000000001</v>
      </c>
      <c r="F68" s="9" t="s">
        <v>10</v>
      </c>
      <c r="G68" s="9">
        <v>0</v>
      </c>
      <c r="H68" s="9">
        <f t="shared" si="0"/>
        <v>108.14700000000001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143</v>
      </c>
      <c r="C69" s="9">
        <v>124</v>
      </c>
      <c r="D69" s="9">
        <v>193.75200000000001</v>
      </c>
      <c r="E69" s="9">
        <v>133.756</v>
      </c>
      <c r="F69" s="9" t="s">
        <v>10</v>
      </c>
      <c r="G69" s="9">
        <v>0</v>
      </c>
      <c r="H69" s="9">
        <f t="shared" si="0"/>
        <v>133.756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42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v>0</v>
      </c>
      <c r="H70" s="9">
        <f t="shared" si="0"/>
        <v>62.972999999999999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42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ref="H71:H91" si="4">E71-G71</f>
        <v>30.1</v>
      </c>
      <c r="I71" s="10">
        <f t="shared" ref="I71:I91" si="5">G71/E71</f>
        <v>0</v>
      </c>
      <c r="J71" s="17">
        <f t="shared" ref="J71:J91" si="6">D71*G71</f>
        <v>0</v>
      </c>
      <c r="K71" s="16"/>
      <c r="L71" s="17">
        <f t="shared" ref="L71:L91" si="7">D71*E71*K71</f>
        <v>0</v>
      </c>
    </row>
    <row r="72" spans="1:12" x14ac:dyDescent="0.25">
      <c r="A72" s="9" t="s">
        <v>42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v>0</v>
      </c>
      <c r="H72" s="9">
        <f t="shared" si="4"/>
        <v>66.89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v>0</v>
      </c>
      <c r="H73" s="9">
        <f t="shared" si="4"/>
        <v>0.5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v>0</v>
      </c>
      <c r="H74" s="9">
        <f t="shared" si="4"/>
        <v>268.5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147</v>
      </c>
      <c r="C75" s="9">
        <v>140</v>
      </c>
      <c r="D75" s="9">
        <v>8</v>
      </c>
      <c r="E75" s="9">
        <v>348</v>
      </c>
      <c r="F75" s="9" t="s">
        <v>10</v>
      </c>
      <c r="G75" s="9">
        <v>0</v>
      </c>
      <c r="H75" s="9">
        <f t="shared" si="4"/>
        <v>348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v>0</v>
      </c>
      <c r="H76" s="9">
        <f t="shared" si="4"/>
        <v>59.84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v>0</v>
      </c>
      <c r="H77" s="9">
        <f t="shared" si="4"/>
        <v>176.74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150</v>
      </c>
      <c r="C78" s="9">
        <v>147</v>
      </c>
      <c r="D78" s="9">
        <v>193.75200000000001</v>
      </c>
      <c r="E78" s="9">
        <v>177.87</v>
      </c>
      <c r="F78" s="9" t="s">
        <v>10</v>
      </c>
      <c r="G78" s="9">
        <v>0</v>
      </c>
      <c r="H78" s="9">
        <f t="shared" si="4"/>
        <v>177.87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0</v>
      </c>
      <c r="H79" s="9">
        <f t="shared" si="4"/>
        <v>81.650000000000006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0</v>
      </c>
      <c r="H80" s="9">
        <f t="shared" si="4"/>
        <v>258.14999999999998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42</v>
      </c>
      <c r="B81" s="2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0</v>
      </c>
      <c r="H81" s="9">
        <f t="shared" si="4"/>
        <v>126.32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42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0</v>
      </c>
      <c r="H82" s="9">
        <f t="shared" si="4"/>
        <v>9.76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42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4"/>
        <v>34.159999999999997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42</v>
      </c>
      <c r="B84" s="2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0</v>
      </c>
      <c r="H84" s="9">
        <f t="shared" si="4"/>
        <v>117.1</v>
      </c>
      <c r="I84" s="10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9" t="s">
        <v>30</v>
      </c>
      <c r="B85" s="29" t="s">
        <v>214</v>
      </c>
      <c r="C85" s="9">
        <v>277</v>
      </c>
      <c r="D85" s="9">
        <v>34</v>
      </c>
      <c r="E85" s="9">
        <v>76.528999999999996</v>
      </c>
      <c r="F85" s="9" t="s">
        <v>31</v>
      </c>
      <c r="G85" s="9">
        <v>0</v>
      </c>
      <c r="H85" s="9">
        <f t="shared" si="4"/>
        <v>76.528999999999996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9" t="s">
        <v>30</v>
      </c>
      <c r="B86" s="29" t="s">
        <v>215</v>
      </c>
      <c r="C86" s="9">
        <v>278</v>
      </c>
      <c r="D86" s="9">
        <v>77</v>
      </c>
      <c r="E86" s="9">
        <v>29.302600000000002</v>
      </c>
      <c r="F86" s="9" t="s">
        <v>31</v>
      </c>
      <c r="G86" s="9">
        <v>29.3</v>
      </c>
      <c r="H86" s="9">
        <f t="shared" si="4"/>
        <v>2.6000000000010459E-3</v>
      </c>
      <c r="I86" s="10">
        <f t="shared" si="5"/>
        <v>0.99991127067222696</v>
      </c>
      <c r="J86" s="17">
        <f t="shared" si="6"/>
        <v>2256.1</v>
      </c>
      <c r="K86" s="16"/>
      <c r="L86" s="17">
        <f t="shared" si="7"/>
        <v>0</v>
      </c>
    </row>
    <row r="87" spans="1:12" x14ac:dyDescent="0.25">
      <c r="A87" s="9" t="s">
        <v>30</v>
      </c>
      <c r="B87" s="29" t="s">
        <v>216</v>
      </c>
      <c r="C87" s="9">
        <v>279</v>
      </c>
      <c r="D87" s="9">
        <v>23</v>
      </c>
      <c r="E87" s="9">
        <v>66</v>
      </c>
      <c r="F87" s="9" t="s">
        <v>23</v>
      </c>
      <c r="G87" s="9">
        <v>0</v>
      </c>
      <c r="H87" s="9">
        <f t="shared" si="4"/>
        <v>66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9" t="s">
        <v>30</v>
      </c>
      <c r="B88" s="29" t="s">
        <v>217</v>
      </c>
      <c r="C88" s="9">
        <v>280</v>
      </c>
      <c r="D88" s="9">
        <v>151</v>
      </c>
      <c r="E88" s="9">
        <v>17.375499999999999</v>
      </c>
      <c r="F88" s="9" t="s">
        <v>31</v>
      </c>
      <c r="G88" s="9">
        <v>0</v>
      </c>
      <c r="H88" s="9">
        <f t="shared" si="4"/>
        <v>17.375499999999999</v>
      </c>
      <c r="I88" s="10">
        <f t="shared" si="5"/>
        <v>0</v>
      </c>
      <c r="J88" s="17">
        <f t="shared" si="6"/>
        <v>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219</v>
      </c>
      <c r="C89" s="9">
        <v>283</v>
      </c>
      <c r="D89" s="9">
        <v>400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2" x14ac:dyDescent="0.25">
      <c r="A90" s="9" t="s">
        <v>36</v>
      </c>
      <c r="B90" s="29" t="s">
        <v>235</v>
      </c>
      <c r="C90" s="9">
        <v>316</v>
      </c>
      <c r="D90" s="9">
        <v>4000</v>
      </c>
      <c r="E90" s="9">
        <v>1</v>
      </c>
      <c r="F90" s="9" t="s">
        <v>12</v>
      </c>
      <c r="G90" s="9">
        <v>1</v>
      </c>
      <c r="H90" s="9">
        <f t="shared" si="4"/>
        <v>0</v>
      </c>
      <c r="I90" s="10">
        <f t="shared" si="5"/>
        <v>1</v>
      </c>
      <c r="J90" s="17">
        <f t="shared" si="6"/>
        <v>4000</v>
      </c>
      <c r="K90" s="16"/>
      <c r="L90" s="17">
        <f t="shared" si="7"/>
        <v>0</v>
      </c>
    </row>
    <row r="91" spans="1:12" x14ac:dyDescent="0.25">
      <c r="A91" s="9" t="s">
        <v>18</v>
      </c>
      <c r="B91" s="29" t="s">
        <v>222</v>
      </c>
      <c r="C91" s="9">
        <v>350</v>
      </c>
      <c r="D91" s="9">
        <v>1</v>
      </c>
      <c r="E91" s="9">
        <v>3</v>
      </c>
      <c r="F91" s="9" t="s">
        <v>12</v>
      </c>
      <c r="G91" s="9">
        <v>0</v>
      </c>
      <c r="H91" s="9">
        <f t="shared" si="4"/>
        <v>3</v>
      </c>
      <c r="I91" s="10">
        <f t="shared" si="5"/>
        <v>0</v>
      </c>
      <c r="J91" s="17">
        <f t="shared" si="6"/>
        <v>0</v>
      </c>
      <c r="K91" s="16"/>
      <c r="L91" s="17">
        <f t="shared" si="7"/>
        <v>0</v>
      </c>
    </row>
    <row r="92" spans="1:12" ht="15.75" x14ac:dyDescent="0.25">
      <c r="J92" s="21">
        <f>SUM(J4:J91)</f>
        <v>266522.79832</v>
      </c>
      <c r="L92" s="21">
        <f>SUM(L4:L91)</f>
        <v>0</v>
      </c>
    </row>
  </sheetData>
  <autoFilter ref="A3:O92" xr:uid="{00000000-0009-0000-0000-000072000000}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30</v>
      </c>
      <c r="B4" s="3" t="s">
        <v>214</v>
      </c>
      <c r="C4" s="3">
        <v>277</v>
      </c>
      <c r="D4" s="3">
        <v>34</v>
      </c>
      <c r="E4" s="3">
        <v>76.528999999999996</v>
      </c>
      <c r="F4" s="3" t="s">
        <v>31</v>
      </c>
      <c r="G4" s="3">
        <v>0</v>
      </c>
      <c r="H4" s="3">
        <v>76.53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30</v>
      </c>
      <c r="B5" s="3" t="s">
        <v>215</v>
      </c>
      <c r="C5" s="3">
        <v>278</v>
      </c>
      <c r="D5" s="3">
        <v>77</v>
      </c>
      <c r="E5" s="3">
        <v>29.302600000000002</v>
      </c>
      <c r="F5" s="3" t="s">
        <v>31</v>
      </c>
      <c r="G5" s="3">
        <v>29.3</v>
      </c>
      <c r="H5" s="3">
        <v>0</v>
      </c>
      <c r="I5" s="3">
        <v>100</v>
      </c>
      <c r="J5">
        <f t="shared" ref="J5:J68" si="0">D5*G5</f>
        <v>2256.1</v>
      </c>
      <c r="K5" s="3">
        <v>0</v>
      </c>
      <c r="L5">
        <f t="shared" ref="L5:L68" si="1">D5*E5*K5</f>
        <v>0</v>
      </c>
    </row>
    <row r="6" spans="1:12" x14ac:dyDescent="0.25">
      <c r="A6" s="3" t="s">
        <v>30</v>
      </c>
      <c r="B6" s="3" t="s">
        <v>216</v>
      </c>
      <c r="C6" s="3">
        <v>279</v>
      </c>
      <c r="D6" s="3">
        <v>23</v>
      </c>
      <c r="E6" s="3">
        <v>66</v>
      </c>
      <c r="F6" s="3" t="s">
        <v>23</v>
      </c>
      <c r="G6" s="3">
        <v>0</v>
      </c>
      <c r="H6" s="3">
        <v>66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30</v>
      </c>
      <c r="B7" s="3" t="s">
        <v>217</v>
      </c>
      <c r="C7" s="3">
        <v>280</v>
      </c>
      <c r="D7" s="3">
        <v>151</v>
      </c>
      <c r="E7" s="3">
        <v>17.375499999999999</v>
      </c>
      <c r="F7" s="3" t="s">
        <v>31</v>
      </c>
      <c r="G7" s="3">
        <v>0</v>
      </c>
      <c r="H7" s="3">
        <v>17.38</v>
      </c>
      <c r="I7" s="3">
        <v>0</v>
      </c>
      <c r="J7">
        <f t="shared" si="0"/>
        <v>0</v>
      </c>
      <c r="K7" s="3">
        <v>0</v>
      </c>
      <c r="L7">
        <f t="shared" si="1"/>
        <v>0</v>
      </c>
    </row>
    <row r="8" spans="1:12" x14ac:dyDescent="0.25">
      <c r="A8" s="3" t="s">
        <v>21</v>
      </c>
      <c r="B8" s="3" t="s">
        <v>219</v>
      </c>
      <c r="C8" s="3">
        <v>283</v>
      </c>
      <c r="D8" s="3">
        <v>400</v>
      </c>
      <c r="E8" s="3">
        <v>1</v>
      </c>
      <c r="F8" s="3" t="s">
        <v>12</v>
      </c>
      <c r="G8" s="3">
        <v>0</v>
      </c>
      <c r="H8" s="3">
        <v>1</v>
      </c>
      <c r="I8" s="3">
        <v>0</v>
      </c>
      <c r="J8">
        <f t="shared" si="0"/>
        <v>0</v>
      </c>
      <c r="K8" s="3">
        <v>0</v>
      </c>
      <c r="L8">
        <f t="shared" si="1"/>
        <v>0</v>
      </c>
    </row>
    <row r="9" spans="1:12" x14ac:dyDescent="0.25">
      <c r="A9" s="3" t="s">
        <v>18</v>
      </c>
      <c r="B9" s="3" t="s">
        <v>222</v>
      </c>
      <c r="C9" s="3">
        <v>350</v>
      </c>
      <c r="D9" s="3">
        <v>1</v>
      </c>
      <c r="E9" s="3">
        <v>3</v>
      </c>
      <c r="F9" s="3" t="s">
        <v>12</v>
      </c>
      <c r="G9" s="3">
        <v>0</v>
      </c>
      <c r="H9" s="3">
        <v>3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J16">
        <f t="shared" si="0"/>
        <v>0</v>
      </c>
      <c r="K16" s="3">
        <v>0</v>
      </c>
      <c r="L16">
        <f t="shared" si="1"/>
        <v>0</v>
      </c>
    </row>
    <row r="17" spans="10:12" x14ac:dyDescent="0.25">
      <c r="J17">
        <f t="shared" si="0"/>
        <v>0</v>
      </c>
      <c r="K17" s="3">
        <v>0</v>
      </c>
      <c r="L17">
        <f t="shared" si="1"/>
        <v>0</v>
      </c>
    </row>
    <row r="18" spans="10:12" x14ac:dyDescent="0.25">
      <c r="J18">
        <f t="shared" si="0"/>
        <v>0</v>
      </c>
      <c r="K18" s="3">
        <v>0</v>
      </c>
      <c r="L18">
        <f t="shared" si="1"/>
        <v>0</v>
      </c>
    </row>
    <row r="19" spans="10:12" x14ac:dyDescent="0.25">
      <c r="J19">
        <f t="shared" si="0"/>
        <v>0</v>
      </c>
      <c r="K19" s="3">
        <v>0</v>
      </c>
      <c r="L19">
        <f t="shared" si="1"/>
        <v>0</v>
      </c>
    </row>
    <row r="20" spans="10:12" x14ac:dyDescent="0.25">
      <c r="J20">
        <f t="shared" si="0"/>
        <v>0</v>
      </c>
      <c r="K20" s="3">
        <v>0</v>
      </c>
      <c r="L20">
        <f t="shared" si="1"/>
        <v>0</v>
      </c>
    </row>
    <row r="21" spans="10:12" x14ac:dyDescent="0.25">
      <c r="J21">
        <f t="shared" si="0"/>
        <v>0</v>
      </c>
      <c r="K21" s="3">
        <v>0</v>
      </c>
      <c r="L21">
        <f t="shared" si="1"/>
        <v>0</v>
      </c>
    </row>
    <row r="22" spans="10:12" x14ac:dyDescent="0.25">
      <c r="J22">
        <f t="shared" si="0"/>
        <v>0</v>
      </c>
      <c r="K22" s="3">
        <v>0</v>
      </c>
      <c r="L22">
        <f t="shared" si="1"/>
        <v>0</v>
      </c>
    </row>
    <row r="23" spans="10:12" x14ac:dyDescent="0.25">
      <c r="J23">
        <f t="shared" si="0"/>
        <v>0</v>
      </c>
      <c r="K23" s="3">
        <v>0</v>
      </c>
      <c r="L23">
        <f t="shared" si="1"/>
        <v>0</v>
      </c>
    </row>
    <row r="24" spans="10:12" x14ac:dyDescent="0.25">
      <c r="J24">
        <f t="shared" si="0"/>
        <v>0</v>
      </c>
      <c r="K24" s="3">
        <v>0</v>
      </c>
      <c r="L24">
        <f t="shared" si="1"/>
        <v>0</v>
      </c>
    </row>
    <row r="25" spans="10:12" x14ac:dyDescent="0.25">
      <c r="J25">
        <f t="shared" si="0"/>
        <v>0</v>
      </c>
      <c r="K25" s="3">
        <v>0</v>
      </c>
      <c r="L25">
        <f t="shared" si="1"/>
        <v>0</v>
      </c>
    </row>
    <row r="26" spans="10:12" x14ac:dyDescent="0.25">
      <c r="J26">
        <f t="shared" si="0"/>
        <v>0</v>
      </c>
      <c r="K26" s="3">
        <v>0</v>
      </c>
      <c r="L26">
        <f t="shared" si="1"/>
        <v>0</v>
      </c>
    </row>
    <row r="27" spans="10:12" x14ac:dyDescent="0.25">
      <c r="J27">
        <f t="shared" si="0"/>
        <v>0</v>
      </c>
      <c r="K27" s="3">
        <v>0</v>
      </c>
      <c r="L27">
        <f t="shared" si="1"/>
        <v>0</v>
      </c>
    </row>
    <row r="28" spans="10:12" x14ac:dyDescent="0.25">
      <c r="J28">
        <f t="shared" si="0"/>
        <v>0</v>
      </c>
      <c r="K28" s="3">
        <v>0</v>
      </c>
      <c r="L28">
        <f t="shared" si="1"/>
        <v>0</v>
      </c>
    </row>
    <row r="29" spans="10:12" x14ac:dyDescent="0.25">
      <c r="J29">
        <f t="shared" si="0"/>
        <v>0</v>
      </c>
      <c r="K29" s="3">
        <v>0</v>
      </c>
      <c r="L29">
        <f t="shared" si="1"/>
        <v>0</v>
      </c>
    </row>
    <row r="30" spans="10:12" x14ac:dyDescent="0.25">
      <c r="J30">
        <f t="shared" si="0"/>
        <v>0</v>
      </c>
      <c r="K30" s="3">
        <v>0</v>
      </c>
      <c r="L30">
        <f t="shared" si="1"/>
        <v>0</v>
      </c>
    </row>
    <row r="31" spans="10:12" x14ac:dyDescent="0.25">
      <c r="J31">
        <f t="shared" si="0"/>
        <v>0</v>
      </c>
      <c r="K31" s="3">
        <v>0</v>
      </c>
      <c r="L31">
        <f t="shared" si="1"/>
        <v>0</v>
      </c>
    </row>
    <row r="32" spans="10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3:O157"/>
  <sheetViews>
    <sheetView topLeftCell="C13" zoomScale="85" zoomScaleNormal="85" workbookViewId="0">
      <selection activeCell="A145" sqref="A145:XFD145"/>
    </sheetView>
  </sheetViews>
  <sheetFormatPr defaultRowHeight="15" x14ac:dyDescent="0.25"/>
  <cols>
    <col min="1" max="1" width="29.7109375" customWidth="1"/>
    <col min="2" max="2" width="49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58.24</v>
      </c>
      <c r="F4" s="9" t="s">
        <v>10</v>
      </c>
      <c r="G4" s="9">
        <v>58.24</v>
      </c>
      <c r="H4" s="9">
        <f>E4-G4</f>
        <v>0</v>
      </c>
      <c r="I4" s="10">
        <f>G4/E4</f>
        <v>1</v>
      </c>
      <c r="J4" s="17">
        <f>D4*G4</f>
        <v>3144.96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165.15</v>
      </c>
      <c r="F5" s="9" t="s">
        <v>14</v>
      </c>
      <c r="G5" s="9">
        <v>165.15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34958.952000000005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58.24</v>
      </c>
      <c r="F6" s="9" t="s">
        <v>10</v>
      </c>
      <c r="G6" s="9">
        <v>58.24</v>
      </c>
      <c r="H6" s="9">
        <f t="shared" si="0"/>
        <v>0</v>
      </c>
      <c r="I6" s="10">
        <f t="shared" si="1"/>
        <v>1</v>
      </c>
      <c r="J6" s="17">
        <f t="shared" si="2"/>
        <v>1281.28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117.16</v>
      </c>
      <c r="F8" s="9" t="s">
        <v>14</v>
      </c>
      <c r="G8" s="9">
        <v>117.16</v>
      </c>
      <c r="H8" s="9">
        <f t="shared" si="0"/>
        <v>0</v>
      </c>
      <c r="I8" s="10">
        <f t="shared" si="1"/>
        <v>1</v>
      </c>
      <c r="J8" s="17">
        <f t="shared" si="2"/>
        <v>16533.619200000001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9.14</v>
      </c>
      <c r="F9" s="9" t="s">
        <v>14</v>
      </c>
      <c r="G9" s="9">
        <v>9.14</v>
      </c>
      <c r="H9" s="9">
        <f t="shared" si="0"/>
        <v>0</v>
      </c>
      <c r="I9" s="10">
        <f t="shared" si="1"/>
        <v>1</v>
      </c>
      <c r="J9" s="17">
        <f t="shared" si="2"/>
        <v>1934.7552000000003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18.12</v>
      </c>
      <c r="F10" s="9" t="s">
        <v>14</v>
      </c>
      <c r="G10" s="9">
        <v>18.12</v>
      </c>
      <c r="H10" s="9">
        <f t="shared" si="0"/>
        <v>0</v>
      </c>
      <c r="I10" s="10">
        <f t="shared" si="1"/>
        <v>1</v>
      </c>
      <c r="J10" s="17">
        <f t="shared" si="2"/>
        <v>2557.0944000000004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44.68</v>
      </c>
      <c r="F11" s="9" t="s">
        <v>14</v>
      </c>
      <c r="G11" s="9">
        <v>44.68</v>
      </c>
      <c r="H11" s="9">
        <f t="shared" si="0"/>
        <v>0</v>
      </c>
      <c r="I11" s="10">
        <f t="shared" si="1"/>
        <v>1</v>
      </c>
      <c r="J11" s="17">
        <f t="shared" si="2"/>
        <v>6305.2416000000003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5.6769999999999996</v>
      </c>
      <c r="F14" s="9" t="s">
        <v>14</v>
      </c>
      <c r="G14" s="9">
        <v>5.68</v>
      </c>
      <c r="H14" s="9">
        <f t="shared" si="0"/>
        <v>-3.0000000000001137E-3</v>
      </c>
      <c r="I14" s="10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3.13</v>
      </c>
      <c r="F15" s="9" t="s">
        <v>14</v>
      </c>
      <c r="G15" s="9">
        <v>3.13</v>
      </c>
      <c r="H15" s="9">
        <f t="shared" si="0"/>
        <v>0</v>
      </c>
      <c r="I15" s="10">
        <f t="shared" si="1"/>
        <v>1</v>
      </c>
      <c r="J15" s="17">
        <f t="shared" si="2"/>
        <v>3130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7.7</v>
      </c>
      <c r="F16" s="9" t="s">
        <v>14</v>
      </c>
      <c r="G16" s="9">
        <v>7.7</v>
      </c>
      <c r="H16" s="9">
        <f t="shared" si="0"/>
        <v>0</v>
      </c>
      <c r="I16" s="10">
        <f t="shared" si="1"/>
        <v>1</v>
      </c>
      <c r="J16" s="17">
        <f t="shared" si="2"/>
        <v>7700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0.65</v>
      </c>
      <c r="F17" s="9" t="s">
        <v>16</v>
      </c>
      <c r="G17" s="9">
        <v>0.65</v>
      </c>
      <c r="H17" s="9">
        <f t="shared" si="0"/>
        <v>0</v>
      </c>
      <c r="I17" s="10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0.75</v>
      </c>
      <c r="F18" s="9" t="s">
        <v>16</v>
      </c>
      <c r="G18" s="9">
        <v>0.75</v>
      </c>
      <c r="H18" s="9">
        <f t="shared" si="0"/>
        <v>0</v>
      </c>
      <c r="I18" s="10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1</v>
      </c>
      <c r="F19" s="9" t="s">
        <v>16</v>
      </c>
      <c r="G19" s="9">
        <v>1</v>
      </c>
      <c r="H19" s="9">
        <f t="shared" si="0"/>
        <v>0</v>
      </c>
      <c r="I19" s="10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0.9</v>
      </c>
      <c r="F20" s="9" t="s">
        <v>16</v>
      </c>
      <c r="G20" s="9">
        <v>0.9</v>
      </c>
      <c r="H20" s="9">
        <f t="shared" si="0"/>
        <v>0</v>
      </c>
      <c r="I20" s="10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2.8</v>
      </c>
      <c r="F21" s="9" t="s">
        <v>16</v>
      </c>
      <c r="G21" s="9">
        <v>2.8</v>
      </c>
      <c r="H21" s="9">
        <f t="shared" si="0"/>
        <v>0</v>
      </c>
      <c r="I21" s="10">
        <f t="shared" si="1"/>
        <v>1</v>
      </c>
      <c r="J21" s="17">
        <f t="shared" si="2"/>
        <v>21000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301.392</v>
      </c>
      <c r="E24" s="9">
        <v>26.48</v>
      </c>
      <c r="F24" s="9" t="s">
        <v>10</v>
      </c>
      <c r="G24" s="9">
        <v>26.48</v>
      </c>
      <c r="H24" s="9">
        <f t="shared" si="0"/>
        <v>0</v>
      </c>
      <c r="I24" s="10">
        <f t="shared" si="1"/>
        <v>1</v>
      </c>
      <c r="J24" s="17">
        <f t="shared" si="2"/>
        <v>7980.8601600000002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301.392</v>
      </c>
      <c r="E25" s="9">
        <v>23.64</v>
      </c>
      <c r="F25" s="9" t="s">
        <v>10</v>
      </c>
      <c r="G25" s="9">
        <v>23.64</v>
      </c>
      <c r="H25" s="9">
        <f t="shared" si="0"/>
        <v>0</v>
      </c>
      <c r="I25" s="10">
        <f t="shared" si="1"/>
        <v>1</v>
      </c>
      <c r="J25" s="17">
        <f t="shared" si="2"/>
        <v>7124.9068800000005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301.392</v>
      </c>
      <c r="E26" s="9">
        <v>54.72</v>
      </c>
      <c r="F26" s="9" t="s">
        <v>10</v>
      </c>
      <c r="G26" s="9">
        <v>54.72</v>
      </c>
      <c r="H26" s="9">
        <f t="shared" si="0"/>
        <v>0</v>
      </c>
      <c r="I26" s="10">
        <f t="shared" si="1"/>
        <v>1</v>
      </c>
      <c r="J26" s="17">
        <f t="shared" si="2"/>
        <v>16492.170239999999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301.392</v>
      </c>
      <c r="E27" s="9">
        <v>41.28</v>
      </c>
      <c r="F27" s="9" t="s">
        <v>10</v>
      </c>
      <c r="G27" s="9">
        <v>41.28</v>
      </c>
      <c r="H27" s="9">
        <f t="shared" si="0"/>
        <v>0</v>
      </c>
      <c r="I27" s="10">
        <f t="shared" si="1"/>
        <v>1</v>
      </c>
      <c r="J27" s="17">
        <f t="shared" si="2"/>
        <v>12441.46176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301.392</v>
      </c>
      <c r="E28" s="9">
        <v>125.99</v>
      </c>
      <c r="F28" s="9" t="s">
        <v>10</v>
      </c>
      <c r="G28" s="9">
        <v>125.99</v>
      </c>
      <c r="H28" s="9">
        <f t="shared" si="0"/>
        <v>0</v>
      </c>
      <c r="I28" s="10">
        <f t="shared" si="1"/>
        <v>1</v>
      </c>
      <c r="J28" s="17">
        <f t="shared" si="2"/>
        <v>37972.378079999995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301.392</v>
      </c>
      <c r="E29" s="9">
        <v>12.26</v>
      </c>
      <c r="F29" s="9" t="s">
        <v>10</v>
      </c>
      <c r="G29" s="9">
        <v>12.26</v>
      </c>
      <c r="H29" s="9">
        <f t="shared" si="0"/>
        <v>0</v>
      </c>
      <c r="I29" s="10">
        <f t="shared" si="1"/>
        <v>1</v>
      </c>
      <c r="J29" s="17">
        <f t="shared" si="2"/>
        <v>3695.06592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301.392</v>
      </c>
      <c r="E30" s="9">
        <v>9.2505000000000006</v>
      </c>
      <c r="F30" s="9" t="s">
        <v>10</v>
      </c>
      <c r="G30" s="9">
        <v>9.25</v>
      </c>
      <c r="H30" s="9">
        <f t="shared" si="0"/>
        <v>5.0000000000061107E-4</v>
      </c>
      <c r="I30" s="10">
        <f t="shared" si="1"/>
        <v>0.99994594886762866</v>
      </c>
      <c r="J30" s="17">
        <f t="shared" si="2"/>
        <v>2787.8759999999997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14</v>
      </c>
      <c r="F31" s="9" t="s">
        <v>14</v>
      </c>
      <c r="G31" s="9">
        <v>14</v>
      </c>
      <c r="H31" s="9">
        <f t="shared" si="0"/>
        <v>0</v>
      </c>
      <c r="I31" s="10">
        <f t="shared" si="1"/>
        <v>1</v>
      </c>
      <c r="J31" s="17">
        <f t="shared" si="2"/>
        <v>3150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2.62</v>
      </c>
      <c r="F32" s="9" t="s">
        <v>14</v>
      </c>
      <c r="G32" s="9">
        <v>2.62</v>
      </c>
      <c r="H32" s="9">
        <f t="shared" si="0"/>
        <v>0</v>
      </c>
      <c r="I32" s="10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4.42</v>
      </c>
      <c r="F33" s="9" t="s">
        <v>14</v>
      </c>
      <c r="G33" s="9">
        <v>4.42</v>
      </c>
      <c r="H33" s="9">
        <f t="shared" si="0"/>
        <v>0</v>
      </c>
      <c r="I33" s="10">
        <f t="shared" si="1"/>
        <v>1</v>
      </c>
      <c r="J33" s="17">
        <f t="shared" si="2"/>
        <v>3978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2.31</v>
      </c>
      <c r="F34" s="9" t="s">
        <v>14</v>
      </c>
      <c r="G34" s="9">
        <v>2.31</v>
      </c>
      <c r="H34" s="9">
        <f t="shared" si="0"/>
        <v>0</v>
      </c>
      <c r="I34" s="10">
        <f t="shared" si="1"/>
        <v>1</v>
      </c>
      <c r="J34" s="17">
        <f t="shared" si="2"/>
        <v>4620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13.24</v>
      </c>
      <c r="F35" s="9" t="s">
        <v>14</v>
      </c>
      <c r="G35" s="9">
        <v>13.24</v>
      </c>
      <c r="H35" s="9">
        <f t="shared" si="0"/>
        <v>0</v>
      </c>
      <c r="I35" s="10">
        <f t="shared" si="1"/>
        <v>1</v>
      </c>
      <c r="J35" s="17">
        <f t="shared" si="2"/>
        <v>2979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2640</v>
      </c>
      <c r="K36" s="16"/>
      <c r="L36" s="17">
        <f t="shared" si="3"/>
        <v>0</v>
      </c>
    </row>
    <row r="37" spans="1:12" x14ac:dyDescent="0.25">
      <c r="A37" s="9" t="s">
        <v>50</v>
      </c>
      <c r="B37" s="29" t="s">
        <v>118</v>
      </c>
      <c r="C37" s="9">
        <v>63</v>
      </c>
      <c r="D37" s="9">
        <v>3000</v>
      </c>
      <c r="E37" s="9">
        <v>0.61</v>
      </c>
      <c r="F37" s="9" t="s">
        <v>14</v>
      </c>
      <c r="G37" s="9">
        <v>0.61</v>
      </c>
      <c r="H37" s="9">
        <f t="shared" si="0"/>
        <v>0</v>
      </c>
      <c r="I37" s="10">
        <f t="shared" si="1"/>
        <v>1</v>
      </c>
      <c r="J37" s="17">
        <f t="shared" si="2"/>
        <v>1830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1</v>
      </c>
      <c r="F39" s="9" t="s">
        <v>16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7500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2.4</v>
      </c>
      <c r="F40" s="9" t="s">
        <v>16</v>
      </c>
      <c r="G40" s="9">
        <v>2.4</v>
      </c>
      <c r="H40" s="9">
        <f t="shared" si="0"/>
        <v>0</v>
      </c>
      <c r="I40" s="10">
        <f t="shared" si="1"/>
        <v>1</v>
      </c>
      <c r="J40" s="17">
        <f t="shared" si="2"/>
        <v>18000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0.18</v>
      </c>
      <c r="H41" s="9">
        <f t="shared" si="0"/>
        <v>0</v>
      </c>
      <c r="I41" s="10">
        <f t="shared" si="1"/>
        <v>1</v>
      </c>
      <c r="J41" s="17">
        <f t="shared" si="2"/>
        <v>1350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1500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124</v>
      </c>
      <c r="C43" s="9">
        <v>84</v>
      </c>
      <c r="D43" s="9">
        <v>301.392</v>
      </c>
      <c r="E43" s="9">
        <v>41.58</v>
      </c>
      <c r="F43" s="9" t="s">
        <v>10</v>
      </c>
      <c r="G43" s="9">
        <v>41.58</v>
      </c>
      <c r="H43" s="9">
        <f t="shared" si="0"/>
        <v>0</v>
      </c>
      <c r="I43" s="10">
        <f t="shared" si="1"/>
        <v>1</v>
      </c>
      <c r="J43" s="17">
        <f t="shared" si="2"/>
        <v>12531.879359999999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125</v>
      </c>
      <c r="C44" s="9">
        <v>85</v>
      </c>
      <c r="D44" s="9">
        <v>301.392</v>
      </c>
      <c r="E44" s="9">
        <v>125.21</v>
      </c>
      <c r="F44" s="9" t="s">
        <v>10</v>
      </c>
      <c r="G44" s="9">
        <v>125.21</v>
      </c>
      <c r="H44" s="9">
        <f t="shared" si="0"/>
        <v>0</v>
      </c>
      <c r="I44" s="10">
        <f t="shared" si="1"/>
        <v>1</v>
      </c>
      <c r="J44" s="17">
        <f t="shared" si="2"/>
        <v>37737.29232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126</v>
      </c>
      <c r="C45" s="9">
        <v>86</v>
      </c>
      <c r="D45" s="9">
        <v>301.392</v>
      </c>
      <c r="E45" s="9">
        <v>12.26</v>
      </c>
      <c r="F45" s="9" t="s">
        <v>10</v>
      </c>
      <c r="G45" s="9">
        <v>12.26</v>
      </c>
      <c r="H45" s="9">
        <f t="shared" si="0"/>
        <v>0</v>
      </c>
      <c r="I45" s="10">
        <f t="shared" si="1"/>
        <v>1</v>
      </c>
      <c r="J45" s="17">
        <f t="shared" si="2"/>
        <v>3695.06592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127</v>
      </c>
      <c r="C46" s="9">
        <v>87</v>
      </c>
      <c r="D46" s="9">
        <v>301.392</v>
      </c>
      <c r="E46" s="9">
        <v>9.8149999999999995</v>
      </c>
      <c r="F46" s="9" t="s">
        <v>10</v>
      </c>
      <c r="G46" s="9">
        <v>9.82</v>
      </c>
      <c r="H46" s="9">
        <f t="shared" si="0"/>
        <v>-5.0000000000007816E-3</v>
      </c>
      <c r="I46" s="10">
        <f t="shared" si="1"/>
        <v>1.000509424350484</v>
      </c>
      <c r="J46" s="17">
        <f t="shared" si="2"/>
        <v>2959.6694400000001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2.31</v>
      </c>
      <c r="F47" s="9" t="s">
        <v>14</v>
      </c>
      <c r="G47" s="9">
        <v>2.31</v>
      </c>
      <c r="H47" s="9">
        <f t="shared" si="0"/>
        <v>0</v>
      </c>
      <c r="I47" s="10">
        <f t="shared" si="1"/>
        <v>1</v>
      </c>
      <c r="J47" s="17">
        <f t="shared" si="2"/>
        <v>4620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12.7</v>
      </c>
      <c r="F48" s="9" t="s">
        <v>14</v>
      </c>
      <c r="G48" s="9">
        <v>12.7</v>
      </c>
      <c r="H48" s="9">
        <f t="shared" si="0"/>
        <v>0</v>
      </c>
      <c r="I48" s="10">
        <f t="shared" si="1"/>
        <v>1</v>
      </c>
      <c r="J48" s="17">
        <f t="shared" si="2"/>
        <v>2857.5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1.7729999999999999</v>
      </c>
      <c r="F49" s="9" t="s">
        <v>14</v>
      </c>
      <c r="G49" s="9">
        <v>1.77</v>
      </c>
      <c r="H49" s="9">
        <f t="shared" si="0"/>
        <v>2.9999999999998916E-3</v>
      </c>
      <c r="I49" s="10">
        <f t="shared" si="1"/>
        <v>0.99830795262267347</v>
      </c>
      <c r="J49" s="17">
        <f t="shared" si="2"/>
        <v>3540</v>
      </c>
      <c r="K49" s="16"/>
      <c r="L49" s="17">
        <f t="shared" si="3"/>
        <v>0</v>
      </c>
    </row>
    <row r="50" spans="1:12" x14ac:dyDescent="0.25">
      <c r="A50" s="9" t="s">
        <v>50</v>
      </c>
      <c r="B50" s="29" t="s">
        <v>131</v>
      </c>
      <c r="C50" s="9">
        <v>93</v>
      </c>
      <c r="D50" s="9">
        <v>3000</v>
      </c>
      <c r="E50" s="9">
        <v>0.84299999999999997</v>
      </c>
      <c r="F50" s="9" t="s">
        <v>14</v>
      </c>
      <c r="G50" s="9">
        <v>0.84</v>
      </c>
      <c r="H50" s="9">
        <f t="shared" si="0"/>
        <v>3.0000000000000027E-3</v>
      </c>
      <c r="I50" s="10">
        <f t="shared" si="1"/>
        <v>0.99644128113879005</v>
      </c>
      <c r="J50" s="17">
        <f t="shared" si="2"/>
        <v>2520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0.15</v>
      </c>
      <c r="H51" s="9">
        <f t="shared" si="0"/>
        <v>0</v>
      </c>
      <c r="I51" s="10">
        <f t="shared" si="1"/>
        <v>1</v>
      </c>
      <c r="J51" s="17">
        <f t="shared" si="2"/>
        <v>1125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f t="shared" si="0"/>
        <v>0</v>
      </c>
      <c r="I52" s="10">
        <f t="shared" si="1"/>
        <v>1</v>
      </c>
      <c r="J52" s="17">
        <f t="shared" si="2"/>
        <v>1875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0.04</v>
      </c>
      <c r="F53" s="9" t="s">
        <v>16</v>
      </c>
      <c r="G53" s="9">
        <v>0.04</v>
      </c>
      <c r="H53" s="9">
        <f t="shared" si="0"/>
        <v>0</v>
      </c>
      <c r="I53" s="10">
        <f t="shared" si="1"/>
        <v>1</v>
      </c>
      <c r="J53" s="17">
        <f t="shared" si="2"/>
        <v>300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0"/>
        <v>0</v>
      </c>
      <c r="I54" s="10">
        <f t="shared" si="1"/>
        <v>1</v>
      </c>
      <c r="J54" s="17">
        <f t="shared" si="2"/>
        <v>2441.2752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301.392</v>
      </c>
      <c r="E55" s="9">
        <v>22.88</v>
      </c>
      <c r="F55" s="9" t="s">
        <v>10</v>
      </c>
      <c r="G55" s="9">
        <v>22.88</v>
      </c>
      <c r="H55" s="9">
        <f t="shared" si="0"/>
        <v>0</v>
      </c>
      <c r="I55" s="10">
        <f t="shared" si="1"/>
        <v>1</v>
      </c>
      <c r="J55" s="17">
        <f t="shared" si="2"/>
        <v>6895.8489599999994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137</v>
      </c>
      <c r="C56" s="9">
        <v>108</v>
      </c>
      <c r="D56" s="9">
        <v>301.392</v>
      </c>
      <c r="E56" s="9">
        <v>1.89</v>
      </c>
      <c r="F56" s="9" t="s">
        <v>10</v>
      </c>
      <c r="G56" s="9">
        <v>1.89</v>
      </c>
      <c r="H56" s="9">
        <f t="shared" si="0"/>
        <v>0</v>
      </c>
      <c r="I56" s="10">
        <f t="shared" si="1"/>
        <v>1</v>
      </c>
      <c r="J56" s="17">
        <f t="shared" si="2"/>
        <v>569.63087999999993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0.61</v>
      </c>
      <c r="H57" s="9">
        <f t="shared" si="0"/>
        <v>0</v>
      </c>
      <c r="I57" s="10">
        <f t="shared" si="1"/>
        <v>1</v>
      </c>
      <c r="J57" s="17">
        <f t="shared" si="2"/>
        <v>1220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2.8319999999999999</v>
      </c>
      <c r="F58" s="9" t="s">
        <v>14</v>
      </c>
      <c r="G58" s="9">
        <v>2.83</v>
      </c>
      <c r="H58" s="9">
        <f t="shared" si="0"/>
        <v>1.9999999999997797E-3</v>
      </c>
      <c r="I58" s="10">
        <f t="shared" si="1"/>
        <v>0.99929378531073454</v>
      </c>
      <c r="J58" s="17">
        <f t="shared" si="2"/>
        <v>636.75</v>
      </c>
      <c r="K58" s="16"/>
      <c r="L58" s="17">
        <f t="shared" si="3"/>
        <v>0</v>
      </c>
    </row>
    <row r="59" spans="1:12" x14ac:dyDescent="0.25">
      <c r="A59" s="9" t="s">
        <v>50</v>
      </c>
      <c r="B59" s="29" t="s">
        <v>139</v>
      </c>
      <c r="C59" s="9">
        <v>113</v>
      </c>
      <c r="D59" s="9">
        <v>3000</v>
      </c>
      <c r="E59" s="9">
        <v>7.0000000000000007E-2</v>
      </c>
      <c r="F59" s="9" t="s">
        <v>14</v>
      </c>
      <c r="G59" s="9">
        <v>7.0000000000000007E-2</v>
      </c>
      <c r="H59" s="9">
        <f t="shared" si="0"/>
        <v>0</v>
      </c>
      <c r="I59" s="10">
        <f t="shared" si="1"/>
        <v>1</v>
      </c>
      <c r="J59" s="17">
        <f t="shared" si="2"/>
        <v>210.00000000000003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52</v>
      </c>
      <c r="F60" s="9" t="s">
        <v>13</v>
      </c>
      <c r="G60" s="9">
        <v>52</v>
      </c>
      <c r="H60" s="9">
        <f t="shared" si="0"/>
        <v>0</v>
      </c>
      <c r="I60" s="10">
        <f t="shared" si="1"/>
        <v>1</v>
      </c>
      <c r="J60" s="17">
        <f t="shared" si="2"/>
        <v>2600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93.08</v>
      </c>
      <c r="F63" s="9" t="s">
        <v>10</v>
      </c>
      <c r="G63" s="9">
        <v>93.08</v>
      </c>
      <c r="H63" s="9">
        <f t="shared" si="0"/>
        <v>0</v>
      </c>
      <c r="I63" s="10">
        <f t="shared" si="1"/>
        <v>1</v>
      </c>
      <c r="J63" s="17">
        <f t="shared" si="2"/>
        <v>18034.436160000001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129.32</v>
      </c>
      <c r="F64" s="9" t="s">
        <v>10</v>
      </c>
      <c r="G64" s="9">
        <v>129.32</v>
      </c>
      <c r="H64" s="9">
        <f t="shared" si="0"/>
        <v>0</v>
      </c>
      <c r="I64" s="10">
        <f t="shared" si="1"/>
        <v>1</v>
      </c>
      <c r="J64" s="17">
        <f t="shared" si="2"/>
        <v>25056.00864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62.972999999999999</v>
      </c>
      <c r="F65" s="9" t="s">
        <v>10</v>
      </c>
      <c r="G65" s="9">
        <v>62.97</v>
      </c>
      <c r="H65" s="9">
        <f t="shared" si="0"/>
        <v>3.0000000000001137E-3</v>
      </c>
      <c r="I65" s="10">
        <f t="shared" si="1"/>
        <v>0.99995236053546754</v>
      </c>
      <c r="J65" s="17">
        <f t="shared" si="2"/>
        <v>12200.56344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145</v>
      </c>
      <c r="C66" s="9">
        <v>133</v>
      </c>
      <c r="D66" s="9">
        <v>65.599999999999994</v>
      </c>
      <c r="E66" s="9">
        <v>30.1</v>
      </c>
      <c r="F66" s="9" t="s">
        <v>19</v>
      </c>
      <c r="G66" s="9">
        <v>0</v>
      </c>
      <c r="H66" s="9">
        <f t="shared" si="0"/>
        <v>30.1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0</v>
      </c>
      <c r="H67" s="9">
        <f t="shared" si="0"/>
        <v>64.23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310</v>
      </c>
      <c r="C68" s="9">
        <v>139</v>
      </c>
      <c r="D68" s="9">
        <v>35</v>
      </c>
      <c r="E68" s="9">
        <v>268.5</v>
      </c>
      <c r="F68" s="9" t="s">
        <v>10</v>
      </c>
      <c r="G68" s="9">
        <v>268.5</v>
      </c>
      <c r="H68" s="9">
        <f t="shared" si="0"/>
        <v>0</v>
      </c>
      <c r="I68" s="10">
        <f t="shared" si="1"/>
        <v>1</v>
      </c>
      <c r="J68" s="17">
        <f t="shared" si="2"/>
        <v>9397.5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147</v>
      </c>
      <c r="C69" s="9">
        <v>140</v>
      </c>
      <c r="D69" s="9">
        <v>8</v>
      </c>
      <c r="E69" s="9">
        <v>348</v>
      </c>
      <c r="F69" s="9" t="s">
        <v>10</v>
      </c>
      <c r="G69" s="9">
        <v>348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8" si="6">D69*G69</f>
        <v>2784</v>
      </c>
      <c r="K69" s="16"/>
      <c r="L69" s="17">
        <f t="shared" ref="L69:L138" si="7">D69*E69*K69</f>
        <v>0</v>
      </c>
    </row>
    <row r="70" spans="1:12" x14ac:dyDescent="0.25">
      <c r="A70" s="9" t="s">
        <v>50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47.87</v>
      </c>
      <c r="H70" s="9">
        <f t="shared" si="4"/>
        <v>11.970000000000006</v>
      </c>
      <c r="I70" s="10">
        <f t="shared" si="5"/>
        <v>0.79996657754010692</v>
      </c>
      <c r="J70" s="17">
        <f t="shared" si="6"/>
        <v>6698.5448399999987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141.38999999999999</v>
      </c>
      <c r="H71" s="9">
        <f t="shared" si="4"/>
        <v>35.350000000000023</v>
      </c>
      <c r="I71" s="10">
        <f t="shared" si="5"/>
        <v>0.79998868394251432</v>
      </c>
      <c r="J71" s="17">
        <f t="shared" si="6"/>
        <v>19784.985479999996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150</v>
      </c>
      <c r="C72" s="9">
        <v>147</v>
      </c>
      <c r="D72" s="9">
        <v>193.75200000000001</v>
      </c>
      <c r="E72" s="9">
        <v>147.87</v>
      </c>
      <c r="F72" s="9" t="s">
        <v>10</v>
      </c>
      <c r="G72" s="9">
        <v>147.87</v>
      </c>
      <c r="H72" s="9">
        <f t="shared" si="4"/>
        <v>0</v>
      </c>
      <c r="I72" s="10">
        <f t="shared" si="5"/>
        <v>1</v>
      </c>
      <c r="J72" s="17">
        <f t="shared" si="6"/>
        <v>28650.108240000001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50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65.319999999999993</v>
      </c>
      <c r="H74" s="9">
        <f t="shared" si="4"/>
        <v>16.330000000000013</v>
      </c>
      <c r="I74" s="10">
        <f t="shared" si="5"/>
        <v>0.79999999999999982</v>
      </c>
      <c r="J74" s="17">
        <f t="shared" si="6"/>
        <v>9140.3582399999977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153</v>
      </c>
      <c r="C75" s="9">
        <v>152</v>
      </c>
      <c r="D75" s="9">
        <v>139.93199999999999</v>
      </c>
      <c r="E75" s="9">
        <v>228.15</v>
      </c>
      <c r="F75" s="9" t="s">
        <v>10</v>
      </c>
      <c r="G75" s="9">
        <v>182.52</v>
      </c>
      <c r="H75" s="9">
        <f t="shared" si="4"/>
        <v>45.629999999999995</v>
      </c>
      <c r="I75" s="10">
        <f t="shared" si="5"/>
        <v>0.8</v>
      </c>
      <c r="J75" s="17">
        <f t="shared" si="6"/>
        <v>25540.388640000001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154</v>
      </c>
      <c r="C76" s="9">
        <v>156</v>
      </c>
      <c r="D76" s="9">
        <v>193.75200000000001</v>
      </c>
      <c r="E76" s="9">
        <v>110.32</v>
      </c>
      <c r="F76" s="9" t="s">
        <v>10</v>
      </c>
      <c r="G76" s="9">
        <v>110.32</v>
      </c>
      <c r="H76" s="9">
        <f t="shared" si="4"/>
        <v>0</v>
      </c>
      <c r="I76" s="10">
        <f t="shared" si="5"/>
        <v>1</v>
      </c>
      <c r="J76" s="17">
        <f t="shared" si="6"/>
        <v>21374.72064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155</v>
      </c>
      <c r="C77" s="9">
        <v>160</v>
      </c>
      <c r="D77" s="9">
        <v>139.93199999999999</v>
      </c>
      <c r="E77" s="9">
        <v>8.86</v>
      </c>
      <c r="F77" s="9" t="s">
        <v>10</v>
      </c>
      <c r="G77" s="9">
        <v>8.86</v>
      </c>
      <c r="H77" s="9">
        <f t="shared" si="4"/>
        <v>0</v>
      </c>
      <c r="I77" s="10">
        <f t="shared" si="5"/>
        <v>1</v>
      </c>
      <c r="J77" s="17">
        <f t="shared" si="6"/>
        <v>1239.7975199999998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27.33</v>
      </c>
      <c r="H78" s="9">
        <f t="shared" si="4"/>
        <v>6.8299999999999983</v>
      </c>
      <c r="I78" s="10">
        <f t="shared" si="5"/>
        <v>0.80005854800936771</v>
      </c>
      <c r="J78" s="17">
        <f t="shared" si="6"/>
        <v>3824.3415599999994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157</v>
      </c>
      <c r="C79" s="9">
        <v>165</v>
      </c>
      <c r="D79" s="9">
        <v>193.75200000000001</v>
      </c>
      <c r="E79" s="9">
        <v>77.210999999999999</v>
      </c>
      <c r="F79" s="9" t="s">
        <v>10</v>
      </c>
      <c r="G79" s="9">
        <v>77.209999999999994</v>
      </c>
      <c r="H79" s="9">
        <f t="shared" si="4"/>
        <v>1.0000000000047748E-3</v>
      </c>
      <c r="I79" s="10">
        <f t="shared" si="5"/>
        <v>0.99998704847754849</v>
      </c>
      <c r="J79" s="17">
        <f t="shared" si="6"/>
        <v>14959.591919999999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100.27</v>
      </c>
      <c r="F80" s="9" t="s">
        <v>10</v>
      </c>
      <c r="G80" s="9">
        <v>100.27</v>
      </c>
      <c r="H80" s="9">
        <f t="shared" si="4"/>
        <v>0</v>
      </c>
      <c r="I80" s="10">
        <f t="shared" si="5"/>
        <v>1</v>
      </c>
      <c r="J80" s="17">
        <f t="shared" si="6"/>
        <v>21586.125599999999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32.340000000000003</v>
      </c>
      <c r="F81" s="9" t="s">
        <v>10</v>
      </c>
      <c r="G81" s="9">
        <v>32.340000000000003</v>
      </c>
      <c r="H81" s="9">
        <f t="shared" si="4"/>
        <v>0</v>
      </c>
      <c r="I81" s="10">
        <f t="shared" si="5"/>
        <v>1</v>
      </c>
      <c r="J81" s="17">
        <f t="shared" si="6"/>
        <v>6962.1552000000011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21.95</v>
      </c>
      <c r="F82" s="9" t="s">
        <v>10</v>
      </c>
      <c r="G82" s="9">
        <v>21.95</v>
      </c>
      <c r="H82" s="9">
        <f t="shared" si="4"/>
        <v>0</v>
      </c>
      <c r="I82" s="10">
        <f t="shared" si="5"/>
        <v>1</v>
      </c>
      <c r="J82" s="17">
        <f t="shared" si="6"/>
        <v>2362.6979999999999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54.93</v>
      </c>
      <c r="F83" s="9" t="s">
        <v>10</v>
      </c>
      <c r="G83" s="9">
        <v>54.93</v>
      </c>
      <c r="H83" s="9">
        <f t="shared" si="4"/>
        <v>0</v>
      </c>
      <c r="I83" s="10">
        <f t="shared" si="5"/>
        <v>1</v>
      </c>
      <c r="J83" s="17">
        <f t="shared" si="6"/>
        <v>11825.330400000001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21.95</v>
      </c>
      <c r="F84" s="9" t="s">
        <v>10</v>
      </c>
      <c r="G84" s="9">
        <v>21.95</v>
      </c>
      <c r="H84" s="9">
        <f t="shared" si="4"/>
        <v>0</v>
      </c>
      <c r="I84" s="10">
        <f t="shared" si="5"/>
        <v>1</v>
      </c>
      <c r="J84" s="17">
        <f t="shared" si="6"/>
        <v>2362.6979999999999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14</v>
      </c>
      <c r="F85" s="9" t="s">
        <v>13</v>
      </c>
      <c r="G85" s="9">
        <v>14</v>
      </c>
      <c r="H85" s="9">
        <f t="shared" si="4"/>
        <v>0</v>
      </c>
      <c r="I85" s="10">
        <f t="shared" si="5"/>
        <v>1</v>
      </c>
      <c r="J85" s="17">
        <f t="shared" si="6"/>
        <v>2800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25.39</v>
      </c>
      <c r="F86" s="9" t="s">
        <v>10</v>
      </c>
      <c r="G86" s="9">
        <v>25.39</v>
      </c>
      <c r="H86" s="9">
        <f t="shared" si="4"/>
        <v>0</v>
      </c>
      <c r="I86" s="10">
        <f t="shared" si="5"/>
        <v>1</v>
      </c>
      <c r="J86" s="17">
        <f t="shared" si="6"/>
        <v>5465.9592000000002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11.885</v>
      </c>
      <c r="F87" s="9" t="s">
        <v>10</v>
      </c>
      <c r="G87" s="9">
        <v>11.89</v>
      </c>
      <c r="H87" s="9">
        <f t="shared" si="4"/>
        <v>-5.0000000000007816E-3</v>
      </c>
      <c r="I87" s="10">
        <f t="shared" si="5"/>
        <v>1.0004206983592765</v>
      </c>
      <c r="J87" s="17">
        <f t="shared" si="6"/>
        <v>1151.9032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128.59399999999999</v>
      </c>
      <c r="F88" s="9" t="s">
        <v>10</v>
      </c>
      <c r="G88" s="9">
        <v>128.59</v>
      </c>
      <c r="H88" s="9">
        <f t="shared" si="4"/>
        <v>3.9999999999906777E-3</v>
      </c>
      <c r="I88" s="10">
        <f t="shared" si="5"/>
        <v>0.99996889434965874</v>
      </c>
      <c r="J88" s="17">
        <f t="shared" si="6"/>
        <v>6228.6424200000001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119.08499999999999</v>
      </c>
      <c r="F89" s="9" t="s">
        <v>10</v>
      </c>
      <c r="G89" s="9">
        <v>119.09</v>
      </c>
      <c r="H89" s="9">
        <f t="shared" si="4"/>
        <v>-5.0000000000096634E-3</v>
      </c>
      <c r="I89" s="10">
        <f t="shared" si="5"/>
        <v>1.0000419868161399</v>
      </c>
      <c r="J89" s="17">
        <f t="shared" si="6"/>
        <v>5768.4814200000001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74.287999999999997</v>
      </c>
      <c r="F90" s="9" t="s">
        <v>10</v>
      </c>
      <c r="G90" s="9">
        <v>74.290000000000006</v>
      </c>
      <c r="H90" s="9">
        <f t="shared" si="4"/>
        <v>-2.0000000000095497E-3</v>
      </c>
      <c r="I90" s="10">
        <f t="shared" si="5"/>
        <v>1.0000269222485463</v>
      </c>
      <c r="J90" s="17">
        <f t="shared" si="6"/>
        <v>3598.4590200000007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50.103000000000002</v>
      </c>
      <c r="F91" s="9" t="s">
        <v>10</v>
      </c>
      <c r="G91" s="9">
        <v>50.1</v>
      </c>
      <c r="H91" s="9">
        <f t="shared" si="4"/>
        <v>3.0000000000001137E-3</v>
      </c>
      <c r="I91" s="10">
        <f t="shared" si="5"/>
        <v>0.99994012334590743</v>
      </c>
      <c r="J91" s="17">
        <f t="shared" si="6"/>
        <v>809.1149999999999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280</v>
      </c>
      <c r="C92" s="9">
        <v>195</v>
      </c>
      <c r="D92" s="9">
        <v>91.494</v>
      </c>
      <c r="E92" s="9">
        <v>126.643</v>
      </c>
      <c r="F92" s="9" t="s">
        <v>10</v>
      </c>
      <c r="G92" s="9">
        <v>126.64</v>
      </c>
      <c r="H92" s="9">
        <f t="shared" si="4"/>
        <v>3.0000000000001137E-3</v>
      </c>
      <c r="I92" s="10">
        <f t="shared" si="5"/>
        <v>0.99997631136343901</v>
      </c>
      <c r="J92" s="17">
        <f t="shared" si="6"/>
        <v>11586.800160000001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281</v>
      </c>
      <c r="C93" s="9">
        <v>199</v>
      </c>
      <c r="D93" s="9">
        <v>91.494</v>
      </c>
      <c r="E93" s="9">
        <v>38.771000000000001</v>
      </c>
      <c r="F93" s="9" t="s">
        <v>10</v>
      </c>
      <c r="G93" s="9">
        <v>38.770000000000003</v>
      </c>
      <c r="H93" s="9">
        <f t="shared" si="4"/>
        <v>9.9999999999766942E-4</v>
      </c>
      <c r="I93" s="10">
        <f t="shared" si="5"/>
        <v>0.99997420752624389</v>
      </c>
      <c r="J93" s="17">
        <f t="shared" si="6"/>
        <v>3547.2223800000002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282</v>
      </c>
      <c r="C94" s="9">
        <v>202</v>
      </c>
      <c r="D94" s="9">
        <v>91.494</v>
      </c>
      <c r="E94" s="9">
        <v>148.90700000000001</v>
      </c>
      <c r="F94" s="9" t="s">
        <v>10</v>
      </c>
      <c r="G94" s="9">
        <v>148.91</v>
      </c>
      <c r="H94" s="9">
        <f t="shared" si="4"/>
        <v>-2.9999999999859028E-3</v>
      </c>
      <c r="I94" s="10">
        <f t="shared" si="5"/>
        <v>1.0000201468030381</v>
      </c>
      <c r="J94" s="17">
        <f t="shared" si="6"/>
        <v>13624.37154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283</v>
      </c>
      <c r="C95" s="9">
        <v>206</v>
      </c>
      <c r="D95" s="9">
        <v>91.494</v>
      </c>
      <c r="E95" s="9">
        <v>38.771000000000001</v>
      </c>
      <c r="F95" s="9" t="s">
        <v>10</v>
      </c>
      <c r="G95" s="9">
        <v>38.770000000000003</v>
      </c>
      <c r="H95" s="9">
        <f t="shared" si="4"/>
        <v>9.9999999999766942E-4</v>
      </c>
      <c r="I95" s="10">
        <f t="shared" si="5"/>
        <v>0.99997420752624389</v>
      </c>
      <c r="J95" s="17">
        <f t="shared" si="6"/>
        <v>3547.2223800000002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284</v>
      </c>
      <c r="C96" s="9">
        <v>209</v>
      </c>
      <c r="D96" s="9">
        <v>91.494</v>
      </c>
      <c r="E96" s="9">
        <v>69.778999999999996</v>
      </c>
      <c r="F96" s="9" t="s">
        <v>10</v>
      </c>
      <c r="G96" s="9">
        <v>69.78</v>
      </c>
      <c r="H96" s="9">
        <f t="shared" si="4"/>
        <v>-1.0000000000047748E-3</v>
      </c>
      <c r="I96" s="10">
        <f t="shared" si="5"/>
        <v>1.0000143309591711</v>
      </c>
      <c r="J96" s="17">
        <f t="shared" si="6"/>
        <v>6384.4513200000001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285</v>
      </c>
      <c r="C97" s="9">
        <v>212</v>
      </c>
      <c r="D97" s="9">
        <v>91.494</v>
      </c>
      <c r="E97" s="9">
        <v>19.998999999999999</v>
      </c>
      <c r="F97" s="9" t="s">
        <v>10</v>
      </c>
      <c r="G97" s="9">
        <v>20</v>
      </c>
      <c r="H97" s="9">
        <f t="shared" si="4"/>
        <v>-1.0000000000012221E-3</v>
      </c>
      <c r="I97" s="10">
        <f t="shared" si="5"/>
        <v>1.0000500025001251</v>
      </c>
      <c r="J97" s="17">
        <f t="shared" si="6"/>
        <v>1829.88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173</v>
      </c>
      <c r="C98" s="9">
        <v>215</v>
      </c>
      <c r="D98" s="9">
        <v>301.392</v>
      </c>
      <c r="E98" s="9">
        <v>20.495999999999999</v>
      </c>
      <c r="F98" s="9" t="s">
        <v>10</v>
      </c>
      <c r="G98" s="9">
        <v>20.5</v>
      </c>
      <c r="H98" s="9">
        <f t="shared" si="4"/>
        <v>-4.0000000000013358E-3</v>
      </c>
      <c r="I98" s="10">
        <f t="shared" si="5"/>
        <v>1.0001951600312258</v>
      </c>
      <c r="J98" s="17">
        <f t="shared" si="6"/>
        <v>6178.5360000000001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174</v>
      </c>
      <c r="C99" s="9">
        <v>218</v>
      </c>
      <c r="D99" s="9">
        <v>350</v>
      </c>
      <c r="E99" s="9">
        <v>16</v>
      </c>
      <c r="F99" s="9" t="s">
        <v>13</v>
      </c>
      <c r="G99" s="9">
        <v>16</v>
      </c>
      <c r="H99" s="9">
        <f t="shared" si="4"/>
        <v>0</v>
      </c>
      <c r="I99" s="10">
        <f t="shared" si="5"/>
        <v>1</v>
      </c>
      <c r="J99" s="17">
        <f t="shared" si="6"/>
        <v>5600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175</v>
      </c>
      <c r="C100" s="9">
        <v>219</v>
      </c>
      <c r="D100" s="9">
        <v>82</v>
      </c>
      <c r="E100" s="9">
        <v>42.41</v>
      </c>
      <c r="F100" s="9" t="s">
        <v>19</v>
      </c>
      <c r="G100" s="9">
        <v>42.41</v>
      </c>
      <c r="H100" s="9">
        <f t="shared" si="4"/>
        <v>0</v>
      </c>
      <c r="I100" s="10">
        <f t="shared" si="5"/>
        <v>1</v>
      </c>
      <c r="J100" s="17">
        <f t="shared" si="6"/>
        <v>3477.62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176</v>
      </c>
      <c r="C101" s="9">
        <v>220</v>
      </c>
      <c r="D101" s="9">
        <v>32.799999999999997</v>
      </c>
      <c r="E101" s="9">
        <v>120.57</v>
      </c>
      <c r="F101" s="9" t="s">
        <v>19</v>
      </c>
      <c r="G101" s="9">
        <v>120.57</v>
      </c>
      <c r="H101" s="9">
        <f t="shared" si="4"/>
        <v>0</v>
      </c>
      <c r="I101" s="10">
        <f t="shared" si="5"/>
        <v>1</v>
      </c>
      <c r="J101" s="17">
        <f t="shared" si="6"/>
        <v>3954.6959999999995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177</v>
      </c>
      <c r="C102" s="9">
        <v>221</v>
      </c>
      <c r="D102" s="9">
        <v>131.19999999999999</v>
      </c>
      <c r="E102" s="9">
        <v>22.951000000000001</v>
      </c>
      <c r="F102" s="9" t="s">
        <v>19</v>
      </c>
      <c r="G102" s="9">
        <v>22.95</v>
      </c>
      <c r="H102" s="9">
        <f t="shared" si="4"/>
        <v>1.0000000000012221E-3</v>
      </c>
      <c r="I102" s="10">
        <f t="shared" si="5"/>
        <v>0.99995642891377279</v>
      </c>
      <c r="J102" s="17">
        <f t="shared" si="6"/>
        <v>3011.0399999999995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4</v>
      </c>
      <c r="H103" s="9">
        <f t="shared" si="4"/>
        <v>0</v>
      </c>
      <c r="I103" s="10">
        <f t="shared" si="5"/>
        <v>1</v>
      </c>
      <c r="J103" s="17">
        <f t="shared" si="6"/>
        <v>4000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179</v>
      </c>
      <c r="C104" s="9">
        <v>224</v>
      </c>
      <c r="D104" s="9">
        <v>183</v>
      </c>
      <c r="E104" s="9">
        <v>40.963000000000001</v>
      </c>
      <c r="F104" s="9" t="s">
        <v>10</v>
      </c>
      <c r="G104" s="9">
        <v>40.96</v>
      </c>
      <c r="H104" s="9">
        <f t="shared" si="4"/>
        <v>3.0000000000001137E-3</v>
      </c>
      <c r="I104" s="10">
        <f t="shared" si="5"/>
        <v>0.99992676317652518</v>
      </c>
      <c r="J104" s="17">
        <f t="shared" si="6"/>
        <v>7495.68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180</v>
      </c>
      <c r="C105" s="9">
        <v>225</v>
      </c>
      <c r="D105" s="9">
        <v>49.2</v>
      </c>
      <c r="E105" s="9">
        <v>37.744999999999997</v>
      </c>
      <c r="F105" s="9" t="s">
        <v>19</v>
      </c>
      <c r="G105" s="9">
        <v>37.75</v>
      </c>
      <c r="H105" s="9">
        <f t="shared" si="4"/>
        <v>-5.000000000002558E-3</v>
      </c>
      <c r="I105" s="10">
        <f t="shared" si="5"/>
        <v>1.00013246787654</v>
      </c>
      <c r="J105" s="17">
        <f t="shared" si="6"/>
        <v>1857.3000000000002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181</v>
      </c>
      <c r="C106" s="9">
        <v>226</v>
      </c>
      <c r="D106" s="9">
        <v>183</v>
      </c>
      <c r="E106" s="9">
        <v>42.27</v>
      </c>
      <c r="F106" s="9" t="s">
        <v>10</v>
      </c>
      <c r="G106" s="9">
        <v>42.27</v>
      </c>
      <c r="H106" s="9">
        <f t="shared" si="4"/>
        <v>0</v>
      </c>
      <c r="I106" s="10">
        <f t="shared" si="5"/>
        <v>1</v>
      </c>
      <c r="J106" s="17">
        <f t="shared" si="6"/>
        <v>7735.4100000000008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182</v>
      </c>
      <c r="C107" s="9">
        <v>227</v>
      </c>
      <c r="D107" s="9">
        <v>49.2</v>
      </c>
      <c r="E107" s="9">
        <v>52.006999999999998</v>
      </c>
      <c r="F107" s="9" t="s">
        <v>19</v>
      </c>
      <c r="G107" s="9">
        <v>52.01</v>
      </c>
      <c r="H107" s="9">
        <f t="shared" si="4"/>
        <v>-3.0000000000001137E-3</v>
      </c>
      <c r="I107" s="10">
        <f t="shared" si="5"/>
        <v>1.0000576845424654</v>
      </c>
      <c r="J107" s="17">
        <f t="shared" si="6"/>
        <v>2558.8919999999998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183</v>
      </c>
      <c r="C108" s="9">
        <v>228</v>
      </c>
      <c r="D108" s="9">
        <v>183</v>
      </c>
      <c r="E108" s="9">
        <v>2.081</v>
      </c>
      <c r="F108" s="9" t="s">
        <v>10</v>
      </c>
      <c r="G108" s="9">
        <v>2.08</v>
      </c>
      <c r="H108" s="9">
        <f t="shared" si="4"/>
        <v>9.9999999999988987E-4</v>
      </c>
      <c r="I108" s="10">
        <f t="shared" si="5"/>
        <v>0.99951946179721296</v>
      </c>
      <c r="J108" s="17">
        <f t="shared" si="6"/>
        <v>380.64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184</v>
      </c>
      <c r="C109" s="9">
        <v>229</v>
      </c>
      <c r="D109" s="9">
        <v>49.2</v>
      </c>
      <c r="E109" s="9">
        <v>2.36</v>
      </c>
      <c r="F109" s="9" t="s">
        <v>19</v>
      </c>
      <c r="G109" s="9">
        <v>2.36</v>
      </c>
      <c r="H109" s="9">
        <f t="shared" si="4"/>
        <v>0</v>
      </c>
      <c r="I109" s="10">
        <f t="shared" si="5"/>
        <v>1</v>
      </c>
      <c r="J109" s="17">
        <f t="shared" si="6"/>
        <v>116.11199999999999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189</v>
      </c>
      <c r="C110" s="9">
        <v>234</v>
      </c>
      <c r="D110" s="9">
        <v>183</v>
      </c>
      <c r="E110" s="9">
        <v>9.8019999999999996</v>
      </c>
      <c r="F110" s="9" t="s">
        <v>10</v>
      </c>
      <c r="G110" s="9">
        <v>9.8000000000000007</v>
      </c>
      <c r="H110" s="9">
        <f t="shared" si="4"/>
        <v>1.9999999999988916E-3</v>
      </c>
      <c r="I110" s="10">
        <f t="shared" si="5"/>
        <v>0.99979596000816173</v>
      </c>
      <c r="J110" s="17">
        <f t="shared" si="6"/>
        <v>1793.4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190</v>
      </c>
      <c r="C111" s="9">
        <v>235</v>
      </c>
      <c r="D111" s="9">
        <v>2.5</v>
      </c>
      <c r="E111" s="9">
        <v>918.322</v>
      </c>
      <c r="F111" s="9" t="s">
        <v>23</v>
      </c>
      <c r="G111" s="9">
        <v>918.32</v>
      </c>
      <c r="H111" s="9">
        <f t="shared" si="4"/>
        <v>1.9999999999527063E-3</v>
      </c>
      <c r="I111" s="10">
        <f t="shared" si="5"/>
        <v>0.99999782211468313</v>
      </c>
      <c r="J111" s="17">
        <f t="shared" si="6"/>
        <v>2295.8000000000002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191</v>
      </c>
      <c r="C112" s="9">
        <v>237</v>
      </c>
      <c r="D112" s="9">
        <v>183</v>
      </c>
      <c r="E112" s="9">
        <v>3.137</v>
      </c>
      <c r="F112" s="9" t="s">
        <v>10</v>
      </c>
      <c r="G112" s="9">
        <v>3.14</v>
      </c>
      <c r="H112" s="9">
        <f t="shared" si="4"/>
        <v>-3.0000000000001137E-3</v>
      </c>
      <c r="I112" s="10">
        <f t="shared" si="5"/>
        <v>1.0009563277016258</v>
      </c>
      <c r="J112" s="17">
        <f t="shared" si="6"/>
        <v>574.62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192</v>
      </c>
      <c r="C113" s="9">
        <v>238</v>
      </c>
      <c r="D113" s="9">
        <v>183</v>
      </c>
      <c r="E113" s="9">
        <v>15.993</v>
      </c>
      <c r="F113" s="9" t="s">
        <v>10</v>
      </c>
      <c r="G113" s="9">
        <v>15.99</v>
      </c>
      <c r="H113" s="9">
        <f t="shared" si="4"/>
        <v>3.0000000000001137E-3</v>
      </c>
      <c r="I113" s="10">
        <f t="shared" si="5"/>
        <v>0.99981241793284559</v>
      </c>
      <c r="J113" s="17">
        <f t="shared" si="6"/>
        <v>2926.17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193</v>
      </c>
      <c r="C114" s="9">
        <v>239</v>
      </c>
      <c r="D114" s="9">
        <v>183</v>
      </c>
      <c r="E114" s="9">
        <v>6.298</v>
      </c>
      <c r="F114" s="9" t="s">
        <v>10</v>
      </c>
      <c r="G114" s="9">
        <v>6.3</v>
      </c>
      <c r="H114" s="9">
        <f t="shared" si="4"/>
        <v>-1.9999999999997797E-3</v>
      </c>
      <c r="I114" s="10">
        <f t="shared" si="5"/>
        <v>1.0003175611305175</v>
      </c>
      <c r="J114" s="17">
        <f t="shared" si="6"/>
        <v>1152.8999999999999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194</v>
      </c>
      <c r="C115" s="9">
        <v>240</v>
      </c>
      <c r="D115" s="9">
        <v>183</v>
      </c>
      <c r="E115" s="9">
        <v>31.986000000000001</v>
      </c>
      <c r="F115" s="9" t="s">
        <v>10</v>
      </c>
      <c r="G115" s="9">
        <v>31.99</v>
      </c>
      <c r="H115" s="9">
        <f t="shared" si="4"/>
        <v>-3.9999999999977831E-3</v>
      </c>
      <c r="I115" s="10">
        <f t="shared" si="5"/>
        <v>1.0001250547114362</v>
      </c>
      <c r="J115" s="17">
        <f t="shared" si="6"/>
        <v>5854.17</v>
      </c>
      <c r="K115" s="16"/>
      <c r="L115" s="17">
        <f t="shared" si="7"/>
        <v>0</v>
      </c>
    </row>
    <row r="116" spans="1:12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109.655</v>
      </c>
      <c r="F116" s="9" t="s">
        <v>10</v>
      </c>
      <c r="G116" s="9">
        <v>109.66</v>
      </c>
      <c r="H116" s="9">
        <f t="shared" si="4"/>
        <v>-4.9999999999954525E-3</v>
      </c>
      <c r="I116" s="10">
        <f t="shared" si="5"/>
        <v>1.000045597555971</v>
      </c>
      <c r="J116" s="17">
        <f t="shared" si="6"/>
        <v>7081.8427999999994</v>
      </c>
      <c r="K116" s="16"/>
      <c r="L116" s="17">
        <f t="shared" si="7"/>
        <v>0</v>
      </c>
    </row>
    <row r="117" spans="1:12" x14ac:dyDescent="0.25">
      <c r="A117" s="9" t="s">
        <v>18</v>
      </c>
      <c r="B117" s="29" t="s">
        <v>196</v>
      </c>
      <c r="C117" s="9">
        <v>246</v>
      </c>
      <c r="D117" s="9">
        <v>18500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18500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8000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8000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2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20.847300000000001</v>
      </c>
      <c r="F128" s="9" t="s">
        <v>19</v>
      </c>
      <c r="G128" s="9">
        <v>20.85</v>
      </c>
      <c r="H128" s="9">
        <f t="shared" si="4"/>
        <v>-2.7000000000008129E-3</v>
      </c>
      <c r="I128" s="10">
        <f t="shared" si="5"/>
        <v>1.0001295131743679</v>
      </c>
      <c r="J128" s="17">
        <f t="shared" si="6"/>
        <v>115404.75000000001</v>
      </c>
      <c r="K128" s="16"/>
      <c r="L128" s="17">
        <f t="shared" si="7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29</v>
      </c>
      <c r="B130" s="29" t="s">
        <v>210</v>
      </c>
      <c r="C130" s="9">
        <v>272</v>
      </c>
      <c r="D130" s="9">
        <v>12000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12000</v>
      </c>
      <c r="K130" s="16"/>
      <c r="L130" s="17">
        <f t="shared" si="7"/>
        <v>0</v>
      </c>
    </row>
    <row r="131" spans="1:12" x14ac:dyDescent="0.25">
      <c r="A131" s="9" t="s">
        <v>75</v>
      </c>
      <c r="B131" s="29" t="s">
        <v>213</v>
      </c>
      <c r="C131" s="9">
        <v>276</v>
      </c>
      <c r="D131" s="9">
        <v>750</v>
      </c>
      <c r="E131" s="9">
        <v>1</v>
      </c>
      <c r="F131" s="9" t="s">
        <v>13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750</v>
      </c>
      <c r="K131" s="16"/>
      <c r="L131" s="17">
        <f t="shared" si="7"/>
        <v>0</v>
      </c>
    </row>
    <row r="132" spans="1:12" x14ac:dyDescent="0.25">
      <c r="A132" s="9" t="s">
        <v>30</v>
      </c>
      <c r="B132" s="29" t="s">
        <v>214</v>
      </c>
      <c r="C132" s="9">
        <v>277</v>
      </c>
      <c r="D132" s="9">
        <v>34</v>
      </c>
      <c r="E132" s="9">
        <v>76.528999999999996</v>
      </c>
      <c r="F132" s="9" t="s">
        <v>31</v>
      </c>
      <c r="G132" s="9">
        <v>76.53</v>
      </c>
      <c r="H132" s="9">
        <f t="shared" si="4"/>
        <v>-1.0000000000047748E-3</v>
      </c>
      <c r="I132" s="10">
        <f t="shared" si="5"/>
        <v>1.0000130669419436</v>
      </c>
      <c r="J132" s="17">
        <f t="shared" si="6"/>
        <v>2602.02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215</v>
      </c>
      <c r="C133" s="9">
        <v>278</v>
      </c>
      <c r="D133" s="9">
        <v>77</v>
      </c>
      <c r="E133" s="9">
        <v>29.302600000000002</v>
      </c>
      <c r="F133" s="9" t="s">
        <v>31</v>
      </c>
      <c r="G133" s="9">
        <v>29.3</v>
      </c>
      <c r="H133" s="9">
        <f t="shared" ref="H133:H156" si="8">E133-G133</f>
        <v>2.6000000000010459E-3</v>
      </c>
      <c r="I133" s="10">
        <f t="shared" ref="I133:I156" si="9">G133/E133</f>
        <v>0.99991127067222696</v>
      </c>
      <c r="J133" s="17">
        <f t="shared" si="6"/>
        <v>2256.1</v>
      </c>
      <c r="K133" s="16"/>
      <c r="L133" s="17">
        <f t="shared" si="7"/>
        <v>0</v>
      </c>
    </row>
    <row r="134" spans="1:12" x14ac:dyDescent="0.25">
      <c r="A134" s="9" t="s">
        <v>30</v>
      </c>
      <c r="B134" s="29" t="s">
        <v>216</v>
      </c>
      <c r="C134" s="9">
        <v>279</v>
      </c>
      <c r="D134" s="9">
        <v>23</v>
      </c>
      <c r="E134" s="9">
        <v>66</v>
      </c>
      <c r="F134" s="9" t="s">
        <v>23</v>
      </c>
      <c r="G134" s="9">
        <v>66</v>
      </c>
      <c r="H134" s="9">
        <f t="shared" si="8"/>
        <v>0</v>
      </c>
      <c r="I134" s="10">
        <f t="shared" si="9"/>
        <v>1</v>
      </c>
      <c r="J134" s="17">
        <f t="shared" si="6"/>
        <v>1518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217</v>
      </c>
      <c r="C135" s="9">
        <v>280</v>
      </c>
      <c r="D135" s="9">
        <v>151</v>
      </c>
      <c r="E135" s="9">
        <v>17.375499999999999</v>
      </c>
      <c r="F135" s="9" t="s">
        <v>31</v>
      </c>
      <c r="G135" s="9">
        <v>17.38</v>
      </c>
      <c r="H135" s="9">
        <f t="shared" si="8"/>
        <v>-4.5000000000001705E-3</v>
      </c>
      <c r="I135" s="10">
        <f t="shared" si="9"/>
        <v>1.0002589853529396</v>
      </c>
      <c r="J135" s="17">
        <f t="shared" si="6"/>
        <v>2624.3799999999997</v>
      </c>
      <c r="K135" s="16"/>
      <c r="L135" s="17">
        <f t="shared" si="7"/>
        <v>0</v>
      </c>
    </row>
    <row r="136" spans="1:12" x14ac:dyDescent="0.25">
      <c r="A136" s="9" t="s">
        <v>32</v>
      </c>
      <c r="B136" s="29" t="s">
        <v>218</v>
      </c>
      <c r="C136" s="9">
        <v>282</v>
      </c>
      <c r="D136" s="9">
        <v>300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300</v>
      </c>
      <c r="K136" s="16"/>
      <c r="L136" s="17">
        <f t="shared" si="7"/>
        <v>0</v>
      </c>
    </row>
    <row r="137" spans="1:12" x14ac:dyDescent="0.25">
      <c r="A137" s="9" t="s">
        <v>21</v>
      </c>
      <c r="B137" s="29" t="s">
        <v>219</v>
      </c>
      <c r="C137" s="9">
        <v>283</v>
      </c>
      <c r="D137" s="9">
        <v>400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33</v>
      </c>
      <c r="B138" s="29" t="s">
        <v>221</v>
      </c>
      <c r="C138" s="9">
        <v>299</v>
      </c>
      <c r="D138" s="9">
        <v>8000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6"/>
        <v>8000</v>
      </c>
      <c r="K138" s="16"/>
      <c r="L138" s="17">
        <f t="shared" si="7"/>
        <v>0</v>
      </c>
    </row>
    <row r="139" spans="1:12" x14ac:dyDescent="0.25">
      <c r="A139" s="9" t="s">
        <v>18</v>
      </c>
      <c r="B139" s="29" t="s">
        <v>222</v>
      </c>
      <c r="C139" s="9">
        <v>350</v>
      </c>
      <c r="D139" s="9">
        <v>1</v>
      </c>
      <c r="E139" s="9">
        <v>3</v>
      </c>
      <c r="F139" s="9" t="s">
        <v>12</v>
      </c>
      <c r="G139" s="9">
        <v>0</v>
      </c>
      <c r="H139" s="9">
        <f t="shared" si="8"/>
        <v>3</v>
      </c>
      <c r="I139" s="10">
        <f t="shared" si="9"/>
        <v>0</v>
      </c>
      <c r="J139" s="17">
        <f t="shared" ref="J139:J156" si="10">D139*G139</f>
        <v>0</v>
      </c>
      <c r="K139" s="16"/>
      <c r="L139" s="17">
        <f t="shared" ref="L139:L156" si="11">D139*E139*K139</f>
        <v>0</v>
      </c>
    </row>
    <row r="140" spans="1:12" x14ac:dyDescent="0.25">
      <c r="A140" s="9" t="s">
        <v>24</v>
      </c>
      <c r="B140" s="29" t="s">
        <v>224</v>
      </c>
      <c r="C140" s="9">
        <v>401</v>
      </c>
      <c r="D140" s="9">
        <v>1000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0"/>
        <v>1000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225</v>
      </c>
      <c r="C141" s="9">
        <v>402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2000</v>
      </c>
      <c r="K141" s="16"/>
      <c r="L141" s="17">
        <f t="shared" si="11"/>
        <v>0</v>
      </c>
    </row>
    <row r="142" spans="1:12" x14ac:dyDescent="0.25">
      <c r="A142" s="9" t="s">
        <v>24</v>
      </c>
      <c r="B142" s="29" t="s">
        <v>226</v>
      </c>
      <c r="C142" s="9">
        <v>403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8"/>
        <v>1</v>
      </c>
      <c r="I142" s="10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24</v>
      </c>
      <c r="B143" s="29" t="s">
        <v>227</v>
      </c>
      <c r="C143" s="9">
        <v>404</v>
      </c>
      <c r="D143" s="9">
        <v>1000</v>
      </c>
      <c r="E143" s="9">
        <v>1</v>
      </c>
      <c r="F143" s="9" t="s">
        <v>12</v>
      </c>
      <c r="G143" s="9">
        <v>0</v>
      </c>
      <c r="H143" s="9">
        <f t="shared" si="8"/>
        <v>1</v>
      </c>
      <c r="I143" s="10">
        <f t="shared" si="9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24</v>
      </c>
      <c r="B144" s="29" t="s">
        <v>228</v>
      </c>
      <c r="C144" s="9">
        <v>405</v>
      </c>
      <c r="D144" s="9">
        <v>3000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3000</v>
      </c>
      <c r="K144" s="16"/>
      <c r="L144" s="17">
        <f t="shared" si="11"/>
        <v>0</v>
      </c>
    </row>
    <row r="145" spans="1:12" x14ac:dyDescent="0.25">
      <c r="A145" s="9" t="s">
        <v>59</v>
      </c>
      <c r="B145" s="29" t="s">
        <v>339</v>
      </c>
      <c r="C145" s="9">
        <v>436</v>
      </c>
      <c r="D145" s="9">
        <v>1185.21</v>
      </c>
      <c r="E145" s="9">
        <v>3.141</v>
      </c>
      <c r="F145" s="9" t="s">
        <v>10</v>
      </c>
      <c r="G145" s="9">
        <v>3.14</v>
      </c>
      <c r="H145" s="9">
        <f t="shared" si="8"/>
        <v>9.9999999999988987E-4</v>
      </c>
      <c r="I145" s="10">
        <f t="shared" si="9"/>
        <v>0.99968163005412292</v>
      </c>
      <c r="J145" s="17">
        <f t="shared" si="10"/>
        <v>3721.5594000000001</v>
      </c>
      <c r="K145" s="16"/>
      <c r="L145" s="17">
        <f t="shared" si="11"/>
        <v>0</v>
      </c>
    </row>
    <row r="146" spans="1:12" x14ac:dyDescent="0.25">
      <c r="A146" s="9" t="s">
        <v>59</v>
      </c>
      <c r="B146" s="29" t="s">
        <v>340</v>
      </c>
      <c r="C146" s="9">
        <v>442</v>
      </c>
      <c r="D146" s="9">
        <v>251.26</v>
      </c>
      <c r="E146" s="9">
        <v>11.765000000000001</v>
      </c>
      <c r="F146" s="9" t="s">
        <v>10</v>
      </c>
      <c r="G146" s="9">
        <v>11.77</v>
      </c>
      <c r="H146" s="9">
        <f t="shared" si="8"/>
        <v>-4.9999999999990052E-3</v>
      </c>
      <c r="I146" s="10">
        <f t="shared" si="9"/>
        <v>1.0004249893752655</v>
      </c>
      <c r="J146" s="17">
        <f t="shared" si="10"/>
        <v>2957.3301999999999</v>
      </c>
      <c r="K146" s="16"/>
      <c r="L146" s="17">
        <f t="shared" si="11"/>
        <v>0</v>
      </c>
    </row>
    <row r="147" spans="1:12" x14ac:dyDescent="0.25">
      <c r="A147" s="9" t="s">
        <v>50</v>
      </c>
      <c r="B147" s="29" t="s">
        <v>329</v>
      </c>
      <c r="C147" s="9">
        <v>459</v>
      </c>
      <c r="D147" s="9">
        <v>193.75</v>
      </c>
      <c r="E147" s="9">
        <v>25.501999999999999</v>
      </c>
      <c r="F147" s="9" t="s">
        <v>10</v>
      </c>
      <c r="G147" s="9">
        <v>25.5</v>
      </c>
      <c r="H147" s="9">
        <f t="shared" si="8"/>
        <v>1.9999999999988916E-3</v>
      </c>
      <c r="I147" s="10">
        <f t="shared" si="9"/>
        <v>0.99992157477844879</v>
      </c>
      <c r="J147" s="17">
        <f t="shared" si="10"/>
        <v>4940.625</v>
      </c>
      <c r="K147" s="16"/>
      <c r="L147" s="17">
        <f t="shared" si="11"/>
        <v>0</v>
      </c>
    </row>
    <row r="148" spans="1:12" x14ac:dyDescent="0.25">
      <c r="A148" s="9" t="s">
        <v>50</v>
      </c>
      <c r="B148" s="29" t="s">
        <v>330</v>
      </c>
      <c r="C148" s="9">
        <v>460</v>
      </c>
      <c r="D148" s="9">
        <v>139.93199999999999</v>
      </c>
      <c r="E148" s="9">
        <v>74.225999999999999</v>
      </c>
      <c r="F148" s="9" t="s">
        <v>10</v>
      </c>
      <c r="G148" s="9">
        <v>74.23</v>
      </c>
      <c r="H148" s="9">
        <f t="shared" si="8"/>
        <v>-4.0000000000048885E-3</v>
      </c>
      <c r="I148" s="10">
        <f t="shared" si="9"/>
        <v>1.0000538894726916</v>
      </c>
      <c r="J148" s="17">
        <f t="shared" si="10"/>
        <v>10387.15236</v>
      </c>
      <c r="K148" s="16"/>
      <c r="L148" s="17">
        <f t="shared" si="11"/>
        <v>0</v>
      </c>
    </row>
    <row r="149" spans="1:12" x14ac:dyDescent="0.25">
      <c r="A149" s="9" t="s">
        <v>50</v>
      </c>
      <c r="B149" s="29" t="s">
        <v>331</v>
      </c>
      <c r="C149" s="9">
        <v>461</v>
      </c>
      <c r="D149" s="9">
        <v>193.75200000000001</v>
      </c>
      <c r="E149" s="9">
        <v>19.945</v>
      </c>
      <c r="F149" s="9" t="s">
        <v>10</v>
      </c>
      <c r="G149" s="9">
        <v>19.95</v>
      </c>
      <c r="H149" s="9">
        <f t="shared" si="8"/>
        <v>-4.9999999999990052E-3</v>
      </c>
      <c r="I149" s="10">
        <f t="shared" si="9"/>
        <v>1.0002506893958385</v>
      </c>
      <c r="J149" s="17">
        <f t="shared" si="10"/>
        <v>3865.3524000000002</v>
      </c>
      <c r="K149" s="16"/>
      <c r="L149" s="17">
        <f t="shared" si="11"/>
        <v>0</v>
      </c>
    </row>
    <row r="150" spans="1:12" x14ac:dyDescent="0.25">
      <c r="A150" s="9" t="s">
        <v>29</v>
      </c>
      <c r="B150" s="29" t="s">
        <v>344</v>
      </c>
      <c r="C150" s="9">
        <v>493</v>
      </c>
      <c r="D150" s="9">
        <v>225</v>
      </c>
      <c r="E150" s="9">
        <v>4.5730000000000004</v>
      </c>
      <c r="F150" s="9" t="s">
        <v>14</v>
      </c>
      <c r="G150" s="9">
        <v>4.57</v>
      </c>
      <c r="H150" s="9">
        <f t="shared" si="8"/>
        <v>3.0000000000001137E-3</v>
      </c>
      <c r="I150" s="10">
        <f t="shared" si="9"/>
        <v>0.99934397550841891</v>
      </c>
      <c r="J150" s="17">
        <f t="shared" si="10"/>
        <v>1028.25</v>
      </c>
      <c r="K150" s="16"/>
      <c r="L150" s="17">
        <f t="shared" si="11"/>
        <v>0</v>
      </c>
    </row>
    <row r="151" spans="1:12" x14ac:dyDescent="0.25">
      <c r="A151" s="9" t="s">
        <v>29</v>
      </c>
      <c r="B151" s="29" t="s">
        <v>345</v>
      </c>
      <c r="C151" s="9">
        <v>494</v>
      </c>
      <c r="D151" s="9">
        <v>2000</v>
      </c>
      <c r="E151" s="9">
        <v>1.6</v>
      </c>
      <c r="F151" s="9" t="s">
        <v>14</v>
      </c>
      <c r="G151" s="9">
        <v>1.6</v>
      </c>
      <c r="H151" s="9">
        <f t="shared" si="8"/>
        <v>0</v>
      </c>
      <c r="I151" s="10">
        <f t="shared" si="9"/>
        <v>1</v>
      </c>
      <c r="J151" s="17">
        <f t="shared" si="10"/>
        <v>3200</v>
      </c>
      <c r="K151" s="16"/>
      <c r="L151" s="17">
        <f t="shared" si="11"/>
        <v>0</v>
      </c>
    </row>
    <row r="152" spans="1:12" x14ac:dyDescent="0.25">
      <c r="A152" s="9" t="s">
        <v>29</v>
      </c>
      <c r="B152" s="29" t="s">
        <v>346</v>
      </c>
      <c r="C152" s="9">
        <v>495</v>
      </c>
      <c r="D152" s="9">
        <v>50</v>
      </c>
      <c r="E152" s="9">
        <v>5</v>
      </c>
      <c r="F152" s="9" t="s">
        <v>13</v>
      </c>
      <c r="G152" s="9">
        <v>5</v>
      </c>
      <c r="H152" s="9">
        <f t="shared" si="8"/>
        <v>0</v>
      </c>
      <c r="I152" s="10">
        <f t="shared" si="9"/>
        <v>1</v>
      </c>
      <c r="J152" s="17">
        <f t="shared" si="10"/>
        <v>250</v>
      </c>
      <c r="K152" s="16"/>
      <c r="L152" s="17">
        <f t="shared" si="11"/>
        <v>0</v>
      </c>
    </row>
    <row r="153" spans="1:12" x14ac:dyDescent="0.25">
      <c r="A153" s="9" t="s">
        <v>66</v>
      </c>
      <c r="B153" s="29" t="s">
        <v>371</v>
      </c>
      <c r="C153" s="9">
        <v>508</v>
      </c>
      <c r="D153" s="9">
        <v>301.392</v>
      </c>
      <c r="E153" s="9">
        <v>33.26</v>
      </c>
      <c r="F153" s="9" t="s">
        <v>10</v>
      </c>
      <c r="G153" s="9">
        <v>33.26</v>
      </c>
      <c r="H153" s="9">
        <f t="shared" si="8"/>
        <v>0</v>
      </c>
      <c r="I153" s="10">
        <f t="shared" si="9"/>
        <v>1</v>
      </c>
      <c r="J153" s="17">
        <f t="shared" si="10"/>
        <v>10024.297919999999</v>
      </c>
      <c r="K153" s="16"/>
      <c r="L153" s="17">
        <f t="shared" si="11"/>
        <v>0</v>
      </c>
    </row>
    <row r="154" spans="1:12" x14ac:dyDescent="0.25">
      <c r="A154" s="9" t="s">
        <v>66</v>
      </c>
      <c r="B154" s="29" t="s">
        <v>372</v>
      </c>
      <c r="C154" s="9">
        <v>509</v>
      </c>
      <c r="D154" s="9">
        <v>301.392</v>
      </c>
      <c r="E154" s="9">
        <v>30.1</v>
      </c>
      <c r="F154" s="9" t="s">
        <v>10</v>
      </c>
      <c r="G154" s="9">
        <v>30.1</v>
      </c>
      <c r="H154" s="9">
        <f t="shared" si="8"/>
        <v>0</v>
      </c>
      <c r="I154" s="10">
        <f t="shared" si="9"/>
        <v>1</v>
      </c>
      <c r="J154" s="17">
        <f t="shared" si="10"/>
        <v>9071.8991999999998</v>
      </c>
      <c r="K154" s="16"/>
      <c r="L154" s="17">
        <f t="shared" si="11"/>
        <v>0</v>
      </c>
    </row>
    <row r="155" spans="1:12" x14ac:dyDescent="0.25">
      <c r="A155" s="9" t="s">
        <v>9</v>
      </c>
      <c r="B155" s="29" t="s">
        <v>347</v>
      </c>
      <c r="C155" s="9">
        <v>510</v>
      </c>
      <c r="D155" s="9">
        <v>7500</v>
      </c>
      <c r="E155" s="9">
        <v>0.26200000000000001</v>
      </c>
      <c r="F155" s="9" t="s">
        <v>16</v>
      </c>
      <c r="G155" s="9">
        <v>0.26</v>
      </c>
      <c r="H155" s="9">
        <f t="shared" si="8"/>
        <v>2.0000000000000018E-3</v>
      </c>
      <c r="I155" s="10">
        <f t="shared" si="9"/>
        <v>0.99236641221374045</v>
      </c>
      <c r="J155" s="17">
        <f t="shared" si="10"/>
        <v>1950</v>
      </c>
      <c r="K155" s="16"/>
      <c r="L155" s="17">
        <f t="shared" si="11"/>
        <v>0</v>
      </c>
    </row>
    <row r="156" spans="1:12" x14ac:dyDescent="0.25">
      <c r="A156" s="9" t="s">
        <v>9</v>
      </c>
      <c r="B156" s="29" t="s">
        <v>348</v>
      </c>
      <c r="C156" s="9">
        <v>511</v>
      </c>
      <c r="D156" s="9">
        <v>7500</v>
      </c>
      <c r="E156" s="9">
        <v>0.17799999999999999</v>
      </c>
      <c r="F156" s="9" t="s">
        <v>16</v>
      </c>
      <c r="G156" s="9">
        <v>0.18</v>
      </c>
      <c r="H156" s="9">
        <f t="shared" si="8"/>
        <v>-2.0000000000000018E-3</v>
      </c>
      <c r="I156" s="10">
        <f t="shared" si="9"/>
        <v>1.0112359550561798</v>
      </c>
      <c r="J156" s="17">
        <f t="shared" si="10"/>
        <v>1350</v>
      </c>
      <c r="K156" s="16"/>
      <c r="L156" s="17">
        <f t="shared" si="11"/>
        <v>0</v>
      </c>
    </row>
    <row r="157" spans="1:12" x14ac:dyDescent="0.25">
      <c r="L157" s="13">
        <f>SUM(L4:L156)</f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0</v>
      </c>
      <c r="H4" s="3">
        <v>59.29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151.12</v>
      </c>
      <c r="F13" s="3" t="s">
        <v>10</v>
      </c>
      <c r="G13" s="3">
        <v>0</v>
      </c>
      <c r="H13" s="3">
        <v>151.12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5.093</v>
      </c>
      <c r="F14" s="3" t="s">
        <v>14</v>
      </c>
      <c r="G14" s="3">
        <v>5.09</v>
      </c>
      <c r="H14" s="3">
        <v>0</v>
      </c>
      <c r="I14" s="3">
        <v>100</v>
      </c>
      <c r="J14">
        <f t="shared" si="0"/>
        <v>5090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2.782</v>
      </c>
      <c r="F15" s="3" t="s">
        <v>14</v>
      </c>
      <c r="G15" s="3">
        <v>2.78</v>
      </c>
      <c r="H15" s="3">
        <v>0</v>
      </c>
      <c r="I15" s="3">
        <v>100</v>
      </c>
      <c r="J15">
        <f t="shared" si="0"/>
        <v>2780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5.9290000000000003</v>
      </c>
      <c r="F16" s="3" t="s">
        <v>14</v>
      </c>
      <c r="G16" s="3">
        <v>4.74</v>
      </c>
      <c r="H16" s="3">
        <v>1.19</v>
      </c>
      <c r="I16" s="3">
        <v>80</v>
      </c>
      <c r="J16">
        <f t="shared" si="0"/>
        <v>4740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0.37</v>
      </c>
      <c r="F17" s="3" t="s">
        <v>16</v>
      </c>
      <c r="G17" s="3">
        <v>0.37</v>
      </c>
      <c r="H17" s="3">
        <v>0</v>
      </c>
      <c r="I17" s="3">
        <v>100</v>
      </c>
      <c r="J17">
        <f t="shared" si="0"/>
        <v>2775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1.25</v>
      </c>
      <c r="F21" s="3" t="s">
        <v>16</v>
      </c>
      <c r="G21" s="3">
        <v>0</v>
      </c>
      <c r="H21" s="3">
        <v>1.25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0.14000000000000001</v>
      </c>
      <c r="F22" s="3" t="s">
        <v>16</v>
      </c>
      <c r="G22" s="3">
        <v>0.09</v>
      </c>
      <c r="H22" s="3">
        <v>0.05</v>
      </c>
      <c r="I22" s="3">
        <v>64.286000000000001</v>
      </c>
      <c r="J22">
        <f t="shared" si="0"/>
        <v>675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10000</v>
      </c>
      <c r="E23" s="3">
        <v>0.14000000000000001</v>
      </c>
      <c r="F23" s="3" t="s">
        <v>16</v>
      </c>
      <c r="G23" s="3">
        <v>0</v>
      </c>
      <c r="H23" s="3">
        <v>0.14000000000000001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105</v>
      </c>
      <c r="C24" s="3">
        <v>41</v>
      </c>
      <c r="D24" s="3">
        <v>322.92</v>
      </c>
      <c r="E24" s="3">
        <v>33.923000000000002</v>
      </c>
      <c r="F24" s="3" t="s">
        <v>10</v>
      </c>
      <c r="G24" s="3">
        <v>33.92</v>
      </c>
      <c r="H24" s="3">
        <v>0</v>
      </c>
      <c r="I24" s="3">
        <v>100</v>
      </c>
      <c r="J24">
        <f t="shared" si="0"/>
        <v>10953.446400000001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106</v>
      </c>
      <c r="C25" s="3">
        <v>42</v>
      </c>
      <c r="D25" s="3">
        <v>322.92</v>
      </c>
      <c r="E25" s="3">
        <v>23.64</v>
      </c>
      <c r="F25" s="3" t="s">
        <v>10</v>
      </c>
      <c r="G25" s="3">
        <v>23.64</v>
      </c>
      <c r="H25" s="3">
        <v>0</v>
      </c>
      <c r="I25" s="3">
        <v>100</v>
      </c>
      <c r="J25">
        <f t="shared" si="0"/>
        <v>7633.8288000000002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107</v>
      </c>
      <c r="C26" s="3">
        <v>43</v>
      </c>
      <c r="D26" s="3">
        <v>322.92</v>
      </c>
      <c r="E26" s="3">
        <v>59.951700000000002</v>
      </c>
      <c r="F26" s="3" t="s">
        <v>10</v>
      </c>
      <c r="G26" s="3">
        <v>59.95</v>
      </c>
      <c r="H26" s="3">
        <v>0</v>
      </c>
      <c r="I26" s="3">
        <v>100</v>
      </c>
      <c r="J26">
        <f t="shared" si="0"/>
        <v>19359.054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108</v>
      </c>
      <c r="C27" s="3">
        <v>44</v>
      </c>
      <c r="D27" s="3">
        <v>322.92</v>
      </c>
      <c r="E27" s="3">
        <v>41.28</v>
      </c>
      <c r="F27" s="3" t="s">
        <v>10</v>
      </c>
      <c r="G27" s="3">
        <v>0</v>
      </c>
      <c r="H27" s="3">
        <v>41.28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109</v>
      </c>
      <c r="C28" s="3">
        <v>45</v>
      </c>
      <c r="D28" s="3">
        <v>322.92</v>
      </c>
      <c r="E28" s="3">
        <v>125.99</v>
      </c>
      <c r="F28" s="3" t="s">
        <v>10</v>
      </c>
      <c r="G28" s="3">
        <v>0</v>
      </c>
      <c r="H28" s="3">
        <v>125.99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110</v>
      </c>
      <c r="C29" s="3">
        <v>46</v>
      </c>
      <c r="D29" s="3">
        <v>322.92</v>
      </c>
      <c r="E29" s="3">
        <v>12.26</v>
      </c>
      <c r="F29" s="3" t="s">
        <v>10</v>
      </c>
      <c r="G29" s="3">
        <v>0</v>
      </c>
      <c r="H29" s="3">
        <v>12.26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111</v>
      </c>
      <c r="C30" s="3">
        <v>47</v>
      </c>
      <c r="D30" s="3">
        <v>322.92</v>
      </c>
      <c r="E30" s="3">
        <v>16.11</v>
      </c>
      <c r="F30" s="3" t="s">
        <v>10</v>
      </c>
      <c r="G30" s="3">
        <v>0</v>
      </c>
      <c r="H30" s="3">
        <v>16.11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9.9</v>
      </c>
      <c r="F31" s="3" t="s">
        <v>14</v>
      </c>
      <c r="G31" s="3">
        <v>9.9</v>
      </c>
      <c r="H31" s="3">
        <v>0</v>
      </c>
      <c r="I31" s="3">
        <v>100</v>
      </c>
      <c r="J31">
        <f t="shared" si="0"/>
        <v>2227.5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1.32</v>
      </c>
      <c r="F32" s="3" t="s">
        <v>14</v>
      </c>
      <c r="G32" s="3">
        <v>1.32</v>
      </c>
      <c r="H32" s="3">
        <v>0</v>
      </c>
      <c r="I32" s="3">
        <v>100</v>
      </c>
      <c r="J32">
        <f t="shared" si="0"/>
        <v>1980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4.74</v>
      </c>
      <c r="F33" s="3" t="s">
        <v>14</v>
      </c>
      <c r="G33" s="3">
        <v>4.74</v>
      </c>
      <c r="H33" s="3">
        <v>0</v>
      </c>
      <c r="I33" s="3">
        <v>100</v>
      </c>
      <c r="J33">
        <f t="shared" si="0"/>
        <v>4266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2.85</v>
      </c>
      <c r="F34" s="3" t="s">
        <v>14</v>
      </c>
      <c r="G34" s="3">
        <v>0</v>
      </c>
      <c r="H34" s="3">
        <v>2.85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13.083</v>
      </c>
      <c r="F35" s="3" t="s">
        <v>14</v>
      </c>
      <c r="G35" s="3">
        <v>0</v>
      </c>
      <c r="H35" s="3">
        <v>13.08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1.7010000000000001</v>
      </c>
      <c r="F36" s="3" t="s">
        <v>14</v>
      </c>
      <c r="G36" s="3">
        <v>0</v>
      </c>
      <c r="H36" s="3">
        <v>1.7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69</v>
      </c>
      <c r="D37" s="3">
        <v>7500</v>
      </c>
      <c r="E37" s="3">
        <v>0.5</v>
      </c>
      <c r="F37" s="3" t="s">
        <v>16</v>
      </c>
      <c r="G37" s="3">
        <v>0</v>
      </c>
      <c r="H37" s="3">
        <v>0.5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</v>
      </c>
      <c r="H39" s="3">
        <v>0.14000000000000001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123</v>
      </c>
      <c r="C40" s="3">
        <v>80</v>
      </c>
      <c r="D40" s="3">
        <v>10000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124</v>
      </c>
      <c r="C41" s="3">
        <v>84</v>
      </c>
      <c r="D41" s="3">
        <v>322.92</v>
      </c>
      <c r="E41" s="3">
        <v>41.58</v>
      </c>
      <c r="F41" s="3" t="s">
        <v>10</v>
      </c>
      <c r="G41" s="3">
        <v>0</v>
      </c>
      <c r="H41" s="3">
        <v>41.58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125</v>
      </c>
      <c r="C42" s="3">
        <v>85</v>
      </c>
      <c r="D42" s="3">
        <v>322.92</v>
      </c>
      <c r="E42" s="3">
        <v>125.21</v>
      </c>
      <c r="F42" s="3" t="s">
        <v>10</v>
      </c>
      <c r="G42" s="3">
        <v>0</v>
      </c>
      <c r="H42" s="3">
        <v>125.21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126</v>
      </c>
      <c r="C43" s="3">
        <v>86</v>
      </c>
      <c r="D43" s="3">
        <v>322.92</v>
      </c>
      <c r="E43" s="3">
        <v>12.26</v>
      </c>
      <c r="F43" s="3" t="s">
        <v>10</v>
      </c>
      <c r="G43" s="3">
        <v>0</v>
      </c>
      <c r="H43" s="3">
        <v>12.26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127</v>
      </c>
      <c r="C44" s="3">
        <v>87</v>
      </c>
      <c r="D44" s="3">
        <v>322.92</v>
      </c>
      <c r="E44" s="3">
        <v>17.63</v>
      </c>
      <c r="F44" s="3" t="s">
        <v>10</v>
      </c>
      <c r="G44" s="3">
        <v>0</v>
      </c>
      <c r="H44" s="3">
        <v>17.63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0</v>
      </c>
      <c r="H45" s="3">
        <v>2.3199999999999998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91</v>
      </c>
      <c r="D46" s="3">
        <v>225</v>
      </c>
      <c r="E46" s="3">
        <v>13.561</v>
      </c>
      <c r="F46" s="3" t="s">
        <v>14</v>
      </c>
      <c r="G46" s="3">
        <v>0</v>
      </c>
      <c r="H46" s="3">
        <v>13.56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130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0</v>
      </c>
      <c r="H47" s="3">
        <v>1.41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132</v>
      </c>
      <c r="C48" s="3">
        <v>97</v>
      </c>
      <c r="D48" s="3">
        <v>7500</v>
      </c>
      <c r="E48" s="3">
        <v>0.1</v>
      </c>
      <c r="F48" s="3" t="s">
        <v>16</v>
      </c>
      <c r="G48" s="3">
        <v>0</v>
      </c>
      <c r="H48" s="3">
        <v>0.1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133</v>
      </c>
      <c r="C49" s="3">
        <v>100</v>
      </c>
      <c r="D49" s="3">
        <v>7500</v>
      </c>
      <c r="E49" s="3">
        <v>0.17</v>
      </c>
      <c r="F49" s="3" t="s">
        <v>16</v>
      </c>
      <c r="G49" s="3">
        <v>0</v>
      </c>
      <c r="H49" s="3">
        <v>0.17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134</v>
      </c>
      <c r="C50" s="3">
        <v>103</v>
      </c>
      <c r="D50" s="3">
        <v>5000</v>
      </c>
      <c r="E50" s="3">
        <v>0.02</v>
      </c>
      <c r="F50" s="3" t="s">
        <v>16</v>
      </c>
      <c r="G50" s="3">
        <v>0</v>
      </c>
      <c r="H50" s="3">
        <v>0.02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135</v>
      </c>
      <c r="C51" s="3">
        <v>106</v>
      </c>
      <c r="D51" s="3">
        <v>322.92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136</v>
      </c>
      <c r="C52" s="3">
        <v>107</v>
      </c>
      <c r="D52" s="3">
        <v>322.92</v>
      </c>
      <c r="E52" s="3">
        <v>22.88</v>
      </c>
      <c r="F52" s="3" t="s">
        <v>10</v>
      </c>
      <c r="G52" s="3">
        <v>0</v>
      </c>
      <c r="H52" s="3">
        <v>22.88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137</v>
      </c>
      <c r="C53" s="3">
        <v>108</v>
      </c>
      <c r="D53" s="3">
        <v>322.92</v>
      </c>
      <c r="E53" s="3">
        <v>1.92</v>
      </c>
      <c r="F53" s="3" t="s">
        <v>10</v>
      </c>
      <c r="G53" s="3">
        <v>0</v>
      </c>
      <c r="H53" s="3">
        <v>1.92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109</v>
      </c>
      <c r="D54" s="3">
        <v>2000</v>
      </c>
      <c r="E54" s="3">
        <v>0.41</v>
      </c>
      <c r="F54" s="3" t="s">
        <v>14</v>
      </c>
      <c r="G54" s="3">
        <v>0</v>
      </c>
      <c r="H54" s="3">
        <v>0.41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112</v>
      </c>
      <c r="D55" s="3">
        <v>225</v>
      </c>
      <c r="E55" s="3">
        <v>1.9750000000000001</v>
      </c>
      <c r="F55" s="3" t="s">
        <v>14</v>
      </c>
      <c r="G55" s="3">
        <v>0</v>
      </c>
      <c r="H55" s="3">
        <v>1.98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140</v>
      </c>
      <c r="C56" s="3">
        <v>116</v>
      </c>
      <c r="D56" s="3">
        <v>50</v>
      </c>
      <c r="E56" s="3">
        <v>43</v>
      </c>
      <c r="F56" s="3" t="s">
        <v>13</v>
      </c>
      <c r="G56" s="3">
        <v>0</v>
      </c>
      <c r="H56" s="3">
        <v>43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214</v>
      </c>
      <c r="C58" s="3">
        <v>277</v>
      </c>
      <c r="D58" s="3">
        <v>34</v>
      </c>
      <c r="E58" s="3">
        <v>76.528999999999996</v>
      </c>
      <c r="F58" s="3" t="s">
        <v>31</v>
      </c>
      <c r="G58" s="3">
        <v>0</v>
      </c>
      <c r="H58" s="3">
        <v>76.53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215</v>
      </c>
      <c r="C59" s="3">
        <v>278</v>
      </c>
      <c r="D59" s="3">
        <v>77</v>
      </c>
      <c r="E59" s="3">
        <v>29.302600000000002</v>
      </c>
      <c r="F59" s="3" t="s">
        <v>31</v>
      </c>
      <c r="G59" s="3">
        <v>29.3</v>
      </c>
      <c r="H59" s="3">
        <v>0</v>
      </c>
      <c r="I59" s="3">
        <v>100</v>
      </c>
      <c r="J59">
        <f t="shared" si="0"/>
        <v>2256.1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216</v>
      </c>
      <c r="C60" s="3">
        <v>279</v>
      </c>
      <c r="D60" s="3">
        <v>23</v>
      </c>
      <c r="E60" s="3">
        <v>66</v>
      </c>
      <c r="F60" s="3" t="s">
        <v>23</v>
      </c>
      <c r="G60" s="3">
        <v>0</v>
      </c>
      <c r="H60" s="3">
        <v>66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30</v>
      </c>
      <c r="B61" s="3" t="s">
        <v>217</v>
      </c>
      <c r="C61" s="3">
        <v>280</v>
      </c>
      <c r="D61" s="3">
        <v>151</v>
      </c>
      <c r="E61" s="3">
        <v>17.375499999999999</v>
      </c>
      <c r="F61" s="3" t="s">
        <v>31</v>
      </c>
      <c r="G61" s="3">
        <v>0</v>
      </c>
      <c r="H61" s="3">
        <v>17.38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21</v>
      </c>
      <c r="B62" s="3" t="s">
        <v>219</v>
      </c>
      <c r="C62" s="3">
        <v>283</v>
      </c>
      <c r="D62" s="3">
        <v>400</v>
      </c>
      <c r="E62" s="3">
        <v>1</v>
      </c>
      <c r="F62" s="3" t="s">
        <v>12</v>
      </c>
      <c r="G62" s="3">
        <v>0</v>
      </c>
      <c r="H62" s="3">
        <v>1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222</v>
      </c>
      <c r="C63" s="3">
        <v>350</v>
      </c>
      <c r="D63" s="3">
        <v>1</v>
      </c>
      <c r="E63" s="3">
        <v>3</v>
      </c>
      <c r="F63" s="3" t="s">
        <v>12</v>
      </c>
      <c r="G63" s="3">
        <v>0</v>
      </c>
      <c r="H63" s="3">
        <v>3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0</v>
      </c>
      <c r="H4" s="3">
        <v>59.29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270</v>
      </c>
      <c r="C12" s="3">
        <v>15</v>
      </c>
      <c r="D12" s="3">
        <v>43</v>
      </c>
      <c r="E12" s="3">
        <v>151.12</v>
      </c>
      <c r="F12" s="3" t="s">
        <v>10</v>
      </c>
      <c r="G12" s="3">
        <v>0</v>
      </c>
      <c r="H12" s="3">
        <v>151.12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20</v>
      </c>
      <c r="D13" s="3">
        <v>1000</v>
      </c>
      <c r="E13" s="3">
        <v>5.093</v>
      </c>
      <c r="F13" s="3" t="s">
        <v>14</v>
      </c>
      <c r="G13" s="3">
        <v>5.09</v>
      </c>
      <c r="H13" s="3">
        <v>0</v>
      </c>
      <c r="I13" s="3">
        <v>100</v>
      </c>
      <c r="J13">
        <f t="shared" si="0"/>
        <v>5090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21</v>
      </c>
      <c r="D14" s="3">
        <v>1000</v>
      </c>
      <c r="E14" s="3">
        <v>2.782</v>
      </c>
      <c r="F14" s="3" t="s">
        <v>14</v>
      </c>
      <c r="G14" s="3">
        <v>2.78</v>
      </c>
      <c r="H14" s="3">
        <v>0</v>
      </c>
      <c r="I14" s="3">
        <v>100</v>
      </c>
      <c r="J14">
        <f t="shared" si="0"/>
        <v>2780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97</v>
      </c>
      <c r="C15" s="3">
        <v>22</v>
      </c>
      <c r="D15" s="3">
        <v>1000</v>
      </c>
      <c r="E15" s="3">
        <v>5.9290000000000003</v>
      </c>
      <c r="F15" s="3" t="s">
        <v>14</v>
      </c>
      <c r="G15" s="3">
        <v>5.93</v>
      </c>
      <c r="H15" s="3">
        <v>0</v>
      </c>
      <c r="I15" s="3">
        <v>100</v>
      </c>
      <c r="J15">
        <f t="shared" si="0"/>
        <v>5930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23</v>
      </c>
      <c r="D16" s="3">
        <v>7500</v>
      </c>
      <c r="E16" s="3">
        <v>0.37</v>
      </c>
      <c r="F16" s="3" t="s">
        <v>16</v>
      </c>
      <c r="G16" s="3">
        <v>0.37</v>
      </c>
      <c r="H16" s="3">
        <v>0</v>
      </c>
      <c r="I16" s="3">
        <v>100</v>
      </c>
      <c r="J16">
        <f t="shared" si="0"/>
        <v>2775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24</v>
      </c>
      <c r="D17" s="3">
        <v>7500</v>
      </c>
      <c r="E17" s="3">
        <v>0.45</v>
      </c>
      <c r="F17" s="3" t="s">
        <v>16</v>
      </c>
      <c r="G17" s="3">
        <v>0.45</v>
      </c>
      <c r="H17" s="3">
        <v>0</v>
      </c>
      <c r="I17" s="3">
        <v>100</v>
      </c>
      <c r="J17">
        <f t="shared" si="0"/>
        <v>3375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4125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1.25</v>
      </c>
      <c r="F20" s="3" t="s">
        <v>16</v>
      </c>
      <c r="G20" s="3">
        <v>0</v>
      </c>
      <c r="H20" s="3">
        <v>1.25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0.14000000000000001</v>
      </c>
      <c r="F21" s="3" t="s">
        <v>16</v>
      </c>
      <c r="G21" s="3">
        <v>0.09</v>
      </c>
      <c r="H21" s="3">
        <v>0.05</v>
      </c>
      <c r="I21" s="3">
        <v>64.286000000000001</v>
      </c>
      <c r="J21">
        <f t="shared" si="0"/>
        <v>675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10000</v>
      </c>
      <c r="E22" s="3">
        <v>0.14000000000000001</v>
      </c>
      <c r="F22" s="3" t="s">
        <v>16</v>
      </c>
      <c r="G22" s="3">
        <v>0</v>
      </c>
      <c r="H22" s="3">
        <v>0.14000000000000001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105</v>
      </c>
      <c r="C23" s="3">
        <v>41</v>
      </c>
      <c r="D23" s="3">
        <v>322.92</v>
      </c>
      <c r="E23" s="3">
        <v>33.923000000000002</v>
      </c>
      <c r="F23" s="3" t="s">
        <v>10</v>
      </c>
      <c r="G23" s="3">
        <v>33.92</v>
      </c>
      <c r="H23" s="3">
        <v>0</v>
      </c>
      <c r="I23" s="3">
        <v>100</v>
      </c>
      <c r="J23">
        <f t="shared" si="0"/>
        <v>10953.446400000001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106</v>
      </c>
      <c r="C24" s="3">
        <v>42</v>
      </c>
      <c r="D24" s="3">
        <v>322.92</v>
      </c>
      <c r="E24" s="3">
        <v>23.64</v>
      </c>
      <c r="F24" s="3" t="s">
        <v>10</v>
      </c>
      <c r="G24" s="3">
        <v>23.64</v>
      </c>
      <c r="H24" s="3">
        <v>0</v>
      </c>
      <c r="I24" s="3">
        <v>100</v>
      </c>
      <c r="J24">
        <f t="shared" si="0"/>
        <v>7633.8288000000002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107</v>
      </c>
      <c r="C25" s="3">
        <v>43</v>
      </c>
      <c r="D25" s="3">
        <v>322.92</v>
      </c>
      <c r="E25" s="3">
        <v>59.951700000000002</v>
      </c>
      <c r="F25" s="3" t="s">
        <v>10</v>
      </c>
      <c r="G25" s="3">
        <v>59.95</v>
      </c>
      <c r="H25" s="3">
        <v>0</v>
      </c>
      <c r="I25" s="3">
        <v>100</v>
      </c>
      <c r="J25">
        <f t="shared" si="0"/>
        <v>19359.054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108</v>
      </c>
      <c r="C26" s="3">
        <v>44</v>
      </c>
      <c r="D26" s="3">
        <v>322.92</v>
      </c>
      <c r="E26" s="3">
        <v>41.28</v>
      </c>
      <c r="F26" s="3" t="s">
        <v>10</v>
      </c>
      <c r="G26" s="3">
        <v>0</v>
      </c>
      <c r="H26" s="3">
        <v>41.28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109</v>
      </c>
      <c r="C27" s="3">
        <v>45</v>
      </c>
      <c r="D27" s="3">
        <v>322.92</v>
      </c>
      <c r="E27" s="3">
        <v>125.99</v>
      </c>
      <c r="F27" s="3" t="s">
        <v>10</v>
      </c>
      <c r="G27" s="3">
        <v>0</v>
      </c>
      <c r="H27" s="3">
        <v>125.99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110</v>
      </c>
      <c r="C28" s="3">
        <v>46</v>
      </c>
      <c r="D28" s="3">
        <v>322.92</v>
      </c>
      <c r="E28" s="3">
        <v>12.26</v>
      </c>
      <c r="F28" s="3" t="s">
        <v>10</v>
      </c>
      <c r="G28" s="3">
        <v>0</v>
      </c>
      <c r="H28" s="3">
        <v>12.26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111</v>
      </c>
      <c r="C29" s="3">
        <v>47</v>
      </c>
      <c r="D29" s="3">
        <v>322.92</v>
      </c>
      <c r="E29" s="3">
        <v>16.11</v>
      </c>
      <c r="F29" s="3" t="s">
        <v>10</v>
      </c>
      <c r="G29" s="3">
        <v>0</v>
      </c>
      <c r="H29" s="3">
        <v>16.11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9.9</v>
      </c>
      <c r="F30" s="3" t="s">
        <v>14</v>
      </c>
      <c r="G30" s="3">
        <v>9.9</v>
      </c>
      <c r="H30" s="3">
        <v>0</v>
      </c>
      <c r="I30" s="3">
        <v>100</v>
      </c>
      <c r="J30">
        <f t="shared" si="0"/>
        <v>2227.5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1.32</v>
      </c>
      <c r="F31" s="3" t="s">
        <v>14</v>
      </c>
      <c r="G31" s="3">
        <v>1.32</v>
      </c>
      <c r="H31" s="3">
        <v>0</v>
      </c>
      <c r="I31" s="3">
        <v>100</v>
      </c>
      <c r="J31">
        <f t="shared" si="0"/>
        <v>1980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4.74</v>
      </c>
      <c r="F32" s="3" t="s">
        <v>14</v>
      </c>
      <c r="G32" s="3">
        <v>4.74</v>
      </c>
      <c r="H32" s="3">
        <v>0</v>
      </c>
      <c r="I32" s="3">
        <v>100</v>
      </c>
      <c r="J32">
        <f t="shared" si="0"/>
        <v>4266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2.85</v>
      </c>
      <c r="F33" s="3" t="s">
        <v>14</v>
      </c>
      <c r="G33" s="3">
        <v>0</v>
      </c>
      <c r="H33" s="3">
        <v>2.85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13.083</v>
      </c>
      <c r="F34" s="3" t="s">
        <v>14</v>
      </c>
      <c r="G34" s="3">
        <v>0</v>
      </c>
      <c r="H34" s="3">
        <v>13.08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1.7010000000000001</v>
      </c>
      <c r="F35" s="3" t="s">
        <v>14</v>
      </c>
      <c r="G35" s="3">
        <v>0</v>
      </c>
      <c r="H35" s="3">
        <v>1.7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120</v>
      </c>
      <c r="C36" s="3">
        <v>69</v>
      </c>
      <c r="D36" s="3">
        <v>7500</v>
      </c>
      <c r="E36" s="3">
        <v>0.5</v>
      </c>
      <c r="F36" s="3" t="s">
        <v>16</v>
      </c>
      <c r="G36" s="3">
        <v>0</v>
      </c>
      <c r="H36" s="3">
        <v>0.5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121</v>
      </c>
      <c r="C37" s="3">
        <v>73</v>
      </c>
      <c r="D37" s="3">
        <v>7500</v>
      </c>
      <c r="E37" s="3">
        <v>1.1000000000000001</v>
      </c>
      <c r="F37" s="3" t="s">
        <v>16</v>
      </c>
      <c r="G37" s="3">
        <v>0</v>
      </c>
      <c r="H37" s="3">
        <v>1.1000000000000001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122</v>
      </c>
      <c r="C38" s="3">
        <v>77</v>
      </c>
      <c r="D38" s="3">
        <v>7500</v>
      </c>
      <c r="E38" s="3">
        <v>0.14000000000000001</v>
      </c>
      <c r="F38" s="3" t="s">
        <v>16</v>
      </c>
      <c r="G38" s="3">
        <v>0</v>
      </c>
      <c r="H38" s="3">
        <v>0.14000000000000001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123</v>
      </c>
      <c r="C39" s="3">
        <v>80</v>
      </c>
      <c r="D39" s="3">
        <v>10000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124</v>
      </c>
      <c r="C40" s="3">
        <v>84</v>
      </c>
      <c r="D40" s="3">
        <v>322.92</v>
      </c>
      <c r="E40" s="3">
        <v>41.58</v>
      </c>
      <c r="F40" s="3" t="s">
        <v>10</v>
      </c>
      <c r="G40" s="3">
        <v>0</v>
      </c>
      <c r="H40" s="3">
        <v>41.58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125</v>
      </c>
      <c r="C41" s="3">
        <v>85</v>
      </c>
      <c r="D41" s="3">
        <v>322.92</v>
      </c>
      <c r="E41" s="3">
        <v>125.21</v>
      </c>
      <c r="F41" s="3" t="s">
        <v>10</v>
      </c>
      <c r="G41" s="3">
        <v>0</v>
      </c>
      <c r="H41" s="3">
        <v>125.21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126</v>
      </c>
      <c r="C42" s="3">
        <v>86</v>
      </c>
      <c r="D42" s="3">
        <v>322.92</v>
      </c>
      <c r="E42" s="3">
        <v>12.26</v>
      </c>
      <c r="F42" s="3" t="s">
        <v>10</v>
      </c>
      <c r="G42" s="3">
        <v>0</v>
      </c>
      <c r="H42" s="3">
        <v>12.26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127</v>
      </c>
      <c r="C43" s="3">
        <v>87</v>
      </c>
      <c r="D43" s="3">
        <v>322.92</v>
      </c>
      <c r="E43" s="3">
        <v>17.63</v>
      </c>
      <c r="F43" s="3" t="s">
        <v>10</v>
      </c>
      <c r="G43" s="3">
        <v>0</v>
      </c>
      <c r="H43" s="3">
        <v>17.63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128</v>
      </c>
      <c r="C44" s="3">
        <v>88</v>
      </c>
      <c r="D44" s="3">
        <v>2000</v>
      </c>
      <c r="E44" s="3">
        <v>2.3239999999999998</v>
      </c>
      <c r="F44" s="3" t="s">
        <v>14</v>
      </c>
      <c r="G44" s="3">
        <v>0</v>
      </c>
      <c r="H44" s="3">
        <v>2.3199999999999998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129</v>
      </c>
      <c r="C45" s="3">
        <v>91</v>
      </c>
      <c r="D45" s="3">
        <v>225</v>
      </c>
      <c r="E45" s="3">
        <v>13.561</v>
      </c>
      <c r="F45" s="3" t="s">
        <v>14</v>
      </c>
      <c r="G45" s="3">
        <v>0</v>
      </c>
      <c r="H45" s="3">
        <v>13.56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130</v>
      </c>
      <c r="C46" s="3">
        <v>92</v>
      </c>
      <c r="D46" s="3">
        <v>2000</v>
      </c>
      <c r="E46" s="3">
        <v>1.4059999999999999</v>
      </c>
      <c r="F46" s="3" t="s">
        <v>14</v>
      </c>
      <c r="G46" s="3">
        <v>0</v>
      </c>
      <c r="H46" s="3">
        <v>1.41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97</v>
      </c>
      <c r="D47" s="3">
        <v>7500</v>
      </c>
      <c r="E47" s="3">
        <v>0.1</v>
      </c>
      <c r="F47" s="3" t="s">
        <v>16</v>
      </c>
      <c r="G47" s="3">
        <v>0</v>
      </c>
      <c r="H47" s="3">
        <v>0.1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100</v>
      </c>
      <c r="D48" s="3">
        <v>7500</v>
      </c>
      <c r="E48" s="3">
        <v>0.17</v>
      </c>
      <c r="F48" s="3" t="s">
        <v>16</v>
      </c>
      <c r="G48" s="3">
        <v>0</v>
      </c>
      <c r="H48" s="3">
        <v>0.17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134</v>
      </c>
      <c r="C49" s="3">
        <v>103</v>
      </c>
      <c r="D49" s="3">
        <v>5000</v>
      </c>
      <c r="E49" s="3">
        <v>0.02</v>
      </c>
      <c r="F49" s="3" t="s">
        <v>16</v>
      </c>
      <c r="G49" s="3">
        <v>0</v>
      </c>
      <c r="H49" s="3">
        <v>0.02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135</v>
      </c>
      <c r="C50" s="3">
        <v>106</v>
      </c>
      <c r="D50" s="3">
        <v>322.92</v>
      </c>
      <c r="E50" s="3">
        <v>10.8</v>
      </c>
      <c r="F50" s="3" t="s">
        <v>10</v>
      </c>
      <c r="G50" s="3">
        <v>0</v>
      </c>
      <c r="H50" s="3">
        <v>10.8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136</v>
      </c>
      <c r="C51" s="3">
        <v>107</v>
      </c>
      <c r="D51" s="3">
        <v>322.92</v>
      </c>
      <c r="E51" s="3">
        <v>22.88</v>
      </c>
      <c r="F51" s="3" t="s">
        <v>10</v>
      </c>
      <c r="G51" s="3">
        <v>0</v>
      </c>
      <c r="H51" s="3">
        <v>22.88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137</v>
      </c>
      <c r="C52" s="3">
        <v>108</v>
      </c>
      <c r="D52" s="3">
        <v>322.92</v>
      </c>
      <c r="E52" s="3">
        <v>1.92</v>
      </c>
      <c r="F52" s="3" t="s">
        <v>10</v>
      </c>
      <c r="G52" s="3">
        <v>0</v>
      </c>
      <c r="H52" s="3">
        <v>1.92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109</v>
      </c>
      <c r="D53" s="3">
        <v>2000</v>
      </c>
      <c r="E53" s="3">
        <v>0.41</v>
      </c>
      <c r="F53" s="3" t="s">
        <v>14</v>
      </c>
      <c r="G53" s="3">
        <v>0</v>
      </c>
      <c r="H53" s="3">
        <v>0.41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112</v>
      </c>
      <c r="D54" s="3">
        <v>225</v>
      </c>
      <c r="E54" s="3">
        <v>1.9750000000000001</v>
      </c>
      <c r="F54" s="3" t="s">
        <v>14</v>
      </c>
      <c r="G54" s="3">
        <v>0</v>
      </c>
      <c r="H54" s="3">
        <v>1.98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43</v>
      </c>
      <c r="F55" s="3" t="s">
        <v>13</v>
      </c>
      <c r="G55" s="3">
        <v>0</v>
      </c>
      <c r="H55" s="3">
        <v>43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349</v>
      </c>
      <c r="C56" s="3">
        <v>119</v>
      </c>
      <c r="D56" s="3">
        <v>800</v>
      </c>
      <c r="E56" s="3">
        <v>7.3330000000000002</v>
      </c>
      <c r="F56" s="3" t="s">
        <v>14</v>
      </c>
      <c r="G56" s="3">
        <v>7.33</v>
      </c>
      <c r="H56" s="3">
        <v>0</v>
      </c>
      <c r="I56" s="3">
        <v>100</v>
      </c>
      <c r="J56">
        <f t="shared" si="0"/>
        <v>5864</v>
      </c>
      <c r="K56" s="3">
        <v>0</v>
      </c>
      <c r="L56">
        <f t="shared" si="1"/>
        <v>0</v>
      </c>
    </row>
    <row r="57" spans="1:12" x14ac:dyDescent="0.25">
      <c r="A57" s="3" t="s">
        <v>30</v>
      </c>
      <c r="B57" s="3" t="s">
        <v>214</v>
      </c>
      <c r="C57" s="3">
        <v>277</v>
      </c>
      <c r="D57" s="3">
        <v>34</v>
      </c>
      <c r="E57" s="3">
        <v>76.528999999999996</v>
      </c>
      <c r="F57" s="3" t="s">
        <v>31</v>
      </c>
      <c r="G57" s="3">
        <v>0</v>
      </c>
      <c r="H57" s="3">
        <v>76.53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215</v>
      </c>
      <c r="C58" s="3">
        <v>278</v>
      </c>
      <c r="D58" s="3">
        <v>77</v>
      </c>
      <c r="E58" s="3">
        <v>29.302600000000002</v>
      </c>
      <c r="F58" s="3" t="s">
        <v>31</v>
      </c>
      <c r="G58" s="3">
        <v>29.3</v>
      </c>
      <c r="H58" s="3">
        <v>0</v>
      </c>
      <c r="I58" s="3">
        <v>100</v>
      </c>
      <c r="J58">
        <f t="shared" si="0"/>
        <v>2256.1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216</v>
      </c>
      <c r="C59" s="3">
        <v>279</v>
      </c>
      <c r="D59" s="3">
        <v>23</v>
      </c>
      <c r="E59" s="3">
        <v>66</v>
      </c>
      <c r="F59" s="3" t="s">
        <v>23</v>
      </c>
      <c r="G59" s="3">
        <v>0</v>
      </c>
      <c r="H59" s="3">
        <v>66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217</v>
      </c>
      <c r="C60" s="3">
        <v>280</v>
      </c>
      <c r="D60" s="3">
        <v>151</v>
      </c>
      <c r="E60" s="3">
        <v>17.375499999999999</v>
      </c>
      <c r="F60" s="3" t="s">
        <v>31</v>
      </c>
      <c r="G60" s="3">
        <v>0</v>
      </c>
      <c r="H60" s="3">
        <v>17.38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21</v>
      </c>
      <c r="B61" s="3" t="s">
        <v>219</v>
      </c>
      <c r="C61" s="3">
        <v>283</v>
      </c>
      <c r="D61" s="3">
        <v>400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222</v>
      </c>
      <c r="C62" s="3">
        <v>350</v>
      </c>
      <c r="D62" s="3">
        <v>1</v>
      </c>
      <c r="E62" s="3">
        <v>3</v>
      </c>
      <c r="F62" s="3" t="s">
        <v>12</v>
      </c>
      <c r="G62" s="3">
        <v>0</v>
      </c>
      <c r="H62" s="3">
        <v>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3:L8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93</v>
      </c>
      <c r="C9" s="3">
        <v>14</v>
      </c>
      <c r="D9" s="3">
        <v>22</v>
      </c>
      <c r="E9" s="3">
        <v>59.29</v>
      </c>
      <c r="F9" s="3" t="s">
        <v>10</v>
      </c>
      <c r="G9" s="3">
        <v>59.29</v>
      </c>
      <c r="H9" s="3">
        <v>0</v>
      </c>
      <c r="I9" s="3">
        <v>100</v>
      </c>
      <c r="J9">
        <f t="shared" si="0"/>
        <v>1304.3799999999999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95</v>
      </c>
      <c r="C10" s="3">
        <v>20</v>
      </c>
      <c r="D10" s="3">
        <v>1000</v>
      </c>
      <c r="E10" s="3">
        <v>5.093</v>
      </c>
      <c r="F10" s="3" t="s">
        <v>14</v>
      </c>
      <c r="G10" s="3">
        <v>5.09</v>
      </c>
      <c r="H10" s="3">
        <v>0</v>
      </c>
      <c r="I10" s="3">
        <v>100</v>
      </c>
      <c r="J10">
        <f t="shared" si="0"/>
        <v>5090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96</v>
      </c>
      <c r="C11" s="3">
        <v>21</v>
      </c>
      <c r="D11" s="3">
        <v>1000</v>
      </c>
      <c r="E11" s="3">
        <v>2.782</v>
      </c>
      <c r="F11" s="3" t="s">
        <v>14</v>
      </c>
      <c r="G11" s="3">
        <v>2.78</v>
      </c>
      <c r="H11" s="3">
        <v>0</v>
      </c>
      <c r="I11" s="3">
        <v>100</v>
      </c>
      <c r="J11">
        <f t="shared" si="0"/>
        <v>2780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97</v>
      </c>
      <c r="C12" s="3">
        <v>22</v>
      </c>
      <c r="D12" s="3">
        <v>1000</v>
      </c>
      <c r="E12" s="3">
        <v>5.9290000000000003</v>
      </c>
      <c r="F12" s="3" t="s">
        <v>14</v>
      </c>
      <c r="G12" s="3">
        <v>5.93</v>
      </c>
      <c r="H12" s="3">
        <v>0</v>
      </c>
      <c r="I12" s="3">
        <v>100</v>
      </c>
      <c r="J12">
        <f t="shared" si="0"/>
        <v>5930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98</v>
      </c>
      <c r="C13" s="3">
        <v>23</v>
      </c>
      <c r="D13" s="3">
        <v>7500</v>
      </c>
      <c r="E13" s="3">
        <v>0.37</v>
      </c>
      <c r="F13" s="3" t="s">
        <v>16</v>
      </c>
      <c r="G13" s="3">
        <v>0.37</v>
      </c>
      <c r="H13" s="3">
        <v>0</v>
      </c>
      <c r="I13" s="3">
        <v>100</v>
      </c>
      <c r="J13">
        <f t="shared" si="0"/>
        <v>2775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99</v>
      </c>
      <c r="C14" s="3">
        <v>24</v>
      </c>
      <c r="D14" s="3">
        <v>7500</v>
      </c>
      <c r="E14" s="3">
        <v>0.45</v>
      </c>
      <c r="F14" s="3" t="s">
        <v>16</v>
      </c>
      <c r="G14" s="3">
        <v>0.45</v>
      </c>
      <c r="H14" s="3">
        <v>0</v>
      </c>
      <c r="I14" s="3">
        <v>100</v>
      </c>
      <c r="J14">
        <f t="shared" si="0"/>
        <v>3375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100</v>
      </c>
      <c r="C15" s="3">
        <v>25</v>
      </c>
      <c r="D15" s="3">
        <v>7500</v>
      </c>
      <c r="E15" s="3">
        <v>0.55000000000000004</v>
      </c>
      <c r="F15" s="3" t="s">
        <v>16</v>
      </c>
      <c r="G15" s="3">
        <v>0.55000000000000004</v>
      </c>
      <c r="H15" s="3">
        <v>0</v>
      </c>
      <c r="I15" s="3">
        <v>100</v>
      </c>
      <c r="J15">
        <f t="shared" si="0"/>
        <v>4125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101</v>
      </c>
      <c r="C16" s="3">
        <v>26</v>
      </c>
      <c r="D16" s="3">
        <v>7500</v>
      </c>
      <c r="E16" s="3">
        <v>0.5</v>
      </c>
      <c r="F16" s="3" t="s">
        <v>16</v>
      </c>
      <c r="G16" s="3">
        <v>0.5</v>
      </c>
      <c r="H16" s="3">
        <v>0</v>
      </c>
      <c r="I16" s="3">
        <v>100</v>
      </c>
      <c r="J16">
        <f t="shared" si="0"/>
        <v>3750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102</v>
      </c>
      <c r="C17" s="3">
        <v>29</v>
      </c>
      <c r="D17" s="3">
        <v>7500</v>
      </c>
      <c r="E17" s="3">
        <v>1.25</v>
      </c>
      <c r="F17" s="3" t="s">
        <v>16</v>
      </c>
      <c r="G17" s="3">
        <v>1.25</v>
      </c>
      <c r="H17" s="3">
        <v>0</v>
      </c>
      <c r="I17" s="3">
        <v>100</v>
      </c>
      <c r="J17">
        <f t="shared" si="0"/>
        <v>9375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103</v>
      </c>
      <c r="C18" s="3">
        <v>32</v>
      </c>
      <c r="D18" s="3">
        <v>7500</v>
      </c>
      <c r="E18" s="3">
        <v>0.14000000000000001</v>
      </c>
      <c r="F18" s="3" t="s">
        <v>16</v>
      </c>
      <c r="G18" s="3">
        <v>0.14000000000000001</v>
      </c>
      <c r="H18" s="3">
        <v>0</v>
      </c>
      <c r="I18" s="3">
        <v>100</v>
      </c>
      <c r="J18">
        <f t="shared" si="0"/>
        <v>1050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104</v>
      </c>
      <c r="C19" s="3">
        <v>35</v>
      </c>
      <c r="D19" s="3">
        <v>7500</v>
      </c>
      <c r="E19" s="3">
        <v>0.14000000000000001</v>
      </c>
      <c r="F19" s="3" t="s">
        <v>16</v>
      </c>
      <c r="G19" s="3">
        <v>0.14000000000000001</v>
      </c>
      <c r="H19" s="3">
        <v>0</v>
      </c>
      <c r="I19" s="3">
        <v>100</v>
      </c>
      <c r="J19">
        <f t="shared" si="0"/>
        <v>1050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104</v>
      </c>
      <c r="C20" s="3">
        <v>37</v>
      </c>
      <c r="D20" s="3">
        <v>1500</v>
      </c>
      <c r="E20" s="3">
        <v>2</v>
      </c>
      <c r="F20" s="3" t="s">
        <v>13</v>
      </c>
      <c r="G20" s="3">
        <v>2</v>
      </c>
      <c r="H20" s="3">
        <v>0</v>
      </c>
      <c r="I20" s="3">
        <v>100</v>
      </c>
      <c r="J20">
        <f t="shared" si="0"/>
        <v>3000</v>
      </c>
      <c r="K20" s="3">
        <v>0</v>
      </c>
      <c r="L20">
        <f t="shared" si="1"/>
        <v>0</v>
      </c>
    </row>
    <row r="21" spans="1:12" x14ac:dyDescent="0.25">
      <c r="A21" s="3" t="s">
        <v>66</v>
      </c>
      <c r="B21" s="3" t="s">
        <v>105</v>
      </c>
      <c r="C21" s="3">
        <v>41</v>
      </c>
      <c r="D21" s="3">
        <v>301.392</v>
      </c>
      <c r="E21" s="3">
        <v>33.923000000000002</v>
      </c>
      <c r="F21" s="3" t="s">
        <v>10</v>
      </c>
      <c r="G21" s="3">
        <v>33.92</v>
      </c>
      <c r="H21" s="3">
        <v>0</v>
      </c>
      <c r="I21" s="3">
        <v>100</v>
      </c>
      <c r="J21">
        <f t="shared" si="0"/>
        <v>10223.216640000001</v>
      </c>
      <c r="K21" s="3">
        <v>0</v>
      </c>
      <c r="L21">
        <f t="shared" si="1"/>
        <v>0</v>
      </c>
    </row>
    <row r="22" spans="1:12" x14ac:dyDescent="0.25">
      <c r="A22" s="3" t="s">
        <v>66</v>
      </c>
      <c r="B22" s="3" t="s">
        <v>106</v>
      </c>
      <c r="C22" s="3">
        <v>42</v>
      </c>
      <c r="D22" s="3">
        <v>301.392</v>
      </c>
      <c r="E22" s="3">
        <v>23.64</v>
      </c>
      <c r="F22" s="3" t="s">
        <v>10</v>
      </c>
      <c r="G22" s="3">
        <v>23.64</v>
      </c>
      <c r="H22" s="3">
        <v>0</v>
      </c>
      <c r="I22" s="3">
        <v>100</v>
      </c>
      <c r="J22">
        <f t="shared" si="0"/>
        <v>7124.9068800000005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107</v>
      </c>
      <c r="C23" s="3">
        <v>43</v>
      </c>
      <c r="D23" s="3">
        <v>301.392</v>
      </c>
      <c r="E23" s="3">
        <v>59.951700000000002</v>
      </c>
      <c r="F23" s="3" t="s">
        <v>10</v>
      </c>
      <c r="G23" s="3">
        <v>59.95</v>
      </c>
      <c r="H23" s="3">
        <v>0</v>
      </c>
      <c r="I23" s="3">
        <v>100</v>
      </c>
      <c r="J23">
        <f t="shared" si="0"/>
        <v>18068.450400000002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108</v>
      </c>
      <c r="C24" s="3">
        <v>44</v>
      </c>
      <c r="D24" s="3">
        <v>301.392</v>
      </c>
      <c r="E24" s="3">
        <v>41.28</v>
      </c>
      <c r="F24" s="3" t="s">
        <v>10</v>
      </c>
      <c r="G24" s="3">
        <v>41.28</v>
      </c>
      <c r="H24" s="3">
        <v>0</v>
      </c>
      <c r="I24" s="3">
        <v>100</v>
      </c>
      <c r="J24">
        <f t="shared" si="0"/>
        <v>12441.46176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109</v>
      </c>
      <c r="C25" s="3">
        <v>45</v>
      </c>
      <c r="D25" s="3">
        <v>301.392</v>
      </c>
      <c r="E25" s="3">
        <v>125.99</v>
      </c>
      <c r="F25" s="3" t="s">
        <v>10</v>
      </c>
      <c r="G25" s="3">
        <v>125.99</v>
      </c>
      <c r="H25" s="3">
        <v>0</v>
      </c>
      <c r="I25" s="3">
        <v>100</v>
      </c>
      <c r="J25">
        <f t="shared" si="0"/>
        <v>37972.378079999995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110</v>
      </c>
      <c r="C26" s="3">
        <v>46</v>
      </c>
      <c r="D26" s="3">
        <v>301.392</v>
      </c>
      <c r="E26" s="3">
        <v>12.26</v>
      </c>
      <c r="F26" s="3" t="s">
        <v>10</v>
      </c>
      <c r="G26" s="3">
        <v>12.26</v>
      </c>
      <c r="H26" s="3">
        <v>0</v>
      </c>
      <c r="I26" s="3">
        <v>100</v>
      </c>
      <c r="J26">
        <f t="shared" si="0"/>
        <v>3695.06592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111</v>
      </c>
      <c r="C27" s="3">
        <v>47</v>
      </c>
      <c r="D27" s="3">
        <v>301.392</v>
      </c>
      <c r="E27" s="3">
        <v>16.11</v>
      </c>
      <c r="F27" s="3" t="s">
        <v>10</v>
      </c>
      <c r="G27" s="3">
        <v>16.11</v>
      </c>
      <c r="H27" s="3">
        <v>0</v>
      </c>
      <c r="I27" s="3">
        <v>100</v>
      </c>
      <c r="J27">
        <f t="shared" si="0"/>
        <v>4855.4251199999999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112</v>
      </c>
      <c r="C28" s="3">
        <v>50</v>
      </c>
      <c r="D28" s="3">
        <v>225</v>
      </c>
      <c r="E28" s="3">
        <v>9.9</v>
      </c>
      <c r="F28" s="3" t="s">
        <v>14</v>
      </c>
      <c r="G28" s="3">
        <v>9.9</v>
      </c>
      <c r="H28" s="3">
        <v>0</v>
      </c>
      <c r="I28" s="3">
        <v>100</v>
      </c>
      <c r="J28">
        <f t="shared" si="0"/>
        <v>2227.5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113</v>
      </c>
      <c r="C29" s="3">
        <v>51</v>
      </c>
      <c r="D29" s="3">
        <v>1500</v>
      </c>
      <c r="E29" s="3">
        <v>1.32</v>
      </c>
      <c r="F29" s="3" t="s">
        <v>14</v>
      </c>
      <c r="G29" s="3">
        <v>1.32</v>
      </c>
      <c r="H29" s="3">
        <v>0</v>
      </c>
      <c r="I29" s="3">
        <v>100</v>
      </c>
      <c r="J29">
        <f t="shared" si="0"/>
        <v>1980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114</v>
      </c>
      <c r="C30" s="3">
        <v>53</v>
      </c>
      <c r="D30" s="3">
        <v>900</v>
      </c>
      <c r="E30" s="3">
        <v>4.74</v>
      </c>
      <c r="F30" s="3" t="s">
        <v>14</v>
      </c>
      <c r="G30" s="3">
        <v>4.74</v>
      </c>
      <c r="H30" s="3">
        <v>0</v>
      </c>
      <c r="I30" s="3">
        <v>100</v>
      </c>
      <c r="J30">
        <f t="shared" si="0"/>
        <v>4266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115</v>
      </c>
      <c r="C31" s="3">
        <v>55</v>
      </c>
      <c r="D31" s="3">
        <v>2000</v>
      </c>
      <c r="E31" s="3">
        <v>2.85</v>
      </c>
      <c r="F31" s="3" t="s">
        <v>14</v>
      </c>
      <c r="G31" s="3">
        <v>2.85</v>
      </c>
      <c r="H31" s="3">
        <v>0</v>
      </c>
      <c r="I31" s="3">
        <v>100</v>
      </c>
      <c r="J31">
        <f t="shared" si="0"/>
        <v>5700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116</v>
      </c>
      <c r="C32" s="3">
        <v>58</v>
      </c>
      <c r="D32" s="3">
        <v>225</v>
      </c>
      <c r="E32" s="3">
        <v>13.083</v>
      </c>
      <c r="F32" s="3" t="s">
        <v>14</v>
      </c>
      <c r="G32" s="3">
        <v>13.08</v>
      </c>
      <c r="H32" s="3">
        <v>0</v>
      </c>
      <c r="I32" s="3">
        <v>100</v>
      </c>
      <c r="J32">
        <f t="shared" si="0"/>
        <v>2943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117</v>
      </c>
      <c r="C33" s="3">
        <v>61</v>
      </c>
      <c r="D33" s="3">
        <v>2000</v>
      </c>
      <c r="E33" s="3">
        <v>1.7010000000000001</v>
      </c>
      <c r="F33" s="3" t="s">
        <v>14</v>
      </c>
      <c r="G33" s="3">
        <v>1.7</v>
      </c>
      <c r="H33" s="3">
        <v>0</v>
      </c>
      <c r="I33" s="3">
        <v>100</v>
      </c>
      <c r="J33">
        <f t="shared" si="0"/>
        <v>3400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118</v>
      </c>
      <c r="C34" s="3">
        <v>63</v>
      </c>
      <c r="D34" s="3">
        <v>1500</v>
      </c>
      <c r="E34" s="3">
        <v>0.61</v>
      </c>
      <c r="F34" s="3" t="s">
        <v>14</v>
      </c>
      <c r="G34" s="3">
        <v>0.61</v>
      </c>
      <c r="H34" s="3">
        <v>0</v>
      </c>
      <c r="I34" s="3">
        <v>100</v>
      </c>
      <c r="J34">
        <f t="shared" si="0"/>
        <v>915</v>
      </c>
      <c r="K34" s="3">
        <v>0</v>
      </c>
      <c r="L34">
        <f t="shared" si="1"/>
        <v>0</v>
      </c>
    </row>
    <row r="35" spans="1:12" x14ac:dyDescent="0.25">
      <c r="A35" s="3" t="s">
        <v>50</v>
      </c>
      <c r="B35" s="3" t="s">
        <v>118</v>
      </c>
      <c r="C35" s="3">
        <v>65</v>
      </c>
      <c r="D35" s="3">
        <v>3000</v>
      </c>
      <c r="E35" s="3">
        <v>0.61</v>
      </c>
      <c r="F35" s="3" t="s">
        <v>14</v>
      </c>
      <c r="G35" s="3">
        <v>0</v>
      </c>
      <c r="H35" s="3">
        <v>0.61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18</v>
      </c>
      <c r="B36" s="3" t="s">
        <v>119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69</v>
      </c>
      <c r="D37" s="3">
        <v>7500</v>
      </c>
      <c r="E37" s="3">
        <v>0.5</v>
      </c>
      <c r="F37" s="3" t="s">
        <v>16</v>
      </c>
      <c r="G37" s="3">
        <v>0.5</v>
      </c>
      <c r="H37" s="3">
        <v>0</v>
      </c>
      <c r="I37" s="3">
        <v>100</v>
      </c>
      <c r="J37">
        <f t="shared" si="0"/>
        <v>3750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1.1000000000000001</v>
      </c>
      <c r="H38" s="3">
        <v>0</v>
      </c>
      <c r="I38" s="3">
        <v>100</v>
      </c>
      <c r="J38">
        <f t="shared" si="0"/>
        <v>8250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0.14000000000000001</v>
      </c>
      <c r="H39" s="3">
        <v>0</v>
      </c>
      <c r="I39" s="3">
        <v>100</v>
      </c>
      <c r="J39">
        <f t="shared" si="0"/>
        <v>1050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123</v>
      </c>
      <c r="C40" s="3">
        <v>80</v>
      </c>
      <c r="D40" s="3">
        <v>7500</v>
      </c>
      <c r="E40" s="3">
        <v>0.15</v>
      </c>
      <c r="F40" s="3" t="s">
        <v>16</v>
      </c>
      <c r="G40" s="3">
        <v>0.15</v>
      </c>
      <c r="H40" s="3">
        <v>0</v>
      </c>
      <c r="I40" s="3">
        <v>100</v>
      </c>
      <c r="J40">
        <f t="shared" si="0"/>
        <v>1125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124</v>
      </c>
      <c r="C41" s="3">
        <v>84</v>
      </c>
      <c r="D41" s="3">
        <v>301.392</v>
      </c>
      <c r="E41" s="3">
        <v>41.58</v>
      </c>
      <c r="F41" s="3" t="s">
        <v>10</v>
      </c>
      <c r="G41" s="3">
        <v>41.58</v>
      </c>
      <c r="H41" s="3">
        <v>0</v>
      </c>
      <c r="I41" s="3">
        <v>100</v>
      </c>
      <c r="J41">
        <f t="shared" si="0"/>
        <v>12531.879359999999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125</v>
      </c>
      <c r="C42" s="3">
        <v>85</v>
      </c>
      <c r="D42" s="3">
        <v>301.392</v>
      </c>
      <c r="E42" s="3">
        <v>125.21</v>
      </c>
      <c r="F42" s="3" t="s">
        <v>10</v>
      </c>
      <c r="G42" s="3">
        <v>125.21</v>
      </c>
      <c r="H42" s="3">
        <v>0</v>
      </c>
      <c r="I42" s="3">
        <v>100</v>
      </c>
      <c r="J42">
        <f t="shared" si="0"/>
        <v>37737.29232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126</v>
      </c>
      <c r="C43" s="3">
        <v>86</v>
      </c>
      <c r="D43" s="3">
        <v>301.392</v>
      </c>
      <c r="E43" s="3">
        <v>12.26</v>
      </c>
      <c r="F43" s="3" t="s">
        <v>10</v>
      </c>
      <c r="G43" s="3">
        <v>12.26</v>
      </c>
      <c r="H43" s="3">
        <v>0</v>
      </c>
      <c r="I43" s="3">
        <v>100</v>
      </c>
      <c r="J43">
        <f t="shared" si="0"/>
        <v>3695.06592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127</v>
      </c>
      <c r="C44" s="3">
        <v>87</v>
      </c>
      <c r="D44" s="3">
        <v>301.392</v>
      </c>
      <c r="E44" s="3">
        <v>17.63</v>
      </c>
      <c r="F44" s="3" t="s">
        <v>10</v>
      </c>
      <c r="G44" s="3">
        <v>17.63</v>
      </c>
      <c r="H44" s="3">
        <v>0</v>
      </c>
      <c r="I44" s="3">
        <v>100</v>
      </c>
      <c r="J44">
        <f t="shared" si="0"/>
        <v>5313.5409599999994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2.3199999999999998</v>
      </c>
      <c r="H45" s="3">
        <v>0</v>
      </c>
      <c r="I45" s="3">
        <v>100</v>
      </c>
      <c r="J45">
        <f t="shared" si="0"/>
        <v>4640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91</v>
      </c>
      <c r="D46" s="3">
        <v>225</v>
      </c>
      <c r="E46" s="3">
        <v>13.561</v>
      </c>
      <c r="F46" s="3" t="s">
        <v>14</v>
      </c>
      <c r="G46" s="3">
        <v>13.56</v>
      </c>
      <c r="H46" s="3">
        <v>0</v>
      </c>
      <c r="I46" s="3">
        <v>100</v>
      </c>
      <c r="J46">
        <f t="shared" si="0"/>
        <v>3051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130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1.41</v>
      </c>
      <c r="H47" s="3">
        <v>0</v>
      </c>
      <c r="I47" s="3">
        <v>100</v>
      </c>
      <c r="J47">
        <f t="shared" si="0"/>
        <v>2820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131</v>
      </c>
      <c r="C48" s="3">
        <v>93</v>
      </c>
      <c r="D48" s="3">
        <v>1500</v>
      </c>
      <c r="E48" s="3">
        <v>0.84299999999999997</v>
      </c>
      <c r="F48" s="3" t="s">
        <v>14</v>
      </c>
      <c r="G48" s="3">
        <v>0.84</v>
      </c>
      <c r="H48" s="3">
        <v>0</v>
      </c>
      <c r="I48" s="3">
        <v>100</v>
      </c>
      <c r="J48">
        <f t="shared" si="0"/>
        <v>1260</v>
      </c>
      <c r="K48" s="3">
        <v>0</v>
      </c>
      <c r="L48">
        <f t="shared" si="1"/>
        <v>0</v>
      </c>
    </row>
    <row r="49" spans="1:12" x14ac:dyDescent="0.25">
      <c r="A49" s="3" t="s">
        <v>50</v>
      </c>
      <c r="B49" s="3" t="s">
        <v>131</v>
      </c>
      <c r="C49" s="3">
        <v>95</v>
      </c>
      <c r="D49" s="3">
        <v>3000</v>
      </c>
      <c r="E49" s="3">
        <v>0.84299999999999997</v>
      </c>
      <c r="F49" s="3" t="s">
        <v>14</v>
      </c>
      <c r="G49" s="3">
        <v>0</v>
      </c>
      <c r="H49" s="3">
        <v>0.84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100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134</v>
      </c>
      <c r="C52" s="3">
        <v>103</v>
      </c>
      <c r="D52" s="3">
        <v>7500</v>
      </c>
      <c r="E52" s="3">
        <v>0.02</v>
      </c>
      <c r="F52" s="3" t="s">
        <v>16</v>
      </c>
      <c r="G52" s="3">
        <v>0.02</v>
      </c>
      <c r="H52" s="3">
        <v>0</v>
      </c>
      <c r="I52" s="3">
        <v>100</v>
      </c>
      <c r="J52">
        <f t="shared" si="0"/>
        <v>150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135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136</v>
      </c>
      <c r="C54" s="3">
        <v>107</v>
      </c>
      <c r="D54" s="3">
        <v>301.392</v>
      </c>
      <c r="E54" s="3">
        <v>22.88</v>
      </c>
      <c r="F54" s="3" t="s">
        <v>10</v>
      </c>
      <c r="G54" s="3">
        <v>22.88</v>
      </c>
      <c r="H54" s="3">
        <v>0</v>
      </c>
      <c r="I54" s="3">
        <v>100</v>
      </c>
      <c r="J54">
        <f t="shared" si="0"/>
        <v>6895.8489599999994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137</v>
      </c>
      <c r="C55" s="3">
        <v>108</v>
      </c>
      <c r="D55" s="3">
        <v>301.392</v>
      </c>
      <c r="E55" s="3">
        <v>1.92</v>
      </c>
      <c r="F55" s="3" t="s">
        <v>10</v>
      </c>
      <c r="G55" s="3">
        <v>1.92</v>
      </c>
      <c r="H55" s="3">
        <v>0</v>
      </c>
      <c r="I55" s="3">
        <v>100</v>
      </c>
      <c r="J55">
        <f t="shared" si="0"/>
        <v>578.67264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112</v>
      </c>
      <c r="D57" s="3">
        <v>225</v>
      </c>
      <c r="E57" s="3">
        <v>1.9750000000000001</v>
      </c>
      <c r="F57" s="3" t="s">
        <v>14</v>
      </c>
      <c r="G57" s="3">
        <v>1.98</v>
      </c>
      <c r="H57" s="3">
        <v>0</v>
      </c>
      <c r="I57" s="3">
        <v>100</v>
      </c>
      <c r="J57">
        <f t="shared" si="0"/>
        <v>445.5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113</v>
      </c>
      <c r="D58" s="3">
        <v>1500</v>
      </c>
      <c r="E58" s="3">
        <v>7.0000000000000007E-2</v>
      </c>
      <c r="F58" s="3" t="s">
        <v>14</v>
      </c>
      <c r="G58" s="3">
        <v>7.0000000000000007E-2</v>
      </c>
      <c r="H58" s="3">
        <v>0</v>
      </c>
      <c r="I58" s="3">
        <v>100</v>
      </c>
      <c r="J58">
        <f t="shared" si="0"/>
        <v>105.00000000000001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406</v>
      </c>
      <c r="C59" s="3">
        <v>115</v>
      </c>
      <c r="D59" s="3">
        <v>3000</v>
      </c>
      <c r="E59" s="3">
        <v>7.0000000000000007E-2</v>
      </c>
      <c r="F59" s="3" t="s">
        <v>14</v>
      </c>
      <c r="G59" s="3">
        <v>0</v>
      </c>
      <c r="H59" s="3">
        <v>7.0000000000000007E-2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43</v>
      </c>
      <c r="F60" s="3" t="s">
        <v>13</v>
      </c>
      <c r="G60" s="3">
        <v>43</v>
      </c>
      <c r="H60" s="3">
        <v>0</v>
      </c>
      <c r="I60" s="3">
        <v>100</v>
      </c>
      <c r="J60">
        <f t="shared" si="0"/>
        <v>2150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142</v>
      </c>
      <c r="C63" s="3">
        <v>120</v>
      </c>
      <c r="D63" s="3">
        <v>193.75200000000001</v>
      </c>
      <c r="E63" s="3">
        <v>106.054</v>
      </c>
      <c r="F63" s="3" t="s">
        <v>10</v>
      </c>
      <c r="G63" s="3">
        <v>90</v>
      </c>
      <c r="H63" s="3">
        <v>16.05</v>
      </c>
      <c r="I63" s="3">
        <v>84.861999999999995</v>
      </c>
      <c r="J63">
        <f t="shared" si="0"/>
        <v>17437.68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143</v>
      </c>
      <c r="C64" s="3">
        <v>124</v>
      </c>
      <c r="D64" s="3">
        <v>193.75200000000001</v>
      </c>
      <c r="E64" s="3">
        <v>113.20140000000001</v>
      </c>
      <c r="F64" s="3" t="s">
        <v>10</v>
      </c>
      <c r="G64" s="3">
        <v>113.2</v>
      </c>
      <c r="H64" s="3">
        <v>0</v>
      </c>
      <c r="I64" s="3">
        <v>100</v>
      </c>
      <c r="J64">
        <f t="shared" si="0"/>
        <v>21932.726400000003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144</v>
      </c>
      <c r="C65" s="3">
        <v>129</v>
      </c>
      <c r="D65" s="3">
        <v>193.75200000000001</v>
      </c>
      <c r="E65" s="3">
        <v>69.959999999999994</v>
      </c>
      <c r="F65" s="3" t="s">
        <v>10</v>
      </c>
      <c r="G65" s="3">
        <v>0</v>
      </c>
      <c r="H65" s="3">
        <v>69.959999999999994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145</v>
      </c>
      <c r="C66" s="3">
        <v>133</v>
      </c>
      <c r="D66" s="3">
        <v>65.599999999999994</v>
      </c>
      <c r="E66" s="3">
        <v>27.15</v>
      </c>
      <c r="F66" s="3" t="s">
        <v>19</v>
      </c>
      <c r="G66" s="3">
        <v>0</v>
      </c>
      <c r="H66" s="3">
        <v>27.15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146</v>
      </c>
      <c r="C67" s="3">
        <v>137</v>
      </c>
      <c r="D67" s="3">
        <v>65.599999999999994</v>
      </c>
      <c r="E67" s="3">
        <v>43.88</v>
      </c>
      <c r="F67" s="3" t="s">
        <v>19</v>
      </c>
      <c r="G67" s="3">
        <v>0</v>
      </c>
      <c r="H67" s="3">
        <v>43.88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147</v>
      </c>
      <c r="C69" s="3">
        <v>140</v>
      </c>
      <c r="D69" s="3">
        <v>8.0730000000000004</v>
      </c>
      <c r="E69" s="3">
        <v>348.38499999999999</v>
      </c>
      <c r="F69" s="3" t="s">
        <v>10</v>
      </c>
      <c r="G69" s="3">
        <v>0</v>
      </c>
      <c r="H69" s="3">
        <v>348.39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148</v>
      </c>
      <c r="C70" s="3">
        <v>142</v>
      </c>
      <c r="D70" s="3">
        <v>139.93199999999999</v>
      </c>
      <c r="E70" s="3">
        <v>65.55</v>
      </c>
      <c r="F70" s="3" t="s">
        <v>10</v>
      </c>
      <c r="G70" s="3">
        <v>0</v>
      </c>
      <c r="H70" s="3">
        <v>65.55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149</v>
      </c>
      <c r="C71" s="3">
        <v>143</v>
      </c>
      <c r="D71" s="3">
        <v>139.93199999999999</v>
      </c>
      <c r="E71" s="3">
        <v>166.76</v>
      </c>
      <c r="F71" s="3" t="s">
        <v>10</v>
      </c>
      <c r="G71" s="3">
        <v>0</v>
      </c>
      <c r="H71" s="3">
        <v>166.76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150</v>
      </c>
      <c r="C72" s="3">
        <v>147</v>
      </c>
      <c r="D72" s="3">
        <v>193.75200000000001</v>
      </c>
      <c r="E72" s="3">
        <v>173.10900000000001</v>
      </c>
      <c r="F72" s="3" t="s">
        <v>10</v>
      </c>
      <c r="G72" s="3">
        <v>0</v>
      </c>
      <c r="H72" s="3">
        <v>173.11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152</v>
      </c>
      <c r="C74" s="3">
        <v>151</v>
      </c>
      <c r="D74" s="3">
        <v>139.93199999999999</v>
      </c>
      <c r="E74" s="3">
        <v>61.661999999999999</v>
      </c>
      <c r="F74" s="3" t="s">
        <v>10</v>
      </c>
      <c r="G74" s="3">
        <v>0</v>
      </c>
      <c r="H74" s="3">
        <v>61.66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153</v>
      </c>
      <c r="C75" s="3">
        <v>152</v>
      </c>
      <c r="D75" s="3">
        <v>139.93199999999999</v>
      </c>
      <c r="E75" s="3">
        <v>185.88300000000001</v>
      </c>
      <c r="F75" s="3" t="s">
        <v>10</v>
      </c>
      <c r="G75" s="3">
        <v>0</v>
      </c>
      <c r="H75" s="3">
        <v>185.88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154</v>
      </c>
      <c r="C76" s="3">
        <v>156</v>
      </c>
      <c r="D76" s="3">
        <v>193.75200000000001</v>
      </c>
      <c r="E76" s="3">
        <v>150.161</v>
      </c>
      <c r="F76" s="3" t="s">
        <v>10</v>
      </c>
      <c r="G76" s="3">
        <v>0</v>
      </c>
      <c r="H76" s="3">
        <v>150.16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155</v>
      </c>
      <c r="C77" s="3">
        <v>160</v>
      </c>
      <c r="D77" s="3">
        <v>139.93199999999999</v>
      </c>
      <c r="E77" s="3">
        <v>10.287000000000001</v>
      </c>
      <c r="F77" s="3" t="s">
        <v>10</v>
      </c>
      <c r="G77" s="3">
        <v>0</v>
      </c>
      <c r="H77" s="3">
        <v>10.29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156</v>
      </c>
      <c r="C78" s="3">
        <v>161</v>
      </c>
      <c r="D78" s="3">
        <v>139.93199999999999</v>
      </c>
      <c r="E78" s="3">
        <v>66.94</v>
      </c>
      <c r="F78" s="3" t="s">
        <v>10</v>
      </c>
      <c r="G78" s="3">
        <v>0</v>
      </c>
      <c r="H78" s="3">
        <v>66.94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157</v>
      </c>
      <c r="C79" s="3">
        <v>165</v>
      </c>
      <c r="D79" s="3">
        <v>193.75200000000001</v>
      </c>
      <c r="E79" s="3">
        <v>87.48</v>
      </c>
      <c r="F79" s="3" t="s">
        <v>10</v>
      </c>
      <c r="G79" s="3">
        <v>0</v>
      </c>
      <c r="H79" s="3">
        <v>87.48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197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214</v>
      </c>
      <c r="C82" s="3">
        <v>277</v>
      </c>
      <c r="D82" s="3">
        <v>34</v>
      </c>
      <c r="E82" s="3">
        <v>76.528999999999996</v>
      </c>
      <c r="F82" s="3" t="s">
        <v>31</v>
      </c>
      <c r="G82" s="3">
        <v>0</v>
      </c>
      <c r="H82" s="3">
        <v>76.53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215</v>
      </c>
      <c r="C83" s="3">
        <v>278</v>
      </c>
      <c r="D83" s="3">
        <v>77</v>
      </c>
      <c r="E83" s="3">
        <v>29.302600000000002</v>
      </c>
      <c r="F83" s="3" t="s">
        <v>31</v>
      </c>
      <c r="G83" s="3">
        <v>29.3</v>
      </c>
      <c r="H83" s="3">
        <v>0</v>
      </c>
      <c r="I83" s="3">
        <v>100</v>
      </c>
      <c r="J83">
        <f t="shared" si="2"/>
        <v>2256.1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216</v>
      </c>
      <c r="C84" s="3">
        <v>279</v>
      </c>
      <c r="D84" s="3">
        <v>23</v>
      </c>
      <c r="E84" s="3">
        <v>66</v>
      </c>
      <c r="F84" s="3" t="s">
        <v>23</v>
      </c>
      <c r="G84" s="3">
        <v>0</v>
      </c>
      <c r="H84" s="3">
        <v>66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30</v>
      </c>
      <c r="B85" s="3" t="s">
        <v>217</v>
      </c>
      <c r="C85" s="3">
        <v>280</v>
      </c>
      <c r="D85" s="3">
        <v>151</v>
      </c>
      <c r="E85" s="3">
        <v>17.375499999999999</v>
      </c>
      <c r="F85" s="3" t="s">
        <v>31</v>
      </c>
      <c r="G85" s="3">
        <v>0</v>
      </c>
      <c r="H85" s="3">
        <v>17.38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219</v>
      </c>
      <c r="C86" s="3">
        <v>283</v>
      </c>
      <c r="D86" s="3">
        <v>400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222</v>
      </c>
      <c r="C87" s="3">
        <v>350</v>
      </c>
      <c r="D87" s="3">
        <v>1</v>
      </c>
      <c r="E87" s="3">
        <v>3</v>
      </c>
      <c r="F87" s="3" t="s">
        <v>12</v>
      </c>
      <c r="G87" s="3">
        <v>0</v>
      </c>
      <c r="H87" s="3">
        <v>3</v>
      </c>
      <c r="I87" s="3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3:I42"/>
  <sheetViews>
    <sheetView workbookViewId="0">
      <selection activeCell="J4" sqref="J4"/>
    </sheetView>
  </sheetViews>
  <sheetFormatPr defaultRowHeight="15" x14ac:dyDescent="0.25"/>
  <cols>
    <col min="1" max="1" width="29" bestFit="1" customWidth="1"/>
    <col min="2" max="2" width="41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</cols>
  <sheetData>
    <row r="3" spans="1:9" s="2" customFormat="1" ht="33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4" t="s">
        <v>6</v>
      </c>
    </row>
    <row r="4" spans="1:9" x14ac:dyDescent="0.25">
      <c r="A4" s="3" t="s">
        <v>39</v>
      </c>
      <c r="B4" s="50" t="s">
        <v>86</v>
      </c>
      <c r="C4" s="3">
        <v>2</v>
      </c>
      <c r="D4" s="3">
        <v>4000</v>
      </c>
      <c r="E4" s="3">
        <v>1</v>
      </c>
      <c r="F4" s="3" t="s">
        <v>12</v>
      </c>
      <c r="G4" s="3">
        <v>1</v>
      </c>
      <c r="H4" s="3">
        <f>E4-G4</f>
        <v>0</v>
      </c>
      <c r="I4" s="5">
        <f>G4/E4</f>
        <v>1</v>
      </c>
    </row>
    <row r="5" spans="1:9" x14ac:dyDescent="0.25">
      <c r="A5" s="3" t="s">
        <v>39</v>
      </c>
      <c r="B5" s="50" t="s">
        <v>87</v>
      </c>
      <c r="C5" s="3">
        <v>3</v>
      </c>
      <c r="D5" s="3">
        <v>500</v>
      </c>
      <c r="E5" s="3">
        <v>2</v>
      </c>
      <c r="F5" s="3" t="s">
        <v>13</v>
      </c>
      <c r="G5" s="3">
        <v>2</v>
      </c>
      <c r="H5" s="3">
        <f t="shared" ref="H5:H42" si="0">E5-G5</f>
        <v>0</v>
      </c>
      <c r="I5" s="5">
        <f t="shared" ref="I5:I42" si="1">G5/E5</f>
        <v>1</v>
      </c>
    </row>
    <row r="6" spans="1:9" x14ac:dyDescent="0.25">
      <c r="A6" s="3" t="s">
        <v>39</v>
      </c>
      <c r="B6" s="50" t="s">
        <v>88</v>
      </c>
      <c r="C6" s="3">
        <v>4</v>
      </c>
      <c r="D6" s="3">
        <v>211.68</v>
      </c>
      <c r="E6" s="3">
        <v>101.87</v>
      </c>
      <c r="F6" s="3" t="s">
        <v>14</v>
      </c>
      <c r="G6" s="3">
        <v>101.87</v>
      </c>
      <c r="H6" s="3">
        <f t="shared" si="0"/>
        <v>0</v>
      </c>
      <c r="I6" s="5">
        <f t="shared" si="1"/>
        <v>1</v>
      </c>
    </row>
    <row r="7" spans="1:9" x14ac:dyDescent="0.25">
      <c r="A7" s="3" t="s">
        <v>39</v>
      </c>
      <c r="B7" s="50" t="s">
        <v>89</v>
      </c>
      <c r="C7" s="3">
        <v>5</v>
      </c>
      <c r="D7" s="3">
        <v>22</v>
      </c>
      <c r="E7" s="3">
        <v>50.93</v>
      </c>
      <c r="F7" s="3" t="s">
        <v>10</v>
      </c>
      <c r="G7" s="3">
        <v>50.93</v>
      </c>
      <c r="H7" s="3">
        <f t="shared" si="0"/>
        <v>0</v>
      </c>
      <c r="I7" s="5">
        <f t="shared" si="1"/>
        <v>1</v>
      </c>
    </row>
    <row r="8" spans="1:9" x14ac:dyDescent="0.25">
      <c r="A8" s="3" t="s">
        <v>39</v>
      </c>
      <c r="B8" s="50" t="s">
        <v>90</v>
      </c>
      <c r="C8" s="3">
        <v>8</v>
      </c>
      <c r="D8" s="3">
        <v>141.12</v>
      </c>
      <c r="E8" s="3">
        <v>78.55</v>
      </c>
      <c r="F8" s="3" t="s">
        <v>14</v>
      </c>
      <c r="G8" s="3">
        <v>78.55</v>
      </c>
      <c r="H8" s="3">
        <f t="shared" si="0"/>
        <v>0</v>
      </c>
      <c r="I8" s="5">
        <f t="shared" si="1"/>
        <v>1</v>
      </c>
    </row>
    <row r="9" spans="1:9" x14ac:dyDescent="0.25">
      <c r="A9" s="3" t="s">
        <v>9</v>
      </c>
      <c r="B9" s="50" t="s">
        <v>98</v>
      </c>
      <c r="C9" s="3">
        <v>23</v>
      </c>
      <c r="D9" s="3">
        <v>7500</v>
      </c>
      <c r="E9" s="3">
        <v>0.37</v>
      </c>
      <c r="F9" s="3" t="s">
        <v>16</v>
      </c>
      <c r="G9" s="3">
        <v>0.37</v>
      </c>
      <c r="H9" s="3">
        <f t="shared" si="0"/>
        <v>0</v>
      </c>
      <c r="I9" s="5">
        <f t="shared" si="1"/>
        <v>1</v>
      </c>
    </row>
    <row r="10" spans="1:9" x14ac:dyDescent="0.25">
      <c r="A10" s="3" t="s">
        <v>9</v>
      </c>
      <c r="B10" s="50" t="s">
        <v>99</v>
      </c>
      <c r="C10" s="3">
        <v>24</v>
      </c>
      <c r="D10" s="3">
        <v>7500</v>
      </c>
      <c r="E10" s="3">
        <v>0.45</v>
      </c>
      <c r="F10" s="3" t="s">
        <v>16</v>
      </c>
      <c r="G10" s="3">
        <v>0.45</v>
      </c>
      <c r="H10" s="3">
        <f t="shared" si="0"/>
        <v>0</v>
      </c>
      <c r="I10" s="5">
        <f t="shared" si="1"/>
        <v>1</v>
      </c>
    </row>
    <row r="11" spans="1:9" x14ac:dyDescent="0.25">
      <c r="A11" s="3" t="s">
        <v>9</v>
      </c>
      <c r="B11" s="50" t="s">
        <v>100</v>
      </c>
      <c r="C11" s="3">
        <v>25</v>
      </c>
      <c r="D11" s="3">
        <v>7500</v>
      </c>
      <c r="E11" s="3">
        <v>0.55000000000000004</v>
      </c>
      <c r="F11" s="3" t="s">
        <v>16</v>
      </c>
      <c r="G11" s="3">
        <v>0.55000000000000004</v>
      </c>
      <c r="H11" s="3">
        <f t="shared" si="0"/>
        <v>0</v>
      </c>
      <c r="I11" s="5">
        <f t="shared" si="1"/>
        <v>1</v>
      </c>
    </row>
    <row r="12" spans="1:9" x14ac:dyDescent="0.25">
      <c r="A12" s="3" t="s">
        <v>9</v>
      </c>
      <c r="B12" s="50" t="s">
        <v>101</v>
      </c>
      <c r="C12" s="3">
        <v>26</v>
      </c>
      <c r="D12" s="3">
        <v>7500</v>
      </c>
      <c r="E12" s="3">
        <v>0.5</v>
      </c>
      <c r="F12" s="3" t="s">
        <v>16</v>
      </c>
      <c r="G12" s="3">
        <v>0.5</v>
      </c>
      <c r="H12" s="3">
        <f t="shared" si="0"/>
        <v>0</v>
      </c>
      <c r="I12" s="5">
        <f t="shared" si="1"/>
        <v>1</v>
      </c>
    </row>
    <row r="13" spans="1:9" x14ac:dyDescent="0.25">
      <c r="A13" s="3" t="s">
        <v>9</v>
      </c>
      <c r="B13" s="50" t="s">
        <v>102</v>
      </c>
      <c r="C13" s="3">
        <v>29</v>
      </c>
      <c r="D13" s="3">
        <v>7500</v>
      </c>
      <c r="E13" s="3">
        <v>1.25</v>
      </c>
      <c r="F13" s="3" t="s">
        <v>16</v>
      </c>
      <c r="G13" s="3">
        <v>0</v>
      </c>
      <c r="H13" s="3">
        <f t="shared" si="0"/>
        <v>1.25</v>
      </c>
      <c r="I13" s="5">
        <f t="shared" si="1"/>
        <v>0</v>
      </c>
    </row>
    <row r="14" spans="1:9" x14ac:dyDescent="0.25">
      <c r="A14" s="3" t="s">
        <v>9</v>
      </c>
      <c r="B14" s="50" t="s">
        <v>103</v>
      </c>
      <c r="C14" s="3">
        <v>32</v>
      </c>
      <c r="D14" s="3">
        <v>7500</v>
      </c>
      <c r="E14" s="3">
        <v>0.14000000000000001</v>
      </c>
      <c r="F14" s="3" t="s">
        <v>16</v>
      </c>
      <c r="G14" s="3">
        <v>0.14000000000000001</v>
      </c>
      <c r="H14" s="3">
        <f t="shared" si="0"/>
        <v>0</v>
      </c>
      <c r="I14" s="5">
        <f t="shared" si="1"/>
        <v>1</v>
      </c>
    </row>
    <row r="15" spans="1:9" x14ac:dyDescent="0.25">
      <c r="A15" s="3" t="s">
        <v>9</v>
      </c>
      <c r="B15" s="50" t="s">
        <v>104</v>
      </c>
      <c r="C15" s="3">
        <v>35</v>
      </c>
      <c r="D15" s="3">
        <v>7500</v>
      </c>
      <c r="E15" s="3">
        <v>0.14000000000000001</v>
      </c>
      <c r="F15" s="3" t="s">
        <v>16</v>
      </c>
      <c r="G15" s="3">
        <v>0</v>
      </c>
      <c r="H15" s="3">
        <f t="shared" si="0"/>
        <v>0.14000000000000001</v>
      </c>
      <c r="I15" s="5">
        <f t="shared" si="1"/>
        <v>0</v>
      </c>
    </row>
    <row r="16" spans="1:9" x14ac:dyDescent="0.25">
      <c r="A16" s="3" t="s">
        <v>66</v>
      </c>
      <c r="B16" s="50" t="s">
        <v>105</v>
      </c>
      <c r="C16" s="3">
        <v>41</v>
      </c>
      <c r="D16" s="3">
        <v>322.92</v>
      </c>
      <c r="E16" s="3">
        <v>26.48</v>
      </c>
      <c r="F16" s="3" t="s">
        <v>10</v>
      </c>
      <c r="G16" s="3">
        <v>26.48</v>
      </c>
      <c r="H16" s="3">
        <f t="shared" si="0"/>
        <v>0</v>
      </c>
      <c r="I16" s="5">
        <f t="shared" si="1"/>
        <v>1</v>
      </c>
    </row>
    <row r="17" spans="1:9" x14ac:dyDescent="0.25">
      <c r="A17" s="3" t="s">
        <v>66</v>
      </c>
      <c r="B17" s="50" t="s">
        <v>106</v>
      </c>
      <c r="C17" s="3">
        <v>42</v>
      </c>
      <c r="D17" s="3">
        <v>322.92</v>
      </c>
      <c r="E17" s="3">
        <v>23.64</v>
      </c>
      <c r="F17" s="3" t="s">
        <v>10</v>
      </c>
      <c r="G17" s="3">
        <v>23.64</v>
      </c>
      <c r="H17" s="3">
        <f t="shared" si="0"/>
        <v>0</v>
      </c>
      <c r="I17" s="5">
        <f t="shared" si="1"/>
        <v>1</v>
      </c>
    </row>
    <row r="18" spans="1:9" x14ac:dyDescent="0.25">
      <c r="A18" s="3" t="s">
        <v>66</v>
      </c>
      <c r="B18" s="50" t="s">
        <v>107</v>
      </c>
      <c r="C18" s="3">
        <v>43</v>
      </c>
      <c r="D18" s="3">
        <v>322.92</v>
      </c>
      <c r="E18" s="3">
        <v>54.72</v>
      </c>
      <c r="F18" s="3" t="s">
        <v>10</v>
      </c>
      <c r="G18" s="3">
        <v>54.72</v>
      </c>
      <c r="H18" s="3">
        <f t="shared" si="0"/>
        <v>0</v>
      </c>
      <c r="I18" s="5">
        <f t="shared" si="1"/>
        <v>1</v>
      </c>
    </row>
    <row r="19" spans="1:9" x14ac:dyDescent="0.25">
      <c r="A19" s="3" t="s">
        <v>66</v>
      </c>
      <c r="B19" s="50" t="s">
        <v>108</v>
      </c>
      <c r="C19" s="3">
        <v>44</v>
      </c>
      <c r="D19" s="3">
        <v>322.92</v>
      </c>
      <c r="E19" s="3">
        <v>41.28</v>
      </c>
      <c r="F19" s="3" t="s">
        <v>10</v>
      </c>
      <c r="G19" s="3">
        <v>0</v>
      </c>
      <c r="H19" s="3">
        <f t="shared" si="0"/>
        <v>41.28</v>
      </c>
      <c r="I19" s="5">
        <f t="shared" si="1"/>
        <v>0</v>
      </c>
    </row>
    <row r="20" spans="1:9" x14ac:dyDescent="0.25">
      <c r="A20" s="3" t="s">
        <v>66</v>
      </c>
      <c r="B20" s="50" t="s">
        <v>109</v>
      </c>
      <c r="C20" s="3">
        <v>45</v>
      </c>
      <c r="D20" s="3">
        <v>322.92</v>
      </c>
      <c r="E20" s="3">
        <v>125.99</v>
      </c>
      <c r="F20" s="3" t="s">
        <v>10</v>
      </c>
      <c r="G20" s="3">
        <v>0</v>
      </c>
      <c r="H20" s="3">
        <f t="shared" si="0"/>
        <v>125.99</v>
      </c>
      <c r="I20" s="5">
        <f t="shared" si="1"/>
        <v>0</v>
      </c>
    </row>
    <row r="21" spans="1:9" x14ac:dyDescent="0.25">
      <c r="A21" s="3" t="s">
        <v>66</v>
      </c>
      <c r="B21" s="50" t="s">
        <v>110</v>
      </c>
      <c r="C21" s="3">
        <v>46</v>
      </c>
      <c r="D21" s="3">
        <v>322.92</v>
      </c>
      <c r="E21" s="3">
        <v>12.26</v>
      </c>
      <c r="F21" s="3" t="s">
        <v>10</v>
      </c>
      <c r="G21" s="3">
        <v>0</v>
      </c>
      <c r="H21" s="3">
        <f t="shared" si="0"/>
        <v>12.26</v>
      </c>
      <c r="I21" s="5">
        <f t="shared" si="1"/>
        <v>0</v>
      </c>
    </row>
    <row r="22" spans="1:9" x14ac:dyDescent="0.25">
      <c r="A22" s="3" t="s">
        <v>66</v>
      </c>
      <c r="B22" s="50" t="s">
        <v>111</v>
      </c>
      <c r="C22" s="3">
        <v>47</v>
      </c>
      <c r="D22" s="3">
        <v>322.92</v>
      </c>
      <c r="E22" s="3">
        <v>9.2505000000000006</v>
      </c>
      <c r="F22" s="3" t="s">
        <v>10</v>
      </c>
      <c r="G22" s="3">
        <v>0</v>
      </c>
      <c r="H22" s="3">
        <f t="shared" si="0"/>
        <v>9.2505000000000006</v>
      </c>
      <c r="I22" s="5">
        <f t="shared" si="1"/>
        <v>0</v>
      </c>
    </row>
    <row r="23" spans="1:9" x14ac:dyDescent="0.25">
      <c r="A23" s="3" t="s">
        <v>9</v>
      </c>
      <c r="B23" s="50" t="s">
        <v>120</v>
      </c>
      <c r="C23" s="3">
        <v>69</v>
      </c>
      <c r="D23" s="3">
        <v>7500</v>
      </c>
      <c r="E23" s="3">
        <v>0.5</v>
      </c>
      <c r="F23" s="3" t="s">
        <v>16</v>
      </c>
      <c r="G23" s="3">
        <v>0</v>
      </c>
      <c r="H23" s="3">
        <f t="shared" si="0"/>
        <v>0.5</v>
      </c>
      <c r="I23" s="5">
        <f t="shared" si="1"/>
        <v>0</v>
      </c>
    </row>
    <row r="24" spans="1:9" x14ac:dyDescent="0.25">
      <c r="A24" s="3" t="s">
        <v>9</v>
      </c>
      <c r="B24" s="50" t="s">
        <v>121</v>
      </c>
      <c r="C24" s="3">
        <v>73</v>
      </c>
      <c r="D24" s="3">
        <v>7500</v>
      </c>
      <c r="E24" s="3">
        <v>1.1000000000000001</v>
      </c>
      <c r="F24" s="3" t="s">
        <v>16</v>
      </c>
      <c r="G24" s="3">
        <v>0</v>
      </c>
      <c r="H24" s="3">
        <f t="shared" si="0"/>
        <v>1.1000000000000001</v>
      </c>
      <c r="I24" s="5">
        <f t="shared" si="1"/>
        <v>0</v>
      </c>
    </row>
    <row r="25" spans="1:9" x14ac:dyDescent="0.25">
      <c r="A25" s="3" t="s">
        <v>9</v>
      </c>
      <c r="B25" s="50" t="s">
        <v>122</v>
      </c>
      <c r="C25" s="3">
        <v>77</v>
      </c>
      <c r="D25" s="3">
        <v>7500</v>
      </c>
      <c r="E25" s="3">
        <v>0.14000000000000001</v>
      </c>
      <c r="F25" s="3" t="s">
        <v>16</v>
      </c>
      <c r="G25" s="3">
        <v>0</v>
      </c>
      <c r="H25" s="3">
        <f t="shared" si="0"/>
        <v>0.14000000000000001</v>
      </c>
      <c r="I25" s="5">
        <f t="shared" si="1"/>
        <v>0</v>
      </c>
    </row>
    <row r="26" spans="1:9" x14ac:dyDescent="0.25">
      <c r="A26" s="3" t="s">
        <v>9</v>
      </c>
      <c r="B26" s="50" t="s">
        <v>123</v>
      </c>
      <c r="C26" s="3">
        <v>80</v>
      </c>
      <c r="D26" s="3">
        <v>7500</v>
      </c>
      <c r="E26" s="3">
        <v>0.15</v>
      </c>
      <c r="F26" s="3" t="s">
        <v>16</v>
      </c>
      <c r="G26" s="3">
        <v>0</v>
      </c>
      <c r="H26" s="3">
        <f t="shared" si="0"/>
        <v>0.15</v>
      </c>
      <c r="I26" s="5">
        <f t="shared" si="1"/>
        <v>0</v>
      </c>
    </row>
    <row r="27" spans="1:9" x14ac:dyDescent="0.25">
      <c r="A27" s="3" t="s">
        <v>66</v>
      </c>
      <c r="B27" s="50" t="s">
        <v>124</v>
      </c>
      <c r="C27" s="3">
        <v>84</v>
      </c>
      <c r="D27" s="3">
        <v>322.92</v>
      </c>
      <c r="E27" s="3">
        <v>41.58</v>
      </c>
      <c r="F27" s="3" t="s">
        <v>10</v>
      </c>
      <c r="G27" s="3">
        <v>0</v>
      </c>
      <c r="H27" s="3">
        <f t="shared" si="0"/>
        <v>41.58</v>
      </c>
      <c r="I27" s="5">
        <f t="shared" si="1"/>
        <v>0</v>
      </c>
    </row>
    <row r="28" spans="1:9" x14ac:dyDescent="0.25">
      <c r="A28" s="3" t="s">
        <v>66</v>
      </c>
      <c r="B28" s="50" t="s">
        <v>125</v>
      </c>
      <c r="C28" s="3">
        <v>85</v>
      </c>
      <c r="D28" s="3">
        <v>322.92</v>
      </c>
      <c r="E28" s="3">
        <v>125.21</v>
      </c>
      <c r="F28" s="3" t="s">
        <v>10</v>
      </c>
      <c r="G28" s="3">
        <v>0</v>
      </c>
      <c r="H28" s="3">
        <f t="shared" si="0"/>
        <v>125.21</v>
      </c>
      <c r="I28" s="5">
        <f t="shared" si="1"/>
        <v>0</v>
      </c>
    </row>
    <row r="29" spans="1:9" x14ac:dyDescent="0.25">
      <c r="A29" s="3" t="s">
        <v>66</v>
      </c>
      <c r="B29" s="50" t="s">
        <v>126</v>
      </c>
      <c r="C29" s="3">
        <v>86</v>
      </c>
      <c r="D29" s="3">
        <v>322.92</v>
      </c>
      <c r="E29" s="3">
        <v>12.26</v>
      </c>
      <c r="F29" s="3" t="s">
        <v>10</v>
      </c>
      <c r="G29" s="3">
        <v>0</v>
      </c>
      <c r="H29" s="3">
        <f t="shared" si="0"/>
        <v>12.26</v>
      </c>
      <c r="I29" s="5">
        <f t="shared" si="1"/>
        <v>0</v>
      </c>
    </row>
    <row r="30" spans="1:9" x14ac:dyDescent="0.25">
      <c r="A30" s="3" t="s">
        <v>66</v>
      </c>
      <c r="B30" s="50" t="s">
        <v>127</v>
      </c>
      <c r="C30" s="3">
        <v>87</v>
      </c>
      <c r="D30" s="3">
        <v>322.92</v>
      </c>
      <c r="E30" s="3">
        <v>9.8149999999999995</v>
      </c>
      <c r="F30" s="3" t="s">
        <v>10</v>
      </c>
      <c r="G30" s="3">
        <v>0</v>
      </c>
      <c r="H30" s="3">
        <f t="shared" si="0"/>
        <v>9.8149999999999995</v>
      </c>
      <c r="I30" s="5">
        <f t="shared" si="1"/>
        <v>0</v>
      </c>
    </row>
    <row r="31" spans="1:9" x14ac:dyDescent="0.25">
      <c r="A31" s="3" t="s">
        <v>9</v>
      </c>
      <c r="B31" s="50" t="s">
        <v>132</v>
      </c>
      <c r="C31" s="3">
        <v>97</v>
      </c>
      <c r="D31" s="3">
        <v>7500</v>
      </c>
      <c r="E31" s="3">
        <v>0.1</v>
      </c>
      <c r="F31" s="3" t="s">
        <v>16</v>
      </c>
      <c r="G31" s="3">
        <v>0</v>
      </c>
      <c r="H31" s="3">
        <f t="shared" si="0"/>
        <v>0.1</v>
      </c>
      <c r="I31" s="5">
        <f t="shared" si="1"/>
        <v>0</v>
      </c>
    </row>
    <row r="32" spans="1:9" x14ac:dyDescent="0.25">
      <c r="A32" s="3" t="s">
        <v>9</v>
      </c>
      <c r="B32" s="50" t="s">
        <v>133</v>
      </c>
      <c r="C32" s="3">
        <v>100</v>
      </c>
      <c r="D32" s="3">
        <v>7500</v>
      </c>
      <c r="E32" s="3">
        <v>0.17</v>
      </c>
      <c r="F32" s="3" t="s">
        <v>16</v>
      </c>
      <c r="G32" s="3">
        <v>0</v>
      </c>
      <c r="H32" s="3">
        <f t="shared" si="0"/>
        <v>0.17</v>
      </c>
      <c r="I32" s="5">
        <f t="shared" si="1"/>
        <v>0</v>
      </c>
    </row>
    <row r="33" spans="1:9" x14ac:dyDescent="0.25">
      <c r="A33" s="3" t="s">
        <v>9</v>
      </c>
      <c r="B33" s="50" t="s">
        <v>134</v>
      </c>
      <c r="C33" s="3">
        <v>103</v>
      </c>
      <c r="D33" s="3">
        <v>7500</v>
      </c>
      <c r="E33" s="3">
        <v>0.02</v>
      </c>
      <c r="F33" s="3" t="s">
        <v>16</v>
      </c>
      <c r="G33" s="3">
        <v>0</v>
      </c>
      <c r="H33" s="3">
        <f t="shared" si="0"/>
        <v>0.02</v>
      </c>
      <c r="I33" s="5">
        <f t="shared" si="1"/>
        <v>0</v>
      </c>
    </row>
    <row r="34" spans="1:9" x14ac:dyDescent="0.25">
      <c r="A34" s="3" t="s">
        <v>66</v>
      </c>
      <c r="B34" s="50" t="s">
        <v>135</v>
      </c>
      <c r="C34" s="3">
        <v>106</v>
      </c>
      <c r="D34" s="3">
        <v>322.92</v>
      </c>
      <c r="E34" s="3">
        <v>10.8</v>
      </c>
      <c r="F34" s="3" t="s">
        <v>10</v>
      </c>
      <c r="G34" s="3">
        <v>0</v>
      </c>
      <c r="H34" s="3">
        <f t="shared" si="0"/>
        <v>10.8</v>
      </c>
      <c r="I34" s="5">
        <f t="shared" si="1"/>
        <v>0</v>
      </c>
    </row>
    <row r="35" spans="1:9" x14ac:dyDescent="0.25">
      <c r="A35" s="3" t="s">
        <v>66</v>
      </c>
      <c r="B35" s="50" t="s">
        <v>136</v>
      </c>
      <c r="C35" s="3">
        <v>107</v>
      </c>
      <c r="D35" s="3">
        <v>322.92</v>
      </c>
      <c r="E35" s="3">
        <v>22.88</v>
      </c>
      <c r="F35" s="3" t="s">
        <v>10</v>
      </c>
      <c r="G35" s="3">
        <v>0</v>
      </c>
      <c r="H35" s="3">
        <f t="shared" si="0"/>
        <v>22.88</v>
      </c>
      <c r="I35" s="5">
        <f t="shared" si="1"/>
        <v>0</v>
      </c>
    </row>
    <row r="36" spans="1:9" x14ac:dyDescent="0.25">
      <c r="A36" s="3" t="s">
        <v>66</v>
      </c>
      <c r="B36" s="50" t="s">
        <v>137</v>
      </c>
      <c r="C36" s="3">
        <v>108</v>
      </c>
      <c r="D36" s="3">
        <v>322.92</v>
      </c>
      <c r="E36" s="3">
        <v>1.92</v>
      </c>
      <c r="F36" s="3" t="s">
        <v>10</v>
      </c>
      <c r="G36" s="3">
        <v>0</v>
      </c>
      <c r="H36" s="3">
        <f t="shared" si="0"/>
        <v>1.92</v>
      </c>
      <c r="I36" s="5">
        <f t="shared" si="1"/>
        <v>0</v>
      </c>
    </row>
    <row r="37" spans="1:9" x14ac:dyDescent="0.25">
      <c r="A37" s="3" t="s">
        <v>30</v>
      </c>
      <c r="B37" s="50" t="s">
        <v>214</v>
      </c>
      <c r="C37" s="3">
        <v>277</v>
      </c>
      <c r="D37" s="3">
        <v>34</v>
      </c>
      <c r="E37" s="3">
        <v>76.528999999999996</v>
      </c>
      <c r="F37" s="3" t="s">
        <v>31</v>
      </c>
      <c r="G37" s="3">
        <v>0</v>
      </c>
      <c r="H37" s="3">
        <f t="shared" si="0"/>
        <v>76.528999999999996</v>
      </c>
      <c r="I37" s="5">
        <f t="shared" si="1"/>
        <v>0</v>
      </c>
    </row>
    <row r="38" spans="1:9" x14ac:dyDescent="0.25">
      <c r="A38" s="3" t="s">
        <v>30</v>
      </c>
      <c r="B38" s="50" t="s">
        <v>215</v>
      </c>
      <c r="C38" s="3">
        <v>278</v>
      </c>
      <c r="D38" s="3">
        <v>77</v>
      </c>
      <c r="E38" s="3">
        <v>29.302600000000002</v>
      </c>
      <c r="F38" s="3" t="s">
        <v>31</v>
      </c>
      <c r="G38" s="3">
        <v>29.3</v>
      </c>
      <c r="H38" s="3">
        <f t="shared" si="0"/>
        <v>2.6000000000010459E-3</v>
      </c>
      <c r="I38" s="5">
        <f t="shared" si="1"/>
        <v>0.99991127067222696</v>
      </c>
    </row>
    <row r="39" spans="1:9" x14ac:dyDescent="0.25">
      <c r="A39" s="3" t="s">
        <v>30</v>
      </c>
      <c r="B39" s="50" t="s">
        <v>216</v>
      </c>
      <c r="C39" s="3">
        <v>279</v>
      </c>
      <c r="D39" s="3">
        <v>23</v>
      </c>
      <c r="E39" s="3">
        <v>66</v>
      </c>
      <c r="F39" s="3" t="s">
        <v>23</v>
      </c>
      <c r="G39" s="3">
        <v>0</v>
      </c>
      <c r="H39" s="3">
        <f t="shared" si="0"/>
        <v>66</v>
      </c>
      <c r="I39" s="5">
        <f t="shared" si="1"/>
        <v>0</v>
      </c>
    </row>
    <row r="40" spans="1:9" x14ac:dyDescent="0.25">
      <c r="A40" s="3" t="s">
        <v>30</v>
      </c>
      <c r="B40" s="50" t="s">
        <v>217</v>
      </c>
      <c r="C40" s="3">
        <v>280</v>
      </c>
      <c r="D40" s="3">
        <v>151</v>
      </c>
      <c r="E40" s="3">
        <v>17.375499999999999</v>
      </c>
      <c r="F40" s="3" t="s">
        <v>31</v>
      </c>
      <c r="G40" s="3">
        <v>0</v>
      </c>
      <c r="H40" s="3">
        <f t="shared" si="0"/>
        <v>17.375499999999999</v>
      </c>
      <c r="I40" s="5">
        <f t="shared" si="1"/>
        <v>0</v>
      </c>
    </row>
    <row r="41" spans="1:9" x14ac:dyDescent="0.25">
      <c r="A41" s="3" t="s">
        <v>21</v>
      </c>
      <c r="B41" s="50" t="s">
        <v>219</v>
      </c>
      <c r="C41" s="3">
        <v>283</v>
      </c>
      <c r="D41" s="3">
        <v>400</v>
      </c>
      <c r="E41" s="3">
        <v>1</v>
      </c>
      <c r="F41" s="3" t="s">
        <v>12</v>
      </c>
      <c r="G41" s="3">
        <v>0</v>
      </c>
      <c r="H41" s="3">
        <f t="shared" si="0"/>
        <v>1</v>
      </c>
      <c r="I41" s="5">
        <f t="shared" si="1"/>
        <v>0</v>
      </c>
    </row>
    <row r="42" spans="1:9" x14ac:dyDescent="0.25">
      <c r="A42" s="3" t="s">
        <v>18</v>
      </c>
      <c r="B42" s="50" t="s">
        <v>222</v>
      </c>
      <c r="C42" s="3">
        <v>350</v>
      </c>
      <c r="D42" s="3">
        <v>1</v>
      </c>
      <c r="E42" s="3">
        <v>3</v>
      </c>
      <c r="F42" s="3" t="s">
        <v>12</v>
      </c>
      <c r="G42" s="3">
        <v>0</v>
      </c>
      <c r="H42" s="3">
        <f t="shared" si="0"/>
        <v>3</v>
      </c>
      <c r="I42" s="5">
        <f t="shared" si="1"/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22</v>
      </c>
      <c r="E13" s="3">
        <v>77</v>
      </c>
      <c r="F13" s="3" t="s">
        <v>10</v>
      </c>
      <c r="G13" s="3">
        <v>77</v>
      </c>
      <c r="H13" s="3">
        <v>0</v>
      </c>
      <c r="I13" s="3">
        <v>100</v>
      </c>
      <c r="J13">
        <f t="shared" si="0"/>
        <v>1694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7500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2775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100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101</v>
      </c>
      <c r="C22" s="3">
        <v>26</v>
      </c>
      <c r="D22" s="3">
        <v>7500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102</v>
      </c>
      <c r="C23" s="3">
        <v>29</v>
      </c>
      <c r="D23" s="3">
        <v>7500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9375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103</v>
      </c>
      <c r="C24" s="3">
        <v>32</v>
      </c>
      <c r="D24" s="3">
        <v>7500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104</v>
      </c>
      <c r="C25" s="3">
        <v>35</v>
      </c>
      <c r="D25" s="3">
        <v>10000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1400.0000000000002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105</v>
      </c>
      <c r="C26" s="3">
        <v>41</v>
      </c>
      <c r="D26" s="3">
        <v>301.392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7980.8601600000002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107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110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111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118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69</v>
      </c>
      <c r="D41" s="3">
        <v>7500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3750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77</v>
      </c>
      <c r="D43" s="3">
        <v>7500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123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66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66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127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50</v>
      </c>
      <c r="B52" s="3" t="s">
        <v>131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100</v>
      </c>
      <c r="D54" s="3">
        <v>7500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1275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136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137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112</v>
      </c>
      <c r="D60" s="3">
        <v>2000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3960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139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140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349</v>
      </c>
      <c r="C64" s="3">
        <v>119</v>
      </c>
      <c r="D64" s="3">
        <v>800</v>
      </c>
      <c r="E64" s="3">
        <v>7.3330000000000002</v>
      </c>
      <c r="F64" s="3" t="s">
        <v>14</v>
      </c>
      <c r="G64" s="3">
        <v>7.33</v>
      </c>
      <c r="H64" s="3">
        <v>0</v>
      </c>
      <c r="I64" s="3">
        <v>100</v>
      </c>
      <c r="J64">
        <f t="shared" si="0"/>
        <v>5864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142</v>
      </c>
      <c r="C65" s="3">
        <v>120</v>
      </c>
      <c r="D65" s="3">
        <v>193.75200000000001</v>
      </c>
      <c r="E65" s="3">
        <v>108.91200000000001</v>
      </c>
      <c r="F65" s="3" t="s">
        <v>10</v>
      </c>
      <c r="G65" s="3">
        <v>108.91</v>
      </c>
      <c r="H65" s="3">
        <v>0</v>
      </c>
      <c r="I65" s="3">
        <v>100</v>
      </c>
      <c r="J65">
        <f t="shared" si="0"/>
        <v>21101.530320000002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143</v>
      </c>
      <c r="C66" s="3">
        <v>124</v>
      </c>
      <c r="D66" s="3">
        <v>193.75200000000001</v>
      </c>
      <c r="E66" s="3">
        <v>123.14</v>
      </c>
      <c r="F66" s="3" t="s">
        <v>10</v>
      </c>
      <c r="G66" s="3">
        <v>123.14</v>
      </c>
      <c r="H66" s="3">
        <v>0</v>
      </c>
      <c r="I66" s="3">
        <v>100</v>
      </c>
      <c r="J66">
        <f t="shared" si="0"/>
        <v>23858.621280000003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144</v>
      </c>
      <c r="C67" s="3">
        <v>129</v>
      </c>
      <c r="D67" s="3">
        <v>193.75200000000001</v>
      </c>
      <c r="E67" s="3">
        <v>62.701999999999998</v>
      </c>
      <c r="F67" s="3" t="s">
        <v>10</v>
      </c>
      <c r="G67" s="3">
        <v>62.7</v>
      </c>
      <c r="H67" s="3">
        <v>0</v>
      </c>
      <c r="I67" s="3">
        <v>100</v>
      </c>
      <c r="J67">
        <f t="shared" si="0"/>
        <v>12148.250400000001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133</v>
      </c>
      <c r="D68" s="3">
        <v>65.599999999999994</v>
      </c>
      <c r="E68" s="3">
        <v>30.49</v>
      </c>
      <c r="F68" s="3" t="s">
        <v>19</v>
      </c>
      <c r="G68" s="3">
        <v>30.49</v>
      </c>
      <c r="H68" s="3">
        <v>0</v>
      </c>
      <c r="I68" s="3">
        <v>100</v>
      </c>
      <c r="J68">
        <f t="shared" si="0"/>
        <v>2000.1439999999998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137</v>
      </c>
      <c r="D69" s="3">
        <v>65.599999999999994</v>
      </c>
      <c r="E69" s="3">
        <v>40.54</v>
      </c>
      <c r="F69" s="3" t="s">
        <v>19</v>
      </c>
      <c r="G69" s="3">
        <v>40.54</v>
      </c>
      <c r="H69" s="3">
        <v>0</v>
      </c>
      <c r="I69" s="3">
        <v>100</v>
      </c>
      <c r="J69">
        <f t="shared" ref="J69:J86" si="2">D69*G69</f>
        <v>2659.4239999999995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310</v>
      </c>
      <c r="C71" s="3">
        <v>139</v>
      </c>
      <c r="D71" s="3">
        <v>35</v>
      </c>
      <c r="E71" s="3">
        <v>268.5</v>
      </c>
      <c r="F71" s="3" t="s">
        <v>10</v>
      </c>
      <c r="G71" s="3">
        <v>268.5</v>
      </c>
      <c r="H71" s="3">
        <v>0</v>
      </c>
      <c r="I71" s="3">
        <v>100</v>
      </c>
      <c r="J71">
        <f t="shared" si="2"/>
        <v>9397.5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140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150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151</v>
      </c>
      <c r="C76" s="3">
        <v>150</v>
      </c>
      <c r="D76" s="3">
        <v>13000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13000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152</v>
      </c>
      <c r="C77" s="3">
        <v>151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153</v>
      </c>
      <c r="C78" s="3">
        <v>152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154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155</v>
      </c>
      <c r="C80" s="3">
        <v>160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156</v>
      </c>
      <c r="C81" s="3">
        <v>161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157</v>
      </c>
      <c r="C82" s="3">
        <v>165</v>
      </c>
      <c r="D82" s="3">
        <v>193.75200000000001</v>
      </c>
      <c r="E82" s="3">
        <v>96.15</v>
      </c>
      <c r="F82" s="3" t="s">
        <v>10</v>
      </c>
      <c r="G82" s="3">
        <v>96.15</v>
      </c>
      <c r="H82" s="3">
        <v>0</v>
      </c>
      <c r="I82" s="3">
        <v>100</v>
      </c>
      <c r="J82">
        <f t="shared" si="2"/>
        <v>18629.254800000002</v>
      </c>
      <c r="K82" s="3">
        <v>0</v>
      </c>
      <c r="L82">
        <f t="shared" si="3"/>
        <v>0</v>
      </c>
    </row>
    <row r="83" spans="1:12" x14ac:dyDescent="0.25">
      <c r="A83" s="3" t="s">
        <v>81</v>
      </c>
      <c r="B83" s="3" t="s">
        <v>158</v>
      </c>
      <c r="C83" s="3">
        <v>168</v>
      </c>
      <c r="D83" s="3">
        <v>215.28</v>
      </c>
      <c r="E83" s="3">
        <v>118.089</v>
      </c>
      <c r="F83" s="3" t="s">
        <v>10</v>
      </c>
      <c r="G83" s="3">
        <v>118.09</v>
      </c>
      <c r="H83" s="3">
        <v>0</v>
      </c>
      <c r="I83" s="3">
        <v>100</v>
      </c>
      <c r="J83">
        <f t="shared" si="2"/>
        <v>25422.415199999999</v>
      </c>
      <c r="K83" s="3">
        <v>0</v>
      </c>
      <c r="L83">
        <f t="shared" si="3"/>
        <v>0</v>
      </c>
    </row>
    <row r="84" spans="1:12" x14ac:dyDescent="0.25">
      <c r="A84" s="3" t="s">
        <v>81</v>
      </c>
      <c r="B84" s="3" t="s">
        <v>159</v>
      </c>
      <c r="C84" s="3">
        <v>170</v>
      </c>
      <c r="D84" s="3">
        <v>215.28</v>
      </c>
      <c r="E84" s="3">
        <v>28.584</v>
      </c>
      <c r="F84" s="3" t="s">
        <v>10</v>
      </c>
      <c r="G84" s="3">
        <v>28.58</v>
      </c>
      <c r="H84" s="3">
        <v>0</v>
      </c>
      <c r="I84" s="3">
        <v>100</v>
      </c>
      <c r="J84">
        <f t="shared" si="2"/>
        <v>6152.7023999999992</v>
      </c>
      <c r="K84" s="3">
        <v>0</v>
      </c>
      <c r="L84">
        <f t="shared" si="3"/>
        <v>0</v>
      </c>
    </row>
    <row r="85" spans="1:12" x14ac:dyDescent="0.25">
      <c r="A85" s="3" t="s">
        <v>81</v>
      </c>
      <c r="B85" s="3" t="s">
        <v>160</v>
      </c>
      <c r="C85" s="3">
        <v>173</v>
      </c>
      <c r="D85" s="3">
        <v>107.64</v>
      </c>
      <c r="E85" s="3">
        <v>14.246</v>
      </c>
      <c r="F85" s="3" t="s">
        <v>10</v>
      </c>
      <c r="G85" s="3">
        <v>14.25</v>
      </c>
      <c r="H85" s="3">
        <v>0</v>
      </c>
      <c r="I85" s="3">
        <v>100</v>
      </c>
      <c r="J85">
        <f t="shared" si="2"/>
        <v>1533.8700000000001</v>
      </c>
      <c r="K85" s="3">
        <v>0</v>
      </c>
      <c r="L85">
        <f t="shared" si="3"/>
        <v>0</v>
      </c>
    </row>
    <row r="86" spans="1:12" x14ac:dyDescent="0.25">
      <c r="A86" s="3" t="s">
        <v>81</v>
      </c>
      <c r="B86" s="3" t="s">
        <v>161</v>
      </c>
      <c r="C86" s="3">
        <v>174</v>
      </c>
      <c r="D86" s="3">
        <v>215.28</v>
      </c>
      <c r="E86" s="3">
        <v>70.641000000000005</v>
      </c>
      <c r="F86" s="3" t="s">
        <v>10</v>
      </c>
      <c r="G86" s="3">
        <v>70.64</v>
      </c>
      <c r="H86" s="3">
        <v>0</v>
      </c>
      <c r="I86" s="3">
        <v>100</v>
      </c>
      <c r="J86">
        <f t="shared" si="2"/>
        <v>15207.379199999999</v>
      </c>
      <c r="K86" s="3">
        <v>0</v>
      </c>
      <c r="L86">
        <f t="shared" si="3"/>
        <v>0</v>
      </c>
    </row>
    <row r="87" spans="1:12" x14ac:dyDescent="0.25">
      <c r="A87" s="3" t="s">
        <v>81</v>
      </c>
      <c r="B87" s="3" t="s">
        <v>162</v>
      </c>
      <c r="C87" s="3">
        <v>178</v>
      </c>
      <c r="D87" s="3">
        <v>107.64</v>
      </c>
      <c r="E87" s="3">
        <v>14.246</v>
      </c>
      <c r="F87" s="3" t="s">
        <v>10</v>
      </c>
      <c r="G87" s="3">
        <v>14.25</v>
      </c>
      <c r="H87" s="3">
        <v>0</v>
      </c>
      <c r="I87" s="3">
        <v>100</v>
      </c>
    </row>
    <row r="88" spans="1:12" x14ac:dyDescent="0.25">
      <c r="A88" s="3" t="s">
        <v>81</v>
      </c>
      <c r="B88" s="3" t="s">
        <v>163</v>
      </c>
      <c r="C88" s="3">
        <v>180</v>
      </c>
      <c r="D88" s="3">
        <v>200</v>
      </c>
      <c r="E88" s="3">
        <v>17</v>
      </c>
      <c r="F88" s="3" t="s">
        <v>13</v>
      </c>
      <c r="G88" s="3">
        <v>17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183</v>
      </c>
      <c r="D89" s="3">
        <v>215.28</v>
      </c>
      <c r="E89" s="3">
        <v>29.914999999999999</v>
      </c>
      <c r="F89" s="3" t="s">
        <v>10</v>
      </c>
      <c r="G89" s="3">
        <v>29.92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185</v>
      </c>
      <c r="D90" s="3">
        <v>96.88</v>
      </c>
      <c r="E90" s="3">
        <v>34.380000000000003</v>
      </c>
      <c r="F90" s="3" t="s">
        <v>10</v>
      </c>
      <c r="G90" s="3">
        <v>34.380000000000003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186</v>
      </c>
      <c r="D91" s="3">
        <v>16.149999999999999</v>
      </c>
      <c r="E91" s="3">
        <v>362.31900000000002</v>
      </c>
      <c r="F91" s="3" t="s">
        <v>10</v>
      </c>
      <c r="G91" s="3">
        <v>362.32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327</v>
      </c>
      <c r="C92" s="3">
        <v>190</v>
      </c>
      <c r="D92" s="3">
        <v>32.292000000000002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192</v>
      </c>
      <c r="D93" s="3">
        <v>48.438000000000002</v>
      </c>
      <c r="E93" s="3">
        <v>508.3612</v>
      </c>
      <c r="F93" s="3" t="s">
        <v>10</v>
      </c>
      <c r="G93" s="3">
        <v>508.36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193</v>
      </c>
      <c r="D94" s="3">
        <v>16.149999999999999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172</v>
      </c>
      <c r="C95" s="3">
        <v>194</v>
      </c>
      <c r="D95" s="3">
        <v>26.91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173</v>
      </c>
      <c r="C96" s="3">
        <v>215</v>
      </c>
      <c r="D96" s="3">
        <v>301.392</v>
      </c>
      <c r="E96" s="3">
        <v>18.16</v>
      </c>
      <c r="F96" s="3" t="s">
        <v>10</v>
      </c>
      <c r="G96" s="3">
        <v>18.16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232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174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175</v>
      </c>
      <c r="C99" s="3">
        <v>219</v>
      </c>
      <c r="D99" s="3">
        <v>82</v>
      </c>
      <c r="E99" s="3">
        <v>41.17</v>
      </c>
      <c r="F99" s="3" t="s">
        <v>19</v>
      </c>
      <c r="G99" s="3">
        <v>41.17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176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177</v>
      </c>
      <c r="C101" s="3">
        <v>221</v>
      </c>
      <c r="D101" s="3">
        <v>131.19999999999999</v>
      </c>
      <c r="E101" s="3">
        <v>19.57</v>
      </c>
      <c r="F101" s="3" t="s">
        <v>19</v>
      </c>
      <c r="G101" s="3">
        <v>19.57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178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179</v>
      </c>
      <c r="C103" s="3">
        <v>224</v>
      </c>
      <c r="D103" s="3">
        <v>183</v>
      </c>
      <c r="E103" s="3">
        <v>51.68</v>
      </c>
      <c r="F103" s="3" t="s">
        <v>10</v>
      </c>
      <c r="G103" s="3">
        <v>51.68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180</v>
      </c>
      <c r="C104" s="3">
        <v>225</v>
      </c>
      <c r="D104" s="3">
        <v>49.2</v>
      </c>
      <c r="E104" s="3">
        <v>45.26</v>
      </c>
      <c r="F104" s="3" t="s">
        <v>19</v>
      </c>
      <c r="G104" s="3">
        <v>45.26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181</v>
      </c>
      <c r="C105" s="3">
        <v>226</v>
      </c>
      <c r="D105" s="3">
        <v>183</v>
      </c>
      <c r="E105" s="3">
        <v>43.7</v>
      </c>
      <c r="F105" s="3" t="s">
        <v>10</v>
      </c>
      <c r="G105" s="3">
        <v>43.7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182</v>
      </c>
      <c r="C106" s="3">
        <v>227</v>
      </c>
      <c r="D106" s="3">
        <v>49.2</v>
      </c>
      <c r="E106" s="3">
        <v>42.77</v>
      </c>
      <c r="F106" s="3" t="s">
        <v>19</v>
      </c>
      <c r="G106" s="3">
        <v>42.77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183</v>
      </c>
      <c r="C107" s="3">
        <v>228</v>
      </c>
      <c r="D107" s="3">
        <v>183</v>
      </c>
      <c r="E107" s="3">
        <v>2.12</v>
      </c>
      <c r="F107" s="3" t="s">
        <v>10</v>
      </c>
      <c r="G107" s="3">
        <v>2.12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184</v>
      </c>
      <c r="C108" s="3">
        <v>229</v>
      </c>
      <c r="D108" s="3">
        <v>49.2</v>
      </c>
      <c r="E108" s="3">
        <v>4.1500000000000004</v>
      </c>
      <c r="F108" s="3" t="s">
        <v>19</v>
      </c>
      <c r="G108" s="3">
        <v>4.1500000000000004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185</v>
      </c>
      <c r="C109" s="3">
        <v>230</v>
      </c>
      <c r="D109" s="3">
        <v>183</v>
      </c>
      <c r="E109" s="3">
        <v>3.89</v>
      </c>
      <c r="F109" s="3" t="s">
        <v>10</v>
      </c>
      <c r="G109" s="3">
        <v>3.89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186</v>
      </c>
      <c r="C110" s="3">
        <v>231</v>
      </c>
      <c r="D110" s="3">
        <v>49.2</v>
      </c>
      <c r="E110" s="3">
        <v>8.42</v>
      </c>
      <c r="F110" s="3" t="s">
        <v>19</v>
      </c>
      <c r="G110" s="3">
        <v>8.42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187</v>
      </c>
      <c r="C111" s="3">
        <v>232</v>
      </c>
      <c r="D111" s="3">
        <v>183</v>
      </c>
      <c r="E111" s="3">
        <v>10.19</v>
      </c>
      <c r="F111" s="3" t="s">
        <v>10</v>
      </c>
      <c r="G111" s="3">
        <v>10.19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188</v>
      </c>
      <c r="C112" s="3">
        <v>233</v>
      </c>
      <c r="D112" s="3">
        <v>49.2</v>
      </c>
      <c r="E112" s="3">
        <v>13.87</v>
      </c>
      <c r="F112" s="3" t="s">
        <v>19</v>
      </c>
      <c r="G112" s="3">
        <v>13.87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189</v>
      </c>
      <c r="C113" s="3">
        <v>234</v>
      </c>
      <c r="D113" s="3">
        <v>183</v>
      </c>
      <c r="E113" s="3">
        <v>11.38</v>
      </c>
      <c r="F113" s="3" t="s">
        <v>10</v>
      </c>
      <c r="G113" s="3">
        <v>11.38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190</v>
      </c>
      <c r="C114" s="3">
        <v>235</v>
      </c>
      <c r="D114" s="3">
        <v>2.5</v>
      </c>
      <c r="E114" s="3">
        <v>1068.49</v>
      </c>
      <c r="F114" s="3" t="s">
        <v>23</v>
      </c>
      <c r="G114" s="3">
        <v>1068.49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191</v>
      </c>
      <c r="C115" s="3">
        <v>237</v>
      </c>
      <c r="D115" s="3">
        <v>183</v>
      </c>
      <c r="E115" s="3">
        <v>3.64</v>
      </c>
      <c r="F115" s="3" t="s">
        <v>10</v>
      </c>
      <c r="G115" s="3">
        <v>3.64</v>
      </c>
      <c r="H115" s="3">
        <v>0</v>
      </c>
      <c r="I115" s="3">
        <v>100</v>
      </c>
    </row>
    <row r="116" spans="1:9" x14ac:dyDescent="0.25">
      <c r="A116" s="3" t="s">
        <v>59</v>
      </c>
      <c r="B116" s="3" t="s">
        <v>192</v>
      </c>
      <c r="C116" s="3">
        <v>238</v>
      </c>
      <c r="D116" s="3">
        <v>183</v>
      </c>
      <c r="E116" s="3">
        <v>17.95</v>
      </c>
      <c r="F116" s="3" t="s">
        <v>10</v>
      </c>
      <c r="G116" s="3">
        <v>17.95</v>
      </c>
      <c r="H116" s="3">
        <v>0</v>
      </c>
      <c r="I116" s="3">
        <v>100</v>
      </c>
    </row>
    <row r="117" spans="1:9" x14ac:dyDescent="0.25">
      <c r="A117" s="3" t="s">
        <v>59</v>
      </c>
      <c r="B117" s="3" t="s">
        <v>193</v>
      </c>
      <c r="C117" s="3">
        <v>239</v>
      </c>
      <c r="D117" s="3">
        <v>183</v>
      </c>
      <c r="E117" s="3">
        <v>7.22</v>
      </c>
      <c r="F117" s="3" t="s">
        <v>10</v>
      </c>
      <c r="G117" s="3">
        <v>7.22</v>
      </c>
      <c r="H117" s="3">
        <v>0</v>
      </c>
      <c r="I117" s="3">
        <v>100</v>
      </c>
    </row>
    <row r="118" spans="1:9" x14ac:dyDescent="0.25">
      <c r="A118" s="3" t="s">
        <v>59</v>
      </c>
      <c r="B118" s="3" t="s">
        <v>194</v>
      </c>
      <c r="C118" s="3">
        <v>240</v>
      </c>
      <c r="D118" s="3">
        <v>183</v>
      </c>
      <c r="E118" s="3">
        <v>35.71</v>
      </c>
      <c r="F118" s="3" t="s">
        <v>10</v>
      </c>
      <c r="G118" s="3">
        <v>35.71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195</v>
      </c>
      <c r="C119" s="3">
        <v>243</v>
      </c>
      <c r="D119" s="3">
        <v>64.58</v>
      </c>
      <c r="E119" s="3">
        <v>125.80500000000001</v>
      </c>
      <c r="F119" s="3" t="s">
        <v>10</v>
      </c>
      <c r="G119" s="3">
        <v>125.81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273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197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250</v>
      </c>
      <c r="D123" s="3">
        <v>9000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251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257</v>
      </c>
      <c r="D128" s="3">
        <v>1800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203</v>
      </c>
      <c r="C129" s="3">
        <v>258</v>
      </c>
      <c r="D129" s="3">
        <v>2000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26</v>
      </c>
      <c r="B130" s="3" t="s">
        <v>204</v>
      </c>
      <c r="C130" s="3">
        <v>260</v>
      </c>
      <c r="D130" s="3">
        <v>5535</v>
      </c>
      <c r="E130" s="3">
        <v>25.67</v>
      </c>
      <c r="F130" s="3" t="s">
        <v>19</v>
      </c>
      <c r="G130" s="3">
        <v>25.67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205</v>
      </c>
      <c r="C131" s="3">
        <v>262</v>
      </c>
      <c r="D131" s="3">
        <v>450</v>
      </c>
      <c r="E131" s="3">
        <v>3</v>
      </c>
      <c r="F131" s="3" t="s">
        <v>13</v>
      </c>
      <c r="G131" s="3">
        <v>3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206</v>
      </c>
      <c r="C132" s="3">
        <v>263</v>
      </c>
      <c r="D132" s="3">
        <v>14832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208</v>
      </c>
      <c r="C134" s="3">
        <v>265</v>
      </c>
      <c r="D134" s="3">
        <v>450</v>
      </c>
      <c r="E134" s="3">
        <v>12.5</v>
      </c>
      <c r="F134" s="3" t="s">
        <v>23</v>
      </c>
      <c r="G134" s="3">
        <v>12.5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233</v>
      </c>
      <c r="C136" s="3">
        <v>273</v>
      </c>
      <c r="D136" s="3">
        <v>1500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17</v>
      </c>
      <c r="B137" s="3" t="s">
        <v>211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212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50</v>
      </c>
      <c r="B139" s="3" t="s">
        <v>213</v>
      </c>
      <c r="C139" s="3">
        <v>276</v>
      </c>
      <c r="D139" s="3">
        <v>750</v>
      </c>
      <c r="E139" s="3">
        <v>3</v>
      </c>
      <c r="F139" s="3" t="s">
        <v>13</v>
      </c>
      <c r="G139" s="3">
        <v>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214</v>
      </c>
      <c r="C140" s="3">
        <v>277</v>
      </c>
      <c r="D140" s="3">
        <v>34</v>
      </c>
      <c r="E140" s="3">
        <v>76.528999999999996</v>
      </c>
      <c r="F140" s="3" t="s">
        <v>31</v>
      </c>
      <c r="G140" s="3">
        <v>76.53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278</v>
      </c>
      <c r="D141" s="3">
        <v>77</v>
      </c>
      <c r="E141" s="3">
        <v>29.302600000000002</v>
      </c>
      <c r="F141" s="3" t="s">
        <v>31</v>
      </c>
      <c r="G141" s="3">
        <v>29.3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279</v>
      </c>
      <c r="D142" s="3">
        <v>23</v>
      </c>
      <c r="E142" s="3">
        <v>66</v>
      </c>
      <c r="F142" s="3" t="s">
        <v>23</v>
      </c>
      <c r="G142" s="3">
        <v>66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217</v>
      </c>
      <c r="C143" s="3">
        <v>280</v>
      </c>
      <c r="D143" s="3">
        <v>151</v>
      </c>
      <c r="E143" s="3">
        <v>17.375499999999999</v>
      </c>
      <c r="F143" s="3" t="s">
        <v>31</v>
      </c>
      <c r="G143" s="3">
        <v>17.38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218</v>
      </c>
      <c r="C144" s="3">
        <v>282</v>
      </c>
      <c r="D144" s="3">
        <v>350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3</v>
      </c>
      <c r="F147" s="3" t="s">
        <v>12</v>
      </c>
      <c r="G147" s="3">
        <v>0</v>
      </c>
      <c r="H147" s="3">
        <v>3</v>
      </c>
      <c r="I147" s="3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3:L16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298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300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22</v>
      </c>
      <c r="E15" s="3">
        <v>77</v>
      </c>
      <c r="F15" s="3" t="s">
        <v>10</v>
      </c>
      <c r="G15" s="3">
        <v>70</v>
      </c>
      <c r="H15" s="3">
        <v>7</v>
      </c>
      <c r="I15" s="3">
        <v>90.909000000000006</v>
      </c>
      <c r="J15">
        <f t="shared" si="0"/>
        <v>1540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9.27</v>
      </c>
      <c r="F16" s="3" t="s">
        <v>14</v>
      </c>
      <c r="G16" s="3">
        <v>9.27</v>
      </c>
      <c r="H16" s="3">
        <v>0</v>
      </c>
      <c r="I16" s="3">
        <v>100</v>
      </c>
      <c r="J16">
        <f t="shared" si="0"/>
        <v>1308.1823999999999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18</v>
      </c>
      <c r="D17" s="3">
        <v>5500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5500</v>
      </c>
      <c r="K17" s="3">
        <v>0</v>
      </c>
      <c r="L17">
        <f t="shared" si="1"/>
        <v>0</v>
      </c>
    </row>
    <row r="18" spans="1:12" x14ac:dyDescent="0.25">
      <c r="A18" s="3" t="s">
        <v>15</v>
      </c>
      <c r="B18" s="3" t="s">
        <v>94</v>
      </c>
      <c r="C18" s="3">
        <v>19</v>
      </c>
      <c r="D18" s="3">
        <v>3000</v>
      </c>
      <c r="E18" s="3">
        <v>1</v>
      </c>
      <c r="F18" s="3" t="s">
        <v>12</v>
      </c>
      <c r="G18" s="3">
        <v>1</v>
      </c>
      <c r="H18" s="3">
        <v>0</v>
      </c>
      <c r="I18" s="3">
        <v>100</v>
      </c>
      <c r="J18">
        <f t="shared" si="0"/>
        <v>3000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95</v>
      </c>
      <c r="C19" s="3">
        <v>20</v>
      </c>
      <c r="D19" s="3">
        <v>1000</v>
      </c>
      <c r="E19" s="3">
        <v>5.093</v>
      </c>
      <c r="F19" s="3" t="s">
        <v>14</v>
      </c>
      <c r="G19" s="3">
        <v>5.09</v>
      </c>
      <c r="H19" s="3">
        <v>0</v>
      </c>
      <c r="I19" s="3">
        <v>100</v>
      </c>
      <c r="J19">
        <f t="shared" si="0"/>
        <v>5090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96</v>
      </c>
      <c r="C20" s="3">
        <v>21</v>
      </c>
      <c r="D20" s="3">
        <v>1000</v>
      </c>
      <c r="E20" s="3">
        <v>2.782</v>
      </c>
      <c r="F20" s="3" t="s">
        <v>14</v>
      </c>
      <c r="G20" s="3">
        <v>2.78</v>
      </c>
      <c r="H20" s="3">
        <v>0</v>
      </c>
      <c r="I20" s="3">
        <v>100</v>
      </c>
      <c r="J20">
        <f t="shared" si="0"/>
        <v>2780</v>
      </c>
      <c r="K20" s="3">
        <v>0</v>
      </c>
      <c r="L20">
        <f t="shared" si="1"/>
        <v>0</v>
      </c>
    </row>
    <row r="21" spans="1:12" x14ac:dyDescent="0.25">
      <c r="A21" s="3" t="s">
        <v>29</v>
      </c>
      <c r="B21" s="3" t="s">
        <v>97</v>
      </c>
      <c r="C21" s="3">
        <v>22</v>
      </c>
      <c r="D21" s="3">
        <v>1000</v>
      </c>
      <c r="E21" s="3">
        <v>5.9290000000000003</v>
      </c>
      <c r="F21" s="3" t="s">
        <v>14</v>
      </c>
      <c r="G21" s="3">
        <v>3</v>
      </c>
      <c r="H21" s="3">
        <v>2.93</v>
      </c>
      <c r="I21" s="3">
        <v>50.598999999999997</v>
      </c>
      <c r="J21">
        <f t="shared" si="0"/>
        <v>3000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98</v>
      </c>
      <c r="C22" s="3">
        <v>23</v>
      </c>
      <c r="D22" s="3">
        <v>7500</v>
      </c>
      <c r="E22" s="3">
        <v>0.37</v>
      </c>
      <c r="F22" s="3" t="s">
        <v>16</v>
      </c>
      <c r="G22" s="3">
        <v>0.37</v>
      </c>
      <c r="H22" s="3">
        <v>0</v>
      </c>
      <c r="I22" s="3">
        <v>100</v>
      </c>
      <c r="J22">
        <f t="shared" si="0"/>
        <v>2775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99</v>
      </c>
      <c r="C23" s="3">
        <v>24</v>
      </c>
      <c r="D23" s="3">
        <v>7500</v>
      </c>
      <c r="E23" s="3">
        <v>0.45</v>
      </c>
      <c r="F23" s="3" t="s">
        <v>16</v>
      </c>
      <c r="G23" s="3">
        <v>0.45</v>
      </c>
      <c r="H23" s="3">
        <v>0</v>
      </c>
      <c r="I23" s="3">
        <v>100</v>
      </c>
      <c r="J23">
        <f t="shared" si="0"/>
        <v>3375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100</v>
      </c>
      <c r="C24" s="3">
        <v>25</v>
      </c>
      <c r="D24" s="3">
        <v>7500</v>
      </c>
      <c r="E24" s="3">
        <v>0.55000000000000004</v>
      </c>
      <c r="F24" s="3" t="s">
        <v>16</v>
      </c>
      <c r="G24" s="3">
        <v>0.55000000000000004</v>
      </c>
      <c r="H24" s="3">
        <v>0</v>
      </c>
      <c r="I24" s="3">
        <v>100</v>
      </c>
      <c r="J24">
        <f t="shared" si="0"/>
        <v>4125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101</v>
      </c>
      <c r="C25" s="3">
        <v>26</v>
      </c>
      <c r="D25" s="3">
        <v>7500</v>
      </c>
      <c r="E25" s="3">
        <v>0.5</v>
      </c>
      <c r="F25" s="3" t="s">
        <v>16</v>
      </c>
      <c r="G25" s="3">
        <v>0.5</v>
      </c>
      <c r="H25" s="3">
        <v>0</v>
      </c>
      <c r="I25" s="3">
        <v>100</v>
      </c>
      <c r="J25">
        <f t="shared" si="0"/>
        <v>3750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102</v>
      </c>
      <c r="C26" s="3">
        <v>29</v>
      </c>
      <c r="D26" s="3">
        <v>7500</v>
      </c>
      <c r="E26" s="3">
        <v>1.25</v>
      </c>
      <c r="F26" s="3" t="s">
        <v>16</v>
      </c>
      <c r="G26" s="3">
        <v>1.25</v>
      </c>
      <c r="H26" s="3">
        <v>0</v>
      </c>
      <c r="I26" s="3">
        <v>100</v>
      </c>
      <c r="J26">
        <f t="shared" si="0"/>
        <v>9375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103</v>
      </c>
      <c r="C27" s="3">
        <v>32</v>
      </c>
      <c r="D27" s="3">
        <v>7500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1050</v>
      </c>
      <c r="K27" s="3">
        <v>0</v>
      </c>
      <c r="L27">
        <f t="shared" si="1"/>
        <v>0</v>
      </c>
    </row>
    <row r="28" spans="1:12" x14ac:dyDescent="0.25">
      <c r="A28" s="3" t="s">
        <v>9</v>
      </c>
      <c r="B28" s="3" t="s">
        <v>104</v>
      </c>
      <c r="C28" s="3">
        <v>35</v>
      </c>
      <c r="D28" s="3">
        <v>7500</v>
      </c>
      <c r="E28" s="3">
        <v>0.14000000000000001</v>
      </c>
      <c r="F28" s="3" t="s">
        <v>16</v>
      </c>
      <c r="G28" s="3">
        <v>0.14000000000000001</v>
      </c>
      <c r="H28" s="3">
        <v>0</v>
      </c>
      <c r="I28" s="3">
        <v>100</v>
      </c>
      <c r="J28">
        <f t="shared" si="0"/>
        <v>1050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105</v>
      </c>
      <c r="C29" s="3">
        <v>41</v>
      </c>
      <c r="D29" s="3">
        <v>301.392</v>
      </c>
      <c r="E29" s="3">
        <v>33.923000000000002</v>
      </c>
      <c r="F29" s="3" t="s">
        <v>10</v>
      </c>
      <c r="G29" s="3">
        <v>33.92</v>
      </c>
      <c r="H29" s="3">
        <v>0</v>
      </c>
      <c r="I29" s="3">
        <v>100</v>
      </c>
      <c r="J29">
        <f t="shared" si="0"/>
        <v>10223.216640000001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106</v>
      </c>
      <c r="C30" s="3">
        <v>42</v>
      </c>
      <c r="D30" s="3">
        <v>301.392</v>
      </c>
      <c r="E30" s="3">
        <v>23.64</v>
      </c>
      <c r="F30" s="3" t="s">
        <v>10</v>
      </c>
      <c r="G30" s="3">
        <v>23.64</v>
      </c>
      <c r="H30" s="3">
        <v>0</v>
      </c>
      <c r="I30" s="3">
        <v>100</v>
      </c>
      <c r="J30">
        <f t="shared" si="0"/>
        <v>7124.9068800000005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107</v>
      </c>
      <c r="C31" s="3">
        <v>43</v>
      </c>
      <c r="D31" s="3">
        <v>301.392</v>
      </c>
      <c r="E31" s="3">
        <v>59.951700000000002</v>
      </c>
      <c r="F31" s="3" t="s">
        <v>10</v>
      </c>
      <c r="G31" s="3">
        <v>59.95</v>
      </c>
      <c r="H31" s="3">
        <v>0</v>
      </c>
      <c r="I31" s="3">
        <v>100</v>
      </c>
      <c r="J31">
        <f t="shared" si="0"/>
        <v>18068.450400000002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108</v>
      </c>
      <c r="C32" s="3">
        <v>44</v>
      </c>
      <c r="D32" s="3">
        <v>301.392</v>
      </c>
      <c r="E32" s="3">
        <v>41.28</v>
      </c>
      <c r="F32" s="3" t="s">
        <v>10</v>
      </c>
      <c r="G32" s="3">
        <v>41.28</v>
      </c>
      <c r="H32" s="3">
        <v>0</v>
      </c>
      <c r="I32" s="3">
        <v>100</v>
      </c>
      <c r="J32">
        <f t="shared" si="0"/>
        <v>12441.46176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109</v>
      </c>
      <c r="C33" s="3">
        <v>45</v>
      </c>
      <c r="D33" s="3">
        <v>301.392</v>
      </c>
      <c r="E33" s="3">
        <v>125.99</v>
      </c>
      <c r="F33" s="3" t="s">
        <v>10</v>
      </c>
      <c r="G33" s="3">
        <v>125.99</v>
      </c>
      <c r="H33" s="3">
        <v>0</v>
      </c>
      <c r="I33" s="3">
        <v>100</v>
      </c>
      <c r="J33">
        <f t="shared" si="0"/>
        <v>37972.378079999995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110</v>
      </c>
      <c r="C34" s="3">
        <v>46</v>
      </c>
      <c r="D34" s="3">
        <v>301.392</v>
      </c>
      <c r="E34" s="3">
        <v>12.26</v>
      </c>
      <c r="F34" s="3" t="s">
        <v>10</v>
      </c>
      <c r="G34" s="3">
        <v>12.26</v>
      </c>
      <c r="H34" s="3">
        <v>0</v>
      </c>
      <c r="I34" s="3">
        <v>100</v>
      </c>
      <c r="J34">
        <f t="shared" si="0"/>
        <v>3695.06592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111</v>
      </c>
      <c r="C35" s="3">
        <v>47</v>
      </c>
      <c r="D35" s="3">
        <v>301.392</v>
      </c>
      <c r="E35" s="3">
        <v>16.11</v>
      </c>
      <c r="F35" s="3" t="s">
        <v>10</v>
      </c>
      <c r="G35" s="3">
        <v>16.11</v>
      </c>
      <c r="H35" s="3">
        <v>0</v>
      </c>
      <c r="I35" s="3">
        <v>100</v>
      </c>
      <c r="J35">
        <f t="shared" si="0"/>
        <v>4855.4251199999999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112</v>
      </c>
      <c r="C36" s="3">
        <v>50</v>
      </c>
      <c r="D36" s="3">
        <v>225</v>
      </c>
      <c r="E36" s="3">
        <v>9.9</v>
      </c>
      <c r="F36" s="3" t="s">
        <v>14</v>
      </c>
      <c r="G36" s="3">
        <v>9.9</v>
      </c>
      <c r="H36" s="3">
        <v>0</v>
      </c>
      <c r="I36" s="3">
        <v>100</v>
      </c>
      <c r="J36">
        <f t="shared" si="0"/>
        <v>2227.5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113</v>
      </c>
      <c r="C37" s="3">
        <v>51</v>
      </c>
      <c r="D37" s="3">
        <v>1500</v>
      </c>
      <c r="E37" s="3">
        <v>1.32</v>
      </c>
      <c r="F37" s="3" t="s">
        <v>14</v>
      </c>
      <c r="G37" s="3">
        <v>1.32</v>
      </c>
      <c r="H37" s="3">
        <v>0</v>
      </c>
      <c r="I37" s="3">
        <v>100</v>
      </c>
      <c r="J37">
        <f t="shared" si="0"/>
        <v>1980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114</v>
      </c>
      <c r="C38" s="3">
        <v>53</v>
      </c>
      <c r="D38" s="3">
        <v>900</v>
      </c>
      <c r="E38" s="3">
        <v>4.74</v>
      </c>
      <c r="F38" s="3" t="s">
        <v>14</v>
      </c>
      <c r="G38" s="3">
        <v>4.74</v>
      </c>
      <c r="H38" s="3">
        <v>0</v>
      </c>
      <c r="I38" s="3">
        <v>100</v>
      </c>
      <c r="J38">
        <f t="shared" si="0"/>
        <v>4266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115</v>
      </c>
      <c r="C39" s="3">
        <v>55</v>
      </c>
      <c r="D39" s="3">
        <v>2000</v>
      </c>
      <c r="E39" s="3">
        <v>2.85</v>
      </c>
      <c r="F39" s="3" t="s">
        <v>14</v>
      </c>
      <c r="G39" s="3">
        <v>2.85</v>
      </c>
      <c r="H39" s="3">
        <v>0</v>
      </c>
      <c r="I39" s="3">
        <v>100</v>
      </c>
      <c r="J39">
        <f t="shared" si="0"/>
        <v>5700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116</v>
      </c>
      <c r="C40" s="3">
        <v>58</v>
      </c>
      <c r="D40" s="3">
        <v>225</v>
      </c>
      <c r="E40" s="3">
        <v>13.083</v>
      </c>
      <c r="F40" s="3" t="s">
        <v>14</v>
      </c>
      <c r="G40" s="3">
        <v>13.08</v>
      </c>
      <c r="H40" s="3">
        <v>0</v>
      </c>
      <c r="I40" s="3">
        <v>100</v>
      </c>
      <c r="J40">
        <f t="shared" si="0"/>
        <v>2943</v>
      </c>
      <c r="K40" s="3">
        <v>0</v>
      </c>
      <c r="L40">
        <f t="shared" si="1"/>
        <v>0</v>
      </c>
    </row>
    <row r="41" spans="1:12" x14ac:dyDescent="0.25">
      <c r="A41" s="3" t="s">
        <v>29</v>
      </c>
      <c r="B41" s="3" t="s">
        <v>117</v>
      </c>
      <c r="C41" s="3">
        <v>61</v>
      </c>
      <c r="D41" s="3">
        <v>2000</v>
      </c>
      <c r="E41" s="3">
        <v>1.7010000000000001</v>
      </c>
      <c r="F41" s="3" t="s">
        <v>14</v>
      </c>
      <c r="G41" s="3">
        <v>1.7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50</v>
      </c>
      <c r="B42" s="3" t="s">
        <v>118</v>
      </c>
      <c r="C42" s="3">
        <v>63</v>
      </c>
      <c r="D42" s="3">
        <v>3000</v>
      </c>
      <c r="E42" s="3">
        <v>0.61</v>
      </c>
      <c r="F42" s="3" t="s">
        <v>14</v>
      </c>
      <c r="G42" s="3">
        <v>0.61</v>
      </c>
      <c r="H42" s="3">
        <v>0</v>
      </c>
      <c r="I42" s="3">
        <v>100</v>
      </c>
      <c r="J42">
        <f t="shared" si="0"/>
        <v>1830</v>
      </c>
      <c r="K42" s="3">
        <v>0</v>
      </c>
      <c r="L42">
        <f t="shared" si="1"/>
        <v>0</v>
      </c>
    </row>
    <row r="43" spans="1:12" x14ac:dyDescent="0.25">
      <c r="A43" s="3" t="s">
        <v>18</v>
      </c>
      <c r="B43" s="3" t="s">
        <v>119</v>
      </c>
      <c r="C43" s="3">
        <v>68</v>
      </c>
      <c r="D43" s="3">
        <v>2000</v>
      </c>
      <c r="E43" s="3">
        <v>1</v>
      </c>
      <c r="F43" s="3" t="s">
        <v>12</v>
      </c>
      <c r="G43" s="3">
        <v>1</v>
      </c>
      <c r="H43" s="3">
        <v>0</v>
      </c>
      <c r="I43" s="3">
        <v>100</v>
      </c>
      <c r="J43">
        <f t="shared" si="0"/>
        <v>2000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69</v>
      </c>
      <c r="D44" s="3">
        <v>7500</v>
      </c>
      <c r="E44" s="3">
        <v>0.5</v>
      </c>
      <c r="F44" s="3" t="s">
        <v>16</v>
      </c>
      <c r="G44" s="3">
        <v>0.5</v>
      </c>
      <c r="H44" s="3">
        <v>0</v>
      </c>
      <c r="I44" s="3">
        <v>100</v>
      </c>
      <c r="J44">
        <f t="shared" si="0"/>
        <v>3750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73</v>
      </c>
      <c r="D45" s="3">
        <v>7500</v>
      </c>
      <c r="E45" s="3">
        <v>1.1000000000000001</v>
      </c>
      <c r="F45" s="3" t="s">
        <v>16</v>
      </c>
      <c r="G45" s="3">
        <v>1.1000000000000001</v>
      </c>
      <c r="H45" s="3">
        <v>0</v>
      </c>
      <c r="I45" s="3">
        <v>100</v>
      </c>
      <c r="J45">
        <f t="shared" si="0"/>
        <v>8250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77</v>
      </c>
      <c r="D46" s="3">
        <v>7500</v>
      </c>
      <c r="E46" s="3">
        <v>0.14000000000000001</v>
      </c>
      <c r="F46" s="3" t="s">
        <v>16</v>
      </c>
      <c r="G46" s="3">
        <v>0.14000000000000001</v>
      </c>
      <c r="H46" s="3">
        <v>0</v>
      </c>
      <c r="I46" s="3">
        <v>100</v>
      </c>
      <c r="J46">
        <f t="shared" si="0"/>
        <v>1050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123</v>
      </c>
      <c r="C47" s="3">
        <v>80</v>
      </c>
      <c r="D47" s="3">
        <v>7500</v>
      </c>
      <c r="E47" s="3">
        <v>0.15</v>
      </c>
      <c r="F47" s="3" t="s">
        <v>16</v>
      </c>
      <c r="G47" s="3">
        <v>0.15</v>
      </c>
      <c r="H47" s="3">
        <v>0</v>
      </c>
      <c r="I47" s="3">
        <v>100</v>
      </c>
      <c r="J47">
        <f t="shared" si="0"/>
        <v>1125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124</v>
      </c>
      <c r="C48" s="3">
        <v>84</v>
      </c>
      <c r="D48" s="3">
        <v>301.392</v>
      </c>
      <c r="E48" s="3">
        <v>41.58</v>
      </c>
      <c r="F48" s="3" t="s">
        <v>10</v>
      </c>
      <c r="G48" s="3">
        <v>41.58</v>
      </c>
      <c r="H48" s="3">
        <v>0</v>
      </c>
      <c r="I48" s="3">
        <v>100</v>
      </c>
      <c r="J48">
        <f t="shared" si="0"/>
        <v>12531.879359999999</v>
      </c>
      <c r="K48" s="3">
        <v>0</v>
      </c>
      <c r="L48">
        <f t="shared" si="1"/>
        <v>0</v>
      </c>
    </row>
    <row r="49" spans="1:12" x14ac:dyDescent="0.25">
      <c r="A49" s="3" t="s">
        <v>66</v>
      </c>
      <c r="B49" s="3" t="s">
        <v>125</v>
      </c>
      <c r="C49" s="3">
        <v>85</v>
      </c>
      <c r="D49" s="3">
        <v>301.392</v>
      </c>
      <c r="E49" s="3">
        <v>125.21</v>
      </c>
      <c r="F49" s="3" t="s">
        <v>10</v>
      </c>
      <c r="G49" s="3">
        <v>125.21</v>
      </c>
      <c r="H49" s="3">
        <v>0</v>
      </c>
      <c r="I49" s="3">
        <v>100</v>
      </c>
      <c r="J49">
        <f t="shared" si="0"/>
        <v>37737.29232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126</v>
      </c>
      <c r="C50" s="3">
        <v>86</v>
      </c>
      <c r="D50" s="3">
        <v>301.392</v>
      </c>
      <c r="E50" s="3">
        <v>12.26</v>
      </c>
      <c r="F50" s="3" t="s">
        <v>10</v>
      </c>
      <c r="G50" s="3">
        <v>12.26</v>
      </c>
      <c r="H50" s="3">
        <v>0</v>
      </c>
      <c r="I50" s="3">
        <v>100</v>
      </c>
      <c r="J50">
        <f t="shared" si="0"/>
        <v>3695.06592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127</v>
      </c>
      <c r="C51" s="3">
        <v>87</v>
      </c>
      <c r="D51" s="3">
        <v>301.392</v>
      </c>
      <c r="E51" s="3">
        <v>17.63</v>
      </c>
      <c r="F51" s="3" t="s">
        <v>10</v>
      </c>
      <c r="G51" s="3">
        <v>17.63</v>
      </c>
      <c r="H51" s="3">
        <v>0</v>
      </c>
      <c r="I51" s="3">
        <v>100</v>
      </c>
      <c r="J51">
        <f t="shared" si="0"/>
        <v>5313.5409599999994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128</v>
      </c>
      <c r="C52" s="3">
        <v>88</v>
      </c>
      <c r="D52" s="3">
        <v>2000</v>
      </c>
      <c r="E52" s="3">
        <v>2.3239999999999998</v>
      </c>
      <c r="F52" s="3" t="s">
        <v>14</v>
      </c>
      <c r="G52" s="3">
        <v>2.3199999999999998</v>
      </c>
      <c r="H52" s="3">
        <v>0</v>
      </c>
      <c r="I52" s="3">
        <v>100</v>
      </c>
      <c r="J52">
        <f t="shared" si="0"/>
        <v>4640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129</v>
      </c>
      <c r="C53" s="3">
        <v>91</v>
      </c>
      <c r="D53" s="3">
        <v>225</v>
      </c>
      <c r="E53" s="3">
        <v>13.561</v>
      </c>
      <c r="F53" s="3" t="s">
        <v>14</v>
      </c>
      <c r="G53" s="3">
        <v>13.56</v>
      </c>
      <c r="H53" s="3">
        <v>0</v>
      </c>
      <c r="I53" s="3">
        <v>100</v>
      </c>
      <c r="J53">
        <f t="shared" si="0"/>
        <v>3051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130</v>
      </c>
      <c r="C54" s="3">
        <v>92</v>
      </c>
      <c r="D54" s="3">
        <v>2000</v>
      </c>
      <c r="E54" s="3">
        <v>1.4059999999999999</v>
      </c>
      <c r="F54" s="3" t="s">
        <v>14</v>
      </c>
      <c r="G54" s="3">
        <v>1.41</v>
      </c>
      <c r="H54" s="3">
        <v>0</v>
      </c>
      <c r="I54" s="3">
        <v>100</v>
      </c>
      <c r="J54">
        <f t="shared" si="0"/>
        <v>2820</v>
      </c>
      <c r="K54" s="3">
        <v>0</v>
      </c>
      <c r="L54">
        <f t="shared" si="1"/>
        <v>0</v>
      </c>
    </row>
    <row r="55" spans="1:12" x14ac:dyDescent="0.25">
      <c r="A55" s="3" t="s">
        <v>50</v>
      </c>
      <c r="B55" s="3" t="s">
        <v>131</v>
      </c>
      <c r="C55" s="3">
        <v>93</v>
      </c>
      <c r="D55" s="3">
        <v>3000</v>
      </c>
      <c r="E55" s="3">
        <v>0.84299999999999997</v>
      </c>
      <c r="F55" s="3" t="s">
        <v>14</v>
      </c>
      <c r="G55" s="3">
        <v>0.84</v>
      </c>
      <c r="H55" s="3">
        <v>0</v>
      </c>
      <c r="I55" s="3">
        <v>100</v>
      </c>
      <c r="J55">
        <f t="shared" si="0"/>
        <v>2520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97</v>
      </c>
      <c r="D56" s="3">
        <v>7500</v>
      </c>
      <c r="E56" s="3">
        <v>0.1</v>
      </c>
      <c r="F56" s="3" t="s">
        <v>16</v>
      </c>
      <c r="G56" s="3">
        <v>0.1</v>
      </c>
      <c r="H56" s="3">
        <v>0</v>
      </c>
      <c r="I56" s="3">
        <v>100</v>
      </c>
      <c r="J56">
        <f t="shared" si="0"/>
        <v>750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133</v>
      </c>
      <c r="C57" s="3">
        <v>100</v>
      </c>
      <c r="D57" s="3">
        <v>7500</v>
      </c>
      <c r="E57" s="3">
        <v>0.17</v>
      </c>
      <c r="F57" s="3" t="s">
        <v>16</v>
      </c>
      <c r="G57" s="3">
        <v>0.17</v>
      </c>
      <c r="H57" s="3">
        <v>0</v>
      </c>
      <c r="I57" s="3">
        <v>100</v>
      </c>
      <c r="J57">
        <f t="shared" si="0"/>
        <v>1275</v>
      </c>
      <c r="K57" s="3">
        <v>0</v>
      </c>
      <c r="L57">
        <f t="shared" si="1"/>
        <v>0</v>
      </c>
    </row>
    <row r="58" spans="1:12" x14ac:dyDescent="0.25">
      <c r="A58" s="3" t="s">
        <v>9</v>
      </c>
      <c r="B58" s="3" t="s">
        <v>134</v>
      </c>
      <c r="C58" s="3">
        <v>103</v>
      </c>
      <c r="D58" s="3">
        <v>7500</v>
      </c>
      <c r="E58" s="3">
        <v>0.02</v>
      </c>
      <c r="F58" s="3" t="s">
        <v>16</v>
      </c>
      <c r="G58" s="3">
        <v>0.02</v>
      </c>
      <c r="H58" s="3">
        <v>0</v>
      </c>
      <c r="I58" s="3">
        <v>100</v>
      </c>
      <c r="J58">
        <f t="shared" si="0"/>
        <v>150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135</v>
      </c>
      <c r="C59" s="3">
        <v>106</v>
      </c>
      <c r="D59" s="3">
        <v>301.392</v>
      </c>
      <c r="E59" s="3">
        <v>10.8</v>
      </c>
      <c r="F59" s="3" t="s">
        <v>10</v>
      </c>
      <c r="G59" s="3">
        <v>10.8</v>
      </c>
      <c r="H59" s="3">
        <v>0</v>
      </c>
      <c r="I59" s="3">
        <v>100</v>
      </c>
      <c r="J59">
        <f t="shared" si="0"/>
        <v>3255.0336000000002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136</v>
      </c>
      <c r="C60" s="3">
        <v>107</v>
      </c>
      <c r="D60" s="3">
        <v>301.392</v>
      </c>
      <c r="E60" s="3">
        <v>22.88</v>
      </c>
      <c r="F60" s="3" t="s">
        <v>10</v>
      </c>
      <c r="G60" s="3">
        <v>22.88</v>
      </c>
      <c r="H60" s="3">
        <v>0</v>
      </c>
      <c r="I60" s="3">
        <v>100</v>
      </c>
      <c r="J60">
        <f t="shared" si="0"/>
        <v>6895.8489599999994</v>
      </c>
      <c r="K60" s="3">
        <v>0</v>
      </c>
      <c r="L60">
        <f t="shared" si="1"/>
        <v>0</v>
      </c>
    </row>
    <row r="61" spans="1:12" x14ac:dyDescent="0.25">
      <c r="A61" s="3" t="s">
        <v>66</v>
      </c>
      <c r="B61" s="3" t="s">
        <v>137</v>
      </c>
      <c r="C61" s="3">
        <v>108</v>
      </c>
      <c r="D61" s="3">
        <v>301.392</v>
      </c>
      <c r="E61" s="3">
        <v>1.92</v>
      </c>
      <c r="F61" s="3" t="s">
        <v>10</v>
      </c>
      <c r="G61" s="3">
        <v>1.92</v>
      </c>
      <c r="H61" s="3">
        <v>0</v>
      </c>
      <c r="I61" s="3">
        <v>100</v>
      </c>
      <c r="J61">
        <f t="shared" si="0"/>
        <v>578.67264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138</v>
      </c>
      <c r="C62" s="3">
        <v>109</v>
      </c>
      <c r="D62" s="3">
        <v>2000</v>
      </c>
      <c r="E62" s="3">
        <v>0.41</v>
      </c>
      <c r="F62" s="3" t="s">
        <v>14</v>
      </c>
      <c r="G62" s="3">
        <v>0.41</v>
      </c>
      <c r="H62" s="3">
        <v>0</v>
      </c>
      <c r="I62" s="3">
        <v>100</v>
      </c>
      <c r="J62">
        <f t="shared" si="0"/>
        <v>820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139</v>
      </c>
      <c r="C63" s="3">
        <v>112</v>
      </c>
      <c r="D63" s="3">
        <v>2000</v>
      </c>
      <c r="E63" s="3">
        <v>1.9750000000000001</v>
      </c>
      <c r="F63" s="3" t="s">
        <v>14</v>
      </c>
      <c r="G63" s="3">
        <v>1.98</v>
      </c>
      <c r="H63" s="3">
        <v>0</v>
      </c>
      <c r="I63" s="3">
        <v>100</v>
      </c>
      <c r="J63">
        <f t="shared" si="0"/>
        <v>3960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139</v>
      </c>
      <c r="C64" s="3">
        <v>113</v>
      </c>
      <c r="D64" s="3">
        <v>3000</v>
      </c>
      <c r="E64" s="3">
        <v>7.0000000000000007E-2</v>
      </c>
      <c r="F64" s="3" t="s">
        <v>14</v>
      </c>
      <c r="G64" s="3">
        <v>7.0000000000000007E-2</v>
      </c>
      <c r="H64" s="3">
        <v>0</v>
      </c>
      <c r="I64" s="3">
        <v>100</v>
      </c>
      <c r="J64">
        <f t="shared" si="0"/>
        <v>210.00000000000003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140</v>
      </c>
      <c r="C65" s="3">
        <v>116</v>
      </c>
      <c r="D65" s="3">
        <v>50</v>
      </c>
      <c r="E65" s="3">
        <v>43</v>
      </c>
      <c r="F65" s="3" t="s">
        <v>13</v>
      </c>
      <c r="G65" s="3">
        <v>28</v>
      </c>
      <c r="H65" s="3">
        <v>15</v>
      </c>
      <c r="I65" s="3">
        <v>65.116</v>
      </c>
      <c r="J65">
        <f t="shared" si="0"/>
        <v>1400</v>
      </c>
      <c r="K65" s="3">
        <v>0</v>
      </c>
      <c r="L65">
        <f t="shared" si="1"/>
        <v>0</v>
      </c>
    </row>
    <row r="66" spans="1:12" x14ac:dyDescent="0.25">
      <c r="A66" s="3" t="s">
        <v>18</v>
      </c>
      <c r="B66" s="3" t="s">
        <v>141</v>
      </c>
      <c r="C66" s="3">
        <v>118</v>
      </c>
      <c r="D66" s="3">
        <v>2000</v>
      </c>
      <c r="E66" s="3">
        <v>1</v>
      </c>
      <c r="F66" s="3" t="s">
        <v>12</v>
      </c>
      <c r="G66" s="3">
        <v>1</v>
      </c>
      <c r="H66" s="3">
        <v>0</v>
      </c>
      <c r="I66" s="3">
        <v>100</v>
      </c>
      <c r="J66">
        <f t="shared" si="0"/>
        <v>2000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349</v>
      </c>
      <c r="C67" s="3">
        <v>119</v>
      </c>
      <c r="D67" s="3">
        <v>800</v>
      </c>
      <c r="E67" s="3">
        <v>7.3330000000000002</v>
      </c>
      <c r="F67" s="3" t="s">
        <v>14</v>
      </c>
      <c r="G67" s="3">
        <v>7.33</v>
      </c>
      <c r="H67" s="3">
        <v>0</v>
      </c>
      <c r="I67" s="3">
        <v>100</v>
      </c>
      <c r="J67">
        <f t="shared" si="0"/>
        <v>5864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142</v>
      </c>
      <c r="C68" s="3">
        <v>120</v>
      </c>
      <c r="D68" s="3">
        <v>193.75200000000001</v>
      </c>
      <c r="E68" s="3">
        <v>108.91200000000001</v>
      </c>
      <c r="F68" s="3" t="s">
        <v>10</v>
      </c>
      <c r="G68" s="3">
        <v>108.91</v>
      </c>
      <c r="H68" s="3">
        <v>0</v>
      </c>
      <c r="I68" s="3">
        <v>100</v>
      </c>
      <c r="J68">
        <f t="shared" si="0"/>
        <v>21101.530320000002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143</v>
      </c>
      <c r="C69" s="3">
        <v>124</v>
      </c>
      <c r="D69" s="3">
        <v>193.75200000000001</v>
      </c>
      <c r="E69" s="3">
        <v>123.14</v>
      </c>
      <c r="F69" s="3" t="s">
        <v>10</v>
      </c>
      <c r="G69" s="3">
        <v>123.14</v>
      </c>
      <c r="H69" s="3">
        <v>0</v>
      </c>
      <c r="I69" s="3">
        <v>100</v>
      </c>
      <c r="J69">
        <f t="shared" ref="J69:J86" si="2">D69*G69</f>
        <v>23858.621280000003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144</v>
      </c>
      <c r="C70" s="3">
        <v>129</v>
      </c>
      <c r="D70" s="3">
        <v>193.75200000000001</v>
      </c>
      <c r="E70" s="3">
        <v>62.701999999999998</v>
      </c>
      <c r="F70" s="3" t="s">
        <v>10</v>
      </c>
      <c r="G70" s="3">
        <v>62.7</v>
      </c>
      <c r="H70" s="3">
        <v>0</v>
      </c>
      <c r="I70" s="3">
        <v>100</v>
      </c>
      <c r="J70">
        <f t="shared" si="2"/>
        <v>12148.250400000001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145</v>
      </c>
      <c r="C71" s="3">
        <v>133</v>
      </c>
      <c r="D71" s="3">
        <v>65.599999999999994</v>
      </c>
      <c r="E71" s="3">
        <v>30.49</v>
      </c>
      <c r="F71" s="3" t="s">
        <v>19</v>
      </c>
      <c r="G71" s="3">
        <v>30.49</v>
      </c>
      <c r="H71" s="3">
        <v>0</v>
      </c>
      <c r="I71" s="3">
        <v>100</v>
      </c>
      <c r="J71">
        <f t="shared" si="2"/>
        <v>2000.1439999999998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146</v>
      </c>
      <c r="C72" s="3">
        <v>137</v>
      </c>
      <c r="D72" s="3">
        <v>65.599999999999994</v>
      </c>
      <c r="E72" s="3">
        <v>40.54</v>
      </c>
      <c r="F72" s="3" t="s">
        <v>19</v>
      </c>
      <c r="G72" s="3">
        <v>40.54</v>
      </c>
      <c r="H72" s="3">
        <v>0</v>
      </c>
      <c r="I72" s="3">
        <v>100</v>
      </c>
      <c r="J72">
        <f t="shared" si="2"/>
        <v>2659.4239999999995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276</v>
      </c>
      <c r="C73" s="3">
        <v>138</v>
      </c>
      <c r="D73" s="3">
        <v>161.46</v>
      </c>
      <c r="E73" s="3">
        <v>1.1399999999999999</v>
      </c>
      <c r="F73" s="3" t="s">
        <v>10</v>
      </c>
      <c r="G73" s="3">
        <v>1.1399999999999999</v>
      </c>
      <c r="H73" s="3">
        <v>0</v>
      </c>
      <c r="I73" s="3">
        <v>100</v>
      </c>
      <c r="J73">
        <f t="shared" si="2"/>
        <v>184.06440000000001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310</v>
      </c>
      <c r="C74" s="3">
        <v>139</v>
      </c>
      <c r="D74" s="3">
        <v>35</v>
      </c>
      <c r="E74" s="3">
        <v>268.5</v>
      </c>
      <c r="F74" s="3" t="s">
        <v>10</v>
      </c>
      <c r="G74" s="3">
        <v>268.5</v>
      </c>
      <c r="H74" s="3">
        <v>0</v>
      </c>
      <c r="I74" s="3">
        <v>100</v>
      </c>
      <c r="J74">
        <f t="shared" si="2"/>
        <v>9397.5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147</v>
      </c>
      <c r="C75" s="3">
        <v>140</v>
      </c>
      <c r="D75" s="3">
        <v>10.76</v>
      </c>
      <c r="E75" s="3">
        <v>177.42</v>
      </c>
      <c r="F75" s="3" t="s">
        <v>10</v>
      </c>
      <c r="G75" s="3">
        <v>177.42</v>
      </c>
      <c r="H75" s="3">
        <v>0</v>
      </c>
      <c r="I75" s="3">
        <v>100</v>
      </c>
      <c r="J75">
        <f t="shared" si="2"/>
        <v>1909.0391999999999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148</v>
      </c>
      <c r="C76" s="3">
        <v>142</v>
      </c>
      <c r="D76" s="3">
        <v>139.93199999999999</v>
      </c>
      <c r="E76" s="3">
        <v>60.55</v>
      </c>
      <c r="F76" s="3" t="s">
        <v>10</v>
      </c>
      <c r="G76" s="3">
        <v>60.55</v>
      </c>
      <c r="H76" s="3">
        <v>0</v>
      </c>
      <c r="I76" s="3">
        <v>100</v>
      </c>
      <c r="J76">
        <f t="shared" si="2"/>
        <v>8472.882599999999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149</v>
      </c>
      <c r="C77" s="3">
        <v>143</v>
      </c>
      <c r="D77" s="3">
        <v>139.93199999999999</v>
      </c>
      <c r="E77" s="3">
        <v>166.76</v>
      </c>
      <c r="F77" s="3" t="s">
        <v>10</v>
      </c>
      <c r="G77" s="3">
        <v>166.76</v>
      </c>
      <c r="H77" s="3">
        <v>0</v>
      </c>
      <c r="I77" s="3">
        <v>100</v>
      </c>
      <c r="J77">
        <f t="shared" si="2"/>
        <v>23335.060319999997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150</v>
      </c>
      <c r="C78" s="3">
        <v>147</v>
      </c>
      <c r="D78" s="3">
        <v>193.75200000000001</v>
      </c>
      <c r="E78" s="3">
        <v>165.15100000000001</v>
      </c>
      <c r="F78" s="3" t="s">
        <v>10</v>
      </c>
      <c r="G78" s="3">
        <v>165.15</v>
      </c>
      <c r="H78" s="3">
        <v>0</v>
      </c>
      <c r="I78" s="3">
        <v>100</v>
      </c>
      <c r="J78">
        <f t="shared" si="2"/>
        <v>31998.142800000001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151</v>
      </c>
      <c r="C79" s="3">
        <v>150</v>
      </c>
      <c r="D79" s="3">
        <v>15000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15000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152</v>
      </c>
      <c r="C80" s="3">
        <v>151</v>
      </c>
      <c r="D80" s="3">
        <v>139.93199999999999</v>
      </c>
      <c r="E80" s="3">
        <v>61.661999999999999</v>
      </c>
      <c r="F80" s="3" t="s">
        <v>10</v>
      </c>
      <c r="G80" s="3">
        <v>61.66</v>
      </c>
      <c r="H80" s="3">
        <v>0</v>
      </c>
      <c r="I80" s="3">
        <v>100</v>
      </c>
      <c r="J80">
        <f t="shared" si="2"/>
        <v>8628.2071199999991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153</v>
      </c>
      <c r="C81" s="3">
        <v>152</v>
      </c>
      <c r="D81" s="3">
        <v>139.93199999999999</v>
      </c>
      <c r="E81" s="3">
        <v>175.88300000000001</v>
      </c>
      <c r="F81" s="3" t="s">
        <v>10</v>
      </c>
      <c r="G81" s="3">
        <v>175.88</v>
      </c>
      <c r="H81" s="3">
        <v>0</v>
      </c>
      <c r="I81" s="3">
        <v>100</v>
      </c>
      <c r="J81">
        <f t="shared" si="2"/>
        <v>24611.240159999998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154</v>
      </c>
      <c r="C82" s="3">
        <v>156</v>
      </c>
      <c r="D82" s="3">
        <v>193.75200000000001</v>
      </c>
      <c r="E82" s="3">
        <v>136.66999999999999</v>
      </c>
      <c r="F82" s="3" t="s">
        <v>10</v>
      </c>
      <c r="G82" s="3">
        <v>136.66999999999999</v>
      </c>
      <c r="H82" s="3">
        <v>0</v>
      </c>
      <c r="I82" s="3">
        <v>100</v>
      </c>
      <c r="J82">
        <f t="shared" si="2"/>
        <v>26480.08584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155</v>
      </c>
      <c r="C83" s="3">
        <v>160</v>
      </c>
      <c r="D83" s="3">
        <v>139.93199999999999</v>
      </c>
      <c r="E83" s="3">
        <v>8.8699999999999992</v>
      </c>
      <c r="F83" s="3" t="s">
        <v>10</v>
      </c>
      <c r="G83" s="3">
        <v>8.8699999999999992</v>
      </c>
      <c r="H83" s="3">
        <v>0</v>
      </c>
      <c r="I83" s="3">
        <v>100</v>
      </c>
      <c r="J83">
        <f t="shared" si="2"/>
        <v>1241.1968399999998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156</v>
      </c>
      <c r="C84" s="3">
        <v>161</v>
      </c>
      <c r="D84" s="3">
        <v>139.93199999999999</v>
      </c>
      <c r="E84" s="3">
        <v>36.94</v>
      </c>
      <c r="F84" s="3" t="s">
        <v>10</v>
      </c>
      <c r="G84" s="3">
        <v>36.94</v>
      </c>
      <c r="H84" s="3">
        <v>0</v>
      </c>
      <c r="I84" s="3">
        <v>100</v>
      </c>
      <c r="J84">
        <f t="shared" si="2"/>
        <v>5169.0880799999995</v>
      </c>
      <c r="K84" s="3">
        <v>0</v>
      </c>
      <c r="L84">
        <f t="shared" si="3"/>
        <v>0</v>
      </c>
    </row>
    <row r="85" spans="1:12" x14ac:dyDescent="0.25">
      <c r="A85" s="3" t="s">
        <v>50</v>
      </c>
      <c r="B85" s="3" t="s">
        <v>157</v>
      </c>
      <c r="C85" s="3">
        <v>165</v>
      </c>
      <c r="D85" s="3">
        <v>193.75200000000001</v>
      </c>
      <c r="E85" s="3">
        <v>96.15</v>
      </c>
      <c r="F85" s="3" t="s">
        <v>10</v>
      </c>
      <c r="G85" s="3">
        <v>96.15</v>
      </c>
      <c r="H85" s="3">
        <v>0</v>
      </c>
      <c r="I85" s="3">
        <v>100</v>
      </c>
      <c r="J85">
        <f t="shared" si="2"/>
        <v>18629.254800000002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158</v>
      </c>
      <c r="C86" s="3">
        <v>168</v>
      </c>
      <c r="D86" s="3">
        <v>215.28</v>
      </c>
      <c r="E86" s="3">
        <v>125.63800000000001</v>
      </c>
      <c r="F86" s="3" t="s">
        <v>10</v>
      </c>
      <c r="G86" s="3">
        <v>125.64</v>
      </c>
      <c r="H86" s="3">
        <v>0</v>
      </c>
      <c r="I86" s="3">
        <v>100</v>
      </c>
      <c r="J86">
        <f t="shared" si="2"/>
        <v>27047.779200000001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159</v>
      </c>
      <c r="C87" s="3">
        <v>170</v>
      </c>
      <c r="D87" s="3">
        <v>215.28</v>
      </c>
      <c r="E87" s="3">
        <v>33.896000000000001</v>
      </c>
      <c r="F87" s="3" t="s">
        <v>10</v>
      </c>
      <c r="G87" s="3">
        <v>33.9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160</v>
      </c>
      <c r="C88" s="3">
        <v>173</v>
      </c>
      <c r="D88" s="3">
        <v>107.64</v>
      </c>
      <c r="E88" s="3">
        <v>19.306000000000001</v>
      </c>
      <c r="F88" s="3" t="s">
        <v>10</v>
      </c>
      <c r="G88" s="3">
        <v>19.309999999999999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161</v>
      </c>
      <c r="C89" s="3">
        <v>174</v>
      </c>
      <c r="D89" s="3">
        <v>215.28</v>
      </c>
      <c r="E89" s="3">
        <v>71.456000000000003</v>
      </c>
      <c r="F89" s="3" t="s">
        <v>10</v>
      </c>
      <c r="G89" s="3">
        <v>71.459999999999994</v>
      </c>
      <c r="H89" s="3">
        <v>0</v>
      </c>
      <c r="I89" s="3">
        <v>100</v>
      </c>
    </row>
    <row r="90" spans="1:12" x14ac:dyDescent="0.25">
      <c r="A90" s="3" t="s">
        <v>38</v>
      </c>
      <c r="B90" s="3" t="s">
        <v>162</v>
      </c>
      <c r="C90" s="3">
        <v>178</v>
      </c>
      <c r="D90" s="3">
        <v>107.64</v>
      </c>
      <c r="E90" s="3">
        <v>7.1820000000000004</v>
      </c>
      <c r="F90" s="3" t="s">
        <v>10</v>
      </c>
      <c r="G90" s="3">
        <v>7.18</v>
      </c>
      <c r="H90" s="3">
        <v>0</v>
      </c>
      <c r="I90" s="3">
        <v>100</v>
      </c>
    </row>
    <row r="91" spans="1:12" x14ac:dyDescent="0.25">
      <c r="A91" s="3" t="s">
        <v>38</v>
      </c>
      <c r="B91" s="3" t="s">
        <v>163</v>
      </c>
      <c r="C91" s="3">
        <v>180</v>
      </c>
      <c r="D91" s="3">
        <v>200</v>
      </c>
      <c r="E91" s="3">
        <v>18</v>
      </c>
      <c r="F91" s="3" t="s">
        <v>13</v>
      </c>
      <c r="G91" s="3">
        <v>18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164</v>
      </c>
      <c r="C92" s="3">
        <v>183</v>
      </c>
      <c r="D92" s="3">
        <v>215.28</v>
      </c>
      <c r="E92" s="3">
        <v>37.161000000000001</v>
      </c>
      <c r="F92" s="3" t="s">
        <v>10</v>
      </c>
      <c r="G92" s="3">
        <v>37.159999999999997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165</v>
      </c>
      <c r="C93" s="3">
        <v>185</v>
      </c>
      <c r="D93" s="3">
        <v>96.88</v>
      </c>
      <c r="E93" s="3">
        <v>113.155</v>
      </c>
      <c r="F93" s="3" t="s">
        <v>10</v>
      </c>
      <c r="G93" s="3">
        <v>113.16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326</v>
      </c>
      <c r="C94" s="3">
        <v>186</v>
      </c>
      <c r="D94" s="3">
        <v>16.149999999999999</v>
      </c>
      <c r="E94" s="3">
        <v>362.31900000000002</v>
      </c>
      <c r="F94" s="3" t="s">
        <v>10</v>
      </c>
      <c r="G94" s="3">
        <v>362.32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327</v>
      </c>
      <c r="C95" s="3">
        <v>190</v>
      </c>
      <c r="D95" s="3">
        <v>32.292000000000002</v>
      </c>
      <c r="E95" s="3">
        <v>362.31900000000002</v>
      </c>
      <c r="F95" s="3" t="s">
        <v>10</v>
      </c>
      <c r="G95" s="3">
        <v>362.32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170</v>
      </c>
      <c r="C96" s="3">
        <v>192</v>
      </c>
      <c r="D96" s="3">
        <v>48.438000000000002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171</v>
      </c>
      <c r="C97" s="3">
        <v>193</v>
      </c>
      <c r="D97" s="3">
        <v>16.149999999999999</v>
      </c>
      <c r="E97" s="3">
        <v>508.3612</v>
      </c>
      <c r="F97" s="3" t="s">
        <v>10</v>
      </c>
      <c r="G97" s="3">
        <v>508.36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172</v>
      </c>
      <c r="C98" s="3">
        <v>194</v>
      </c>
      <c r="D98" s="3">
        <v>26.91</v>
      </c>
      <c r="E98" s="3">
        <v>508.3612</v>
      </c>
      <c r="F98" s="3" t="s">
        <v>10</v>
      </c>
      <c r="G98" s="3">
        <v>508.36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173</v>
      </c>
      <c r="C99" s="3">
        <v>215</v>
      </c>
      <c r="D99" s="3">
        <v>301.392</v>
      </c>
      <c r="E99" s="3">
        <v>20.12</v>
      </c>
      <c r="F99" s="3" t="s">
        <v>10</v>
      </c>
      <c r="G99" s="3">
        <v>20.12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174</v>
      </c>
      <c r="C100" s="3">
        <v>218</v>
      </c>
      <c r="D100" s="3">
        <v>350</v>
      </c>
      <c r="E100" s="3">
        <v>15</v>
      </c>
      <c r="F100" s="3" t="s">
        <v>13</v>
      </c>
      <c r="G100" s="3">
        <v>15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175</v>
      </c>
      <c r="C101" s="3">
        <v>219</v>
      </c>
      <c r="D101" s="3">
        <v>82</v>
      </c>
      <c r="E101" s="3">
        <v>41.17</v>
      </c>
      <c r="F101" s="3" t="s">
        <v>19</v>
      </c>
      <c r="G101" s="3">
        <v>41.17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176</v>
      </c>
      <c r="C102" s="3">
        <v>220</v>
      </c>
      <c r="D102" s="3">
        <v>32.799999999999997</v>
      </c>
      <c r="E102" s="3">
        <v>103.53</v>
      </c>
      <c r="F102" s="3" t="s">
        <v>19</v>
      </c>
      <c r="G102" s="3">
        <v>103.53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177</v>
      </c>
      <c r="C103" s="3">
        <v>221</v>
      </c>
      <c r="D103" s="3">
        <v>131.19999999999999</v>
      </c>
      <c r="E103" s="3">
        <v>19.57</v>
      </c>
      <c r="F103" s="3" t="s">
        <v>19</v>
      </c>
      <c r="G103" s="3">
        <v>19.57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178</v>
      </c>
      <c r="C104" s="3">
        <v>222</v>
      </c>
      <c r="D104" s="3">
        <v>1000</v>
      </c>
      <c r="E104" s="3">
        <v>4</v>
      </c>
      <c r="F104" s="3" t="s">
        <v>13</v>
      </c>
      <c r="G104" s="3">
        <v>4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179</v>
      </c>
      <c r="C105" s="3">
        <v>224</v>
      </c>
      <c r="D105" s="3">
        <v>183</v>
      </c>
      <c r="E105" s="3">
        <v>49.52</v>
      </c>
      <c r="F105" s="3" t="s">
        <v>10</v>
      </c>
      <c r="G105" s="3">
        <v>49.52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180</v>
      </c>
      <c r="C106" s="3">
        <v>225</v>
      </c>
      <c r="D106" s="3">
        <v>49.2</v>
      </c>
      <c r="E106" s="3">
        <v>48.42</v>
      </c>
      <c r="F106" s="3" t="s">
        <v>19</v>
      </c>
      <c r="G106" s="3">
        <v>48.42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181</v>
      </c>
      <c r="C107" s="3">
        <v>226</v>
      </c>
      <c r="D107" s="3">
        <v>183</v>
      </c>
      <c r="E107" s="3">
        <v>46</v>
      </c>
      <c r="F107" s="3" t="s">
        <v>10</v>
      </c>
      <c r="G107" s="3">
        <v>46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182</v>
      </c>
      <c r="C108" s="3">
        <v>227</v>
      </c>
      <c r="D108" s="3">
        <v>49.2</v>
      </c>
      <c r="E108" s="3">
        <v>50.44</v>
      </c>
      <c r="F108" s="3" t="s">
        <v>19</v>
      </c>
      <c r="G108" s="3">
        <v>50.44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183</v>
      </c>
      <c r="C109" s="3">
        <v>228</v>
      </c>
      <c r="D109" s="3">
        <v>183</v>
      </c>
      <c r="E109" s="3">
        <v>2.5</v>
      </c>
      <c r="F109" s="3" t="s">
        <v>10</v>
      </c>
      <c r="G109" s="3">
        <v>2.5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184</v>
      </c>
      <c r="C110" s="3">
        <v>229</v>
      </c>
      <c r="D110" s="3">
        <v>49.2</v>
      </c>
      <c r="E110" s="3">
        <v>4.1900000000000004</v>
      </c>
      <c r="F110" s="3" t="s">
        <v>19</v>
      </c>
      <c r="G110" s="3">
        <v>4.1900000000000004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185</v>
      </c>
      <c r="C111" s="3">
        <v>230</v>
      </c>
      <c r="D111" s="3">
        <v>183</v>
      </c>
      <c r="E111" s="3">
        <v>4.01</v>
      </c>
      <c r="F111" s="3" t="s">
        <v>10</v>
      </c>
      <c r="G111" s="3">
        <v>0</v>
      </c>
      <c r="H111" s="3">
        <v>4.01</v>
      </c>
      <c r="I111" s="3">
        <v>0</v>
      </c>
    </row>
    <row r="112" spans="1:9" x14ac:dyDescent="0.25">
      <c r="A112" s="3" t="s">
        <v>59</v>
      </c>
      <c r="B112" s="3" t="s">
        <v>186</v>
      </c>
      <c r="C112" s="3">
        <v>231</v>
      </c>
      <c r="D112" s="3">
        <v>49.2</v>
      </c>
      <c r="E112" s="3">
        <v>9.98</v>
      </c>
      <c r="F112" s="3" t="s">
        <v>19</v>
      </c>
      <c r="G112" s="3">
        <v>0</v>
      </c>
      <c r="H112" s="3">
        <v>9.98</v>
      </c>
      <c r="I112" s="3">
        <v>0</v>
      </c>
    </row>
    <row r="113" spans="1:9" x14ac:dyDescent="0.25">
      <c r="A113" s="3" t="s">
        <v>59</v>
      </c>
      <c r="B113" s="3" t="s">
        <v>187</v>
      </c>
      <c r="C113" s="3">
        <v>232</v>
      </c>
      <c r="D113" s="3">
        <v>183</v>
      </c>
      <c r="E113" s="3">
        <v>12.635</v>
      </c>
      <c r="F113" s="3" t="s">
        <v>10</v>
      </c>
      <c r="G113" s="3">
        <v>12.64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188</v>
      </c>
      <c r="C114" s="3">
        <v>233</v>
      </c>
      <c r="D114" s="3">
        <v>49.2</v>
      </c>
      <c r="E114" s="3">
        <v>16.8</v>
      </c>
      <c r="F114" s="3" t="s">
        <v>19</v>
      </c>
      <c r="G114" s="3">
        <v>16.8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189</v>
      </c>
      <c r="C115" s="3">
        <v>234</v>
      </c>
      <c r="D115" s="3">
        <v>183</v>
      </c>
      <c r="E115" s="3">
        <v>12.821</v>
      </c>
      <c r="F115" s="3" t="s">
        <v>10</v>
      </c>
      <c r="G115" s="3">
        <v>12.82</v>
      </c>
      <c r="H115" s="3">
        <v>0</v>
      </c>
      <c r="I115" s="3">
        <v>100</v>
      </c>
    </row>
    <row r="116" spans="1:9" x14ac:dyDescent="0.25">
      <c r="A116" s="3" t="s">
        <v>59</v>
      </c>
      <c r="B116" s="3" t="s">
        <v>190</v>
      </c>
      <c r="C116" s="3">
        <v>235</v>
      </c>
      <c r="D116" s="3">
        <v>2.5</v>
      </c>
      <c r="E116" s="3">
        <v>1055</v>
      </c>
      <c r="F116" s="3" t="s">
        <v>23</v>
      </c>
      <c r="G116" s="3">
        <v>1055</v>
      </c>
      <c r="H116" s="3">
        <v>0</v>
      </c>
      <c r="I116" s="3">
        <v>100</v>
      </c>
    </row>
    <row r="117" spans="1:9" x14ac:dyDescent="0.25">
      <c r="A117" s="3" t="s">
        <v>59</v>
      </c>
      <c r="B117" s="3" t="s">
        <v>191</v>
      </c>
      <c r="C117" s="3">
        <v>237</v>
      </c>
      <c r="D117" s="3">
        <v>183</v>
      </c>
      <c r="E117" s="3">
        <v>3.66</v>
      </c>
      <c r="F117" s="3" t="s">
        <v>10</v>
      </c>
      <c r="G117" s="3">
        <v>3.29</v>
      </c>
      <c r="H117" s="3">
        <v>0.37</v>
      </c>
      <c r="I117" s="3">
        <v>90</v>
      </c>
    </row>
    <row r="118" spans="1:9" x14ac:dyDescent="0.25">
      <c r="A118" s="3" t="s">
        <v>59</v>
      </c>
      <c r="B118" s="3" t="s">
        <v>192</v>
      </c>
      <c r="C118" s="3">
        <v>238</v>
      </c>
      <c r="D118" s="3">
        <v>183</v>
      </c>
      <c r="E118" s="3">
        <v>17.34</v>
      </c>
      <c r="F118" s="3" t="s">
        <v>10</v>
      </c>
      <c r="G118" s="3">
        <v>17.34</v>
      </c>
      <c r="H118" s="3">
        <v>0</v>
      </c>
      <c r="I118" s="3">
        <v>100</v>
      </c>
    </row>
    <row r="119" spans="1:9" x14ac:dyDescent="0.25">
      <c r="A119" s="3" t="s">
        <v>59</v>
      </c>
      <c r="B119" s="3" t="s">
        <v>193</v>
      </c>
      <c r="C119" s="3">
        <v>239</v>
      </c>
      <c r="D119" s="3">
        <v>183</v>
      </c>
      <c r="E119" s="3">
        <v>7.44</v>
      </c>
      <c r="F119" s="3" t="s">
        <v>10</v>
      </c>
      <c r="G119" s="3">
        <v>7.44</v>
      </c>
      <c r="H119" s="3">
        <v>0</v>
      </c>
      <c r="I119" s="3">
        <v>100</v>
      </c>
    </row>
    <row r="120" spans="1:9" x14ac:dyDescent="0.25">
      <c r="A120" s="3" t="s">
        <v>59</v>
      </c>
      <c r="B120" s="3" t="s">
        <v>194</v>
      </c>
      <c r="C120" s="3">
        <v>240</v>
      </c>
      <c r="D120" s="3">
        <v>183</v>
      </c>
      <c r="E120" s="3">
        <v>34.9</v>
      </c>
      <c r="F120" s="3" t="s">
        <v>10</v>
      </c>
      <c r="G120" s="3">
        <v>34.9</v>
      </c>
      <c r="H120" s="3">
        <v>0</v>
      </c>
      <c r="I120" s="3">
        <v>100</v>
      </c>
    </row>
    <row r="121" spans="1:9" x14ac:dyDescent="0.25">
      <c r="A121" s="3" t="s">
        <v>68</v>
      </c>
      <c r="B121" s="3" t="s">
        <v>195</v>
      </c>
      <c r="C121" s="3">
        <v>243</v>
      </c>
      <c r="D121" s="3">
        <v>64.58</v>
      </c>
      <c r="E121" s="3">
        <v>144.78800000000001</v>
      </c>
      <c r="F121" s="3" t="s">
        <v>10</v>
      </c>
      <c r="G121" s="3">
        <v>115.83</v>
      </c>
      <c r="H121" s="3">
        <v>28.96</v>
      </c>
      <c r="I121" s="3">
        <v>80</v>
      </c>
    </row>
    <row r="122" spans="1:9" x14ac:dyDescent="0.25">
      <c r="A122" s="3" t="s">
        <v>18</v>
      </c>
      <c r="B122" s="3" t="s">
        <v>196</v>
      </c>
      <c r="C122" s="3">
        <v>246</v>
      </c>
      <c r="D122" s="3">
        <v>17500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273</v>
      </c>
      <c r="C123" s="3">
        <v>247</v>
      </c>
      <c r="D123" s="3">
        <v>600</v>
      </c>
      <c r="E123" s="3">
        <v>1</v>
      </c>
      <c r="F123" s="3" t="s">
        <v>13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197</v>
      </c>
      <c r="C124" s="3">
        <v>248</v>
      </c>
      <c r="D124" s="3">
        <v>2000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198</v>
      </c>
      <c r="C125" s="3">
        <v>250</v>
      </c>
      <c r="D125" s="3">
        <v>9000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251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200</v>
      </c>
      <c r="C127" s="3">
        <v>253</v>
      </c>
      <c r="D127" s="3">
        <v>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25</v>
      </c>
      <c r="C128" s="3">
        <v>254</v>
      </c>
      <c r="D128" s="3">
        <v>4000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255</v>
      </c>
      <c r="D129" s="3">
        <v>6000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257</v>
      </c>
      <c r="D130" s="3">
        <v>1800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203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204</v>
      </c>
      <c r="C132" s="3">
        <v>260</v>
      </c>
      <c r="D132" s="3">
        <v>5535</v>
      </c>
      <c r="E132" s="3">
        <v>23.68</v>
      </c>
      <c r="F132" s="3" t="s">
        <v>19</v>
      </c>
      <c r="G132" s="3">
        <v>10.050000000000001</v>
      </c>
      <c r="H132" s="3">
        <v>13.63</v>
      </c>
      <c r="I132" s="3" t="e">
        <v>#VALUE!</v>
      </c>
    </row>
    <row r="133" spans="1:9" x14ac:dyDescent="0.25">
      <c r="A133" s="3" t="s">
        <v>26</v>
      </c>
      <c r="B133" s="3" t="s">
        <v>204</v>
      </c>
      <c r="C133" s="3">
        <v>260</v>
      </c>
      <c r="D133" s="3">
        <v>5535</v>
      </c>
      <c r="E133" s="3">
        <v>13.62</v>
      </c>
      <c r="F133" s="3" t="s">
        <v>19</v>
      </c>
      <c r="G133" s="3">
        <v>13.62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475</v>
      </c>
      <c r="C134" s="3">
        <v>261</v>
      </c>
      <c r="D134" s="3">
        <v>1600</v>
      </c>
      <c r="E134" s="3">
        <v>4</v>
      </c>
      <c r="F134" s="3" t="s">
        <v>13</v>
      </c>
      <c r="G134" s="3">
        <v>1.1200000000000001</v>
      </c>
      <c r="H134" s="3">
        <v>2.88</v>
      </c>
      <c r="I134" s="3" t="e">
        <v>#VALUE!</v>
      </c>
    </row>
    <row r="135" spans="1:9" x14ac:dyDescent="0.25">
      <c r="A135" s="3" t="s">
        <v>28</v>
      </c>
      <c r="B135" s="3" t="s">
        <v>206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207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208</v>
      </c>
      <c r="C137" s="3">
        <v>265</v>
      </c>
      <c r="D137" s="3">
        <v>450</v>
      </c>
      <c r="E137" s="3">
        <v>12.5</v>
      </c>
      <c r="F137" s="3" t="s">
        <v>23</v>
      </c>
      <c r="G137" s="3">
        <v>12.5</v>
      </c>
      <c r="H137" s="3">
        <v>0</v>
      </c>
      <c r="I137" s="3">
        <v>100</v>
      </c>
    </row>
    <row r="138" spans="1:9" x14ac:dyDescent="0.25">
      <c r="A138" s="3" t="s">
        <v>29</v>
      </c>
      <c r="B138" s="3" t="s">
        <v>210</v>
      </c>
      <c r="C138" s="3">
        <v>272</v>
      </c>
      <c r="D138" s="3">
        <v>12000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233</v>
      </c>
      <c r="C139" s="3">
        <v>273</v>
      </c>
      <c r="D139" s="3">
        <v>1500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211</v>
      </c>
      <c r="C140" s="3">
        <v>274</v>
      </c>
      <c r="D140" s="3">
        <v>225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212</v>
      </c>
      <c r="C141" s="3">
        <v>275</v>
      </c>
      <c r="D141" s="3">
        <v>225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30</v>
      </c>
      <c r="B142" s="3" t="s">
        <v>214</v>
      </c>
      <c r="C142" s="3">
        <v>277</v>
      </c>
      <c r="D142" s="3">
        <v>34</v>
      </c>
      <c r="E142" s="3">
        <v>100</v>
      </c>
      <c r="F142" s="3" t="s">
        <v>31</v>
      </c>
      <c r="G142" s="3">
        <v>100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278</v>
      </c>
      <c r="D143" s="3">
        <v>77</v>
      </c>
      <c r="E143" s="3">
        <v>27</v>
      </c>
      <c r="F143" s="3" t="s">
        <v>31</v>
      </c>
      <c r="G143" s="3">
        <v>27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279</v>
      </c>
      <c r="D144" s="3">
        <v>23</v>
      </c>
      <c r="E144" s="3">
        <v>249</v>
      </c>
      <c r="F144" s="3" t="s">
        <v>23</v>
      </c>
      <c r="G144" s="3">
        <v>249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217</v>
      </c>
      <c r="C145" s="3">
        <v>280</v>
      </c>
      <c r="D145" s="3">
        <v>151</v>
      </c>
      <c r="E145" s="3">
        <v>15</v>
      </c>
      <c r="F145" s="3" t="s">
        <v>31</v>
      </c>
      <c r="G145" s="3">
        <v>15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218</v>
      </c>
      <c r="C146" s="3">
        <v>282</v>
      </c>
      <c r="D146" s="3">
        <v>350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32</v>
      </c>
      <c r="B147" s="3" t="s">
        <v>218</v>
      </c>
      <c r="C147" s="3">
        <v>282</v>
      </c>
      <c r="D147" s="3">
        <v>300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219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33</v>
      </c>
      <c r="B149" s="3" t="s">
        <v>221</v>
      </c>
      <c r="C149" s="3">
        <v>299</v>
      </c>
      <c r="D149" s="3">
        <v>9800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222</v>
      </c>
      <c r="C150" s="3">
        <v>350</v>
      </c>
      <c r="D150" s="3">
        <v>1</v>
      </c>
      <c r="E150" s="3">
        <v>3</v>
      </c>
      <c r="F150" s="3" t="s">
        <v>12</v>
      </c>
      <c r="G150" s="3">
        <v>0</v>
      </c>
      <c r="H150" s="3">
        <v>3</v>
      </c>
      <c r="I150" s="3">
        <v>0</v>
      </c>
    </row>
    <row r="151" spans="1:9" x14ac:dyDescent="0.25">
      <c r="A151" s="3" t="s">
        <v>60</v>
      </c>
      <c r="B151" s="3" t="s">
        <v>328</v>
      </c>
      <c r="C151" s="3">
        <v>351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3</v>
      </c>
      <c r="F152" s="3" t="s">
        <v>12</v>
      </c>
      <c r="G152" s="3">
        <v>0</v>
      </c>
      <c r="H152" s="3">
        <v>3</v>
      </c>
      <c r="I152" s="3">
        <v>0</v>
      </c>
    </row>
    <row r="153" spans="1:9" x14ac:dyDescent="0.25">
      <c r="A153" s="3" t="s">
        <v>24</v>
      </c>
      <c r="B153" s="3" t="s">
        <v>224</v>
      </c>
      <c r="C153" s="3">
        <v>401</v>
      </c>
      <c r="D153" s="3">
        <v>1000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225</v>
      </c>
      <c r="C154" s="3">
        <v>402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226</v>
      </c>
      <c r="C155" s="3">
        <v>403</v>
      </c>
      <c r="D155" s="3">
        <v>2000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227</v>
      </c>
      <c r="C156" s="3">
        <v>404</v>
      </c>
      <c r="D156" s="3">
        <v>1000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228</v>
      </c>
      <c r="C157" s="3">
        <v>405</v>
      </c>
      <c r="D157" s="3">
        <v>3000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38</v>
      </c>
      <c r="B158" s="3" t="s">
        <v>355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38</v>
      </c>
      <c r="B159" s="3" t="s">
        <v>356</v>
      </c>
      <c r="C159" s="3">
        <v>439</v>
      </c>
      <c r="D159" s="3">
        <v>430.56</v>
      </c>
      <c r="E159" s="3">
        <v>6.7845000000000004</v>
      </c>
      <c r="F159" s="3" t="s">
        <v>10</v>
      </c>
      <c r="G159" s="3">
        <v>6.78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329</v>
      </c>
      <c r="C160" s="3">
        <v>459</v>
      </c>
      <c r="D160" s="3">
        <v>193.75</v>
      </c>
      <c r="E160" s="3">
        <v>45.43</v>
      </c>
      <c r="F160" s="3" t="s">
        <v>10</v>
      </c>
      <c r="G160" s="3">
        <v>45.43</v>
      </c>
      <c r="H160" s="3">
        <v>0</v>
      </c>
      <c r="I160" s="3">
        <v>100</v>
      </c>
    </row>
    <row r="161" spans="1:9" x14ac:dyDescent="0.25">
      <c r="A161" s="3" t="s">
        <v>50</v>
      </c>
      <c r="B161" s="3" t="s">
        <v>330</v>
      </c>
      <c r="C161" s="3">
        <v>460</v>
      </c>
      <c r="D161" s="3">
        <v>139.93199999999999</v>
      </c>
      <c r="E161" s="3">
        <v>80.111999999999995</v>
      </c>
      <c r="F161" s="3" t="s">
        <v>10</v>
      </c>
      <c r="G161" s="3">
        <v>80.11</v>
      </c>
      <c r="H161" s="3">
        <v>0</v>
      </c>
      <c r="I161" s="3">
        <v>100</v>
      </c>
    </row>
    <row r="162" spans="1:9" x14ac:dyDescent="0.25">
      <c r="A162" s="3" t="s">
        <v>50</v>
      </c>
      <c r="B162" s="3" t="s">
        <v>331</v>
      </c>
      <c r="C162" s="3">
        <v>461</v>
      </c>
      <c r="D162" s="3">
        <v>193.75200000000001</v>
      </c>
      <c r="E162" s="3">
        <v>48.47</v>
      </c>
      <c r="F162" s="3" t="s">
        <v>10</v>
      </c>
      <c r="G162" s="3">
        <v>48.47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543</v>
      </c>
      <c r="C163" s="3">
        <v>466</v>
      </c>
      <c r="D163" s="3">
        <v>91.494</v>
      </c>
      <c r="E163" s="3">
        <v>102.01</v>
      </c>
      <c r="F163" s="3" t="s">
        <v>10</v>
      </c>
      <c r="G163" s="3">
        <v>102.01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544</v>
      </c>
      <c r="C164" s="3">
        <v>467</v>
      </c>
      <c r="D164" s="3">
        <v>48.438000000000002</v>
      </c>
      <c r="E164" s="3">
        <v>8.64</v>
      </c>
      <c r="F164" s="3" t="s">
        <v>10</v>
      </c>
      <c r="G164" s="3">
        <v>8.64</v>
      </c>
      <c r="H164" s="3">
        <v>0</v>
      </c>
      <c r="I164" s="3">
        <v>100</v>
      </c>
    </row>
    <row r="165" spans="1:9" x14ac:dyDescent="0.25">
      <c r="A165" s="3" t="s">
        <v>9</v>
      </c>
      <c r="B165" s="3" t="s">
        <v>370</v>
      </c>
      <c r="C165" s="3">
        <v>492</v>
      </c>
      <c r="D165" s="3">
        <v>7500</v>
      </c>
      <c r="E165" s="3">
        <v>0.58899999999999997</v>
      </c>
      <c r="F165" s="3" t="s">
        <v>16</v>
      </c>
      <c r="G165" s="3">
        <v>0.59</v>
      </c>
      <c r="H165" s="3">
        <v>0</v>
      </c>
      <c r="I165" s="3">
        <v>100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27.51</v>
      </c>
      <c r="F10" s="3" t="s">
        <v>14</v>
      </c>
      <c r="G10" s="3">
        <v>27.51</v>
      </c>
      <c r="H10" s="3">
        <v>0</v>
      </c>
      <c r="I10" s="3">
        <v>100</v>
      </c>
      <c r="J10">
        <f t="shared" si="0"/>
        <v>3882.2112000000002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59.29</v>
      </c>
      <c r="F11" s="3" t="s">
        <v>10</v>
      </c>
      <c r="G11" s="3">
        <v>59.29</v>
      </c>
      <c r="H11" s="3">
        <v>0</v>
      </c>
      <c r="I11" s="3">
        <v>100</v>
      </c>
      <c r="J11">
        <f t="shared" si="0"/>
        <v>1304.3799999999999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95</v>
      </c>
      <c r="C12" s="3">
        <v>20</v>
      </c>
      <c r="D12" s="3">
        <v>1000</v>
      </c>
      <c r="E12" s="3">
        <v>5.093</v>
      </c>
      <c r="F12" s="3" t="s">
        <v>14</v>
      </c>
      <c r="G12" s="3">
        <v>5.09</v>
      </c>
      <c r="H12" s="3">
        <v>0</v>
      </c>
      <c r="I12" s="3">
        <v>100</v>
      </c>
      <c r="J12">
        <f t="shared" si="0"/>
        <v>5090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96</v>
      </c>
      <c r="C13" s="3">
        <v>21</v>
      </c>
      <c r="D13" s="3">
        <v>1000</v>
      </c>
      <c r="E13" s="3">
        <v>2.782</v>
      </c>
      <c r="F13" s="3" t="s">
        <v>14</v>
      </c>
      <c r="G13" s="3">
        <v>2.78</v>
      </c>
      <c r="H13" s="3">
        <v>0</v>
      </c>
      <c r="I13" s="3">
        <v>100</v>
      </c>
      <c r="J13">
        <f t="shared" si="0"/>
        <v>2780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97</v>
      </c>
      <c r="C14" s="3">
        <v>22</v>
      </c>
      <c r="D14" s="3">
        <v>1000</v>
      </c>
      <c r="E14" s="3">
        <v>5.9290000000000003</v>
      </c>
      <c r="F14" s="3" t="s">
        <v>14</v>
      </c>
      <c r="G14" s="3">
        <v>5.93</v>
      </c>
      <c r="H14" s="3">
        <v>0</v>
      </c>
      <c r="I14" s="3">
        <v>100</v>
      </c>
      <c r="J14">
        <f t="shared" si="0"/>
        <v>5930</v>
      </c>
      <c r="K14" s="3">
        <v>0</v>
      </c>
      <c r="L14">
        <f t="shared" si="1"/>
        <v>0</v>
      </c>
    </row>
    <row r="15" spans="1:12" x14ac:dyDescent="0.25">
      <c r="A15" s="3" t="s">
        <v>69</v>
      </c>
      <c r="B15" s="3" t="s">
        <v>98</v>
      </c>
      <c r="C15" s="3">
        <v>23</v>
      </c>
      <c r="D15" s="3">
        <v>6800</v>
      </c>
      <c r="E15" s="3">
        <v>0.37</v>
      </c>
      <c r="F15" s="3" t="s">
        <v>16</v>
      </c>
      <c r="G15" s="3">
        <v>0.37</v>
      </c>
      <c r="H15" s="3">
        <v>0</v>
      </c>
      <c r="I15" s="3">
        <v>100</v>
      </c>
      <c r="J15">
        <f t="shared" si="0"/>
        <v>2516</v>
      </c>
      <c r="K15" s="3">
        <v>0</v>
      </c>
      <c r="L15">
        <f t="shared" si="1"/>
        <v>0</v>
      </c>
    </row>
    <row r="16" spans="1:12" x14ac:dyDescent="0.25">
      <c r="A16" s="3" t="s">
        <v>69</v>
      </c>
      <c r="B16" s="3" t="s">
        <v>99</v>
      </c>
      <c r="C16" s="3">
        <v>24</v>
      </c>
      <c r="D16" s="3">
        <v>6800</v>
      </c>
      <c r="E16" s="3">
        <v>0.45</v>
      </c>
      <c r="F16" s="3" t="s">
        <v>16</v>
      </c>
      <c r="G16" s="3">
        <v>0.45</v>
      </c>
      <c r="H16" s="3">
        <v>0</v>
      </c>
      <c r="I16" s="3">
        <v>100</v>
      </c>
      <c r="J16">
        <f t="shared" si="0"/>
        <v>3060</v>
      </c>
      <c r="K16" s="3">
        <v>0</v>
      </c>
      <c r="L16">
        <f t="shared" si="1"/>
        <v>0</v>
      </c>
    </row>
    <row r="17" spans="1:12" x14ac:dyDescent="0.25">
      <c r="A17" s="3" t="s">
        <v>69</v>
      </c>
      <c r="B17" s="3" t="s">
        <v>100</v>
      </c>
      <c r="C17" s="3">
        <v>25</v>
      </c>
      <c r="D17" s="3">
        <v>6800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1224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2775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1.25</v>
      </c>
      <c r="F20" s="3" t="s">
        <v>16</v>
      </c>
      <c r="G20" s="3">
        <v>1.25</v>
      </c>
      <c r="H20" s="3">
        <v>0</v>
      </c>
      <c r="I20" s="3">
        <v>100</v>
      </c>
      <c r="J20">
        <f t="shared" si="0"/>
        <v>9375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0.14000000000000001</v>
      </c>
      <c r="F21" s="3" t="s">
        <v>16</v>
      </c>
      <c r="G21" s="3">
        <v>0.14000000000000001</v>
      </c>
      <c r="H21" s="3">
        <v>0</v>
      </c>
      <c r="I21" s="3">
        <v>100</v>
      </c>
      <c r="J21">
        <f t="shared" si="0"/>
        <v>1050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7500</v>
      </c>
      <c r="E22" s="3">
        <v>0.14000000000000001</v>
      </c>
      <c r="F22" s="3" t="s">
        <v>16</v>
      </c>
      <c r="G22" s="3">
        <v>0.14000000000000001</v>
      </c>
      <c r="H22" s="3">
        <v>0</v>
      </c>
      <c r="I22" s="3">
        <v>100</v>
      </c>
      <c r="J22">
        <f t="shared" si="0"/>
        <v>1050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105</v>
      </c>
      <c r="C23" s="3">
        <v>41</v>
      </c>
      <c r="D23" s="3">
        <v>301.392</v>
      </c>
      <c r="E23" s="3">
        <v>33.923000000000002</v>
      </c>
      <c r="F23" s="3" t="s">
        <v>10</v>
      </c>
      <c r="G23" s="3">
        <v>33.92</v>
      </c>
      <c r="H23" s="3">
        <v>0</v>
      </c>
      <c r="I23" s="3">
        <v>100</v>
      </c>
      <c r="J23">
        <f t="shared" si="0"/>
        <v>10223.216640000001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106</v>
      </c>
      <c r="C24" s="3">
        <v>42</v>
      </c>
      <c r="D24" s="3">
        <v>301.392</v>
      </c>
      <c r="E24" s="3">
        <v>23.64</v>
      </c>
      <c r="F24" s="3" t="s">
        <v>10</v>
      </c>
      <c r="G24" s="3">
        <v>23.64</v>
      </c>
      <c r="H24" s="3">
        <v>0</v>
      </c>
      <c r="I24" s="3">
        <v>100</v>
      </c>
      <c r="J24">
        <f t="shared" si="0"/>
        <v>7124.9068800000005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107</v>
      </c>
      <c r="C25" s="3">
        <v>43</v>
      </c>
      <c r="D25" s="3">
        <v>301.392</v>
      </c>
      <c r="E25" s="3">
        <v>59.951700000000002</v>
      </c>
      <c r="F25" s="3" t="s">
        <v>10</v>
      </c>
      <c r="G25" s="3">
        <v>59.95</v>
      </c>
      <c r="H25" s="3">
        <v>0</v>
      </c>
      <c r="I25" s="3">
        <v>100</v>
      </c>
      <c r="J25">
        <f t="shared" si="0"/>
        <v>18068.450400000002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108</v>
      </c>
      <c r="C26" s="3">
        <v>44</v>
      </c>
      <c r="D26" s="3">
        <v>301.392</v>
      </c>
      <c r="E26" s="3">
        <v>41.28</v>
      </c>
      <c r="F26" s="3" t="s">
        <v>10</v>
      </c>
      <c r="G26" s="3">
        <v>41.28</v>
      </c>
      <c r="H26" s="3">
        <v>0</v>
      </c>
      <c r="I26" s="3">
        <v>100</v>
      </c>
      <c r="J26">
        <f t="shared" si="0"/>
        <v>12441.46176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109</v>
      </c>
      <c r="C27" s="3">
        <v>45</v>
      </c>
      <c r="D27" s="3">
        <v>301.392</v>
      </c>
      <c r="E27" s="3">
        <v>125.99</v>
      </c>
      <c r="F27" s="3" t="s">
        <v>10</v>
      </c>
      <c r="G27" s="3">
        <v>125.99</v>
      </c>
      <c r="H27" s="3">
        <v>0</v>
      </c>
      <c r="I27" s="3">
        <v>100</v>
      </c>
      <c r="J27">
        <f t="shared" si="0"/>
        <v>37972.378079999995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110</v>
      </c>
      <c r="C28" s="3">
        <v>46</v>
      </c>
      <c r="D28" s="3">
        <v>301.392</v>
      </c>
      <c r="E28" s="3">
        <v>12.26</v>
      </c>
      <c r="F28" s="3" t="s">
        <v>10</v>
      </c>
      <c r="G28" s="3">
        <v>12.26</v>
      </c>
      <c r="H28" s="3">
        <v>0</v>
      </c>
      <c r="I28" s="3">
        <v>100</v>
      </c>
      <c r="J28">
        <f t="shared" si="0"/>
        <v>3695.06592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111</v>
      </c>
      <c r="C29" s="3">
        <v>47</v>
      </c>
      <c r="D29" s="3">
        <v>301.392</v>
      </c>
      <c r="E29" s="3">
        <v>16.11</v>
      </c>
      <c r="F29" s="3" t="s">
        <v>10</v>
      </c>
      <c r="G29" s="3">
        <v>16.11</v>
      </c>
      <c r="H29" s="3">
        <v>0</v>
      </c>
      <c r="I29" s="3">
        <v>100</v>
      </c>
      <c r="J29">
        <f t="shared" si="0"/>
        <v>4855.4251199999999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9.9</v>
      </c>
      <c r="F30" s="3" t="s">
        <v>14</v>
      </c>
      <c r="G30" s="3">
        <v>9.9</v>
      </c>
      <c r="H30" s="3">
        <v>0</v>
      </c>
      <c r="I30" s="3">
        <v>100</v>
      </c>
      <c r="J30">
        <f t="shared" si="0"/>
        <v>2227.5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1.32</v>
      </c>
      <c r="F31" s="3" t="s">
        <v>14</v>
      </c>
      <c r="G31" s="3">
        <v>1.32</v>
      </c>
      <c r="H31" s="3">
        <v>0</v>
      </c>
      <c r="I31" s="3">
        <v>100</v>
      </c>
      <c r="J31">
        <f t="shared" si="0"/>
        <v>1980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4.74</v>
      </c>
      <c r="F32" s="3" t="s">
        <v>14</v>
      </c>
      <c r="G32" s="3">
        <v>4.74</v>
      </c>
      <c r="H32" s="3">
        <v>0</v>
      </c>
      <c r="I32" s="3">
        <v>100</v>
      </c>
      <c r="J32">
        <f t="shared" si="0"/>
        <v>4266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2.85</v>
      </c>
      <c r="F33" s="3" t="s">
        <v>14</v>
      </c>
      <c r="G33" s="3">
        <v>2.85</v>
      </c>
      <c r="H33" s="3">
        <v>0</v>
      </c>
      <c r="I33" s="3">
        <v>100</v>
      </c>
      <c r="J33">
        <f t="shared" si="0"/>
        <v>5700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13.083</v>
      </c>
      <c r="F34" s="3" t="s">
        <v>14</v>
      </c>
      <c r="G34" s="3">
        <v>13.08</v>
      </c>
      <c r="H34" s="3">
        <v>0</v>
      </c>
      <c r="I34" s="3">
        <v>100</v>
      </c>
      <c r="J34">
        <f t="shared" si="0"/>
        <v>2943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1.7010000000000001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3400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118</v>
      </c>
      <c r="C36" s="3">
        <v>63</v>
      </c>
      <c r="D36" s="3">
        <v>1500</v>
      </c>
      <c r="E36" s="3">
        <v>0.61</v>
      </c>
      <c r="F36" s="3" t="s">
        <v>14</v>
      </c>
      <c r="G36" s="3">
        <v>0.61</v>
      </c>
      <c r="H36" s="3">
        <v>0</v>
      </c>
      <c r="I36" s="3">
        <v>100</v>
      </c>
      <c r="J36">
        <f t="shared" si="0"/>
        <v>915</v>
      </c>
      <c r="K36" s="3">
        <v>0</v>
      </c>
      <c r="L36">
        <f t="shared" si="1"/>
        <v>0</v>
      </c>
    </row>
    <row r="37" spans="1:12" x14ac:dyDescent="0.25">
      <c r="A37" s="3" t="s">
        <v>51</v>
      </c>
      <c r="B37" s="3" t="s">
        <v>119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69</v>
      </c>
      <c r="D38" s="3">
        <v>7500</v>
      </c>
      <c r="E38" s="3">
        <v>0.5</v>
      </c>
      <c r="F38" s="3" t="s">
        <v>16</v>
      </c>
      <c r="G38" s="3">
        <v>0.5</v>
      </c>
      <c r="H38" s="3">
        <v>0</v>
      </c>
      <c r="I38" s="3">
        <v>100</v>
      </c>
      <c r="J38">
        <f t="shared" si="0"/>
        <v>3750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73</v>
      </c>
      <c r="D39" s="3">
        <v>7500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8250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77</v>
      </c>
      <c r="D40" s="3">
        <v>7500</v>
      </c>
      <c r="E40" s="3">
        <v>0.14000000000000001</v>
      </c>
      <c r="F40" s="3" t="s">
        <v>16</v>
      </c>
      <c r="G40" s="3">
        <v>0.14000000000000001</v>
      </c>
      <c r="H40" s="3">
        <v>0</v>
      </c>
      <c r="I40" s="3">
        <v>100</v>
      </c>
      <c r="J40">
        <f t="shared" si="0"/>
        <v>1050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123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124</v>
      </c>
      <c r="C42" s="3">
        <v>84</v>
      </c>
      <c r="D42" s="3">
        <v>301.392</v>
      </c>
      <c r="E42" s="3">
        <v>41.58</v>
      </c>
      <c r="F42" s="3" t="s">
        <v>10</v>
      </c>
      <c r="G42" s="3">
        <v>41.58</v>
      </c>
      <c r="H42" s="3">
        <v>0</v>
      </c>
      <c r="I42" s="3">
        <v>100</v>
      </c>
      <c r="J42">
        <f t="shared" si="0"/>
        <v>12531.879359999999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125</v>
      </c>
      <c r="C43" s="3">
        <v>85</v>
      </c>
      <c r="D43" s="3">
        <v>301.392</v>
      </c>
      <c r="E43" s="3">
        <v>125.21</v>
      </c>
      <c r="F43" s="3" t="s">
        <v>10</v>
      </c>
      <c r="G43" s="3">
        <v>125.21</v>
      </c>
      <c r="H43" s="3">
        <v>0</v>
      </c>
      <c r="I43" s="3">
        <v>100</v>
      </c>
      <c r="J43">
        <f t="shared" si="0"/>
        <v>37737.29232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126</v>
      </c>
      <c r="C44" s="3">
        <v>86</v>
      </c>
      <c r="D44" s="3">
        <v>301.392</v>
      </c>
      <c r="E44" s="3">
        <v>12.26</v>
      </c>
      <c r="F44" s="3" t="s">
        <v>10</v>
      </c>
      <c r="G44" s="3">
        <v>12.26</v>
      </c>
      <c r="H44" s="3">
        <v>0</v>
      </c>
      <c r="I44" s="3">
        <v>100</v>
      </c>
      <c r="J44">
        <f t="shared" si="0"/>
        <v>3695.06592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127</v>
      </c>
      <c r="C45" s="3">
        <v>87</v>
      </c>
      <c r="D45" s="3">
        <v>301.392</v>
      </c>
      <c r="E45" s="3">
        <v>17.63</v>
      </c>
      <c r="F45" s="3" t="s">
        <v>10</v>
      </c>
      <c r="G45" s="3">
        <v>17.63</v>
      </c>
      <c r="H45" s="3">
        <v>0</v>
      </c>
      <c r="I45" s="3">
        <v>100</v>
      </c>
      <c r="J45">
        <f t="shared" si="0"/>
        <v>5313.5409599999994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88</v>
      </c>
      <c r="D46" s="3">
        <v>2000</v>
      </c>
      <c r="E46" s="3">
        <v>2.3239999999999998</v>
      </c>
      <c r="F46" s="3" t="s">
        <v>14</v>
      </c>
      <c r="G46" s="3">
        <v>2.3199999999999998</v>
      </c>
      <c r="H46" s="3">
        <v>0</v>
      </c>
      <c r="I46" s="3">
        <v>100</v>
      </c>
      <c r="J46">
        <f t="shared" si="0"/>
        <v>4640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91</v>
      </c>
      <c r="D47" s="3">
        <v>225</v>
      </c>
      <c r="E47" s="3">
        <v>13.561</v>
      </c>
      <c r="F47" s="3" t="s">
        <v>14</v>
      </c>
      <c r="G47" s="3">
        <v>13.56</v>
      </c>
      <c r="H47" s="3">
        <v>0</v>
      </c>
      <c r="I47" s="3">
        <v>100</v>
      </c>
      <c r="J47">
        <f t="shared" si="0"/>
        <v>3051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130</v>
      </c>
      <c r="C48" s="3">
        <v>92</v>
      </c>
      <c r="D48" s="3">
        <v>2000</v>
      </c>
      <c r="E48" s="3">
        <v>1.4059999999999999</v>
      </c>
      <c r="F48" s="3" t="s">
        <v>14</v>
      </c>
      <c r="G48" s="3">
        <v>1.41</v>
      </c>
      <c r="H48" s="3">
        <v>0</v>
      </c>
      <c r="I48" s="3">
        <v>100</v>
      </c>
      <c r="J48">
        <f t="shared" si="0"/>
        <v>2820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131</v>
      </c>
      <c r="C49" s="3">
        <v>93</v>
      </c>
      <c r="D49" s="3">
        <v>1500</v>
      </c>
      <c r="E49" s="3">
        <v>0.84299999999999997</v>
      </c>
      <c r="F49" s="3" t="s">
        <v>14</v>
      </c>
      <c r="G49" s="3">
        <v>0.84</v>
      </c>
      <c r="H49" s="3">
        <v>0</v>
      </c>
      <c r="I49" s="3">
        <v>100</v>
      </c>
      <c r="J49">
        <f t="shared" si="0"/>
        <v>1260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100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134</v>
      </c>
      <c r="C52" s="3">
        <v>103</v>
      </c>
      <c r="D52" s="3">
        <v>7500</v>
      </c>
      <c r="E52" s="3">
        <v>0.02</v>
      </c>
      <c r="F52" s="3" t="s">
        <v>16</v>
      </c>
      <c r="G52" s="3">
        <v>0.02</v>
      </c>
      <c r="H52" s="3">
        <v>0</v>
      </c>
      <c r="I52" s="3">
        <v>100</v>
      </c>
      <c r="J52">
        <f t="shared" si="0"/>
        <v>150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135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136</v>
      </c>
      <c r="C54" s="3">
        <v>107</v>
      </c>
      <c r="D54" s="3">
        <v>301.392</v>
      </c>
      <c r="E54" s="3">
        <v>22.88</v>
      </c>
      <c r="F54" s="3" t="s">
        <v>10</v>
      </c>
      <c r="G54" s="3">
        <v>0</v>
      </c>
      <c r="H54" s="3">
        <v>22.88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137</v>
      </c>
      <c r="C55" s="3">
        <v>108</v>
      </c>
      <c r="D55" s="3">
        <v>301.392</v>
      </c>
      <c r="E55" s="3">
        <v>1.92</v>
      </c>
      <c r="F55" s="3" t="s">
        <v>10</v>
      </c>
      <c r="G55" s="3">
        <v>1.92</v>
      </c>
      <c r="H55" s="3">
        <v>0</v>
      </c>
      <c r="I55" s="3">
        <v>100</v>
      </c>
      <c r="J55">
        <f t="shared" si="0"/>
        <v>578.67264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112</v>
      </c>
      <c r="D57" s="3">
        <v>225</v>
      </c>
      <c r="E57" s="3">
        <v>1.9750000000000001</v>
      </c>
      <c r="F57" s="3" t="s">
        <v>14</v>
      </c>
      <c r="G57" s="3">
        <v>1.98</v>
      </c>
      <c r="H57" s="3">
        <v>0</v>
      </c>
      <c r="I57" s="3">
        <v>100</v>
      </c>
      <c r="J57">
        <f t="shared" si="0"/>
        <v>445.5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113</v>
      </c>
      <c r="D58" s="3">
        <v>1500</v>
      </c>
      <c r="E58" s="3">
        <v>7.0000000000000007E-2</v>
      </c>
      <c r="F58" s="3" t="s">
        <v>14</v>
      </c>
      <c r="G58" s="3">
        <v>7.0000000000000007E-2</v>
      </c>
      <c r="H58" s="3">
        <v>0</v>
      </c>
      <c r="I58" s="3">
        <v>100</v>
      </c>
      <c r="J58">
        <f t="shared" si="0"/>
        <v>105.00000000000001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140</v>
      </c>
      <c r="C59" s="3">
        <v>116</v>
      </c>
      <c r="D59" s="3">
        <v>50</v>
      </c>
      <c r="E59" s="3">
        <v>43</v>
      </c>
      <c r="F59" s="3" t="s">
        <v>13</v>
      </c>
      <c r="G59" s="3">
        <v>43</v>
      </c>
      <c r="H59" s="3">
        <v>0</v>
      </c>
      <c r="I59" s="3">
        <v>100</v>
      </c>
      <c r="J59">
        <f t="shared" si="0"/>
        <v>2150</v>
      </c>
      <c r="K59" s="3">
        <v>0</v>
      </c>
      <c r="L59">
        <f t="shared" si="1"/>
        <v>0</v>
      </c>
    </row>
    <row r="60" spans="1:12" x14ac:dyDescent="0.25">
      <c r="A60" s="3" t="s">
        <v>43</v>
      </c>
      <c r="B60" s="3" t="s">
        <v>141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349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142</v>
      </c>
      <c r="C62" s="3">
        <v>120</v>
      </c>
      <c r="D62" s="3">
        <v>193.75200000000001</v>
      </c>
      <c r="E62" s="3">
        <v>111.91200000000001</v>
      </c>
      <c r="F62" s="3" t="s">
        <v>10</v>
      </c>
      <c r="G62" s="3">
        <v>111.91</v>
      </c>
      <c r="H62" s="3">
        <v>0</v>
      </c>
      <c r="I62" s="3">
        <v>100</v>
      </c>
      <c r="J62">
        <f t="shared" si="0"/>
        <v>21682.786319999999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143</v>
      </c>
      <c r="C63" s="3">
        <v>124</v>
      </c>
      <c r="D63" s="3">
        <v>193.75200000000001</v>
      </c>
      <c r="E63" s="3">
        <v>123.14</v>
      </c>
      <c r="F63" s="3" t="s">
        <v>10</v>
      </c>
      <c r="G63" s="3">
        <v>123.14</v>
      </c>
      <c r="H63" s="3">
        <v>0</v>
      </c>
      <c r="I63" s="3">
        <v>100</v>
      </c>
      <c r="J63">
        <f t="shared" si="0"/>
        <v>23858.621280000003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144</v>
      </c>
      <c r="C64" s="3">
        <v>129</v>
      </c>
      <c r="D64" s="3">
        <v>193.75200000000001</v>
      </c>
      <c r="E64" s="3">
        <v>62.701999999999998</v>
      </c>
      <c r="F64" s="3" t="s">
        <v>10</v>
      </c>
      <c r="G64" s="3">
        <v>62.7</v>
      </c>
      <c r="H64" s="3">
        <v>0</v>
      </c>
      <c r="I64" s="3">
        <v>100</v>
      </c>
      <c r="J64">
        <f t="shared" si="0"/>
        <v>12148.250400000001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145</v>
      </c>
      <c r="C65" s="3">
        <v>133</v>
      </c>
      <c r="D65" s="3">
        <v>65.599999999999994</v>
      </c>
      <c r="E65" s="3">
        <v>30.49</v>
      </c>
      <c r="F65" s="3" t="s">
        <v>19</v>
      </c>
      <c r="G65" s="3">
        <v>30.49</v>
      </c>
      <c r="H65" s="3">
        <v>0</v>
      </c>
      <c r="I65" s="3">
        <v>100</v>
      </c>
      <c r="J65">
        <f t="shared" si="0"/>
        <v>2000.1439999999998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146</v>
      </c>
      <c r="C66" s="3">
        <v>137</v>
      </c>
      <c r="D66" s="3">
        <v>65.599999999999994</v>
      </c>
      <c r="E66" s="3">
        <v>46.88</v>
      </c>
      <c r="F66" s="3" t="s">
        <v>19</v>
      </c>
      <c r="G66" s="3">
        <v>46.88</v>
      </c>
      <c r="H66" s="3">
        <v>0</v>
      </c>
      <c r="I66" s="3">
        <v>100</v>
      </c>
      <c r="J66">
        <f t="shared" si="0"/>
        <v>3075.328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1.1399999999999999</v>
      </c>
      <c r="H67" s="3">
        <v>0</v>
      </c>
      <c r="I67" s="3">
        <v>100</v>
      </c>
      <c r="J67">
        <f t="shared" si="0"/>
        <v>184.06440000000001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147</v>
      </c>
      <c r="C68" s="3">
        <v>140</v>
      </c>
      <c r="D68" s="3">
        <v>10.76</v>
      </c>
      <c r="E68" s="3">
        <v>177.42</v>
      </c>
      <c r="F68" s="3" t="s">
        <v>10</v>
      </c>
      <c r="G68" s="3">
        <v>177.42</v>
      </c>
      <c r="H68" s="3">
        <v>0</v>
      </c>
      <c r="I68" s="3">
        <v>100</v>
      </c>
      <c r="J68">
        <f t="shared" si="0"/>
        <v>1909.0391999999999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148</v>
      </c>
      <c r="C69" s="3">
        <v>142</v>
      </c>
      <c r="D69" s="3">
        <v>139.93199999999999</v>
      </c>
      <c r="E69" s="3">
        <v>60.55</v>
      </c>
      <c r="F69" s="3" t="s">
        <v>10</v>
      </c>
      <c r="G69" s="3">
        <v>60.55</v>
      </c>
      <c r="H69" s="3">
        <v>0</v>
      </c>
      <c r="I69" s="3">
        <v>100</v>
      </c>
      <c r="J69">
        <f t="shared" ref="J69:J86" si="2">D69*G69</f>
        <v>8472.882599999999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149</v>
      </c>
      <c r="C70" s="3">
        <v>143</v>
      </c>
      <c r="D70" s="3">
        <v>139.93199999999999</v>
      </c>
      <c r="E70" s="3">
        <v>166.76</v>
      </c>
      <c r="F70" s="3" t="s">
        <v>10</v>
      </c>
      <c r="G70" s="3">
        <v>166.76</v>
      </c>
      <c r="H70" s="3">
        <v>0</v>
      </c>
      <c r="I70" s="3">
        <v>100</v>
      </c>
      <c r="J70">
        <f t="shared" si="2"/>
        <v>23335.060319999997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150</v>
      </c>
      <c r="C71" s="3">
        <v>147</v>
      </c>
      <c r="D71" s="3">
        <v>193.75200000000001</v>
      </c>
      <c r="E71" s="3">
        <v>165.15100000000001</v>
      </c>
      <c r="F71" s="3" t="s">
        <v>10</v>
      </c>
      <c r="G71" s="3">
        <v>165.15</v>
      </c>
      <c r="H71" s="3">
        <v>0</v>
      </c>
      <c r="I71" s="3">
        <v>100</v>
      </c>
      <c r="J71">
        <f t="shared" si="2"/>
        <v>31998.142800000001</v>
      </c>
      <c r="K71" s="3">
        <v>0</v>
      </c>
      <c r="L71">
        <f t="shared" si="3"/>
        <v>0</v>
      </c>
    </row>
    <row r="72" spans="1:12" x14ac:dyDescent="0.25">
      <c r="A72" s="3" t="s">
        <v>43</v>
      </c>
      <c r="B72" s="3" t="s">
        <v>151</v>
      </c>
      <c r="C72" s="3">
        <v>150</v>
      </c>
      <c r="D72" s="3">
        <v>12000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12000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152</v>
      </c>
      <c r="C73" s="3">
        <v>151</v>
      </c>
      <c r="D73" s="3">
        <v>139.93199999999999</v>
      </c>
      <c r="E73" s="3">
        <v>61.661999999999999</v>
      </c>
      <c r="F73" s="3" t="s">
        <v>10</v>
      </c>
      <c r="G73" s="3">
        <v>61.66</v>
      </c>
      <c r="H73" s="3">
        <v>0</v>
      </c>
      <c r="I73" s="3">
        <v>100</v>
      </c>
      <c r="J73">
        <f t="shared" si="2"/>
        <v>8628.2071199999991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153</v>
      </c>
      <c r="C74" s="3">
        <v>152</v>
      </c>
      <c r="D74" s="3">
        <v>139.93199999999999</v>
      </c>
      <c r="E74" s="3">
        <v>175.88300000000001</v>
      </c>
      <c r="F74" s="3" t="s">
        <v>10</v>
      </c>
      <c r="G74" s="3">
        <v>175.88</v>
      </c>
      <c r="H74" s="3">
        <v>0</v>
      </c>
      <c r="I74" s="3">
        <v>100</v>
      </c>
      <c r="J74">
        <f t="shared" si="2"/>
        <v>24611.240159999998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154</v>
      </c>
      <c r="C75" s="3">
        <v>156</v>
      </c>
      <c r="D75" s="3">
        <v>193.75200000000001</v>
      </c>
      <c r="E75" s="3">
        <v>136.66999999999999</v>
      </c>
      <c r="F75" s="3" t="s">
        <v>10</v>
      </c>
      <c r="G75" s="3">
        <v>136.66999999999999</v>
      </c>
      <c r="H75" s="3">
        <v>0</v>
      </c>
      <c r="I75" s="3">
        <v>100</v>
      </c>
      <c r="J75">
        <f t="shared" si="2"/>
        <v>26480.08584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155</v>
      </c>
      <c r="C76" s="3">
        <v>160</v>
      </c>
      <c r="D76" s="3">
        <v>139.93199999999999</v>
      </c>
      <c r="E76" s="3">
        <v>8.8699999999999992</v>
      </c>
      <c r="F76" s="3" t="s">
        <v>10</v>
      </c>
      <c r="G76" s="3">
        <v>8.8699999999999992</v>
      </c>
      <c r="H76" s="3">
        <v>0</v>
      </c>
      <c r="I76" s="3">
        <v>100</v>
      </c>
      <c r="J76">
        <f t="shared" si="2"/>
        <v>1241.1968399999998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156</v>
      </c>
      <c r="C77" s="3">
        <v>161</v>
      </c>
      <c r="D77" s="3">
        <v>139.93199999999999</v>
      </c>
      <c r="E77" s="3">
        <v>36.94</v>
      </c>
      <c r="F77" s="3" t="s">
        <v>10</v>
      </c>
      <c r="G77" s="3">
        <v>36.94</v>
      </c>
      <c r="H77" s="3">
        <v>0</v>
      </c>
      <c r="I77" s="3">
        <v>100</v>
      </c>
      <c r="J77">
        <f t="shared" si="2"/>
        <v>5169.0880799999995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157</v>
      </c>
      <c r="C78" s="3">
        <v>165</v>
      </c>
      <c r="D78" s="3">
        <v>193.75200000000001</v>
      </c>
      <c r="E78" s="3">
        <v>112.48</v>
      </c>
      <c r="F78" s="3" t="s">
        <v>10</v>
      </c>
      <c r="G78" s="3">
        <v>112.48</v>
      </c>
      <c r="H78" s="3">
        <v>0</v>
      </c>
      <c r="I78" s="3">
        <v>100</v>
      </c>
      <c r="J78">
        <f t="shared" si="2"/>
        <v>21793.224960000003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158</v>
      </c>
      <c r="C79" s="3">
        <v>168</v>
      </c>
      <c r="D79" s="3">
        <v>254.03</v>
      </c>
      <c r="E79" s="3">
        <v>153.36000000000001</v>
      </c>
      <c r="F79" s="3" t="s">
        <v>10</v>
      </c>
      <c r="G79" s="3">
        <v>153.36000000000001</v>
      </c>
      <c r="H79" s="3">
        <v>0</v>
      </c>
      <c r="I79" s="3">
        <v>100</v>
      </c>
      <c r="J79">
        <f t="shared" si="2"/>
        <v>38958.040800000002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159</v>
      </c>
      <c r="C80" s="3">
        <v>170</v>
      </c>
      <c r="D80" s="3">
        <v>254.03</v>
      </c>
      <c r="E80" s="3">
        <v>13.973000000000001</v>
      </c>
      <c r="F80" s="3" t="s">
        <v>10</v>
      </c>
      <c r="G80" s="3">
        <v>13.97</v>
      </c>
      <c r="H80" s="3">
        <v>0</v>
      </c>
      <c r="I80" s="3">
        <v>100</v>
      </c>
      <c r="J80">
        <f t="shared" si="2"/>
        <v>3548.7991000000002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160</v>
      </c>
      <c r="C81" s="3">
        <v>173</v>
      </c>
      <c r="D81" s="3">
        <v>190.52</v>
      </c>
      <c r="E81" s="3">
        <v>15.87</v>
      </c>
      <c r="F81" s="3" t="s">
        <v>10</v>
      </c>
      <c r="G81" s="3">
        <v>15.87</v>
      </c>
      <c r="H81" s="3">
        <v>0</v>
      </c>
      <c r="I81" s="3">
        <v>100</v>
      </c>
      <c r="J81">
        <f t="shared" si="2"/>
        <v>3023.5524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161</v>
      </c>
      <c r="C82" s="3">
        <v>174</v>
      </c>
      <c r="D82" s="3">
        <v>254.03</v>
      </c>
      <c r="E82" s="3">
        <v>66.37</v>
      </c>
      <c r="F82" s="3" t="s">
        <v>10</v>
      </c>
      <c r="G82" s="3">
        <v>66.37</v>
      </c>
      <c r="H82" s="3">
        <v>0</v>
      </c>
      <c r="I82" s="3">
        <v>100</v>
      </c>
      <c r="J82">
        <f t="shared" si="2"/>
        <v>16859.971100000002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162</v>
      </c>
      <c r="C83" s="3">
        <v>178</v>
      </c>
      <c r="D83" s="3">
        <v>254.03</v>
      </c>
      <c r="E83" s="3">
        <v>93.097999999999999</v>
      </c>
      <c r="F83" s="3" t="s">
        <v>10</v>
      </c>
      <c r="G83" s="3">
        <v>93.1</v>
      </c>
      <c r="H83" s="3">
        <v>0</v>
      </c>
      <c r="I83" s="3">
        <v>100</v>
      </c>
      <c r="J83">
        <f t="shared" si="2"/>
        <v>23650.192999999999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163</v>
      </c>
      <c r="C84" s="3">
        <v>180</v>
      </c>
      <c r="D84" s="3">
        <v>295</v>
      </c>
      <c r="E84" s="3">
        <v>8</v>
      </c>
      <c r="F84" s="3" t="s">
        <v>13</v>
      </c>
      <c r="G84" s="3">
        <v>8</v>
      </c>
      <c r="H84" s="3">
        <v>0</v>
      </c>
      <c r="I84" s="3">
        <v>100</v>
      </c>
      <c r="J84">
        <f t="shared" si="2"/>
        <v>2360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181</v>
      </c>
      <c r="D85" s="3">
        <v>215.28</v>
      </c>
      <c r="E85" s="3">
        <v>37.159999999999997</v>
      </c>
      <c r="F85" s="3" t="s">
        <v>10</v>
      </c>
      <c r="G85" s="3">
        <v>37.159999999999997</v>
      </c>
      <c r="H85" s="3">
        <v>0</v>
      </c>
      <c r="I85" s="3">
        <v>100</v>
      </c>
      <c r="J85">
        <f t="shared" si="2"/>
        <v>7999.804799999999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184</v>
      </c>
      <c r="D86" s="3">
        <v>96.89</v>
      </c>
      <c r="E86" s="3">
        <v>113.16</v>
      </c>
      <c r="F86" s="3" t="s">
        <v>10</v>
      </c>
      <c r="G86" s="3">
        <v>113.16</v>
      </c>
      <c r="H86" s="3">
        <v>0</v>
      </c>
      <c r="I86" s="3">
        <v>100</v>
      </c>
      <c r="J86">
        <f t="shared" si="2"/>
        <v>10964.072399999999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187</v>
      </c>
      <c r="D87" s="3">
        <v>48.438000000000002</v>
      </c>
      <c r="E87" s="3">
        <v>147.94</v>
      </c>
      <c r="F87" s="3" t="s">
        <v>10</v>
      </c>
      <c r="G87" s="3">
        <v>147.94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188</v>
      </c>
      <c r="D88" s="3">
        <v>48.438000000000002</v>
      </c>
      <c r="E88" s="3">
        <v>112.08</v>
      </c>
      <c r="F88" s="3" t="s">
        <v>10</v>
      </c>
      <c r="G88" s="3">
        <v>112.08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189</v>
      </c>
      <c r="D89" s="3">
        <v>48.438000000000002</v>
      </c>
      <c r="E89" s="3">
        <v>102.36</v>
      </c>
      <c r="F89" s="3" t="s">
        <v>10</v>
      </c>
      <c r="G89" s="3">
        <v>102.36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195</v>
      </c>
      <c r="D90" s="3">
        <v>91.5</v>
      </c>
      <c r="E90" s="3">
        <v>166.76</v>
      </c>
      <c r="F90" s="3" t="s">
        <v>10</v>
      </c>
      <c r="G90" s="3">
        <v>166.76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281</v>
      </c>
      <c r="C91" s="3">
        <v>199</v>
      </c>
      <c r="D91" s="3">
        <v>91.5</v>
      </c>
      <c r="E91" s="3">
        <v>60.55</v>
      </c>
      <c r="F91" s="3" t="s">
        <v>10</v>
      </c>
      <c r="G91" s="3">
        <v>60.55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282</v>
      </c>
      <c r="C92" s="3">
        <v>202</v>
      </c>
      <c r="D92" s="3">
        <v>91.5</v>
      </c>
      <c r="E92" s="3">
        <v>175.88</v>
      </c>
      <c r="F92" s="3" t="s">
        <v>10</v>
      </c>
      <c r="G92" s="3">
        <v>175.88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283</v>
      </c>
      <c r="C93" s="3">
        <v>206</v>
      </c>
      <c r="D93" s="3">
        <v>91.5</v>
      </c>
      <c r="E93" s="3">
        <v>61.66</v>
      </c>
      <c r="F93" s="3" t="s">
        <v>10</v>
      </c>
      <c r="G93" s="3">
        <v>61.66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284</v>
      </c>
      <c r="C94" s="3">
        <v>209</v>
      </c>
      <c r="D94" s="3">
        <v>91.5</v>
      </c>
      <c r="E94" s="3">
        <v>36.94</v>
      </c>
      <c r="F94" s="3" t="s">
        <v>10</v>
      </c>
      <c r="G94" s="3">
        <v>36.94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285</v>
      </c>
      <c r="C95" s="3">
        <v>212</v>
      </c>
      <c r="D95" s="3">
        <v>91.5</v>
      </c>
      <c r="E95" s="3">
        <v>8.8699999999999992</v>
      </c>
      <c r="F95" s="3" t="s">
        <v>10</v>
      </c>
      <c r="G95" s="3">
        <v>8.8699999999999992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173</v>
      </c>
      <c r="C96" s="3">
        <v>215</v>
      </c>
      <c r="D96" s="3">
        <v>301.392</v>
      </c>
      <c r="E96" s="3">
        <v>20.12</v>
      </c>
      <c r="F96" s="3" t="s">
        <v>10</v>
      </c>
      <c r="G96" s="3">
        <v>20.12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232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174</v>
      </c>
      <c r="C98" s="3">
        <v>218</v>
      </c>
      <c r="D98" s="3">
        <v>350</v>
      </c>
      <c r="E98" s="3">
        <v>15</v>
      </c>
      <c r="F98" s="3" t="s">
        <v>13</v>
      </c>
      <c r="G98" s="3">
        <v>15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175</v>
      </c>
      <c r="C99" s="3">
        <v>219</v>
      </c>
      <c r="D99" s="3">
        <v>82</v>
      </c>
      <c r="E99" s="3">
        <v>41.17</v>
      </c>
      <c r="F99" s="3" t="s">
        <v>19</v>
      </c>
      <c r="G99" s="3">
        <v>41.17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176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177</v>
      </c>
      <c r="C101" s="3">
        <v>221</v>
      </c>
      <c r="D101" s="3">
        <v>131.19999999999999</v>
      </c>
      <c r="E101" s="3">
        <v>26.83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172.22399999999999</v>
      </c>
      <c r="E102" s="3">
        <v>45.951999999999998</v>
      </c>
      <c r="F102" s="3" t="s">
        <v>10</v>
      </c>
      <c r="G102" s="3">
        <v>45.95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48.42</v>
      </c>
      <c r="F103" s="3" t="s">
        <v>19</v>
      </c>
      <c r="G103" s="3">
        <v>48.42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46</v>
      </c>
      <c r="F104" s="3" t="s">
        <v>10</v>
      </c>
      <c r="G104" s="3">
        <v>46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50.44</v>
      </c>
      <c r="F105" s="3" t="s">
        <v>19</v>
      </c>
      <c r="G105" s="3">
        <v>50.44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2.5</v>
      </c>
      <c r="F106" s="3" t="s">
        <v>10</v>
      </c>
      <c r="G106" s="3">
        <v>2.5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4.1900000000000004</v>
      </c>
      <c r="F107" s="3" t="s">
        <v>19</v>
      </c>
      <c r="G107" s="3">
        <v>4.1900000000000004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4.01</v>
      </c>
      <c r="F108" s="3" t="s">
        <v>10</v>
      </c>
      <c r="G108" s="3">
        <v>4.01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9.98</v>
      </c>
      <c r="F109" s="3" t="s">
        <v>19</v>
      </c>
      <c r="G109" s="3">
        <v>9.98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12.635</v>
      </c>
      <c r="F110" s="3" t="s">
        <v>10</v>
      </c>
      <c r="G110" s="3">
        <v>12.64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16.8</v>
      </c>
      <c r="F111" s="3" t="s">
        <v>19</v>
      </c>
      <c r="G111" s="3">
        <v>16.8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12.821</v>
      </c>
      <c r="F112" s="3" t="s">
        <v>10</v>
      </c>
      <c r="G112" s="3">
        <v>12.82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1055</v>
      </c>
      <c r="F113" s="3" t="s">
        <v>23</v>
      </c>
      <c r="G113" s="3">
        <v>1055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</v>
      </c>
      <c r="F114" s="3" t="s">
        <v>10</v>
      </c>
      <c r="G114" s="3">
        <v>3.7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17.34</v>
      </c>
      <c r="F115" s="3" t="s">
        <v>10</v>
      </c>
      <c r="G115" s="3">
        <v>17.34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7.44</v>
      </c>
      <c r="F116" s="3" t="s">
        <v>10</v>
      </c>
      <c r="G116" s="3">
        <v>7.44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34.9</v>
      </c>
      <c r="F117" s="3" t="s">
        <v>10</v>
      </c>
      <c r="G117" s="3">
        <v>34.9</v>
      </c>
      <c r="H117" s="3">
        <v>0</v>
      </c>
      <c r="I117" s="3">
        <v>100</v>
      </c>
    </row>
    <row r="118" spans="1:9" x14ac:dyDescent="0.25">
      <c r="A118" s="3" t="s">
        <v>72</v>
      </c>
      <c r="B118" s="3" t="s">
        <v>195</v>
      </c>
      <c r="C118" s="3">
        <v>245</v>
      </c>
      <c r="D118" s="3">
        <v>26.91</v>
      </c>
      <c r="E118" s="3">
        <v>190.91399999999999</v>
      </c>
      <c r="F118" s="3" t="s">
        <v>10</v>
      </c>
      <c r="G118" s="3">
        <v>190.91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0.5</v>
      </c>
      <c r="F122" s="3" t="s">
        <v>12</v>
      </c>
      <c r="G122" s="3">
        <v>0</v>
      </c>
      <c r="H122" s="3">
        <v>0.5</v>
      </c>
      <c r="I122" s="3">
        <v>0</v>
      </c>
    </row>
    <row r="123" spans="1:9" x14ac:dyDescent="0.25">
      <c r="A123" s="3" t="s">
        <v>73</v>
      </c>
      <c r="B123" s="3" t="s">
        <v>198</v>
      </c>
      <c r="C123" s="3">
        <v>250</v>
      </c>
      <c r="D123" s="3">
        <v>9000</v>
      </c>
      <c r="E123" s="3">
        <v>0.5</v>
      </c>
      <c r="F123" s="3" t="s">
        <v>12</v>
      </c>
      <c r="G123" s="3">
        <v>0.5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251</v>
      </c>
      <c r="D124" s="3">
        <v>6000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200</v>
      </c>
      <c r="C125" s="3">
        <v>253</v>
      </c>
      <c r="D125" s="3">
        <v>500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201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257</v>
      </c>
      <c r="D128" s="3">
        <v>1800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203</v>
      </c>
      <c r="C129" s="3">
        <v>258</v>
      </c>
      <c r="D129" s="3">
        <v>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46</v>
      </c>
      <c r="B130" s="3" t="s">
        <v>204</v>
      </c>
      <c r="C130" s="3">
        <v>260</v>
      </c>
      <c r="D130" s="3">
        <v>4954</v>
      </c>
      <c r="E130" s="3">
        <v>24.39</v>
      </c>
      <c r="F130" s="3" t="s">
        <v>19</v>
      </c>
      <c r="G130" s="3">
        <v>24.39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475</v>
      </c>
      <c r="C131" s="3">
        <v>261</v>
      </c>
      <c r="D131" s="3">
        <v>1600</v>
      </c>
      <c r="E131" s="3">
        <v>4</v>
      </c>
      <c r="F131" s="3" t="s">
        <v>13</v>
      </c>
      <c r="G131" s="3">
        <v>4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206</v>
      </c>
      <c r="C132" s="3">
        <v>263</v>
      </c>
      <c r="D132" s="3">
        <v>12850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17</v>
      </c>
      <c r="B138" s="3" t="s">
        <v>213</v>
      </c>
      <c r="C138" s="3">
        <v>276</v>
      </c>
      <c r="D138" s="3">
        <v>750</v>
      </c>
      <c r="E138" s="3">
        <v>4</v>
      </c>
      <c r="F138" s="3" t="s">
        <v>13</v>
      </c>
      <c r="G138" s="3">
        <v>4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277</v>
      </c>
      <c r="D139" s="3">
        <v>34</v>
      </c>
      <c r="E139" s="3">
        <v>60</v>
      </c>
      <c r="F139" s="3" t="s">
        <v>31</v>
      </c>
      <c r="G139" s="3">
        <v>60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278</v>
      </c>
      <c r="D140" s="3">
        <v>77</v>
      </c>
      <c r="E140" s="3">
        <v>24</v>
      </c>
      <c r="F140" s="3" t="s">
        <v>31</v>
      </c>
      <c r="G140" s="3">
        <v>24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279</v>
      </c>
      <c r="D141" s="3">
        <v>23</v>
      </c>
      <c r="E141" s="3">
        <v>111</v>
      </c>
      <c r="F141" s="3" t="s">
        <v>23</v>
      </c>
      <c r="G141" s="3">
        <v>111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217</v>
      </c>
      <c r="C142" s="3">
        <v>280</v>
      </c>
      <c r="D142" s="3">
        <v>363</v>
      </c>
      <c r="E142" s="3">
        <v>8.5</v>
      </c>
      <c r="F142" s="3" t="s">
        <v>31</v>
      </c>
      <c r="G142" s="3">
        <v>8.5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313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54</v>
      </c>
      <c r="B146" s="3" t="s">
        <v>378</v>
      </c>
      <c r="C146" s="3">
        <v>341</v>
      </c>
      <c r="D146" s="3">
        <v>1.5</v>
      </c>
      <c r="E146" s="3">
        <v>1055</v>
      </c>
      <c r="F146" s="3" t="s">
        <v>23</v>
      </c>
      <c r="G146" s="3">
        <v>1055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226</v>
      </c>
      <c r="C148" s="3">
        <v>403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256</v>
      </c>
      <c r="C149" s="3">
        <v>413</v>
      </c>
      <c r="D149" s="3">
        <v>2500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257</v>
      </c>
      <c r="C150" s="3">
        <v>414</v>
      </c>
      <c r="D150" s="3">
        <v>2500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543</v>
      </c>
      <c r="C151" s="3">
        <v>466</v>
      </c>
      <c r="D151" s="3">
        <v>91.494</v>
      </c>
      <c r="E151" s="3">
        <v>102.01</v>
      </c>
      <c r="F151" s="3" t="s">
        <v>10</v>
      </c>
      <c r="G151" s="3">
        <v>102.01</v>
      </c>
      <c r="H151" s="3">
        <v>0</v>
      </c>
      <c r="I151" s="3">
        <v>100</v>
      </c>
    </row>
    <row r="152" spans="1:9" x14ac:dyDescent="0.25">
      <c r="A152" s="3" t="s">
        <v>21</v>
      </c>
      <c r="B152" s="3" t="s">
        <v>544</v>
      </c>
      <c r="C152" s="3">
        <v>467</v>
      </c>
      <c r="D152" s="3">
        <v>48.438000000000002</v>
      </c>
      <c r="E152" s="3">
        <v>8.64</v>
      </c>
      <c r="F152" s="3" t="s">
        <v>10</v>
      </c>
      <c r="G152" s="3">
        <v>8.64</v>
      </c>
      <c r="H152" s="3">
        <v>0</v>
      </c>
      <c r="I152" s="3">
        <v>100</v>
      </c>
    </row>
    <row r="153" spans="1:9" x14ac:dyDescent="0.25">
      <c r="A153" s="3" t="s">
        <v>67</v>
      </c>
      <c r="B153" s="3" t="s">
        <v>562</v>
      </c>
      <c r="C153" s="3">
        <v>524</v>
      </c>
      <c r="D153" s="3">
        <v>495.45</v>
      </c>
      <c r="E153" s="3">
        <v>21.94</v>
      </c>
      <c r="F153" s="3" t="s">
        <v>10</v>
      </c>
      <c r="G153" s="3">
        <v>21.94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0</v>
      </c>
      <c r="H5" s="3">
        <v>1</v>
      </c>
      <c r="I5" s="3">
        <v>0</v>
      </c>
      <c r="J5">
        <f t="shared" ref="J5:J68" si="0">D5*G5</f>
        <v>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100.11</v>
      </c>
      <c r="H7" s="3">
        <v>1.77</v>
      </c>
      <c r="I7" s="3">
        <v>98.266999999999996</v>
      </c>
      <c r="J7">
        <f t="shared" si="0"/>
        <v>21191.284800000001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298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300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22</v>
      </c>
      <c r="E15" s="3">
        <v>77</v>
      </c>
      <c r="F15" s="3" t="s">
        <v>10</v>
      </c>
      <c r="G15" s="3">
        <v>77</v>
      </c>
      <c r="H15" s="3">
        <v>0</v>
      </c>
      <c r="I15" s="3">
        <v>100</v>
      </c>
      <c r="J15">
        <f t="shared" si="0"/>
        <v>1694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18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97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23</v>
      </c>
      <c r="D21" s="3">
        <v>7000</v>
      </c>
      <c r="E21" s="3">
        <v>0.37</v>
      </c>
      <c r="F21" s="3" t="s">
        <v>16</v>
      </c>
      <c r="G21" s="3">
        <v>0.37</v>
      </c>
      <c r="H21" s="3">
        <v>0</v>
      </c>
      <c r="I21" s="3">
        <v>100</v>
      </c>
      <c r="J21">
        <f t="shared" si="0"/>
        <v>2590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24</v>
      </c>
      <c r="D22" s="3">
        <v>7000</v>
      </c>
      <c r="E22" s="3">
        <v>0.45</v>
      </c>
      <c r="F22" s="3" t="s">
        <v>16</v>
      </c>
      <c r="G22" s="3">
        <v>0.45</v>
      </c>
      <c r="H22" s="3">
        <v>0</v>
      </c>
      <c r="I22" s="3">
        <v>100</v>
      </c>
      <c r="J22">
        <f t="shared" si="0"/>
        <v>3150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25</v>
      </c>
      <c r="D23" s="3">
        <v>7000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3850.0000000000005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26</v>
      </c>
      <c r="D24" s="3">
        <v>7000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29</v>
      </c>
      <c r="D25" s="3">
        <v>7500</v>
      </c>
      <c r="E25" s="3">
        <v>1.25</v>
      </c>
      <c r="F25" s="3" t="s">
        <v>16</v>
      </c>
      <c r="G25" s="3">
        <v>1.25</v>
      </c>
      <c r="H25" s="3">
        <v>0</v>
      </c>
      <c r="I25" s="3">
        <v>100</v>
      </c>
      <c r="J25">
        <f t="shared" si="0"/>
        <v>9375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104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</v>
      </c>
      <c r="H27" s="3">
        <v>0.14000000000000001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105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106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107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108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109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110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111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114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115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116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117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118</v>
      </c>
      <c r="C41" s="3">
        <v>63</v>
      </c>
      <c r="D41" s="3">
        <v>3000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1830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3750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10000</v>
      </c>
      <c r="E46" s="3">
        <v>0.15</v>
      </c>
      <c r="F46" s="3" t="s">
        <v>16</v>
      </c>
      <c r="G46" s="3">
        <v>0</v>
      </c>
      <c r="H46" s="3">
        <v>0.15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124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125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66</v>
      </c>
      <c r="B49" s="3" t="s">
        <v>126</v>
      </c>
      <c r="C49" s="3">
        <v>86</v>
      </c>
      <c r="D49" s="3">
        <v>301.392</v>
      </c>
      <c r="E49" s="3">
        <v>12.26</v>
      </c>
      <c r="F49" s="3" t="s">
        <v>10</v>
      </c>
      <c r="G49" s="3">
        <v>12.26</v>
      </c>
      <c r="H49" s="3">
        <v>0</v>
      </c>
      <c r="I49" s="3">
        <v>100</v>
      </c>
      <c r="J49">
        <f t="shared" si="0"/>
        <v>3695.06592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127</v>
      </c>
      <c r="C50" s="3">
        <v>87</v>
      </c>
      <c r="D50" s="3">
        <v>301.392</v>
      </c>
      <c r="E50" s="3">
        <v>9.8149999999999995</v>
      </c>
      <c r="F50" s="3" t="s">
        <v>10</v>
      </c>
      <c r="G50" s="3">
        <v>9.82</v>
      </c>
      <c r="H50" s="3">
        <v>0</v>
      </c>
      <c r="I50" s="3">
        <v>100</v>
      </c>
      <c r="J50">
        <f t="shared" si="0"/>
        <v>2959.6694400000001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128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129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130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131</v>
      </c>
      <c r="C54" s="3">
        <v>93</v>
      </c>
      <c r="D54" s="3">
        <v>3000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2520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134</v>
      </c>
      <c r="C57" s="3">
        <v>103</v>
      </c>
      <c r="D57" s="3">
        <v>10000</v>
      </c>
      <c r="E57" s="3">
        <v>0.02</v>
      </c>
      <c r="F57" s="3" t="s">
        <v>16</v>
      </c>
      <c r="G57" s="3">
        <v>0</v>
      </c>
      <c r="H57" s="3">
        <v>0.02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135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v>0</v>
      </c>
      <c r="I58" s="3">
        <v>100</v>
      </c>
      <c r="J58">
        <f t="shared" si="0"/>
        <v>3255.0336000000002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136</v>
      </c>
      <c r="C59" s="3">
        <v>107</v>
      </c>
      <c r="D59" s="3">
        <v>301.392</v>
      </c>
      <c r="E59" s="3">
        <v>22.88</v>
      </c>
      <c r="F59" s="3" t="s">
        <v>10</v>
      </c>
      <c r="G59" s="3">
        <v>22.88</v>
      </c>
      <c r="H59" s="3">
        <v>0</v>
      </c>
      <c r="I59" s="3">
        <v>100</v>
      </c>
      <c r="J59">
        <f t="shared" si="0"/>
        <v>6895.8489599999994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137</v>
      </c>
      <c r="C60" s="3">
        <v>108</v>
      </c>
      <c r="D60" s="3">
        <v>301.392</v>
      </c>
      <c r="E60" s="3">
        <v>1.89</v>
      </c>
      <c r="F60" s="3" t="s">
        <v>10</v>
      </c>
      <c r="G60" s="3">
        <v>1.89</v>
      </c>
      <c r="H60" s="3">
        <v>0</v>
      </c>
      <c r="I60" s="3">
        <v>100</v>
      </c>
      <c r="J60">
        <f t="shared" si="0"/>
        <v>569.63087999999993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139</v>
      </c>
      <c r="C62" s="3">
        <v>112</v>
      </c>
      <c r="D62" s="3">
        <v>2000</v>
      </c>
      <c r="E62" s="3">
        <v>1.9750000000000001</v>
      </c>
      <c r="F62" s="3" t="s">
        <v>14</v>
      </c>
      <c r="G62" s="3">
        <v>1.98</v>
      </c>
      <c r="H62" s="3">
        <v>0</v>
      </c>
      <c r="I62" s="3">
        <v>100</v>
      </c>
      <c r="J62">
        <f t="shared" si="0"/>
        <v>3960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139</v>
      </c>
      <c r="C63" s="3">
        <v>113</v>
      </c>
      <c r="D63" s="3">
        <v>3000</v>
      </c>
      <c r="E63" s="3">
        <v>7.0000000000000007E-2</v>
      </c>
      <c r="F63" s="3" t="s">
        <v>14</v>
      </c>
      <c r="G63" s="3">
        <v>7.0000000000000007E-2</v>
      </c>
      <c r="H63" s="3">
        <v>0</v>
      </c>
      <c r="I63" s="3">
        <v>100</v>
      </c>
      <c r="J63">
        <f t="shared" si="0"/>
        <v>210.00000000000003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140</v>
      </c>
      <c r="C64" s="3">
        <v>116</v>
      </c>
      <c r="D64" s="3">
        <v>50</v>
      </c>
      <c r="E64" s="3">
        <v>43</v>
      </c>
      <c r="F64" s="3" t="s">
        <v>13</v>
      </c>
      <c r="G64" s="3">
        <v>43</v>
      </c>
      <c r="H64" s="3">
        <v>0</v>
      </c>
      <c r="I64" s="3">
        <v>100</v>
      </c>
      <c r="J64">
        <f t="shared" si="0"/>
        <v>2150</v>
      </c>
      <c r="K64" s="3">
        <v>0</v>
      </c>
      <c r="L64">
        <f t="shared" si="1"/>
        <v>0</v>
      </c>
    </row>
    <row r="65" spans="1:12" x14ac:dyDescent="0.25">
      <c r="A65" s="3" t="s">
        <v>18</v>
      </c>
      <c r="B65" s="3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108.91200000000001</v>
      </c>
      <c r="F66" s="3" t="s">
        <v>10</v>
      </c>
      <c r="G66" s="3">
        <v>108.91</v>
      </c>
      <c r="H66" s="3">
        <v>0</v>
      </c>
      <c r="I66" s="3">
        <v>100</v>
      </c>
      <c r="J66">
        <f t="shared" si="0"/>
        <v>21101.530320000002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124</v>
      </c>
      <c r="D67" s="3">
        <v>193.75200000000001</v>
      </c>
      <c r="E67" s="3">
        <v>123.14</v>
      </c>
      <c r="F67" s="3" t="s">
        <v>10</v>
      </c>
      <c r="G67" s="3">
        <v>123.14</v>
      </c>
      <c r="H67" s="3">
        <v>0</v>
      </c>
      <c r="I67" s="3">
        <v>100</v>
      </c>
      <c r="J67">
        <f t="shared" si="0"/>
        <v>23858.621280000003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146</v>
      </c>
      <c r="C70" s="3">
        <v>137</v>
      </c>
      <c r="D70" s="3">
        <v>65.599999999999994</v>
      </c>
      <c r="E70" s="3">
        <v>40.54</v>
      </c>
      <c r="F70" s="3" t="s">
        <v>19</v>
      </c>
      <c r="G70" s="3">
        <v>40.54</v>
      </c>
      <c r="H70" s="3">
        <v>0</v>
      </c>
      <c r="I70" s="3">
        <v>100</v>
      </c>
      <c r="J70">
        <f t="shared" si="2"/>
        <v>2659.4239999999995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276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310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140</v>
      </c>
      <c r="D73" s="3">
        <v>10.76</v>
      </c>
      <c r="E73" s="3">
        <v>177.42</v>
      </c>
      <c r="F73" s="3" t="s">
        <v>10</v>
      </c>
      <c r="G73" s="3">
        <v>177.42</v>
      </c>
      <c r="H73" s="3">
        <v>0</v>
      </c>
      <c r="I73" s="3">
        <v>100</v>
      </c>
      <c r="J73">
        <f t="shared" si="2"/>
        <v>1909.0391999999999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133.41</v>
      </c>
      <c r="H75" s="3">
        <v>33.35</v>
      </c>
      <c r="I75" s="3">
        <v>80</v>
      </c>
      <c r="J75">
        <f t="shared" si="2"/>
        <v>18668.328119999998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150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18</v>
      </c>
      <c r="B77" s="3" t="s">
        <v>151</v>
      </c>
      <c r="C77" s="3">
        <v>150</v>
      </c>
      <c r="D77" s="3">
        <v>13000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13000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61.661999999999999</v>
      </c>
      <c r="F78" s="3" t="s">
        <v>10</v>
      </c>
      <c r="G78" s="3">
        <v>61.66</v>
      </c>
      <c r="H78" s="3">
        <v>0</v>
      </c>
      <c r="I78" s="3">
        <v>100</v>
      </c>
      <c r="J78">
        <f t="shared" si="2"/>
        <v>8628.2071199999991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175.88300000000001</v>
      </c>
      <c r="F79" s="3" t="s">
        <v>10</v>
      </c>
      <c r="G79" s="3">
        <v>175.88</v>
      </c>
      <c r="H79" s="3">
        <v>0</v>
      </c>
      <c r="I79" s="3">
        <v>100</v>
      </c>
      <c r="J79">
        <f t="shared" si="2"/>
        <v>24611.240159999998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136.66999999999999</v>
      </c>
      <c r="F80" s="3" t="s">
        <v>10</v>
      </c>
      <c r="G80" s="3">
        <v>136.66999999999999</v>
      </c>
      <c r="H80" s="3">
        <v>0</v>
      </c>
      <c r="I80" s="3">
        <v>100</v>
      </c>
      <c r="J80">
        <f t="shared" si="2"/>
        <v>26480.08584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8.8699999999999992</v>
      </c>
      <c r="F81" s="3" t="s">
        <v>10</v>
      </c>
      <c r="G81" s="3">
        <v>8.8699999999999992</v>
      </c>
      <c r="H81" s="3">
        <v>0</v>
      </c>
      <c r="I81" s="3">
        <v>100</v>
      </c>
      <c r="J81">
        <f t="shared" si="2"/>
        <v>1241.1968399999998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36.94</v>
      </c>
      <c r="F82" s="3" t="s">
        <v>10</v>
      </c>
      <c r="G82" s="3">
        <v>29.55</v>
      </c>
      <c r="H82" s="3">
        <v>7.39</v>
      </c>
      <c r="I82" s="3">
        <v>80</v>
      </c>
      <c r="J82">
        <f t="shared" si="2"/>
        <v>4134.9906000000001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96.15</v>
      </c>
      <c r="F83" s="3" t="s">
        <v>10</v>
      </c>
      <c r="G83" s="3">
        <v>96.15</v>
      </c>
      <c r="H83" s="3">
        <v>0</v>
      </c>
      <c r="I83" s="3">
        <v>100</v>
      </c>
      <c r="J83">
        <f t="shared" si="2"/>
        <v>18629.254800000002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168</v>
      </c>
      <c r="D84" s="3">
        <v>215.28</v>
      </c>
      <c r="E84" s="3">
        <v>126.441</v>
      </c>
      <c r="F84" s="3" t="s">
        <v>10</v>
      </c>
      <c r="G84" s="3">
        <v>126.44</v>
      </c>
      <c r="H84" s="3">
        <v>0</v>
      </c>
      <c r="I84" s="3">
        <v>100</v>
      </c>
      <c r="J84">
        <f t="shared" si="2"/>
        <v>27220.003199999999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170</v>
      </c>
      <c r="D85" s="3">
        <v>215.18</v>
      </c>
      <c r="E85" s="3">
        <v>36.874000000000002</v>
      </c>
      <c r="F85" s="3" t="s">
        <v>10</v>
      </c>
      <c r="G85" s="3">
        <v>36.869999999999997</v>
      </c>
      <c r="H85" s="3">
        <v>0</v>
      </c>
      <c r="I85" s="3">
        <v>100</v>
      </c>
      <c r="J85">
        <f t="shared" si="2"/>
        <v>7933.6866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173</v>
      </c>
      <c r="D86" s="3">
        <v>107.64</v>
      </c>
      <c r="E86" s="3">
        <v>14.137</v>
      </c>
      <c r="F86" s="3" t="s">
        <v>10</v>
      </c>
      <c r="G86" s="3">
        <v>14.14</v>
      </c>
      <c r="H86" s="3">
        <v>0</v>
      </c>
      <c r="I86" s="3">
        <v>100</v>
      </c>
      <c r="J86">
        <f t="shared" si="2"/>
        <v>1522.0296000000001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174</v>
      </c>
      <c r="D87" s="3">
        <v>215.28</v>
      </c>
      <c r="E87" s="3">
        <v>70.704999999999998</v>
      </c>
      <c r="F87" s="3" t="s">
        <v>10</v>
      </c>
      <c r="G87" s="3">
        <v>70.709999999999994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178</v>
      </c>
      <c r="D88" s="3">
        <v>107.64</v>
      </c>
      <c r="E88" s="3">
        <v>14.137</v>
      </c>
      <c r="F88" s="3" t="s">
        <v>10</v>
      </c>
      <c r="G88" s="3">
        <v>14.14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163</v>
      </c>
      <c r="C89" s="3">
        <v>180</v>
      </c>
      <c r="D89" s="3">
        <v>200</v>
      </c>
      <c r="E89" s="3">
        <v>20</v>
      </c>
      <c r="F89" s="3" t="s">
        <v>13</v>
      </c>
      <c r="G89" s="3">
        <v>20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327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173</v>
      </c>
      <c r="C97" s="3">
        <v>215</v>
      </c>
      <c r="D97" s="3">
        <v>301.392</v>
      </c>
      <c r="E97" s="3">
        <v>17.75</v>
      </c>
      <c r="F97" s="3" t="s">
        <v>10</v>
      </c>
      <c r="G97" s="3">
        <v>17.75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232</v>
      </c>
      <c r="C98" s="3">
        <v>217</v>
      </c>
      <c r="D98" s="3">
        <v>450</v>
      </c>
      <c r="E98" s="3">
        <v>2</v>
      </c>
      <c r="F98" s="3" t="s">
        <v>13</v>
      </c>
      <c r="G98" s="3">
        <v>2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174</v>
      </c>
      <c r="C99" s="3">
        <v>218</v>
      </c>
      <c r="D99" s="3">
        <v>350</v>
      </c>
      <c r="E99" s="3">
        <v>15</v>
      </c>
      <c r="F99" s="3" t="s">
        <v>13</v>
      </c>
      <c r="G99" s="3">
        <v>15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175</v>
      </c>
      <c r="C100" s="3">
        <v>219</v>
      </c>
      <c r="D100" s="3">
        <v>82</v>
      </c>
      <c r="E100" s="3">
        <v>46.4</v>
      </c>
      <c r="F100" s="3" t="s">
        <v>19</v>
      </c>
      <c r="G100" s="3">
        <v>46.4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176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177</v>
      </c>
      <c r="C102" s="3">
        <v>221</v>
      </c>
      <c r="D102" s="3">
        <v>131.19999999999999</v>
      </c>
      <c r="E102" s="3">
        <v>23.07</v>
      </c>
      <c r="F102" s="3" t="s">
        <v>19</v>
      </c>
      <c r="G102" s="3">
        <v>23.07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178</v>
      </c>
      <c r="C103" s="3">
        <v>222</v>
      </c>
      <c r="D103" s="3">
        <v>1000</v>
      </c>
      <c r="E103" s="3">
        <v>4</v>
      </c>
      <c r="F103" s="3" t="s">
        <v>13</v>
      </c>
      <c r="G103" s="3">
        <v>4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179</v>
      </c>
      <c r="C104" s="3">
        <v>224</v>
      </c>
      <c r="D104" s="3">
        <v>183</v>
      </c>
      <c r="E104" s="3">
        <v>49.52</v>
      </c>
      <c r="F104" s="3" t="s">
        <v>10</v>
      </c>
      <c r="G104" s="3">
        <v>49.52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180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48.42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181</v>
      </c>
      <c r="C106" s="3">
        <v>226</v>
      </c>
      <c r="D106" s="3">
        <v>183</v>
      </c>
      <c r="E106" s="3">
        <v>46</v>
      </c>
      <c r="F106" s="3" t="s">
        <v>10</v>
      </c>
      <c r="G106" s="3">
        <v>46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182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50.44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183</v>
      </c>
      <c r="C108" s="3">
        <v>228</v>
      </c>
      <c r="D108" s="3">
        <v>183</v>
      </c>
      <c r="E108" s="3">
        <v>2.5</v>
      </c>
      <c r="F108" s="3" t="s">
        <v>10</v>
      </c>
      <c r="G108" s="3">
        <v>2.5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184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4.1900000000000004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185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186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187</v>
      </c>
      <c r="C112" s="3">
        <v>232</v>
      </c>
      <c r="D112" s="3">
        <v>183</v>
      </c>
      <c r="E112" s="3">
        <v>10.18</v>
      </c>
      <c r="F112" s="3" t="s">
        <v>10</v>
      </c>
      <c r="G112" s="3">
        <v>10.18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188</v>
      </c>
      <c r="C113" s="3">
        <v>233</v>
      </c>
      <c r="D113" s="3">
        <v>49.2</v>
      </c>
      <c r="E113" s="3">
        <v>14</v>
      </c>
      <c r="F113" s="3" t="s">
        <v>19</v>
      </c>
      <c r="G113" s="3">
        <v>14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189</v>
      </c>
      <c r="C114" s="3">
        <v>234</v>
      </c>
      <c r="D114" s="3">
        <v>183</v>
      </c>
      <c r="E114" s="3">
        <v>11.138</v>
      </c>
      <c r="F114" s="3" t="s">
        <v>10</v>
      </c>
      <c r="G114" s="3">
        <v>11.14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190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59</v>
      </c>
      <c r="B116" s="3" t="s">
        <v>191</v>
      </c>
      <c r="C116" s="3">
        <v>237</v>
      </c>
      <c r="D116" s="3">
        <v>183</v>
      </c>
      <c r="E116" s="3">
        <v>3.41</v>
      </c>
      <c r="F116" s="3" t="s">
        <v>10</v>
      </c>
      <c r="G116" s="3">
        <v>3.41</v>
      </c>
      <c r="H116" s="3">
        <v>0</v>
      </c>
      <c r="I116" s="3">
        <v>100</v>
      </c>
    </row>
    <row r="117" spans="1:9" x14ac:dyDescent="0.25">
      <c r="A117" s="3" t="s">
        <v>59</v>
      </c>
      <c r="B117" s="3" t="s">
        <v>192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17.34</v>
      </c>
      <c r="H117" s="3">
        <v>0</v>
      </c>
      <c r="I117" s="3">
        <v>100</v>
      </c>
    </row>
    <row r="118" spans="1:9" x14ac:dyDescent="0.25">
      <c r="A118" s="3" t="s">
        <v>59</v>
      </c>
      <c r="B118" s="3" t="s">
        <v>193</v>
      </c>
      <c r="C118" s="3">
        <v>239</v>
      </c>
      <c r="D118" s="3">
        <v>183</v>
      </c>
      <c r="E118" s="3">
        <v>6.62</v>
      </c>
      <c r="F118" s="3" t="s">
        <v>10</v>
      </c>
      <c r="G118" s="3">
        <v>6.62</v>
      </c>
      <c r="H118" s="3">
        <v>0</v>
      </c>
      <c r="I118" s="3">
        <v>100</v>
      </c>
    </row>
    <row r="119" spans="1:9" x14ac:dyDescent="0.25">
      <c r="A119" s="3" t="s">
        <v>59</v>
      </c>
      <c r="B119" s="3" t="s">
        <v>194</v>
      </c>
      <c r="C119" s="3">
        <v>240</v>
      </c>
      <c r="D119" s="3">
        <v>183</v>
      </c>
      <c r="E119" s="3">
        <v>33.99</v>
      </c>
      <c r="F119" s="3" t="s">
        <v>10</v>
      </c>
      <c r="G119" s="3">
        <v>33.99</v>
      </c>
      <c r="H119" s="3">
        <v>0</v>
      </c>
      <c r="I119" s="3">
        <v>100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125.80500000000001</v>
      </c>
      <c r="F120" s="3" t="s">
        <v>10</v>
      </c>
      <c r="G120" s="3">
        <v>125.81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25.231000000000002</v>
      </c>
      <c r="F131" s="3" t="s">
        <v>19</v>
      </c>
      <c r="G131" s="3">
        <v>25.23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265</v>
      </c>
      <c r="D135" s="3">
        <v>450</v>
      </c>
      <c r="E135" s="3">
        <v>12.5</v>
      </c>
      <c r="F135" s="3" t="s">
        <v>23</v>
      </c>
      <c r="G135" s="3">
        <v>12.5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50</v>
      </c>
      <c r="B140" s="3" t="s">
        <v>213</v>
      </c>
      <c r="C140" s="3">
        <v>276</v>
      </c>
      <c r="D140" s="3">
        <v>750</v>
      </c>
      <c r="E140" s="3">
        <v>3</v>
      </c>
      <c r="F140" s="3" t="s">
        <v>13</v>
      </c>
      <c r="G140" s="3">
        <v>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218</v>
      </c>
      <c r="C145" s="3">
        <v>282</v>
      </c>
      <c r="D145" s="3">
        <v>350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32</v>
      </c>
      <c r="B146" s="3" t="s">
        <v>218</v>
      </c>
      <c r="C146" s="3">
        <v>282</v>
      </c>
      <c r="D146" s="3">
        <v>300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219</v>
      </c>
      <c r="C147" s="3">
        <v>283</v>
      </c>
      <c r="D147" s="3">
        <v>400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59</v>
      </c>
      <c r="B148" s="3" t="s">
        <v>274</v>
      </c>
      <c r="C148" s="3">
        <v>289</v>
      </c>
      <c r="D148" s="3">
        <v>75</v>
      </c>
      <c r="E148" s="3">
        <v>70</v>
      </c>
      <c r="F148" s="3" t="s">
        <v>31</v>
      </c>
      <c r="G148" s="3">
        <v>70</v>
      </c>
      <c r="H148" s="3">
        <v>0</v>
      </c>
      <c r="I148" s="3">
        <v>100</v>
      </c>
    </row>
    <row r="149" spans="1:9" x14ac:dyDescent="0.25">
      <c r="A149" s="3" t="s">
        <v>59</v>
      </c>
      <c r="B149" s="3" t="s">
        <v>563</v>
      </c>
      <c r="C149" s="3">
        <v>290</v>
      </c>
      <c r="D149" s="3">
        <v>78</v>
      </c>
      <c r="E149" s="3">
        <v>93.64</v>
      </c>
      <c r="F149" s="3" t="s">
        <v>31</v>
      </c>
      <c r="G149" s="3">
        <v>93.64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388</v>
      </c>
      <c r="C150" s="3">
        <v>349</v>
      </c>
      <c r="D150" s="3">
        <v>1</v>
      </c>
      <c r="E150" s="3">
        <v>3</v>
      </c>
      <c r="F150" s="3" t="s">
        <v>12</v>
      </c>
      <c r="G150" s="3">
        <v>0</v>
      </c>
      <c r="H150" s="3">
        <v>3</v>
      </c>
      <c r="I150" s="3">
        <v>0</v>
      </c>
    </row>
    <row r="151" spans="1:9" x14ac:dyDescent="0.25">
      <c r="A151" s="3" t="s">
        <v>18</v>
      </c>
      <c r="B151" s="3" t="s">
        <v>222</v>
      </c>
      <c r="C151" s="3">
        <v>350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3</v>
      </c>
      <c r="F152" s="3" t="s">
        <v>12</v>
      </c>
      <c r="G152" s="3">
        <v>0</v>
      </c>
      <c r="H152" s="3">
        <v>3</v>
      </c>
      <c r="I152" s="3">
        <v>0</v>
      </c>
    </row>
    <row r="153" spans="1:9" x14ac:dyDescent="0.25">
      <c r="A153" s="3" t="s">
        <v>59</v>
      </c>
      <c r="B153" s="3" t="s">
        <v>325</v>
      </c>
      <c r="C153" s="3">
        <v>550</v>
      </c>
      <c r="D153" s="3">
        <v>78</v>
      </c>
      <c r="E153" s="3">
        <v>15</v>
      </c>
      <c r="F153" s="3" t="s">
        <v>31</v>
      </c>
      <c r="G153" s="3">
        <v>15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3:O175"/>
  <sheetViews>
    <sheetView topLeftCell="A150" zoomScale="85" zoomScaleNormal="85" workbookViewId="0">
      <pane xSplit="2" topLeftCell="C1" activePane="topRight" state="frozen"/>
      <selection pane="topRight" activeCell="L4" sqref="A4:L174"/>
    </sheetView>
  </sheetViews>
  <sheetFormatPr defaultRowHeight="15" x14ac:dyDescent="0.25"/>
  <cols>
    <col min="1" max="1" width="39.42578125" customWidth="1"/>
    <col min="2" max="2" width="42.1406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SUMIF($A$4:$A$1511,"AAIDHUL MIAH",$L$4:$L$1511)</f>
        <v>800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SUMIF($A$4:$A$1511,"EBI ABRAHAM",$L$4:$L$1511)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SUMIF($A$4:$A$1511,"JMJ WATERPROOING ENTERPRISES",$L$4:$L$1511)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0</v>
      </c>
      <c r="H7" s="9">
        <f t="shared" si="0"/>
        <v>101.87</v>
      </c>
      <c r="I7" s="10">
        <f t="shared" si="1"/>
        <v>0</v>
      </c>
      <c r="J7" s="17">
        <f t="shared" si="2"/>
        <v>0</v>
      </c>
      <c r="K7" s="16"/>
      <c r="L7" s="17">
        <f t="shared" si="3"/>
        <v>0</v>
      </c>
      <c r="N7" s="17" t="s">
        <v>24</v>
      </c>
      <c r="O7" s="17">
        <f>SUMIF($A$4:$A$1511,"KRIUTTIBAS DAS",$L$4:$L$1511)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SUMIF($A$4:$A$1511,"LEGENDRY LANDSCAPE",$L$4:$L$1511)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0</v>
      </c>
      <c r="H9" s="9">
        <f t="shared" si="0"/>
        <v>78.55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SUMIF($A$4:$A$1511,"MANJUNATHA P",$L$4:$L$1511)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SUMIF($A$4:$A$1511,"NAGARAJ",$L$4:$L$1511)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SUMIF($A$4:$A$1511,"PRAKASH H N",$L$4:$L$1511)</f>
        <v>600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0</v>
      </c>
      <c r="H12" s="9">
        <f t="shared" si="0"/>
        <v>59.29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SUMIF($A$4:$A$1511,"RAMAKRUSHNA PRADHAN",$L$4:$L$1511)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22</v>
      </c>
      <c r="E13" s="9">
        <v>77</v>
      </c>
      <c r="F13" s="9" t="s">
        <v>10</v>
      </c>
      <c r="G13" s="9">
        <v>70</v>
      </c>
      <c r="H13" s="9">
        <f t="shared" si="0"/>
        <v>7</v>
      </c>
      <c r="I13" s="10">
        <f t="shared" si="1"/>
        <v>0.90909090909090906</v>
      </c>
      <c r="J13" s="17">
        <f t="shared" si="2"/>
        <v>1540</v>
      </c>
      <c r="K13" s="16"/>
      <c r="L13" s="17">
        <f t="shared" si="3"/>
        <v>0</v>
      </c>
      <c r="N13" s="17" t="s">
        <v>21</v>
      </c>
      <c r="O13" s="17">
        <f>SUMIF($A$4:$A$1511,"RUPAK NAYAK",$L$4:$L$1511)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SUMIF($A$4:$A$1511,"SANTOSH KUMAR",$L$4:$L$1511)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2750</v>
      </c>
      <c r="E15" s="9">
        <v>1</v>
      </c>
      <c r="F15" s="9" t="s">
        <v>12</v>
      </c>
      <c r="G15" s="9">
        <v>0</v>
      </c>
      <c r="H15" s="9">
        <f t="shared" ref="H15" si="4">E15-G15</f>
        <v>1</v>
      </c>
      <c r="I15" s="10">
        <f t="shared" ref="I15" si="5">G15/E15</f>
        <v>0</v>
      </c>
      <c r="J15" s="17">
        <f t="shared" ref="J15" si="6">D15*G15</f>
        <v>0</v>
      </c>
      <c r="K15" s="16">
        <v>1</v>
      </c>
      <c r="L15" s="17">
        <f t="shared" ref="L15" si="7">D15*E15*K15</f>
        <v>2750</v>
      </c>
      <c r="N15" s="17" t="s">
        <v>9</v>
      </c>
      <c r="O15" s="17">
        <f>SUMIF($A$4:$A$1511,"SARAT BARMAN",$L$4:$L$1511)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SUMIF($A$4:$A$1511,"SAVITA DEVI",$L$4:$L$1511)</f>
        <v>0</v>
      </c>
    </row>
    <row r="17" spans="1:15" x14ac:dyDescent="0.25">
      <c r="A17" s="9" t="s">
        <v>15</v>
      </c>
      <c r="B17" s="12" t="s">
        <v>94</v>
      </c>
      <c r="C17" s="9">
        <v>19</v>
      </c>
      <c r="D17" s="9">
        <v>1500</v>
      </c>
      <c r="E17" s="9">
        <v>1</v>
      </c>
      <c r="F17" s="9" t="s">
        <v>12</v>
      </c>
      <c r="G17" s="9">
        <v>0</v>
      </c>
      <c r="H17" s="9">
        <f t="shared" si="0"/>
        <v>1</v>
      </c>
      <c r="I17" s="10">
        <f t="shared" ref="I17" si="8">(G17/E17)</f>
        <v>0</v>
      </c>
      <c r="J17" s="17">
        <f t="shared" si="2"/>
        <v>0</v>
      </c>
      <c r="K17" s="16">
        <v>1</v>
      </c>
      <c r="L17" s="17">
        <f t="shared" si="3"/>
        <v>1500</v>
      </c>
      <c r="N17" s="17" t="s">
        <v>20</v>
      </c>
      <c r="O17" s="17">
        <f>SUMIF($A$4:$A$1511,"SHOKAT",$L$4:$L$1511)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5.093</v>
      </c>
      <c r="F18" s="9" t="s">
        <v>14</v>
      </c>
      <c r="G18" s="9">
        <v>5.09</v>
      </c>
      <c r="H18" s="9">
        <f t="shared" si="0"/>
        <v>3.0000000000001137E-3</v>
      </c>
      <c r="I18" s="10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SUMIF($A$4:$A$1511,"SHREE DM STEEL FURNITURE AND INTERIOR",$L$4:$L$1511)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2.782</v>
      </c>
      <c r="F19" s="9" t="s">
        <v>14</v>
      </c>
      <c r="G19" s="9">
        <v>2.78</v>
      </c>
      <c r="H19" s="9">
        <f t="shared" si="0"/>
        <v>2.0000000000002238E-3</v>
      </c>
      <c r="I19" s="10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SUMIF($A$4:$A$1511,"SK ANSAR HOSSIAN",$L$4:$L$1511)</f>
        <v>0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5.9290000000000003</v>
      </c>
      <c r="F20" s="9" t="s">
        <v>14</v>
      </c>
      <c r="G20" s="9">
        <v>5.93</v>
      </c>
      <c r="H20" s="9">
        <f t="shared" si="0"/>
        <v>-9.9999999999944578E-4</v>
      </c>
      <c r="I20" s="10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SUMIF($A$4:$A$1511,"SREE VINAYAKA ELECTRICALS",$L$4:$L$1511)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0.52500000000000002</v>
      </c>
      <c r="F21" s="9" t="s">
        <v>16</v>
      </c>
      <c r="G21" s="9">
        <v>0.53</v>
      </c>
      <c r="H21" s="9">
        <f t="shared" si="0"/>
        <v>-5.0000000000000044E-3</v>
      </c>
      <c r="I21" s="10">
        <f t="shared" si="1"/>
        <v>1.0095238095238095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SUMIF($A$4:$A$1511,"SRI CHOWDESHWARI WATER SUPPLY",$L$4:$L$1511)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0.47299999999999998</v>
      </c>
      <c r="F22" s="9" t="s">
        <v>16</v>
      </c>
      <c r="G22" s="9">
        <v>0.47</v>
      </c>
      <c r="H22" s="9">
        <f t="shared" si="0"/>
        <v>3.0000000000000027E-3</v>
      </c>
      <c r="I22" s="10">
        <f t="shared" si="1"/>
        <v>0.9936575052854123</v>
      </c>
      <c r="J22" s="17">
        <f t="shared" si="2"/>
        <v>3525</v>
      </c>
      <c r="K22" s="16"/>
      <c r="L22" s="17">
        <f t="shared" si="3"/>
        <v>0</v>
      </c>
      <c r="N22" s="17" t="s">
        <v>29</v>
      </c>
      <c r="O22" s="17">
        <f>SUMIF($A$4:$A$1511,"SUBHASMITA DAS",$L$4:$L$1511)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0.50600000000000001</v>
      </c>
      <c r="F23" s="9" t="s">
        <v>16</v>
      </c>
      <c r="G23" s="9">
        <v>0.51</v>
      </c>
      <c r="H23" s="9">
        <f t="shared" si="0"/>
        <v>-4.0000000000000036E-3</v>
      </c>
      <c r="I23" s="10">
        <f t="shared" si="1"/>
        <v>1.0079051383399209</v>
      </c>
      <c r="J23" s="17">
        <f t="shared" si="2"/>
        <v>3825</v>
      </c>
      <c r="K23" s="16"/>
      <c r="L23" s="17">
        <f t="shared" si="3"/>
        <v>0</v>
      </c>
      <c r="N23" s="17" t="s">
        <v>80</v>
      </c>
      <c r="O23" s="17">
        <f>SUMIF($A$4:$A$1511,"UDHABHAI R PARMAR",$L$4:$L$1511)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0.56100000000000005</v>
      </c>
      <c r="F24" s="9" t="s">
        <v>16</v>
      </c>
      <c r="G24" s="9">
        <v>0.56000000000000005</v>
      </c>
      <c r="H24" s="9">
        <f t="shared" si="0"/>
        <v>1.0000000000000009E-3</v>
      </c>
      <c r="I24" s="10">
        <f t="shared" si="1"/>
        <v>0.99821746880570406</v>
      </c>
      <c r="J24" s="17">
        <f t="shared" si="2"/>
        <v>4200</v>
      </c>
      <c r="K24" s="16"/>
      <c r="L24" s="17">
        <f t="shared" si="3"/>
        <v>0</v>
      </c>
      <c r="N24" s="17" t="s">
        <v>15</v>
      </c>
      <c r="O24" s="17">
        <f>SUMIF($A$4:$A$1511,"V VENKATANARAYANA",$L$4:$L$1511)</f>
        <v>4250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1.5269999999999999</v>
      </c>
      <c r="F25" s="9" t="s">
        <v>16</v>
      </c>
      <c r="G25" s="9">
        <v>1.53</v>
      </c>
      <c r="H25" s="9">
        <f t="shared" si="0"/>
        <v>-3.0000000000001137E-3</v>
      </c>
      <c r="I25" s="10">
        <f t="shared" si="1"/>
        <v>1.0019646365422397</v>
      </c>
      <c r="J25" s="17">
        <f t="shared" si="2"/>
        <v>11475</v>
      </c>
      <c r="K25" s="16"/>
      <c r="L25" s="17">
        <f t="shared" si="3"/>
        <v>0</v>
      </c>
      <c r="N25" s="17" t="s">
        <v>42</v>
      </c>
      <c r="O25" s="17">
        <f>SUMIF($A$4:$A$1511,"YELLAPPA C",$L$4:$L$1511)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0.215</v>
      </c>
      <c r="F26" s="9" t="s">
        <v>16</v>
      </c>
      <c r="G26" s="9">
        <v>0.22</v>
      </c>
      <c r="H26" s="9">
        <f t="shared" si="0"/>
        <v>-5.0000000000000044E-3</v>
      </c>
      <c r="I26" s="10">
        <f t="shared" si="1"/>
        <v>1.0232558139534884</v>
      </c>
      <c r="J26" s="17">
        <f t="shared" si="2"/>
        <v>1650</v>
      </c>
      <c r="K26" s="16"/>
      <c r="L26" s="17">
        <f t="shared" si="3"/>
        <v>0</v>
      </c>
      <c r="N26" s="17" t="s">
        <v>44</v>
      </c>
      <c r="O26" s="17">
        <f>SUMIF($A$4:$A$1511,"RABIUL MOLLA",$L$4:$L$1511)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7500</v>
      </c>
      <c r="E27" s="9">
        <v>0.14000000000000001</v>
      </c>
      <c r="F27" s="9" t="s">
        <v>16</v>
      </c>
      <c r="G27" s="9">
        <v>0.14000000000000001</v>
      </c>
      <c r="H27" s="9">
        <f t="shared" si="0"/>
        <v>0</v>
      </c>
      <c r="I27" s="10">
        <f t="shared" si="1"/>
        <v>1</v>
      </c>
      <c r="J27" s="17">
        <f t="shared" si="2"/>
        <v>1050</v>
      </c>
      <c r="K27" s="16"/>
      <c r="L27" s="17">
        <f t="shared" si="3"/>
        <v>0</v>
      </c>
      <c r="N27" s="17" t="s">
        <v>40</v>
      </c>
      <c r="O27" s="17">
        <f>SUMIF($A$4:$A$1511,"KOUSHIK MANDAL",$L$4:$L$1511)</f>
        <v>0</v>
      </c>
    </row>
    <row r="28" spans="1:15" x14ac:dyDescent="0.25">
      <c r="A28" s="9" t="s">
        <v>66</v>
      </c>
      <c r="B28" s="29" t="s">
        <v>105</v>
      </c>
      <c r="C28" s="9">
        <v>41</v>
      </c>
      <c r="D28" s="9">
        <v>301.392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7980.8601600000002</v>
      </c>
      <c r="K28" s="16"/>
      <c r="L28" s="17">
        <f t="shared" si="3"/>
        <v>0</v>
      </c>
      <c r="N28" s="17" t="s">
        <v>34</v>
      </c>
      <c r="O28" s="17">
        <f>SUMIF($A$4:$A$1511,"SHEKAR T",$L$4:$L$1511)</f>
        <v>0</v>
      </c>
    </row>
    <row r="29" spans="1:15" ht="15.75" x14ac:dyDescent="0.25">
      <c r="A29" s="9" t="s">
        <v>66</v>
      </c>
      <c r="B29" s="29" t="s">
        <v>106</v>
      </c>
      <c r="C29" s="9">
        <v>42</v>
      </c>
      <c r="D29" s="9">
        <v>301.392</v>
      </c>
      <c r="E29" s="9">
        <v>23.64</v>
      </c>
      <c r="F29" s="9" t="s">
        <v>10</v>
      </c>
      <c r="G29" s="9">
        <v>23.64</v>
      </c>
      <c r="H29" s="9">
        <f t="shared" si="0"/>
        <v>0</v>
      </c>
      <c r="I29" s="10">
        <f t="shared" si="1"/>
        <v>1</v>
      </c>
      <c r="J29" s="17">
        <f t="shared" si="2"/>
        <v>7124.9068800000005</v>
      </c>
      <c r="K29" s="16"/>
      <c r="L29" s="17">
        <f t="shared" si="3"/>
        <v>0</v>
      </c>
      <c r="N29" s="51" t="s">
        <v>472</v>
      </c>
      <c r="O29" s="21">
        <f>SUM(O4:O28)</f>
        <v>5650</v>
      </c>
    </row>
    <row r="30" spans="1:15" x14ac:dyDescent="0.25">
      <c r="A30" s="9" t="s">
        <v>66</v>
      </c>
      <c r="B30" s="29" t="s">
        <v>107</v>
      </c>
      <c r="C30" s="9">
        <v>43</v>
      </c>
      <c r="D30" s="9">
        <v>301.392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16492.170239999999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108</v>
      </c>
      <c r="C31" s="9">
        <v>44</v>
      </c>
      <c r="D31" s="9">
        <v>301.392</v>
      </c>
      <c r="E31" s="9">
        <v>41.28</v>
      </c>
      <c r="F31" s="9" t="s">
        <v>10</v>
      </c>
      <c r="G31" s="9">
        <v>41.28</v>
      </c>
      <c r="H31" s="9">
        <f t="shared" si="0"/>
        <v>0</v>
      </c>
      <c r="I31" s="10">
        <f t="shared" si="1"/>
        <v>1</v>
      </c>
      <c r="J31" s="17">
        <f t="shared" si="2"/>
        <v>12441.46176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301.392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37972.378079999995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12.26</v>
      </c>
      <c r="H33" s="9">
        <f t="shared" si="0"/>
        <v>0</v>
      </c>
      <c r="I33" s="10">
        <f t="shared" si="1"/>
        <v>1</v>
      </c>
      <c r="J33" s="17">
        <f t="shared" si="2"/>
        <v>3695.06592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301.392</v>
      </c>
      <c r="E34" s="9">
        <v>9.2505000000000006</v>
      </c>
      <c r="F34" s="9" t="s">
        <v>10</v>
      </c>
      <c r="G34" s="9">
        <v>9.25</v>
      </c>
      <c r="H34" s="9">
        <f t="shared" si="0"/>
        <v>5.0000000000061107E-4</v>
      </c>
      <c r="I34" s="10">
        <f t="shared" si="1"/>
        <v>0.99994594886762866</v>
      </c>
      <c r="J34" s="17">
        <f t="shared" si="2"/>
        <v>2787.8759999999997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9.9</v>
      </c>
      <c r="F35" s="9" t="s">
        <v>14</v>
      </c>
      <c r="G35" s="9">
        <v>9.9</v>
      </c>
      <c r="H35" s="9">
        <f t="shared" si="0"/>
        <v>0</v>
      </c>
      <c r="I35" s="10">
        <f t="shared" si="1"/>
        <v>1</v>
      </c>
      <c r="J35" s="17">
        <f t="shared" si="2"/>
        <v>2227.5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1980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4.74</v>
      </c>
      <c r="F37" s="9" t="s">
        <v>14</v>
      </c>
      <c r="G37" s="9">
        <v>4.74</v>
      </c>
      <c r="H37" s="9">
        <f t="shared" si="0"/>
        <v>0</v>
      </c>
      <c r="I37" s="10">
        <f t="shared" si="1"/>
        <v>1</v>
      </c>
      <c r="J37" s="17">
        <f t="shared" si="2"/>
        <v>4266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2.85</v>
      </c>
      <c r="F38" s="9" t="s">
        <v>14</v>
      </c>
      <c r="G38" s="9">
        <v>2.85</v>
      </c>
      <c r="H38" s="9">
        <f t="shared" si="0"/>
        <v>0</v>
      </c>
      <c r="I38" s="10">
        <f t="shared" si="1"/>
        <v>1</v>
      </c>
      <c r="J38" s="17">
        <f t="shared" si="2"/>
        <v>5700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13.083</v>
      </c>
      <c r="F39" s="9" t="s">
        <v>14</v>
      </c>
      <c r="G39" s="9">
        <v>13.08</v>
      </c>
      <c r="H39" s="9">
        <f t="shared" si="0"/>
        <v>3.0000000000001137E-3</v>
      </c>
      <c r="I39" s="10">
        <f t="shared" si="1"/>
        <v>0.99977069479477187</v>
      </c>
      <c r="J39" s="17">
        <f t="shared" si="2"/>
        <v>2943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1.7010000000000001</v>
      </c>
      <c r="F40" s="9" t="s">
        <v>14</v>
      </c>
      <c r="G40" s="9">
        <v>1.7</v>
      </c>
      <c r="H40" s="9">
        <f t="shared" si="0"/>
        <v>1.0000000000001119E-3</v>
      </c>
      <c r="I40" s="10">
        <f t="shared" si="1"/>
        <v>0.99941211052322154</v>
      </c>
      <c r="J40" s="17">
        <f t="shared" si="2"/>
        <v>3400</v>
      </c>
      <c r="K40" s="16"/>
      <c r="L40" s="17">
        <f t="shared" si="3"/>
        <v>0</v>
      </c>
    </row>
    <row r="41" spans="1:12" x14ac:dyDescent="0.25">
      <c r="A41" s="9" t="s">
        <v>17</v>
      </c>
      <c r="B41" s="29" t="s">
        <v>118</v>
      </c>
      <c r="C41" s="9">
        <v>63</v>
      </c>
      <c r="D41" s="9">
        <v>3000</v>
      </c>
      <c r="E41" s="9">
        <v>0.61</v>
      </c>
      <c r="F41" s="9" t="s">
        <v>14</v>
      </c>
      <c r="G41" s="9">
        <v>0.61</v>
      </c>
      <c r="H41" s="9">
        <f t="shared" si="0"/>
        <v>0</v>
      </c>
      <c r="I41" s="10">
        <f t="shared" si="1"/>
        <v>1</v>
      </c>
      <c r="J41" s="17">
        <f t="shared" si="2"/>
        <v>1830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0.56000000000000005</v>
      </c>
      <c r="F43" s="9" t="s">
        <v>16</v>
      </c>
      <c r="G43" s="9">
        <v>0.56000000000000005</v>
      </c>
      <c r="H43" s="9">
        <f t="shared" si="0"/>
        <v>0</v>
      </c>
      <c r="I43" s="10">
        <f t="shared" si="1"/>
        <v>1</v>
      </c>
      <c r="J43" s="17">
        <f t="shared" si="2"/>
        <v>4200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1.212</v>
      </c>
      <c r="F44" s="9" t="s">
        <v>16</v>
      </c>
      <c r="G44" s="9">
        <v>1.21</v>
      </c>
      <c r="H44" s="9">
        <f t="shared" si="0"/>
        <v>2.0000000000000018E-3</v>
      </c>
      <c r="I44" s="10">
        <f t="shared" si="1"/>
        <v>0.99834983498349839</v>
      </c>
      <c r="J44" s="17">
        <f t="shared" si="2"/>
        <v>9075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0.215</v>
      </c>
      <c r="F45" s="9" t="s">
        <v>16</v>
      </c>
      <c r="G45" s="9">
        <v>0.22</v>
      </c>
      <c r="H45" s="9">
        <f t="shared" si="0"/>
        <v>-5.0000000000000044E-3</v>
      </c>
      <c r="I45" s="10">
        <f t="shared" si="1"/>
        <v>1.0232558139534884</v>
      </c>
      <c r="J45" s="17">
        <f t="shared" si="2"/>
        <v>1650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7500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1125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124</v>
      </c>
      <c r="C47" s="9">
        <v>84</v>
      </c>
      <c r="D47" s="9">
        <v>301.392</v>
      </c>
      <c r="E47" s="9">
        <v>41.58</v>
      </c>
      <c r="F47" s="9" t="s">
        <v>10</v>
      </c>
      <c r="G47" s="9">
        <v>41.58</v>
      </c>
      <c r="H47" s="9">
        <f t="shared" si="0"/>
        <v>0</v>
      </c>
      <c r="I47" s="10">
        <f t="shared" si="1"/>
        <v>1</v>
      </c>
      <c r="J47" s="17">
        <f t="shared" si="2"/>
        <v>12531.879359999999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125</v>
      </c>
      <c r="C48" s="9">
        <v>85</v>
      </c>
      <c r="D48" s="9">
        <v>301.392</v>
      </c>
      <c r="E48" s="9">
        <v>125.21</v>
      </c>
      <c r="F48" s="9" t="s">
        <v>10</v>
      </c>
      <c r="G48" s="9">
        <v>125.21</v>
      </c>
      <c r="H48" s="9">
        <f t="shared" si="0"/>
        <v>0</v>
      </c>
      <c r="I48" s="10">
        <f t="shared" si="1"/>
        <v>1</v>
      </c>
      <c r="J48" s="17">
        <f t="shared" si="2"/>
        <v>37737.29232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126</v>
      </c>
      <c r="C49" s="9">
        <v>86</v>
      </c>
      <c r="D49" s="9">
        <v>301.392</v>
      </c>
      <c r="E49" s="9">
        <v>12.26</v>
      </c>
      <c r="F49" s="9" t="s">
        <v>10</v>
      </c>
      <c r="G49" s="9">
        <v>12.26</v>
      </c>
      <c r="H49" s="9">
        <f t="shared" si="0"/>
        <v>0</v>
      </c>
      <c r="I49" s="10">
        <f t="shared" si="1"/>
        <v>1</v>
      </c>
      <c r="J49" s="17">
        <f t="shared" si="2"/>
        <v>3695.06592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127</v>
      </c>
      <c r="C50" s="9">
        <v>87</v>
      </c>
      <c r="D50" s="9">
        <v>301.392</v>
      </c>
      <c r="E50" s="9">
        <v>9.8149999999999995</v>
      </c>
      <c r="F50" s="9" t="s">
        <v>10</v>
      </c>
      <c r="G50" s="9">
        <v>9.82</v>
      </c>
      <c r="H50" s="9">
        <f t="shared" si="0"/>
        <v>-5.0000000000007816E-3</v>
      </c>
      <c r="I50" s="10">
        <f t="shared" si="1"/>
        <v>1.000509424350484</v>
      </c>
      <c r="J50" s="17">
        <f t="shared" si="2"/>
        <v>2959.6694400000001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128</v>
      </c>
      <c r="C51" s="9">
        <v>88</v>
      </c>
      <c r="D51" s="9">
        <v>2000</v>
      </c>
      <c r="E51" s="9">
        <v>2.3239999999999998</v>
      </c>
      <c r="F51" s="9" t="s">
        <v>14</v>
      </c>
      <c r="G51" s="9">
        <v>2.3199999999999998</v>
      </c>
      <c r="H51" s="9">
        <f t="shared" si="0"/>
        <v>4.0000000000000036E-3</v>
      </c>
      <c r="I51" s="10">
        <f t="shared" si="1"/>
        <v>0.99827882960413084</v>
      </c>
      <c r="J51" s="17">
        <f t="shared" si="2"/>
        <v>4640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129</v>
      </c>
      <c r="C52" s="9">
        <v>91</v>
      </c>
      <c r="D52" s="9">
        <v>225</v>
      </c>
      <c r="E52" s="9">
        <v>13.561</v>
      </c>
      <c r="F52" s="9" t="s">
        <v>14</v>
      </c>
      <c r="G52" s="9">
        <v>13.56</v>
      </c>
      <c r="H52" s="9">
        <f t="shared" si="0"/>
        <v>9.9999999999944578E-4</v>
      </c>
      <c r="I52" s="10">
        <f t="shared" si="1"/>
        <v>0.99992625912543331</v>
      </c>
      <c r="J52" s="17">
        <f t="shared" si="2"/>
        <v>3051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130</v>
      </c>
      <c r="C53" s="9">
        <v>92</v>
      </c>
      <c r="D53" s="9">
        <v>2000</v>
      </c>
      <c r="E53" s="9">
        <v>1.4059999999999999</v>
      </c>
      <c r="F53" s="9" t="s">
        <v>14</v>
      </c>
      <c r="G53" s="9">
        <v>1.41</v>
      </c>
      <c r="H53" s="9">
        <f t="shared" si="0"/>
        <v>-4.0000000000000036E-3</v>
      </c>
      <c r="I53" s="10">
        <f t="shared" si="1"/>
        <v>1.0028449502133712</v>
      </c>
      <c r="J53" s="17">
        <f t="shared" si="2"/>
        <v>2820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131</v>
      </c>
      <c r="C54" s="9">
        <v>93</v>
      </c>
      <c r="D54" s="9">
        <v>3000</v>
      </c>
      <c r="E54" s="9">
        <v>0.84299999999999997</v>
      </c>
      <c r="F54" s="9" t="s">
        <v>14</v>
      </c>
      <c r="G54" s="9">
        <v>0.84</v>
      </c>
      <c r="H54" s="9">
        <f t="shared" si="0"/>
        <v>3.0000000000000027E-3</v>
      </c>
      <c r="I54" s="10">
        <f t="shared" si="1"/>
        <v>0.99644128113879005</v>
      </c>
      <c r="J54" s="17">
        <f t="shared" si="2"/>
        <v>2520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0.38800000000000001</v>
      </c>
      <c r="F55" s="9" t="s">
        <v>16</v>
      </c>
      <c r="G55" s="9">
        <v>0.39</v>
      </c>
      <c r="H55" s="9">
        <f t="shared" si="0"/>
        <v>-2.0000000000000018E-3</v>
      </c>
      <c r="I55" s="10">
        <f t="shared" si="1"/>
        <v>1.0051546391752577</v>
      </c>
      <c r="J55" s="17">
        <f t="shared" si="2"/>
        <v>2925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0.54800000000000004</v>
      </c>
      <c r="F56" s="9" t="s">
        <v>16</v>
      </c>
      <c r="G56" s="9">
        <v>0.55000000000000004</v>
      </c>
      <c r="H56" s="9">
        <f t="shared" si="0"/>
        <v>-2.0000000000000018E-3</v>
      </c>
      <c r="I56" s="10">
        <f t="shared" si="1"/>
        <v>1.0036496350364963</v>
      </c>
      <c r="J56" s="17">
        <f t="shared" si="2"/>
        <v>4125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0.02</v>
      </c>
      <c r="F57" s="9" t="s">
        <v>16</v>
      </c>
      <c r="G57" s="9">
        <v>0.02</v>
      </c>
      <c r="H57" s="9">
        <f t="shared" si="0"/>
        <v>0</v>
      </c>
      <c r="I57" s="10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136</v>
      </c>
      <c r="C59" s="9">
        <v>107</v>
      </c>
      <c r="D59" s="9">
        <v>301.392</v>
      </c>
      <c r="E59" s="9">
        <v>22.88</v>
      </c>
      <c r="F59" s="9" t="s">
        <v>10</v>
      </c>
      <c r="G59" s="9">
        <v>22.88</v>
      </c>
      <c r="H59" s="9">
        <f t="shared" si="0"/>
        <v>0</v>
      </c>
      <c r="I59" s="10">
        <f t="shared" si="1"/>
        <v>1</v>
      </c>
      <c r="J59" s="17">
        <f t="shared" si="2"/>
        <v>6895.8489599999994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137</v>
      </c>
      <c r="C60" s="9">
        <v>108</v>
      </c>
      <c r="D60" s="9">
        <v>301.392</v>
      </c>
      <c r="E60" s="9">
        <v>1.89</v>
      </c>
      <c r="F60" s="9" t="s">
        <v>10</v>
      </c>
      <c r="G60" s="9">
        <v>1.89</v>
      </c>
      <c r="H60" s="9">
        <f t="shared" si="0"/>
        <v>0</v>
      </c>
      <c r="I60" s="10">
        <f t="shared" si="1"/>
        <v>1</v>
      </c>
      <c r="J60" s="17">
        <f t="shared" si="2"/>
        <v>569.63087999999993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138</v>
      </c>
      <c r="C61" s="9">
        <v>109</v>
      </c>
      <c r="D61" s="9">
        <v>2000</v>
      </c>
      <c r="E61" s="9">
        <v>0.41</v>
      </c>
      <c r="F61" s="9" t="s">
        <v>14</v>
      </c>
      <c r="G61" s="9">
        <v>0.41</v>
      </c>
      <c r="H61" s="9">
        <f t="shared" si="0"/>
        <v>0</v>
      </c>
      <c r="I61" s="10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139</v>
      </c>
      <c r="C62" s="9">
        <v>112</v>
      </c>
      <c r="D62" s="9">
        <v>225</v>
      </c>
      <c r="E62" s="9">
        <v>1.9750000000000001</v>
      </c>
      <c r="F62" s="9" t="s">
        <v>14</v>
      </c>
      <c r="G62" s="9">
        <v>1.98</v>
      </c>
      <c r="H62" s="9">
        <f t="shared" si="0"/>
        <v>-4.9999999999998934E-3</v>
      </c>
      <c r="I62" s="10">
        <f t="shared" si="1"/>
        <v>1.0025316455696203</v>
      </c>
      <c r="J62" s="17">
        <f t="shared" si="2"/>
        <v>445.5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139</v>
      </c>
      <c r="C63" s="9">
        <v>113</v>
      </c>
      <c r="D63" s="9">
        <v>3000</v>
      </c>
      <c r="E63" s="9">
        <v>7.0000000000000007E-2</v>
      </c>
      <c r="F63" s="9" t="s">
        <v>14</v>
      </c>
      <c r="G63" s="9">
        <v>7.0000000000000007E-2</v>
      </c>
      <c r="H63" s="9">
        <f t="shared" si="0"/>
        <v>0</v>
      </c>
      <c r="I63" s="10">
        <f t="shared" si="1"/>
        <v>1</v>
      </c>
      <c r="J63" s="17">
        <f t="shared" si="2"/>
        <v>210.00000000000003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140</v>
      </c>
      <c r="C64" s="9">
        <v>116</v>
      </c>
      <c r="D64" s="9">
        <v>50</v>
      </c>
      <c r="E64" s="9">
        <v>43</v>
      </c>
      <c r="F64" s="9" t="s">
        <v>13</v>
      </c>
      <c r="G64" s="9">
        <v>43</v>
      </c>
      <c r="H64" s="9">
        <f t="shared" si="0"/>
        <v>0</v>
      </c>
      <c r="I64" s="10">
        <f t="shared" si="1"/>
        <v>1</v>
      </c>
      <c r="J64" s="17">
        <f t="shared" si="2"/>
        <v>2150</v>
      </c>
      <c r="K64" s="16"/>
      <c r="L64" s="17">
        <f t="shared" si="3"/>
        <v>0</v>
      </c>
    </row>
    <row r="65" spans="1:12" x14ac:dyDescent="0.25">
      <c r="A65" s="9" t="s">
        <v>18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108.91</v>
      </c>
      <c r="F66" s="9" t="s">
        <v>10</v>
      </c>
      <c r="G66" s="9">
        <v>108.91</v>
      </c>
      <c r="H66" s="9">
        <f t="shared" si="0"/>
        <v>0</v>
      </c>
      <c r="I66" s="10">
        <f t="shared" si="1"/>
        <v>1</v>
      </c>
      <c r="J66" s="17">
        <f t="shared" si="2"/>
        <v>21101.530320000002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123.14</v>
      </c>
      <c r="F67" s="9" t="s">
        <v>10</v>
      </c>
      <c r="G67" s="9">
        <v>123.14</v>
      </c>
      <c r="H67" s="9">
        <f t="shared" si="0"/>
        <v>0</v>
      </c>
      <c r="I67" s="10">
        <f t="shared" si="1"/>
        <v>1</v>
      </c>
      <c r="J67" s="17">
        <f t="shared" si="2"/>
        <v>23858.621280000003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62.701999999999998</v>
      </c>
      <c r="F68" s="9" t="s">
        <v>10</v>
      </c>
      <c r="G68" s="9">
        <v>62.7</v>
      </c>
      <c r="H68" s="9">
        <f t="shared" si="0"/>
        <v>1.9999999999953388E-3</v>
      </c>
      <c r="I68" s="10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30.49</v>
      </c>
      <c r="F69" s="9" t="s">
        <v>19</v>
      </c>
      <c r="G69" s="9">
        <v>30.49</v>
      </c>
      <c r="H69" s="9">
        <f t="shared" si="0"/>
        <v>0</v>
      </c>
      <c r="I69" s="10">
        <f t="shared" si="1"/>
        <v>1</v>
      </c>
      <c r="J69" s="17">
        <f t="shared" si="2"/>
        <v>2000.1439999999998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40.54</v>
      </c>
      <c r="F70" s="9" t="s">
        <v>19</v>
      </c>
      <c r="G70" s="9">
        <v>40.54</v>
      </c>
      <c r="H70" s="9">
        <f t="shared" si="0"/>
        <v>0</v>
      </c>
      <c r="I70" s="10">
        <f t="shared" si="1"/>
        <v>1</v>
      </c>
      <c r="J70" s="17">
        <f t="shared" si="2"/>
        <v>2659.4239999999995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1.1399999999999999</v>
      </c>
      <c r="F71" s="9" t="s">
        <v>10</v>
      </c>
      <c r="G71" s="9">
        <v>1.1399999999999999</v>
      </c>
      <c r="H71" s="9">
        <f t="shared" ref="H71:H138" si="9">E71-G71</f>
        <v>0</v>
      </c>
      <c r="I71" s="10">
        <f t="shared" ref="I71:I138" si="10">G71/E71</f>
        <v>1</v>
      </c>
      <c r="J71" s="17">
        <f t="shared" ref="J71:J162" si="11">D71*G71</f>
        <v>184.06440000000001</v>
      </c>
      <c r="K71" s="16"/>
      <c r="L71" s="17">
        <f t="shared" ref="L71:L162" si="12">D71*E71*K71</f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9"/>
        <v>0</v>
      </c>
      <c r="I72" s="10">
        <f t="shared" si="10"/>
        <v>1</v>
      </c>
      <c r="J72" s="17">
        <f t="shared" si="11"/>
        <v>9397.5</v>
      </c>
      <c r="K72" s="16"/>
      <c r="L72" s="17">
        <f t="shared" si="12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177.42</v>
      </c>
      <c r="F73" s="9" t="s">
        <v>10</v>
      </c>
      <c r="G73" s="9">
        <v>177.42</v>
      </c>
      <c r="H73" s="9">
        <f t="shared" si="9"/>
        <v>0</v>
      </c>
      <c r="I73" s="10">
        <f t="shared" si="10"/>
        <v>1</v>
      </c>
      <c r="J73" s="17">
        <f t="shared" si="11"/>
        <v>1909.0391999999999</v>
      </c>
      <c r="K73" s="16"/>
      <c r="L73" s="17">
        <f t="shared" si="12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60.55</v>
      </c>
      <c r="F74" s="9" t="s">
        <v>10</v>
      </c>
      <c r="G74" s="9">
        <v>60.55</v>
      </c>
      <c r="H74" s="9">
        <f t="shared" si="9"/>
        <v>0</v>
      </c>
      <c r="I74" s="10">
        <f t="shared" si="10"/>
        <v>1</v>
      </c>
      <c r="J74" s="17">
        <f t="shared" si="11"/>
        <v>8472.882599999999</v>
      </c>
      <c r="K74" s="16"/>
      <c r="L74" s="17">
        <f t="shared" si="12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166.76</v>
      </c>
      <c r="F75" s="9" t="s">
        <v>10</v>
      </c>
      <c r="G75" s="9">
        <v>166.76</v>
      </c>
      <c r="H75" s="9">
        <f t="shared" si="9"/>
        <v>0</v>
      </c>
      <c r="I75" s="10">
        <f t="shared" si="10"/>
        <v>1</v>
      </c>
      <c r="J75" s="17">
        <f t="shared" si="11"/>
        <v>23335.060319999997</v>
      </c>
      <c r="K75" s="16"/>
      <c r="L75" s="17">
        <f t="shared" si="12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165.15100000000001</v>
      </c>
      <c r="F76" s="9" t="s">
        <v>10</v>
      </c>
      <c r="G76" s="9">
        <v>165.15</v>
      </c>
      <c r="H76" s="9">
        <f t="shared" si="9"/>
        <v>1.0000000000047748E-3</v>
      </c>
      <c r="I76" s="10">
        <f t="shared" si="10"/>
        <v>0.99999394493524107</v>
      </c>
      <c r="J76" s="17">
        <f t="shared" si="11"/>
        <v>31998.142800000001</v>
      </c>
      <c r="K76" s="16"/>
      <c r="L76" s="17">
        <f t="shared" si="12"/>
        <v>0</v>
      </c>
    </row>
    <row r="77" spans="1:12" x14ac:dyDescent="0.25">
      <c r="A77" s="9" t="s">
        <v>18</v>
      </c>
      <c r="B77" s="29" t="s">
        <v>151</v>
      </c>
      <c r="C77" s="9">
        <v>150</v>
      </c>
      <c r="D77" s="9">
        <v>13000</v>
      </c>
      <c r="E77" s="9">
        <v>1</v>
      </c>
      <c r="F77" s="9" t="s">
        <v>12</v>
      </c>
      <c r="G77" s="9">
        <v>1</v>
      </c>
      <c r="H77" s="9">
        <f t="shared" si="9"/>
        <v>0</v>
      </c>
      <c r="I77" s="10">
        <f t="shared" si="10"/>
        <v>1</v>
      </c>
      <c r="J77" s="17">
        <f t="shared" si="11"/>
        <v>13000</v>
      </c>
      <c r="K77" s="16"/>
      <c r="L77" s="17">
        <f t="shared" si="12"/>
        <v>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61.661999999999999</v>
      </c>
      <c r="F78" s="9" t="s">
        <v>10</v>
      </c>
      <c r="G78" s="9">
        <v>61.66</v>
      </c>
      <c r="H78" s="9">
        <f t="shared" si="9"/>
        <v>2.0000000000024443E-3</v>
      </c>
      <c r="I78" s="10">
        <f t="shared" si="10"/>
        <v>0.99996756511303553</v>
      </c>
      <c r="J78" s="17">
        <f t="shared" si="11"/>
        <v>8628.2071199999991</v>
      </c>
      <c r="K78" s="16"/>
      <c r="L78" s="17">
        <f t="shared" si="12"/>
        <v>0</v>
      </c>
    </row>
    <row r="79" spans="1:12" x14ac:dyDescent="0.25">
      <c r="A79" s="9" t="s">
        <v>17</v>
      </c>
      <c r="B79" s="29" t="s">
        <v>153</v>
      </c>
      <c r="C79" s="9">
        <v>152</v>
      </c>
      <c r="D79" s="9">
        <v>139.93199999999999</v>
      </c>
      <c r="E79" s="9">
        <v>175.88300000000001</v>
      </c>
      <c r="F79" s="9" t="s">
        <v>10</v>
      </c>
      <c r="G79" s="9">
        <v>175.88</v>
      </c>
      <c r="H79" s="9">
        <f t="shared" si="9"/>
        <v>3.0000000000143245E-3</v>
      </c>
      <c r="I79" s="10">
        <f t="shared" si="10"/>
        <v>0.99998294320656334</v>
      </c>
      <c r="J79" s="17">
        <f t="shared" si="11"/>
        <v>24611.240159999998</v>
      </c>
      <c r="K79" s="16"/>
      <c r="L79" s="17">
        <f t="shared" si="12"/>
        <v>0</v>
      </c>
    </row>
    <row r="80" spans="1:12" x14ac:dyDescent="0.25">
      <c r="A80" s="9" t="s">
        <v>17</v>
      </c>
      <c r="B80" s="29" t="s">
        <v>154</v>
      </c>
      <c r="C80" s="9">
        <v>156</v>
      </c>
      <c r="D80" s="9">
        <v>193.75200000000001</v>
      </c>
      <c r="E80" s="9">
        <v>136.66999999999999</v>
      </c>
      <c r="F80" s="9" t="s">
        <v>10</v>
      </c>
      <c r="G80" s="9">
        <v>136.66999999999999</v>
      </c>
      <c r="H80" s="9">
        <f t="shared" si="9"/>
        <v>0</v>
      </c>
      <c r="I80" s="10">
        <f t="shared" si="10"/>
        <v>1</v>
      </c>
      <c r="J80" s="17">
        <f t="shared" si="11"/>
        <v>26480.08584</v>
      </c>
      <c r="K80" s="16"/>
      <c r="L80" s="17">
        <f t="shared" si="12"/>
        <v>0</v>
      </c>
    </row>
    <row r="81" spans="1:12" x14ac:dyDescent="0.25">
      <c r="A81" s="9" t="s">
        <v>17</v>
      </c>
      <c r="B81" s="29" t="s">
        <v>155</v>
      </c>
      <c r="C81" s="9">
        <v>160</v>
      </c>
      <c r="D81" s="9">
        <v>139.93199999999999</v>
      </c>
      <c r="E81" s="9">
        <v>8.8699999999999992</v>
      </c>
      <c r="F81" s="9" t="s">
        <v>10</v>
      </c>
      <c r="G81" s="9">
        <v>8.8699999999999992</v>
      </c>
      <c r="H81" s="9">
        <f t="shared" si="9"/>
        <v>0</v>
      </c>
      <c r="I81" s="10">
        <f t="shared" si="10"/>
        <v>1</v>
      </c>
      <c r="J81" s="17">
        <f t="shared" si="11"/>
        <v>1241.1968399999998</v>
      </c>
      <c r="K81" s="16"/>
      <c r="L81" s="17">
        <f t="shared" si="12"/>
        <v>0</v>
      </c>
    </row>
    <row r="82" spans="1:12" x14ac:dyDescent="0.25">
      <c r="A82" s="9" t="s">
        <v>17</v>
      </c>
      <c r="B82" s="29" t="s">
        <v>156</v>
      </c>
      <c r="C82" s="9">
        <v>161</v>
      </c>
      <c r="D82" s="9">
        <v>139.93199999999999</v>
      </c>
      <c r="E82" s="9">
        <v>36.159999999999997</v>
      </c>
      <c r="F82" s="9" t="s">
        <v>10</v>
      </c>
      <c r="G82" s="9">
        <v>36.159999999999997</v>
      </c>
      <c r="H82" s="9">
        <f t="shared" si="9"/>
        <v>0</v>
      </c>
      <c r="I82" s="10">
        <f t="shared" si="10"/>
        <v>1</v>
      </c>
      <c r="J82" s="17">
        <f t="shared" si="11"/>
        <v>5059.9411199999995</v>
      </c>
      <c r="K82" s="16"/>
      <c r="L82" s="17">
        <f t="shared" si="12"/>
        <v>0</v>
      </c>
    </row>
    <row r="83" spans="1:12" x14ac:dyDescent="0.25">
      <c r="A83" s="9" t="s">
        <v>17</v>
      </c>
      <c r="B83" s="29" t="s">
        <v>157</v>
      </c>
      <c r="C83" s="9">
        <v>165</v>
      </c>
      <c r="D83" s="9">
        <v>193.75200000000001</v>
      </c>
      <c r="E83" s="9">
        <v>96.15</v>
      </c>
      <c r="F83" s="9" t="s">
        <v>10</v>
      </c>
      <c r="G83" s="9">
        <v>96.15</v>
      </c>
      <c r="H83" s="9">
        <f t="shared" si="9"/>
        <v>0</v>
      </c>
      <c r="I83" s="10">
        <f t="shared" si="10"/>
        <v>1</v>
      </c>
      <c r="J83" s="17">
        <f t="shared" si="11"/>
        <v>18629.254800000002</v>
      </c>
      <c r="K83" s="16"/>
      <c r="L83" s="17">
        <f t="shared" si="12"/>
        <v>0</v>
      </c>
    </row>
    <row r="84" spans="1:12" x14ac:dyDescent="0.25">
      <c r="A84" s="9" t="s">
        <v>20</v>
      </c>
      <c r="B84" s="29" t="s">
        <v>158</v>
      </c>
      <c r="C84" s="9">
        <v>168</v>
      </c>
      <c r="D84" s="9">
        <v>215.28</v>
      </c>
      <c r="E84" s="9">
        <v>123.524</v>
      </c>
      <c r="F84" s="9" t="s">
        <v>10</v>
      </c>
      <c r="G84" s="9">
        <v>123.52</v>
      </c>
      <c r="H84" s="9">
        <f t="shared" si="9"/>
        <v>4.0000000000048885E-3</v>
      </c>
      <c r="I84" s="10">
        <f t="shared" si="10"/>
        <v>0.9999676176289628</v>
      </c>
      <c r="J84" s="17">
        <f t="shared" si="11"/>
        <v>26591.385599999998</v>
      </c>
      <c r="K84" s="16"/>
      <c r="L84" s="17">
        <f t="shared" si="12"/>
        <v>0</v>
      </c>
    </row>
    <row r="85" spans="1:12" x14ac:dyDescent="0.25">
      <c r="A85" s="9" t="s">
        <v>20</v>
      </c>
      <c r="B85" s="29" t="s">
        <v>159</v>
      </c>
      <c r="C85" s="9">
        <v>170</v>
      </c>
      <c r="D85" s="9">
        <v>215.28</v>
      </c>
      <c r="E85" s="9">
        <v>28.584</v>
      </c>
      <c r="F85" s="9" t="s">
        <v>10</v>
      </c>
      <c r="G85" s="9">
        <v>28.58</v>
      </c>
      <c r="H85" s="9">
        <f t="shared" si="9"/>
        <v>4.0000000000013358E-3</v>
      </c>
      <c r="I85" s="10">
        <f t="shared" si="10"/>
        <v>0.99986006157290785</v>
      </c>
      <c r="J85" s="17">
        <f t="shared" si="11"/>
        <v>6152.7023999999992</v>
      </c>
      <c r="K85" s="16"/>
      <c r="L85" s="17">
        <f t="shared" si="12"/>
        <v>0</v>
      </c>
    </row>
    <row r="86" spans="1:12" x14ac:dyDescent="0.25">
      <c r="A86" s="9" t="s">
        <v>20</v>
      </c>
      <c r="B86" s="29" t="s">
        <v>160</v>
      </c>
      <c r="C86" s="9">
        <v>173</v>
      </c>
      <c r="D86" s="9">
        <v>107.64</v>
      </c>
      <c r="E86" s="9">
        <v>14.246</v>
      </c>
      <c r="F86" s="9" t="s">
        <v>10</v>
      </c>
      <c r="G86" s="9">
        <v>14.25</v>
      </c>
      <c r="H86" s="9">
        <f t="shared" si="9"/>
        <v>-3.9999999999995595E-3</v>
      </c>
      <c r="I86" s="10">
        <f t="shared" si="10"/>
        <v>1.0002807805699845</v>
      </c>
      <c r="J86" s="17">
        <f t="shared" si="11"/>
        <v>1533.8700000000001</v>
      </c>
      <c r="K86" s="16"/>
      <c r="L86" s="17">
        <f t="shared" si="12"/>
        <v>0</v>
      </c>
    </row>
    <row r="87" spans="1:12" x14ac:dyDescent="0.25">
      <c r="A87" s="9" t="s">
        <v>20</v>
      </c>
      <c r="B87" s="29" t="s">
        <v>161</v>
      </c>
      <c r="C87" s="9">
        <v>174</v>
      </c>
      <c r="D87" s="9">
        <v>215.28</v>
      </c>
      <c r="E87" s="9">
        <v>70.64</v>
      </c>
      <c r="F87" s="9" t="s">
        <v>10</v>
      </c>
      <c r="G87" s="9">
        <v>70.64</v>
      </c>
      <c r="H87" s="9">
        <f t="shared" si="9"/>
        <v>0</v>
      </c>
      <c r="I87" s="10">
        <f t="shared" si="10"/>
        <v>1</v>
      </c>
      <c r="J87" s="17">
        <f t="shared" si="11"/>
        <v>15207.379199999999</v>
      </c>
      <c r="K87" s="16"/>
      <c r="L87" s="17">
        <f t="shared" si="12"/>
        <v>0</v>
      </c>
    </row>
    <row r="88" spans="1:12" x14ac:dyDescent="0.25">
      <c r="A88" s="9" t="s">
        <v>20</v>
      </c>
      <c r="B88" s="29" t="s">
        <v>162</v>
      </c>
      <c r="C88" s="9">
        <v>178</v>
      </c>
      <c r="D88" s="9">
        <v>107.64</v>
      </c>
      <c r="E88" s="9">
        <v>14.246</v>
      </c>
      <c r="F88" s="9" t="s">
        <v>10</v>
      </c>
      <c r="G88" s="9">
        <v>14.25</v>
      </c>
      <c r="H88" s="9">
        <f t="shared" si="9"/>
        <v>-3.9999999999995595E-3</v>
      </c>
      <c r="I88" s="10">
        <f t="shared" si="10"/>
        <v>1.0002807805699845</v>
      </c>
      <c r="J88" s="17">
        <f t="shared" si="11"/>
        <v>1533.8700000000001</v>
      </c>
      <c r="K88" s="16"/>
      <c r="L88" s="17">
        <f t="shared" si="12"/>
        <v>0</v>
      </c>
    </row>
    <row r="89" spans="1:12" x14ac:dyDescent="0.25">
      <c r="A89" s="9" t="s">
        <v>20</v>
      </c>
      <c r="B89" s="29" t="s">
        <v>163</v>
      </c>
      <c r="C89" s="9">
        <v>180</v>
      </c>
      <c r="D89" s="9">
        <v>200</v>
      </c>
      <c r="E89" s="9">
        <v>17</v>
      </c>
      <c r="F89" s="9" t="s">
        <v>13</v>
      </c>
      <c r="G89" s="9">
        <v>17</v>
      </c>
      <c r="H89" s="9">
        <f t="shared" si="9"/>
        <v>0</v>
      </c>
      <c r="I89" s="10">
        <f t="shared" si="10"/>
        <v>1</v>
      </c>
      <c r="J89" s="17">
        <f t="shared" si="11"/>
        <v>3400</v>
      </c>
      <c r="K89" s="16"/>
      <c r="L89" s="17">
        <f t="shared" si="12"/>
        <v>0</v>
      </c>
    </row>
    <row r="90" spans="1:12" x14ac:dyDescent="0.25">
      <c r="A90" s="9" t="s">
        <v>21</v>
      </c>
      <c r="B90" s="29" t="s">
        <v>164</v>
      </c>
      <c r="C90" s="9">
        <v>183</v>
      </c>
      <c r="D90" s="9">
        <v>215.28</v>
      </c>
      <c r="E90" s="9">
        <v>25.082999999999998</v>
      </c>
      <c r="F90" s="9" t="s">
        <v>10</v>
      </c>
      <c r="G90" s="9">
        <v>25.08</v>
      </c>
      <c r="H90" s="9">
        <f t="shared" si="9"/>
        <v>3.0000000000001137E-3</v>
      </c>
      <c r="I90" s="10">
        <f t="shared" si="10"/>
        <v>0.99988039708168874</v>
      </c>
      <c r="J90" s="17">
        <f t="shared" si="11"/>
        <v>5399.2223999999997</v>
      </c>
      <c r="K90" s="16"/>
      <c r="L90" s="17">
        <f t="shared" si="12"/>
        <v>0</v>
      </c>
    </row>
    <row r="91" spans="1:12" x14ac:dyDescent="0.25">
      <c r="A91" s="9" t="s">
        <v>21</v>
      </c>
      <c r="B91" s="29" t="s">
        <v>165</v>
      </c>
      <c r="C91" s="9">
        <v>185</v>
      </c>
      <c r="D91" s="9">
        <v>96.88</v>
      </c>
      <c r="E91" s="9">
        <v>27.13</v>
      </c>
      <c r="F91" s="9" t="s">
        <v>10</v>
      </c>
      <c r="G91" s="9">
        <v>27.13</v>
      </c>
      <c r="H91" s="9">
        <f t="shared" si="9"/>
        <v>0</v>
      </c>
      <c r="I91" s="10">
        <f t="shared" si="10"/>
        <v>1</v>
      </c>
      <c r="J91" s="17">
        <f t="shared" si="11"/>
        <v>2628.3543999999997</v>
      </c>
      <c r="K91" s="16"/>
      <c r="L91" s="17">
        <f t="shared" si="12"/>
        <v>0</v>
      </c>
    </row>
    <row r="92" spans="1:12" x14ac:dyDescent="0.25">
      <c r="A92" s="9" t="s">
        <v>21</v>
      </c>
      <c r="B92" s="29" t="s">
        <v>326</v>
      </c>
      <c r="C92" s="9">
        <v>186</v>
      </c>
      <c r="D92" s="9">
        <v>16.149999999999999</v>
      </c>
      <c r="E92" s="9">
        <v>406.82</v>
      </c>
      <c r="F92" s="9" t="s">
        <v>10</v>
      </c>
      <c r="G92" s="9">
        <v>406.82</v>
      </c>
      <c r="H92" s="9">
        <f t="shared" si="9"/>
        <v>0</v>
      </c>
      <c r="I92" s="10">
        <f t="shared" si="10"/>
        <v>1</v>
      </c>
      <c r="J92" s="17">
        <f t="shared" si="11"/>
        <v>6570.1429999999991</v>
      </c>
      <c r="K92" s="16"/>
      <c r="L92" s="17">
        <f t="shared" si="12"/>
        <v>0</v>
      </c>
    </row>
    <row r="93" spans="1:12" x14ac:dyDescent="0.25">
      <c r="A93" s="9" t="s">
        <v>21</v>
      </c>
      <c r="B93" s="29" t="s">
        <v>327</v>
      </c>
      <c r="C93" s="9">
        <v>190</v>
      </c>
      <c r="D93" s="9">
        <v>32.292000000000002</v>
      </c>
      <c r="E93" s="9">
        <v>406.82</v>
      </c>
      <c r="F93" s="9" t="s">
        <v>10</v>
      </c>
      <c r="G93" s="9">
        <f>E93</f>
        <v>406.82</v>
      </c>
      <c r="H93" s="9">
        <f t="shared" si="9"/>
        <v>0</v>
      </c>
      <c r="I93" s="10">
        <f t="shared" si="10"/>
        <v>1</v>
      </c>
      <c r="J93" s="17">
        <f t="shared" si="11"/>
        <v>13137.031440000001</v>
      </c>
      <c r="K93" s="16"/>
      <c r="L93" s="17">
        <f t="shared" si="12"/>
        <v>0</v>
      </c>
    </row>
    <row r="94" spans="1:12" x14ac:dyDescent="0.25">
      <c r="A94" s="9" t="s">
        <v>21</v>
      </c>
      <c r="B94" s="29" t="s">
        <v>169</v>
      </c>
      <c r="C94" s="9">
        <v>191</v>
      </c>
      <c r="D94" s="9">
        <v>16.149999999999999</v>
      </c>
      <c r="E94" s="9">
        <v>58.064</v>
      </c>
      <c r="F94" s="9" t="s">
        <v>10</v>
      </c>
      <c r="G94" s="9">
        <v>58.06</v>
      </c>
      <c r="H94" s="9">
        <f t="shared" si="9"/>
        <v>3.9999999999977831E-3</v>
      </c>
      <c r="I94" s="10">
        <f t="shared" si="10"/>
        <v>0.99993111049876005</v>
      </c>
      <c r="J94" s="17">
        <f t="shared" si="11"/>
        <v>937.66899999999998</v>
      </c>
      <c r="K94" s="16"/>
      <c r="L94" s="17">
        <f t="shared" si="12"/>
        <v>0</v>
      </c>
    </row>
    <row r="95" spans="1:12" x14ac:dyDescent="0.25">
      <c r="A95" s="9" t="s">
        <v>21</v>
      </c>
      <c r="B95" s="29" t="s">
        <v>170</v>
      </c>
      <c r="C95" s="9">
        <v>192</v>
      </c>
      <c r="D95" s="9">
        <v>48.438000000000002</v>
      </c>
      <c r="E95" s="9">
        <v>562.24400000000003</v>
      </c>
      <c r="F95" s="9" t="s">
        <v>10</v>
      </c>
      <c r="G95" s="9">
        <v>562.24</v>
      </c>
      <c r="H95" s="9">
        <f t="shared" si="9"/>
        <v>4.0000000000190994E-3</v>
      </c>
      <c r="I95" s="10">
        <f t="shared" si="10"/>
        <v>0.99999288565106959</v>
      </c>
      <c r="J95" s="17">
        <f t="shared" si="11"/>
        <v>27233.781120000003</v>
      </c>
      <c r="K95" s="16"/>
      <c r="L95" s="17">
        <f t="shared" si="12"/>
        <v>0</v>
      </c>
    </row>
    <row r="96" spans="1:12" x14ac:dyDescent="0.25">
      <c r="A96" s="9" t="s">
        <v>21</v>
      </c>
      <c r="B96" s="29" t="s">
        <v>171</v>
      </c>
      <c r="C96" s="9">
        <v>193</v>
      </c>
      <c r="D96" s="9">
        <v>16.149999999999999</v>
      </c>
      <c r="E96" s="9">
        <v>574.61300000000006</v>
      </c>
      <c r="F96" s="9" t="s">
        <v>10</v>
      </c>
      <c r="G96" s="9">
        <v>574.61</v>
      </c>
      <c r="H96" s="9">
        <f t="shared" si="9"/>
        <v>3.0000000000427463E-3</v>
      </c>
      <c r="I96" s="10">
        <f t="shared" si="10"/>
        <v>0.99999477909479939</v>
      </c>
      <c r="J96" s="17">
        <f t="shared" si="11"/>
        <v>9279.9514999999992</v>
      </c>
      <c r="K96" s="16"/>
      <c r="L96" s="17">
        <f t="shared" si="12"/>
        <v>0</v>
      </c>
    </row>
    <row r="97" spans="1:12" x14ac:dyDescent="0.25">
      <c r="A97" s="9" t="s">
        <v>21</v>
      </c>
      <c r="B97" s="29" t="s">
        <v>172</v>
      </c>
      <c r="C97" s="9">
        <v>194</v>
      </c>
      <c r="D97" s="9">
        <v>26.91</v>
      </c>
      <c r="E97" s="9">
        <v>581.01099999999997</v>
      </c>
      <c r="F97" s="9" t="s">
        <v>10</v>
      </c>
      <c r="G97" s="9">
        <f>E97</f>
        <v>581.01099999999997</v>
      </c>
      <c r="H97" s="9">
        <f t="shared" si="9"/>
        <v>0</v>
      </c>
      <c r="I97" s="10">
        <f t="shared" si="10"/>
        <v>1</v>
      </c>
      <c r="J97" s="17">
        <f t="shared" si="11"/>
        <v>15635.006009999999</v>
      </c>
      <c r="K97" s="16"/>
      <c r="L97" s="17">
        <f t="shared" si="12"/>
        <v>0</v>
      </c>
    </row>
    <row r="98" spans="1:12" x14ac:dyDescent="0.25">
      <c r="A98" s="9" t="s">
        <v>22</v>
      </c>
      <c r="B98" s="29" t="s">
        <v>173</v>
      </c>
      <c r="C98" s="9">
        <v>215</v>
      </c>
      <c r="D98" s="9">
        <v>301.392</v>
      </c>
      <c r="E98" s="9">
        <v>18.16</v>
      </c>
      <c r="F98" s="9" t="s">
        <v>10</v>
      </c>
      <c r="G98" s="9">
        <v>18.16</v>
      </c>
      <c r="H98" s="9">
        <f t="shared" si="9"/>
        <v>0</v>
      </c>
      <c r="I98" s="10">
        <f t="shared" si="10"/>
        <v>1</v>
      </c>
      <c r="J98" s="17">
        <f t="shared" si="11"/>
        <v>5473.2787200000002</v>
      </c>
      <c r="K98" s="16"/>
      <c r="L98" s="17">
        <f t="shared" si="12"/>
        <v>0</v>
      </c>
    </row>
    <row r="99" spans="1:12" x14ac:dyDescent="0.25">
      <c r="A99" s="9" t="s">
        <v>333</v>
      </c>
      <c r="B99" s="29" t="s">
        <v>174</v>
      </c>
      <c r="C99" s="9">
        <v>218</v>
      </c>
      <c r="D99" s="9">
        <v>350</v>
      </c>
      <c r="E99" s="9">
        <v>14</v>
      </c>
      <c r="F99" s="9" t="s">
        <v>13</v>
      </c>
      <c r="G99" s="9">
        <v>0</v>
      </c>
      <c r="H99" s="9">
        <f t="shared" si="9"/>
        <v>14</v>
      </c>
      <c r="I99" s="10">
        <f t="shared" si="10"/>
        <v>0</v>
      </c>
      <c r="J99" s="17">
        <f t="shared" si="11"/>
        <v>0</v>
      </c>
      <c r="K99" s="16"/>
      <c r="L99" s="17">
        <f t="shared" si="12"/>
        <v>0</v>
      </c>
    </row>
    <row r="100" spans="1:12" x14ac:dyDescent="0.25">
      <c r="A100" s="9" t="s">
        <v>22</v>
      </c>
      <c r="B100" s="29" t="s">
        <v>175</v>
      </c>
      <c r="C100" s="9">
        <v>219</v>
      </c>
      <c r="D100" s="9">
        <v>82</v>
      </c>
      <c r="E100" s="9">
        <v>41.17</v>
      </c>
      <c r="F100" s="9" t="s">
        <v>19</v>
      </c>
      <c r="G100" s="9">
        <v>41.17</v>
      </c>
      <c r="H100" s="9">
        <f t="shared" si="9"/>
        <v>0</v>
      </c>
      <c r="I100" s="10">
        <f t="shared" si="10"/>
        <v>1</v>
      </c>
      <c r="J100" s="17">
        <f t="shared" si="11"/>
        <v>3375.94</v>
      </c>
      <c r="K100" s="16"/>
      <c r="L100" s="17">
        <f t="shared" si="12"/>
        <v>0</v>
      </c>
    </row>
    <row r="101" spans="1:12" x14ac:dyDescent="0.25">
      <c r="A101" s="9" t="s">
        <v>22</v>
      </c>
      <c r="B101" s="2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v>103.53</v>
      </c>
      <c r="H101" s="9">
        <f t="shared" si="9"/>
        <v>0</v>
      </c>
      <c r="I101" s="10">
        <f t="shared" si="10"/>
        <v>1</v>
      </c>
      <c r="J101" s="17">
        <f t="shared" si="11"/>
        <v>3395.7839999999997</v>
      </c>
      <c r="K101" s="16"/>
      <c r="L101" s="17">
        <f t="shared" si="12"/>
        <v>0</v>
      </c>
    </row>
    <row r="102" spans="1:12" x14ac:dyDescent="0.25">
      <c r="A102" s="9" t="s">
        <v>22</v>
      </c>
      <c r="B102" s="29" t="s">
        <v>177</v>
      </c>
      <c r="C102" s="9">
        <v>221</v>
      </c>
      <c r="D102" s="9">
        <v>131.19999999999999</v>
      </c>
      <c r="E102" s="9">
        <v>19.57</v>
      </c>
      <c r="F102" s="9" t="s">
        <v>19</v>
      </c>
      <c r="G102" s="9">
        <v>19.57</v>
      </c>
      <c r="H102" s="9">
        <f t="shared" si="9"/>
        <v>0</v>
      </c>
      <c r="I102" s="10">
        <f t="shared" si="10"/>
        <v>1</v>
      </c>
      <c r="J102" s="17">
        <f t="shared" si="11"/>
        <v>2567.5839999999998</v>
      </c>
      <c r="K102" s="16"/>
      <c r="L102" s="17">
        <f t="shared" si="12"/>
        <v>0</v>
      </c>
    </row>
    <row r="103" spans="1:12" x14ac:dyDescent="0.25">
      <c r="A103" s="9" t="s">
        <v>333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4</v>
      </c>
      <c r="H103" s="9">
        <f t="shared" si="9"/>
        <v>0</v>
      </c>
      <c r="I103" s="10">
        <f t="shared" si="10"/>
        <v>1</v>
      </c>
      <c r="J103" s="17">
        <f t="shared" si="11"/>
        <v>4000</v>
      </c>
      <c r="K103" s="16"/>
      <c r="L103" s="17">
        <f t="shared" si="12"/>
        <v>0</v>
      </c>
    </row>
    <row r="104" spans="1:12" x14ac:dyDescent="0.25">
      <c r="A104" s="9" t="s">
        <v>22</v>
      </c>
      <c r="B104" s="29" t="s">
        <v>179</v>
      </c>
      <c r="C104" s="9">
        <v>224</v>
      </c>
      <c r="D104" s="9">
        <v>183</v>
      </c>
      <c r="E104" s="9">
        <v>51.68</v>
      </c>
      <c r="F104" s="9" t="s">
        <v>10</v>
      </c>
      <c r="G104" s="9">
        <v>51.68</v>
      </c>
      <c r="H104" s="9">
        <f t="shared" si="9"/>
        <v>0</v>
      </c>
      <c r="I104" s="10">
        <f t="shared" si="10"/>
        <v>1</v>
      </c>
      <c r="J104" s="17">
        <f t="shared" si="11"/>
        <v>9457.44</v>
      </c>
      <c r="K104" s="16"/>
      <c r="L104" s="17">
        <f t="shared" si="12"/>
        <v>0</v>
      </c>
    </row>
    <row r="105" spans="1:12" x14ac:dyDescent="0.25">
      <c r="A105" s="9" t="s">
        <v>22</v>
      </c>
      <c r="B105" s="29" t="s">
        <v>180</v>
      </c>
      <c r="C105" s="9">
        <v>225</v>
      </c>
      <c r="D105" s="9">
        <v>49.2</v>
      </c>
      <c r="E105" s="9">
        <v>45.26</v>
      </c>
      <c r="F105" s="9" t="s">
        <v>19</v>
      </c>
      <c r="G105" s="9">
        <v>45.26</v>
      </c>
      <c r="H105" s="9">
        <f t="shared" si="9"/>
        <v>0</v>
      </c>
      <c r="I105" s="10">
        <f t="shared" si="10"/>
        <v>1</v>
      </c>
      <c r="J105" s="17">
        <f t="shared" si="11"/>
        <v>2226.7919999999999</v>
      </c>
      <c r="K105" s="16"/>
      <c r="L105" s="17">
        <f t="shared" si="12"/>
        <v>0</v>
      </c>
    </row>
    <row r="106" spans="1:12" x14ac:dyDescent="0.25">
      <c r="A106" s="9" t="s">
        <v>22</v>
      </c>
      <c r="B106" s="29" t="s">
        <v>181</v>
      </c>
      <c r="C106" s="9">
        <v>226</v>
      </c>
      <c r="D106" s="9">
        <v>183</v>
      </c>
      <c r="E106" s="9">
        <v>43.7</v>
      </c>
      <c r="F106" s="9" t="s">
        <v>10</v>
      </c>
      <c r="G106" s="9">
        <v>43.7</v>
      </c>
      <c r="H106" s="9">
        <f t="shared" si="9"/>
        <v>0</v>
      </c>
      <c r="I106" s="10">
        <f t="shared" si="10"/>
        <v>1</v>
      </c>
      <c r="J106" s="17">
        <f t="shared" si="11"/>
        <v>7997.1</v>
      </c>
      <c r="K106" s="16"/>
      <c r="L106" s="17">
        <f t="shared" si="12"/>
        <v>0</v>
      </c>
    </row>
    <row r="107" spans="1:12" x14ac:dyDescent="0.25">
      <c r="A107" s="9" t="s">
        <v>22</v>
      </c>
      <c r="B107" s="29" t="s">
        <v>182</v>
      </c>
      <c r="C107" s="9">
        <v>227</v>
      </c>
      <c r="D107" s="9">
        <v>49.2</v>
      </c>
      <c r="E107" s="9">
        <v>42.77</v>
      </c>
      <c r="F107" s="9" t="s">
        <v>19</v>
      </c>
      <c r="G107" s="9">
        <v>42.77</v>
      </c>
      <c r="H107" s="9">
        <f t="shared" si="9"/>
        <v>0</v>
      </c>
      <c r="I107" s="10">
        <f t="shared" si="10"/>
        <v>1</v>
      </c>
      <c r="J107" s="17">
        <f t="shared" si="11"/>
        <v>2104.2840000000001</v>
      </c>
      <c r="K107" s="16"/>
      <c r="L107" s="17">
        <f t="shared" si="12"/>
        <v>0</v>
      </c>
    </row>
    <row r="108" spans="1:12" x14ac:dyDescent="0.25">
      <c r="A108" s="9" t="s">
        <v>333</v>
      </c>
      <c r="B108" s="29" t="s">
        <v>183</v>
      </c>
      <c r="C108" s="9">
        <v>228</v>
      </c>
      <c r="D108" s="9">
        <v>183</v>
      </c>
      <c r="E108" s="9">
        <v>2.12</v>
      </c>
      <c r="F108" s="9" t="s">
        <v>10</v>
      </c>
      <c r="G108" s="9">
        <f t="shared" ref="G108:G114" si="13">E108*90%</f>
        <v>1.9080000000000001</v>
      </c>
      <c r="H108" s="9">
        <f t="shared" si="9"/>
        <v>0.21199999999999997</v>
      </c>
      <c r="I108" s="10">
        <f t="shared" si="10"/>
        <v>0.9</v>
      </c>
      <c r="J108" s="17">
        <f t="shared" si="11"/>
        <v>349.16400000000004</v>
      </c>
      <c r="K108" s="16"/>
      <c r="L108" s="17">
        <f t="shared" si="12"/>
        <v>0</v>
      </c>
    </row>
    <row r="109" spans="1:12" x14ac:dyDescent="0.25">
      <c r="A109" s="9" t="s">
        <v>333</v>
      </c>
      <c r="B109" s="29" t="s">
        <v>184</v>
      </c>
      <c r="C109" s="9">
        <v>229</v>
      </c>
      <c r="D109" s="9">
        <v>49.2</v>
      </c>
      <c r="E109" s="9">
        <v>4.1500000000000004</v>
      </c>
      <c r="F109" s="9" t="s">
        <v>19</v>
      </c>
      <c r="G109" s="9">
        <f t="shared" si="13"/>
        <v>3.7350000000000003</v>
      </c>
      <c r="H109" s="9">
        <f t="shared" si="9"/>
        <v>0.41500000000000004</v>
      </c>
      <c r="I109" s="10">
        <f t="shared" si="10"/>
        <v>0.9</v>
      </c>
      <c r="J109" s="17">
        <f t="shared" si="11"/>
        <v>183.76200000000003</v>
      </c>
      <c r="K109" s="16"/>
      <c r="L109" s="17">
        <f t="shared" si="12"/>
        <v>0</v>
      </c>
    </row>
    <row r="110" spans="1:12" x14ac:dyDescent="0.25">
      <c r="A110" s="9" t="s">
        <v>333</v>
      </c>
      <c r="B110" s="29" t="s">
        <v>185</v>
      </c>
      <c r="C110" s="9">
        <v>230</v>
      </c>
      <c r="D110" s="9">
        <v>183</v>
      </c>
      <c r="E110" s="9">
        <v>3.89</v>
      </c>
      <c r="F110" s="9" t="s">
        <v>10</v>
      </c>
      <c r="G110" s="9">
        <f t="shared" si="13"/>
        <v>3.5010000000000003</v>
      </c>
      <c r="H110" s="9">
        <f t="shared" si="9"/>
        <v>0.38899999999999979</v>
      </c>
      <c r="I110" s="10">
        <f t="shared" si="10"/>
        <v>0.9</v>
      </c>
      <c r="J110" s="17">
        <f t="shared" si="11"/>
        <v>640.68300000000011</v>
      </c>
      <c r="K110" s="16"/>
      <c r="L110" s="17">
        <f t="shared" si="12"/>
        <v>0</v>
      </c>
    </row>
    <row r="111" spans="1:12" x14ac:dyDescent="0.25">
      <c r="A111" s="9" t="s">
        <v>333</v>
      </c>
      <c r="B111" s="29" t="s">
        <v>186</v>
      </c>
      <c r="C111" s="9">
        <v>231</v>
      </c>
      <c r="D111" s="9">
        <v>49.2</v>
      </c>
      <c r="E111" s="9">
        <v>8.42</v>
      </c>
      <c r="F111" s="9" t="s">
        <v>19</v>
      </c>
      <c r="G111" s="9">
        <f t="shared" si="13"/>
        <v>7.5780000000000003</v>
      </c>
      <c r="H111" s="9">
        <f t="shared" si="9"/>
        <v>0.84199999999999964</v>
      </c>
      <c r="I111" s="10">
        <f t="shared" si="10"/>
        <v>0.9</v>
      </c>
      <c r="J111" s="17">
        <f t="shared" si="11"/>
        <v>372.83760000000001</v>
      </c>
      <c r="K111" s="16"/>
      <c r="L111" s="17">
        <f t="shared" si="12"/>
        <v>0</v>
      </c>
    </row>
    <row r="112" spans="1:12" x14ac:dyDescent="0.25">
      <c r="A112" s="9" t="s">
        <v>333</v>
      </c>
      <c r="B112" s="29" t="s">
        <v>187</v>
      </c>
      <c r="C112" s="9">
        <v>232</v>
      </c>
      <c r="D112" s="9">
        <v>183</v>
      </c>
      <c r="E112" s="9">
        <v>10.19</v>
      </c>
      <c r="F112" s="9" t="s">
        <v>10</v>
      </c>
      <c r="G112" s="9">
        <f t="shared" si="13"/>
        <v>9.1709999999999994</v>
      </c>
      <c r="H112" s="9">
        <f t="shared" si="9"/>
        <v>1.0190000000000001</v>
      </c>
      <c r="I112" s="10">
        <f t="shared" si="10"/>
        <v>0.9</v>
      </c>
      <c r="J112" s="17">
        <f t="shared" si="11"/>
        <v>1678.2929999999999</v>
      </c>
      <c r="K112" s="16"/>
      <c r="L112" s="17">
        <f t="shared" si="12"/>
        <v>0</v>
      </c>
    </row>
    <row r="113" spans="1:12" x14ac:dyDescent="0.25">
      <c r="A113" s="9" t="s">
        <v>333</v>
      </c>
      <c r="B113" s="29" t="s">
        <v>188</v>
      </c>
      <c r="C113" s="9">
        <v>233</v>
      </c>
      <c r="D113" s="9">
        <v>49.2</v>
      </c>
      <c r="E113" s="9">
        <v>13.87</v>
      </c>
      <c r="F113" s="9" t="s">
        <v>19</v>
      </c>
      <c r="G113" s="9">
        <f t="shared" si="13"/>
        <v>12.482999999999999</v>
      </c>
      <c r="H113" s="9">
        <f t="shared" si="9"/>
        <v>1.3870000000000005</v>
      </c>
      <c r="I113" s="10">
        <f t="shared" si="10"/>
        <v>0.89999999999999991</v>
      </c>
      <c r="J113" s="17">
        <f t="shared" si="11"/>
        <v>614.16359999999997</v>
      </c>
      <c r="K113" s="16"/>
      <c r="L113" s="17">
        <f t="shared" si="12"/>
        <v>0</v>
      </c>
    </row>
    <row r="114" spans="1:12" x14ac:dyDescent="0.25">
      <c r="A114" s="9" t="s">
        <v>333</v>
      </c>
      <c r="B114" s="29" t="s">
        <v>189</v>
      </c>
      <c r="C114" s="9">
        <v>234</v>
      </c>
      <c r="D114" s="9">
        <v>183</v>
      </c>
      <c r="E114" s="9">
        <v>11.38</v>
      </c>
      <c r="F114" s="9" t="s">
        <v>10</v>
      </c>
      <c r="G114" s="9">
        <f t="shared" si="13"/>
        <v>10.242000000000001</v>
      </c>
      <c r="H114" s="9">
        <f t="shared" si="9"/>
        <v>1.1379999999999999</v>
      </c>
      <c r="I114" s="10">
        <f t="shared" si="10"/>
        <v>0.9</v>
      </c>
      <c r="J114" s="17">
        <f t="shared" si="11"/>
        <v>1874.2860000000001</v>
      </c>
      <c r="K114" s="16"/>
      <c r="L114" s="17">
        <f t="shared" si="12"/>
        <v>0</v>
      </c>
    </row>
    <row r="115" spans="1:12" x14ac:dyDescent="0.25">
      <c r="A115" s="9" t="s">
        <v>22</v>
      </c>
      <c r="B115" s="29" t="s">
        <v>190</v>
      </c>
      <c r="C115" s="9">
        <v>235</v>
      </c>
      <c r="D115" s="9">
        <v>2.5</v>
      </c>
      <c r="E115" s="9">
        <v>1068.49</v>
      </c>
      <c r="F115" s="9" t="s">
        <v>23</v>
      </c>
      <c r="G115" s="9">
        <v>1068.49</v>
      </c>
      <c r="H115" s="9">
        <f t="shared" si="9"/>
        <v>0</v>
      </c>
      <c r="I115" s="10">
        <f t="shared" si="10"/>
        <v>1</v>
      </c>
      <c r="J115" s="17">
        <f t="shared" si="11"/>
        <v>2671.2249999999999</v>
      </c>
      <c r="K115" s="16"/>
      <c r="L115" s="17">
        <f t="shared" si="12"/>
        <v>0</v>
      </c>
    </row>
    <row r="116" spans="1:12" x14ac:dyDescent="0.25">
      <c r="A116" s="9" t="s">
        <v>22</v>
      </c>
      <c r="B116" s="29" t="s">
        <v>191</v>
      </c>
      <c r="C116" s="9">
        <v>237</v>
      </c>
      <c r="D116" s="9">
        <v>183</v>
      </c>
      <c r="E116" s="9">
        <v>3.64</v>
      </c>
      <c r="F116" s="9" t="s">
        <v>10</v>
      </c>
      <c r="G116" s="9">
        <v>3.64</v>
      </c>
      <c r="H116" s="9">
        <f t="shared" si="9"/>
        <v>0</v>
      </c>
      <c r="I116" s="10">
        <f t="shared" si="10"/>
        <v>1</v>
      </c>
      <c r="J116" s="17">
        <f t="shared" si="11"/>
        <v>666.12</v>
      </c>
      <c r="K116" s="16"/>
      <c r="L116" s="17">
        <f t="shared" si="12"/>
        <v>0</v>
      </c>
    </row>
    <row r="117" spans="1:12" x14ac:dyDescent="0.25">
      <c r="A117" s="9" t="s">
        <v>22</v>
      </c>
      <c r="B117" s="29" t="s">
        <v>192</v>
      </c>
      <c r="C117" s="9">
        <v>238</v>
      </c>
      <c r="D117" s="9">
        <v>183</v>
      </c>
      <c r="E117" s="9">
        <v>17.95</v>
      </c>
      <c r="F117" s="9" t="s">
        <v>10</v>
      </c>
      <c r="G117" s="9">
        <v>17.95</v>
      </c>
      <c r="H117" s="9">
        <f t="shared" si="9"/>
        <v>0</v>
      </c>
      <c r="I117" s="10">
        <f t="shared" si="10"/>
        <v>1</v>
      </c>
      <c r="J117" s="17">
        <f t="shared" si="11"/>
        <v>3284.85</v>
      </c>
      <c r="K117" s="16"/>
      <c r="L117" s="17">
        <f t="shared" si="12"/>
        <v>0</v>
      </c>
    </row>
    <row r="118" spans="1:12" x14ac:dyDescent="0.25">
      <c r="A118" s="9" t="s">
        <v>22</v>
      </c>
      <c r="B118" s="29" t="s">
        <v>193</v>
      </c>
      <c r="C118" s="9">
        <v>239</v>
      </c>
      <c r="D118" s="9">
        <v>183</v>
      </c>
      <c r="E118" s="9">
        <v>7.22</v>
      </c>
      <c r="F118" s="9" t="s">
        <v>10</v>
      </c>
      <c r="G118" s="9">
        <v>7.22</v>
      </c>
      <c r="H118" s="9">
        <f t="shared" si="9"/>
        <v>0</v>
      </c>
      <c r="I118" s="10">
        <f t="shared" si="10"/>
        <v>1</v>
      </c>
      <c r="J118" s="17">
        <f t="shared" si="11"/>
        <v>1321.26</v>
      </c>
      <c r="K118" s="16"/>
      <c r="L118" s="17">
        <f t="shared" si="12"/>
        <v>0</v>
      </c>
    </row>
    <row r="119" spans="1:12" x14ac:dyDescent="0.25">
      <c r="A119" s="9" t="s">
        <v>22</v>
      </c>
      <c r="B119" s="29" t="s">
        <v>194</v>
      </c>
      <c r="C119" s="9">
        <v>240</v>
      </c>
      <c r="D119" s="9">
        <v>183</v>
      </c>
      <c r="E119" s="9">
        <v>35.71</v>
      </c>
      <c r="F119" s="9" t="s">
        <v>10</v>
      </c>
      <c r="G119" s="9">
        <v>35.71</v>
      </c>
      <c r="H119" s="9">
        <f t="shared" si="9"/>
        <v>0</v>
      </c>
      <c r="I119" s="10">
        <f t="shared" si="10"/>
        <v>1</v>
      </c>
      <c r="J119" s="17">
        <f t="shared" si="11"/>
        <v>6534.93</v>
      </c>
      <c r="K119" s="16"/>
      <c r="L119" s="17">
        <f t="shared" si="12"/>
        <v>0</v>
      </c>
    </row>
    <row r="120" spans="1:12" x14ac:dyDescent="0.25">
      <c r="A120" s="9" t="s">
        <v>21</v>
      </c>
      <c r="B120" s="29" t="s">
        <v>195</v>
      </c>
      <c r="C120" s="9">
        <v>243</v>
      </c>
      <c r="D120" s="9">
        <v>64.58</v>
      </c>
      <c r="E120" s="9">
        <v>145.17400000000001</v>
      </c>
      <c r="F120" s="9" t="s">
        <v>10</v>
      </c>
      <c r="G120" s="9">
        <f>E120</f>
        <v>145.17400000000001</v>
      </c>
      <c r="H120" s="9">
        <f t="shared" si="9"/>
        <v>0</v>
      </c>
      <c r="I120" s="10">
        <f t="shared" si="10"/>
        <v>1</v>
      </c>
      <c r="J120" s="17">
        <f t="shared" si="11"/>
        <v>9375.3369199999997</v>
      </c>
      <c r="K120" s="16"/>
      <c r="L120" s="17">
        <f t="shared" si="12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14500</v>
      </c>
      <c r="E121" s="9">
        <v>1</v>
      </c>
      <c r="F121" s="9" t="s">
        <v>12</v>
      </c>
      <c r="G121" s="9">
        <v>1</v>
      </c>
      <c r="H121" s="9">
        <f t="shared" si="9"/>
        <v>0</v>
      </c>
      <c r="I121" s="10">
        <f t="shared" si="10"/>
        <v>1</v>
      </c>
      <c r="J121" s="17">
        <f t="shared" si="11"/>
        <v>14500</v>
      </c>
      <c r="K121" s="16"/>
      <c r="L121" s="17">
        <f t="shared" si="12"/>
        <v>0</v>
      </c>
    </row>
    <row r="122" spans="1:12" x14ac:dyDescent="0.25">
      <c r="A122" s="9" t="s">
        <v>18</v>
      </c>
      <c r="B122" s="29" t="s">
        <v>273</v>
      </c>
      <c r="C122" s="9">
        <v>247</v>
      </c>
      <c r="D122" s="9">
        <v>600</v>
      </c>
      <c r="E122" s="9">
        <v>1</v>
      </c>
      <c r="F122" s="9" t="s">
        <v>13</v>
      </c>
      <c r="G122" s="9">
        <v>1</v>
      </c>
      <c r="H122" s="9">
        <f t="shared" si="9"/>
        <v>0</v>
      </c>
      <c r="I122" s="10">
        <f t="shared" ref="I122" si="14">(G122/E122)</f>
        <v>1</v>
      </c>
      <c r="J122" s="18">
        <f t="shared" ref="J122" si="15">D122*E122*I122</f>
        <v>600</v>
      </c>
      <c r="K122" s="10"/>
      <c r="L122" s="18">
        <f t="shared" si="12"/>
        <v>0</v>
      </c>
    </row>
    <row r="123" spans="1:12" x14ac:dyDescent="0.25">
      <c r="A123" s="9" t="s">
        <v>18</v>
      </c>
      <c r="B123" s="29" t="s">
        <v>197</v>
      </c>
      <c r="C123" s="9">
        <v>248</v>
      </c>
      <c r="D123" s="9">
        <v>2000</v>
      </c>
      <c r="E123" s="9">
        <v>1</v>
      </c>
      <c r="F123" s="9" t="s">
        <v>12</v>
      </c>
      <c r="G123" s="9">
        <v>1</v>
      </c>
      <c r="H123" s="9">
        <f t="shared" si="9"/>
        <v>0</v>
      </c>
      <c r="I123" s="10">
        <f t="shared" si="10"/>
        <v>1</v>
      </c>
      <c r="J123" s="17">
        <f t="shared" si="11"/>
        <v>2000</v>
      </c>
      <c r="K123" s="16"/>
      <c r="L123" s="17">
        <f t="shared" si="12"/>
        <v>0</v>
      </c>
    </row>
    <row r="124" spans="1:12" x14ac:dyDescent="0.25">
      <c r="A124" s="9" t="s">
        <v>24</v>
      </c>
      <c r="B124" s="29" t="s">
        <v>198</v>
      </c>
      <c r="C124" s="9">
        <v>250</v>
      </c>
      <c r="D124" s="9">
        <v>12000</v>
      </c>
      <c r="E124" s="9">
        <v>1</v>
      </c>
      <c r="F124" s="9" t="s">
        <v>12</v>
      </c>
      <c r="G124" s="9">
        <v>1</v>
      </c>
      <c r="H124" s="9">
        <f t="shared" si="9"/>
        <v>0</v>
      </c>
      <c r="I124" s="10">
        <f t="shared" si="10"/>
        <v>1</v>
      </c>
      <c r="J124" s="17">
        <f t="shared" si="11"/>
        <v>12000</v>
      </c>
      <c r="K124" s="16"/>
      <c r="L124" s="17">
        <f t="shared" si="12"/>
        <v>0</v>
      </c>
    </row>
    <row r="125" spans="1:12" x14ac:dyDescent="0.25">
      <c r="A125" s="9" t="s">
        <v>24</v>
      </c>
      <c r="B125" s="29" t="s">
        <v>199</v>
      </c>
      <c r="C125" s="9">
        <v>251</v>
      </c>
      <c r="D125" s="9">
        <v>8000</v>
      </c>
      <c r="E125" s="9">
        <v>1</v>
      </c>
      <c r="F125" s="9" t="s">
        <v>12</v>
      </c>
      <c r="G125" s="9">
        <v>1</v>
      </c>
      <c r="H125" s="9">
        <f t="shared" si="9"/>
        <v>0</v>
      </c>
      <c r="I125" s="10">
        <f t="shared" si="10"/>
        <v>1</v>
      </c>
      <c r="J125" s="17">
        <f t="shared" si="11"/>
        <v>8000</v>
      </c>
      <c r="K125" s="16"/>
      <c r="L125" s="17">
        <f t="shared" si="12"/>
        <v>0</v>
      </c>
    </row>
    <row r="126" spans="1:12" x14ac:dyDescent="0.25">
      <c r="A126" s="9" t="s">
        <v>24</v>
      </c>
      <c r="B126" s="29" t="s">
        <v>200</v>
      </c>
      <c r="C126" s="9">
        <v>253</v>
      </c>
      <c r="D126" s="9">
        <v>500</v>
      </c>
      <c r="E126" s="9">
        <v>1</v>
      </c>
      <c r="F126" s="9" t="s">
        <v>12</v>
      </c>
      <c r="G126" s="9">
        <v>1</v>
      </c>
      <c r="H126" s="9">
        <f t="shared" si="9"/>
        <v>0</v>
      </c>
      <c r="I126" s="10">
        <f t="shared" si="10"/>
        <v>1</v>
      </c>
      <c r="J126" s="17">
        <f t="shared" si="11"/>
        <v>500</v>
      </c>
      <c r="K126" s="16"/>
      <c r="L126" s="17">
        <f t="shared" si="12"/>
        <v>0</v>
      </c>
    </row>
    <row r="127" spans="1:12" x14ac:dyDescent="0.25">
      <c r="A127" s="9" t="s">
        <v>24</v>
      </c>
      <c r="B127" s="29" t="s">
        <v>25</v>
      </c>
      <c r="C127" s="9">
        <v>254</v>
      </c>
      <c r="D127" s="9">
        <v>6000</v>
      </c>
      <c r="E127" s="9">
        <v>1</v>
      </c>
      <c r="F127" s="9" t="s">
        <v>12</v>
      </c>
      <c r="G127" s="9">
        <v>1</v>
      </c>
      <c r="H127" s="9">
        <f t="shared" si="9"/>
        <v>0</v>
      </c>
      <c r="I127" s="10">
        <f t="shared" si="10"/>
        <v>1</v>
      </c>
      <c r="J127" s="17">
        <f t="shared" si="11"/>
        <v>6000</v>
      </c>
      <c r="K127" s="16"/>
      <c r="L127" s="17">
        <f t="shared" si="12"/>
        <v>0</v>
      </c>
    </row>
    <row r="128" spans="1:12" x14ac:dyDescent="0.25">
      <c r="A128" s="9" t="s">
        <v>24</v>
      </c>
      <c r="B128" s="29" t="s">
        <v>201</v>
      </c>
      <c r="C128" s="9">
        <v>255</v>
      </c>
      <c r="D128" s="9">
        <v>8000</v>
      </c>
      <c r="E128" s="9">
        <v>1</v>
      </c>
      <c r="F128" s="9" t="s">
        <v>12</v>
      </c>
      <c r="G128" s="9">
        <v>1</v>
      </c>
      <c r="H128" s="9">
        <f t="shared" si="9"/>
        <v>0</v>
      </c>
      <c r="I128" s="10">
        <f t="shared" si="10"/>
        <v>1</v>
      </c>
      <c r="J128" s="17">
        <f t="shared" si="11"/>
        <v>8000</v>
      </c>
      <c r="K128" s="16"/>
      <c r="L128" s="17">
        <f t="shared" si="12"/>
        <v>0</v>
      </c>
    </row>
    <row r="129" spans="1:12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9"/>
        <v>0</v>
      </c>
      <c r="I129" s="10">
        <f t="shared" si="10"/>
        <v>1</v>
      </c>
      <c r="J129" s="17">
        <f t="shared" si="11"/>
        <v>1800</v>
      </c>
      <c r="K129" s="16"/>
      <c r="L129" s="17">
        <f t="shared" si="12"/>
        <v>0</v>
      </c>
    </row>
    <row r="130" spans="1:12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9"/>
        <v>1</v>
      </c>
      <c r="I130" s="10">
        <f t="shared" si="10"/>
        <v>0</v>
      </c>
      <c r="J130" s="17">
        <f t="shared" si="11"/>
        <v>0</v>
      </c>
      <c r="K130" s="16"/>
      <c r="L130" s="17">
        <f t="shared" si="12"/>
        <v>0</v>
      </c>
    </row>
    <row r="131" spans="1:12" x14ac:dyDescent="0.25">
      <c r="A131" s="9" t="s">
        <v>46</v>
      </c>
      <c r="B131" s="29" t="s">
        <v>204</v>
      </c>
      <c r="C131" s="9">
        <v>260</v>
      </c>
      <c r="D131" s="9">
        <v>5535</v>
      </c>
      <c r="E131" s="9">
        <v>35.695700000000002</v>
      </c>
      <c r="F131" s="9" t="s">
        <v>19</v>
      </c>
      <c r="G131" s="9">
        <v>35.700000000000003</v>
      </c>
      <c r="H131" s="9">
        <f t="shared" si="9"/>
        <v>-4.3000000000006366E-3</v>
      </c>
      <c r="I131" s="10">
        <f t="shared" si="10"/>
        <v>1.0001204626887832</v>
      </c>
      <c r="J131" s="17">
        <f t="shared" si="11"/>
        <v>197599.50000000003</v>
      </c>
      <c r="K131" s="16"/>
      <c r="L131" s="17">
        <f t="shared" si="12"/>
        <v>0</v>
      </c>
    </row>
    <row r="132" spans="1:12" x14ac:dyDescent="0.25">
      <c r="A132" s="9" t="s">
        <v>27</v>
      </c>
      <c r="B132" s="29" t="s">
        <v>205</v>
      </c>
      <c r="C132" s="9">
        <v>262</v>
      </c>
      <c r="D132" s="9">
        <v>450</v>
      </c>
      <c r="E132" s="9">
        <v>4</v>
      </c>
      <c r="F132" s="9" t="s">
        <v>13</v>
      </c>
      <c r="G132" s="9">
        <v>4</v>
      </c>
      <c r="H132" s="9">
        <f t="shared" si="9"/>
        <v>0</v>
      </c>
      <c r="I132" s="10">
        <f t="shared" si="10"/>
        <v>1</v>
      </c>
      <c r="J132" s="17">
        <f t="shared" si="11"/>
        <v>1800</v>
      </c>
      <c r="K132" s="16"/>
      <c r="L132" s="17">
        <f t="shared" si="12"/>
        <v>0</v>
      </c>
    </row>
    <row r="133" spans="1:12" x14ac:dyDescent="0.25">
      <c r="A133" s="9" t="s">
        <v>28</v>
      </c>
      <c r="B133" s="2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si="9"/>
        <v>0</v>
      </c>
      <c r="I133" s="10">
        <f t="shared" si="10"/>
        <v>1</v>
      </c>
      <c r="J133" s="17">
        <f t="shared" si="11"/>
        <v>14832</v>
      </c>
      <c r="K133" s="16"/>
      <c r="L133" s="17">
        <f t="shared" si="12"/>
        <v>0</v>
      </c>
    </row>
    <row r="134" spans="1:12" x14ac:dyDescent="0.25">
      <c r="A134" s="9" t="s">
        <v>27</v>
      </c>
      <c r="B134" s="2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11"/>
        <v>1500</v>
      </c>
      <c r="K134" s="16"/>
      <c r="L134" s="17">
        <f t="shared" si="12"/>
        <v>0</v>
      </c>
    </row>
    <row r="135" spans="1:12" x14ac:dyDescent="0.25">
      <c r="A135" s="9" t="s">
        <v>27</v>
      </c>
      <c r="B135" s="12" t="s">
        <v>208</v>
      </c>
      <c r="C135" s="9">
        <v>265</v>
      </c>
      <c r="D135" s="9">
        <v>450</v>
      </c>
      <c r="E135" s="9">
        <v>12.5</v>
      </c>
      <c r="F135" s="9" t="s">
        <v>23</v>
      </c>
      <c r="G135" s="9">
        <f>E135</f>
        <v>12.5</v>
      </c>
      <c r="H135" s="9">
        <f t="shared" si="9"/>
        <v>0</v>
      </c>
      <c r="I135" s="10">
        <f t="shared" ref="I135" si="16">(G135/E135)</f>
        <v>1</v>
      </c>
      <c r="J135" s="17">
        <f t="shared" si="11"/>
        <v>5625</v>
      </c>
      <c r="K135" s="16"/>
      <c r="L135" s="17">
        <f t="shared" si="12"/>
        <v>0</v>
      </c>
    </row>
    <row r="136" spans="1:12" x14ac:dyDescent="0.25">
      <c r="A136" s="9" t="s">
        <v>29</v>
      </c>
      <c r="B136" s="29" t="s">
        <v>210</v>
      </c>
      <c r="C136" s="9">
        <v>272</v>
      </c>
      <c r="D136" s="9">
        <v>12000</v>
      </c>
      <c r="E136" s="9">
        <v>1</v>
      </c>
      <c r="F136" s="9" t="s">
        <v>12</v>
      </c>
      <c r="G136" s="9">
        <v>1</v>
      </c>
      <c r="H136" s="9">
        <f t="shared" si="9"/>
        <v>0</v>
      </c>
      <c r="I136" s="10">
        <f t="shared" si="10"/>
        <v>1</v>
      </c>
      <c r="J136" s="17">
        <f t="shared" si="11"/>
        <v>12000</v>
      </c>
      <c r="K136" s="16"/>
      <c r="L136" s="17">
        <f t="shared" si="12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9"/>
        <v>0</v>
      </c>
      <c r="I137" s="10">
        <f t="shared" si="10"/>
        <v>1</v>
      </c>
      <c r="J137" s="17">
        <f t="shared" si="11"/>
        <v>350</v>
      </c>
      <c r="K137" s="16"/>
      <c r="L137" s="17">
        <f t="shared" si="12"/>
        <v>0</v>
      </c>
    </row>
    <row r="138" spans="1:12" x14ac:dyDescent="0.25">
      <c r="A138" s="9" t="s">
        <v>17</v>
      </c>
      <c r="B138" s="2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9"/>
        <v>0</v>
      </c>
      <c r="I138" s="10">
        <f t="shared" si="10"/>
        <v>1</v>
      </c>
      <c r="J138" s="17">
        <f t="shared" si="11"/>
        <v>350</v>
      </c>
      <c r="K138" s="16"/>
      <c r="L138" s="17">
        <f t="shared" si="12"/>
        <v>0</v>
      </c>
    </row>
    <row r="139" spans="1:12" x14ac:dyDescent="0.25">
      <c r="A139" s="9" t="s">
        <v>17</v>
      </c>
      <c r="B139" s="29" t="s">
        <v>213</v>
      </c>
      <c r="C139" s="9">
        <v>276</v>
      </c>
      <c r="D139" s="9">
        <v>750</v>
      </c>
      <c r="E139" s="9">
        <v>2</v>
      </c>
      <c r="F139" s="9" t="s">
        <v>13</v>
      </c>
      <c r="G139" s="9">
        <v>2</v>
      </c>
      <c r="H139" s="9">
        <f t="shared" ref="H139:H173" si="17">E139-G139</f>
        <v>0</v>
      </c>
      <c r="I139" s="10">
        <f t="shared" ref="I139:I173" si="18">G139/E139</f>
        <v>1</v>
      </c>
      <c r="J139" s="17">
        <f t="shared" si="11"/>
        <v>1500</v>
      </c>
      <c r="K139" s="16"/>
      <c r="L139" s="17">
        <f t="shared" si="12"/>
        <v>0</v>
      </c>
    </row>
    <row r="140" spans="1:12" x14ac:dyDescent="0.25">
      <c r="A140" s="9" t="s">
        <v>30</v>
      </c>
      <c r="B140" s="29" t="s">
        <v>214</v>
      </c>
      <c r="C140" s="9">
        <v>277</v>
      </c>
      <c r="D140" s="9">
        <v>34</v>
      </c>
      <c r="E140" s="9">
        <v>76.528999999999996</v>
      </c>
      <c r="F140" s="9" t="s">
        <v>31</v>
      </c>
      <c r="G140" s="9">
        <v>76.53</v>
      </c>
      <c r="H140" s="9">
        <f t="shared" si="17"/>
        <v>-1.0000000000047748E-3</v>
      </c>
      <c r="I140" s="10">
        <f t="shared" si="18"/>
        <v>1.0000130669419436</v>
      </c>
      <c r="J140" s="17">
        <f t="shared" si="11"/>
        <v>2602.02</v>
      </c>
      <c r="K140" s="16"/>
      <c r="L140" s="17">
        <f t="shared" si="12"/>
        <v>0</v>
      </c>
    </row>
    <row r="141" spans="1:12" x14ac:dyDescent="0.25">
      <c r="A141" s="9" t="s">
        <v>30</v>
      </c>
      <c r="B141" s="29" t="s">
        <v>215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29.3</v>
      </c>
      <c r="H141" s="9">
        <f t="shared" si="17"/>
        <v>2.6000000000010459E-3</v>
      </c>
      <c r="I141" s="10">
        <f t="shared" si="18"/>
        <v>0.99991127067222696</v>
      </c>
      <c r="J141" s="17">
        <f t="shared" si="11"/>
        <v>2256.1</v>
      </c>
      <c r="K141" s="16"/>
      <c r="L141" s="17">
        <f t="shared" si="12"/>
        <v>0</v>
      </c>
    </row>
    <row r="142" spans="1:12" x14ac:dyDescent="0.25">
      <c r="A142" s="9" t="s">
        <v>30</v>
      </c>
      <c r="B142" s="2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17"/>
        <v>0</v>
      </c>
      <c r="I142" s="10">
        <f t="shared" si="18"/>
        <v>1</v>
      </c>
      <c r="J142" s="17">
        <f t="shared" si="11"/>
        <v>1518</v>
      </c>
      <c r="K142" s="16"/>
      <c r="L142" s="17">
        <f t="shared" si="12"/>
        <v>0</v>
      </c>
    </row>
    <row r="143" spans="1:12" x14ac:dyDescent="0.25">
      <c r="A143" s="9" t="s">
        <v>30</v>
      </c>
      <c r="B143" s="29" t="s">
        <v>217</v>
      </c>
      <c r="C143" s="9">
        <v>280</v>
      </c>
      <c r="D143" s="9">
        <v>151</v>
      </c>
      <c r="E143" s="9">
        <v>17.375499999999999</v>
      </c>
      <c r="F143" s="9" t="s">
        <v>31</v>
      </c>
      <c r="G143" s="9">
        <v>17.38</v>
      </c>
      <c r="H143" s="9">
        <f t="shared" si="17"/>
        <v>-4.5000000000001705E-3</v>
      </c>
      <c r="I143" s="10">
        <f t="shared" si="18"/>
        <v>1.0002589853529396</v>
      </c>
      <c r="J143" s="17">
        <f t="shared" si="11"/>
        <v>2624.3799999999997</v>
      </c>
      <c r="K143" s="16"/>
      <c r="L143" s="17">
        <f t="shared" si="12"/>
        <v>0</v>
      </c>
    </row>
    <row r="144" spans="1:12" x14ac:dyDescent="0.25">
      <c r="A144" s="9" t="s">
        <v>30</v>
      </c>
      <c r="B144" s="29" t="s">
        <v>505</v>
      </c>
      <c r="C144" s="9">
        <v>277</v>
      </c>
      <c r="D144" s="9">
        <v>34</v>
      </c>
      <c r="E144" s="9">
        <v>76.528999999999996</v>
      </c>
      <c r="F144" s="9" t="s">
        <v>31</v>
      </c>
      <c r="G144" s="9">
        <f>E144</f>
        <v>76.528999999999996</v>
      </c>
      <c r="H144" s="9">
        <f t="shared" ref="H144:H147" si="19">E144-G144</f>
        <v>0</v>
      </c>
      <c r="I144" s="10">
        <f t="shared" ref="I144:I147" si="20">G144/E144</f>
        <v>1</v>
      </c>
      <c r="J144" s="17">
        <f t="shared" ref="J144:J147" si="21">D144*G144</f>
        <v>2601.9859999999999</v>
      </c>
      <c r="K144" s="16"/>
      <c r="L144" s="17">
        <f t="shared" ref="L144:L147" si="22">D144*E144*K144</f>
        <v>0</v>
      </c>
    </row>
    <row r="145" spans="1:12" x14ac:dyDescent="0.25">
      <c r="A145" s="9" t="s">
        <v>30</v>
      </c>
      <c r="B145" s="29" t="s">
        <v>506</v>
      </c>
      <c r="C145" s="9">
        <v>278</v>
      </c>
      <c r="D145" s="9">
        <v>77</v>
      </c>
      <c r="E145" s="9">
        <v>29.302600000000002</v>
      </c>
      <c r="F145" s="9" t="s">
        <v>31</v>
      </c>
      <c r="G145" s="9">
        <f>E145</f>
        <v>29.302600000000002</v>
      </c>
      <c r="H145" s="9">
        <f t="shared" si="19"/>
        <v>0</v>
      </c>
      <c r="I145" s="10">
        <f t="shared" si="20"/>
        <v>1</v>
      </c>
      <c r="J145" s="17">
        <f t="shared" si="21"/>
        <v>2256.3002000000001</v>
      </c>
      <c r="K145" s="16"/>
      <c r="L145" s="17">
        <f t="shared" si="22"/>
        <v>0</v>
      </c>
    </row>
    <row r="146" spans="1:12" x14ac:dyDescent="0.25">
      <c r="A146" s="9" t="s">
        <v>30</v>
      </c>
      <c r="B146" s="29" t="s">
        <v>507</v>
      </c>
      <c r="C146" s="9">
        <v>279</v>
      </c>
      <c r="D146" s="9">
        <v>23</v>
      </c>
      <c r="E146" s="9">
        <v>66</v>
      </c>
      <c r="F146" s="9" t="s">
        <v>23</v>
      </c>
      <c r="G146" s="9">
        <f>E146</f>
        <v>66</v>
      </c>
      <c r="H146" s="9">
        <f t="shared" si="19"/>
        <v>0</v>
      </c>
      <c r="I146" s="10">
        <f t="shared" si="20"/>
        <v>1</v>
      </c>
      <c r="J146" s="17">
        <f t="shared" si="21"/>
        <v>1518</v>
      </c>
      <c r="K146" s="16"/>
      <c r="L146" s="17">
        <f t="shared" si="22"/>
        <v>0</v>
      </c>
    </row>
    <row r="147" spans="1:12" x14ac:dyDescent="0.25">
      <c r="A147" s="9" t="s">
        <v>30</v>
      </c>
      <c r="B147" s="29" t="s">
        <v>508</v>
      </c>
      <c r="C147" s="9">
        <v>280</v>
      </c>
      <c r="D147" s="9">
        <v>151</v>
      </c>
      <c r="E147" s="9">
        <v>17.375499999999999</v>
      </c>
      <c r="F147" s="9" t="s">
        <v>31</v>
      </c>
      <c r="G147" s="9">
        <f>E147</f>
        <v>17.375499999999999</v>
      </c>
      <c r="H147" s="9">
        <f t="shared" si="19"/>
        <v>0</v>
      </c>
      <c r="I147" s="10">
        <f t="shared" si="20"/>
        <v>1</v>
      </c>
      <c r="J147" s="17">
        <f t="shared" si="21"/>
        <v>2623.7004999999999</v>
      </c>
      <c r="K147" s="16"/>
      <c r="L147" s="17">
        <f t="shared" si="22"/>
        <v>0</v>
      </c>
    </row>
    <row r="148" spans="1:12" x14ac:dyDescent="0.25">
      <c r="A148" s="9" t="s">
        <v>21</v>
      </c>
      <c r="B148" s="29" t="s">
        <v>219</v>
      </c>
      <c r="C148" s="9">
        <v>283</v>
      </c>
      <c r="D148" s="9">
        <v>400</v>
      </c>
      <c r="E148" s="9">
        <v>1</v>
      </c>
      <c r="F148" s="9" t="s">
        <v>12</v>
      </c>
      <c r="G148" s="9">
        <v>0</v>
      </c>
      <c r="H148" s="9">
        <f t="shared" si="17"/>
        <v>1</v>
      </c>
      <c r="I148" s="10">
        <f t="shared" si="18"/>
        <v>0</v>
      </c>
      <c r="J148" s="17">
        <f t="shared" si="11"/>
        <v>0</v>
      </c>
      <c r="K148" s="16"/>
      <c r="L148" s="17">
        <f t="shared" si="12"/>
        <v>0</v>
      </c>
    </row>
    <row r="149" spans="1:12" x14ac:dyDescent="0.25">
      <c r="A149" s="9" t="s">
        <v>17</v>
      </c>
      <c r="B149" s="29" t="s">
        <v>313</v>
      </c>
      <c r="C149" s="9">
        <v>287</v>
      </c>
      <c r="D149" s="9">
        <v>800</v>
      </c>
      <c r="E149" s="9">
        <v>1</v>
      </c>
      <c r="F149" s="9" t="s">
        <v>13</v>
      </c>
      <c r="G149" s="9">
        <v>0</v>
      </c>
      <c r="H149" s="9">
        <f t="shared" si="17"/>
        <v>1</v>
      </c>
      <c r="I149" s="10">
        <f t="shared" si="18"/>
        <v>0</v>
      </c>
      <c r="J149" s="17">
        <f t="shared" si="11"/>
        <v>0</v>
      </c>
      <c r="K149" s="16">
        <v>1</v>
      </c>
      <c r="L149" s="17">
        <f t="shared" si="12"/>
        <v>800</v>
      </c>
    </row>
    <row r="150" spans="1:12" x14ac:dyDescent="0.25">
      <c r="A150" s="9" t="s">
        <v>18</v>
      </c>
      <c r="B150" s="29" t="s">
        <v>222</v>
      </c>
      <c r="C150" s="9">
        <v>350</v>
      </c>
      <c r="D150" s="9">
        <v>1</v>
      </c>
      <c r="E150" s="9">
        <v>3</v>
      </c>
      <c r="F150" s="9" t="s">
        <v>12</v>
      </c>
      <c r="G150" s="9">
        <v>0</v>
      </c>
      <c r="H150" s="9">
        <f t="shared" si="17"/>
        <v>3</v>
      </c>
      <c r="I150" s="10">
        <f t="shared" si="18"/>
        <v>0</v>
      </c>
      <c r="J150" s="17">
        <f t="shared" si="11"/>
        <v>0</v>
      </c>
      <c r="K150" s="16"/>
      <c r="L150" s="17">
        <f t="shared" si="12"/>
        <v>0</v>
      </c>
    </row>
    <row r="151" spans="1:12" x14ac:dyDescent="0.25">
      <c r="A151" s="9" t="s">
        <v>18</v>
      </c>
      <c r="B151" s="29" t="s">
        <v>256</v>
      </c>
      <c r="C151" s="9">
        <v>413</v>
      </c>
      <c r="D151" s="9">
        <v>2500</v>
      </c>
      <c r="E151" s="9">
        <v>1</v>
      </c>
      <c r="F151" s="9" t="s">
        <v>12</v>
      </c>
      <c r="G151" s="9">
        <v>0.5</v>
      </c>
      <c r="H151" s="9">
        <f t="shared" si="17"/>
        <v>0.5</v>
      </c>
      <c r="I151" s="10">
        <f t="shared" si="18"/>
        <v>0.5</v>
      </c>
      <c r="J151" s="17">
        <f t="shared" si="11"/>
        <v>1250</v>
      </c>
      <c r="K151" s="16"/>
      <c r="L151" s="17">
        <f t="shared" si="12"/>
        <v>0</v>
      </c>
    </row>
    <row r="152" spans="1:12" x14ac:dyDescent="0.25">
      <c r="A152" s="9" t="s">
        <v>18</v>
      </c>
      <c r="B152" s="29" t="s">
        <v>257</v>
      </c>
      <c r="C152" s="9">
        <v>414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17"/>
        <v>0</v>
      </c>
      <c r="I152" s="10">
        <f t="shared" si="18"/>
        <v>1</v>
      </c>
      <c r="J152" s="17">
        <f t="shared" si="11"/>
        <v>2500</v>
      </c>
      <c r="K152" s="16"/>
      <c r="L152" s="17">
        <f t="shared" si="12"/>
        <v>0</v>
      </c>
    </row>
    <row r="153" spans="1:12" x14ac:dyDescent="0.25">
      <c r="A153" s="9" t="s">
        <v>21</v>
      </c>
      <c r="B153" s="29" t="s">
        <v>258</v>
      </c>
      <c r="C153" s="9">
        <v>415</v>
      </c>
      <c r="D153" s="9">
        <v>48.438000000000002</v>
      </c>
      <c r="E153" s="9">
        <v>89.525999999999996</v>
      </c>
      <c r="F153" s="9" t="s">
        <v>10</v>
      </c>
      <c r="G153" s="9">
        <v>89.53</v>
      </c>
      <c r="H153" s="9">
        <f t="shared" si="17"/>
        <v>-4.0000000000048885E-3</v>
      </c>
      <c r="I153" s="10">
        <f t="shared" si="18"/>
        <v>1.0000446797578357</v>
      </c>
      <c r="J153" s="17">
        <f t="shared" si="11"/>
        <v>4336.6541400000006</v>
      </c>
      <c r="K153" s="16"/>
      <c r="L153" s="17">
        <f t="shared" si="12"/>
        <v>0</v>
      </c>
    </row>
    <row r="154" spans="1:12" x14ac:dyDescent="0.25">
      <c r="A154" s="9" t="s">
        <v>21</v>
      </c>
      <c r="B154" s="29" t="s">
        <v>259</v>
      </c>
      <c r="C154" s="9">
        <v>416</v>
      </c>
      <c r="D154" s="9">
        <v>16.149999999999999</v>
      </c>
      <c r="E154" s="9">
        <v>89.525999999999996</v>
      </c>
      <c r="F154" s="9" t="s">
        <v>10</v>
      </c>
      <c r="G154" s="9">
        <v>89.53</v>
      </c>
      <c r="H154" s="9">
        <f t="shared" si="17"/>
        <v>-4.0000000000048885E-3</v>
      </c>
      <c r="I154" s="10">
        <f t="shared" si="18"/>
        <v>1.0000446797578357</v>
      </c>
      <c r="J154" s="17">
        <f t="shared" si="11"/>
        <v>1445.9095</v>
      </c>
      <c r="K154" s="16"/>
      <c r="L154" s="17">
        <f t="shared" si="12"/>
        <v>0</v>
      </c>
    </row>
    <row r="155" spans="1:12" x14ac:dyDescent="0.25">
      <c r="A155" s="9" t="s">
        <v>21</v>
      </c>
      <c r="B155" s="29" t="s">
        <v>260</v>
      </c>
      <c r="C155" s="9">
        <v>417</v>
      </c>
      <c r="D155" s="9">
        <v>26.91</v>
      </c>
      <c r="E155" s="9">
        <v>89.525999999999996</v>
      </c>
      <c r="F155" s="9" t="s">
        <v>10</v>
      </c>
      <c r="G155" s="9">
        <f>E155</f>
        <v>89.525999999999996</v>
      </c>
      <c r="H155" s="9">
        <f t="shared" si="17"/>
        <v>0</v>
      </c>
      <c r="I155" s="10">
        <f t="shared" si="18"/>
        <v>1</v>
      </c>
      <c r="J155" s="17">
        <f t="shared" si="11"/>
        <v>2409.1446599999999</v>
      </c>
      <c r="K155" s="16"/>
      <c r="L155" s="17">
        <f t="shared" si="12"/>
        <v>0</v>
      </c>
    </row>
    <row r="156" spans="1:12" x14ac:dyDescent="0.25">
      <c r="A156" s="9" t="s">
        <v>21</v>
      </c>
      <c r="B156" s="29" t="s">
        <v>261</v>
      </c>
      <c r="C156" s="9">
        <v>418</v>
      </c>
      <c r="D156" s="9">
        <v>16.149999999999999</v>
      </c>
      <c r="E156" s="9">
        <v>14.102</v>
      </c>
      <c r="F156" s="9" t="s">
        <v>10</v>
      </c>
      <c r="G156" s="9">
        <v>14.1</v>
      </c>
      <c r="H156" s="9">
        <f t="shared" si="17"/>
        <v>2.0000000000006679E-3</v>
      </c>
      <c r="I156" s="10">
        <f t="shared" si="18"/>
        <v>0.99985817614522754</v>
      </c>
      <c r="J156" s="17">
        <f t="shared" si="11"/>
        <v>227.71499999999997</v>
      </c>
      <c r="K156" s="16"/>
      <c r="L156" s="17">
        <f t="shared" si="12"/>
        <v>0</v>
      </c>
    </row>
    <row r="157" spans="1:12" x14ac:dyDescent="0.25">
      <c r="A157" s="9" t="s">
        <v>21</v>
      </c>
      <c r="B157" s="29" t="s">
        <v>262</v>
      </c>
      <c r="C157" s="9">
        <v>419</v>
      </c>
      <c r="D157" s="9">
        <v>32.292000000000002</v>
      </c>
      <c r="E157" s="9">
        <v>14.102</v>
      </c>
      <c r="F157" s="9" t="s">
        <v>10</v>
      </c>
      <c r="G157" s="9">
        <f>E157</f>
        <v>14.102</v>
      </c>
      <c r="H157" s="9">
        <f t="shared" si="17"/>
        <v>0</v>
      </c>
      <c r="I157" s="10">
        <f t="shared" si="18"/>
        <v>1</v>
      </c>
      <c r="J157" s="17">
        <f t="shared" si="11"/>
        <v>455.38178400000004</v>
      </c>
      <c r="K157" s="16"/>
      <c r="L157" s="17">
        <f t="shared" si="12"/>
        <v>0</v>
      </c>
    </row>
    <row r="158" spans="1:12" x14ac:dyDescent="0.25">
      <c r="A158" s="9" t="s">
        <v>17</v>
      </c>
      <c r="B158" s="29" t="s">
        <v>329</v>
      </c>
      <c r="C158" s="9">
        <v>459</v>
      </c>
      <c r="D158" s="9">
        <v>193.75</v>
      </c>
      <c r="E158" s="9">
        <v>33.023000000000003</v>
      </c>
      <c r="F158" s="9" t="s">
        <v>10</v>
      </c>
      <c r="G158" s="9">
        <v>20</v>
      </c>
      <c r="H158" s="9">
        <f t="shared" si="17"/>
        <v>13.023000000000003</v>
      </c>
      <c r="I158" s="10">
        <f t="shared" si="18"/>
        <v>0.6056384943827029</v>
      </c>
      <c r="J158" s="17">
        <f t="shared" si="11"/>
        <v>3875</v>
      </c>
      <c r="K158" s="16"/>
      <c r="L158" s="17">
        <f t="shared" si="12"/>
        <v>0</v>
      </c>
    </row>
    <row r="159" spans="1:12" x14ac:dyDescent="0.25">
      <c r="A159" s="9" t="s">
        <v>17</v>
      </c>
      <c r="B159" s="29" t="s">
        <v>330</v>
      </c>
      <c r="C159" s="9">
        <v>460</v>
      </c>
      <c r="D159" s="9">
        <v>139.93199999999999</v>
      </c>
      <c r="E159" s="9">
        <v>100.83</v>
      </c>
      <c r="F159" s="9" t="s">
        <v>10</v>
      </c>
      <c r="G159" s="9">
        <v>80</v>
      </c>
      <c r="H159" s="9">
        <f t="shared" si="17"/>
        <v>20.83</v>
      </c>
      <c r="I159" s="10">
        <f t="shared" si="18"/>
        <v>0.79341465833581282</v>
      </c>
      <c r="J159" s="17">
        <f t="shared" si="11"/>
        <v>11194.56</v>
      </c>
      <c r="K159" s="16"/>
      <c r="L159" s="17">
        <f t="shared" si="12"/>
        <v>0</v>
      </c>
    </row>
    <row r="160" spans="1:12" x14ac:dyDescent="0.25">
      <c r="A160" s="9" t="s">
        <v>17</v>
      </c>
      <c r="B160" s="29" t="s">
        <v>331</v>
      </c>
      <c r="C160" s="9">
        <v>461</v>
      </c>
      <c r="D160" s="9">
        <v>193.75200000000001</v>
      </c>
      <c r="E160" s="9">
        <v>15.227</v>
      </c>
      <c r="F160" s="9" t="s">
        <v>10</v>
      </c>
      <c r="G160" s="9">
        <v>15.23</v>
      </c>
      <c r="H160" s="9">
        <f t="shared" si="17"/>
        <v>-3.0000000000001137E-3</v>
      </c>
      <c r="I160" s="10">
        <f t="shared" si="18"/>
        <v>1.0001970184540618</v>
      </c>
      <c r="J160" s="17">
        <f t="shared" si="11"/>
        <v>2950.8429600000004</v>
      </c>
      <c r="K160" s="16"/>
      <c r="L160" s="17">
        <f t="shared" si="12"/>
        <v>0</v>
      </c>
    </row>
    <row r="161" spans="1:12" x14ac:dyDescent="0.25">
      <c r="A161" s="9" t="s">
        <v>9</v>
      </c>
      <c r="B161" s="29" t="s">
        <v>370</v>
      </c>
      <c r="C161" s="9">
        <v>492</v>
      </c>
      <c r="D161" s="9">
        <v>7500</v>
      </c>
      <c r="E161" s="9">
        <v>0.58899999999999997</v>
      </c>
      <c r="F161" s="9" t="s">
        <v>16</v>
      </c>
      <c r="G161" s="9">
        <v>0.59</v>
      </c>
      <c r="H161" s="9">
        <f t="shared" si="17"/>
        <v>-1.0000000000000009E-3</v>
      </c>
      <c r="I161" s="10">
        <f t="shared" si="18"/>
        <v>1.0016977928692699</v>
      </c>
      <c r="J161" s="17">
        <f t="shared" si="11"/>
        <v>4425</v>
      </c>
      <c r="K161" s="16"/>
      <c r="L161" s="17">
        <f t="shared" si="12"/>
        <v>0</v>
      </c>
    </row>
    <row r="162" spans="1:12" x14ac:dyDescent="0.25">
      <c r="A162" s="9" t="s">
        <v>29</v>
      </c>
      <c r="B162" s="29" t="s">
        <v>344</v>
      </c>
      <c r="C162" s="9">
        <v>493</v>
      </c>
      <c r="D162" s="9">
        <v>225</v>
      </c>
      <c r="E162" s="9">
        <v>4.5730000000000004</v>
      </c>
      <c r="F162" s="9" t="s">
        <v>14</v>
      </c>
      <c r="G162" s="9">
        <v>4.57</v>
      </c>
      <c r="H162" s="9">
        <f t="shared" si="17"/>
        <v>3.0000000000001137E-3</v>
      </c>
      <c r="I162" s="10">
        <f t="shared" si="18"/>
        <v>0.99934397550841891</v>
      </c>
      <c r="J162" s="17">
        <f t="shared" si="11"/>
        <v>1028.25</v>
      </c>
      <c r="K162" s="16"/>
      <c r="L162" s="17">
        <f t="shared" si="12"/>
        <v>0</v>
      </c>
    </row>
    <row r="163" spans="1:12" x14ac:dyDescent="0.25">
      <c r="A163" s="9" t="s">
        <v>29</v>
      </c>
      <c r="B163" s="29" t="s">
        <v>345</v>
      </c>
      <c r="C163" s="9">
        <v>494</v>
      </c>
      <c r="D163" s="9">
        <v>2000</v>
      </c>
      <c r="E163" s="9">
        <v>1.6</v>
      </c>
      <c r="F163" s="9" t="s">
        <v>14</v>
      </c>
      <c r="G163" s="9">
        <v>1.6</v>
      </c>
      <c r="H163" s="9">
        <f t="shared" si="17"/>
        <v>0</v>
      </c>
      <c r="I163" s="10">
        <f t="shared" si="18"/>
        <v>1</v>
      </c>
      <c r="J163" s="17">
        <f t="shared" ref="J163:J172" si="23">D163*G163</f>
        <v>3200</v>
      </c>
      <c r="K163" s="16"/>
      <c r="L163" s="17">
        <f t="shared" ref="L163:L172" si="24">D163*E163*K163</f>
        <v>0</v>
      </c>
    </row>
    <row r="164" spans="1:12" x14ac:dyDescent="0.25">
      <c r="A164" s="9" t="s">
        <v>29</v>
      </c>
      <c r="B164" s="29" t="s">
        <v>346</v>
      </c>
      <c r="C164" s="9">
        <v>495</v>
      </c>
      <c r="D164" s="9">
        <v>50</v>
      </c>
      <c r="E164" s="9">
        <v>5</v>
      </c>
      <c r="F164" s="9" t="s">
        <v>13</v>
      </c>
      <c r="G164" s="9">
        <v>5</v>
      </c>
      <c r="H164" s="9">
        <f t="shared" si="17"/>
        <v>0</v>
      </c>
      <c r="I164" s="10">
        <f t="shared" si="18"/>
        <v>1</v>
      </c>
      <c r="J164" s="17">
        <f t="shared" si="23"/>
        <v>250</v>
      </c>
      <c r="K164" s="16"/>
      <c r="L164" s="17">
        <f t="shared" si="24"/>
        <v>0</v>
      </c>
    </row>
    <row r="165" spans="1:12" x14ac:dyDescent="0.25">
      <c r="A165" s="9" t="s">
        <v>66</v>
      </c>
      <c r="B165" s="29" t="s">
        <v>371</v>
      </c>
      <c r="C165" s="9">
        <v>508</v>
      </c>
      <c r="D165" s="9">
        <v>322.92</v>
      </c>
      <c r="E165" s="9">
        <v>44.44</v>
      </c>
      <c r="F165" s="9" t="s">
        <v>10</v>
      </c>
      <c r="G165" s="9">
        <v>44.44</v>
      </c>
      <c r="H165" s="9">
        <f t="shared" si="17"/>
        <v>0</v>
      </c>
      <c r="I165" s="10">
        <f t="shared" si="18"/>
        <v>1</v>
      </c>
      <c r="J165" s="17">
        <f t="shared" si="23"/>
        <v>14350.5648</v>
      </c>
      <c r="K165" s="16"/>
      <c r="L165" s="17">
        <f t="shared" si="24"/>
        <v>0</v>
      </c>
    </row>
    <row r="166" spans="1:12" x14ac:dyDescent="0.25">
      <c r="A166" s="9" t="s">
        <v>66</v>
      </c>
      <c r="B166" s="29" t="s">
        <v>372</v>
      </c>
      <c r="C166" s="9">
        <v>509</v>
      </c>
      <c r="D166" s="9">
        <v>322.92</v>
      </c>
      <c r="E166" s="9">
        <v>16.5</v>
      </c>
      <c r="F166" s="9" t="s">
        <v>10</v>
      </c>
      <c r="G166" s="9">
        <v>16.5</v>
      </c>
      <c r="H166" s="9">
        <f t="shared" si="17"/>
        <v>0</v>
      </c>
      <c r="I166" s="10">
        <f t="shared" si="18"/>
        <v>1</v>
      </c>
      <c r="J166" s="17">
        <f t="shared" si="23"/>
        <v>5328.18</v>
      </c>
      <c r="K166" s="16"/>
      <c r="L166" s="17">
        <f t="shared" si="24"/>
        <v>0</v>
      </c>
    </row>
    <row r="167" spans="1:12" x14ac:dyDescent="0.25">
      <c r="A167" s="9" t="s">
        <v>9</v>
      </c>
      <c r="B167" s="29" t="s">
        <v>347</v>
      </c>
      <c r="C167" s="9">
        <v>510</v>
      </c>
      <c r="D167" s="9">
        <v>7500</v>
      </c>
      <c r="E167" s="9">
        <v>0.36199999999999999</v>
      </c>
      <c r="F167" s="9" t="s">
        <v>16</v>
      </c>
      <c r="G167" s="9">
        <v>0.36</v>
      </c>
      <c r="H167" s="9">
        <f t="shared" si="17"/>
        <v>2.0000000000000018E-3</v>
      </c>
      <c r="I167" s="10">
        <f t="shared" si="18"/>
        <v>0.99447513812154698</v>
      </c>
      <c r="J167" s="17">
        <f t="shared" si="23"/>
        <v>2700</v>
      </c>
      <c r="K167" s="16"/>
      <c r="L167" s="17">
        <f t="shared" si="24"/>
        <v>0</v>
      </c>
    </row>
    <row r="168" spans="1:12" x14ac:dyDescent="0.25">
      <c r="A168" s="9" t="s">
        <v>9</v>
      </c>
      <c r="B168" s="29" t="s">
        <v>348</v>
      </c>
      <c r="C168" s="9">
        <v>511</v>
      </c>
      <c r="D168" s="9">
        <v>7500</v>
      </c>
      <c r="E168" s="9">
        <v>0.23400000000000001</v>
      </c>
      <c r="F168" s="9" t="s">
        <v>16</v>
      </c>
      <c r="G168" s="9">
        <v>0.23</v>
      </c>
      <c r="H168" s="9">
        <f t="shared" si="17"/>
        <v>4.0000000000000036E-3</v>
      </c>
      <c r="I168" s="10">
        <f t="shared" si="18"/>
        <v>0.98290598290598286</v>
      </c>
      <c r="J168" s="17">
        <f t="shared" si="23"/>
        <v>1725</v>
      </c>
      <c r="K168" s="16"/>
      <c r="L168" s="17">
        <f t="shared" si="24"/>
        <v>0</v>
      </c>
    </row>
    <row r="169" spans="1:12" x14ac:dyDescent="0.25">
      <c r="A169" s="9" t="s">
        <v>20</v>
      </c>
      <c r="B169" s="29" t="s">
        <v>373</v>
      </c>
      <c r="C169" s="9">
        <v>525</v>
      </c>
      <c r="D169" s="9">
        <v>215.28</v>
      </c>
      <c r="E169" s="9">
        <v>11.54</v>
      </c>
      <c r="F169" s="9" t="s">
        <v>10</v>
      </c>
      <c r="G169" s="9">
        <v>11.54</v>
      </c>
      <c r="H169" s="9">
        <f t="shared" si="17"/>
        <v>0</v>
      </c>
      <c r="I169" s="10">
        <f t="shared" si="18"/>
        <v>1</v>
      </c>
      <c r="J169" s="17">
        <f t="shared" si="23"/>
        <v>2484.3311999999996</v>
      </c>
      <c r="K169" s="16"/>
      <c r="L169" s="17">
        <f t="shared" si="24"/>
        <v>0</v>
      </c>
    </row>
    <row r="170" spans="1:12" x14ac:dyDescent="0.25">
      <c r="A170" s="9" t="s">
        <v>20</v>
      </c>
      <c r="B170" s="29" t="s">
        <v>374</v>
      </c>
      <c r="C170" s="9">
        <v>526</v>
      </c>
      <c r="D170" s="9">
        <v>107.64</v>
      </c>
      <c r="E170" s="9">
        <v>4.68</v>
      </c>
      <c r="F170" s="9" t="s">
        <v>10</v>
      </c>
      <c r="G170" s="9">
        <v>4.68</v>
      </c>
      <c r="H170" s="9">
        <f t="shared" si="17"/>
        <v>0</v>
      </c>
      <c r="I170" s="10">
        <f t="shared" si="18"/>
        <v>1</v>
      </c>
      <c r="J170" s="17">
        <f t="shared" si="23"/>
        <v>503.75519999999995</v>
      </c>
      <c r="K170" s="16"/>
      <c r="L170" s="17">
        <f t="shared" si="24"/>
        <v>0</v>
      </c>
    </row>
    <row r="171" spans="1:12" x14ac:dyDescent="0.25">
      <c r="A171" s="9" t="s">
        <v>20</v>
      </c>
      <c r="B171" s="29" t="s">
        <v>375</v>
      </c>
      <c r="C171" s="9">
        <v>527</v>
      </c>
      <c r="D171" s="9">
        <v>107.64</v>
      </c>
      <c r="E171" s="9">
        <v>4.68</v>
      </c>
      <c r="F171" s="9" t="s">
        <v>10</v>
      </c>
      <c r="G171" s="9">
        <v>4.68</v>
      </c>
      <c r="H171" s="9">
        <f t="shared" si="17"/>
        <v>0</v>
      </c>
      <c r="I171" s="10">
        <f t="shared" si="18"/>
        <v>1</v>
      </c>
      <c r="J171" s="17">
        <f t="shared" si="23"/>
        <v>503.75519999999995</v>
      </c>
      <c r="K171" s="16"/>
      <c r="L171" s="17">
        <f t="shared" si="24"/>
        <v>0</v>
      </c>
    </row>
    <row r="172" spans="1:12" x14ac:dyDescent="0.25">
      <c r="A172" s="9" t="s">
        <v>20</v>
      </c>
      <c r="B172" s="29" t="s">
        <v>376</v>
      </c>
      <c r="C172" s="9">
        <v>528</v>
      </c>
      <c r="D172" s="9">
        <v>200</v>
      </c>
      <c r="E172" s="9">
        <v>2</v>
      </c>
      <c r="F172" s="9" t="s">
        <v>10</v>
      </c>
      <c r="G172" s="9">
        <v>2</v>
      </c>
      <c r="H172" s="9">
        <f t="shared" si="17"/>
        <v>0</v>
      </c>
      <c r="I172" s="10">
        <f t="shared" si="18"/>
        <v>1</v>
      </c>
      <c r="J172" s="17">
        <f t="shared" si="23"/>
        <v>400</v>
      </c>
      <c r="K172" s="16"/>
      <c r="L172" s="17">
        <f t="shared" si="24"/>
        <v>0</v>
      </c>
    </row>
    <row r="173" spans="1:12" x14ac:dyDescent="0.25">
      <c r="A173" s="9" t="s">
        <v>29</v>
      </c>
      <c r="B173" s="29" t="s">
        <v>275</v>
      </c>
      <c r="C173" s="9">
        <v>549</v>
      </c>
      <c r="D173" s="9">
        <v>800</v>
      </c>
      <c r="E173" s="9">
        <v>1</v>
      </c>
      <c r="F173" s="9" t="s">
        <v>12</v>
      </c>
      <c r="G173" s="9">
        <v>1</v>
      </c>
      <c r="H173" s="9">
        <f t="shared" si="17"/>
        <v>0</v>
      </c>
      <c r="I173" s="10">
        <f t="shared" si="18"/>
        <v>1</v>
      </c>
      <c r="J173" s="17">
        <f>D173*G173</f>
        <v>800</v>
      </c>
      <c r="K173" s="16"/>
      <c r="L173" s="17">
        <f>D173*E173*K173</f>
        <v>0</v>
      </c>
    </row>
    <row r="174" spans="1:12" x14ac:dyDescent="0.25">
      <c r="A174" s="9" t="s">
        <v>18</v>
      </c>
      <c r="B174" s="29" t="s">
        <v>528</v>
      </c>
      <c r="C174" s="9"/>
      <c r="D174" s="9">
        <v>600</v>
      </c>
      <c r="E174" s="9">
        <v>1</v>
      </c>
      <c r="F174" s="9" t="s">
        <v>12</v>
      </c>
      <c r="G174" s="9"/>
      <c r="H174" s="9">
        <f t="shared" ref="H174" si="25">E174-G174</f>
        <v>1</v>
      </c>
      <c r="I174" s="10">
        <f t="shared" ref="I174" si="26">G174/E174</f>
        <v>0</v>
      </c>
      <c r="J174" s="17">
        <f>D174*G174</f>
        <v>0</v>
      </c>
      <c r="K174" s="16">
        <v>1</v>
      </c>
      <c r="L174" s="17">
        <f>D174*E174*K174</f>
        <v>600</v>
      </c>
    </row>
    <row r="175" spans="1:12" ht="15.75" x14ac:dyDescent="0.25">
      <c r="J175" s="21">
        <f>SUM(J4:J174)</f>
        <v>1105734.5077739998</v>
      </c>
      <c r="L175" s="21">
        <f>SUM(L4:L174)</f>
        <v>5650</v>
      </c>
    </row>
  </sheetData>
  <autoFilter ref="A3:O172" xr:uid="{00000000-0009-0000-0000-00007D000000}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3:O175"/>
  <sheetViews>
    <sheetView topLeftCell="C1" zoomScale="85" zoomScaleNormal="85" workbookViewId="0">
      <selection activeCell="K145" sqref="K142:K145"/>
    </sheetView>
  </sheetViews>
  <sheetFormatPr defaultRowHeight="15" x14ac:dyDescent="0.25"/>
  <cols>
    <col min="1" max="1" width="29.140625" customWidth="1"/>
    <col min="2" max="2" width="50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SUMIF($A$4:$A$1509,"AAIDHUL MIAH",$L$4:$L$1509)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SUMIF($A$4:$A$1509,"EBI ABRAHAM",$L$4:$L$1509)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SUMIF($A$4:$A$1509,"JMJ WATERPROOING ENTERPRISES",$L$4:$L$1509)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SUMIF($A$4:$A$1509,"KRIUTTIBAS DAS",$L$4:$L$1509)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SUMIF($A$4:$A$1509,"LEGENDRY LANDSCAPE",$L$4:$L$1509)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</v>
      </c>
      <c r="F9" s="9" t="s">
        <v>14</v>
      </c>
      <c r="G9" s="9">
        <v>18</v>
      </c>
      <c r="H9" s="9">
        <f t="shared" si="0"/>
        <v>0</v>
      </c>
      <c r="I9" s="10">
        <f t="shared" si="1"/>
        <v>1</v>
      </c>
      <c r="J9" s="17">
        <f t="shared" si="2"/>
        <v>2540.16</v>
      </c>
      <c r="K9" s="16"/>
      <c r="L9" s="17">
        <f t="shared" si="3"/>
        <v>0</v>
      </c>
      <c r="N9" s="17" t="s">
        <v>39</v>
      </c>
      <c r="O9" s="17">
        <f>SUMIF($A$4:$A$1509,"MANJUNATHA P",$L$4:$L$1509)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60.55</v>
      </c>
      <c r="F10" s="9" t="s">
        <v>14</v>
      </c>
      <c r="G10" s="9">
        <v>60.55</v>
      </c>
      <c r="H10" s="9">
        <f t="shared" si="0"/>
        <v>0</v>
      </c>
      <c r="I10" s="10">
        <f t="shared" si="1"/>
        <v>1</v>
      </c>
      <c r="J10" s="17">
        <f t="shared" si="2"/>
        <v>8544.8160000000007</v>
      </c>
      <c r="K10" s="16"/>
      <c r="L10" s="17">
        <f t="shared" si="3"/>
        <v>0</v>
      </c>
      <c r="N10" s="17" t="s">
        <v>66</v>
      </c>
      <c r="O10" s="17">
        <f>SUMIF($A$4:$A$1509,"NAGARAJ",$L$4:$L$1509)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5.5640000000000001</v>
      </c>
      <c r="F11" s="9" t="s">
        <v>14</v>
      </c>
      <c r="G11" s="9">
        <v>5.56</v>
      </c>
      <c r="H11" s="9">
        <f t="shared" si="0"/>
        <v>4.0000000000004476E-3</v>
      </c>
      <c r="I11" s="10">
        <f t="shared" si="1"/>
        <v>0.99928109273903654</v>
      </c>
      <c r="J11" s="17">
        <f t="shared" si="2"/>
        <v>1176.9407999999999</v>
      </c>
      <c r="K11" s="16"/>
      <c r="L11" s="17">
        <f t="shared" si="3"/>
        <v>0</v>
      </c>
      <c r="N11" s="17" t="s">
        <v>18</v>
      </c>
      <c r="O11" s="17">
        <f>SUMIF($A$4:$A$1509,"PRAKASH H N",$L$4:$L$1509)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27.51</v>
      </c>
      <c r="F12" s="9" t="s">
        <v>14</v>
      </c>
      <c r="G12" s="9">
        <v>27.51</v>
      </c>
      <c r="H12" s="9">
        <f t="shared" si="0"/>
        <v>0</v>
      </c>
      <c r="I12" s="10">
        <f t="shared" si="1"/>
        <v>1</v>
      </c>
      <c r="J12" s="17">
        <f t="shared" si="2"/>
        <v>3882.2112000000002</v>
      </c>
      <c r="K12" s="16"/>
      <c r="L12" s="17">
        <f t="shared" si="3"/>
        <v>0</v>
      </c>
      <c r="N12" s="17" t="s">
        <v>30</v>
      </c>
      <c r="O12" s="17">
        <f>SUMIF($A$4:$A$1509,"RAMAKRUSHNA PRADHAN",$L$4:$L$1509)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59.29</v>
      </c>
      <c r="F13" s="9" t="s">
        <v>10</v>
      </c>
      <c r="G13" s="9">
        <v>59.29</v>
      </c>
      <c r="H13" s="9">
        <f t="shared" si="0"/>
        <v>0</v>
      </c>
      <c r="I13" s="10">
        <f t="shared" si="1"/>
        <v>1</v>
      </c>
      <c r="J13" s="17">
        <f t="shared" si="2"/>
        <v>1304.3799999999999</v>
      </c>
      <c r="K13" s="16"/>
      <c r="L13" s="17">
        <f t="shared" si="3"/>
        <v>0</v>
      </c>
      <c r="N13" s="17" t="s">
        <v>21</v>
      </c>
      <c r="O13" s="17">
        <f>SUMIF($A$4:$A$1509,"RUPAK NAYAK",$L$4:$L$1509)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151.12</v>
      </c>
      <c r="F14" s="9" t="s">
        <v>10</v>
      </c>
      <c r="G14" s="9">
        <v>50</v>
      </c>
      <c r="H14" s="9">
        <f t="shared" si="0"/>
        <v>101.12</v>
      </c>
      <c r="I14" s="10">
        <f t="shared" si="1"/>
        <v>0.33086289041821071</v>
      </c>
      <c r="J14" s="17">
        <f t="shared" si="2"/>
        <v>2150</v>
      </c>
      <c r="K14" s="16"/>
      <c r="L14" s="17">
        <f t="shared" si="3"/>
        <v>0</v>
      </c>
      <c r="N14" s="17" t="s">
        <v>32</v>
      </c>
      <c r="O14" s="17">
        <f>SUMIF($A$4:$A$1509,"SANTOSH KUMAR",$L$4:$L$1509)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9.27</v>
      </c>
      <c r="F15" s="9" t="s">
        <v>14</v>
      </c>
      <c r="G15" s="9">
        <v>9.27</v>
      </c>
      <c r="H15" s="9">
        <f t="shared" si="0"/>
        <v>0</v>
      </c>
      <c r="I15" s="10">
        <f t="shared" si="1"/>
        <v>1</v>
      </c>
      <c r="J15" s="17">
        <f t="shared" si="2"/>
        <v>1308.1823999999999</v>
      </c>
      <c r="K15" s="16"/>
      <c r="L15" s="17">
        <f t="shared" si="3"/>
        <v>0</v>
      </c>
      <c r="N15" s="17" t="s">
        <v>9</v>
      </c>
      <c r="O15" s="17">
        <f>SUMIF($A$4:$A$1509,"SARAT BARMAN",$L$4:$L$1509)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SUMIF($A$4:$A$1509,"SAVITA DEVI",$L$4:$L$1509)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SUMIF($A$4:$A$1509,"SHOKAT",$L$4:$L$1509)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5.093</v>
      </c>
      <c r="F18" s="9" t="s">
        <v>14</v>
      </c>
      <c r="G18" s="9">
        <v>5.09</v>
      </c>
      <c r="H18" s="9">
        <f t="shared" si="0"/>
        <v>3.0000000000001137E-3</v>
      </c>
      <c r="I18" s="10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SUMIF($A$4:$A$1509,"SHREE DM STEEL FURNITURE AND INTERIOR",$L$4:$L$1509)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2.782</v>
      </c>
      <c r="F19" s="9" t="s">
        <v>14</v>
      </c>
      <c r="G19" s="9">
        <v>2.78</v>
      </c>
      <c r="H19" s="9">
        <f t="shared" si="0"/>
        <v>2.0000000000002238E-3</v>
      </c>
      <c r="I19" s="10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SUMIF($A$4:$A$1509,"SK ANSAR HOSSIAN",$L$4:$L$1509)</f>
        <v>0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5.9290000000000003</v>
      </c>
      <c r="F20" s="9" t="s">
        <v>14</v>
      </c>
      <c r="G20" s="9">
        <v>5.93</v>
      </c>
      <c r="H20" s="9">
        <f t="shared" si="0"/>
        <v>-9.9999999999944578E-4</v>
      </c>
      <c r="I20" s="10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SUMIF($A$4:$A$1509,"SREE VINAYAKA ELECTRICALS",$L$4:$L$1509)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0.37</v>
      </c>
      <c r="F21" s="9" t="s">
        <v>16</v>
      </c>
      <c r="G21" s="9">
        <v>0.37</v>
      </c>
      <c r="H21" s="9">
        <f t="shared" si="0"/>
        <v>0</v>
      </c>
      <c r="I21" s="10">
        <f t="shared" si="1"/>
        <v>1</v>
      </c>
      <c r="J21" s="17">
        <f t="shared" si="2"/>
        <v>2775</v>
      </c>
      <c r="K21" s="16"/>
      <c r="L21" s="17">
        <f t="shared" si="3"/>
        <v>0</v>
      </c>
      <c r="N21" s="17" t="s">
        <v>58</v>
      </c>
      <c r="O21" s="17">
        <f>SUMIF($A$4:$A$1509,"SRI CHOWDESHWARI WATER SUPPLY",$L$4:$L$1509)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3375</v>
      </c>
      <c r="K22" s="16"/>
      <c r="L22" s="17">
        <f t="shared" si="3"/>
        <v>0</v>
      </c>
      <c r="N22" s="17" t="s">
        <v>29</v>
      </c>
      <c r="O22" s="17">
        <f>SUMIF($A$4:$A$1509,"SUBHASMITA DAS",$L$4:$L$1509)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4125</v>
      </c>
      <c r="K23" s="16"/>
      <c r="L23" s="17">
        <f t="shared" si="3"/>
        <v>0</v>
      </c>
      <c r="N23" s="17" t="s">
        <v>80</v>
      </c>
      <c r="O23" s="17">
        <f>SUMIF($A$4:$A$1509,"UDHABHAI R PARMAR",$L$4:$L$1509)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3750</v>
      </c>
      <c r="K24" s="16"/>
      <c r="L24" s="17">
        <f t="shared" si="3"/>
        <v>0</v>
      </c>
      <c r="N24" s="17" t="s">
        <v>15</v>
      </c>
      <c r="O24" s="17">
        <f>SUMIF($A$4:$A$1509,"V VENKATANARAYANA",$L$4:$L$1509)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1.25</v>
      </c>
      <c r="F25" s="9" t="s">
        <v>16</v>
      </c>
      <c r="G25" s="9">
        <v>1.25</v>
      </c>
      <c r="H25" s="9">
        <f t="shared" si="0"/>
        <v>0</v>
      </c>
      <c r="I25" s="10">
        <f t="shared" si="1"/>
        <v>1</v>
      </c>
      <c r="J25" s="17">
        <f t="shared" si="2"/>
        <v>9375</v>
      </c>
      <c r="K25" s="16"/>
      <c r="L25" s="17">
        <f t="shared" si="3"/>
        <v>0</v>
      </c>
      <c r="N25" s="17" t="s">
        <v>42</v>
      </c>
      <c r="O25" s="17">
        <f>SUMIF($A$4:$A$1509,"YELLAPPA C",$L$4:$L$1509)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1050</v>
      </c>
      <c r="K26" s="16"/>
      <c r="L26" s="17">
        <f t="shared" si="3"/>
        <v>0</v>
      </c>
      <c r="N26" s="17" t="s">
        <v>44</v>
      </c>
      <c r="O26" s="17">
        <f>SUMIF($A$4:$A$1509,"RABIUL MOLLA",$L$4:$L$1509)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10000</v>
      </c>
      <c r="E27" s="9">
        <v>0.14000000000000001</v>
      </c>
      <c r="F27" s="9" t="s">
        <v>16</v>
      </c>
      <c r="G27" s="9">
        <v>0.14000000000000001</v>
      </c>
      <c r="H27" s="9">
        <f t="shared" si="0"/>
        <v>0</v>
      </c>
      <c r="I27" s="10">
        <f t="shared" si="1"/>
        <v>1</v>
      </c>
      <c r="J27" s="17">
        <f t="shared" si="2"/>
        <v>1400.0000000000002</v>
      </c>
      <c r="K27" s="16"/>
      <c r="L27" s="17">
        <f t="shared" si="3"/>
        <v>0</v>
      </c>
      <c r="N27" s="17" t="s">
        <v>40</v>
      </c>
      <c r="O27" s="17">
        <f>SUMIF($A$4:$A$1509,"KOUSHIK MANDAL",$L$4:$L$1509)</f>
        <v>0</v>
      </c>
    </row>
    <row r="28" spans="1:15" x14ac:dyDescent="0.25">
      <c r="A28" s="9" t="s">
        <v>66</v>
      </c>
      <c r="B28" s="29" t="s">
        <v>105</v>
      </c>
      <c r="C28" s="9">
        <v>41</v>
      </c>
      <c r="D28" s="9">
        <v>301.392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7980.8601600000002</v>
      </c>
      <c r="K28" s="16"/>
      <c r="L28" s="17">
        <f t="shared" si="3"/>
        <v>0</v>
      </c>
      <c r="N28" s="17" t="s">
        <v>34</v>
      </c>
      <c r="O28" s="17">
        <f>SUMIF($A$4:$A$1509,"SHEKAR T",$L$4:$L$1509)</f>
        <v>0</v>
      </c>
    </row>
    <row r="29" spans="1:15" ht="15.75" x14ac:dyDescent="0.25">
      <c r="A29" s="9" t="s">
        <v>66</v>
      </c>
      <c r="B29" s="29" t="s">
        <v>106</v>
      </c>
      <c r="C29" s="9">
        <v>42</v>
      </c>
      <c r="D29" s="9">
        <v>301.392</v>
      </c>
      <c r="E29" s="9">
        <v>23.64</v>
      </c>
      <c r="F29" s="9" t="s">
        <v>10</v>
      </c>
      <c r="G29" s="9">
        <v>23.64</v>
      </c>
      <c r="H29" s="9">
        <f t="shared" si="0"/>
        <v>0</v>
      </c>
      <c r="I29" s="10">
        <f t="shared" si="1"/>
        <v>1</v>
      </c>
      <c r="J29" s="17">
        <f t="shared" si="2"/>
        <v>7124.9068800000005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107</v>
      </c>
      <c r="C30" s="9">
        <v>43</v>
      </c>
      <c r="D30" s="9">
        <v>301.392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16492.170239999999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108</v>
      </c>
      <c r="C31" s="9">
        <v>44</v>
      </c>
      <c r="D31" s="9">
        <v>301.392</v>
      </c>
      <c r="E31" s="9">
        <v>41.28</v>
      </c>
      <c r="F31" s="9" t="s">
        <v>10</v>
      </c>
      <c r="G31" s="9">
        <v>41.28</v>
      </c>
      <c r="H31" s="9">
        <f t="shared" si="0"/>
        <v>0</v>
      </c>
      <c r="I31" s="10">
        <f t="shared" si="1"/>
        <v>1</v>
      </c>
      <c r="J31" s="17">
        <f t="shared" si="2"/>
        <v>12441.46176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301.392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37972.378079999995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12.26</v>
      </c>
      <c r="H33" s="9">
        <f t="shared" si="0"/>
        <v>0</v>
      </c>
      <c r="I33" s="10">
        <f t="shared" si="1"/>
        <v>1</v>
      </c>
      <c r="J33" s="17">
        <f t="shared" si="2"/>
        <v>3695.06592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301.392</v>
      </c>
      <c r="E34" s="9">
        <v>9.2505000000000006</v>
      </c>
      <c r="F34" s="9" t="s">
        <v>10</v>
      </c>
      <c r="G34" s="9">
        <v>9.25</v>
      </c>
      <c r="H34" s="9">
        <f t="shared" si="0"/>
        <v>5.0000000000061107E-4</v>
      </c>
      <c r="I34" s="10">
        <f t="shared" si="1"/>
        <v>0.99994594886762866</v>
      </c>
      <c r="J34" s="17">
        <f t="shared" si="2"/>
        <v>2787.8759999999997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9.9</v>
      </c>
      <c r="F35" s="9" t="s">
        <v>14</v>
      </c>
      <c r="G35" s="9">
        <v>9.9</v>
      </c>
      <c r="H35" s="9">
        <f t="shared" si="0"/>
        <v>0</v>
      </c>
      <c r="I35" s="10">
        <f t="shared" si="1"/>
        <v>1</v>
      </c>
      <c r="J35" s="17">
        <f t="shared" si="2"/>
        <v>2227.5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1980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4.74</v>
      </c>
      <c r="F37" s="9" t="s">
        <v>14</v>
      </c>
      <c r="G37" s="9">
        <v>4.74</v>
      </c>
      <c r="H37" s="9">
        <f t="shared" si="0"/>
        <v>0</v>
      </c>
      <c r="I37" s="10">
        <f t="shared" si="1"/>
        <v>1</v>
      </c>
      <c r="J37" s="17">
        <f t="shared" si="2"/>
        <v>4266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2.85</v>
      </c>
      <c r="F38" s="9" t="s">
        <v>14</v>
      </c>
      <c r="G38" s="9">
        <v>2.85</v>
      </c>
      <c r="H38" s="9">
        <f t="shared" si="0"/>
        <v>0</v>
      </c>
      <c r="I38" s="10">
        <f t="shared" si="1"/>
        <v>1</v>
      </c>
      <c r="J38" s="17">
        <f t="shared" si="2"/>
        <v>5700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13.083</v>
      </c>
      <c r="F39" s="9" t="s">
        <v>14</v>
      </c>
      <c r="G39" s="9">
        <v>13.08</v>
      </c>
      <c r="H39" s="9">
        <f t="shared" si="0"/>
        <v>3.0000000000001137E-3</v>
      </c>
      <c r="I39" s="10">
        <f t="shared" si="1"/>
        <v>0.99977069479477187</v>
      </c>
      <c r="J39" s="17">
        <f t="shared" si="2"/>
        <v>2943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1.7010000000000001</v>
      </c>
      <c r="F40" s="9" t="s">
        <v>14</v>
      </c>
      <c r="G40" s="9">
        <v>1.7</v>
      </c>
      <c r="H40" s="9">
        <f t="shared" si="0"/>
        <v>1.0000000000001119E-3</v>
      </c>
      <c r="I40" s="10">
        <f t="shared" si="1"/>
        <v>0.99941211052322154</v>
      </c>
      <c r="J40" s="17">
        <f t="shared" si="2"/>
        <v>3400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0.5</v>
      </c>
      <c r="F42" s="9" t="s">
        <v>16</v>
      </c>
      <c r="G42" s="9">
        <v>0.5</v>
      </c>
      <c r="H42" s="9">
        <f t="shared" si="0"/>
        <v>0</v>
      </c>
      <c r="I42" s="10">
        <f t="shared" si="1"/>
        <v>1</v>
      </c>
      <c r="J42" s="17">
        <f t="shared" si="2"/>
        <v>3750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1.1000000000000001</v>
      </c>
      <c r="F43" s="9" t="s">
        <v>16</v>
      </c>
      <c r="G43" s="9">
        <v>1.1000000000000001</v>
      </c>
      <c r="H43" s="9">
        <f t="shared" si="0"/>
        <v>0</v>
      </c>
      <c r="I43" s="10">
        <f t="shared" si="1"/>
        <v>1</v>
      </c>
      <c r="J43" s="17">
        <f t="shared" si="2"/>
        <v>8250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0.14000000000000001</v>
      </c>
      <c r="F44" s="9" t="s">
        <v>16</v>
      </c>
      <c r="G44" s="9">
        <v>0.14000000000000001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10000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1500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124</v>
      </c>
      <c r="C46" s="9">
        <v>84</v>
      </c>
      <c r="D46" s="9">
        <v>301.392</v>
      </c>
      <c r="E46" s="9">
        <v>41.58</v>
      </c>
      <c r="F46" s="9" t="s">
        <v>10</v>
      </c>
      <c r="G46" s="9">
        <v>41.58</v>
      </c>
      <c r="H46" s="9">
        <f t="shared" si="0"/>
        <v>0</v>
      </c>
      <c r="I46" s="10">
        <f t="shared" si="1"/>
        <v>1</v>
      </c>
      <c r="J46" s="17">
        <f t="shared" si="2"/>
        <v>12531.879359999999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125</v>
      </c>
      <c r="C47" s="9">
        <v>85</v>
      </c>
      <c r="D47" s="9">
        <v>301.392</v>
      </c>
      <c r="E47" s="9">
        <v>125.21</v>
      </c>
      <c r="F47" s="9" t="s">
        <v>10</v>
      </c>
      <c r="G47" s="9">
        <v>125.21</v>
      </c>
      <c r="H47" s="9">
        <f t="shared" si="0"/>
        <v>0</v>
      </c>
      <c r="I47" s="10">
        <f t="shared" si="1"/>
        <v>1</v>
      </c>
      <c r="J47" s="17">
        <f t="shared" si="2"/>
        <v>37737.29232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126</v>
      </c>
      <c r="C48" s="9">
        <v>86</v>
      </c>
      <c r="D48" s="9">
        <v>301.392</v>
      </c>
      <c r="E48" s="9">
        <v>12.26</v>
      </c>
      <c r="F48" s="9" t="s">
        <v>10</v>
      </c>
      <c r="G48" s="9">
        <v>12.26</v>
      </c>
      <c r="H48" s="9">
        <f t="shared" si="0"/>
        <v>0</v>
      </c>
      <c r="I48" s="10">
        <f t="shared" si="1"/>
        <v>1</v>
      </c>
      <c r="J48" s="17">
        <f t="shared" si="2"/>
        <v>3695.06592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127</v>
      </c>
      <c r="C49" s="9">
        <v>87</v>
      </c>
      <c r="D49" s="9">
        <v>301.392</v>
      </c>
      <c r="E49" s="9">
        <v>9.8149999999999995</v>
      </c>
      <c r="F49" s="9" t="s">
        <v>10</v>
      </c>
      <c r="G49" s="9">
        <v>9.82</v>
      </c>
      <c r="H49" s="9">
        <f t="shared" si="0"/>
        <v>-5.0000000000007816E-3</v>
      </c>
      <c r="I49" s="10">
        <f t="shared" si="1"/>
        <v>1.000509424350484</v>
      </c>
      <c r="J49" s="17">
        <f t="shared" si="2"/>
        <v>2959.6694400000001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2.3239999999999998</v>
      </c>
      <c r="F50" s="9" t="s">
        <v>14</v>
      </c>
      <c r="G50" s="9">
        <v>2.3199999999999998</v>
      </c>
      <c r="H50" s="9">
        <f t="shared" si="0"/>
        <v>4.0000000000000036E-3</v>
      </c>
      <c r="I50" s="10">
        <f t="shared" si="1"/>
        <v>0.99827882960413084</v>
      </c>
      <c r="J50" s="17">
        <f t="shared" si="2"/>
        <v>4640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13.561</v>
      </c>
      <c r="F51" s="9" t="s">
        <v>14</v>
      </c>
      <c r="G51" s="9">
        <v>13.56</v>
      </c>
      <c r="H51" s="9">
        <f t="shared" si="0"/>
        <v>9.9999999999944578E-4</v>
      </c>
      <c r="I51" s="10">
        <f t="shared" si="1"/>
        <v>0.99992625912543331</v>
      </c>
      <c r="J51" s="17">
        <f t="shared" si="2"/>
        <v>3051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1.4059999999999999</v>
      </c>
      <c r="F52" s="9" t="s">
        <v>14</v>
      </c>
      <c r="G52" s="9">
        <v>1.41</v>
      </c>
      <c r="H52" s="9">
        <f t="shared" si="0"/>
        <v>-4.0000000000000036E-3</v>
      </c>
      <c r="I52" s="10">
        <f t="shared" si="1"/>
        <v>1.0028449502133712</v>
      </c>
      <c r="J52" s="17">
        <f t="shared" si="2"/>
        <v>2820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5000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100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140</v>
      </c>
      <c r="C61" s="9">
        <v>116</v>
      </c>
      <c r="D61" s="9">
        <v>50</v>
      </c>
      <c r="E61" s="9">
        <v>43</v>
      </c>
      <c r="F61" s="9" t="s">
        <v>13</v>
      </c>
      <c r="G61" s="9">
        <v>43</v>
      </c>
      <c r="H61" s="9">
        <f t="shared" si="0"/>
        <v>0</v>
      </c>
      <c r="I61" s="10">
        <f t="shared" si="1"/>
        <v>1</v>
      </c>
      <c r="J61" s="17">
        <f t="shared" si="2"/>
        <v>2150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2.0000000000095497E-3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0"/>
        <v>0</v>
      </c>
      <c r="I67" s="10">
        <f t="shared" si="1"/>
        <v>1</v>
      </c>
      <c r="J67" s="17">
        <f t="shared" si="2"/>
        <v>2000.1439999999998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46.88</v>
      </c>
      <c r="H68" s="9">
        <f t="shared" si="0"/>
        <v>0</v>
      </c>
      <c r="I68" s="10">
        <f t="shared" si="1"/>
        <v>1</v>
      </c>
      <c r="J68" s="17">
        <f t="shared" si="2"/>
        <v>3075.328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61" si="6">D69*G69</f>
        <v>184.06440000000001</v>
      </c>
      <c r="K69" s="16"/>
      <c r="L69" s="17">
        <f t="shared" ref="L69:L161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177.42</v>
      </c>
      <c r="H71" s="9">
        <f t="shared" si="4"/>
        <v>0</v>
      </c>
      <c r="I71" s="10">
        <f t="shared" si="5"/>
        <v>1</v>
      </c>
      <c r="J71" s="17">
        <f t="shared" si="6"/>
        <v>1909.0391999999999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60.55</v>
      </c>
      <c r="F72" s="9" t="s">
        <v>10</v>
      </c>
      <c r="G72" s="9">
        <v>60.55</v>
      </c>
      <c r="H72" s="9">
        <f t="shared" si="4"/>
        <v>0</v>
      </c>
      <c r="I72" s="10">
        <f t="shared" si="5"/>
        <v>1</v>
      </c>
      <c r="J72" s="17">
        <f t="shared" si="6"/>
        <v>8472.882599999999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f t="shared" si="4"/>
        <v>0</v>
      </c>
      <c r="I73" s="10">
        <f t="shared" si="5"/>
        <v>1</v>
      </c>
      <c r="J73" s="17">
        <f t="shared" si="6"/>
        <v>23335.060319999997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165.15100000000001</v>
      </c>
      <c r="F74" s="9" t="s">
        <v>10</v>
      </c>
      <c r="G74" s="9">
        <v>130</v>
      </c>
      <c r="H74" s="9">
        <f t="shared" si="4"/>
        <v>35.15100000000001</v>
      </c>
      <c r="I74" s="10">
        <f t="shared" si="5"/>
        <v>0.78715841865928748</v>
      </c>
      <c r="J74" s="17">
        <f t="shared" si="6"/>
        <v>25187.760000000002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f t="shared" si="4"/>
        <v>2.0000000000024443E-3</v>
      </c>
      <c r="I76" s="10">
        <f t="shared" si="5"/>
        <v>0.99996756511303553</v>
      </c>
      <c r="J76" s="17">
        <f t="shared" si="6"/>
        <v>8628.2071199999991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175.88300000000001</v>
      </c>
      <c r="F77" s="9" t="s">
        <v>10</v>
      </c>
      <c r="G77" s="9">
        <v>175.88</v>
      </c>
      <c r="H77" s="9">
        <f t="shared" si="4"/>
        <v>3.0000000000143245E-3</v>
      </c>
      <c r="I77" s="10">
        <f t="shared" si="5"/>
        <v>0.99998294320656334</v>
      </c>
      <c r="J77" s="17">
        <f t="shared" si="6"/>
        <v>24611.240159999998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136.66999999999999</v>
      </c>
      <c r="F78" s="9" t="s">
        <v>10</v>
      </c>
      <c r="G78" s="9">
        <v>136.66999999999999</v>
      </c>
      <c r="H78" s="9">
        <f t="shared" si="4"/>
        <v>0</v>
      </c>
      <c r="I78" s="10">
        <f t="shared" si="5"/>
        <v>1</v>
      </c>
      <c r="J78" s="17">
        <f t="shared" si="6"/>
        <v>26480.08584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8.8699999999999992</v>
      </c>
      <c r="F79" s="9" t="s">
        <v>10</v>
      </c>
      <c r="G79" s="9">
        <v>8.8699999999999992</v>
      </c>
      <c r="H79" s="9">
        <f t="shared" si="4"/>
        <v>0</v>
      </c>
      <c r="I79" s="10">
        <f t="shared" si="5"/>
        <v>1</v>
      </c>
      <c r="J79" s="17">
        <f t="shared" si="6"/>
        <v>1241.1968399999998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36.94</v>
      </c>
      <c r="F80" s="9" t="s">
        <v>10</v>
      </c>
      <c r="G80" s="9">
        <v>36.94</v>
      </c>
      <c r="H80" s="9">
        <f t="shared" si="4"/>
        <v>0</v>
      </c>
      <c r="I80" s="10">
        <f t="shared" si="5"/>
        <v>1</v>
      </c>
      <c r="J80" s="17">
        <f t="shared" si="6"/>
        <v>5169.0880799999995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112.48</v>
      </c>
      <c r="F81" s="9" t="s">
        <v>10</v>
      </c>
      <c r="G81" s="9">
        <v>112.48</v>
      </c>
      <c r="H81" s="9">
        <f t="shared" si="4"/>
        <v>0</v>
      </c>
      <c r="I81" s="10">
        <f t="shared" si="5"/>
        <v>1</v>
      </c>
      <c r="J81" s="17">
        <f t="shared" si="6"/>
        <v>21793.224960000003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124.218</v>
      </c>
      <c r="F82" s="9" t="s">
        <v>10</v>
      </c>
      <c r="G82" s="9">
        <v>124.22</v>
      </c>
      <c r="H82" s="9">
        <f t="shared" si="4"/>
        <v>-1.9999999999953388E-3</v>
      </c>
      <c r="I82" s="10">
        <f t="shared" si="5"/>
        <v>1.0000161007261428</v>
      </c>
      <c r="J82" s="17">
        <f t="shared" si="6"/>
        <v>26742.081600000001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28.584</v>
      </c>
      <c r="F83" s="9" t="s">
        <v>10</v>
      </c>
      <c r="G83" s="9">
        <v>28.58</v>
      </c>
      <c r="H83" s="9">
        <f t="shared" si="4"/>
        <v>4.0000000000013358E-3</v>
      </c>
      <c r="I83" s="10">
        <f t="shared" si="5"/>
        <v>0.99986006157290785</v>
      </c>
      <c r="J83" s="17">
        <f t="shared" si="6"/>
        <v>6152.7023999999992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14.246</v>
      </c>
      <c r="F84" s="9" t="s">
        <v>10</v>
      </c>
      <c r="G84" s="9">
        <v>14.25</v>
      </c>
      <c r="H84" s="9">
        <f t="shared" si="4"/>
        <v>-3.9999999999995595E-3</v>
      </c>
      <c r="I84" s="10">
        <f t="shared" si="5"/>
        <v>1.0002807805699845</v>
      </c>
      <c r="J84" s="17">
        <f t="shared" si="6"/>
        <v>1533.8700000000001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113.18899999999999</v>
      </c>
      <c r="F85" s="9" t="s">
        <v>10</v>
      </c>
      <c r="G85" s="9">
        <v>113.19</v>
      </c>
      <c r="H85" s="9">
        <f t="shared" si="4"/>
        <v>-1.0000000000047748E-3</v>
      </c>
      <c r="I85" s="10">
        <f t="shared" si="5"/>
        <v>1.000008834780765</v>
      </c>
      <c r="J85" s="17">
        <f t="shared" si="6"/>
        <v>24367.5432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14.246</v>
      </c>
      <c r="F86" s="9" t="s">
        <v>10</v>
      </c>
      <c r="G86" s="9">
        <v>14.25</v>
      </c>
      <c r="H86" s="9">
        <f t="shared" si="4"/>
        <v>-3.9999999999995595E-3</v>
      </c>
      <c r="I86" s="10">
        <f t="shared" si="5"/>
        <v>1.0002807805699845</v>
      </c>
      <c r="J86" s="17">
        <f t="shared" si="6"/>
        <v>1533.8700000000001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16</v>
      </c>
      <c r="F87" s="9" t="s">
        <v>13</v>
      </c>
      <c r="G87" s="9">
        <v>16</v>
      </c>
      <c r="H87" s="9">
        <f t="shared" si="4"/>
        <v>0</v>
      </c>
      <c r="I87" s="10">
        <f t="shared" si="5"/>
        <v>1</v>
      </c>
      <c r="J87" s="17">
        <f t="shared" si="6"/>
        <v>3200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4"/>
        <v>3.0000000000001137E-3</v>
      </c>
      <c r="I88" s="10">
        <f t="shared" si="5"/>
        <v>0.99988039708168874</v>
      </c>
      <c r="J88" s="17">
        <f t="shared" si="6"/>
        <v>5399.2223999999997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4"/>
        <v>0</v>
      </c>
      <c r="I89" s="10">
        <f t="shared" si="5"/>
        <v>1</v>
      </c>
      <c r="J89" s="17">
        <f t="shared" si="6"/>
        <v>2628.3543999999997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6570.1429999999991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f t="shared" si="4"/>
        <v>0</v>
      </c>
      <c r="I91" s="10">
        <f t="shared" si="5"/>
        <v>1</v>
      </c>
      <c r="J91" s="17">
        <f t="shared" si="6"/>
        <v>13137.031440000001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4"/>
        <v>3.9999999999977831E-3</v>
      </c>
      <c r="I92" s="10">
        <f t="shared" si="5"/>
        <v>0.99993111049876005</v>
      </c>
      <c r="J92" s="17">
        <f t="shared" si="6"/>
        <v>937.66899999999998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4"/>
        <v>4.0000000000190994E-3</v>
      </c>
      <c r="I93" s="10">
        <f t="shared" si="5"/>
        <v>0.99999288565106959</v>
      </c>
      <c r="J93" s="17">
        <f t="shared" si="6"/>
        <v>27233.781120000003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4"/>
        <v>3.0000000000427463E-3</v>
      </c>
      <c r="I94" s="10">
        <f t="shared" si="5"/>
        <v>0.99999477909479939</v>
      </c>
      <c r="J94" s="17">
        <f t="shared" si="6"/>
        <v>9279.9514999999992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f t="shared" si="4"/>
        <v>9.9999999997635314E-4</v>
      </c>
      <c r="I95" s="10">
        <f t="shared" si="5"/>
        <v>0.99999827886219028</v>
      </c>
      <c r="J95" s="17">
        <f t="shared" si="6"/>
        <v>15634.9791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18.16</v>
      </c>
      <c r="F96" s="9" t="s">
        <v>10</v>
      </c>
      <c r="G96" s="9">
        <v>16.34</v>
      </c>
      <c r="H96" s="9">
        <f t="shared" si="4"/>
        <v>1.8200000000000003</v>
      </c>
      <c r="I96" s="10">
        <f t="shared" si="5"/>
        <v>0.89977973568281933</v>
      </c>
      <c r="J96" s="17">
        <f t="shared" si="6"/>
        <v>4924.7452800000001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232</v>
      </c>
      <c r="C97" s="9">
        <v>217</v>
      </c>
      <c r="D97" s="9">
        <v>450</v>
      </c>
      <c r="E97" s="9">
        <v>3</v>
      </c>
      <c r="F97" s="9" t="s">
        <v>13</v>
      </c>
      <c r="G97" s="9">
        <v>3</v>
      </c>
      <c r="H97" s="9">
        <f t="shared" si="4"/>
        <v>0</v>
      </c>
      <c r="I97" s="10">
        <f t="shared" si="5"/>
        <v>1</v>
      </c>
      <c r="J97" s="17">
        <f t="shared" si="6"/>
        <v>1350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174</v>
      </c>
      <c r="C98" s="9">
        <v>218</v>
      </c>
      <c r="D98" s="9">
        <v>350</v>
      </c>
      <c r="E98" s="9">
        <v>14</v>
      </c>
      <c r="F98" s="9" t="s">
        <v>13</v>
      </c>
      <c r="G98" s="9">
        <v>14</v>
      </c>
      <c r="H98" s="9">
        <f t="shared" si="4"/>
        <v>0</v>
      </c>
      <c r="I98" s="10">
        <f t="shared" si="5"/>
        <v>1</v>
      </c>
      <c r="J98" s="17">
        <f t="shared" si="6"/>
        <v>4900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175</v>
      </c>
      <c r="C99" s="9">
        <v>219</v>
      </c>
      <c r="D99" s="9">
        <v>82</v>
      </c>
      <c r="E99" s="9">
        <v>41.17</v>
      </c>
      <c r="F99" s="9" t="s">
        <v>19</v>
      </c>
      <c r="G99" s="9">
        <v>37.049999999999997</v>
      </c>
      <c r="H99" s="9">
        <f t="shared" si="4"/>
        <v>4.1200000000000045</v>
      </c>
      <c r="I99" s="10">
        <f t="shared" si="5"/>
        <v>0.89992713140636371</v>
      </c>
      <c r="J99" s="17">
        <f t="shared" si="6"/>
        <v>3038.1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176</v>
      </c>
      <c r="C100" s="9">
        <v>220</v>
      </c>
      <c r="D100" s="9">
        <v>32.799999999999997</v>
      </c>
      <c r="E100" s="9">
        <v>103.53</v>
      </c>
      <c r="F100" s="9" t="s">
        <v>19</v>
      </c>
      <c r="G100" s="9">
        <v>93.18</v>
      </c>
      <c r="H100" s="9">
        <f t="shared" si="4"/>
        <v>10.349999999999994</v>
      </c>
      <c r="I100" s="10">
        <f t="shared" si="5"/>
        <v>0.90002897710808472</v>
      </c>
      <c r="J100" s="17">
        <f t="shared" si="6"/>
        <v>3056.3040000000001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177</v>
      </c>
      <c r="C101" s="9">
        <v>221</v>
      </c>
      <c r="D101" s="9">
        <v>131.19999999999999</v>
      </c>
      <c r="E101" s="9">
        <v>19.57</v>
      </c>
      <c r="F101" s="9" t="s">
        <v>19</v>
      </c>
      <c r="G101" s="9">
        <v>17.61</v>
      </c>
      <c r="H101" s="9">
        <f t="shared" si="4"/>
        <v>1.9600000000000009</v>
      </c>
      <c r="I101" s="10">
        <f t="shared" si="5"/>
        <v>0.89984670413898815</v>
      </c>
      <c r="J101" s="17">
        <f t="shared" si="6"/>
        <v>2310.4319999999998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178</v>
      </c>
      <c r="C102" s="9">
        <v>222</v>
      </c>
      <c r="D102" s="9">
        <v>1000</v>
      </c>
      <c r="E102" s="9">
        <v>4</v>
      </c>
      <c r="F102" s="9" t="s">
        <v>13</v>
      </c>
      <c r="G102" s="9">
        <v>4</v>
      </c>
      <c r="H102" s="9">
        <f t="shared" si="4"/>
        <v>0</v>
      </c>
      <c r="I102" s="10">
        <f t="shared" si="5"/>
        <v>1</v>
      </c>
      <c r="J102" s="17">
        <f t="shared" si="6"/>
        <v>4000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179</v>
      </c>
      <c r="C103" s="9">
        <v>224</v>
      </c>
      <c r="D103" s="9">
        <v>183</v>
      </c>
      <c r="E103" s="9">
        <v>51.68</v>
      </c>
      <c r="F103" s="9" t="s">
        <v>10</v>
      </c>
      <c r="G103" s="9">
        <v>43.93</v>
      </c>
      <c r="H103" s="9">
        <f t="shared" si="4"/>
        <v>7.75</v>
      </c>
      <c r="I103" s="10">
        <f t="shared" si="5"/>
        <v>0.85003869969040247</v>
      </c>
      <c r="J103" s="17">
        <f t="shared" si="6"/>
        <v>8039.19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180</v>
      </c>
      <c r="C104" s="9">
        <v>225</v>
      </c>
      <c r="D104" s="9">
        <v>49.2</v>
      </c>
      <c r="E104" s="9">
        <v>45.26</v>
      </c>
      <c r="F104" s="9" t="s">
        <v>19</v>
      </c>
      <c r="G104" s="9">
        <v>38.47</v>
      </c>
      <c r="H104" s="9">
        <f t="shared" si="4"/>
        <v>6.7899999999999991</v>
      </c>
      <c r="I104" s="10">
        <f t="shared" si="5"/>
        <v>0.84997790543526297</v>
      </c>
      <c r="J104" s="17">
        <f t="shared" si="6"/>
        <v>1892.7240000000002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181</v>
      </c>
      <c r="C105" s="9">
        <v>226</v>
      </c>
      <c r="D105" s="9">
        <v>183</v>
      </c>
      <c r="E105" s="9">
        <v>43.7</v>
      </c>
      <c r="F105" s="9" t="s">
        <v>10</v>
      </c>
      <c r="G105" s="9">
        <v>37.15</v>
      </c>
      <c r="H105" s="9">
        <f t="shared" si="4"/>
        <v>6.5500000000000043</v>
      </c>
      <c r="I105" s="10">
        <f t="shared" si="5"/>
        <v>0.85011441647597241</v>
      </c>
      <c r="J105" s="17">
        <f t="shared" si="6"/>
        <v>6798.45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182</v>
      </c>
      <c r="C106" s="9">
        <v>227</v>
      </c>
      <c r="D106" s="9">
        <v>49.2</v>
      </c>
      <c r="E106" s="9">
        <v>42.77</v>
      </c>
      <c r="F106" s="9" t="s">
        <v>19</v>
      </c>
      <c r="G106" s="9">
        <v>36.35</v>
      </c>
      <c r="H106" s="9">
        <f t="shared" si="4"/>
        <v>6.4200000000000017</v>
      </c>
      <c r="I106" s="10">
        <f t="shared" si="5"/>
        <v>0.8498947860649988</v>
      </c>
      <c r="J106" s="17">
        <f t="shared" si="6"/>
        <v>1788.42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183</v>
      </c>
      <c r="C107" s="9">
        <v>228</v>
      </c>
      <c r="D107" s="9">
        <v>183</v>
      </c>
      <c r="E107" s="9">
        <v>2.12</v>
      </c>
      <c r="F107" s="9" t="s">
        <v>10</v>
      </c>
      <c r="G107" s="9">
        <v>1.8</v>
      </c>
      <c r="H107" s="9">
        <f t="shared" si="4"/>
        <v>0.32000000000000006</v>
      </c>
      <c r="I107" s="10">
        <f t="shared" si="5"/>
        <v>0.84905660377358494</v>
      </c>
      <c r="J107" s="17">
        <f t="shared" si="6"/>
        <v>329.40000000000003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184</v>
      </c>
      <c r="C108" s="9">
        <v>229</v>
      </c>
      <c r="D108" s="9">
        <v>49.2</v>
      </c>
      <c r="E108" s="9">
        <v>4.1500000000000004</v>
      </c>
      <c r="F108" s="9" t="s">
        <v>19</v>
      </c>
      <c r="G108" s="9">
        <v>3.53</v>
      </c>
      <c r="H108" s="9">
        <f t="shared" si="4"/>
        <v>0.62000000000000055</v>
      </c>
      <c r="I108" s="10">
        <f t="shared" si="5"/>
        <v>0.85060240963855405</v>
      </c>
      <c r="J108" s="17">
        <f t="shared" si="6"/>
        <v>173.67599999999999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185</v>
      </c>
      <c r="C109" s="9">
        <v>230</v>
      </c>
      <c r="D109" s="9">
        <v>183</v>
      </c>
      <c r="E109" s="9">
        <v>3.89</v>
      </c>
      <c r="F109" s="9" t="s">
        <v>10</v>
      </c>
      <c r="G109" s="9">
        <v>3.89</v>
      </c>
      <c r="H109" s="9">
        <f t="shared" si="4"/>
        <v>0</v>
      </c>
      <c r="I109" s="10">
        <f t="shared" si="5"/>
        <v>1</v>
      </c>
      <c r="J109" s="17">
        <f t="shared" si="6"/>
        <v>711.87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186</v>
      </c>
      <c r="C110" s="9">
        <v>231</v>
      </c>
      <c r="D110" s="9">
        <v>49.2</v>
      </c>
      <c r="E110" s="9">
        <v>8.42</v>
      </c>
      <c r="F110" s="9" t="s">
        <v>19</v>
      </c>
      <c r="G110" s="9">
        <v>8.42</v>
      </c>
      <c r="H110" s="9">
        <f t="shared" si="4"/>
        <v>0</v>
      </c>
      <c r="I110" s="10">
        <f t="shared" si="5"/>
        <v>1</v>
      </c>
      <c r="J110" s="17">
        <f t="shared" si="6"/>
        <v>414.26400000000001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187</v>
      </c>
      <c r="C111" s="9">
        <v>232</v>
      </c>
      <c r="D111" s="9">
        <v>183</v>
      </c>
      <c r="E111" s="9">
        <v>10.19</v>
      </c>
      <c r="F111" s="9" t="s">
        <v>10</v>
      </c>
      <c r="G111" s="9">
        <v>10.19</v>
      </c>
      <c r="H111" s="9">
        <f t="shared" si="4"/>
        <v>0</v>
      </c>
      <c r="I111" s="10">
        <f t="shared" si="5"/>
        <v>1</v>
      </c>
      <c r="J111" s="17">
        <f t="shared" si="6"/>
        <v>1864.77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188</v>
      </c>
      <c r="C112" s="9">
        <v>233</v>
      </c>
      <c r="D112" s="9">
        <v>49.2</v>
      </c>
      <c r="E112" s="9">
        <v>13.87</v>
      </c>
      <c r="F112" s="9" t="s">
        <v>19</v>
      </c>
      <c r="G112" s="9">
        <v>13.87</v>
      </c>
      <c r="H112" s="9">
        <f t="shared" si="4"/>
        <v>0</v>
      </c>
      <c r="I112" s="10">
        <f t="shared" si="5"/>
        <v>1</v>
      </c>
      <c r="J112" s="17">
        <f t="shared" si="6"/>
        <v>682.404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189</v>
      </c>
      <c r="C113" s="9">
        <v>234</v>
      </c>
      <c r="D113" s="9">
        <v>183</v>
      </c>
      <c r="E113" s="9">
        <v>11.38</v>
      </c>
      <c r="F113" s="9" t="s">
        <v>10</v>
      </c>
      <c r="G113" s="9">
        <v>11.38</v>
      </c>
      <c r="H113" s="9">
        <f t="shared" si="4"/>
        <v>0</v>
      </c>
      <c r="I113" s="10">
        <f t="shared" si="5"/>
        <v>1</v>
      </c>
      <c r="J113" s="17">
        <f t="shared" si="6"/>
        <v>2082.54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190</v>
      </c>
      <c r="C114" s="9">
        <v>235</v>
      </c>
      <c r="D114" s="9">
        <v>2.5</v>
      </c>
      <c r="E114" s="9">
        <v>1068.49</v>
      </c>
      <c r="F114" s="9" t="s">
        <v>23</v>
      </c>
      <c r="G114" s="9">
        <v>1068.49</v>
      </c>
      <c r="H114" s="9">
        <f t="shared" si="4"/>
        <v>0</v>
      </c>
      <c r="I114" s="10">
        <f t="shared" si="5"/>
        <v>1</v>
      </c>
      <c r="J114" s="17">
        <f t="shared" si="6"/>
        <v>2671.2249999999999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191</v>
      </c>
      <c r="C115" s="9">
        <v>237</v>
      </c>
      <c r="D115" s="9">
        <v>183</v>
      </c>
      <c r="E115" s="9">
        <v>3.64</v>
      </c>
      <c r="F115" s="9" t="s">
        <v>10</v>
      </c>
      <c r="G115" s="9">
        <v>3.64</v>
      </c>
      <c r="H115" s="9">
        <f t="shared" si="4"/>
        <v>0</v>
      </c>
      <c r="I115" s="10">
        <f t="shared" si="5"/>
        <v>1</v>
      </c>
      <c r="J115" s="17">
        <f t="shared" si="6"/>
        <v>666.12</v>
      </c>
      <c r="K115" s="16"/>
      <c r="L115" s="17">
        <f t="shared" si="7"/>
        <v>0</v>
      </c>
    </row>
    <row r="116" spans="1:12" x14ac:dyDescent="0.25">
      <c r="A116" s="9" t="s">
        <v>59</v>
      </c>
      <c r="B116" s="29" t="s">
        <v>192</v>
      </c>
      <c r="C116" s="9">
        <v>238</v>
      </c>
      <c r="D116" s="9">
        <v>183</v>
      </c>
      <c r="E116" s="9">
        <v>17.95</v>
      </c>
      <c r="F116" s="9" t="s">
        <v>10</v>
      </c>
      <c r="G116" s="9">
        <v>17.95</v>
      </c>
      <c r="H116" s="9">
        <f t="shared" si="4"/>
        <v>0</v>
      </c>
      <c r="I116" s="10">
        <f t="shared" si="5"/>
        <v>1</v>
      </c>
      <c r="J116" s="17">
        <f t="shared" si="6"/>
        <v>3284.85</v>
      </c>
      <c r="K116" s="16"/>
      <c r="L116" s="17">
        <f t="shared" si="7"/>
        <v>0</v>
      </c>
    </row>
    <row r="117" spans="1:12" x14ac:dyDescent="0.25">
      <c r="A117" s="9" t="s">
        <v>59</v>
      </c>
      <c r="B117" s="29" t="s">
        <v>193</v>
      </c>
      <c r="C117" s="9">
        <v>239</v>
      </c>
      <c r="D117" s="9">
        <v>183</v>
      </c>
      <c r="E117" s="9">
        <v>7.22</v>
      </c>
      <c r="F117" s="9" t="s">
        <v>10</v>
      </c>
      <c r="G117" s="9">
        <v>7.22</v>
      </c>
      <c r="H117" s="9">
        <f t="shared" si="4"/>
        <v>0</v>
      </c>
      <c r="I117" s="10">
        <f t="shared" si="5"/>
        <v>1</v>
      </c>
      <c r="J117" s="17">
        <f t="shared" si="6"/>
        <v>1321.26</v>
      </c>
      <c r="K117" s="16"/>
      <c r="L117" s="17">
        <f t="shared" si="7"/>
        <v>0</v>
      </c>
    </row>
    <row r="118" spans="1:12" x14ac:dyDescent="0.25">
      <c r="A118" s="9" t="s">
        <v>59</v>
      </c>
      <c r="B118" s="29" t="s">
        <v>194</v>
      </c>
      <c r="C118" s="9">
        <v>240</v>
      </c>
      <c r="D118" s="9">
        <v>183</v>
      </c>
      <c r="E118" s="9">
        <v>35.71</v>
      </c>
      <c r="F118" s="9" t="s">
        <v>10</v>
      </c>
      <c r="G118" s="9">
        <v>35.71</v>
      </c>
      <c r="H118" s="9">
        <f t="shared" si="4"/>
        <v>0</v>
      </c>
      <c r="I118" s="10">
        <f t="shared" si="5"/>
        <v>1</v>
      </c>
      <c r="J118" s="17">
        <f t="shared" si="6"/>
        <v>6534.93</v>
      </c>
      <c r="K118" s="16"/>
      <c r="L118" s="17">
        <f t="shared" si="7"/>
        <v>0</v>
      </c>
    </row>
    <row r="119" spans="1:12" x14ac:dyDescent="0.25">
      <c r="A119" s="9" t="s">
        <v>21</v>
      </c>
      <c r="B119" s="29" t="s">
        <v>195</v>
      </c>
      <c r="C119" s="9">
        <v>243</v>
      </c>
      <c r="D119" s="9">
        <v>64.58</v>
      </c>
      <c r="E119" s="9">
        <v>122.44</v>
      </c>
      <c r="F119" s="9" t="s">
        <v>10</v>
      </c>
      <c r="G119" s="9">
        <v>122.44</v>
      </c>
      <c r="H119" s="9">
        <f t="shared" si="4"/>
        <v>0</v>
      </c>
      <c r="I119" s="10">
        <f t="shared" si="5"/>
        <v>1</v>
      </c>
      <c r="J119" s="17">
        <f t="shared" si="6"/>
        <v>7907.1751999999997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14500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8">
        <f t="shared" ref="J120" si="8">D120*E120*I120</f>
        <v>14500</v>
      </c>
      <c r="K120" s="10"/>
      <c r="L120" s="18">
        <f t="shared" si="7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</v>
      </c>
      <c r="K121" s="16"/>
      <c r="L121" s="17">
        <f t="shared" si="7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12000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12000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500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6000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8000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8000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272</v>
      </c>
      <c r="C128" s="9">
        <v>256</v>
      </c>
      <c r="D128" s="9">
        <v>2500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2500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4"/>
        <v>1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9" t="s">
        <v>26</v>
      </c>
      <c r="B131" s="29" t="s">
        <v>204</v>
      </c>
      <c r="C131" s="9">
        <v>260</v>
      </c>
      <c r="D131" s="9">
        <v>5535</v>
      </c>
      <c r="E131" s="9">
        <v>25.09</v>
      </c>
      <c r="F131" s="9" t="s">
        <v>19</v>
      </c>
      <c r="G131" s="9">
        <v>25.09</v>
      </c>
      <c r="H131" s="9">
        <f t="shared" si="4"/>
        <v>0</v>
      </c>
      <c r="I131" s="10">
        <f t="shared" si="5"/>
        <v>1</v>
      </c>
      <c r="J131" s="17">
        <f t="shared" si="6"/>
        <v>138873.15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205</v>
      </c>
      <c r="C132" s="9">
        <v>262</v>
      </c>
      <c r="D132" s="9">
        <v>450</v>
      </c>
      <c r="E132" s="9">
        <v>4</v>
      </c>
      <c r="F132" s="9" t="s">
        <v>13</v>
      </c>
      <c r="G132" s="9">
        <v>4</v>
      </c>
      <c r="H132" s="9">
        <f t="shared" si="4"/>
        <v>0</v>
      </c>
      <c r="I132" s="10">
        <f t="shared" si="5"/>
        <v>1</v>
      </c>
      <c r="J132" s="17">
        <f t="shared" si="6"/>
        <v>1800</v>
      </c>
      <c r="K132" s="16"/>
      <c r="L132" s="17">
        <f t="shared" si="7"/>
        <v>0</v>
      </c>
    </row>
    <row r="133" spans="1:12" x14ac:dyDescent="0.25">
      <c r="A133" s="9" t="s">
        <v>28</v>
      </c>
      <c r="B133" s="2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ref="H133:H175" si="9">E133-G133</f>
        <v>0</v>
      </c>
      <c r="I133" s="10">
        <f t="shared" ref="I133:I175" si="10">G133/E133</f>
        <v>1</v>
      </c>
      <c r="J133" s="17">
        <f t="shared" si="6"/>
        <v>14832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9"/>
        <v>0</v>
      </c>
      <c r="I136" s="10">
        <f t="shared" si="10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4</v>
      </c>
      <c r="F137" s="9" t="s">
        <v>13</v>
      </c>
      <c r="G137" s="9">
        <v>4</v>
      </c>
      <c r="H137" s="9">
        <f t="shared" si="9"/>
        <v>0</v>
      </c>
      <c r="I137" s="10">
        <f t="shared" si="10"/>
        <v>1</v>
      </c>
      <c r="J137" s="17">
        <f t="shared" si="6"/>
        <v>3000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9"/>
        <v>-1.0000000000047748E-3</v>
      </c>
      <c r="I138" s="10">
        <f t="shared" si="10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9"/>
        <v>2.6000000000010459E-3</v>
      </c>
      <c r="I139" s="10">
        <f t="shared" si="10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9"/>
        <v>0</v>
      </c>
      <c r="I140" s="10">
        <f t="shared" si="10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9"/>
        <v>-4.5000000000001705E-3</v>
      </c>
      <c r="I141" s="10">
        <f t="shared" si="10"/>
        <v>1.0002589853529396</v>
      </c>
      <c r="J141" s="17">
        <f t="shared" si="6"/>
        <v>2624.3799999999997</v>
      </c>
      <c r="K141" s="16"/>
      <c r="L141" s="17">
        <f t="shared" si="7"/>
        <v>0</v>
      </c>
    </row>
    <row r="142" spans="1:12" x14ac:dyDescent="0.25">
      <c r="A142" s="9" t="s">
        <v>30</v>
      </c>
      <c r="B142" s="29" t="s">
        <v>505</v>
      </c>
      <c r="C142" s="9">
        <v>277</v>
      </c>
      <c r="D142" s="9">
        <v>34</v>
      </c>
      <c r="E142" s="9">
        <v>76.528999999999996</v>
      </c>
      <c r="F142" s="9" t="s">
        <v>31</v>
      </c>
      <c r="G142" s="9">
        <f>E142</f>
        <v>76.528999999999996</v>
      </c>
      <c r="H142" s="9">
        <f t="shared" si="9"/>
        <v>0</v>
      </c>
      <c r="I142" s="10">
        <f t="shared" si="10"/>
        <v>1</v>
      </c>
      <c r="J142" s="17">
        <f t="shared" si="6"/>
        <v>2601.9859999999999</v>
      </c>
      <c r="K142" s="16"/>
      <c r="L142" s="17">
        <f t="shared" si="7"/>
        <v>0</v>
      </c>
    </row>
    <row r="143" spans="1:12" x14ac:dyDescent="0.25">
      <c r="A143" s="9" t="s">
        <v>30</v>
      </c>
      <c r="B143" s="29" t="s">
        <v>506</v>
      </c>
      <c r="C143" s="9">
        <v>278</v>
      </c>
      <c r="D143" s="9">
        <v>77</v>
      </c>
      <c r="E143" s="9">
        <v>29.302600000000002</v>
      </c>
      <c r="F143" s="9" t="s">
        <v>31</v>
      </c>
      <c r="G143" s="9">
        <f>E143</f>
        <v>29.302600000000002</v>
      </c>
      <c r="H143" s="9">
        <f t="shared" si="9"/>
        <v>0</v>
      </c>
      <c r="I143" s="10">
        <f t="shared" si="10"/>
        <v>1</v>
      </c>
      <c r="J143" s="17">
        <f t="shared" si="6"/>
        <v>2256.3002000000001</v>
      </c>
      <c r="K143" s="16"/>
      <c r="L143" s="17">
        <f t="shared" si="7"/>
        <v>0</v>
      </c>
    </row>
    <row r="144" spans="1:12" x14ac:dyDescent="0.25">
      <c r="A144" s="9" t="s">
        <v>30</v>
      </c>
      <c r="B144" s="29" t="s">
        <v>507</v>
      </c>
      <c r="C144" s="9">
        <v>279</v>
      </c>
      <c r="D144" s="9">
        <v>23</v>
      </c>
      <c r="E144" s="9">
        <v>66</v>
      </c>
      <c r="F144" s="9" t="s">
        <v>23</v>
      </c>
      <c r="G144" s="9">
        <f>E144</f>
        <v>66</v>
      </c>
      <c r="H144" s="9">
        <f t="shared" si="9"/>
        <v>0</v>
      </c>
      <c r="I144" s="10">
        <f t="shared" si="10"/>
        <v>1</v>
      </c>
      <c r="J144" s="17">
        <f t="shared" si="6"/>
        <v>1518</v>
      </c>
      <c r="K144" s="16"/>
      <c r="L144" s="17">
        <f t="shared" si="7"/>
        <v>0</v>
      </c>
    </row>
    <row r="145" spans="1:12" x14ac:dyDescent="0.25">
      <c r="A145" s="9" t="s">
        <v>30</v>
      </c>
      <c r="B145" s="29" t="s">
        <v>508</v>
      </c>
      <c r="C145" s="9">
        <v>280</v>
      </c>
      <c r="D145" s="9">
        <v>151</v>
      </c>
      <c r="E145" s="9">
        <v>17.375499999999999</v>
      </c>
      <c r="F145" s="9" t="s">
        <v>31</v>
      </c>
      <c r="G145" s="9">
        <f>E145</f>
        <v>17.375499999999999</v>
      </c>
      <c r="H145" s="9">
        <f t="shared" si="9"/>
        <v>0</v>
      </c>
      <c r="I145" s="10">
        <f t="shared" si="10"/>
        <v>1</v>
      </c>
      <c r="J145" s="17">
        <f t="shared" si="6"/>
        <v>2623.7004999999999</v>
      </c>
      <c r="K145" s="16"/>
      <c r="L145" s="17">
        <f t="shared" si="7"/>
        <v>0</v>
      </c>
    </row>
    <row r="146" spans="1:12" x14ac:dyDescent="0.25">
      <c r="A146" s="9" t="s">
        <v>21</v>
      </c>
      <c r="B146" s="29" t="s">
        <v>219</v>
      </c>
      <c r="C146" s="9">
        <v>283</v>
      </c>
      <c r="D146" s="9">
        <v>400</v>
      </c>
      <c r="E146" s="9">
        <v>1</v>
      </c>
      <c r="F146" s="9" t="s">
        <v>12</v>
      </c>
      <c r="G146" s="9">
        <v>1</v>
      </c>
      <c r="H146" s="9">
        <f t="shared" si="9"/>
        <v>0</v>
      </c>
      <c r="I146" s="10">
        <f t="shared" si="10"/>
        <v>1</v>
      </c>
      <c r="J146" s="17">
        <f t="shared" si="6"/>
        <v>400</v>
      </c>
      <c r="K146" s="16"/>
      <c r="L146" s="17">
        <f t="shared" si="7"/>
        <v>0</v>
      </c>
    </row>
    <row r="147" spans="1:12" x14ac:dyDescent="0.25">
      <c r="A147" s="9" t="s">
        <v>18</v>
      </c>
      <c r="B147" s="29" t="s">
        <v>222</v>
      </c>
      <c r="C147" s="9">
        <v>350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9"/>
        <v>3</v>
      </c>
      <c r="I147" s="10">
        <f t="shared" si="10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24</v>
      </c>
      <c r="B148" s="29" t="s">
        <v>224</v>
      </c>
      <c r="C148" s="9">
        <v>401</v>
      </c>
      <c r="D148" s="9">
        <v>1000</v>
      </c>
      <c r="E148" s="9">
        <v>1</v>
      </c>
      <c r="F148" s="9" t="s">
        <v>12</v>
      </c>
      <c r="G148" s="9">
        <v>1</v>
      </c>
      <c r="H148" s="9">
        <f t="shared" si="9"/>
        <v>0</v>
      </c>
      <c r="I148" s="10">
        <f t="shared" si="10"/>
        <v>1</v>
      </c>
      <c r="J148" s="17">
        <f t="shared" si="6"/>
        <v>1000</v>
      </c>
      <c r="K148" s="16"/>
      <c r="L148" s="17">
        <f t="shared" si="7"/>
        <v>0</v>
      </c>
    </row>
    <row r="149" spans="1:12" x14ac:dyDescent="0.25">
      <c r="A149" s="9" t="s">
        <v>24</v>
      </c>
      <c r="B149" s="29" t="s">
        <v>225</v>
      </c>
      <c r="C149" s="9">
        <v>402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9"/>
        <v>0</v>
      </c>
      <c r="I149" s="10">
        <f t="shared" si="10"/>
        <v>1</v>
      </c>
      <c r="J149" s="17">
        <f t="shared" si="6"/>
        <v>2000</v>
      </c>
      <c r="K149" s="16"/>
      <c r="L149" s="17">
        <f t="shared" si="7"/>
        <v>0</v>
      </c>
    </row>
    <row r="150" spans="1:12" x14ac:dyDescent="0.25">
      <c r="A150" s="9" t="s">
        <v>24</v>
      </c>
      <c r="B150" s="29" t="s">
        <v>226</v>
      </c>
      <c r="C150" s="9">
        <v>403</v>
      </c>
      <c r="D150" s="9">
        <v>2000</v>
      </c>
      <c r="E150" s="9">
        <v>1</v>
      </c>
      <c r="F150" s="9" t="s">
        <v>12</v>
      </c>
      <c r="G150" s="9">
        <v>0</v>
      </c>
      <c r="H150" s="9">
        <f t="shared" si="9"/>
        <v>1</v>
      </c>
      <c r="I150" s="10">
        <f t="shared" si="10"/>
        <v>0</v>
      </c>
      <c r="J150" s="17">
        <f t="shared" si="6"/>
        <v>0</v>
      </c>
      <c r="K150" s="16"/>
      <c r="L150" s="17">
        <f t="shared" si="7"/>
        <v>0</v>
      </c>
    </row>
    <row r="151" spans="1:12" x14ac:dyDescent="0.25">
      <c r="A151" s="9" t="s">
        <v>24</v>
      </c>
      <c r="B151" s="29" t="s">
        <v>227</v>
      </c>
      <c r="C151" s="9">
        <v>404</v>
      </c>
      <c r="D151" s="9">
        <v>1000</v>
      </c>
      <c r="E151" s="9">
        <v>1</v>
      </c>
      <c r="F151" s="9" t="s">
        <v>12</v>
      </c>
      <c r="G151" s="9">
        <v>0</v>
      </c>
      <c r="H151" s="9">
        <f t="shared" si="9"/>
        <v>1</v>
      </c>
      <c r="I151" s="10">
        <f t="shared" si="10"/>
        <v>0</v>
      </c>
      <c r="J151" s="17">
        <f t="shared" si="6"/>
        <v>0</v>
      </c>
      <c r="K151" s="16"/>
      <c r="L151" s="17">
        <f t="shared" si="7"/>
        <v>0</v>
      </c>
    </row>
    <row r="152" spans="1:12" x14ac:dyDescent="0.25">
      <c r="A152" s="9" t="s">
        <v>24</v>
      </c>
      <c r="B152" s="29" t="s">
        <v>228</v>
      </c>
      <c r="C152" s="9">
        <v>405</v>
      </c>
      <c r="D152" s="9">
        <v>3000</v>
      </c>
      <c r="E152" s="9">
        <v>1</v>
      </c>
      <c r="F152" s="9" t="s">
        <v>12</v>
      </c>
      <c r="G152" s="9">
        <v>1</v>
      </c>
      <c r="H152" s="9">
        <f t="shared" si="9"/>
        <v>0</v>
      </c>
      <c r="I152" s="10">
        <f t="shared" si="10"/>
        <v>1</v>
      </c>
      <c r="J152" s="17">
        <f t="shared" si="6"/>
        <v>3000</v>
      </c>
      <c r="K152" s="16"/>
      <c r="L152" s="17">
        <f t="shared" si="7"/>
        <v>0</v>
      </c>
    </row>
    <row r="153" spans="1:12" x14ac:dyDescent="0.25">
      <c r="A153" s="9" t="s">
        <v>24</v>
      </c>
      <c r="B153" s="29" t="s">
        <v>236</v>
      </c>
      <c r="C153" s="9">
        <v>408</v>
      </c>
      <c r="D153" s="9">
        <v>1000</v>
      </c>
      <c r="E153" s="9">
        <v>1</v>
      </c>
      <c r="F153" s="9" t="s">
        <v>13</v>
      </c>
      <c r="G153" s="9">
        <v>0.5</v>
      </c>
      <c r="H153" s="9">
        <f t="shared" si="9"/>
        <v>0.5</v>
      </c>
      <c r="I153" s="10">
        <f t="shared" si="10"/>
        <v>0.5</v>
      </c>
      <c r="J153" s="17">
        <f t="shared" si="6"/>
        <v>500</v>
      </c>
      <c r="K153" s="16"/>
      <c r="L153" s="17">
        <f t="shared" si="7"/>
        <v>0</v>
      </c>
    </row>
    <row r="154" spans="1:12" x14ac:dyDescent="0.25">
      <c r="A154" s="9" t="s">
        <v>18</v>
      </c>
      <c r="B154" s="29" t="s">
        <v>256</v>
      </c>
      <c r="C154" s="9">
        <v>413</v>
      </c>
      <c r="D154" s="9">
        <v>2500</v>
      </c>
      <c r="E154" s="9">
        <v>1</v>
      </c>
      <c r="F154" s="9" t="s">
        <v>12</v>
      </c>
      <c r="G154" s="9">
        <v>1</v>
      </c>
      <c r="H154" s="9">
        <f t="shared" si="9"/>
        <v>0</v>
      </c>
      <c r="I154" s="10">
        <f t="shared" si="10"/>
        <v>1</v>
      </c>
      <c r="J154" s="17">
        <f t="shared" si="6"/>
        <v>2500</v>
      </c>
      <c r="K154" s="16"/>
      <c r="L154" s="17">
        <f t="shared" si="7"/>
        <v>0</v>
      </c>
    </row>
    <row r="155" spans="1:12" x14ac:dyDescent="0.25">
      <c r="A155" s="9" t="s">
        <v>18</v>
      </c>
      <c r="B155" s="29" t="s">
        <v>257</v>
      </c>
      <c r="C155" s="9">
        <v>414</v>
      </c>
      <c r="D155" s="9">
        <v>2500</v>
      </c>
      <c r="E155" s="9">
        <v>1</v>
      </c>
      <c r="F155" s="9" t="s">
        <v>12</v>
      </c>
      <c r="G155" s="9">
        <v>0</v>
      </c>
      <c r="H155" s="9">
        <f t="shared" si="9"/>
        <v>1</v>
      </c>
      <c r="I155" s="10">
        <f t="shared" si="10"/>
        <v>0</v>
      </c>
      <c r="J155" s="17">
        <f t="shared" si="6"/>
        <v>0</v>
      </c>
      <c r="K155" s="16"/>
      <c r="L155" s="17">
        <f t="shared" si="7"/>
        <v>0</v>
      </c>
    </row>
    <row r="156" spans="1:12" x14ac:dyDescent="0.25">
      <c r="A156" s="9" t="s">
        <v>21</v>
      </c>
      <c r="B156" s="29" t="s">
        <v>258</v>
      </c>
      <c r="C156" s="9">
        <v>415</v>
      </c>
      <c r="D156" s="9">
        <v>48.438000000000002</v>
      </c>
      <c r="E156" s="9">
        <v>89.525999999999996</v>
      </c>
      <c r="F156" s="9" t="s">
        <v>10</v>
      </c>
      <c r="G156" s="9">
        <v>89.53</v>
      </c>
      <c r="H156" s="9">
        <f t="shared" si="9"/>
        <v>-4.0000000000048885E-3</v>
      </c>
      <c r="I156" s="10">
        <f t="shared" si="10"/>
        <v>1.0000446797578357</v>
      </c>
      <c r="J156" s="17">
        <f t="shared" si="6"/>
        <v>4336.6541400000006</v>
      </c>
      <c r="K156" s="16"/>
      <c r="L156" s="17">
        <f t="shared" si="7"/>
        <v>0</v>
      </c>
    </row>
    <row r="157" spans="1:12" x14ac:dyDescent="0.25">
      <c r="A157" s="9" t="s">
        <v>21</v>
      </c>
      <c r="B157" s="29" t="s">
        <v>259</v>
      </c>
      <c r="C157" s="9">
        <v>416</v>
      </c>
      <c r="D157" s="9">
        <v>16.149999999999999</v>
      </c>
      <c r="E157" s="9">
        <v>89.525999999999996</v>
      </c>
      <c r="F157" s="9" t="s">
        <v>10</v>
      </c>
      <c r="G157" s="9">
        <v>89.53</v>
      </c>
      <c r="H157" s="9">
        <f t="shared" si="9"/>
        <v>-4.0000000000048885E-3</v>
      </c>
      <c r="I157" s="10">
        <f t="shared" si="10"/>
        <v>1.0000446797578357</v>
      </c>
      <c r="J157" s="17">
        <f t="shared" si="6"/>
        <v>1445.9095</v>
      </c>
      <c r="K157" s="16"/>
      <c r="L157" s="17">
        <f t="shared" si="7"/>
        <v>0</v>
      </c>
    </row>
    <row r="158" spans="1:12" x14ac:dyDescent="0.25">
      <c r="A158" s="9" t="s">
        <v>21</v>
      </c>
      <c r="B158" s="29" t="s">
        <v>260</v>
      </c>
      <c r="C158" s="9">
        <v>417</v>
      </c>
      <c r="D158" s="9">
        <v>26.91</v>
      </c>
      <c r="E158" s="9">
        <v>89.525999999999996</v>
      </c>
      <c r="F158" s="9" t="s">
        <v>10</v>
      </c>
      <c r="G158" s="9">
        <v>89.53</v>
      </c>
      <c r="H158" s="9">
        <f t="shared" si="9"/>
        <v>-4.0000000000048885E-3</v>
      </c>
      <c r="I158" s="10">
        <f t="shared" si="10"/>
        <v>1.0000446797578357</v>
      </c>
      <c r="J158" s="17">
        <f t="shared" si="6"/>
        <v>2409.2523000000001</v>
      </c>
      <c r="K158" s="16"/>
      <c r="L158" s="17">
        <f t="shared" si="7"/>
        <v>0</v>
      </c>
    </row>
    <row r="159" spans="1:12" x14ac:dyDescent="0.25">
      <c r="A159" s="9" t="s">
        <v>21</v>
      </c>
      <c r="B159" s="29" t="s">
        <v>261</v>
      </c>
      <c r="C159" s="9">
        <v>418</v>
      </c>
      <c r="D159" s="9">
        <v>16.149999999999999</v>
      </c>
      <c r="E159" s="9">
        <v>14.102</v>
      </c>
      <c r="F159" s="9" t="s">
        <v>10</v>
      </c>
      <c r="G159" s="9">
        <v>14.1</v>
      </c>
      <c r="H159" s="9">
        <f t="shared" si="9"/>
        <v>2.0000000000006679E-3</v>
      </c>
      <c r="I159" s="10">
        <f t="shared" si="10"/>
        <v>0.99985817614522754</v>
      </c>
      <c r="J159" s="17">
        <f t="shared" si="6"/>
        <v>227.71499999999997</v>
      </c>
      <c r="K159" s="16"/>
      <c r="L159" s="17">
        <f t="shared" si="7"/>
        <v>0</v>
      </c>
    </row>
    <row r="160" spans="1:12" x14ac:dyDescent="0.25">
      <c r="A160" s="9" t="s">
        <v>21</v>
      </c>
      <c r="B160" s="29" t="s">
        <v>262</v>
      </c>
      <c r="C160" s="9">
        <v>419</v>
      </c>
      <c r="D160" s="9">
        <v>32.292000000000002</v>
      </c>
      <c r="E160" s="9">
        <v>14.102</v>
      </c>
      <c r="F160" s="9" t="s">
        <v>10</v>
      </c>
      <c r="G160" s="9">
        <v>14.1</v>
      </c>
      <c r="H160" s="9">
        <f t="shared" si="9"/>
        <v>2.0000000000006679E-3</v>
      </c>
      <c r="I160" s="10">
        <f t="shared" si="10"/>
        <v>0.99985817614522754</v>
      </c>
      <c r="J160" s="17">
        <f t="shared" si="6"/>
        <v>455.31720000000001</v>
      </c>
      <c r="K160" s="16"/>
      <c r="L160" s="17">
        <f t="shared" si="7"/>
        <v>0</v>
      </c>
    </row>
    <row r="161" spans="1:12" x14ac:dyDescent="0.25">
      <c r="A161" s="9" t="s">
        <v>18</v>
      </c>
      <c r="B161" s="29" t="s">
        <v>229</v>
      </c>
      <c r="C161" s="9">
        <v>447</v>
      </c>
      <c r="D161" s="9">
        <v>4350</v>
      </c>
      <c r="E161" s="9">
        <v>1</v>
      </c>
      <c r="F161" s="9" t="s">
        <v>12</v>
      </c>
      <c r="G161" s="9">
        <v>0.5</v>
      </c>
      <c r="H161" s="9">
        <f t="shared" si="9"/>
        <v>0.5</v>
      </c>
      <c r="I161" s="10">
        <f t="shared" si="10"/>
        <v>0.5</v>
      </c>
      <c r="J161" s="17">
        <f t="shared" si="6"/>
        <v>2175</v>
      </c>
      <c r="K161" s="16"/>
      <c r="L161" s="17">
        <f t="shared" si="7"/>
        <v>0</v>
      </c>
    </row>
    <row r="162" spans="1:12" x14ac:dyDescent="0.25">
      <c r="A162" s="9" t="s">
        <v>17</v>
      </c>
      <c r="B162" s="29" t="s">
        <v>329</v>
      </c>
      <c r="C162" s="9">
        <v>459</v>
      </c>
      <c r="D162" s="9">
        <v>193.75</v>
      </c>
      <c r="E162" s="9">
        <v>48.232999999999997</v>
      </c>
      <c r="F162" s="9" t="s">
        <v>10</v>
      </c>
      <c r="G162" s="9">
        <v>30</v>
      </c>
      <c r="H162" s="9">
        <f t="shared" si="9"/>
        <v>18.232999999999997</v>
      </c>
      <c r="I162" s="10">
        <f t="shared" si="10"/>
        <v>0.62198080152592627</v>
      </c>
      <c r="J162" s="17">
        <f t="shared" ref="J162:J171" si="11">D162*G162</f>
        <v>5812.5</v>
      </c>
      <c r="K162" s="16"/>
      <c r="L162" s="17">
        <f t="shared" ref="L162:L171" si="12">D162*E162*K162</f>
        <v>0</v>
      </c>
    </row>
    <row r="163" spans="1:12" x14ac:dyDescent="0.25">
      <c r="A163" s="9" t="s">
        <v>17</v>
      </c>
      <c r="B163" s="29" t="s">
        <v>330</v>
      </c>
      <c r="C163" s="9">
        <v>460</v>
      </c>
      <c r="D163" s="9">
        <v>139.93199999999999</v>
      </c>
      <c r="E163" s="9">
        <v>128.084</v>
      </c>
      <c r="F163" s="9" t="s">
        <v>10</v>
      </c>
      <c r="G163" s="9">
        <v>100</v>
      </c>
      <c r="H163" s="9">
        <f t="shared" si="9"/>
        <v>28.084000000000003</v>
      </c>
      <c r="I163" s="10">
        <f t="shared" si="10"/>
        <v>0.78073764092314413</v>
      </c>
      <c r="J163" s="17">
        <f t="shared" si="11"/>
        <v>13993.199999999999</v>
      </c>
      <c r="K163" s="16"/>
      <c r="L163" s="17">
        <f t="shared" si="12"/>
        <v>0</v>
      </c>
    </row>
    <row r="164" spans="1:12" x14ac:dyDescent="0.25">
      <c r="A164" s="9" t="s">
        <v>17</v>
      </c>
      <c r="B164" s="29" t="s">
        <v>331</v>
      </c>
      <c r="C164" s="9">
        <v>461</v>
      </c>
      <c r="D164" s="9">
        <v>193.75200000000001</v>
      </c>
      <c r="E164" s="9">
        <v>23.052</v>
      </c>
      <c r="F164" s="9" t="s">
        <v>10</v>
      </c>
      <c r="G164" s="9">
        <v>23.05</v>
      </c>
      <c r="H164" s="9">
        <f t="shared" si="9"/>
        <v>1.9999999999988916E-3</v>
      </c>
      <c r="I164" s="10">
        <f t="shared" si="10"/>
        <v>0.99991323963213607</v>
      </c>
      <c r="J164" s="17">
        <f t="shared" si="11"/>
        <v>4465.9836000000005</v>
      </c>
      <c r="K164" s="16"/>
      <c r="L164" s="17">
        <f t="shared" si="12"/>
        <v>0</v>
      </c>
    </row>
    <row r="165" spans="1:12" x14ac:dyDescent="0.25">
      <c r="A165" s="9" t="s">
        <v>21</v>
      </c>
      <c r="B165" s="29" t="s">
        <v>342</v>
      </c>
      <c r="C165" s="9">
        <v>480</v>
      </c>
      <c r="D165" s="9">
        <v>64.58</v>
      </c>
      <c r="E165" s="9">
        <v>23.408999999999999</v>
      </c>
      <c r="F165" s="9" t="s">
        <v>10</v>
      </c>
      <c r="G165" s="9">
        <v>23.41</v>
      </c>
      <c r="H165" s="9">
        <f t="shared" si="9"/>
        <v>-1.0000000000012221E-3</v>
      </c>
      <c r="I165" s="10">
        <f t="shared" si="10"/>
        <v>1.0000427186124996</v>
      </c>
      <c r="J165" s="17">
        <f t="shared" si="11"/>
        <v>1511.8178</v>
      </c>
      <c r="K165" s="16"/>
      <c r="L165" s="17">
        <f t="shared" si="12"/>
        <v>0</v>
      </c>
    </row>
    <row r="166" spans="1:12" x14ac:dyDescent="0.25">
      <c r="A166" s="9" t="s">
        <v>9</v>
      </c>
      <c r="B166" s="29" t="s">
        <v>370</v>
      </c>
      <c r="C166" s="9">
        <v>492</v>
      </c>
      <c r="D166" s="9">
        <v>7500</v>
      </c>
      <c r="E166" s="9">
        <v>0.58899999999999997</v>
      </c>
      <c r="F166" s="9" t="s">
        <v>16</v>
      </c>
      <c r="G166" s="9">
        <v>0.59</v>
      </c>
      <c r="H166" s="9">
        <f t="shared" si="9"/>
        <v>-1.0000000000000009E-3</v>
      </c>
      <c r="I166" s="10">
        <f t="shared" si="10"/>
        <v>1.0016977928692699</v>
      </c>
      <c r="J166" s="17">
        <f t="shared" si="11"/>
        <v>4425</v>
      </c>
      <c r="K166" s="16"/>
      <c r="L166" s="17">
        <f t="shared" si="12"/>
        <v>0</v>
      </c>
    </row>
    <row r="167" spans="1:12" x14ac:dyDescent="0.25">
      <c r="A167" s="9" t="s">
        <v>29</v>
      </c>
      <c r="B167" s="29" t="s">
        <v>344</v>
      </c>
      <c r="C167" s="9">
        <v>493</v>
      </c>
      <c r="D167" s="9">
        <v>225</v>
      </c>
      <c r="E167" s="9">
        <v>4.5730000000000004</v>
      </c>
      <c r="F167" s="9" t="s">
        <v>14</v>
      </c>
      <c r="G167" s="9">
        <v>4.57</v>
      </c>
      <c r="H167" s="9">
        <f t="shared" si="9"/>
        <v>3.0000000000001137E-3</v>
      </c>
      <c r="I167" s="10">
        <f t="shared" si="10"/>
        <v>0.99934397550841891</v>
      </c>
      <c r="J167" s="17">
        <f t="shared" si="11"/>
        <v>1028.25</v>
      </c>
      <c r="K167" s="16"/>
      <c r="L167" s="17">
        <f t="shared" si="12"/>
        <v>0</v>
      </c>
    </row>
    <row r="168" spans="1:12" x14ac:dyDescent="0.25">
      <c r="A168" s="9" t="s">
        <v>29</v>
      </c>
      <c r="B168" s="29" t="s">
        <v>345</v>
      </c>
      <c r="C168" s="9">
        <v>494</v>
      </c>
      <c r="D168" s="9">
        <v>2000</v>
      </c>
      <c r="E168" s="9">
        <v>1.6</v>
      </c>
      <c r="F168" s="9" t="s">
        <v>14</v>
      </c>
      <c r="G168" s="9">
        <v>1.6</v>
      </c>
      <c r="H168" s="9">
        <f t="shared" si="9"/>
        <v>0</v>
      </c>
      <c r="I168" s="10">
        <f t="shared" si="10"/>
        <v>1</v>
      </c>
      <c r="J168" s="17">
        <f t="shared" si="11"/>
        <v>3200</v>
      </c>
      <c r="K168" s="16"/>
      <c r="L168" s="17">
        <f t="shared" si="12"/>
        <v>0</v>
      </c>
    </row>
    <row r="169" spans="1:12" x14ac:dyDescent="0.25">
      <c r="A169" s="9" t="s">
        <v>29</v>
      </c>
      <c r="B169" s="29" t="s">
        <v>346</v>
      </c>
      <c r="C169" s="9">
        <v>495</v>
      </c>
      <c r="D169" s="9">
        <v>50</v>
      </c>
      <c r="E169" s="9">
        <v>5</v>
      </c>
      <c r="F169" s="9" t="s">
        <v>13</v>
      </c>
      <c r="G169" s="9">
        <v>5</v>
      </c>
      <c r="H169" s="9">
        <f t="shared" si="9"/>
        <v>0</v>
      </c>
      <c r="I169" s="10">
        <f t="shared" si="10"/>
        <v>1</v>
      </c>
      <c r="J169" s="17">
        <f t="shared" si="11"/>
        <v>250</v>
      </c>
      <c r="K169" s="16"/>
      <c r="L169" s="17">
        <f t="shared" si="12"/>
        <v>0</v>
      </c>
    </row>
    <row r="170" spans="1:12" x14ac:dyDescent="0.25">
      <c r="A170" s="9" t="s">
        <v>66</v>
      </c>
      <c r="B170" s="29" t="s">
        <v>371</v>
      </c>
      <c r="C170" s="9">
        <v>508</v>
      </c>
      <c r="D170" s="9">
        <v>322.92</v>
      </c>
      <c r="E170" s="9">
        <v>56.843000000000004</v>
      </c>
      <c r="F170" s="9" t="s">
        <v>10</v>
      </c>
      <c r="G170" s="9">
        <v>56.84</v>
      </c>
      <c r="H170" s="9">
        <f t="shared" si="9"/>
        <v>3.0000000000001137E-3</v>
      </c>
      <c r="I170" s="10">
        <f t="shared" si="10"/>
        <v>0.99994722305297046</v>
      </c>
      <c r="J170" s="17">
        <f t="shared" si="11"/>
        <v>18354.772800000002</v>
      </c>
      <c r="K170" s="16"/>
      <c r="L170" s="17">
        <f t="shared" si="12"/>
        <v>0</v>
      </c>
    </row>
    <row r="171" spans="1:12" x14ac:dyDescent="0.25">
      <c r="A171" s="9" t="s">
        <v>66</v>
      </c>
      <c r="B171" s="29" t="s">
        <v>372</v>
      </c>
      <c r="C171" s="9">
        <v>509</v>
      </c>
      <c r="D171" s="9">
        <v>322.92</v>
      </c>
      <c r="E171" s="9">
        <v>18.675999999999998</v>
      </c>
      <c r="F171" s="9" t="s">
        <v>10</v>
      </c>
      <c r="G171" s="9">
        <v>18.68</v>
      </c>
      <c r="H171" s="9">
        <f t="shared" si="9"/>
        <v>-4.0000000000013358E-3</v>
      </c>
      <c r="I171" s="10">
        <f t="shared" si="10"/>
        <v>1.0002141786249732</v>
      </c>
      <c r="J171" s="17">
        <f t="shared" si="11"/>
        <v>6032.1455999999998</v>
      </c>
      <c r="K171" s="16"/>
      <c r="L171" s="17">
        <f t="shared" si="12"/>
        <v>0</v>
      </c>
    </row>
    <row r="172" spans="1:12" x14ac:dyDescent="0.25">
      <c r="A172" s="9" t="s">
        <v>9</v>
      </c>
      <c r="B172" s="29" t="s">
        <v>347</v>
      </c>
      <c r="C172" s="9">
        <v>510</v>
      </c>
      <c r="D172" s="9">
        <v>7500</v>
      </c>
      <c r="E172" s="9">
        <v>0.36699999999999999</v>
      </c>
      <c r="F172" s="9" t="s">
        <v>16</v>
      </c>
      <c r="G172" s="9">
        <v>0.37</v>
      </c>
      <c r="H172" s="9">
        <f t="shared" si="9"/>
        <v>-3.0000000000000027E-3</v>
      </c>
      <c r="I172" s="10">
        <f t="shared" si="10"/>
        <v>1.0081743869209809</v>
      </c>
      <c r="J172" s="17">
        <f>D172*G172</f>
        <v>2775</v>
      </c>
      <c r="K172" s="16"/>
      <c r="L172" s="17">
        <f>D172*E172*K172</f>
        <v>0</v>
      </c>
    </row>
    <row r="173" spans="1:12" x14ac:dyDescent="0.25">
      <c r="A173" s="9" t="s">
        <v>9</v>
      </c>
      <c r="B173" s="29" t="s">
        <v>348</v>
      </c>
      <c r="C173" s="9">
        <v>511</v>
      </c>
      <c r="D173" s="9">
        <v>7500</v>
      </c>
      <c r="E173" s="9">
        <v>0.25600000000000001</v>
      </c>
      <c r="F173" s="9" t="s">
        <v>16</v>
      </c>
      <c r="G173" s="9">
        <v>0.26</v>
      </c>
      <c r="H173" s="9">
        <f t="shared" si="9"/>
        <v>-4.0000000000000036E-3</v>
      </c>
      <c r="I173" s="10">
        <f t="shared" si="10"/>
        <v>1.015625</v>
      </c>
      <c r="J173" s="17">
        <f>D173*G173</f>
        <v>1950</v>
      </c>
      <c r="K173" s="16"/>
      <c r="L173" s="17">
        <f>D173*E173*K173</f>
        <v>0</v>
      </c>
    </row>
    <row r="174" spans="1:12" x14ac:dyDescent="0.25">
      <c r="A174" s="9" t="s">
        <v>20</v>
      </c>
      <c r="B174" s="29" t="s">
        <v>461</v>
      </c>
      <c r="C174" s="9">
        <v>515</v>
      </c>
      <c r="D174" s="9">
        <v>430.56</v>
      </c>
      <c r="E174" s="9">
        <v>12.15</v>
      </c>
      <c r="F174" s="9" t="s">
        <v>10</v>
      </c>
      <c r="G174" s="9">
        <v>12.15</v>
      </c>
      <c r="H174" s="9">
        <f t="shared" si="9"/>
        <v>0</v>
      </c>
      <c r="I174" s="10">
        <f t="shared" si="10"/>
        <v>1</v>
      </c>
      <c r="J174" s="17">
        <f t="shared" ref="J174:J175" si="13">D174*G174</f>
        <v>5231.3040000000001</v>
      </c>
      <c r="K174" s="16"/>
      <c r="L174" s="17">
        <f t="shared" ref="L174:L175" si="14">D174*E174*K174</f>
        <v>0</v>
      </c>
    </row>
    <row r="175" spans="1:12" x14ac:dyDescent="0.25">
      <c r="A175" s="9" t="s">
        <v>20</v>
      </c>
      <c r="B175" s="29" t="s">
        <v>462</v>
      </c>
      <c r="C175" s="9">
        <v>516</v>
      </c>
      <c r="D175" s="9">
        <v>215.28</v>
      </c>
      <c r="E175" s="9">
        <v>5.625</v>
      </c>
      <c r="F175" s="9" t="s">
        <v>10</v>
      </c>
      <c r="G175" s="9">
        <v>5.63</v>
      </c>
      <c r="H175" s="9">
        <f t="shared" si="9"/>
        <v>-4.9999999999998934E-3</v>
      </c>
      <c r="I175" s="10">
        <f t="shared" si="10"/>
        <v>1.0008888888888889</v>
      </c>
      <c r="J175" s="17">
        <f t="shared" si="13"/>
        <v>1212.0264</v>
      </c>
      <c r="K175" s="16"/>
      <c r="L175" s="17">
        <f t="shared" si="14"/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52.38</v>
      </c>
      <c r="F9" s="3" t="s">
        <v>10</v>
      </c>
      <c r="G9" s="3">
        <v>52.38</v>
      </c>
      <c r="H9" s="3">
        <v>0</v>
      </c>
      <c r="I9" s="3">
        <v>100</v>
      </c>
      <c r="J9">
        <f t="shared" si="0"/>
        <v>2252.34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31.36</v>
      </c>
      <c r="F12" s="3" t="s">
        <v>10</v>
      </c>
      <c r="G12" s="3">
        <v>31.36</v>
      </c>
      <c r="H12" s="3">
        <v>0</v>
      </c>
      <c r="I12" s="3">
        <v>100</v>
      </c>
      <c r="J12">
        <f t="shared" si="0"/>
        <v>1348.48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59.29</v>
      </c>
      <c r="F15" s="3" t="s">
        <v>10</v>
      </c>
      <c r="G15" s="3">
        <v>59.29</v>
      </c>
      <c r="H15" s="3">
        <v>0</v>
      </c>
      <c r="I15" s="3">
        <v>100</v>
      </c>
      <c r="J15">
        <f t="shared" si="0"/>
        <v>2549.4699999999998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98</v>
      </c>
      <c r="C19" s="3">
        <v>23</v>
      </c>
      <c r="D19" s="3">
        <v>6800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2516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99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3740.0000000000005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102</v>
      </c>
      <c r="C23" s="3">
        <v>29</v>
      </c>
      <c r="D23" s="3">
        <v>6800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884</v>
      </c>
      <c r="K23" s="3">
        <v>0</v>
      </c>
      <c r="L23">
        <f t="shared" si="1"/>
        <v>0</v>
      </c>
    </row>
    <row r="24" spans="1:12" x14ac:dyDescent="0.25">
      <c r="A24" s="3" t="s">
        <v>69</v>
      </c>
      <c r="B24" s="3" t="s">
        <v>102</v>
      </c>
      <c r="C24" s="3">
        <v>29</v>
      </c>
      <c r="D24" s="3">
        <v>6800</v>
      </c>
      <c r="E24" s="3">
        <v>1.1200000000000001</v>
      </c>
      <c r="F24" s="3" t="s">
        <v>16</v>
      </c>
      <c r="G24" s="3">
        <v>1.1200000000000001</v>
      </c>
      <c r="H24" s="3">
        <v>0</v>
      </c>
      <c r="I24" s="3">
        <v>100</v>
      </c>
      <c r="J24">
        <f t="shared" si="0"/>
        <v>7616.0000000000009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103</v>
      </c>
      <c r="C25" s="3">
        <v>32</v>
      </c>
      <c r="D25" s="3">
        <v>6800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952.00000000000011</v>
      </c>
      <c r="K25" s="3">
        <v>0</v>
      </c>
      <c r="L25">
        <f t="shared" si="1"/>
        <v>0</v>
      </c>
    </row>
    <row r="26" spans="1:12" x14ac:dyDescent="0.25">
      <c r="A26" s="3" t="s">
        <v>69</v>
      </c>
      <c r="B26" s="3" t="s">
        <v>104</v>
      </c>
      <c r="C26" s="3">
        <v>35</v>
      </c>
      <c r="D26" s="3">
        <v>6800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952.00000000000011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33.923000000000002</v>
      </c>
      <c r="F27" s="3" t="s">
        <v>10</v>
      </c>
      <c r="G27" s="3">
        <v>33.92</v>
      </c>
      <c r="H27" s="3">
        <v>0</v>
      </c>
      <c r="I27" s="3">
        <v>100</v>
      </c>
      <c r="J27">
        <f t="shared" si="0"/>
        <v>10223.216640000001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23.64</v>
      </c>
      <c r="F28" s="3" t="s">
        <v>10</v>
      </c>
      <c r="G28" s="3">
        <v>23.64</v>
      </c>
      <c r="H28" s="3">
        <v>0</v>
      </c>
      <c r="I28" s="3">
        <v>100</v>
      </c>
      <c r="J28">
        <f t="shared" si="0"/>
        <v>7124.9068800000005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59.951700000000002</v>
      </c>
      <c r="F29" s="3" t="s">
        <v>10</v>
      </c>
      <c r="G29" s="3">
        <v>59.95</v>
      </c>
      <c r="H29" s="3">
        <v>0</v>
      </c>
      <c r="I29" s="3">
        <v>100</v>
      </c>
      <c r="J29">
        <f t="shared" si="0"/>
        <v>18068.450400000002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41.28</v>
      </c>
      <c r="F30" s="3" t="s">
        <v>10</v>
      </c>
      <c r="G30" s="3">
        <v>41.28</v>
      </c>
      <c r="H30" s="3">
        <v>0</v>
      </c>
      <c r="I30" s="3">
        <v>100</v>
      </c>
      <c r="J30">
        <f t="shared" si="0"/>
        <v>12441.46176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125.99</v>
      </c>
      <c r="F31" s="3" t="s">
        <v>10</v>
      </c>
      <c r="G31" s="3">
        <v>125.99</v>
      </c>
      <c r="H31" s="3">
        <v>0</v>
      </c>
      <c r="I31" s="3">
        <v>100</v>
      </c>
      <c r="J31">
        <f t="shared" si="0"/>
        <v>37972.378079999995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12.26</v>
      </c>
      <c r="F32" s="3" t="s">
        <v>10</v>
      </c>
      <c r="G32" s="3">
        <v>12.26</v>
      </c>
      <c r="H32" s="3">
        <v>0</v>
      </c>
      <c r="I32" s="3">
        <v>100</v>
      </c>
      <c r="J32">
        <f t="shared" si="0"/>
        <v>3695.06592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16.11</v>
      </c>
      <c r="F33" s="3" t="s">
        <v>10</v>
      </c>
      <c r="G33" s="3">
        <v>16.11</v>
      </c>
      <c r="H33" s="3">
        <v>0</v>
      </c>
      <c r="I33" s="3">
        <v>100</v>
      </c>
      <c r="J33">
        <f t="shared" si="0"/>
        <v>4855.4251199999999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9.9</v>
      </c>
      <c r="F34" s="3" t="s">
        <v>14</v>
      </c>
      <c r="G34" s="3">
        <v>9.9</v>
      </c>
      <c r="H34" s="3">
        <v>0</v>
      </c>
      <c r="I34" s="3">
        <v>100</v>
      </c>
      <c r="J34">
        <f t="shared" si="0"/>
        <v>2227.5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1.32</v>
      </c>
      <c r="F35" s="3" t="s">
        <v>14</v>
      </c>
      <c r="G35" s="3">
        <v>1.32</v>
      </c>
      <c r="H35" s="3">
        <v>0</v>
      </c>
      <c r="I35" s="3">
        <v>100</v>
      </c>
      <c r="J35">
        <f t="shared" si="0"/>
        <v>1980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4.74</v>
      </c>
      <c r="F36" s="3" t="s">
        <v>14</v>
      </c>
      <c r="G36" s="3">
        <v>4.74</v>
      </c>
      <c r="H36" s="3">
        <v>0</v>
      </c>
      <c r="I36" s="3">
        <v>100</v>
      </c>
      <c r="J36">
        <f t="shared" si="0"/>
        <v>4266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2.85</v>
      </c>
      <c r="F37" s="3" t="s">
        <v>14</v>
      </c>
      <c r="G37" s="3">
        <v>2.85</v>
      </c>
      <c r="H37" s="3">
        <v>0</v>
      </c>
      <c r="I37" s="3">
        <v>100</v>
      </c>
      <c r="J37">
        <f t="shared" si="0"/>
        <v>5700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13.083</v>
      </c>
      <c r="F38" s="3" t="s">
        <v>14</v>
      </c>
      <c r="G38" s="3">
        <v>13.08</v>
      </c>
      <c r="H38" s="3">
        <v>0</v>
      </c>
      <c r="I38" s="3">
        <v>100</v>
      </c>
      <c r="J38">
        <f t="shared" si="0"/>
        <v>2943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1.7010000000000001</v>
      </c>
      <c r="F39" s="3" t="s">
        <v>14</v>
      </c>
      <c r="G39" s="3">
        <v>1.7</v>
      </c>
      <c r="H39" s="3">
        <v>0</v>
      </c>
      <c r="I39" s="3">
        <v>100</v>
      </c>
      <c r="J39">
        <f t="shared" si="0"/>
        <v>3400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69</v>
      </c>
      <c r="B41" s="3" t="s">
        <v>120</v>
      </c>
      <c r="C41" s="3">
        <v>69</v>
      </c>
      <c r="D41" s="3">
        <v>6800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69</v>
      </c>
      <c r="B42" s="3" t="s">
        <v>121</v>
      </c>
      <c r="C42" s="3">
        <v>73</v>
      </c>
      <c r="D42" s="3">
        <v>6800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7480.0000000000009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122</v>
      </c>
      <c r="C43" s="3">
        <v>77</v>
      </c>
      <c r="D43" s="3">
        <v>6800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952.00000000000011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123</v>
      </c>
      <c r="C44" s="3">
        <v>80</v>
      </c>
      <c r="D44" s="3">
        <v>6800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1020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0</v>
      </c>
      <c r="H47" s="3">
        <v>12.26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17.63</v>
      </c>
      <c r="F48" s="3" t="s">
        <v>10</v>
      </c>
      <c r="G48" s="3">
        <v>2.84</v>
      </c>
      <c r="H48" s="3">
        <v>14.79</v>
      </c>
      <c r="I48" s="3">
        <v>16.106000000000002</v>
      </c>
      <c r="J48">
        <f t="shared" si="0"/>
        <v>855.95327999999995</v>
      </c>
      <c r="K48" s="3">
        <v>0</v>
      </c>
      <c r="L48">
        <f t="shared" si="1"/>
        <v>0</v>
      </c>
    </row>
    <row r="49" spans="1:12" x14ac:dyDescent="0.25">
      <c r="A49" s="3" t="s">
        <v>48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69</v>
      </c>
      <c r="B52" s="3" t="s">
        <v>132</v>
      </c>
      <c r="C52" s="3">
        <v>97</v>
      </c>
      <c r="D52" s="3">
        <v>6800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680</v>
      </c>
      <c r="K52" s="3">
        <v>0</v>
      </c>
      <c r="L52">
        <f t="shared" si="1"/>
        <v>0</v>
      </c>
    </row>
    <row r="53" spans="1:12" x14ac:dyDescent="0.25">
      <c r="A53" s="3" t="s">
        <v>69</v>
      </c>
      <c r="B53" s="3" t="s">
        <v>133</v>
      </c>
      <c r="C53" s="3">
        <v>100</v>
      </c>
      <c r="D53" s="3">
        <v>6800</v>
      </c>
      <c r="E53" s="3">
        <v>0.17</v>
      </c>
      <c r="F53" s="3" t="s">
        <v>16</v>
      </c>
      <c r="G53" s="3">
        <v>0.17</v>
      </c>
      <c r="H53" s="3">
        <v>0</v>
      </c>
      <c r="I53" s="3">
        <v>100</v>
      </c>
      <c r="J53">
        <f t="shared" si="0"/>
        <v>1156</v>
      </c>
      <c r="K53" s="3">
        <v>0</v>
      </c>
      <c r="L53">
        <f t="shared" si="1"/>
        <v>0</v>
      </c>
    </row>
    <row r="54" spans="1:12" x14ac:dyDescent="0.25">
      <c r="A54" s="3" t="s">
        <v>69</v>
      </c>
      <c r="B54" s="3" t="s">
        <v>134</v>
      </c>
      <c r="C54" s="3">
        <v>103</v>
      </c>
      <c r="D54" s="3">
        <v>6800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136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10.8</v>
      </c>
      <c r="F55" s="3" t="s">
        <v>10</v>
      </c>
      <c r="G55" s="3">
        <v>10.8</v>
      </c>
      <c r="H55" s="3">
        <v>0</v>
      </c>
      <c r="I55" s="3">
        <v>100</v>
      </c>
      <c r="J55">
        <f t="shared" si="0"/>
        <v>3255.0336000000002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22.88</v>
      </c>
      <c r="F56" s="3" t="s">
        <v>10</v>
      </c>
      <c r="G56" s="3">
        <v>22.88</v>
      </c>
      <c r="H56" s="3">
        <v>0</v>
      </c>
      <c r="I56" s="3">
        <v>100</v>
      </c>
      <c r="J56">
        <f t="shared" si="0"/>
        <v>6895.8489599999994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1.92</v>
      </c>
      <c r="F57" s="3" t="s">
        <v>10</v>
      </c>
      <c r="G57" s="3">
        <v>0</v>
      </c>
      <c r="H57" s="3">
        <v>1.92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48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48</v>
      </c>
      <c r="B59" s="3" t="s">
        <v>139</v>
      </c>
      <c r="C59" s="3">
        <v>112</v>
      </c>
      <c r="D59" s="3">
        <v>225</v>
      </c>
      <c r="E59" s="3">
        <v>1.9750000000000001</v>
      </c>
      <c r="F59" s="3" t="s">
        <v>14</v>
      </c>
      <c r="G59" s="3">
        <v>1.98</v>
      </c>
      <c r="H59" s="3">
        <v>0</v>
      </c>
      <c r="I59" s="3">
        <v>100</v>
      </c>
      <c r="J59">
        <f t="shared" si="0"/>
        <v>445.5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139</v>
      </c>
      <c r="C60" s="3">
        <v>113</v>
      </c>
      <c r="D60" s="3">
        <v>1500</v>
      </c>
      <c r="E60" s="3">
        <v>7.0000000000000007E-2</v>
      </c>
      <c r="F60" s="3" t="s">
        <v>14</v>
      </c>
      <c r="G60" s="3">
        <v>7.0000000000000007E-2</v>
      </c>
      <c r="H60" s="3">
        <v>0</v>
      </c>
      <c r="I60" s="3">
        <v>100</v>
      </c>
      <c r="J60">
        <f t="shared" si="0"/>
        <v>105.00000000000001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140</v>
      </c>
      <c r="C61" s="3">
        <v>116</v>
      </c>
      <c r="D61" s="3">
        <v>50</v>
      </c>
      <c r="E61" s="3">
        <v>43</v>
      </c>
      <c r="F61" s="3" t="s">
        <v>13</v>
      </c>
      <c r="G61" s="3">
        <v>43</v>
      </c>
      <c r="H61" s="3">
        <v>0</v>
      </c>
      <c r="I61" s="3">
        <v>100</v>
      </c>
      <c r="J61">
        <f t="shared" si="0"/>
        <v>2150</v>
      </c>
      <c r="K61" s="3">
        <v>0</v>
      </c>
      <c r="L61">
        <f t="shared" si="1"/>
        <v>0</v>
      </c>
    </row>
    <row r="62" spans="1:12" x14ac:dyDescent="0.25">
      <c r="A62" s="3" t="s">
        <v>51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111.91200000000001</v>
      </c>
      <c r="F63" s="3" t="s">
        <v>10</v>
      </c>
      <c r="G63" s="3">
        <v>111.91</v>
      </c>
      <c r="H63" s="3">
        <v>0</v>
      </c>
      <c r="I63" s="3">
        <v>100</v>
      </c>
      <c r="J63">
        <f t="shared" si="0"/>
        <v>21682.786319999999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123.14</v>
      </c>
      <c r="F64" s="3" t="s">
        <v>10</v>
      </c>
      <c r="G64" s="3">
        <v>123.14</v>
      </c>
      <c r="H64" s="3">
        <v>0</v>
      </c>
      <c r="I64" s="3">
        <v>100</v>
      </c>
      <c r="J64">
        <f t="shared" si="0"/>
        <v>23858.621280000003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62.701999999999998</v>
      </c>
      <c r="F65" s="3" t="s">
        <v>10</v>
      </c>
      <c r="G65" s="3">
        <v>62.7</v>
      </c>
      <c r="H65" s="3">
        <v>0</v>
      </c>
      <c r="I65" s="3">
        <v>100</v>
      </c>
      <c r="J65">
        <f t="shared" si="0"/>
        <v>12148.250400000001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30.49</v>
      </c>
      <c r="F66" s="3" t="s">
        <v>19</v>
      </c>
      <c r="G66" s="3">
        <v>30.49</v>
      </c>
      <c r="H66" s="3">
        <v>0</v>
      </c>
      <c r="I66" s="3">
        <v>100</v>
      </c>
      <c r="J66">
        <f t="shared" si="0"/>
        <v>2000.1439999999998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46.88</v>
      </c>
      <c r="F67" s="3" t="s">
        <v>19</v>
      </c>
      <c r="G67" s="3">
        <v>46.88</v>
      </c>
      <c r="H67" s="3">
        <v>0</v>
      </c>
      <c r="I67" s="3">
        <v>100</v>
      </c>
      <c r="J67">
        <f t="shared" si="0"/>
        <v>3075.328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177.42</v>
      </c>
      <c r="F69" s="3" t="s">
        <v>10</v>
      </c>
      <c r="G69" s="3">
        <v>177.42</v>
      </c>
      <c r="H69" s="3">
        <v>0</v>
      </c>
      <c r="I69" s="3">
        <v>100</v>
      </c>
      <c r="J69">
        <f t="shared" ref="J69:J86" si="2">D69*G69</f>
        <v>1909.0391999999999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60.55</v>
      </c>
      <c r="F70" s="3" t="s">
        <v>10</v>
      </c>
      <c r="G70" s="3">
        <v>60.55</v>
      </c>
      <c r="H70" s="3">
        <v>0</v>
      </c>
      <c r="I70" s="3">
        <v>100</v>
      </c>
      <c r="J70">
        <f t="shared" si="2"/>
        <v>8472.882599999999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166.76</v>
      </c>
      <c r="F71" s="3" t="s">
        <v>10</v>
      </c>
      <c r="G71" s="3">
        <v>166.76</v>
      </c>
      <c r="H71" s="3">
        <v>0</v>
      </c>
      <c r="I71" s="3">
        <v>100</v>
      </c>
      <c r="J71">
        <f t="shared" si="2"/>
        <v>23335.060319999997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165.15100000000001</v>
      </c>
      <c r="F72" s="3" t="s">
        <v>10</v>
      </c>
      <c r="G72" s="3">
        <v>165.15</v>
      </c>
      <c r="H72" s="3">
        <v>0</v>
      </c>
      <c r="I72" s="3">
        <v>100</v>
      </c>
      <c r="J72">
        <f t="shared" si="2"/>
        <v>31998.142800000001</v>
      </c>
      <c r="K72" s="3">
        <v>0</v>
      </c>
      <c r="L72">
        <f t="shared" si="3"/>
        <v>0</v>
      </c>
    </row>
    <row r="73" spans="1:12" x14ac:dyDescent="0.25">
      <c r="A73" s="3" t="s">
        <v>51</v>
      </c>
      <c r="B73" s="3" t="s">
        <v>151</v>
      </c>
      <c r="C73" s="3">
        <v>150</v>
      </c>
      <c r="D73" s="3">
        <v>12000</v>
      </c>
      <c r="E73" s="3">
        <v>0.73333300000000001</v>
      </c>
      <c r="F73" s="3" t="s">
        <v>12</v>
      </c>
      <c r="G73" s="3">
        <v>0.73</v>
      </c>
      <c r="H73" s="3">
        <v>0</v>
      </c>
      <c r="I73" s="3">
        <v>100</v>
      </c>
      <c r="J73">
        <f t="shared" si="2"/>
        <v>8760</v>
      </c>
      <c r="K73" s="3">
        <v>0</v>
      </c>
      <c r="L73">
        <f t="shared" si="3"/>
        <v>0</v>
      </c>
    </row>
    <row r="74" spans="1:12" x14ac:dyDescent="0.25">
      <c r="A74" s="3" t="s">
        <v>43</v>
      </c>
      <c r="B74" s="3" t="s">
        <v>151</v>
      </c>
      <c r="C74" s="3">
        <v>150</v>
      </c>
      <c r="D74" s="3">
        <v>12000</v>
      </c>
      <c r="E74" s="3">
        <v>0.26666699999999999</v>
      </c>
      <c r="F74" s="3" t="s">
        <v>12</v>
      </c>
      <c r="G74" s="3">
        <v>0.27</v>
      </c>
      <c r="H74" s="3">
        <v>0</v>
      </c>
      <c r="I74" s="3">
        <v>100</v>
      </c>
      <c r="J74">
        <f t="shared" si="2"/>
        <v>3240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151</v>
      </c>
      <c r="D75" s="3">
        <v>139.93199999999999</v>
      </c>
      <c r="E75" s="3">
        <v>61.661999999999999</v>
      </c>
      <c r="F75" s="3" t="s">
        <v>10</v>
      </c>
      <c r="G75" s="3">
        <v>61.66</v>
      </c>
      <c r="H75" s="3">
        <v>0</v>
      </c>
      <c r="I75" s="3">
        <v>100</v>
      </c>
      <c r="J75">
        <f t="shared" si="2"/>
        <v>8628.2071199999991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152</v>
      </c>
      <c r="D76" s="3">
        <v>139.93199999999999</v>
      </c>
      <c r="E76" s="3">
        <v>175.88300000000001</v>
      </c>
      <c r="F76" s="3" t="s">
        <v>10</v>
      </c>
      <c r="G76" s="3">
        <v>175.88</v>
      </c>
      <c r="H76" s="3">
        <v>0</v>
      </c>
      <c r="I76" s="3">
        <v>100</v>
      </c>
      <c r="J76">
        <f t="shared" si="2"/>
        <v>24611.240159999998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156</v>
      </c>
      <c r="D77" s="3">
        <v>193.75200000000001</v>
      </c>
      <c r="E77" s="3">
        <v>136.66999999999999</v>
      </c>
      <c r="F77" s="3" t="s">
        <v>10</v>
      </c>
      <c r="G77" s="3">
        <v>136.66999999999999</v>
      </c>
      <c r="H77" s="3">
        <v>0</v>
      </c>
      <c r="I77" s="3">
        <v>100</v>
      </c>
      <c r="J77">
        <f t="shared" si="2"/>
        <v>26480.08584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160</v>
      </c>
      <c r="D78" s="3">
        <v>139.93199999999999</v>
      </c>
      <c r="E78" s="3">
        <v>8.8699999999999992</v>
      </c>
      <c r="F78" s="3" t="s">
        <v>10</v>
      </c>
      <c r="G78" s="3">
        <v>8.8699999999999992</v>
      </c>
      <c r="H78" s="3">
        <v>0</v>
      </c>
      <c r="I78" s="3">
        <v>100</v>
      </c>
      <c r="J78">
        <f t="shared" si="2"/>
        <v>1241.1968399999998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161</v>
      </c>
      <c r="D79" s="3">
        <v>139.93199999999999</v>
      </c>
      <c r="E79" s="3">
        <v>36.94</v>
      </c>
      <c r="F79" s="3" t="s">
        <v>10</v>
      </c>
      <c r="G79" s="3">
        <v>36.94</v>
      </c>
      <c r="H79" s="3">
        <v>0</v>
      </c>
      <c r="I79" s="3">
        <v>100</v>
      </c>
      <c r="J79">
        <f t="shared" si="2"/>
        <v>5169.0880799999995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157</v>
      </c>
      <c r="C80" s="3">
        <v>165</v>
      </c>
      <c r="D80" s="3">
        <v>193.75200000000001</v>
      </c>
      <c r="E80" s="3">
        <v>112.48</v>
      </c>
      <c r="F80" s="3" t="s">
        <v>10</v>
      </c>
      <c r="G80" s="3">
        <v>112.48</v>
      </c>
      <c r="H80" s="3">
        <v>0</v>
      </c>
      <c r="I80" s="3">
        <v>100</v>
      </c>
      <c r="J80">
        <f t="shared" si="2"/>
        <v>21793.224960000003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182</v>
      </c>
      <c r="D81" s="3">
        <v>215.28</v>
      </c>
      <c r="E81" s="3">
        <v>30</v>
      </c>
      <c r="F81" s="3" t="s">
        <v>10</v>
      </c>
      <c r="G81" s="3">
        <v>30</v>
      </c>
      <c r="H81" s="3">
        <v>0</v>
      </c>
      <c r="I81" s="3">
        <v>100</v>
      </c>
      <c r="J81">
        <f t="shared" si="2"/>
        <v>6458.4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184</v>
      </c>
      <c r="D82" s="3">
        <v>96.876000000000005</v>
      </c>
      <c r="E82" s="3">
        <v>34.380000000000003</v>
      </c>
      <c r="F82" s="3" t="s">
        <v>10</v>
      </c>
      <c r="G82" s="3">
        <v>34.380000000000003</v>
      </c>
      <c r="H82" s="3">
        <v>0</v>
      </c>
      <c r="I82" s="3">
        <v>100</v>
      </c>
      <c r="J82">
        <f t="shared" si="2"/>
        <v>3330.5968800000005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166</v>
      </c>
      <c r="C83" s="3">
        <v>187</v>
      </c>
      <c r="D83" s="3">
        <v>48.438000000000002</v>
      </c>
      <c r="E83" s="3">
        <v>147.87899999999999</v>
      </c>
      <c r="F83" s="3" t="s">
        <v>10</v>
      </c>
      <c r="G83" s="3">
        <v>147.88</v>
      </c>
      <c r="H83" s="3">
        <v>0</v>
      </c>
      <c r="I83" s="3">
        <v>100</v>
      </c>
      <c r="J83">
        <f t="shared" si="2"/>
        <v>7163.0114400000002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167</v>
      </c>
      <c r="C84" s="3">
        <v>188</v>
      </c>
      <c r="D84" s="3">
        <v>48.438000000000002</v>
      </c>
      <c r="E84" s="3">
        <v>112.08</v>
      </c>
      <c r="F84" s="3" t="s">
        <v>10</v>
      </c>
      <c r="G84" s="3">
        <v>112.08</v>
      </c>
      <c r="H84" s="3">
        <v>0</v>
      </c>
      <c r="I84" s="3">
        <v>100</v>
      </c>
      <c r="J84">
        <f t="shared" si="2"/>
        <v>5428.9310400000004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168</v>
      </c>
      <c r="C85" s="3">
        <v>189</v>
      </c>
      <c r="D85" s="3">
        <v>48.438000000000002</v>
      </c>
      <c r="E85" s="3">
        <v>102.36</v>
      </c>
      <c r="F85" s="3" t="s">
        <v>10</v>
      </c>
      <c r="G85" s="3">
        <v>102.36</v>
      </c>
      <c r="H85" s="3">
        <v>0</v>
      </c>
      <c r="I85" s="3">
        <v>100</v>
      </c>
      <c r="J85">
        <f t="shared" si="2"/>
        <v>4958.1136800000004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280</v>
      </c>
      <c r="C86" s="3">
        <v>195</v>
      </c>
      <c r="D86" s="3">
        <v>91.5</v>
      </c>
      <c r="E86" s="3">
        <v>166.76</v>
      </c>
      <c r="F86" s="3" t="s">
        <v>10</v>
      </c>
      <c r="G86" s="3">
        <v>166.76</v>
      </c>
      <c r="H86" s="3">
        <v>0</v>
      </c>
      <c r="I86" s="3">
        <v>100</v>
      </c>
      <c r="J86">
        <f t="shared" si="2"/>
        <v>15258.539999999999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281</v>
      </c>
      <c r="C87" s="3">
        <v>199</v>
      </c>
      <c r="D87" s="3">
        <v>91.5</v>
      </c>
      <c r="E87" s="3">
        <v>60.55</v>
      </c>
      <c r="F87" s="3" t="s">
        <v>10</v>
      </c>
      <c r="G87" s="3">
        <v>60.55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282</v>
      </c>
      <c r="C88" s="3">
        <v>202</v>
      </c>
      <c r="D88" s="3">
        <v>91.5</v>
      </c>
      <c r="E88" s="3">
        <v>175.88</v>
      </c>
      <c r="F88" s="3" t="s">
        <v>10</v>
      </c>
      <c r="G88" s="3">
        <v>175.88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283</v>
      </c>
      <c r="C89" s="3">
        <v>206</v>
      </c>
      <c r="D89" s="3">
        <v>91.5</v>
      </c>
      <c r="E89" s="3">
        <v>61.66</v>
      </c>
      <c r="F89" s="3" t="s">
        <v>10</v>
      </c>
      <c r="G89" s="3">
        <v>61.66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284</v>
      </c>
      <c r="C90" s="3">
        <v>209</v>
      </c>
      <c r="D90" s="3">
        <v>91.5</v>
      </c>
      <c r="E90" s="3">
        <v>36.94</v>
      </c>
      <c r="F90" s="3" t="s">
        <v>10</v>
      </c>
      <c r="G90" s="3">
        <v>36.94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285</v>
      </c>
      <c r="C91" s="3">
        <v>212</v>
      </c>
      <c r="D91" s="3">
        <v>91.5</v>
      </c>
      <c r="E91" s="3">
        <v>8.8699999999999992</v>
      </c>
      <c r="F91" s="3" t="s">
        <v>10</v>
      </c>
      <c r="G91" s="3">
        <v>8.8699999999999992</v>
      </c>
      <c r="H91" s="3">
        <v>0</v>
      </c>
      <c r="I91" s="3">
        <v>99.997</v>
      </c>
    </row>
    <row r="92" spans="1:12" x14ac:dyDescent="0.25">
      <c r="A92" s="3" t="s">
        <v>67</v>
      </c>
      <c r="B92" s="3" t="s">
        <v>173</v>
      </c>
      <c r="C92" s="3">
        <v>215</v>
      </c>
      <c r="D92" s="3">
        <v>301.392</v>
      </c>
      <c r="E92" s="3">
        <v>20.12</v>
      </c>
      <c r="F92" s="3" t="s">
        <v>10</v>
      </c>
      <c r="G92" s="3">
        <v>20.12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232</v>
      </c>
      <c r="C93" s="3">
        <v>217</v>
      </c>
      <c r="D93" s="3">
        <v>450</v>
      </c>
      <c r="E93" s="3">
        <v>3</v>
      </c>
      <c r="F93" s="3" t="s">
        <v>13</v>
      </c>
      <c r="G93" s="3">
        <v>3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174</v>
      </c>
      <c r="C94" s="3">
        <v>218</v>
      </c>
      <c r="D94" s="3">
        <v>350</v>
      </c>
      <c r="E94" s="3">
        <v>15</v>
      </c>
      <c r="F94" s="3" t="s">
        <v>13</v>
      </c>
      <c r="G94" s="3">
        <v>15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175</v>
      </c>
      <c r="C95" s="3">
        <v>219</v>
      </c>
      <c r="D95" s="3">
        <v>82</v>
      </c>
      <c r="E95" s="3">
        <v>41.17</v>
      </c>
      <c r="F95" s="3" t="s">
        <v>19</v>
      </c>
      <c r="G95" s="3">
        <v>41.17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176</v>
      </c>
      <c r="C96" s="3">
        <v>220</v>
      </c>
      <c r="D96" s="3">
        <v>32.799999999999997</v>
      </c>
      <c r="E96" s="3">
        <v>103.53</v>
      </c>
      <c r="F96" s="3" t="s">
        <v>19</v>
      </c>
      <c r="G96" s="3">
        <v>103.53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177</v>
      </c>
      <c r="C97" s="3">
        <v>221</v>
      </c>
      <c r="D97" s="3">
        <v>131.19999999999999</v>
      </c>
      <c r="E97" s="3">
        <v>26.83</v>
      </c>
      <c r="F97" s="3" t="s">
        <v>19</v>
      </c>
      <c r="G97" s="3">
        <v>26.83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179</v>
      </c>
      <c r="C98" s="3">
        <v>224</v>
      </c>
      <c r="D98" s="3">
        <v>172.22399999999999</v>
      </c>
      <c r="E98" s="3">
        <v>45.951999999999998</v>
      </c>
      <c r="F98" s="3" t="s">
        <v>10</v>
      </c>
      <c r="G98" s="3">
        <v>45.95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180</v>
      </c>
      <c r="C99" s="3">
        <v>225</v>
      </c>
      <c r="D99" s="3">
        <v>49.2</v>
      </c>
      <c r="E99" s="3">
        <v>48.42</v>
      </c>
      <c r="F99" s="3" t="s">
        <v>19</v>
      </c>
      <c r="G99" s="3">
        <v>48.42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181</v>
      </c>
      <c r="C100" s="3">
        <v>226</v>
      </c>
      <c r="D100" s="3">
        <v>183</v>
      </c>
      <c r="E100" s="3">
        <v>46</v>
      </c>
      <c r="F100" s="3" t="s">
        <v>10</v>
      </c>
      <c r="G100" s="3">
        <v>46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182</v>
      </c>
      <c r="C101" s="3">
        <v>227</v>
      </c>
      <c r="D101" s="3">
        <v>49.2</v>
      </c>
      <c r="E101" s="3">
        <v>50.44</v>
      </c>
      <c r="F101" s="3" t="s">
        <v>19</v>
      </c>
      <c r="G101" s="3">
        <v>50.44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183</v>
      </c>
      <c r="C102" s="3">
        <v>228</v>
      </c>
      <c r="D102" s="3">
        <v>183</v>
      </c>
      <c r="E102" s="3">
        <v>2.5</v>
      </c>
      <c r="F102" s="3" t="s">
        <v>10</v>
      </c>
      <c r="G102" s="3">
        <v>2.5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184</v>
      </c>
      <c r="C103" s="3">
        <v>229</v>
      </c>
      <c r="D103" s="3">
        <v>49.2</v>
      </c>
      <c r="E103" s="3">
        <v>4.1900000000000004</v>
      </c>
      <c r="F103" s="3" t="s">
        <v>19</v>
      </c>
      <c r="G103" s="3">
        <v>4.1900000000000004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185</v>
      </c>
      <c r="C104" s="3">
        <v>230</v>
      </c>
      <c r="D104" s="3">
        <v>183</v>
      </c>
      <c r="E104" s="3">
        <v>4.01</v>
      </c>
      <c r="F104" s="3" t="s">
        <v>10</v>
      </c>
      <c r="G104" s="3">
        <v>4.01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186</v>
      </c>
      <c r="C105" s="3">
        <v>231</v>
      </c>
      <c r="D105" s="3">
        <v>49.2</v>
      </c>
      <c r="E105" s="3">
        <v>9.98</v>
      </c>
      <c r="F105" s="3" t="s">
        <v>19</v>
      </c>
      <c r="G105" s="3">
        <v>9.98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187</v>
      </c>
      <c r="C106" s="3">
        <v>232</v>
      </c>
      <c r="D106" s="3">
        <v>183</v>
      </c>
      <c r="E106" s="3">
        <v>12.635</v>
      </c>
      <c r="F106" s="3" t="s">
        <v>10</v>
      </c>
      <c r="G106" s="3">
        <v>12.64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188</v>
      </c>
      <c r="C107" s="3">
        <v>233</v>
      </c>
      <c r="D107" s="3">
        <v>49.2</v>
      </c>
      <c r="E107" s="3">
        <v>16.8</v>
      </c>
      <c r="F107" s="3" t="s">
        <v>19</v>
      </c>
      <c r="G107" s="3">
        <v>16.8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189</v>
      </c>
      <c r="C108" s="3">
        <v>234</v>
      </c>
      <c r="D108" s="3">
        <v>183</v>
      </c>
      <c r="E108" s="3">
        <v>12.821</v>
      </c>
      <c r="F108" s="3" t="s">
        <v>10</v>
      </c>
      <c r="G108" s="3">
        <v>12.82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190</v>
      </c>
      <c r="C109" s="3">
        <v>235</v>
      </c>
      <c r="D109" s="3">
        <v>2.5</v>
      </c>
      <c r="E109" s="3">
        <v>1055</v>
      </c>
      <c r="F109" s="3" t="s">
        <v>23</v>
      </c>
      <c r="G109" s="3">
        <v>1055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191</v>
      </c>
      <c r="C110" s="3">
        <v>237</v>
      </c>
      <c r="D110" s="3">
        <v>183</v>
      </c>
      <c r="E110" s="3">
        <v>3.7</v>
      </c>
      <c r="F110" s="3" t="s">
        <v>10</v>
      </c>
      <c r="G110" s="3">
        <v>3.7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192</v>
      </c>
      <c r="C111" s="3">
        <v>238</v>
      </c>
      <c r="D111" s="3">
        <v>183</v>
      </c>
      <c r="E111" s="3">
        <v>17.34</v>
      </c>
      <c r="F111" s="3" t="s">
        <v>10</v>
      </c>
      <c r="G111" s="3">
        <v>17.34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193</v>
      </c>
      <c r="C112" s="3">
        <v>239</v>
      </c>
      <c r="D112" s="3">
        <v>183</v>
      </c>
      <c r="E112" s="3">
        <v>7.44</v>
      </c>
      <c r="F112" s="3" t="s">
        <v>10</v>
      </c>
      <c r="G112" s="3">
        <v>7.44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194</v>
      </c>
      <c r="C113" s="3">
        <v>240</v>
      </c>
      <c r="D113" s="3">
        <v>183</v>
      </c>
      <c r="E113" s="3">
        <v>34.9</v>
      </c>
      <c r="F113" s="3" t="s">
        <v>10</v>
      </c>
      <c r="G113" s="3">
        <v>31.81</v>
      </c>
      <c r="H113" s="3">
        <v>3.09</v>
      </c>
      <c r="I113" s="3">
        <v>91.146000000000001</v>
      </c>
    </row>
    <row r="114" spans="1:9" x14ac:dyDescent="0.25">
      <c r="A114" s="3" t="s">
        <v>72</v>
      </c>
      <c r="B114" s="3" t="s">
        <v>195</v>
      </c>
      <c r="C114" s="3">
        <v>245</v>
      </c>
      <c r="D114" s="3">
        <v>26.91</v>
      </c>
      <c r="E114" s="3">
        <v>190.91399999999999</v>
      </c>
      <c r="F114" s="3" t="s">
        <v>10</v>
      </c>
      <c r="G114" s="3">
        <v>190.91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196</v>
      </c>
      <c r="C115" s="3">
        <v>246</v>
      </c>
      <c r="D115" s="3">
        <v>14500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73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6750</v>
      </c>
      <c r="E118" s="3">
        <v>0.5</v>
      </c>
      <c r="F118" s="3" t="s">
        <v>12</v>
      </c>
      <c r="G118" s="3">
        <v>0</v>
      </c>
      <c r="H118" s="3">
        <v>0.5</v>
      </c>
      <c r="I118" s="3">
        <v>0</v>
      </c>
    </row>
    <row r="119" spans="1:9" x14ac:dyDescent="0.25">
      <c r="A119" s="3" t="s">
        <v>71</v>
      </c>
      <c r="B119" s="3" t="s">
        <v>199</v>
      </c>
      <c r="C119" s="3">
        <v>251</v>
      </c>
      <c r="D119" s="3">
        <v>6750</v>
      </c>
      <c r="E119" s="3">
        <v>0.5</v>
      </c>
      <c r="F119" s="3" t="s">
        <v>12</v>
      </c>
      <c r="G119" s="3">
        <v>0.5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200</v>
      </c>
      <c r="C120" s="3">
        <v>253</v>
      </c>
      <c r="D120" s="3">
        <v>500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25</v>
      </c>
      <c r="C121" s="3">
        <v>254</v>
      </c>
      <c r="D121" s="3">
        <v>4000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201</v>
      </c>
      <c r="C122" s="3">
        <v>255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202</v>
      </c>
      <c r="C123" s="3">
        <v>257</v>
      </c>
      <c r="D123" s="3">
        <v>1800</v>
      </c>
      <c r="E123" s="3">
        <v>1</v>
      </c>
      <c r="F123" s="3" t="s">
        <v>12</v>
      </c>
      <c r="G123" s="3">
        <v>0</v>
      </c>
      <c r="H123" s="3">
        <v>1</v>
      </c>
      <c r="I123" s="3">
        <v>0</v>
      </c>
    </row>
    <row r="124" spans="1:9" x14ac:dyDescent="0.25">
      <c r="A124" s="3" t="s">
        <v>24</v>
      </c>
      <c r="B124" s="3" t="s">
        <v>203</v>
      </c>
      <c r="C124" s="3">
        <v>258</v>
      </c>
      <c r="D124" s="3">
        <v>2000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46</v>
      </c>
      <c r="B125" s="3" t="s">
        <v>204</v>
      </c>
      <c r="C125" s="3">
        <v>260</v>
      </c>
      <c r="D125" s="3">
        <v>4954</v>
      </c>
      <c r="E125" s="3">
        <v>20.78</v>
      </c>
      <c r="F125" s="3" t="s">
        <v>19</v>
      </c>
      <c r="G125" s="3">
        <v>0</v>
      </c>
      <c r="H125" s="3">
        <v>20.78</v>
      </c>
      <c r="I125" s="3">
        <v>0</v>
      </c>
    </row>
    <row r="126" spans="1:9" x14ac:dyDescent="0.25">
      <c r="A126" s="3" t="s">
        <v>27</v>
      </c>
      <c r="B126" s="3" t="s">
        <v>475</v>
      </c>
      <c r="C126" s="3">
        <v>261</v>
      </c>
      <c r="D126" s="3">
        <v>1600</v>
      </c>
      <c r="E126" s="3">
        <v>3</v>
      </c>
      <c r="F126" s="3" t="s">
        <v>13</v>
      </c>
      <c r="G126" s="3">
        <v>3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205</v>
      </c>
      <c r="C127" s="3">
        <v>262</v>
      </c>
      <c r="D127" s="3">
        <v>450</v>
      </c>
      <c r="E127" s="3">
        <v>3</v>
      </c>
      <c r="F127" s="3" t="s">
        <v>13</v>
      </c>
      <c r="G127" s="3">
        <v>3</v>
      </c>
      <c r="H127" s="3">
        <v>0</v>
      </c>
      <c r="I127" s="3">
        <v>100</v>
      </c>
    </row>
    <row r="128" spans="1:9" x14ac:dyDescent="0.25">
      <c r="A128" s="3" t="s">
        <v>28</v>
      </c>
      <c r="B128" s="3" t="s">
        <v>206</v>
      </c>
      <c r="C128" s="3">
        <v>263</v>
      </c>
      <c r="D128" s="3">
        <v>12850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207</v>
      </c>
      <c r="C129" s="3">
        <v>264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208</v>
      </c>
      <c r="C130" s="3">
        <v>265</v>
      </c>
      <c r="D130" s="3">
        <v>450</v>
      </c>
      <c r="E130" s="3">
        <v>12.5</v>
      </c>
      <c r="F130" s="3" t="s">
        <v>23</v>
      </c>
      <c r="G130" s="3">
        <v>12.5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225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225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34</v>
      </c>
      <c r="E134" s="3">
        <v>60</v>
      </c>
      <c r="F134" s="3" t="s">
        <v>31</v>
      </c>
      <c r="G134" s="3">
        <v>60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77</v>
      </c>
      <c r="E135" s="3">
        <v>24</v>
      </c>
      <c r="F135" s="3" t="s">
        <v>31</v>
      </c>
      <c r="G135" s="3">
        <v>24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23</v>
      </c>
      <c r="E136" s="3">
        <v>111</v>
      </c>
      <c r="F136" s="3" t="s">
        <v>23</v>
      </c>
      <c r="G136" s="3">
        <v>111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363</v>
      </c>
      <c r="E137" s="3">
        <v>8.5</v>
      </c>
      <c r="F137" s="3" t="s">
        <v>31</v>
      </c>
      <c r="G137" s="3">
        <v>8.5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32</v>
      </c>
      <c r="B139" s="3" t="s">
        <v>218</v>
      </c>
      <c r="C139" s="3">
        <v>282</v>
      </c>
      <c r="D139" s="3">
        <v>300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289</v>
      </c>
      <c r="C141" s="3">
        <v>352</v>
      </c>
      <c r="D141" s="3">
        <v>1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318</v>
      </c>
      <c r="C142" s="3">
        <v>376</v>
      </c>
      <c r="D142" s="3">
        <v>16.146000000000001</v>
      </c>
      <c r="E142" s="3">
        <v>147.87899999999999</v>
      </c>
      <c r="F142" s="3" t="s">
        <v>10</v>
      </c>
      <c r="G142" s="3">
        <v>147.88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319</v>
      </c>
      <c r="C143" s="3">
        <v>377</v>
      </c>
      <c r="D143" s="3">
        <v>16.146000000000001</v>
      </c>
      <c r="E143" s="3">
        <v>112.08</v>
      </c>
      <c r="F143" s="3" t="s">
        <v>10</v>
      </c>
      <c r="G143" s="3">
        <v>112.08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320</v>
      </c>
      <c r="C144" s="3">
        <v>378</v>
      </c>
      <c r="D144" s="3">
        <v>16.146000000000001</v>
      </c>
      <c r="E144" s="3">
        <v>102.36</v>
      </c>
      <c r="F144" s="3" t="s">
        <v>10</v>
      </c>
      <c r="G144" s="3">
        <v>102.36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229</v>
      </c>
      <c r="C145" s="3">
        <v>447</v>
      </c>
      <c r="D145" s="3">
        <v>2640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485</v>
      </c>
      <c r="C146" s="3">
        <v>504</v>
      </c>
      <c r="D146" s="3">
        <v>1500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341</v>
      </c>
      <c r="C147" s="3">
        <v>529</v>
      </c>
      <c r="D147" s="3">
        <v>1000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3:O144"/>
  <sheetViews>
    <sheetView topLeftCell="C1" zoomScale="85" zoomScaleNormal="85" workbookViewId="0">
      <selection activeCell="K18" sqref="K18"/>
    </sheetView>
  </sheetViews>
  <sheetFormatPr defaultRowHeight="15" x14ac:dyDescent="0.25"/>
  <cols>
    <col min="1" max="1" width="34.28515625" bestFit="1" customWidth="1"/>
    <col min="2" max="2" width="3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v>0</v>
      </c>
      <c r="I4" s="9">
        <v>100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v>0</v>
      </c>
      <c r="I7" s="9">
        <v>100</v>
      </c>
      <c r="J7" s="17">
        <f t="shared" si="0"/>
        <v>21563.841600000003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v>0</v>
      </c>
      <c r="I8" s="9">
        <v>100</v>
      </c>
      <c r="J8" s="17">
        <f t="shared" si="0"/>
        <v>1120.46</v>
      </c>
      <c r="K8" s="16"/>
      <c r="L8" s="17">
        <f t="shared" si="1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0</v>
      </c>
      <c r="H9" s="9">
        <v>78.55</v>
      </c>
      <c r="I9" s="9">
        <v>0</v>
      </c>
      <c r="J9" s="17">
        <f t="shared" si="0"/>
        <v>0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v>0</v>
      </c>
      <c r="I10" s="9">
        <v>100</v>
      </c>
      <c r="J10" s="17">
        <f t="shared" si="0"/>
        <v>1176.9407999999999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v>0</v>
      </c>
      <c r="I11" s="9">
        <v>100</v>
      </c>
      <c r="J11" s="17">
        <f t="shared" si="0"/>
        <v>3882.2112000000002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v>0</v>
      </c>
      <c r="I12" s="9">
        <v>100</v>
      </c>
      <c r="J12" s="17">
        <f t="shared" si="0"/>
        <v>1304.3799999999999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22</v>
      </c>
      <c r="E13" s="9">
        <v>77</v>
      </c>
      <c r="F13" s="9" t="s">
        <v>10</v>
      </c>
      <c r="G13" s="9">
        <v>70</v>
      </c>
      <c r="H13" s="9">
        <v>7</v>
      </c>
      <c r="I13" s="9">
        <v>90.909000000000006</v>
      </c>
      <c r="J13" s="17">
        <f t="shared" si="0"/>
        <v>1540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v>0</v>
      </c>
      <c r="I14" s="9">
        <v>100</v>
      </c>
      <c r="J14" s="17">
        <f t="shared" si="0"/>
        <v>5500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v>0</v>
      </c>
      <c r="I15" s="9">
        <v>100</v>
      </c>
      <c r="J15" s="17">
        <f t="shared" si="0"/>
        <v>3000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v>0</v>
      </c>
      <c r="I16" s="9">
        <v>100</v>
      </c>
      <c r="J16" s="17">
        <f t="shared" si="0"/>
        <v>5090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v>0</v>
      </c>
      <c r="I17" s="9">
        <v>100</v>
      </c>
      <c r="J17" s="17">
        <f t="shared" si="0"/>
        <v>2780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4</v>
      </c>
      <c r="H18" s="9">
        <v>1.93</v>
      </c>
      <c r="I18" s="9">
        <v>67.465000000000003</v>
      </c>
      <c r="J18" s="17">
        <f t="shared" si="0"/>
        <v>4000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v>0</v>
      </c>
      <c r="I19" s="9">
        <v>100</v>
      </c>
      <c r="J19" s="17">
        <f t="shared" si="0"/>
        <v>2590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v>0</v>
      </c>
      <c r="I20" s="9">
        <v>100</v>
      </c>
      <c r="J20" s="17">
        <f t="shared" si="0"/>
        <v>3150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v>0</v>
      </c>
      <c r="I21" s="9">
        <v>100</v>
      </c>
      <c r="J21" s="17">
        <f t="shared" si="0"/>
        <v>3850.0000000000005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v>0</v>
      </c>
      <c r="I22" s="9">
        <v>100</v>
      </c>
      <c r="J22" s="17">
        <f t="shared" si="0"/>
        <v>3500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1.25</v>
      </c>
      <c r="F23" s="9" t="s">
        <v>16</v>
      </c>
      <c r="G23" s="9">
        <v>1.25</v>
      </c>
      <c r="H23" s="9">
        <v>0</v>
      </c>
      <c r="I23" s="9">
        <v>100</v>
      </c>
      <c r="J23" s="17">
        <f t="shared" si="0"/>
        <v>9375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v>0</v>
      </c>
      <c r="I24" s="9">
        <v>100</v>
      </c>
      <c r="J24" s="17">
        <f t="shared" si="0"/>
        <v>1050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0.14000000000000001</v>
      </c>
      <c r="F25" s="9" t="s">
        <v>16</v>
      </c>
      <c r="G25" s="9">
        <v>0</v>
      </c>
      <c r="H25" s="9">
        <v>0.14000000000000001</v>
      </c>
      <c r="I25" s="9">
        <v>0</v>
      </c>
      <c r="J25" s="17">
        <f t="shared" si="0"/>
        <v>0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78</v>
      </c>
      <c r="B26" s="29" t="s">
        <v>105</v>
      </c>
      <c r="C26" s="9">
        <v>41</v>
      </c>
      <c r="D26" s="9">
        <v>301.392</v>
      </c>
      <c r="E26" s="9">
        <v>26.47</v>
      </c>
      <c r="F26" s="9" t="s">
        <v>10</v>
      </c>
      <c r="G26" s="9">
        <v>26.47</v>
      </c>
      <c r="H26" s="9">
        <v>0</v>
      </c>
      <c r="I26" s="9">
        <v>100</v>
      </c>
      <c r="J26" s="17">
        <f t="shared" si="0"/>
        <v>7977.8462399999999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78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v>0</v>
      </c>
      <c r="I27" s="9">
        <v>100</v>
      </c>
      <c r="J27" s="17">
        <f t="shared" si="0"/>
        <v>7124.9068800000005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78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v>0</v>
      </c>
      <c r="I28" s="9">
        <v>100</v>
      </c>
      <c r="J28" s="17">
        <f t="shared" si="0"/>
        <v>16492.170239999999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78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v>0</v>
      </c>
      <c r="I29" s="9">
        <v>100</v>
      </c>
      <c r="J29" s="17">
        <f t="shared" si="0"/>
        <v>12441.46176</v>
      </c>
      <c r="K29" s="16"/>
      <c r="L29" s="17">
        <f t="shared" si="1"/>
        <v>0</v>
      </c>
      <c r="N29" s="51" t="s">
        <v>472</v>
      </c>
      <c r="O29" s="21">
        <f>SUM(O4:O28)</f>
        <v>0</v>
      </c>
    </row>
    <row r="30" spans="1:15" x14ac:dyDescent="0.25">
      <c r="A30" s="9" t="s">
        <v>78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v>0</v>
      </c>
      <c r="I30" s="9">
        <v>100</v>
      </c>
      <c r="J30" s="17">
        <f t="shared" si="0"/>
        <v>37972.378079999995</v>
      </c>
      <c r="K30" s="16"/>
      <c r="L30" s="17">
        <f t="shared" si="1"/>
        <v>0</v>
      </c>
    </row>
    <row r="31" spans="1:15" x14ac:dyDescent="0.25">
      <c r="A31" s="9" t="s">
        <v>78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v>0</v>
      </c>
      <c r="I31" s="9">
        <v>100</v>
      </c>
      <c r="J31" s="17">
        <f t="shared" si="0"/>
        <v>3695.06592</v>
      </c>
      <c r="K31" s="16"/>
      <c r="L31" s="17">
        <f t="shared" si="1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301.392</v>
      </c>
      <c r="E32" s="9">
        <v>9.25</v>
      </c>
      <c r="F32" s="9" t="s">
        <v>10</v>
      </c>
      <c r="G32" s="9">
        <v>9.25</v>
      </c>
      <c r="H32" s="9">
        <v>0</v>
      </c>
      <c r="I32" s="9">
        <v>100</v>
      </c>
      <c r="J32" s="17">
        <f t="shared" si="0"/>
        <v>2787.8759999999997</v>
      </c>
      <c r="K32" s="16"/>
      <c r="L32" s="17">
        <f t="shared" si="1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v>0</v>
      </c>
      <c r="I33" s="9">
        <v>100</v>
      </c>
      <c r="J33" s="17">
        <f t="shared" si="0"/>
        <v>2227.5</v>
      </c>
      <c r="K33" s="16"/>
      <c r="L33" s="17">
        <f t="shared" si="1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v>0</v>
      </c>
      <c r="I34" s="9">
        <v>100</v>
      </c>
      <c r="J34" s="17">
        <f t="shared" si="0"/>
        <v>1980</v>
      </c>
      <c r="K34" s="16"/>
      <c r="L34" s="17">
        <f t="shared" si="1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v>0</v>
      </c>
      <c r="I35" s="9">
        <v>100</v>
      </c>
      <c r="J35" s="17">
        <f t="shared" si="0"/>
        <v>4266</v>
      </c>
      <c r="K35" s="16"/>
      <c r="L35" s="17">
        <f t="shared" si="1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v>0</v>
      </c>
      <c r="I36" s="9">
        <v>100</v>
      </c>
      <c r="J36" s="17">
        <f t="shared" si="0"/>
        <v>5700</v>
      </c>
      <c r="K36" s="16"/>
      <c r="L36" s="17">
        <f t="shared" si="1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v>0</v>
      </c>
      <c r="I37" s="9">
        <v>100</v>
      </c>
      <c r="J37" s="17">
        <f t="shared" si="0"/>
        <v>2943</v>
      </c>
      <c r="K37" s="16"/>
      <c r="L37" s="17">
        <f t="shared" si="1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v>0</v>
      </c>
      <c r="I38" s="9">
        <v>100</v>
      </c>
      <c r="J38" s="17">
        <f t="shared" si="0"/>
        <v>3400</v>
      </c>
      <c r="K38" s="16"/>
      <c r="L38" s="17">
        <f t="shared" si="1"/>
        <v>0</v>
      </c>
    </row>
    <row r="39" spans="1:12" x14ac:dyDescent="0.25">
      <c r="A39" s="9" t="s">
        <v>54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v>0</v>
      </c>
      <c r="I39" s="9">
        <v>100</v>
      </c>
      <c r="J39" s="17">
        <f t="shared" si="0"/>
        <v>1830</v>
      </c>
      <c r="K39" s="16"/>
      <c r="L39" s="17">
        <f t="shared" si="1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v>0</v>
      </c>
      <c r="I40" s="9">
        <v>100</v>
      </c>
      <c r="J40" s="17">
        <f t="shared" si="0"/>
        <v>2000</v>
      </c>
      <c r="K40" s="16"/>
      <c r="L40" s="17">
        <f t="shared" si="1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</v>
      </c>
      <c r="F41" s="9" t="s">
        <v>16</v>
      </c>
      <c r="G41" s="9">
        <v>0.5</v>
      </c>
      <c r="H41" s="9">
        <v>0</v>
      </c>
      <c r="I41" s="9">
        <v>100</v>
      </c>
      <c r="J41" s="17">
        <f t="shared" si="0"/>
        <v>3750</v>
      </c>
      <c r="K41" s="16"/>
      <c r="L41" s="17">
        <f t="shared" si="1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v>0</v>
      </c>
      <c r="I42" s="9">
        <v>100</v>
      </c>
      <c r="J42" s="17">
        <f t="shared" si="0"/>
        <v>8250</v>
      </c>
      <c r="K42" s="16"/>
      <c r="L42" s="17">
        <f t="shared" si="1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0.14000000000000001</v>
      </c>
      <c r="F43" s="9" t="s">
        <v>16</v>
      </c>
      <c r="G43" s="9">
        <v>0.14000000000000001</v>
      </c>
      <c r="H43" s="9">
        <v>0</v>
      </c>
      <c r="I43" s="9">
        <v>100</v>
      </c>
      <c r="J43" s="17">
        <f t="shared" si="0"/>
        <v>1050</v>
      </c>
      <c r="K43" s="16"/>
      <c r="L43" s="17">
        <f t="shared" si="1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v>0.15</v>
      </c>
      <c r="I44" s="9">
        <v>0</v>
      </c>
      <c r="J44" s="17">
        <f t="shared" si="0"/>
        <v>0</v>
      </c>
      <c r="K44" s="16"/>
      <c r="L44" s="17">
        <f t="shared" si="1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v>0</v>
      </c>
      <c r="I45" s="9">
        <v>100</v>
      </c>
      <c r="J45" s="17">
        <f t="shared" si="0"/>
        <v>12531.879359999999</v>
      </c>
      <c r="K45" s="16"/>
      <c r="L45" s="17">
        <f t="shared" si="1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v>0</v>
      </c>
      <c r="I46" s="9">
        <v>100</v>
      </c>
      <c r="J46" s="17">
        <f t="shared" si="0"/>
        <v>37737.29232</v>
      </c>
      <c r="K46" s="16"/>
      <c r="L46" s="17">
        <f t="shared" si="1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v>0</v>
      </c>
      <c r="I47" s="9">
        <v>100</v>
      </c>
      <c r="J47" s="17">
        <f t="shared" si="0"/>
        <v>3695.06592</v>
      </c>
      <c r="K47" s="16"/>
      <c r="L47" s="17">
        <f t="shared" si="1"/>
        <v>0</v>
      </c>
    </row>
    <row r="48" spans="1:12" x14ac:dyDescent="0.25">
      <c r="A48" s="9" t="s">
        <v>79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v>0</v>
      </c>
      <c r="I48" s="9">
        <v>100</v>
      </c>
      <c r="J48" s="17">
        <f t="shared" si="0"/>
        <v>2959.6694400000001</v>
      </c>
      <c r="K48" s="16"/>
      <c r="L48" s="17">
        <f t="shared" si="1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v>0</v>
      </c>
      <c r="I49" s="9">
        <v>100</v>
      </c>
      <c r="J49" s="17">
        <f t="shared" si="0"/>
        <v>4640</v>
      </c>
      <c r="K49" s="16"/>
      <c r="L49" s="17">
        <f t="shared" si="1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v>0</v>
      </c>
      <c r="I50" s="9">
        <v>100</v>
      </c>
      <c r="J50" s="17">
        <f t="shared" si="0"/>
        <v>3051</v>
      </c>
      <c r="K50" s="16"/>
      <c r="L50" s="17">
        <f t="shared" si="1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v>0</v>
      </c>
      <c r="I51" s="9">
        <v>100</v>
      </c>
      <c r="J51" s="17">
        <f t="shared" si="0"/>
        <v>2820</v>
      </c>
      <c r="K51" s="16"/>
      <c r="L51" s="17">
        <f t="shared" si="1"/>
        <v>0</v>
      </c>
    </row>
    <row r="52" spans="1:12" x14ac:dyDescent="0.25">
      <c r="A52" s="9" t="s">
        <v>54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v>0</v>
      </c>
      <c r="I52" s="9">
        <v>100</v>
      </c>
      <c r="J52" s="17">
        <f t="shared" si="0"/>
        <v>2520</v>
      </c>
      <c r="K52" s="16"/>
      <c r="L52" s="17">
        <f t="shared" si="1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v>0</v>
      </c>
      <c r="I53" s="9">
        <v>100</v>
      </c>
      <c r="J53" s="17">
        <f t="shared" si="0"/>
        <v>750</v>
      </c>
      <c r="K53" s="16"/>
      <c r="L53" s="17">
        <f t="shared" si="1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v>0</v>
      </c>
      <c r="I54" s="9">
        <v>100</v>
      </c>
      <c r="J54" s="17">
        <f t="shared" si="0"/>
        <v>1275</v>
      </c>
      <c r="K54" s="16"/>
      <c r="L54" s="17">
        <f t="shared" si="1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</v>
      </c>
      <c r="H55" s="9">
        <v>0.02</v>
      </c>
      <c r="I55" s="9">
        <v>0</v>
      </c>
      <c r="J55" s="17">
        <f t="shared" si="0"/>
        <v>0</v>
      </c>
      <c r="K55" s="16"/>
      <c r="L55" s="17">
        <f t="shared" si="1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v>0</v>
      </c>
      <c r="I56" s="9">
        <v>100</v>
      </c>
      <c r="J56" s="17">
        <f t="shared" si="0"/>
        <v>3255.0336000000002</v>
      </c>
      <c r="K56" s="16"/>
      <c r="L56" s="17">
        <f t="shared" si="1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v>0</v>
      </c>
      <c r="I57" s="9">
        <v>100</v>
      </c>
      <c r="J57" s="17">
        <f t="shared" si="0"/>
        <v>6895.8489599999994</v>
      </c>
      <c r="K57" s="16"/>
      <c r="L57" s="17">
        <f t="shared" si="1"/>
        <v>0</v>
      </c>
    </row>
    <row r="58" spans="1:12" x14ac:dyDescent="0.25">
      <c r="A58" s="9" t="s">
        <v>79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v>0</v>
      </c>
      <c r="I58" s="9">
        <v>100</v>
      </c>
      <c r="J58" s="17">
        <f t="shared" si="0"/>
        <v>569.63087999999993</v>
      </c>
      <c r="K58" s="16"/>
      <c r="L58" s="17">
        <f t="shared" si="1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v>0</v>
      </c>
      <c r="I59" s="9">
        <v>100</v>
      </c>
      <c r="J59" s="17">
        <f t="shared" si="0"/>
        <v>820</v>
      </c>
      <c r="K59" s="16"/>
      <c r="L59" s="17">
        <f t="shared" si="1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2000</v>
      </c>
      <c r="E60" s="9">
        <v>1.9750000000000001</v>
      </c>
      <c r="F60" s="9" t="s">
        <v>14</v>
      </c>
      <c r="G60" s="9">
        <v>1.98</v>
      </c>
      <c r="H60" s="9">
        <v>0</v>
      </c>
      <c r="I60" s="9">
        <v>100</v>
      </c>
      <c r="J60" s="17">
        <f t="shared" si="0"/>
        <v>3960</v>
      </c>
      <c r="K60" s="16"/>
      <c r="L60" s="17">
        <f t="shared" si="1"/>
        <v>0</v>
      </c>
    </row>
    <row r="61" spans="1:12" x14ac:dyDescent="0.25">
      <c r="A61" s="9" t="s">
        <v>54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v>0</v>
      </c>
      <c r="I61" s="9">
        <v>100</v>
      </c>
      <c r="J61" s="17">
        <f t="shared" si="0"/>
        <v>210.00000000000003</v>
      </c>
      <c r="K61" s="16"/>
      <c r="L61" s="17">
        <f t="shared" si="1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v>0</v>
      </c>
      <c r="I62" s="9">
        <v>100</v>
      </c>
      <c r="J62" s="17">
        <f t="shared" si="0"/>
        <v>2150</v>
      </c>
      <c r="K62" s="16"/>
      <c r="L62" s="17">
        <f t="shared" si="1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v>0</v>
      </c>
      <c r="I63" s="9">
        <v>100</v>
      </c>
      <c r="J63" s="17">
        <f t="shared" si="0"/>
        <v>2000</v>
      </c>
      <c r="K63" s="16"/>
      <c r="L63" s="17">
        <f t="shared" si="1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v>0</v>
      </c>
      <c r="I64" s="9">
        <v>100</v>
      </c>
      <c r="J64" s="17">
        <f t="shared" si="0"/>
        <v>5864</v>
      </c>
      <c r="K64" s="16"/>
      <c r="L64" s="17">
        <f t="shared" si="1"/>
        <v>0</v>
      </c>
    </row>
    <row r="65" spans="1:12" x14ac:dyDescent="0.25">
      <c r="A65" s="9" t="s">
        <v>54</v>
      </c>
      <c r="B65" s="29" t="s">
        <v>142</v>
      </c>
      <c r="C65" s="9">
        <v>120</v>
      </c>
      <c r="D65" s="9">
        <v>193.75200000000001</v>
      </c>
      <c r="E65" s="9">
        <v>106.054</v>
      </c>
      <c r="F65" s="9" t="s">
        <v>10</v>
      </c>
      <c r="G65" s="9">
        <v>106.05</v>
      </c>
      <c r="H65" s="9">
        <v>0</v>
      </c>
      <c r="I65" s="9">
        <v>100</v>
      </c>
      <c r="J65" s="17">
        <f t="shared" si="0"/>
        <v>20547.399600000001</v>
      </c>
      <c r="K65" s="16"/>
      <c r="L65" s="17">
        <f t="shared" si="1"/>
        <v>0</v>
      </c>
    </row>
    <row r="66" spans="1:12" x14ac:dyDescent="0.25">
      <c r="A66" s="9" t="s">
        <v>54</v>
      </c>
      <c r="B66" s="29" t="s">
        <v>143</v>
      </c>
      <c r="C66" s="9">
        <v>124</v>
      </c>
      <c r="D66" s="9">
        <v>193.75200000000001</v>
      </c>
      <c r="E66" s="9">
        <v>113.20140000000001</v>
      </c>
      <c r="F66" s="9" t="s">
        <v>10</v>
      </c>
      <c r="G66" s="9">
        <v>113.2</v>
      </c>
      <c r="H66" s="9">
        <v>0</v>
      </c>
      <c r="I66" s="9">
        <v>100</v>
      </c>
      <c r="J66" s="17">
        <f t="shared" si="0"/>
        <v>21932.726400000003</v>
      </c>
      <c r="K66" s="16"/>
      <c r="L66" s="17">
        <f t="shared" si="1"/>
        <v>0</v>
      </c>
    </row>
    <row r="67" spans="1:12" x14ac:dyDescent="0.25">
      <c r="A67" s="9" t="s">
        <v>54</v>
      </c>
      <c r="B67" s="29" t="s">
        <v>144</v>
      </c>
      <c r="C67" s="9">
        <v>129</v>
      </c>
      <c r="D67" s="9">
        <v>193.75200000000001</v>
      </c>
      <c r="E67" s="9">
        <v>69.959999999999994</v>
      </c>
      <c r="F67" s="9" t="s">
        <v>10</v>
      </c>
      <c r="G67" s="9">
        <v>69.959999999999994</v>
      </c>
      <c r="H67" s="9">
        <v>0</v>
      </c>
      <c r="I67" s="9">
        <v>100</v>
      </c>
      <c r="J67" s="17">
        <f t="shared" si="0"/>
        <v>13554.88992</v>
      </c>
      <c r="K67" s="16"/>
      <c r="L67" s="17">
        <f t="shared" si="1"/>
        <v>0</v>
      </c>
    </row>
    <row r="68" spans="1:12" x14ac:dyDescent="0.25">
      <c r="A68" s="9" t="s">
        <v>54</v>
      </c>
      <c r="B68" s="29" t="s">
        <v>145</v>
      </c>
      <c r="C68" s="9">
        <v>133</v>
      </c>
      <c r="D68" s="9">
        <v>65.599999999999994</v>
      </c>
      <c r="E68" s="9">
        <v>27.15</v>
      </c>
      <c r="F68" s="9" t="s">
        <v>19</v>
      </c>
      <c r="G68" s="9">
        <v>27.15</v>
      </c>
      <c r="H68" s="9">
        <v>0</v>
      </c>
      <c r="I68" s="9">
        <v>100</v>
      </c>
      <c r="J68" s="17">
        <f t="shared" si="0"/>
        <v>1781.0399999999997</v>
      </c>
      <c r="K68" s="16"/>
      <c r="L68" s="17">
        <f t="shared" si="1"/>
        <v>0</v>
      </c>
    </row>
    <row r="69" spans="1:12" x14ac:dyDescent="0.25">
      <c r="A69" s="9" t="s">
        <v>54</v>
      </c>
      <c r="B69" s="29" t="s">
        <v>146</v>
      </c>
      <c r="C69" s="9">
        <v>137</v>
      </c>
      <c r="D69" s="9">
        <v>65.599999999999994</v>
      </c>
      <c r="E69" s="9">
        <v>43.88</v>
      </c>
      <c r="F69" s="9" t="s">
        <v>19</v>
      </c>
      <c r="G69" s="9">
        <v>43.88</v>
      </c>
      <c r="H69" s="9">
        <v>0</v>
      </c>
      <c r="I69" s="9">
        <v>100</v>
      </c>
      <c r="J69" s="17">
        <f t="shared" ref="J69:J143" si="2">D69*G69</f>
        <v>2878.5279999999998</v>
      </c>
      <c r="K69" s="16"/>
      <c r="L69" s="17">
        <f t="shared" ref="L69:L143" si="3">D69*E69*K69</f>
        <v>0</v>
      </c>
    </row>
    <row r="70" spans="1:12" x14ac:dyDescent="0.25">
      <c r="A70" s="9" t="s">
        <v>54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v>0</v>
      </c>
      <c r="I70" s="9">
        <v>100</v>
      </c>
      <c r="J70" s="17">
        <f t="shared" si="2"/>
        <v>184.06440000000001</v>
      </c>
      <c r="K70" s="16"/>
      <c r="L70" s="17">
        <f t="shared" si="3"/>
        <v>0</v>
      </c>
    </row>
    <row r="71" spans="1:12" x14ac:dyDescent="0.25">
      <c r="A71" s="9" t="s">
        <v>54</v>
      </c>
      <c r="B71" s="29" t="s">
        <v>147</v>
      </c>
      <c r="C71" s="9">
        <v>140</v>
      </c>
      <c r="D71" s="9">
        <v>8.0730000000000004</v>
      </c>
      <c r="E71" s="9">
        <v>348.38499999999999</v>
      </c>
      <c r="F71" s="9" t="s">
        <v>10</v>
      </c>
      <c r="G71" s="9">
        <v>348.39</v>
      </c>
      <c r="H71" s="9">
        <v>0</v>
      </c>
      <c r="I71" s="9">
        <v>100</v>
      </c>
      <c r="J71" s="17">
        <f t="shared" si="2"/>
        <v>2812.5524700000001</v>
      </c>
      <c r="K71" s="16"/>
      <c r="L71" s="17">
        <f t="shared" si="3"/>
        <v>0</v>
      </c>
    </row>
    <row r="72" spans="1:12" x14ac:dyDescent="0.25">
      <c r="A72" s="9" t="s">
        <v>54</v>
      </c>
      <c r="B72" s="29" t="s">
        <v>148</v>
      </c>
      <c r="C72" s="9">
        <v>142</v>
      </c>
      <c r="D72" s="9">
        <v>139.93199999999999</v>
      </c>
      <c r="E72" s="9">
        <v>65.55</v>
      </c>
      <c r="F72" s="9" t="s">
        <v>10</v>
      </c>
      <c r="G72" s="9">
        <v>65.55</v>
      </c>
      <c r="H72" s="9">
        <v>0</v>
      </c>
      <c r="I72" s="9">
        <v>100</v>
      </c>
      <c r="J72" s="17">
        <f t="shared" si="2"/>
        <v>9172.5425999999989</v>
      </c>
      <c r="K72" s="16"/>
      <c r="L72" s="17">
        <f t="shared" si="3"/>
        <v>0</v>
      </c>
    </row>
    <row r="73" spans="1:12" x14ac:dyDescent="0.25">
      <c r="A73" s="9" t="s">
        <v>54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v>0</v>
      </c>
      <c r="I73" s="9">
        <v>100</v>
      </c>
      <c r="J73" s="17">
        <f t="shared" si="2"/>
        <v>23335.060319999997</v>
      </c>
      <c r="K73" s="16"/>
      <c r="L73" s="17">
        <f t="shared" si="3"/>
        <v>0</v>
      </c>
    </row>
    <row r="74" spans="1:12" x14ac:dyDescent="0.25">
      <c r="A74" s="9" t="s">
        <v>54</v>
      </c>
      <c r="B74" s="29" t="s">
        <v>150</v>
      </c>
      <c r="C74" s="9">
        <v>147</v>
      </c>
      <c r="D74" s="9">
        <v>187.75200000000001</v>
      </c>
      <c r="E74" s="9">
        <v>178.642</v>
      </c>
      <c r="F74" s="9" t="s">
        <v>10</v>
      </c>
      <c r="G74" s="9">
        <v>178.64</v>
      </c>
      <c r="H74" s="9">
        <v>0</v>
      </c>
      <c r="I74" s="9">
        <v>100</v>
      </c>
      <c r="J74" s="17">
        <f t="shared" si="2"/>
        <v>33540.01728</v>
      </c>
      <c r="K74" s="16"/>
      <c r="L74" s="17">
        <f t="shared" si="3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v>0</v>
      </c>
      <c r="I75" s="9">
        <v>100</v>
      </c>
      <c r="J75" s="17">
        <f t="shared" si="2"/>
        <v>13000</v>
      </c>
      <c r="K75" s="16"/>
      <c r="L75" s="17">
        <f t="shared" si="3"/>
        <v>0</v>
      </c>
    </row>
    <row r="76" spans="1:12" x14ac:dyDescent="0.25">
      <c r="A76" s="9" t="s">
        <v>54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v>0</v>
      </c>
      <c r="I76" s="9">
        <v>100</v>
      </c>
      <c r="J76" s="17">
        <f t="shared" si="2"/>
        <v>8628.2071199999991</v>
      </c>
      <c r="K76" s="16"/>
      <c r="L76" s="17">
        <f t="shared" si="3"/>
        <v>0</v>
      </c>
    </row>
    <row r="77" spans="1:12" x14ac:dyDescent="0.25">
      <c r="A77" s="9" t="s">
        <v>54</v>
      </c>
      <c r="B77" s="29" t="s">
        <v>153</v>
      </c>
      <c r="C77" s="9">
        <v>152</v>
      </c>
      <c r="D77" s="9">
        <v>139.93199999999999</v>
      </c>
      <c r="E77" s="9">
        <v>185.88300000000001</v>
      </c>
      <c r="F77" s="9" t="s">
        <v>10</v>
      </c>
      <c r="G77" s="9">
        <v>185.88</v>
      </c>
      <c r="H77" s="9">
        <v>0</v>
      </c>
      <c r="I77" s="9">
        <v>100</v>
      </c>
      <c r="J77" s="17">
        <f t="shared" si="2"/>
        <v>26010.560159999997</v>
      </c>
      <c r="K77" s="16"/>
      <c r="L77" s="17">
        <f t="shared" si="3"/>
        <v>0</v>
      </c>
    </row>
    <row r="78" spans="1:12" x14ac:dyDescent="0.25">
      <c r="A78" s="9" t="s">
        <v>54</v>
      </c>
      <c r="B78" s="29" t="s">
        <v>154</v>
      </c>
      <c r="C78" s="9">
        <v>156</v>
      </c>
      <c r="D78" s="9">
        <v>193.75200000000001</v>
      </c>
      <c r="E78" s="9">
        <v>150.161</v>
      </c>
      <c r="F78" s="9" t="s">
        <v>10</v>
      </c>
      <c r="G78" s="9">
        <v>150.16</v>
      </c>
      <c r="H78" s="9">
        <v>0</v>
      </c>
      <c r="I78" s="9">
        <v>99.998999999999995</v>
      </c>
      <c r="J78" s="17">
        <f t="shared" si="2"/>
        <v>29093.800320000002</v>
      </c>
      <c r="K78" s="16"/>
      <c r="L78" s="17">
        <f t="shared" si="3"/>
        <v>0</v>
      </c>
    </row>
    <row r="79" spans="1:12" x14ac:dyDescent="0.25">
      <c r="A79" s="9" t="s">
        <v>54</v>
      </c>
      <c r="B79" s="29" t="s">
        <v>155</v>
      </c>
      <c r="C79" s="9">
        <v>160</v>
      </c>
      <c r="D79" s="9">
        <v>139.93199999999999</v>
      </c>
      <c r="E79" s="9">
        <v>10.287000000000001</v>
      </c>
      <c r="F79" s="9" t="s">
        <v>10</v>
      </c>
      <c r="G79" s="9">
        <v>10.29</v>
      </c>
      <c r="H79" s="9">
        <v>0</v>
      </c>
      <c r="I79" s="9">
        <v>100</v>
      </c>
      <c r="J79" s="17">
        <f t="shared" si="2"/>
        <v>1439.9002799999998</v>
      </c>
      <c r="K79" s="16"/>
      <c r="L79" s="17">
        <f t="shared" si="3"/>
        <v>0</v>
      </c>
    </row>
    <row r="80" spans="1:12" x14ac:dyDescent="0.25">
      <c r="A80" s="9" t="s">
        <v>54</v>
      </c>
      <c r="B80" s="29" t="s">
        <v>156</v>
      </c>
      <c r="C80" s="9">
        <v>161</v>
      </c>
      <c r="D80" s="9">
        <v>139.93199999999999</v>
      </c>
      <c r="E80" s="9">
        <v>66.94</v>
      </c>
      <c r="F80" s="9" t="s">
        <v>10</v>
      </c>
      <c r="G80" s="9">
        <v>66.94</v>
      </c>
      <c r="H80" s="9">
        <v>0</v>
      </c>
      <c r="I80" s="9">
        <v>100</v>
      </c>
      <c r="J80" s="17">
        <f t="shared" si="2"/>
        <v>9367.0480799999987</v>
      </c>
      <c r="K80" s="16"/>
      <c r="L80" s="17">
        <f t="shared" si="3"/>
        <v>0</v>
      </c>
    </row>
    <row r="81" spans="1:12" x14ac:dyDescent="0.25">
      <c r="A81" s="9" t="s">
        <v>54</v>
      </c>
      <c r="B81" s="29" t="s">
        <v>157</v>
      </c>
      <c r="C81" s="9">
        <v>165</v>
      </c>
      <c r="D81" s="9">
        <v>193.75200000000001</v>
      </c>
      <c r="E81" s="9">
        <v>87.48</v>
      </c>
      <c r="F81" s="9" t="s">
        <v>10</v>
      </c>
      <c r="G81" s="9">
        <v>87.48</v>
      </c>
      <c r="H81" s="9">
        <v>0</v>
      </c>
      <c r="I81" s="9">
        <v>100</v>
      </c>
      <c r="J81" s="17">
        <f t="shared" si="2"/>
        <v>16949.42496</v>
      </c>
      <c r="K81" s="16"/>
      <c r="L81" s="17">
        <f t="shared" si="3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118.09</v>
      </c>
      <c r="F82" s="9" t="s">
        <v>10</v>
      </c>
      <c r="G82" s="9">
        <v>118.09</v>
      </c>
      <c r="H82" s="9">
        <v>0</v>
      </c>
      <c r="I82" s="9">
        <v>100</v>
      </c>
      <c r="J82" s="17">
        <f t="shared" si="2"/>
        <v>25422.415199999999</v>
      </c>
      <c r="K82" s="16"/>
      <c r="L82" s="17">
        <f t="shared" si="3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28.584</v>
      </c>
      <c r="F83" s="9" t="s">
        <v>10</v>
      </c>
      <c r="G83" s="9">
        <v>28.58</v>
      </c>
      <c r="H83" s="9">
        <v>0</v>
      </c>
      <c r="I83" s="9">
        <v>100</v>
      </c>
      <c r="J83" s="17">
        <f t="shared" si="2"/>
        <v>6152.7023999999992</v>
      </c>
      <c r="K83" s="16"/>
      <c r="L83" s="17">
        <f t="shared" si="3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14.246</v>
      </c>
      <c r="F84" s="9" t="s">
        <v>10</v>
      </c>
      <c r="G84" s="9">
        <v>14.25</v>
      </c>
      <c r="H84" s="9">
        <v>0</v>
      </c>
      <c r="I84" s="9">
        <v>100</v>
      </c>
      <c r="J84" s="17">
        <f t="shared" si="2"/>
        <v>1533.8700000000001</v>
      </c>
      <c r="K84" s="16"/>
      <c r="L84" s="17">
        <f t="shared" si="3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70.64</v>
      </c>
      <c r="F85" s="9" t="s">
        <v>10</v>
      </c>
      <c r="G85" s="9">
        <v>70.64</v>
      </c>
      <c r="H85" s="9">
        <v>0</v>
      </c>
      <c r="I85" s="9">
        <v>100</v>
      </c>
      <c r="J85" s="17">
        <f t="shared" si="2"/>
        <v>15207.379199999999</v>
      </c>
      <c r="K85" s="16"/>
      <c r="L85" s="17">
        <f t="shared" si="3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14.246</v>
      </c>
      <c r="F86" s="9" t="s">
        <v>10</v>
      </c>
      <c r="G86" s="9">
        <v>14.25</v>
      </c>
      <c r="H86" s="9">
        <v>0</v>
      </c>
      <c r="I86" s="9">
        <v>100</v>
      </c>
      <c r="J86" s="17">
        <f t="shared" si="2"/>
        <v>1533.8700000000001</v>
      </c>
      <c r="K86" s="16"/>
      <c r="L86" s="17">
        <f t="shared" si="3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17</v>
      </c>
      <c r="F87" s="9" t="s">
        <v>13</v>
      </c>
      <c r="G87" s="9">
        <v>17</v>
      </c>
      <c r="H87" s="9">
        <v>0</v>
      </c>
      <c r="I87" s="9">
        <v>100</v>
      </c>
      <c r="J87" s="17">
        <f t="shared" si="2"/>
        <v>3400</v>
      </c>
      <c r="K87" s="16"/>
      <c r="L87" s="17">
        <f t="shared" si="3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v>0</v>
      </c>
      <c r="I88" s="9">
        <v>100</v>
      </c>
      <c r="J88" s="17">
        <f t="shared" si="2"/>
        <v>5399.2223999999997</v>
      </c>
      <c r="K88" s="16"/>
      <c r="L88" s="17">
        <f t="shared" si="3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v>0</v>
      </c>
      <c r="I89" s="9">
        <v>100</v>
      </c>
      <c r="J89" s="17">
        <f t="shared" si="2"/>
        <v>2628.3543999999997</v>
      </c>
      <c r="K89" s="16"/>
      <c r="L89" s="17">
        <f t="shared" si="3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v>0</v>
      </c>
      <c r="I90" s="9">
        <v>100</v>
      </c>
      <c r="J90" s="17">
        <f t="shared" si="2"/>
        <v>6570.1429999999991</v>
      </c>
      <c r="K90" s="16"/>
      <c r="L90" s="17">
        <f t="shared" si="3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v>0</v>
      </c>
      <c r="I91" s="9">
        <v>100</v>
      </c>
      <c r="J91" s="17">
        <f t="shared" si="2"/>
        <v>13137.031440000001</v>
      </c>
      <c r="K91" s="16"/>
      <c r="L91" s="17">
        <f t="shared" si="3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v>0</v>
      </c>
      <c r="I92" s="9">
        <v>100</v>
      </c>
      <c r="J92" s="17">
        <f t="shared" si="2"/>
        <v>937.66899999999998</v>
      </c>
      <c r="K92" s="16"/>
      <c r="L92" s="17">
        <f t="shared" si="3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v>0</v>
      </c>
      <c r="I93" s="9">
        <v>100</v>
      </c>
      <c r="J93" s="17">
        <f t="shared" si="2"/>
        <v>27233.781120000003</v>
      </c>
      <c r="K93" s="16"/>
      <c r="L93" s="17">
        <f t="shared" si="3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v>0</v>
      </c>
      <c r="I94" s="9">
        <v>100</v>
      </c>
      <c r="J94" s="17">
        <f t="shared" si="2"/>
        <v>9279.9514999999992</v>
      </c>
      <c r="K94" s="16"/>
      <c r="L94" s="17">
        <f t="shared" si="3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v>0</v>
      </c>
      <c r="I95" s="9">
        <v>100</v>
      </c>
      <c r="J95" s="17">
        <f t="shared" si="2"/>
        <v>15634.9791</v>
      </c>
      <c r="K95" s="16"/>
      <c r="L95" s="17">
        <f t="shared" si="3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20.12</v>
      </c>
      <c r="F96" s="9" t="s">
        <v>10</v>
      </c>
      <c r="G96" s="9">
        <v>20.12</v>
      </c>
      <c r="H96" s="9">
        <v>0</v>
      </c>
      <c r="I96" s="9">
        <v>100</v>
      </c>
      <c r="J96" s="17">
        <f t="shared" si="2"/>
        <v>6064.0070400000004</v>
      </c>
      <c r="K96" s="16"/>
      <c r="L96" s="17">
        <f t="shared" si="3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12</v>
      </c>
      <c r="H97" s="9">
        <v>3</v>
      </c>
      <c r="I97" s="9">
        <v>80</v>
      </c>
      <c r="J97" s="17">
        <f t="shared" si="2"/>
        <v>4200</v>
      </c>
      <c r="K97" s="16"/>
      <c r="L97" s="17">
        <f t="shared" si="3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41.17</v>
      </c>
      <c r="F98" s="9" t="s">
        <v>19</v>
      </c>
      <c r="G98" s="9">
        <v>41.17</v>
      </c>
      <c r="H98" s="9">
        <v>0</v>
      </c>
      <c r="I98" s="9">
        <v>100</v>
      </c>
      <c r="J98" s="17">
        <f t="shared" si="2"/>
        <v>3375.94</v>
      </c>
      <c r="K98" s="16"/>
      <c r="L98" s="17">
        <f t="shared" si="3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103.53</v>
      </c>
      <c r="F99" s="9" t="s">
        <v>19</v>
      </c>
      <c r="G99" s="9">
        <v>103.53</v>
      </c>
      <c r="H99" s="9">
        <v>0</v>
      </c>
      <c r="I99" s="9">
        <v>100</v>
      </c>
      <c r="J99" s="17">
        <f t="shared" si="2"/>
        <v>3395.7839999999997</v>
      </c>
      <c r="K99" s="16"/>
      <c r="L99" s="17">
        <f t="shared" si="3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19.57</v>
      </c>
      <c r="F100" s="9" t="s">
        <v>19</v>
      </c>
      <c r="G100" s="9">
        <v>19.57</v>
      </c>
      <c r="H100" s="9">
        <v>0</v>
      </c>
      <c r="I100" s="9">
        <v>100</v>
      </c>
      <c r="J100" s="17">
        <f t="shared" si="2"/>
        <v>2567.5839999999998</v>
      </c>
      <c r="K100" s="16"/>
      <c r="L100" s="17">
        <f t="shared" si="3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v>3</v>
      </c>
      <c r="I101" s="9">
        <v>0</v>
      </c>
      <c r="J101" s="17">
        <f t="shared" si="2"/>
        <v>0</v>
      </c>
      <c r="K101" s="16"/>
      <c r="L101" s="17">
        <f t="shared" si="3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49.52</v>
      </c>
      <c r="F102" s="9" t="s">
        <v>10</v>
      </c>
      <c r="G102" s="9">
        <v>49.52</v>
      </c>
      <c r="H102" s="9">
        <v>0</v>
      </c>
      <c r="I102" s="9">
        <v>100</v>
      </c>
      <c r="J102" s="17">
        <f t="shared" si="2"/>
        <v>9062.16</v>
      </c>
      <c r="K102" s="16"/>
      <c r="L102" s="17">
        <f t="shared" si="3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48.42</v>
      </c>
      <c r="F103" s="9" t="s">
        <v>19</v>
      </c>
      <c r="G103" s="9">
        <v>48.42</v>
      </c>
      <c r="H103" s="9">
        <v>0</v>
      </c>
      <c r="I103" s="9">
        <v>100</v>
      </c>
      <c r="J103" s="17">
        <f t="shared" si="2"/>
        <v>2382.2640000000001</v>
      </c>
      <c r="K103" s="16"/>
      <c r="L103" s="17">
        <f t="shared" si="3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46</v>
      </c>
      <c r="F104" s="9" t="s">
        <v>10</v>
      </c>
      <c r="G104" s="9">
        <v>46</v>
      </c>
      <c r="H104" s="9">
        <v>0</v>
      </c>
      <c r="I104" s="9">
        <v>100</v>
      </c>
      <c r="J104" s="17">
        <f t="shared" si="2"/>
        <v>8418</v>
      </c>
      <c r="K104" s="16"/>
      <c r="L104" s="17">
        <f t="shared" si="3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50.44</v>
      </c>
      <c r="F105" s="9" t="s">
        <v>19</v>
      </c>
      <c r="G105" s="9">
        <v>50.44</v>
      </c>
      <c r="H105" s="9">
        <v>0</v>
      </c>
      <c r="I105" s="9">
        <v>100</v>
      </c>
      <c r="J105" s="17">
        <f t="shared" si="2"/>
        <v>2481.6480000000001</v>
      </c>
      <c r="K105" s="16"/>
      <c r="L105" s="17">
        <f t="shared" si="3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2.5</v>
      </c>
      <c r="F106" s="9" t="s">
        <v>10</v>
      </c>
      <c r="G106" s="9">
        <v>2.5</v>
      </c>
      <c r="H106" s="9">
        <v>0</v>
      </c>
      <c r="I106" s="9">
        <v>100</v>
      </c>
      <c r="J106" s="17">
        <f t="shared" si="2"/>
        <v>457.5</v>
      </c>
      <c r="K106" s="16"/>
      <c r="L106" s="17">
        <f t="shared" si="3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4.1900000000000004</v>
      </c>
      <c r="F107" s="9" t="s">
        <v>19</v>
      </c>
      <c r="G107" s="9">
        <v>4.1900000000000004</v>
      </c>
      <c r="H107" s="9">
        <v>0</v>
      </c>
      <c r="I107" s="9">
        <v>100</v>
      </c>
      <c r="J107" s="17">
        <f t="shared" si="2"/>
        <v>206.14800000000002</v>
      </c>
      <c r="K107" s="16"/>
      <c r="L107" s="17">
        <f t="shared" si="3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4.01</v>
      </c>
      <c r="F108" s="9" t="s">
        <v>10</v>
      </c>
      <c r="G108" s="9">
        <v>4.01</v>
      </c>
      <c r="H108" s="9">
        <v>0</v>
      </c>
      <c r="I108" s="9">
        <v>100</v>
      </c>
      <c r="J108" s="17">
        <f t="shared" si="2"/>
        <v>733.82999999999993</v>
      </c>
      <c r="K108" s="16"/>
      <c r="L108" s="17">
        <f t="shared" si="3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9.98</v>
      </c>
      <c r="F109" s="9" t="s">
        <v>19</v>
      </c>
      <c r="G109" s="9">
        <v>9.98</v>
      </c>
      <c r="H109" s="9">
        <v>0</v>
      </c>
      <c r="I109" s="9">
        <v>100</v>
      </c>
      <c r="J109" s="17">
        <f t="shared" si="2"/>
        <v>491.01600000000008</v>
      </c>
      <c r="K109" s="16"/>
      <c r="L109" s="17">
        <f t="shared" si="3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12.635</v>
      </c>
      <c r="F110" s="9" t="s">
        <v>10</v>
      </c>
      <c r="G110" s="9">
        <v>12.64</v>
      </c>
      <c r="H110" s="9">
        <v>0</v>
      </c>
      <c r="I110" s="9">
        <v>100</v>
      </c>
      <c r="J110" s="17">
        <f t="shared" si="2"/>
        <v>2313.12</v>
      </c>
      <c r="K110" s="16"/>
      <c r="L110" s="17">
        <f t="shared" si="3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16.8</v>
      </c>
      <c r="F111" s="9" t="s">
        <v>19</v>
      </c>
      <c r="G111" s="9">
        <v>16.8</v>
      </c>
      <c r="H111" s="9">
        <v>0</v>
      </c>
      <c r="I111" s="9">
        <v>100</v>
      </c>
      <c r="J111" s="17">
        <f t="shared" si="2"/>
        <v>826.56000000000006</v>
      </c>
      <c r="K111" s="16"/>
      <c r="L111" s="17">
        <f t="shared" si="3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12.821</v>
      </c>
      <c r="F112" s="9" t="s">
        <v>10</v>
      </c>
      <c r="G112" s="9">
        <v>12.82</v>
      </c>
      <c r="H112" s="9">
        <v>0</v>
      </c>
      <c r="I112" s="9">
        <v>100</v>
      </c>
      <c r="J112" s="17">
        <f t="shared" si="2"/>
        <v>2346.06</v>
      </c>
      <c r="K112" s="16"/>
      <c r="L112" s="17">
        <f t="shared" si="3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1055</v>
      </c>
      <c r="F113" s="9" t="s">
        <v>23</v>
      </c>
      <c r="G113" s="9">
        <v>1055</v>
      </c>
      <c r="H113" s="9">
        <v>0</v>
      </c>
      <c r="I113" s="9">
        <v>100</v>
      </c>
      <c r="J113" s="17">
        <f t="shared" si="2"/>
        <v>2637.5</v>
      </c>
      <c r="K113" s="16"/>
      <c r="L113" s="17">
        <f t="shared" si="3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172.22399999999999</v>
      </c>
      <c r="E114" s="9">
        <v>3.66</v>
      </c>
      <c r="F114" s="9" t="s">
        <v>10</v>
      </c>
      <c r="G114" s="9">
        <v>3.66</v>
      </c>
      <c r="H114" s="9">
        <v>0</v>
      </c>
      <c r="I114" s="9">
        <v>100</v>
      </c>
      <c r="J114" s="17">
        <f t="shared" si="2"/>
        <v>630.33983999999998</v>
      </c>
      <c r="K114" s="16"/>
      <c r="L114" s="17">
        <f t="shared" si="3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193.75200000000001</v>
      </c>
      <c r="E115" s="9">
        <v>17.34</v>
      </c>
      <c r="F115" s="9" t="s">
        <v>10</v>
      </c>
      <c r="G115" s="9">
        <v>17.34</v>
      </c>
      <c r="H115" s="9">
        <v>0</v>
      </c>
      <c r="I115" s="9">
        <v>100</v>
      </c>
      <c r="J115" s="17">
        <f t="shared" si="2"/>
        <v>3359.6596800000002</v>
      </c>
      <c r="K115" s="16"/>
      <c r="L115" s="17">
        <f t="shared" si="3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172.22399999999999</v>
      </c>
      <c r="E116" s="9">
        <v>7.44</v>
      </c>
      <c r="F116" s="9" t="s">
        <v>10</v>
      </c>
      <c r="G116" s="9">
        <v>7.44</v>
      </c>
      <c r="H116" s="9">
        <v>0</v>
      </c>
      <c r="I116" s="9">
        <v>100</v>
      </c>
      <c r="J116" s="17">
        <f t="shared" si="2"/>
        <v>1281.34656</v>
      </c>
      <c r="K116" s="16"/>
      <c r="L116" s="17">
        <f t="shared" si="3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193.75200000000001</v>
      </c>
      <c r="E117" s="9">
        <v>34.9</v>
      </c>
      <c r="F117" s="9" t="s">
        <v>10</v>
      </c>
      <c r="G117" s="9">
        <v>34.9</v>
      </c>
      <c r="H117" s="9">
        <v>0</v>
      </c>
      <c r="I117" s="9">
        <v>100</v>
      </c>
      <c r="J117" s="17">
        <f t="shared" si="2"/>
        <v>6761.9448000000002</v>
      </c>
      <c r="K117" s="16"/>
      <c r="L117" s="17">
        <f t="shared" si="3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122.44</v>
      </c>
      <c r="F118" s="9" t="s">
        <v>10</v>
      </c>
      <c r="G118" s="9">
        <v>122.44</v>
      </c>
      <c r="H118" s="9">
        <v>0</v>
      </c>
      <c r="I118" s="9">
        <v>100</v>
      </c>
      <c r="J118" s="17">
        <f t="shared" si="2"/>
        <v>7907.1751999999997</v>
      </c>
      <c r="K118" s="16"/>
      <c r="L118" s="17">
        <f t="shared" si="3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v>0</v>
      </c>
      <c r="I119" s="9">
        <v>100</v>
      </c>
      <c r="J119" s="17">
        <f t="shared" si="2"/>
        <v>14500</v>
      </c>
      <c r="K119" s="16"/>
      <c r="L119" s="17">
        <f t="shared" si="3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v>0</v>
      </c>
      <c r="I120" s="9">
        <v>100</v>
      </c>
      <c r="J120" s="17">
        <f t="shared" si="2"/>
        <v>2000</v>
      </c>
      <c r="K120" s="16"/>
      <c r="L120" s="17">
        <f t="shared" si="3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2"/>
        <v>9000</v>
      </c>
      <c r="K121" s="16"/>
      <c r="L121" s="17">
        <f t="shared" si="3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v>0</v>
      </c>
      <c r="I122" s="9">
        <v>100</v>
      </c>
      <c r="J122" s="17">
        <f t="shared" si="2"/>
        <v>6000</v>
      </c>
      <c r="K122" s="16"/>
      <c r="L122" s="17">
        <f t="shared" si="3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v>0</v>
      </c>
      <c r="I123" s="9">
        <v>100</v>
      </c>
      <c r="J123" s="17">
        <f t="shared" si="2"/>
        <v>500</v>
      </c>
      <c r="K123" s="16"/>
      <c r="L123" s="17">
        <f t="shared" si="3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2"/>
        <v>4000</v>
      </c>
      <c r="K124" s="16"/>
      <c r="L124" s="17">
        <f t="shared" si="3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2"/>
        <v>6000</v>
      </c>
      <c r="K125" s="16"/>
      <c r="L125" s="17">
        <f t="shared" si="3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v>0</v>
      </c>
      <c r="I126" s="9">
        <v>100</v>
      </c>
      <c r="J126" s="17">
        <f t="shared" si="2"/>
        <v>1800</v>
      </c>
      <c r="K126" s="16"/>
      <c r="L126" s="17">
        <f t="shared" si="3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v>1</v>
      </c>
      <c r="I127" s="9">
        <v>0</v>
      </c>
      <c r="J127" s="17">
        <f t="shared" si="2"/>
        <v>0</v>
      </c>
      <c r="K127" s="16"/>
      <c r="L127" s="17">
        <f t="shared" si="3"/>
        <v>0</v>
      </c>
    </row>
    <row r="128" spans="1:12" x14ac:dyDescent="0.25">
      <c r="A128" s="9" t="s">
        <v>80</v>
      </c>
      <c r="B128" s="29" t="s">
        <v>204</v>
      </c>
      <c r="C128" s="9">
        <v>260</v>
      </c>
      <c r="D128" s="9">
        <v>5528.4849999999997</v>
      </c>
      <c r="E128" s="9">
        <v>17.677499999999998</v>
      </c>
      <c r="F128" s="9" t="s">
        <v>19</v>
      </c>
      <c r="G128" s="9">
        <v>17.68</v>
      </c>
      <c r="H128" s="9">
        <v>0</v>
      </c>
      <c r="I128" s="9">
        <v>100</v>
      </c>
      <c r="J128" s="17">
        <f t="shared" si="2"/>
        <v>97743.614799999996</v>
      </c>
      <c r="K128" s="16"/>
      <c r="L128" s="17">
        <f t="shared" si="3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v>0</v>
      </c>
      <c r="I129" s="9">
        <v>100</v>
      </c>
      <c r="J129" s="17">
        <f t="shared" si="2"/>
        <v>1350</v>
      </c>
      <c r="K129" s="16"/>
      <c r="L129" s="17">
        <f t="shared" si="3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v>0</v>
      </c>
      <c r="I130" s="9">
        <v>100</v>
      </c>
      <c r="J130" s="17">
        <f t="shared" si="2"/>
        <v>14832</v>
      </c>
      <c r="K130" s="16"/>
      <c r="L130" s="17">
        <f t="shared" si="3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v>0</v>
      </c>
      <c r="I131" s="9">
        <v>100</v>
      </c>
      <c r="J131" s="17">
        <f t="shared" si="2"/>
        <v>1500</v>
      </c>
      <c r="K131" s="16"/>
      <c r="L131" s="17">
        <f t="shared" si="3"/>
        <v>0</v>
      </c>
    </row>
    <row r="132" spans="1:12" x14ac:dyDescent="0.25">
      <c r="A132" s="9" t="s">
        <v>27</v>
      </c>
      <c r="B132" s="2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f>E132</f>
        <v>12.5</v>
      </c>
      <c r="H132" s="9">
        <v>12.5</v>
      </c>
      <c r="I132" s="9">
        <v>0</v>
      </c>
      <c r="J132" s="17">
        <f t="shared" si="2"/>
        <v>5625</v>
      </c>
      <c r="K132" s="16"/>
      <c r="L132" s="17">
        <f t="shared" si="3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v>0</v>
      </c>
      <c r="I133" s="9">
        <v>100</v>
      </c>
      <c r="J133" s="17">
        <f t="shared" si="2"/>
        <v>12000</v>
      </c>
      <c r="K133" s="16"/>
      <c r="L133" s="17">
        <f t="shared" si="3"/>
        <v>0</v>
      </c>
    </row>
    <row r="134" spans="1:12" x14ac:dyDescent="0.25">
      <c r="A134" s="9" t="s">
        <v>17</v>
      </c>
      <c r="B134" s="29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1</v>
      </c>
      <c r="H134" s="9">
        <v>0</v>
      </c>
      <c r="I134" s="9">
        <v>100</v>
      </c>
      <c r="J134" s="17">
        <f t="shared" si="2"/>
        <v>350</v>
      </c>
      <c r="K134" s="16"/>
      <c r="L134" s="17">
        <f t="shared" si="3"/>
        <v>0</v>
      </c>
    </row>
    <row r="135" spans="1:12" x14ac:dyDescent="0.25">
      <c r="A135" s="9" t="s">
        <v>54</v>
      </c>
      <c r="B135" s="29" t="s">
        <v>213</v>
      </c>
      <c r="C135" s="9">
        <v>276</v>
      </c>
      <c r="D135" s="9">
        <v>750</v>
      </c>
      <c r="E135" s="9">
        <v>1</v>
      </c>
      <c r="F135" s="9" t="s">
        <v>13</v>
      </c>
      <c r="G135" s="9">
        <v>1</v>
      </c>
      <c r="H135" s="9">
        <v>0</v>
      </c>
      <c r="I135" s="9">
        <v>100</v>
      </c>
      <c r="J135" s="17">
        <f t="shared" si="2"/>
        <v>750</v>
      </c>
      <c r="K135" s="16"/>
      <c r="L135" s="17">
        <f t="shared" si="3"/>
        <v>0</v>
      </c>
    </row>
    <row r="136" spans="1:12" x14ac:dyDescent="0.25">
      <c r="A136" s="9" t="s">
        <v>30</v>
      </c>
      <c r="B136" s="29" t="s">
        <v>214</v>
      </c>
      <c r="C136" s="9">
        <v>277</v>
      </c>
      <c r="D136" s="9">
        <v>34</v>
      </c>
      <c r="E136" s="9">
        <v>76.528999999999996</v>
      </c>
      <c r="F136" s="9" t="s">
        <v>31</v>
      </c>
      <c r="G136" s="9">
        <v>76.53</v>
      </c>
      <c r="H136" s="9">
        <v>0</v>
      </c>
      <c r="I136" s="9">
        <v>100</v>
      </c>
      <c r="J136" s="17">
        <f t="shared" si="2"/>
        <v>2602.02</v>
      </c>
      <c r="K136" s="16"/>
      <c r="L136" s="17">
        <f t="shared" si="3"/>
        <v>0</v>
      </c>
    </row>
    <row r="137" spans="1:12" x14ac:dyDescent="0.25">
      <c r="A137" s="9" t="s">
        <v>30</v>
      </c>
      <c r="B137" s="29" t="s">
        <v>215</v>
      </c>
      <c r="C137" s="9">
        <v>278</v>
      </c>
      <c r="D137" s="9">
        <v>77</v>
      </c>
      <c r="E137" s="9">
        <v>29.302600000000002</v>
      </c>
      <c r="F137" s="9" t="s">
        <v>31</v>
      </c>
      <c r="G137" s="9">
        <v>29.3</v>
      </c>
      <c r="H137" s="9">
        <v>0</v>
      </c>
      <c r="I137" s="9">
        <v>100</v>
      </c>
      <c r="J137" s="17">
        <f t="shared" si="2"/>
        <v>2256.1</v>
      </c>
      <c r="K137" s="16"/>
      <c r="L137" s="17">
        <f t="shared" si="3"/>
        <v>0</v>
      </c>
    </row>
    <row r="138" spans="1:12" x14ac:dyDescent="0.25">
      <c r="A138" s="9" t="s">
        <v>30</v>
      </c>
      <c r="B138" s="29" t="s">
        <v>216</v>
      </c>
      <c r="C138" s="9">
        <v>279</v>
      </c>
      <c r="D138" s="9">
        <v>23</v>
      </c>
      <c r="E138" s="9">
        <v>66</v>
      </c>
      <c r="F138" s="9" t="s">
        <v>23</v>
      </c>
      <c r="G138" s="9">
        <v>66</v>
      </c>
      <c r="H138" s="9">
        <v>0</v>
      </c>
      <c r="I138" s="9">
        <v>100</v>
      </c>
      <c r="J138" s="17">
        <f t="shared" si="2"/>
        <v>1518</v>
      </c>
      <c r="K138" s="16"/>
      <c r="L138" s="17">
        <f t="shared" si="3"/>
        <v>0</v>
      </c>
    </row>
    <row r="139" spans="1:12" x14ac:dyDescent="0.25">
      <c r="A139" s="9" t="s">
        <v>30</v>
      </c>
      <c r="B139" s="29" t="s">
        <v>217</v>
      </c>
      <c r="C139" s="9">
        <v>280</v>
      </c>
      <c r="D139" s="9">
        <v>151</v>
      </c>
      <c r="E139" s="9">
        <v>17.375499999999999</v>
      </c>
      <c r="F139" s="9" t="s">
        <v>31</v>
      </c>
      <c r="G139" s="9">
        <v>17.38</v>
      </c>
      <c r="H139" s="9">
        <v>0</v>
      </c>
      <c r="I139" s="9">
        <v>100</v>
      </c>
      <c r="J139" s="17">
        <f t="shared" si="2"/>
        <v>2624.3799999999997</v>
      </c>
      <c r="K139" s="16"/>
      <c r="L139" s="17">
        <f t="shared" si="3"/>
        <v>0</v>
      </c>
    </row>
    <row r="140" spans="1:12" x14ac:dyDescent="0.25">
      <c r="A140" s="9" t="s">
        <v>32</v>
      </c>
      <c r="B140" s="29" t="s">
        <v>218</v>
      </c>
      <c r="C140" s="9">
        <v>282</v>
      </c>
      <c r="D140" s="9">
        <v>300</v>
      </c>
      <c r="E140" s="9">
        <v>1</v>
      </c>
      <c r="F140" s="9" t="s">
        <v>12</v>
      </c>
      <c r="G140" s="9">
        <v>1</v>
      </c>
      <c r="H140" s="9">
        <v>0</v>
      </c>
      <c r="I140" s="9">
        <v>100</v>
      </c>
      <c r="J140" s="17">
        <f t="shared" si="2"/>
        <v>300</v>
      </c>
      <c r="K140" s="16"/>
      <c r="L140" s="17">
        <f t="shared" si="3"/>
        <v>0</v>
      </c>
    </row>
    <row r="141" spans="1:12" x14ac:dyDescent="0.25">
      <c r="A141" s="9" t="s">
        <v>21</v>
      </c>
      <c r="B141" s="29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1</v>
      </c>
      <c r="H141" s="9">
        <v>0</v>
      </c>
      <c r="I141" s="9">
        <v>100</v>
      </c>
      <c r="J141" s="17">
        <f t="shared" si="2"/>
        <v>400</v>
      </c>
      <c r="K141" s="16"/>
      <c r="L141" s="17">
        <f t="shared" si="3"/>
        <v>0</v>
      </c>
    </row>
    <row r="142" spans="1:12" x14ac:dyDescent="0.25">
      <c r="A142" s="9" t="s">
        <v>33</v>
      </c>
      <c r="B142" s="29" t="s">
        <v>221</v>
      </c>
      <c r="C142" s="9">
        <v>299</v>
      </c>
      <c r="D142" s="9">
        <v>9000</v>
      </c>
      <c r="E142" s="9">
        <v>1</v>
      </c>
      <c r="F142" s="9" t="s">
        <v>12</v>
      </c>
      <c r="G142" s="9">
        <v>1</v>
      </c>
      <c r="H142" s="9">
        <v>0</v>
      </c>
      <c r="I142" s="9">
        <v>100</v>
      </c>
      <c r="J142" s="17">
        <f t="shared" si="2"/>
        <v>9000</v>
      </c>
      <c r="K142" s="16"/>
      <c r="L142" s="17">
        <f t="shared" si="3"/>
        <v>0</v>
      </c>
    </row>
    <row r="143" spans="1:12" x14ac:dyDescent="0.25">
      <c r="A143" s="9" t="s">
        <v>18</v>
      </c>
      <c r="B143" s="29" t="s">
        <v>222</v>
      </c>
      <c r="C143" s="9">
        <v>350</v>
      </c>
      <c r="D143" s="9">
        <v>1</v>
      </c>
      <c r="E143" s="9">
        <v>3</v>
      </c>
      <c r="F143" s="9" t="s">
        <v>12</v>
      </c>
      <c r="G143" s="9">
        <v>0</v>
      </c>
      <c r="H143" s="9">
        <v>3</v>
      </c>
      <c r="I143" s="9">
        <v>0</v>
      </c>
      <c r="J143" s="17">
        <f t="shared" si="2"/>
        <v>0</v>
      </c>
      <c r="K143" s="16"/>
      <c r="L143" s="17">
        <f t="shared" si="3"/>
        <v>0</v>
      </c>
    </row>
    <row r="144" spans="1:12" ht="15.75" x14ac:dyDescent="0.25">
      <c r="J144" s="21">
        <f>SUM(J4:J143)</f>
        <v>943116.95179000008</v>
      </c>
      <c r="L144" s="21">
        <f>SUM(L4:L143)</f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3:O145"/>
  <sheetViews>
    <sheetView topLeftCell="C1" zoomScale="85" zoomScaleNormal="85" workbookViewId="0">
      <selection activeCell="K136" sqref="K136"/>
    </sheetView>
  </sheetViews>
  <sheetFormatPr defaultRowHeight="15" x14ac:dyDescent="0.25"/>
  <cols>
    <col min="1" max="1" width="41.140625" customWidth="1"/>
    <col min="2" max="2" width="58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G4-E4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</v>
      </c>
      <c r="H9" s="9">
        <f t="shared" si="0"/>
        <v>-4.9999999999997158E-2</v>
      </c>
      <c r="I9" s="10">
        <f t="shared" si="1"/>
        <v>0.9993634627625716</v>
      </c>
      <c r="J9" s="17">
        <f t="shared" si="2"/>
        <v>11077.92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-4.0000000000004476E-3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22</v>
      </c>
      <c r="E13" s="9">
        <v>77</v>
      </c>
      <c r="F13" s="9" t="s">
        <v>10</v>
      </c>
      <c r="G13" s="9">
        <v>77</v>
      </c>
      <c r="H13" s="9">
        <f t="shared" si="0"/>
        <v>0</v>
      </c>
      <c r="I13" s="10">
        <f t="shared" si="1"/>
        <v>1</v>
      </c>
      <c r="J13" s="17">
        <f t="shared" si="2"/>
        <v>1694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-3.0000000000001137E-3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-2.0000000000002238E-3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2775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3375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4125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3750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9375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1400.0000000000002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78</v>
      </c>
      <c r="B26" s="29" t="s">
        <v>105</v>
      </c>
      <c r="C26" s="9">
        <v>41</v>
      </c>
      <c r="D26" s="9">
        <v>301.392</v>
      </c>
      <c r="E26" s="9">
        <v>26.47</v>
      </c>
      <c r="F26" s="9" t="s">
        <v>10</v>
      </c>
      <c r="G26" s="9">
        <v>26.47</v>
      </c>
      <c r="H26" s="9">
        <f t="shared" si="0"/>
        <v>0</v>
      </c>
      <c r="I26" s="10">
        <f t="shared" si="1"/>
        <v>1</v>
      </c>
      <c r="J26" s="17">
        <f t="shared" si="2"/>
        <v>7977.8462399999999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78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78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79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79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301.392</v>
      </c>
      <c r="E32" s="9">
        <v>9.25</v>
      </c>
      <c r="F32" s="9" t="s">
        <v>10</v>
      </c>
      <c r="G32" s="9">
        <v>9.25</v>
      </c>
      <c r="H32" s="9">
        <f t="shared" si="0"/>
        <v>0</v>
      </c>
      <c r="I32" s="10">
        <f t="shared" si="1"/>
        <v>1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-3.0000000000001137E-3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-1.0000000000001119E-3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3750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-4.0000000000000036E-3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-9.9999999999944578E-4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-3.0000000000000027E-3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2000</v>
      </c>
      <c r="E60" s="9">
        <v>1.9750000000000001</v>
      </c>
      <c r="F60" s="9" t="s">
        <v>14</v>
      </c>
      <c r="G60" s="9">
        <v>1.98</v>
      </c>
      <c r="H60" s="9">
        <f t="shared" si="0"/>
        <v>4.9999999999998934E-3</v>
      </c>
      <c r="I60" s="10">
        <f t="shared" si="1"/>
        <v>1.0025316455696203</v>
      </c>
      <c r="J60" s="17">
        <f t="shared" si="2"/>
        <v>3960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0</v>
      </c>
      <c r="H62" s="9">
        <f t="shared" si="0"/>
        <v>-43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-3.0000000000001137E-3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108.91</v>
      </c>
      <c r="F65" s="9" t="s">
        <v>10</v>
      </c>
      <c r="G65" s="9">
        <v>108.91</v>
      </c>
      <c r="H65" s="9">
        <f t="shared" si="0"/>
        <v>0</v>
      </c>
      <c r="I65" s="10">
        <f t="shared" si="1"/>
        <v>1</v>
      </c>
      <c r="J65" s="17">
        <f t="shared" si="2"/>
        <v>21101.530320000002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123.14</v>
      </c>
      <c r="F66" s="9" t="s">
        <v>10</v>
      </c>
      <c r="G66" s="9">
        <v>123.14</v>
      </c>
      <c r="H66" s="9">
        <f t="shared" si="0"/>
        <v>0</v>
      </c>
      <c r="I66" s="10">
        <f t="shared" si="1"/>
        <v>1</v>
      </c>
      <c r="J66" s="17">
        <f t="shared" si="2"/>
        <v>23858.621280000003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f t="shared" si="0"/>
        <v>-1.9999999999953388E-3</v>
      </c>
      <c r="I67" s="10">
        <f t="shared" si="1"/>
        <v>0.99996810309081052</v>
      </c>
      <c r="J67" s="17">
        <f t="shared" si="2"/>
        <v>12148.250400000001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30.49</v>
      </c>
      <c r="F68" s="9" t="s">
        <v>19</v>
      </c>
      <c r="G68" s="9">
        <v>30.49</v>
      </c>
      <c r="H68" s="9">
        <f t="shared" si="0"/>
        <v>0</v>
      </c>
      <c r="I68" s="10">
        <f t="shared" si="1"/>
        <v>1</v>
      </c>
      <c r="J68" s="17">
        <f t="shared" si="2"/>
        <v>2000.1439999999998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40.54</v>
      </c>
      <c r="F69" s="9" t="s">
        <v>19</v>
      </c>
      <c r="G69" s="9">
        <v>40.54</v>
      </c>
      <c r="H69" s="9">
        <f t="shared" ref="H69:H132" si="4">G69-E69</f>
        <v>0</v>
      </c>
      <c r="I69" s="10">
        <f t="shared" ref="I69:I132" si="5">G69/E69</f>
        <v>1</v>
      </c>
      <c r="J69" s="17">
        <f t="shared" ref="J69:J144" si="6">D69*G69</f>
        <v>2659.4239999999995</v>
      </c>
      <c r="K69" s="16"/>
      <c r="L69" s="17">
        <f t="shared" ref="L69:L144" si="7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4"/>
        <v>0</v>
      </c>
      <c r="I70" s="10">
        <f t="shared" si="5"/>
        <v>1</v>
      </c>
      <c r="J70" s="17">
        <f t="shared" si="6"/>
        <v>184.06440000000001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310</v>
      </c>
      <c r="C71" s="9">
        <v>139</v>
      </c>
      <c r="D71" s="9">
        <v>35</v>
      </c>
      <c r="E71" s="9">
        <v>268.5</v>
      </c>
      <c r="F71" s="9" t="s">
        <v>10</v>
      </c>
      <c r="G71" s="9">
        <v>268.5</v>
      </c>
      <c r="H71" s="9">
        <f t="shared" si="4"/>
        <v>0</v>
      </c>
      <c r="I71" s="10">
        <f t="shared" si="5"/>
        <v>1</v>
      </c>
      <c r="J71" s="17">
        <f t="shared" si="6"/>
        <v>9397.5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4"/>
        <v>0</v>
      </c>
      <c r="I72" s="10">
        <f t="shared" si="5"/>
        <v>1</v>
      </c>
      <c r="J72" s="17">
        <f t="shared" si="6"/>
        <v>1909.0391999999999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60.55</v>
      </c>
      <c r="H73" s="9">
        <f t="shared" si="4"/>
        <v>0</v>
      </c>
      <c r="I73" s="10">
        <f t="shared" si="5"/>
        <v>1</v>
      </c>
      <c r="J73" s="17">
        <f t="shared" si="6"/>
        <v>8472.882599999999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166.76</v>
      </c>
      <c r="H74" s="9">
        <f t="shared" si="4"/>
        <v>0</v>
      </c>
      <c r="I74" s="10">
        <f t="shared" si="5"/>
        <v>1</v>
      </c>
      <c r="J74" s="17">
        <f t="shared" si="6"/>
        <v>23335.060319999997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165.15100000000001</v>
      </c>
      <c r="F75" s="9" t="s">
        <v>10</v>
      </c>
      <c r="G75" s="9">
        <v>165.15</v>
      </c>
      <c r="H75" s="9">
        <f t="shared" si="4"/>
        <v>-1.0000000000047748E-3</v>
      </c>
      <c r="I75" s="10">
        <f t="shared" si="5"/>
        <v>0.99999394493524107</v>
      </c>
      <c r="J75" s="17">
        <f t="shared" si="6"/>
        <v>31998.142800000001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13000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61.66</v>
      </c>
      <c r="H77" s="9">
        <f t="shared" si="4"/>
        <v>-2.0000000000024443E-3</v>
      </c>
      <c r="I77" s="10">
        <f t="shared" si="5"/>
        <v>0.99996756511303553</v>
      </c>
      <c r="J77" s="17">
        <f t="shared" si="6"/>
        <v>8628.2071199999991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175.88300000000001</v>
      </c>
      <c r="F78" s="9" t="s">
        <v>10</v>
      </c>
      <c r="G78" s="9">
        <v>175.88</v>
      </c>
      <c r="H78" s="9">
        <f t="shared" si="4"/>
        <v>-3.0000000000143245E-3</v>
      </c>
      <c r="I78" s="10">
        <f t="shared" si="5"/>
        <v>0.99998294320656334</v>
      </c>
      <c r="J78" s="17">
        <f t="shared" si="6"/>
        <v>24611.240159999998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136.66999999999999</v>
      </c>
      <c r="F79" s="9" t="s">
        <v>10</v>
      </c>
      <c r="G79" s="9">
        <v>136.66999999999999</v>
      </c>
      <c r="H79" s="9">
        <f t="shared" si="4"/>
        <v>0</v>
      </c>
      <c r="I79" s="10">
        <f t="shared" si="5"/>
        <v>1</v>
      </c>
      <c r="J79" s="17">
        <f t="shared" si="6"/>
        <v>26480.08584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8.8699999999999992</v>
      </c>
      <c r="F80" s="9" t="s">
        <v>10</v>
      </c>
      <c r="G80" s="9">
        <v>8.8699999999999992</v>
      </c>
      <c r="H80" s="9">
        <f t="shared" si="4"/>
        <v>0</v>
      </c>
      <c r="I80" s="10">
        <f t="shared" si="5"/>
        <v>1</v>
      </c>
      <c r="J80" s="17">
        <f t="shared" si="6"/>
        <v>1241.1968399999998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36.94</v>
      </c>
      <c r="F81" s="9" t="s">
        <v>10</v>
      </c>
      <c r="G81" s="9">
        <v>36.94</v>
      </c>
      <c r="H81" s="9">
        <f t="shared" si="4"/>
        <v>0</v>
      </c>
      <c r="I81" s="10">
        <f t="shared" si="5"/>
        <v>1</v>
      </c>
      <c r="J81" s="17">
        <f t="shared" si="6"/>
        <v>5169.0880799999995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96.15</v>
      </c>
      <c r="F82" s="9" t="s">
        <v>10</v>
      </c>
      <c r="G82" s="9">
        <v>96.15</v>
      </c>
      <c r="H82" s="9">
        <f t="shared" si="4"/>
        <v>0</v>
      </c>
      <c r="I82" s="10">
        <f t="shared" si="5"/>
        <v>1</v>
      </c>
      <c r="J82" s="17">
        <f t="shared" si="6"/>
        <v>18629.254800000002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215.28</v>
      </c>
      <c r="E83" s="9">
        <v>118.09</v>
      </c>
      <c r="F83" s="9" t="s">
        <v>10</v>
      </c>
      <c r="G83" s="9">
        <v>118.09</v>
      </c>
      <c r="H83" s="9">
        <f t="shared" si="4"/>
        <v>0</v>
      </c>
      <c r="I83" s="10">
        <f t="shared" si="5"/>
        <v>1</v>
      </c>
      <c r="J83" s="17">
        <f t="shared" si="6"/>
        <v>25422.415199999999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215.28</v>
      </c>
      <c r="E84" s="9">
        <v>28.584</v>
      </c>
      <c r="F84" s="9" t="s">
        <v>10</v>
      </c>
      <c r="G84" s="9">
        <v>28.58</v>
      </c>
      <c r="H84" s="9">
        <f t="shared" si="4"/>
        <v>-4.0000000000013358E-3</v>
      </c>
      <c r="I84" s="10">
        <f t="shared" si="5"/>
        <v>0.99986006157290785</v>
      </c>
      <c r="J84" s="17">
        <f t="shared" si="6"/>
        <v>6152.7023999999992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107.64</v>
      </c>
      <c r="E85" s="9">
        <v>14.246</v>
      </c>
      <c r="F85" s="9" t="s">
        <v>10</v>
      </c>
      <c r="G85" s="9">
        <v>14.25</v>
      </c>
      <c r="H85" s="9">
        <f t="shared" si="4"/>
        <v>3.9999999999995595E-3</v>
      </c>
      <c r="I85" s="10">
        <f t="shared" si="5"/>
        <v>1.0002807805699845</v>
      </c>
      <c r="J85" s="17">
        <f t="shared" si="6"/>
        <v>1533.8700000000001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215.28</v>
      </c>
      <c r="E86" s="9">
        <v>70.64</v>
      </c>
      <c r="F86" s="9" t="s">
        <v>10</v>
      </c>
      <c r="G86" s="9">
        <v>70.64</v>
      </c>
      <c r="H86" s="9">
        <f t="shared" si="4"/>
        <v>0</v>
      </c>
      <c r="I86" s="10">
        <f t="shared" si="5"/>
        <v>1</v>
      </c>
      <c r="J86" s="17">
        <f t="shared" si="6"/>
        <v>15207.379199999999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107.64</v>
      </c>
      <c r="E87" s="9">
        <v>14.246</v>
      </c>
      <c r="F87" s="9" t="s">
        <v>10</v>
      </c>
      <c r="G87" s="9">
        <v>14.25</v>
      </c>
      <c r="H87" s="9">
        <f t="shared" si="4"/>
        <v>3.9999999999995595E-3</v>
      </c>
      <c r="I87" s="10">
        <f t="shared" si="5"/>
        <v>1.0002807805699845</v>
      </c>
      <c r="J87" s="17">
        <f t="shared" si="6"/>
        <v>1533.8700000000001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200</v>
      </c>
      <c r="E88" s="9">
        <v>17</v>
      </c>
      <c r="F88" s="9" t="s">
        <v>13</v>
      </c>
      <c r="G88" s="9">
        <v>17</v>
      </c>
      <c r="H88" s="9">
        <f t="shared" si="4"/>
        <v>0</v>
      </c>
      <c r="I88" s="10">
        <f t="shared" si="5"/>
        <v>1</v>
      </c>
      <c r="J88" s="17">
        <f t="shared" si="6"/>
        <v>3400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25.082999999999998</v>
      </c>
      <c r="F89" s="9" t="s">
        <v>10</v>
      </c>
      <c r="G89" s="9">
        <v>25.08</v>
      </c>
      <c r="H89" s="9">
        <f t="shared" si="4"/>
        <v>-3.0000000000001137E-3</v>
      </c>
      <c r="I89" s="10">
        <f t="shared" si="5"/>
        <v>0.99988039708168874</v>
      </c>
      <c r="J89" s="17">
        <f t="shared" si="6"/>
        <v>5399.2223999999997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27.13</v>
      </c>
      <c r="F90" s="9" t="s">
        <v>10</v>
      </c>
      <c r="G90" s="9">
        <v>27.13</v>
      </c>
      <c r="H90" s="9">
        <f t="shared" si="4"/>
        <v>0</v>
      </c>
      <c r="I90" s="10">
        <f t="shared" si="5"/>
        <v>1</v>
      </c>
      <c r="J90" s="17">
        <f t="shared" si="6"/>
        <v>2628.3543999999997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406.82</v>
      </c>
      <c r="F91" s="9" t="s">
        <v>10</v>
      </c>
      <c r="G91" s="9">
        <v>406.82</v>
      </c>
      <c r="H91" s="9">
        <f t="shared" si="4"/>
        <v>0</v>
      </c>
      <c r="I91" s="10">
        <f t="shared" si="5"/>
        <v>1</v>
      </c>
      <c r="J91" s="17">
        <f t="shared" si="6"/>
        <v>6570.1429999999991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406.82</v>
      </c>
      <c r="F92" s="9" t="s">
        <v>10</v>
      </c>
      <c r="G92" s="9">
        <v>406.82</v>
      </c>
      <c r="H92" s="9">
        <f t="shared" si="4"/>
        <v>0</v>
      </c>
      <c r="I92" s="10">
        <f t="shared" si="5"/>
        <v>1</v>
      </c>
      <c r="J92" s="17">
        <f t="shared" si="6"/>
        <v>13137.031440000001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169</v>
      </c>
      <c r="C93" s="9">
        <v>191</v>
      </c>
      <c r="D93" s="9">
        <v>16.149999999999999</v>
      </c>
      <c r="E93" s="9">
        <v>58.064</v>
      </c>
      <c r="F93" s="9" t="s">
        <v>10</v>
      </c>
      <c r="G93" s="9">
        <v>58.06</v>
      </c>
      <c r="H93" s="9">
        <f t="shared" si="4"/>
        <v>-3.9999999999977831E-3</v>
      </c>
      <c r="I93" s="10">
        <f t="shared" si="5"/>
        <v>0.99993111049876005</v>
      </c>
      <c r="J93" s="17">
        <f t="shared" si="6"/>
        <v>937.66899999999998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562.24400000000003</v>
      </c>
      <c r="F94" s="9" t="s">
        <v>10</v>
      </c>
      <c r="G94" s="9">
        <v>562.24</v>
      </c>
      <c r="H94" s="9">
        <f t="shared" si="4"/>
        <v>-4.0000000000190994E-3</v>
      </c>
      <c r="I94" s="10">
        <f t="shared" si="5"/>
        <v>0.99999288565106959</v>
      </c>
      <c r="J94" s="17">
        <f t="shared" si="6"/>
        <v>27233.781120000003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574.61300000000006</v>
      </c>
      <c r="F95" s="9" t="s">
        <v>10</v>
      </c>
      <c r="G95" s="9">
        <v>574.61</v>
      </c>
      <c r="H95" s="9">
        <f t="shared" si="4"/>
        <v>-3.0000000000427463E-3</v>
      </c>
      <c r="I95" s="10">
        <f t="shared" si="5"/>
        <v>0.99999477909479939</v>
      </c>
      <c r="J95" s="17">
        <f t="shared" si="6"/>
        <v>9279.9514999999992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172</v>
      </c>
      <c r="C96" s="9">
        <v>194</v>
      </c>
      <c r="D96" s="9">
        <v>26.91</v>
      </c>
      <c r="E96" s="9">
        <v>581.01099999999997</v>
      </c>
      <c r="F96" s="9" t="s">
        <v>10</v>
      </c>
      <c r="G96" s="9">
        <v>581.01</v>
      </c>
      <c r="H96" s="9">
        <f t="shared" si="4"/>
        <v>-9.9999999997635314E-4</v>
      </c>
      <c r="I96" s="10">
        <f t="shared" si="5"/>
        <v>0.99999827886219028</v>
      </c>
      <c r="J96" s="17">
        <f t="shared" si="6"/>
        <v>15634.9791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173</v>
      </c>
      <c r="C97" s="9">
        <v>215</v>
      </c>
      <c r="D97" s="9">
        <v>301.392</v>
      </c>
      <c r="E97" s="9">
        <v>20.12</v>
      </c>
      <c r="F97" s="9" t="s">
        <v>10</v>
      </c>
      <c r="G97" s="9">
        <v>20.12</v>
      </c>
      <c r="H97" s="9">
        <f t="shared" si="4"/>
        <v>0</v>
      </c>
      <c r="I97" s="10">
        <f t="shared" si="5"/>
        <v>1</v>
      </c>
      <c r="J97" s="17">
        <f t="shared" si="6"/>
        <v>6064.0070400000004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232</v>
      </c>
      <c r="C98" s="9">
        <v>217</v>
      </c>
      <c r="D98" s="9">
        <v>450</v>
      </c>
      <c r="E98" s="9">
        <v>1</v>
      </c>
      <c r="F98" s="9" t="s">
        <v>13</v>
      </c>
      <c r="G98" s="9">
        <v>1</v>
      </c>
      <c r="H98" s="9">
        <f t="shared" si="4"/>
        <v>0</v>
      </c>
      <c r="I98" s="10">
        <f t="shared" si="5"/>
        <v>1</v>
      </c>
      <c r="J98" s="17">
        <f t="shared" si="6"/>
        <v>450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174</v>
      </c>
      <c r="C99" s="9">
        <v>218</v>
      </c>
      <c r="D99" s="9">
        <v>350</v>
      </c>
      <c r="E99" s="9">
        <v>15</v>
      </c>
      <c r="F99" s="9" t="s">
        <v>13</v>
      </c>
      <c r="G99" s="9">
        <v>15</v>
      </c>
      <c r="H99" s="9">
        <f t="shared" si="4"/>
        <v>0</v>
      </c>
      <c r="I99" s="10">
        <f t="shared" si="5"/>
        <v>1</v>
      </c>
      <c r="J99" s="17">
        <f t="shared" si="6"/>
        <v>5250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175</v>
      </c>
      <c r="C100" s="9">
        <v>219</v>
      </c>
      <c r="D100" s="9">
        <v>82</v>
      </c>
      <c r="E100" s="9">
        <v>41.17</v>
      </c>
      <c r="F100" s="9" t="s">
        <v>19</v>
      </c>
      <c r="G100" s="9">
        <v>41.17</v>
      </c>
      <c r="H100" s="9">
        <f t="shared" si="4"/>
        <v>0</v>
      </c>
      <c r="I100" s="10">
        <f t="shared" si="5"/>
        <v>1</v>
      </c>
      <c r="J100" s="17">
        <f t="shared" si="6"/>
        <v>3375.94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v>103.53</v>
      </c>
      <c r="H101" s="9">
        <f t="shared" si="4"/>
        <v>0</v>
      </c>
      <c r="I101" s="10">
        <f t="shared" si="5"/>
        <v>1</v>
      </c>
      <c r="J101" s="17">
        <f t="shared" si="6"/>
        <v>3395.7839999999997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177</v>
      </c>
      <c r="C102" s="9">
        <v>221</v>
      </c>
      <c r="D102" s="9">
        <v>131.19999999999999</v>
      </c>
      <c r="E102" s="9">
        <v>19.57</v>
      </c>
      <c r="F102" s="9" t="s">
        <v>19</v>
      </c>
      <c r="G102" s="9">
        <v>19.57</v>
      </c>
      <c r="H102" s="9">
        <f t="shared" si="4"/>
        <v>0</v>
      </c>
      <c r="I102" s="10">
        <f t="shared" si="5"/>
        <v>1</v>
      </c>
      <c r="J102" s="17">
        <f t="shared" si="6"/>
        <v>2567.5839999999998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178</v>
      </c>
      <c r="C103" s="9">
        <v>222</v>
      </c>
      <c r="D103" s="9">
        <v>1000</v>
      </c>
      <c r="E103" s="9">
        <v>3</v>
      </c>
      <c r="F103" s="9" t="s">
        <v>13</v>
      </c>
      <c r="G103" s="9">
        <v>0</v>
      </c>
      <c r="H103" s="9">
        <f t="shared" si="4"/>
        <v>-3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179</v>
      </c>
      <c r="C104" s="9">
        <v>224</v>
      </c>
      <c r="D104" s="9">
        <v>183</v>
      </c>
      <c r="E104" s="9">
        <v>49.52</v>
      </c>
      <c r="F104" s="9" t="s">
        <v>10</v>
      </c>
      <c r="G104" s="9">
        <v>39.619999999999997</v>
      </c>
      <c r="H104" s="9">
        <f t="shared" si="4"/>
        <v>-9.9000000000000057</v>
      </c>
      <c r="I104" s="10">
        <f t="shared" si="5"/>
        <v>0.80008077544426481</v>
      </c>
      <c r="J104" s="17">
        <f t="shared" si="6"/>
        <v>7250.4599999999991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180</v>
      </c>
      <c r="C105" s="9">
        <v>225</v>
      </c>
      <c r="D105" s="9">
        <v>49.2</v>
      </c>
      <c r="E105" s="9">
        <v>48.42</v>
      </c>
      <c r="F105" s="9" t="s">
        <v>19</v>
      </c>
      <c r="G105" s="9">
        <v>38.74</v>
      </c>
      <c r="H105" s="9">
        <f t="shared" si="4"/>
        <v>-9.68</v>
      </c>
      <c r="I105" s="10">
        <f t="shared" si="5"/>
        <v>0.8000826104915324</v>
      </c>
      <c r="J105" s="17">
        <f t="shared" si="6"/>
        <v>1906.0080000000003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181</v>
      </c>
      <c r="C106" s="9">
        <v>226</v>
      </c>
      <c r="D106" s="9">
        <v>183</v>
      </c>
      <c r="E106" s="9">
        <v>46</v>
      </c>
      <c r="F106" s="9" t="s">
        <v>10</v>
      </c>
      <c r="G106" s="9">
        <v>36.799999999999997</v>
      </c>
      <c r="H106" s="9">
        <f t="shared" si="4"/>
        <v>-9.2000000000000028</v>
      </c>
      <c r="I106" s="10">
        <f t="shared" si="5"/>
        <v>0.79999999999999993</v>
      </c>
      <c r="J106" s="17">
        <f t="shared" si="6"/>
        <v>6734.4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182</v>
      </c>
      <c r="C107" s="9">
        <v>227</v>
      </c>
      <c r="D107" s="9">
        <v>49.2</v>
      </c>
      <c r="E107" s="9">
        <v>50.44</v>
      </c>
      <c r="F107" s="9" t="s">
        <v>19</v>
      </c>
      <c r="G107" s="9">
        <v>40.35</v>
      </c>
      <c r="H107" s="9">
        <f t="shared" si="4"/>
        <v>-10.089999999999996</v>
      </c>
      <c r="I107" s="10">
        <f t="shared" si="5"/>
        <v>0.79996034892942114</v>
      </c>
      <c r="J107" s="17">
        <f t="shared" si="6"/>
        <v>1985.2200000000003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183</v>
      </c>
      <c r="C108" s="9">
        <v>228</v>
      </c>
      <c r="D108" s="9">
        <v>183</v>
      </c>
      <c r="E108" s="9">
        <v>2.5</v>
      </c>
      <c r="F108" s="9" t="s">
        <v>10</v>
      </c>
      <c r="G108" s="9">
        <v>2</v>
      </c>
      <c r="H108" s="9">
        <f t="shared" si="4"/>
        <v>-0.5</v>
      </c>
      <c r="I108" s="10">
        <f t="shared" si="5"/>
        <v>0.8</v>
      </c>
      <c r="J108" s="17">
        <f t="shared" si="6"/>
        <v>366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184</v>
      </c>
      <c r="C109" s="9">
        <v>229</v>
      </c>
      <c r="D109" s="9">
        <v>49.2</v>
      </c>
      <c r="E109" s="9">
        <v>4.1900000000000004</v>
      </c>
      <c r="F109" s="9" t="s">
        <v>19</v>
      </c>
      <c r="G109" s="9">
        <v>3.35</v>
      </c>
      <c r="H109" s="9">
        <f t="shared" si="4"/>
        <v>-0.8400000000000003</v>
      </c>
      <c r="I109" s="10">
        <f t="shared" si="5"/>
        <v>0.7995226730310262</v>
      </c>
      <c r="J109" s="17">
        <f t="shared" si="6"/>
        <v>164.82000000000002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185</v>
      </c>
      <c r="C110" s="9">
        <v>230</v>
      </c>
      <c r="D110" s="9">
        <v>183</v>
      </c>
      <c r="E110" s="9">
        <v>4.01</v>
      </c>
      <c r="F110" s="9" t="s">
        <v>10</v>
      </c>
      <c r="G110" s="9">
        <v>4.01</v>
      </c>
      <c r="H110" s="9">
        <f t="shared" si="4"/>
        <v>0</v>
      </c>
      <c r="I110" s="10">
        <f t="shared" si="5"/>
        <v>1</v>
      </c>
      <c r="J110" s="17">
        <f t="shared" si="6"/>
        <v>733.82999999999993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186</v>
      </c>
      <c r="C111" s="9">
        <v>231</v>
      </c>
      <c r="D111" s="9">
        <v>49.2</v>
      </c>
      <c r="E111" s="9">
        <v>9.98</v>
      </c>
      <c r="F111" s="9" t="s">
        <v>19</v>
      </c>
      <c r="G111" s="9">
        <v>9.98</v>
      </c>
      <c r="H111" s="9">
        <f t="shared" si="4"/>
        <v>0</v>
      </c>
      <c r="I111" s="10">
        <f t="shared" si="5"/>
        <v>1</v>
      </c>
      <c r="J111" s="17">
        <f t="shared" si="6"/>
        <v>491.01600000000008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187</v>
      </c>
      <c r="C112" s="9">
        <v>232</v>
      </c>
      <c r="D112" s="9">
        <v>183</v>
      </c>
      <c r="E112" s="9">
        <v>12.635</v>
      </c>
      <c r="F112" s="9" t="s">
        <v>10</v>
      </c>
      <c r="G112" s="9">
        <v>10.11</v>
      </c>
      <c r="H112" s="9">
        <f t="shared" si="4"/>
        <v>-2.5250000000000004</v>
      </c>
      <c r="I112" s="10">
        <f t="shared" si="5"/>
        <v>0.80015829046299958</v>
      </c>
      <c r="J112" s="17">
        <f t="shared" si="6"/>
        <v>1850.1299999999999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188</v>
      </c>
      <c r="C113" s="9">
        <v>233</v>
      </c>
      <c r="D113" s="9">
        <v>49.2</v>
      </c>
      <c r="E113" s="9">
        <v>16.8</v>
      </c>
      <c r="F113" s="9" t="s">
        <v>19</v>
      </c>
      <c r="G113" s="9">
        <v>13.44</v>
      </c>
      <c r="H113" s="9">
        <f t="shared" si="4"/>
        <v>-3.3600000000000012</v>
      </c>
      <c r="I113" s="10">
        <f t="shared" si="5"/>
        <v>0.79999999999999993</v>
      </c>
      <c r="J113" s="17">
        <f t="shared" si="6"/>
        <v>661.24800000000005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189</v>
      </c>
      <c r="C114" s="9">
        <v>234</v>
      </c>
      <c r="D114" s="9">
        <v>183</v>
      </c>
      <c r="E114" s="9">
        <v>12.821</v>
      </c>
      <c r="F114" s="9" t="s">
        <v>10</v>
      </c>
      <c r="G114" s="9">
        <v>0</v>
      </c>
      <c r="H114" s="9">
        <f t="shared" si="4"/>
        <v>-12.821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190</v>
      </c>
      <c r="C115" s="9">
        <v>235</v>
      </c>
      <c r="D115" s="9">
        <v>2.5</v>
      </c>
      <c r="E115" s="9">
        <v>1055</v>
      </c>
      <c r="F115" s="9" t="s">
        <v>23</v>
      </c>
      <c r="G115" s="9">
        <v>1055</v>
      </c>
      <c r="H115" s="9">
        <f t="shared" si="4"/>
        <v>0</v>
      </c>
      <c r="I115" s="10">
        <f t="shared" si="5"/>
        <v>1</v>
      </c>
      <c r="J115" s="17">
        <f t="shared" si="6"/>
        <v>2637.5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191</v>
      </c>
      <c r="C116" s="9">
        <v>237</v>
      </c>
      <c r="D116" s="9">
        <v>183</v>
      </c>
      <c r="E116" s="9">
        <v>3.66</v>
      </c>
      <c r="F116" s="9" t="s">
        <v>10</v>
      </c>
      <c r="G116" s="9">
        <v>2.93</v>
      </c>
      <c r="H116" s="9">
        <f t="shared" si="4"/>
        <v>-0.73</v>
      </c>
      <c r="I116" s="10">
        <f t="shared" si="5"/>
        <v>0.80054644808743169</v>
      </c>
      <c r="J116" s="17">
        <f t="shared" si="6"/>
        <v>536.19000000000005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192</v>
      </c>
      <c r="C117" s="9">
        <v>238</v>
      </c>
      <c r="D117" s="9">
        <v>183</v>
      </c>
      <c r="E117" s="9">
        <v>17.34</v>
      </c>
      <c r="F117" s="9" t="s">
        <v>10</v>
      </c>
      <c r="G117" s="9">
        <v>13.87</v>
      </c>
      <c r="H117" s="9">
        <f t="shared" si="4"/>
        <v>-3.4700000000000006</v>
      </c>
      <c r="I117" s="10">
        <f t="shared" si="5"/>
        <v>0.79988465974625145</v>
      </c>
      <c r="J117" s="17">
        <f t="shared" si="6"/>
        <v>2538.21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193</v>
      </c>
      <c r="C118" s="9">
        <v>239</v>
      </c>
      <c r="D118" s="9">
        <v>183</v>
      </c>
      <c r="E118" s="9">
        <v>7.44</v>
      </c>
      <c r="F118" s="9" t="s">
        <v>10</v>
      </c>
      <c r="G118" s="9">
        <v>5.95</v>
      </c>
      <c r="H118" s="9">
        <f t="shared" si="4"/>
        <v>-1.4900000000000002</v>
      </c>
      <c r="I118" s="10">
        <f t="shared" si="5"/>
        <v>0.79973118279569888</v>
      </c>
      <c r="J118" s="17">
        <f t="shared" si="6"/>
        <v>1088.8500000000001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194</v>
      </c>
      <c r="C119" s="9">
        <v>240</v>
      </c>
      <c r="D119" s="9">
        <v>183</v>
      </c>
      <c r="E119" s="9">
        <v>34.9</v>
      </c>
      <c r="F119" s="9" t="s">
        <v>10</v>
      </c>
      <c r="G119" s="9">
        <v>27.92</v>
      </c>
      <c r="H119" s="9">
        <f t="shared" si="4"/>
        <v>-6.9799999999999969</v>
      </c>
      <c r="I119" s="10">
        <f t="shared" si="5"/>
        <v>0.8</v>
      </c>
      <c r="J119" s="17">
        <f t="shared" si="6"/>
        <v>5109.3600000000006</v>
      </c>
      <c r="K119" s="16"/>
      <c r="L119" s="17">
        <f t="shared" si="7"/>
        <v>0</v>
      </c>
    </row>
    <row r="120" spans="1:12" x14ac:dyDescent="0.25">
      <c r="A120" s="9" t="s">
        <v>21</v>
      </c>
      <c r="B120" s="29" t="s">
        <v>195</v>
      </c>
      <c r="C120" s="9">
        <v>243</v>
      </c>
      <c r="D120" s="9">
        <v>64.58</v>
      </c>
      <c r="E120" s="9">
        <v>125.765</v>
      </c>
      <c r="F120" s="9" t="s">
        <v>10</v>
      </c>
      <c r="G120" s="9">
        <v>125.77</v>
      </c>
      <c r="H120" s="9">
        <f t="shared" si="4"/>
        <v>4.9999999999954525E-3</v>
      </c>
      <c r="I120" s="10">
        <f t="shared" si="5"/>
        <v>1.0000397566890629</v>
      </c>
      <c r="J120" s="17">
        <f t="shared" si="6"/>
        <v>8122.2266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14500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14500</v>
      </c>
      <c r="K121" s="16"/>
      <c r="L121" s="17">
        <f t="shared" si="7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12000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12000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500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8000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8000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4"/>
        <v>-1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26</v>
      </c>
      <c r="B130" s="29" t="s">
        <v>204</v>
      </c>
      <c r="C130" s="9">
        <v>260</v>
      </c>
      <c r="D130" s="9">
        <v>5535</v>
      </c>
      <c r="E130" s="9">
        <v>19.899999999999999</v>
      </c>
      <c r="F130" s="9" t="s">
        <v>19</v>
      </c>
      <c r="G130" s="9">
        <v>19.899999999999999</v>
      </c>
      <c r="H130" s="9">
        <f t="shared" si="4"/>
        <v>0</v>
      </c>
      <c r="I130" s="10">
        <f t="shared" si="5"/>
        <v>1</v>
      </c>
      <c r="J130" s="17">
        <f t="shared" si="6"/>
        <v>110146.49999999999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205</v>
      </c>
      <c r="C131" s="9">
        <v>262</v>
      </c>
      <c r="D131" s="9">
        <v>450</v>
      </c>
      <c r="E131" s="9">
        <v>3</v>
      </c>
      <c r="F131" s="9" t="s">
        <v>13</v>
      </c>
      <c r="G131" s="9">
        <v>3</v>
      </c>
      <c r="H131" s="9">
        <f t="shared" si="4"/>
        <v>0</v>
      </c>
      <c r="I131" s="10">
        <f t="shared" si="5"/>
        <v>1</v>
      </c>
      <c r="J131" s="17">
        <f t="shared" si="6"/>
        <v>1350</v>
      </c>
      <c r="K131" s="16"/>
      <c r="L131" s="17">
        <f t="shared" si="7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14832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44" si="8">G133-E133</f>
        <v>0</v>
      </c>
      <c r="I133" s="10">
        <f t="shared" ref="I133:I144" si="9">G133/E133</f>
        <v>1</v>
      </c>
      <c r="J133" s="17">
        <f t="shared" si="6"/>
        <v>1500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12.5</v>
      </c>
      <c r="H134" s="9">
        <f t="shared" si="8"/>
        <v>0</v>
      </c>
      <c r="I134" s="10">
        <f t="shared" si="9"/>
        <v>1</v>
      </c>
      <c r="J134" s="17">
        <f t="shared" si="6"/>
        <v>5625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15" t="s">
        <v>24</v>
      </c>
      <c r="B136" s="12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ref="H136" si="10">E136-G136</f>
        <v>0</v>
      </c>
      <c r="I136" s="10">
        <f t="shared" ref="I136" si="11">(G136/E136)</f>
        <v>1</v>
      </c>
      <c r="J136" s="17">
        <f t="shared" si="6"/>
        <v>1500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1</v>
      </c>
      <c r="F137" s="9" t="s">
        <v>13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6"/>
        <v>750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8"/>
        <v>1.0000000000047748E-3</v>
      </c>
      <c r="I138" s="10">
        <f t="shared" si="9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8"/>
        <v>-2.6000000000010459E-3</v>
      </c>
      <c r="I139" s="10">
        <f t="shared" si="9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8"/>
        <v>0</v>
      </c>
      <c r="I140" s="10">
        <f t="shared" si="9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8"/>
        <v>4.5000000000001705E-3</v>
      </c>
      <c r="I141" s="10">
        <f t="shared" si="9"/>
        <v>1.0002589853529396</v>
      </c>
      <c r="J141" s="17">
        <f t="shared" si="6"/>
        <v>2624.3799999999997</v>
      </c>
      <c r="K141" s="16"/>
      <c r="L141" s="17">
        <f t="shared" si="7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6"/>
        <v>300</v>
      </c>
      <c r="K142" s="16"/>
      <c r="L142" s="17">
        <f t="shared" si="7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6"/>
        <v>400</v>
      </c>
      <c r="K143" s="16"/>
      <c r="L143" s="17">
        <f t="shared" si="7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8"/>
        <v>-3</v>
      </c>
      <c r="I144" s="10">
        <f t="shared" si="9"/>
        <v>0</v>
      </c>
      <c r="J144" s="17">
        <f t="shared" si="6"/>
        <v>0</v>
      </c>
      <c r="K144" s="16"/>
      <c r="L144" s="17">
        <f t="shared" si="7"/>
        <v>0</v>
      </c>
    </row>
    <row r="145" spans="10:12" ht="15.75" x14ac:dyDescent="0.25">
      <c r="J145" s="53">
        <f>SUM(J4:J144)</f>
        <v>963631.92375999968</v>
      </c>
      <c r="L145" s="53">
        <f>SUM(L4:L144)</f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3:O152"/>
  <sheetViews>
    <sheetView topLeftCell="A129" zoomScale="85" zoomScaleNormal="85" workbookViewId="0">
      <selection activeCell="L4" sqref="A4:L152"/>
    </sheetView>
  </sheetViews>
  <sheetFormatPr defaultRowHeight="15" x14ac:dyDescent="0.25"/>
  <cols>
    <col min="1" max="1" width="45" customWidth="1"/>
    <col min="2" max="2" width="59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G4-E4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57.22</v>
      </c>
      <c r="F9" s="9" t="s">
        <v>10</v>
      </c>
      <c r="G9" s="9">
        <v>57.22</v>
      </c>
      <c r="H9" s="9">
        <f t="shared" si="0"/>
        <v>0</v>
      </c>
      <c r="I9" s="10">
        <f t="shared" si="1"/>
        <v>1</v>
      </c>
      <c r="J9" s="17">
        <f t="shared" si="2"/>
        <v>2460.46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78.55</v>
      </c>
      <c r="F10" s="9" t="s">
        <v>14</v>
      </c>
      <c r="G10" s="9">
        <v>78.55</v>
      </c>
      <c r="H10" s="9">
        <f t="shared" si="0"/>
        <v>0</v>
      </c>
      <c r="I10" s="10">
        <f t="shared" si="1"/>
        <v>1</v>
      </c>
      <c r="J10" s="17">
        <f t="shared" si="2"/>
        <v>11084.976000000001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600</v>
      </c>
    </row>
    <row r="12" spans="1:15" ht="30" x14ac:dyDescent="0.25">
      <c r="A12" s="9" t="s">
        <v>48</v>
      </c>
      <c r="B12" s="29" t="s">
        <v>300</v>
      </c>
      <c r="C12" s="9">
        <v>12</v>
      </c>
      <c r="D12" s="9">
        <v>43</v>
      </c>
      <c r="E12" s="9">
        <v>31.36</v>
      </c>
      <c r="F12" s="9" t="s">
        <v>10</v>
      </c>
      <c r="G12" s="9">
        <v>31.36</v>
      </c>
      <c r="H12" s="9">
        <f t="shared" si="0"/>
        <v>0</v>
      </c>
      <c r="I12" s="10">
        <f t="shared" si="1"/>
        <v>1</v>
      </c>
      <c r="J12" s="17">
        <f t="shared" si="2"/>
        <v>1348.48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27.51</v>
      </c>
      <c r="F13" s="9" t="s">
        <v>14</v>
      </c>
      <c r="G13" s="9">
        <v>27.51</v>
      </c>
      <c r="H13" s="9">
        <f t="shared" si="0"/>
        <v>0</v>
      </c>
      <c r="I13" s="10">
        <f t="shared" si="1"/>
        <v>1</v>
      </c>
      <c r="J13" s="17">
        <f t="shared" si="2"/>
        <v>3882.2112000000002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59.29</v>
      </c>
      <c r="F14" s="9" t="s">
        <v>10</v>
      </c>
      <c r="G14" s="9">
        <v>59.29</v>
      </c>
      <c r="H14" s="9">
        <f t="shared" si="0"/>
        <v>0</v>
      </c>
      <c r="I14" s="10">
        <f t="shared" si="1"/>
        <v>1</v>
      </c>
      <c r="J14" s="17">
        <f t="shared" si="2"/>
        <v>1304.3799999999999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59.29</v>
      </c>
      <c r="F15" s="9" t="s">
        <v>10</v>
      </c>
      <c r="G15" s="9">
        <v>59.29</v>
      </c>
      <c r="H15" s="9">
        <f t="shared" si="0"/>
        <v>0</v>
      </c>
      <c r="I15" s="10">
        <f t="shared" si="1"/>
        <v>1</v>
      </c>
      <c r="J15" s="17">
        <f t="shared" si="2"/>
        <v>2549.4699999999998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15</v>
      </c>
      <c r="B16" s="29" t="s">
        <v>94</v>
      </c>
      <c r="C16" s="9">
        <v>18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48</v>
      </c>
      <c r="B18" s="29" t="s">
        <v>95</v>
      </c>
      <c r="C18" s="9">
        <v>20</v>
      </c>
      <c r="D18" s="9">
        <v>1000</v>
      </c>
      <c r="E18" s="9">
        <v>5.093</v>
      </c>
      <c r="F18" s="9" t="s">
        <v>14</v>
      </c>
      <c r="G18" s="9">
        <v>5.09</v>
      </c>
      <c r="H18" s="9">
        <f t="shared" si="0"/>
        <v>-3.0000000000001137E-3</v>
      </c>
      <c r="I18" s="10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48</v>
      </c>
      <c r="B19" s="29" t="s">
        <v>96</v>
      </c>
      <c r="C19" s="9">
        <v>21</v>
      </c>
      <c r="D19" s="9">
        <v>1000</v>
      </c>
      <c r="E19" s="9">
        <v>2.782</v>
      </c>
      <c r="F19" s="9" t="s">
        <v>14</v>
      </c>
      <c r="G19" s="9">
        <v>2.78</v>
      </c>
      <c r="H19" s="9">
        <f t="shared" si="0"/>
        <v>-2.0000000000002238E-3</v>
      </c>
      <c r="I19" s="10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48</v>
      </c>
      <c r="B20" s="29" t="s">
        <v>97</v>
      </c>
      <c r="C20" s="9">
        <v>22</v>
      </c>
      <c r="D20" s="9">
        <v>1000</v>
      </c>
      <c r="E20" s="9">
        <v>5.9290000000000003</v>
      </c>
      <c r="F20" s="9" t="s">
        <v>14</v>
      </c>
      <c r="G20" s="9">
        <v>5.93</v>
      </c>
      <c r="H20" s="9">
        <f t="shared" si="0"/>
        <v>9.9999999999944578E-4</v>
      </c>
      <c r="I20" s="10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49</v>
      </c>
      <c r="B21" s="29" t="s">
        <v>98</v>
      </c>
      <c r="C21" s="9">
        <v>23</v>
      </c>
      <c r="D21" s="9">
        <v>6800</v>
      </c>
      <c r="E21" s="9">
        <v>0.37</v>
      </c>
      <c r="F21" s="9" t="s">
        <v>16</v>
      </c>
      <c r="G21" s="9">
        <v>0.37</v>
      </c>
      <c r="H21" s="9">
        <f t="shared" si="0"/>
        <v>0</v>
      </c>
      <c r="I21" s="10">
        <f t="shared" si="1"/>
        <v>1</v>
      </c>
      <c r="J21" s="17">
        <f t="shared" si="2"/>
        <v>2516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49</v>
      </c>
      <c r="B22" s="29" t="s">
        <v>99</v>
      </c>
      <c r="C22" s="9">
        <v>24</v>
      </c>
      <c r="D22" s="9">
        <v>6800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3060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49</v>
      </c>
      <c r="B23" s="29" t="s">
        <v>100</v>
      </c>
      <c r="C23" s="9">
        <v>25</v>
      </c>
      <c r="D23" s="9">
        <v>6800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3740.0000000000005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49</v>
      </c>
      <c r="B24" s="29" t="s">
        <v>101</v>
      </c>
      <c r="C24" s="9">
        <v>26</v>
      </c>
      <c r="D24" s="9">
        <v>6800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3400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49</v>
      </c>
      <c r="B25" s="29" t="s">
        <v>102</v>
      </c>
      <c r="C25" s="9">
        <v>29</v>
      </c>
      <c r="D25" s="9">
        <v>6800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884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69</v>
      </c>
      <c r="B26" s="29" t="s">
        <v>102</v>
      </c>
      <c r="C26" s="9">
        <v>29</v>
      </c>
      <c r="D26" s="9">
        <v>7000</v>
      </c>
      <c r="E26" s="9">
        <v>1.1200000000000001</v>
      </c>
      <c r="F26" s="9" t="s">
        <v>16</v>
      </c>
      <c r="G26" s="9">
        <v>1.1200000000000001</v>
      </c>
      <c r="H26" s="9">
        <f t="shared" si="0"/>
        <v>0</v>
      </c>
      <c r="I26" s="10">
        <f t="shared" si="1"/>
        <v>1</v>
      </c>
      <c r="J26" s="17">
        <f t="shared" si="2"/>
        <v>7840.0000000000009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69</v>
      </c>
      <c r="B27" s="29" t="s">
        <v>103</v>
      </c>
      <c r="C27" s="9">
        <v>32</v>
      </c>
      <c r="D27" s="9">
        <v>6800</v>
      </c>
      <c r="E27" s="9">
        <v>0.14000000000000001</v>
      </c>
      <c r="F27" s="9" t="s">
        <v>16</v>
      </c>
      <c r="G27" s="9">
        <v>0.14000000000000001</v>
      </c>
      <c r="H27" s="9">
        <f t="shared" si="0"/>
        <v>0</v>
      </c>
      <c r="I27" s="10">
        <f t="shared" si="1"/>
        <v>1</v>
      </c>
      <c r="J27" s="17">
        <f t="shared" si="2"/>
        <v>952.00000000000011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69</v>
      </c>
      <c r="B28" s="29" t="s">
        <v>104</v>
      </c>
      <c r="C28" s="9">
        <v>35</v>
      </c>
      <c r="D28" s="9">
        <v>6800</v>
      </c>
      <c r="E28" s="9">
        <v>0.14000000000000001</v>
      </c>
      <c r="F28" s="9" t="s">
        <v>16</v>
      </c>
      <c r="G28" s="9">
        <v>0.14000000000000001</v>
      </c>
      <c r="H28" s="9">
        <f t="shared" si="0"/>
        <v>0</v>
      </c>
      <c r="I28" s="10">
        <f t="shared" si="1"/>
        <v>1</v>
      </c>
      <c r="J28" s="17">
        <f t="shared" si="2"/>
        <v>952.00000000000011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42</v>
      </c>
      <c r="B29" s="29" t="s">
        <v>105</v>
      </c>
      <c r="C29" s="9">
        <v>41</v>
      </c>
      <c r="D29" s="9">
        <v>301.392</v>
      </c>
      <c r="E29" s="9">
        <v>33.923000000000002</v>
      </c>
      <c r="F29" s="9" t="s">
        <v>10</v>
      </c>
      <c r="G29" s="9">
        <v>33.92</v>
      </c>
      <c r="H29" s="9">
        <f t="shared" si="0"/>
        <v>-3.0000000000001137E-3</v>
      </c>
      <c r="I29" s="10">
        <f t="shared" si="1"/>
        <v>0.99991156442531615</v>
      </c>
      <c r="J29" s="17">
        <f t="shared" si="2"/>
        <v>10223.216640000001</v>
      </c>
      <c r="K29" s="16"/>
      <c r="L29" s="17">
        <f t="shared" si="3"/>
        <v>0</v>
      </c>
      <c r="N29" s="51" t="s">
        <v>472</v>
      </c>
      <c r="O29" s="21">
        <f>SUM(O4:O28)</f>
        <v>600</v>
      </c>
    </row>
    <row r="30" spans="1:15" x14ac:dyDescent="0.25">
      <c r="A30" s="9" t="s">
        <v>42</v>
      </c>
      <c r="B30" s="29" t="s">
        <v>106</v>
      </c>
      <c r="C30" s="9">
        <v>42</v>
      </c>
      <c r="D30" s="9">
        <v>301.392</v>
      </c>
      <c r="E30" s="9">
        <v>23.64</v>
      </c>
      <c r="F30" s="9" t="s">
        <v>10</v>
      </c>
      <c r="G30" s="9">
        <v>23.64</v>
      </c>
      <c r="H30" s="9">
        <f t="shared" si="0"/>
        <v>0</v>
      </c>
      <c r="I30" s="10">
        <f t="shared" si="1"/>
        <v>1</v>
      </c>
      <c r="J30" s="17">
        <f t="shared" si="2"/>
        <v>7124.9068800000005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107</v>
      </c>
      <c r="C31" s="9">
        <v>43</v>
      </c>
      <c r="D31" s="9">
        <v>301.392</v>
      </c>
      <c r="E31" s="9">
        <v>59.951700000000002</v>
      </c>
      <c r="F31" s="9" t="s">
        <v>10</v>
      </c>
      <c r="G31" s="9">
        <v>59.95</v>
      </c>
      <c r="H31" s="9">
        <f t="shared" si="0"/>
        <v>-1.6999999999995907E-3</v>
      </c>
      <c r="I31" s="10">
        <f t="shared" si="1"/>
        <v>0.99997164383995785</v>
      </c>
      <c r="J31" s="17">
        <f t="shared" si="2"/>
        <v>18068.450400000002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108</v>
      </c>
      <c r="C32" s="9">
        <v>44</v>
      </c>
      <c r="D32" s="9">
        <v>301.392</v>
      </c>
      <c r="E32" s="9">
        <v>41.28</v>
      </c>
      <c r="F32" s="9" t="s">
        <v>10</v>
      </c>
      <c r="G32" s="9">
        <v>41.28</v>
      </c>
      <c r="H32" s="9">
        <f t="shared" si="0"/>
        <v>0</v>
      </c>
      <c r="I32" s="10">
        <f t="shared" si="1"/>
        <v>1</v>
      </c>
      <c r="J32" s="17">
        <f t="shared" si="2"/>
        <v>12441.46176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109</v>
      </c>
      <c r="C33" s="9">
        <v>45</v>
      </c>
      <c r="D33" s="9">
        <v>301.392</v>
      </c>
      <c r="E33" s="9">
        <v>125.99</v>
      </c>
      <c r="F33" s="9" t="s">
        <v>10</v>
      </c>
      <c r="G33" s="9">
        <v>125.99</v>
      </c>
      <c r="H33" s="9">
        <f t="shared" si="0"/>
        <v>0</v>
      </c>
      <c r="I33" s="10">
        <f t="shared" si="1"/>
        <v>1</v>
      </c>
      <c r="J33" s="17">
        <f t="shared" si="2"/>
        <v>37972.378079999995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110</v>
      </c>
      <c r="C34" s="9">
        <v>46</v>
      </c>
      <c r="D34" s="9">
        <v>301.392</v>
      </c>
      <c r="E34" s="9">
        <v>12.26</v>
      </c>
      <c r="F34" s="9" t="s">
        <v>10</v>
      </c>
      <c r="G34" s="9">
        <v>12.26</v>
      </c>
      <c r="H34" s="9">
        <f t="shared" si="0"/>
        <v>0</v>
      </c>
      <c r="I34" s="10">
        <f t="shared" si="1"/>
        <v>1</v>
      </c>
      <c r="J34" s="17">
        <f t="shared" si="2"/>
        <v>3695.06592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111</v>
      </c>
      <c r="C35" s="9">
        <v>47</v>
      </c>
      <c r="D35" s="9">
        <v>301.392</v>
      </c>
      <c r="E35" s="9">
        <v>16.11</v>
      </c>
      <c r="F35" s="9" t="s">
        <v>10</v>
      </c>
      <c r="G35" s="9">
        <v>0</v>
      </c>
      <c r="H35" s="9">
        <f t="shared" si="0"/>
        <v>-16.11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48</v>
      </c>
      <c r="B36" s="29" t="s">
        <v>112</v>
      </c>
      <c r="C36" s="9">
        <v>50</v>
      </c>
      <c r="D36" s="9">
        <v>225</v>
      </c>
      <c r="E36" s="9">
        <v>9.9</v>
      </c>
      <c r="F36" s="9" t="s">
        <v>14</v>
      </c>
      <c r="G36" s="9">
        <v>9.9</v>
      </c>
      <c r="H36" s="9">
        <f t="shared" si="0"/>
        <v>0</v>
      </c>
      <c r="I36" s="10">
        <f t="shared" si="1"/>
        <v>1</v>
      </c>
      <c r="J36" s="17">
        <f t="shared" si="2"/>
        <v>2227.5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113</v>
      </c>
      <c r="C37" s="9">
        <v>51</v>
      </c>
      <c r="D37" s="9">
        <v>1500</v>
      </c>
      <c r="E37" s="9">
        <v>1.32</v>
      </c>
      <c r="F37" s="9" t="s">
        <v>14</v>
      </c>
      <c r="G37" s="9">
        <v>1.32</v>
      </c>
      <c r="H37" s="9">
        <f t="shared" si="0"/>
        <v>0</v>
      </c>
      <c r="I37" s="10">
        <f t="shared" si="1"/>
        <v>1</v>
      </c>
      <c r="J37" s="17">
        <f t="shared" si="2"/>
        <v>1980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114</v>
      </c>
      <c r="C38" s="9">
        <v>53</v>
      </c>
      <c r="D38" s="9">
        <v>900</v>
      </c>
      <c r="E38" s="9">
        <v>4.74</v>
      </c>
      <c r="F38" s="9" t="s">
        <v>14</v>
      </c>
      <c r="G38" s="9">
        <v>4.74</v>
      </c>
      <c r="H38" s="9">
        <f t="shared" si="0"/>
        <v>0</v>
      </c>
      <c r="I38" s="10">
        <f t="shared" si="1"/>
        <v>1</v>
      </c>
      <c r="J38" s="17">
        <f t="shared" si="2"/>
        <v>4266</v>
      </c>
      <c r="K38" s="16"/>
      <c r="L38" s="17">
        <f t="shared" si="3"/>
        <v>0</v>
      </c>
    </row>
    <row r="39" spans="1:12" x14ac:dyDescent="0.25">
      <c r="A39" s="9" t="s">
        <v>48</v>
      </c>
      <c r="B39" s="29" t="s">
        <v>115</v>
      </c>
      <c r="C39" s="9">
        <v>55</v>
      </c>
      <c r="D39" s="9">
        <v>2000</v>
      </c>
      <c r="E39" s="9">
        <v>2.85</v>
      </c>
      <c r="F39" s="9" t="s">
        <v>14</v>
      </c>
      <c r="G39" s="9">
        <v>2.85</v>
      </c>
      <c r="H39" s="9">
        <f t="shared" si="0"/>
        <v>0</v>
      </c>
      <c r="I39" s="10">
        <f t="shared" si="1"/>
        <v>1</v>
      </c>
      <c r="J39" s="17">
        <f t="shared" si="2"/>
        <v>5700</v>
      </c>
      <c r="K39" s="16"/>
      <c r="L39" s="17">
        <f t="shared" si="3"/>
        <v>0</v>
      </c>
    </row>
    <row r="40" spans="1:12" x14ac:dyDescent="0.25">
      <c r="A40" s="9" t="s">
        <v>48</v>
      </c>
      <c r="B40" s="29" t="s">
        <v>116</v>
      </c>
      <c r="C40" s="9">
        <v>58</v>
      </c>
      <c r="D40" s="9">
        <v>225</v>
      </c>
      <c r="E40" s="9">
        <v>13.083</v>
      </c>
      <c r="F40" s="9" t="s">
        <v>14</v>
      </c>
      <c r="G40" s="9">
        <v>13.08</v>
      </c>
      <c r="H40" s="9">
        <f t="shared" si="0"/>
        <v>-3.0000000000001137E-3</v>
      </c>
      <c r="I40" s="10">
        <f t="shared" si="1"/>
        <v>0.99977069479477187</v>
      </c>
      <c r="J40" s="17">
        <f t="shared" si="2"/>
        <v>2943</v>
      </c>
      <c r="K40" s="16"/>
      <c r="L40" s="17">
        <f t="shared" si="3"/>
        <v>0</v>
      </c>
    </row>
    <row r="41" spans="1:12" x14ac:dyDescent="0.25">
      <c r="A41" s="9" t="s">
        <v>48</v>
      </c>
      <c r="B41" s="29" t="s">
        <v>117</v>
      </c>
      <c r="C41" s="9">
        <v>61</v>
      </c>
      <c r="D41" s="9">
        <v>2000</v>
      </c>
      <c r="E41" s="9">
        <v>1.7010000000000001</v>
      </c>
      <c r="F41" s="9" t="s">
        <v>14</v>
      </c>
      <c r="G41" s="9">
        <v>1.7</v>
      </c>
      <c r="H41" s="9">
        <f t="shared" si="0"/>
        <v>-1.0000000000001119E-3</v>
      </c>
      <c r="I41" s="10">
        <f t="shared" si="1"/>
        <v>0.99941211052322154</v>
      </c>
      <c r="J41" s="17">
        <f t="shared" si="2"/>
        <v>3400</v>
      </c>
      <c r="K41" s="16"/>
      <c r="L41" s="17">
        <f t="shared" si="3"/>
        <v>0</v>
      </c>
    </row>
    <row r="42" spans="1:12" x14ac:dyDescent="0.25">
      <c r="A42" s="9" t="s">
        <v>51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69</v>
      </c>
      <c r="B43" s="29" t="s">
        <v>120</v>
      </c>
      <c r="C43" s="9">
        <v>69</v>
      </c>
      <c r="D43" s="9">
        <v>6800</v>
      </c>
      <c r="E43" s="9">
        <v>0.5</v>
      </c>
      <c r="F43" s="9" t="s">
        <v>16</v>
      </c>
      <c r="G43" s="9">
        <v>0.5</v>
      </c>
      <c r="H43" s="9">
        <f t="shared" si="0"/>
        <v>0</v>
      </c>
      <c r="I43" s="10">
        <f t="shared" si="1"/>
        <v>1</v>
      </c>
      <c r="J43" s="17">
        <f t="shared" si="2"/>
        <v>3400</v>
      </c>
      <c r="K43" s="16"/>
      <c r="L43" s="17">
        <f t="shared" si="3"/>
        <v>0</v>
      </c>
    </row>
    <row r="44" spans="1:12" x14ac:dyDescent="0.25">
      <c r="A44" s="9" t="s">
        <v>69</v>
      </c>
      <c r="B44" s="29" t="s">
        <v>121</v>
      </c>
      <c r="C44" s="9">
        <v>73</v>
      </c>
      <c r="D44" s="9">
        <v>6800</v>
      </c>
      <c r="E44" s="9">
        <v>1.1000000000000001</v>
      </c>
      <c r="F44" s="9" t="s">
        <v>16</v>
      </c>
      <c r="G44" s="9">
        <v>1.1000000000000001</v>
      </c>
      <c r="H44" s="9">
        <f t="shared" si="0"/>
        <v>0</v>
      </c>
      <c r="I44" s="10">
        <f t="shared" si="1"/>
        <v>1</v>
      </c>
      <c r="J44" s="17">
        <f t="shared" si="2"/>
        <v>7480.0000000000009</v>
      </c>
      <c r="K44" s="16"/>
      <c r="L44" s="17">
        <f t="shared" si="3"/>
        <v>0</v>
      </c>
    </row>
    <row r="45" spans="1:12" x14ac:dyDescent="0.25">
      <c r="A45" s="9" t="s">
        <v>69</v>
      </c>
      <c r="B45" s="29" t="s">
        <v>122</v>
      </c>
      <c r="C45" s="9">
        <v>77</v>
      </c>
      <c r="D45" s="9">
        <v>6800</v>
      </c>
      <c r="E45" s="9">
        <v>0.05</v>
      </c>
      <c r="F45" s="9" t="s">
        <v>16</v>
      </c>
      <c r="G45" s="9">
        <v>0.05</v>
      </c>
      <c r="H45" s="9">
        <f t="shared" si="0"/>
        <v>0</v>
      </c>
      <c r="I45" s="10">
        <f t="shared" si="1"/>
        <v>1</v>
      </c>
      <c r="J45" s="17">
        <f t="shared" si="2"/>
        <v>340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0.09</v>
      </c>
      <c r="F46" s="9" t="s">
        <v>16</v>
      </c>
      <c r="G46" s="9">
        <v>0.09</v>
      </c>
      <c r="H46" s="9">
        <f t="shared" si="0"/>
        <v>0</v>
      </c>
      <c r="I46" s="10">
        <f t="shared" si="1"/>
        <v>1</v>
      </c>
      <c r="J46" s="17">
        <f t="shared" si="2"/>
        <v>675</v>
      </c>
      <c r="K46" s="16"/>
      <c r="L46" s="17">
        <f t="shared" si="3"/>
        <v>0</v>
      </c>
    </row>
    <row r="47" spans="1:12" x14ac:dyDescent="0.25">
      <c r="A47" s="9" t="s">
        <v>69</v>
      </c>
      <c r="B47" s="29" t="s">
        <v>123</v>
      </c>
      <c r="C47" s="9">
        <v>80</v>
      </c>
      <c r="D47" s="9">
        <v>6800</v>
      </c>
      <c r="E47" s="9">
        <v>0.15</v>
      </c>
      <c r="F47" s="9" t="s">
        <v>16</v>
      </c>
      <c r="G47" s="9">
        <v>0.15</v>
      </c>
      <c r="H47" s="9">
        <f t="shared" si="0"/>
        <v>0</v>
      </c>
      <c r="I47" s="10">
        <f t="shared" si="1"/>
        <v>1</v>
      </c>
      <c r="J47" s="17">
        <f t="shared" si="2"/>
        <v>1020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124</v>
      </c>
      <c r="C48" s="9">
        <v>84</v>
      </c>
      <c r="D48" s="9">
        <v>301.392</v>
      </c>
      <c r="E48" s="9">
        <v>41.58</v>
      </c>
      <c r="F48" s="9" t="s">
        <v>10</v>
      </c>
      <c r="G48" s="9">
        <v>41.58</v>
      </c>
      <c r="H48" s="9">
        <f t="shared" si="0"/>
        <v>0</v>
      </c>
      <c r="I48" s="10">
        <f t="shared" si="1"/>
        <v>1</v>
      </c>
      <c r="J48" s="17">
        <f t="shared" si="2"/>
        <v>12531.879359999999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125</v>
      </c>
      <c r="C49" s="9">
        <v>85</v>
      </c>
      <c r="D49" s="9">
        <v>301.392</v>
      </c>
      <c r="E49" s="9">
        <v>125.21</v>
      </c>
      <c r="F49" s="9" t="s">
        <v>10</v>
      </c>
      <c r="G49" s="9">
        <v>125.21</v>
      </c>
      <c r="H49" s="9">
        <f t="shared" si="0"/>
        <v>0</v>
      </c>
      <c r="I49" s="10">
        <f t="shared" si="1"/>
        <v>1</v>
      </c>
      <c r="J49" s="17">
        <f t="shared" si="2"/>
        <v>37737.29232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126</v>
      </c>
      <c r="C50" s="9">
        <v>86</v>
      </c>
      <c r="D50" s="9">
        <v>301.392</v>
      </c>
      <c r="E50" s="9">
        <v>12.26</v>
      </c>
      <c r="F50" s="9" t="s">
        <v>10</v>
      </c>
      <c r="G50" s="9">
        <v>1.93</v>
      </c>
      <c r="H50" s="9">
        <f t="shared" si="0"/>
        <v>-10.33</v>
      </c>
      <c r="I50" s="10">
        <f t="shared" si="1"/>
        <v>0.15742251223491027</v>
      </c>
      <c r="J50" s="17">
        <f t="shared" si="2"/>
        <v>581.68655999999999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127</v>
      </c>
      <c r="C51" s="9">
        <v>87</v>
      </c>
      <c r="D51" s="9">
        <v>301.392</v>
      </c>
      <c r="E51" s="9">
        <v>17.63</v>
      </c>
      <c r="F51" s="9" t="s">
        <v>10</v>
      </c>
      <c r="G51" s="9">
        <v>0</v>
      </c>
      <c r="H51" s="9">
        <f t="shared" si="0"/>
        <v>-17.63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128</v>
      </c>
      <c r="C52" s="9">
        <v>88</v>
      </c>
      <c r="D52" s="9">
        <v>2000</v>
      </c>
      <c r="E52" s="9">
        <v>2.3239999999999998</v>
      </c>
      <c r="F52" s="9" t="s">
        <v>14</v>
      </c>
      <c r="G52" s="9">
        <v>2.3199999999999998</v>
      </c>
      <c r="H52" s="9">
        <f t="shared" si="0"/>
        <v>-4.0000000000000036E-3</v>
      </c>
      <c r="I52" s="10">
        <f t="shared" si="1"/>
        <v>0.99827882960413084</v>
      </c>
      <c r="J52" s="17">
        <f t="shared" si="2"/>
        <v>4640</v>
      </c>
      <c r="K52" s="16"/>
      <c r="L52" s="17">
        <f t="shared" si="3"/>
        <v>0</v>
      </c>
    </row>
    <row r="53" spans="1:12" x14ac:dyDescent="0.25">
      <c r="A53" s="9" t="s">
        <v>48</v>
      </c>
      <c r="B53" s="29" t="s">
        <v>129</v>
      </c>
      <c r="C53" s="9">
        <v>91</v>
      </c>
      <c r="D53" s="9">
        <v>225</v>
      </c>
      <c r="E53" s="9">
        <v>13.561</v>
      </c>
      <c r="F53" s="9" t="s">
        <v>14</v>
      </c>
      <c r="G53" s="9">
        <v>13.56</v>
      </c>
      <c r="H53" s="9">
        <f t="shared" si="0"/>
        <v>-9.9999999999944578E-4</v>
      </c>
      <c r="I53" s="10">
        <f t="shared" si="1"/>
        <v>0.99992625912543331</v>
      </c>
      <c r="J53" s="17">
        <f t="shared" si="2"/>
        <v>3051</v>
      </c>
      <c r="K53" s="16"/>
      <c r="L53" s="17">
        <f t="shared" si="3"/>
        <v>0</v>
      </c>
    </row>
    <row r="54" spans="1:12" x14ac:dyDescent="0.25">
      <c r="A54" s="9" t="s">
        <v>48</v>
      </c>
      <c r="B54" s="29" t="s">
        <v>130</v>
      </c>
      <c r="C54" s="9">
        <v>92</v>
      </c>
      <c r="D54" s="9">
        <v>2000</v>
      </c>
      <c r="E54" s="9">
        <v>1.4059999999999999</v>
      </c>
      <c r="F54" s="9" t="s">
        <v>14</v>
      </c>
      <c r="G54" s="9">
        <v>1.41</v>
      </c>
      <c r="H54" s="9">
        <f t="shared" si="0"/>
        <v>4.0000000000000036E-3</v>
      </c>
      <c r="I54" s="10">
        <f t="shared" si="1"/>
        <v>1.0028449502133712</v>
      </c>
      <c r="J54" s="17">
        <f t="shared" si="2"/>
        <v>2820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</v>
      </c>
      <c r="F55" s="9" t="s">
        <v>16</v>
      </c>
      <c r="G55" s="9">
        <v>0.1</v>
      </c>
      <c r="H55" s="9">
        <f t="shared" si="0"/>
        <v>0</v>
      </c>
      <c r="I55" s="10">
        <f t="shared" si="1"/>
        <v>1</v>
      </c>
      <c r="J55" s="17">
        <f t="shared" si="2"/>
        <v>750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0.17</v>
      </c>
      <c r="F56" s="9" t="s">
        <v>16</v>
      </c>
      <c r="G56" s="9">
        <v>0.17</v>
      </c>
      <c r="H56" s="9">
        <f t="shared" si="0"/>
        <v>0</v>
      </c>
      <c r="I56" s="10">
        <f t="shared" si="1"/>
        <v>1</v>
      </c>
      <c r="J56" s="17">
        <f t="shared" si="2"/>
        <v>1275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0.02</v>
      </c>
      <c r="F57" s="9" t="s">
        <v>16</v>
      </c>
      <c r="G57" s="9">
        <v>0.02</v>
      </c>
      <c r="H57" s="9">
        <f t="shared" si="0"/>
        <v>0</v>
      </c>
      <c r="I57" s="10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136</v>
      </c>
      <c r="C59" s="9">
        <v>107</v>
      </c>
      <c r="D59" s="9">
        <v>301.392</v>
      </c>
      <c r="E59" s="9">
        <v>22.88</v>
      </c>
      <c r="F59" s="9" t="s">
        <v>10</v>
      </c>
      <c r="G59" s="9">
        <v>22.88</v>
      </c>
      <c r="H59" s="9">
        <f t="shared" si="0"/>
        <v>0</v>
      </c>
      <c r="I59" s="10">
        <f t="shared" si="1"/>
        <v>1</v>
      </c>
      <c r="J59" s="17">
        <f t="shared" si="2"/>
        <v>6895.8489599999994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137</v>
      </c>
      <c r="C60" s="9">
        <v>108</v>
      </c>
      <c r="D60" s="9">
        <v>301.392</v>
      </c>
      <c r="E60" s="9">
        <v>1.92</v>
      </c>
      <c r="F60" s="9" t="s">
        <v>10</v>
      </c>
      <c r="G60" s="9">
        <v>0</v>
      </c>
      <c r="H60" s="9">
        <f t="shared" si="0"/>
        <v>-1.92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138</v>
      </c>
      <c r="C61" s="9">
        <v>109</v>
      </c>
      <c r="D61" s="9">
        <v>2000</v>
      </c>
      <c r="E61" s="9">
        <v>0.41</v>
      </c>
      <c r="F61" s="9" t="s">
        <v>14</v>
      </c>
      <c r="G61" s="9">
        <v>0.41</v>
      </c>
      <c r="H61" s="9">
        <f t="shared" si="0"/>
        <v>0</v>
      </c>
      <c r="I61" s="10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112</v>
      </c>
      <c r="D62" s="9">
        <v>225</v>
      </c>
      <c r="E62" s="9">
        <v>1.9750000000000001</v>
      </c>
      <c r="F62" s="9" t="s">
        <v>14</v>
      </c>
      <c r="G62" s="9">
        <v>1.98</v>
      </c>
      <c r="H62" s="9">
        <f t="shared" si="0"/>
        <v>4.9999999999998934E-3</v>
      </c>
      <c r="I62" s="10">
        <f t="shared" si="1"/>
        <v>1.0025316455696203</v>
      </c>
      <c r="J62" s="17">
        <f t="shared" si="2"/>
        <v>445.5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139</v>
      </c>
      <c r="C63" s="9">
        <v>113</v>
      </c>
      <c r="D63" s="9">
        <v>1500</v>
      </c>
      <c r="E63" s="9">
        <v>7.0000000000000007E-2</v>
      </c>
      <c r="F63" s="9" t="s">
        <v>14</v>
      </c>
      <c r="G63" s="9">
        <v>7.0000000000000007E-2</v>
      </c>
      <c r="H63" s="9">
        <f t="shared" si="0"/>
        <v>0</v>
      </c>
      <c r="I63" s="10">
        <f t="shared" si="1"/>
        <v>1</v>
      </c>
      <c r="J63" s="17">
        <f t="shared" si="2"/>
        <v>105.00000000000001</v>
      </c>
      <c r="K63" s="16"/>
      <c r="L63" s="17">
        <f t="shared" si="3"/>
        <v>0</v>
      </c>
    </row>
    <row r="64" spans="1:12" x14ac:dyDescent="0.25">
      <c r="A64" s="9" t="s">
        <v>48</v>
      </c>
      <c r="B64" s="29" t="s">
        <v>140</v>
      </c>
      <c r="C64" s="9">
        <v>116</v>
      </c>
      <c r="D64" s="9">
        <v>50</v>
      </c>
      <c r="E64" s="9">
        <v>43</v>
      </c>
      <c r="F64" s="9" t="s">
        <v>13</v>
      </c>
      <c r="G64" s="9">
        <v>43</v>
      </c>
      <c r="H64" s="9">
        <f t="shared" si="0"/>
        <v>0</v>
      </c>
      <c r="I64" s="10">
        <f t="shared" si="1"/>
        <v>1</v>
      </c>
      <c r="J64" s="17">
        <f t="shared" si="2"/>
        <v>2150</v>
      </c>
      <c r="K64" s="16"/>
      <c r="L64" s="17">
        <f t="shared" si="3"/>
        <v>0</v>
      </c>
    </row>
    <row r="65" spans="1:12" x14ac:dyDescent="0.25">
      <c r="A65" s="9" t="s">
        <v>43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111.91200000000001</v>
      </c>
      <c r="F66" s="9" t="s">
        <v>10</v>
      </c>
      <c r="G66" s="9">
        <v>111.91</v>
      </c>
      <c r="H66" s="9">
        <f t="shared" si="0"/>
        <v>-2.0000000000095497E-3</v>
      </c>
      <c r="I66" s="10">
        <f t="shared" si="1"/>
        <v>0.99998212881549775</v>
      </c>
      <c r="J66" s="17">
        <f t="shared" si="2"/>
        <v>21682.786319999999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123.14</v>
      </c>
      <c r="F67" s="9" t="s">
        <v>10</v>
      </c>
      <c r="G67" s="9">
        <v>123.14</v>
      </c>
      <c r="H67" s="9">
        <f t="shared" si="0"/>
        <v>0</v>
      </c>
      <c r="I67" s="10">
        <f t="shared" si="1"/>
        <v>1</v>
      </c>
      <c r="J67" s="17">
        <f t="shared" si="2"/>
        <v>23858.621280000003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62.701999999999998</v>
      </c>
      <c r="F68" s="9" t="s">
        <v>10</v>
      </c>
      <c r="G68" s="9">
        <v>62.7</v>
      </c>
      <c r="H68" s="9">
        <f t="shared" si="0"/>
        <v>-1.9999999999953388E-3</v>
      </c>
      <c r="I68" s="10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30.49</v>
      </c>
      <c r="F69" s="9" t="s">
        <v>19</v>
      </c>
      <c r="G69" s="9">
        <v>30.49</v>
      </c>
      <c r="H69" s="9">
        <f t="shared" ref="H69:H133" si="4">G69-E69</f>
        <v>0</v>
      </c>
      <c r="I69" s="10">
        <f t="shared" ref="I69:I133" si="5">G69/E69</f>
        <v>1</v>
      </c>
      <c r="J69" s="17">
        <f t="shared" ref="J69:J144" si="6">D69*G69</f>
        <v>2000.1439999999998</v>
      </c>
      <c r="K69" s="16"/>
      <c r="L69" s="17">
        <f t="shared" ref="L69:L144" si="7">D69*E69*K69</f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46.88</v>
      </c>
      <c r="F70" s="9" t="s">
        <v>19</v>
      </c>
      <c r="G70" s="9">
        <v>46.88</v>
      </c>
      <c r="H70" s="9">
        <f t="shared" si="4"/>
        <v>0</v>
      </c>
      <c r="I70" s="10">
        <f t="shared" si="5"/>
        <v>1</v>
      </c>
      <c r="J70" s="17">
        <f t="shared" si="6"/>
        <v>3075.328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1.1399999999999999</v>
      </c>
      <c r="F71" s="9" t="s">
        <v>10</v>
      </c>
      <c r="G71" s="9">
        <v>1.1399999999999999</v>
      </c>
      <c r="H71" s="9">
        <f t="shared" si="4"/>
        <v>0</v>
      </c>
      <c r="I71" s="10">
        <f t="shared" si="5"/>
        <v>1</v>
      </c>
      <c r="J71" s="17">
        <f t="shared" si="6"/>
        <v>184.06440000000001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4"/>
        <v>0</v>
      </c>
      <c r="I72" s="10">
        <f t="shared" si="5"/>
        <v>1</v>
      </c>
      <c r="J72" s="17">
        <f t="shared" si="6"/>
        <v>1909.0391999999999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60.55</v>
      </c>
      <c r="H73" s="9">
        <f t="shared" si="4"/>
        <v>0</v>
      </c>
      <c r="I73" s="10">
        <f t="shared" si="5"/>
        <v>1</v>
      </c>
      <c r="J73" s="17">
        <f t="shared" si="6"/>
        <v>8472.882599999999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166.76</v>
      </c>
      <c r="H74" s="9">
        <f t="shared" si="4"/>
        <v>0</v>
      </c>
      <c r="I74" s="10">
        <f t="shared" si="5"/>
        <v>1</v>
      </c>
      <c r="J74" s="17">
        <f t="shared" si="6"/>
        <v>23335.060319999997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165.15100000000001</v>
      </c>
      <c r="F75" s="9" t="s">
        <v>10</v>
      </c>
      <c r="G75" s="9">
        <v>165.15</v>
      </c>
      <c r="H75" s="9">
        <f t="shared" si="4"/>
        <v>-1.0000000000047748E-3</v>
      </c>
      <c r="I75" s="10">
        <f t="shared" si="5"/>
        <v>0.99999394493524107</v>
      </c>
      <c r="J75" s="17">
        <f t="shared" si="6"/>
        <v>31998.142800000001</v>
      </c>
      <c r="K75" s="16"/>
      <c r="L75" s="17">
        <f t="shared" si="7"/>
        <v>0</v>
      </c>
    </row>
    <row r="76" spans="1:12" x14ac:dyDescent="0.25">
      <c r="A76" s="9" t="s">
        <v>43</v>
      </c>
      <c r="B76" s="29" t="s">
        <v>151</v>
      </c>
      <c r="C76" s="9">
        <v>150</v>
      </c>
      <c r="D76" s="9">
        <v>12000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12000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61.66</v>
      </c>
      <c r="H77" s="9">
        <f t="shared" si="4"/>
        <v>-2.0000000000024443E-3</v>
      </c>
      <c r="I77" s="10">
        <f t="shared" si="5"/>
        <v>0.99996756511303553</v>
      </c>
      <c r="J77" s="17">
        <f t="shared" si="6"/>
        <v>8628.2071199999991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175.88300000000001</v>
      </c>
      <c r="F78" s="9" t="s">
        <v>10</v>
      </c>
      <c r="G78" s="9">
        <v>175.88</v>
      </c>
      <c r="H78" s="9">
        <f t="shared" si="4"/>
        <v>-3.0000000000143245E-3</v>
      </c>
      <c r="I78" s="10">
        <f t="shared" si="5"/>
        <v>0.99998294320656334</v>
      </c>
      <c r="J78" s="17">
        <f t="shared" si="6"/>
        <v>24611.240159999998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136.66999999999999</v>
      </c>
      <c r="F79" s="9" t="s">
        <v>10</v>
      </c>
      <c r="G79" s="9">
        <v>136.66999999999999</v>
      </c>
      <c r="H79" s="9">
        <f t="shared" si="4"/>
        <v>0</v>
      </c>
      <c r="I79" s="10">
        <f t="shared" si="5"/>
        <v>1</v>
      </c>
      <c r="J79" s="17">
        <f t="shared" si="6"/>
        <v>26480.08584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8.8699999999999992</v>
      </c>
      <c r="F80" s="9" t="s">
        <v>10</v>
      </c>
      <c r="G80" s="9">
        <v>8.8699999999999992</v>
      </c>
      <c r="H80" s="9">
        <f t="shared" si="4"/>
        <v>0</v>
      </c>
      <c r="I80" s="10">
        <f t="shared" si="5"/>
        <v>1</v>
      </c>
      <c r="J80" s="17">
        <f t="shared" si="6"/>
        <v>1241.1968399999998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36.94</v>
      </c>
      <c r="F81" s="9" t="s">
        <v>10</v>
      </c>
      <c r="G81" s="9">
        <v>36.94</v>
      </c>
      <c r="H81" s="9">
        <f t="shared" si="4"/>
        <v>0</v>
      </c>
      <c r="I81" s="10">
        <f t="shared" si="5"/>
        <v>1</v>
      </c>
      <c r="J81" s="17">
        <f t="shared" si="6"/>
        <v>5169.0880799999995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112.48</v>
      </c>
      <c r="F82" s="9" t="s">
        <v>10</v>
      </c>
      <c r="G82" s="9">
        <v>112.48</v>
      </c>
      <c r="H82" s="9">
        <f t="shared" si="4"/>
        <v>0</v>
      </c>
      <c r="I82" s="10">
        <f t="shared" si="5"/>
        <v>1</v>
      </c>
      <c r="J82" s="17">
        <f t="shared" si="6"/>
        <v>21793.224960000003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254.03</v>
      </c>
      <c r="E83" s="9">
        <v>153.36000000000001</v>
      </c>
      <c r="F83" s="9" t="s">
        <v>10</v>
      </c>
      <c r="G83" s="9">
        <v>153.36000000000001</v>
      </c>
      <c r="H83" s="9">
        <f t="shared" si="4"/>
        <v>0</v>
      </c>
      <c r="I83" s="10">
        <f t="shared" si="5"/>
        <v>1</v>
      </c>
      <c r="J83" s="17">
        <f t="shared" si="6"/>
        <v>38958.040800000002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254.03</v>
      </c>
      <c r="E84" s="9">
        <v>13.973000000000001</v>
      </c>
      <c r="F84" s="9" t="s">
        <v>10</v>
      </c>
      <c r="G84" s="9">
        <v>13.97</v>
      </c>
      <c r="H84" s="9">
        <f t="shared" si="4"/>
        <v>-3.0000000000001137E-3</v>
      </c>
      <c r="I84" s="10">
        <f t="shared" si="5"/>
        <v>0.99978530022185641</v>
      </c>
      <c r="J84" s="17">
        <f t="shared" si="6"/>
        <v>3548.7991000000002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190.52</v>
      </c>
      <c r="E85" s="9">
        <v>15.87</v>
      </c>
      <c r="F85" s="9" t="s">
        <v>10</v>
      </c>
      <c r="G85" s="9">
        <v>15.87</v>
      </c>
      <c r="H85" s="9">
        <f t="shared" si="4"/>
        <v>0</v>
      </c>
      <c r="I85" s="10">
        <f t="shared" si="5"/>
        <v>1</v>
      </c>
      <c r="J85" s="17">
        <f t="shared" si="6"/>
        <v>3023.5524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254.03</v>
      </c>
      <c r="E86" s="9">
        <v>66.37</v>
      </c>
      <c r="F86" s="9" t="s">
        <v>10</v>
      </c>
      <c r="G86" s="9">
        <v>66.37</v>
      </c>
      <c r="H86" s="9">
        <f t="shared" si="4"/>
        <v>0</v>
      </c>
      <c r="I86" s="10">
        <f t="shared" si="5"/>
        <v>1</v>
      </c>
      <c r="J86" s="17">
        <f t="shared" si="6"/>
        <v>16859.971100000002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254.03</v>
      </c>
      <c r="E87" s="9">
        <v>93.097999999999999</v>
      </c>
      <c r="F87" s="9" t="s">
        <v>10</v>
      </c>
      <c r="G87" s="9">
        <v>93.1</v>
      </c>
      <c r="H87" s="9">
        <f t="shared" si="4"/>
        <v>1.9999999999953388E-3</v>
      </c>
      <c r="I87" s="10">
        <f t="shared" si="5"/>
        <v>1.0000214827386196</v>
      </c>
      <c r="J87" s="17">
        <f t="shared" si="6"/>
        <v>23650.192999999999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295</v>
      </c>
      <c r="E88" s="9">
        <v>8</v>
      </c>
      <c r="F88" s="9" t="s">
        <v>13</v>
      </c>
      <c r="G88" s="9">
        <v>8</v>
      </c>
      <c r="H88" s="9">
        <f t="shared" si="4"/>
        <v>0</v>
      </c>
      <c r="I88" s="10">
        <f t="shared" si="5"/>
        <v>1</v>
      </c>
      <c r="J88" s="17">
        <f t="shared" si="6"/>
        <v>2360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164</v>
      </c>
      <c r="C89" s="9">
        <v>182</v>
      </c>
      <c r="D89" s="9">
        <v>215.28</v>
      </c>
      <c r="E89" s="9">
        <v>30</v>
      </c>
      <c r="F89" s="9" t="s">
        <v>10</v>
      </c>
      <c r="G89" s="9">
        <v>30</v>
      </c>
      <c r="H89" s="9">
        <f t="shared" si="4"/>
        <v>0</v>
      </c>
      <c r="I89" s="10">
        <f t="shared" si="5"/>
        <v>1</v>
      </c>
      <c r="J89" s="17">
        <f t="shared" si="6"/>
        <v>6458.4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165</v>
      </c>
      <c r="C90" s="9">
        <v>184</v>
      </c>
      <c r="D90" s="9">
        <v>96.876000000000005</v>
      </c>
      <c r="E90" s="9">
        <v>34.380000000000003</v>
      </c>
      <c r="F90" s="9" t="s">
        <v>10</v>
      </c>
      <c r="G90" s="9">
        <v>34.380000000000003</v>
      </c>
      <c r="H90" s="9">
        <f t="shared" si="4"/>
        <v>0</v>
      </c>
      <c r="I90" s="10">
        <f t="shared" si="5"/>
        <v>1</v>
      </c>
      <c r="J90" s="17">
        <f t="shared" si="6"/>
        <v>3330.5968800000005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166</v>
      </c>
      <c r="C91" s="9">
        <v>187</v>
      </c>
      <c r="D91" s="9">
        <v>48.438000000000002</v>
      </c>
      <c r="E91" s="9">
        <v>147.87899999999999</v>
      </c>
      <c r="F91" s="9" t="s">
        <v>10</v>
      </c>
      <c r="G91" s="9">
        <v>147.88</v>
      </c>
      <c r="H91" s="9">
        <f t="shared" si="4"/>
        <v>1.0000000000047748E-3</v>
      </c>
      <c r="I91" s="10">
        <f t="shared" si="5"/>
        <v>1.0000067622853821</v>
      </c>
      <c r="J91" s="17">
        <f t="shared" si="6"/>
        <v>7163.0114400000002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167</v>
      </c>
      <c r="C92" s="9">
        <v>188</v>
      </c>
      <c r="D92" s="9">
        <v>48.438000000000002</v>
      </c>
      <c r="E92" s="9">
        <v>112.08</v>
      </c>
      <c r="F92" s="9" t="s">
        <v>10</v>
      </c>
      <c r="G92" s="9">
        <v>112.08</v>
      </c>
      <c r="H92" s="9">
        <f t="shared" si="4"/>
        <v>0</v>
      </c>
      <c r="I92" s="10">
        <f t="shared" si="5"/>
        <v>1</v>
      </c>
      <c r="J92" s="17">
        <f t="shared" si="6"/>
        <v>5428.9310400000004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168</v>
      </c>
      <c r="C93" s="9">
        <v>189</v>
      </c>
      <c r="D93" s="9">
        <v>48.438000000000002</v>
      </c>
      <c r="E93" s="9">
        <v>102.36</v>
      </c>
      <c r="F93" s="9" t="s">
        <v>10</v>
      </c>
      <c r="G93" s="9">
        <v>102.36</v>
      </c>
      <c r="H93" s="9">
        <f t="shared" si="4"/>
        <v>0</v>
      </c>
      <c r="I93" s="10">
        <f t="shared" si="5"/>
        <v>1</v>
      </c>
      <c r="J93" s="17">
        <f t="shared" si="6"/>
        <v>4958.1136800000004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280</v>
      </c>
      <c r="C94" s="9">
        <v>195</v>
      </c>
      <c r="D94" s="9">
        <v>91.5</v>
      </c>
      <c r="E94" s="9">
        <v>166.76</v>
      </c>
      <c r="F94" s="9" t="s">
        <v>10</v>
      </c>
      <c r="G94" s="9">
        <v>166.76</v>
      </c>
      <c r="H94" s="9">
        <f t="shared" si="4"/>
        <v>0</v>
      </c>
      <c r="I94" s="10">
        <f t="shared" si="5"/>
        <v>1</v>
      </c>
      <c r="J94" s="17">
        <f t="shared" si="6"/>
        <v>15258.539999999999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281</v>
      </c>
      <c r="C95" s="9">
        <v>199</v>
      </c>
      <c r="D95" s="9">
        <v>91.5</v>
      </c>
      <c r="E95" s="9">
        <v>60.55</v>
      </c>
      <c r="F95" s="9" t="s">
        <v>10</v>
      </c>
      <c r="G95" s="9">
        <v>60.55</v>
      </c>
      <c r="H95" s="9">
        <f t="shared" si="4"/>
        <v>0</v>
      </c>
      <c r="I95" s="10">
        <f t="shared" si="5"/>
        <v>1</v>
      </c>
      <c r="J95" s="17">
        <f t="shared" si="6"/>
        <v>5540.3249999999998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282</v>
      </c>
      <c r="C96" s="9">
        <v>202</v>
      </c>
      <c r="D96" s="9">
        <v>91.5</v>
      </c>
      <c r="E96" s="9">
        <v>175.88</v>
      </c>
      <c r="F96" s="9" t="s">
        <v>10</v>
      </c>
      <c r="G96" s="9">
        <v>175.88</v>
      </c>
      <c r="H96" s="9">
        <f t="shared" si="4"/>
        <v>0</v>
      </c>
      <c r="I96" s="10">
        <f t="shared" si="5"/>
        <v>1</v>
      </c>
      <c r="J96" s="17">
        <f t="shared" si="6"/>
        <v>16093.02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283</v>
      </c>
      <c r="C97" s="9">
        <v>206</v>
      </c>
      <c r="D97" s="9">
        <v>91.5</v>
      </c>
      <c r="E97" s="9">
        <v>61.66</v>
      </c>
      <c r="F97" s="9" t="s">
        <v>10</v>
      </c>
      <c r="G97" s="9">
        <v>61.66</v>
      </c>
      <c r="H97" s="9">
        <f t="shared" si="4"/>
        <v>0</v>
      </c>
      <c r="I97" s="10">
        <f t="shared" si="5"/>
        <v>1</v>
      </c>
      <c r="J97" s="17">
        <f t="shared" si="6"/>
        <v>5641.8899999999994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284</v>
      </c>
      <c r="C98" s="9">
        <v>209</v>
      </c>
      <c r="D98" s="9">
        <v>91.5</v>
      </c>
      <c r="E98" s="9">
        <v>36.94</v>
      </c>
      <c r="F98" s="9" t="s">
        <v>10</v>
      </c>
      <c r="G98" s="9">
        <v>36.94</v>
      </c>
      <c r="H98" s="9">
        <f t="shared" si="4"/>
        <v>0</v>
      </c>
      <c r="I98" s="10">
        <f t="shared" si="5"/>
        <v>1</v>
      </c>
      <c r="J98" s="17">
        <f t="shared" si="6"/>
        <v>3380.0099999999998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285</v>
      </c>
      <c r="C99" s="9">
        <v>212</v>
      </c>
      <c r="D99" s="9">
        <v>91.5</v>
      </c>
      <c r="E99" s="9">
        <v>8.8699999999999992</v>
      </c>
      <c r="F99" s="9" t="s">
        <v>10</v>
      </c>
      <c r="G99" s="9">
        <v>8.8699999999999992</v>
      </c>
      <c r="H99" s="9">
        <f t="shared" si="4"/>
        <v>0</v>
      </c>
      <c r="I99" s="10">
        <f t="shared" si="5"/>
        <v>1</v>
      </c>
      <c r="J99" s="17">
        <f t="shared" si="6"/>
        <v>811.6049999999999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173</v>
      </c>
      <c r="C100" s="9">
        <v>215</v>
      </c>
      <c r="D100" s="9">
        <v>301.392</v>
      </c>
      <c r="E100" s="9">
        <v>20.12</v>
      </c>
      <c r="F100" s="9" t="s">
        <v>10</v>
      </c>
      <c r="G100" s="9">
        <v>19.97</v>
      </c>
      <c r="H100" s="9">
        <f t="shared" si="4"/>
        <v>-0.15000000000000213</v>
      </c>
      <c r="I100" s="10">
        <f t="shared" si="5"/>
        <v>0.99254473161033785</v>
      </c>
      <c r="J100" s="17">
        <f t="shared" si="6"/>
        <v>6018.7982399999992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232</v>
      </c>
      <c r="C101" s="9">
        <v>217</v>
      </c>
      <c r="D101" s="9">
        <v>450</v>
      </c>
      <c r="E101" s="9">
        <v>3</v>
      </c>
      <c r="F101" s="9" t="s">
        <v>13</v>
      </c>
      <c r="G101" s="9">
        <v>3</v>
      </c>
      <c r="H101" s="9">
        <f t="shared" si="4"/>
        <v>0</v>
      </c>
      <c r="I101" s="10">
        <f t="shared" si="5"/>
        <v>1</v>
      </c>
      <c r="J101" s="17">
        <f t="shared" si="6"/>
        <v>1350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174</v>
      </c>
      <c r="C102" s="9">
        <v>218</v>
      </c>
      <c r="D102" s="9">
        <v>350</v>
      </c>
      <c r="E102" s="9">
        <v>15</v>
      </c>
      <c r="F102" s="9" t="s">
        <v>13</v>
      </c>
      <c r="G102" s="9">
        <v>15</v>
      </c>
      <c r="H102" s="9">
        <f t="shared" si="4"/>
        <v>0</v>
      </c>
      <c r="I102" s="10">
        <f t="shared" si="5"/>
        <v>1</v>
      </c>
      <c r="J102" s="17">
        <f t="shared" si="6"/>
        <v>5250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175</v>
      </c>
      <c r="C103" s="9">
        <v>219</v>
      </c>
      <c r="D103" s="9">
        <v>82</v>
      </c>
      <c r="E103" s="9">
        <v>41.17</v>
      </c>
      <c r="F103" s="9" t="s">
        <v>19</v>
      </c>
      <c r="G103" s="9">
        <v>41.17</v>
      </c>
      <c r="H103" s="9">
        <f t="shared" si="4"/>
        <v>0</v>
      </c>
      <c r="I103" s="10">
        <f t="shared" si="5"/>
        <v>1</v>
      </c>
      <c r="J103" s="17">
        <f t="shared" si="6"/>
        <v>3375.94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176</v>
      </c>
      <c r="C104" s="9">
        <v>220</v>
      </c>
      <c r="D104" s="9">
        <v>32.799999999999997</v>
      </c>
      <c r="E104" s="9">
        <v>103.53</v>
      </c>
      <c r="F104" s="9" t="s">
        <v>19</v>
      </c>
      <c r="G104" s="9">
        <v>103.53</v>
      </c>
      <c r="H104" s="9">
        <f t="shared" si="4"/>
        <v>0</v>
      </c>
      <c r="I104" s="10">
        <f t="shared" si="5"/>
        <v>1</v>
      </c>
      <c r="J104" s="17">
        <f t="shared" si="6"/>
        <v>3395.7839999999997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177</v>
      </c>
      <c r="C105" s="9">
        <v>221</v>
      </c>
      <c r="D105" s="9">
        <v>131.19999999999999</v>
      </c>
      <c r="E105" s="9">
        <v>26.83</v>
      </c>
      <c r="F105" s="9" t="s">
        <v>19</v>
      </c>
      <c r="G105" s="9">
        <v>26.83</v>
      </c>
      <c r="H105" s="9">
        <f t="shared" si="4"/>
        <v>0</v>
      </c>
      <c r="I105" s="10">
        <f t="shared" si="5"/>
        <v>1</v>
      </c>
      <c r="J105" s="17">
        <f t="shared" si="6"/>
        <v>3520.0959999999995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178</v>
      </c>
      <c r="C106" s="9">
        <v>222</v>
      </c>
      <c r="D106" s="9">
        <v>1000</v>
      </c>
      <c r="E106" s="9">
        <v>3</v>
      </c>
      <c r="F106" s="9" t="s">
        <v>13</v>
      </c>
      <c r="G106" s="9">
        <v>0</v>
      </c>
      <c r="H106" s="9">
        <f t="shared" si="4"/>
        <v>-3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179</v>
      </c>
      <c r="C107" s="9">
        <v>224</v>
      </c>
      <c r="D107" s="9">
        <v>183</v>
      </c>
      <c r="E107" s="9">
        <v>49.52</v>
      </c>
      <c r="F107" s="9" t="s">
        <v>10</v>
      </c>
      <c r="G107" s="9">
        <v>49.52</v>
      </c>
      <c r="H107" s="9">
        <f t="shared" si="4"/>
        <v>0</v>
      </c>
      <c r="I107" s="10">
        <f t="shared" si="5"/>
        <v>1</v>
      </c>
      <c r="J107" s="17">
        <f t="shared" si="6"/>
        <v>9062.16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180</v>
      </c>
      <c r="C108" s="9">
        <v>225</v>
      </c>
      <c r="D108" s="9">
        <v>49.2</v>
      </c>
      <c r="E108" s="9">
        <v>48.42</v>
      </c>
      <c r="F108" s="9" t="s">
        <v>19</v>
      </c>
      <c r="G108" s="9">
        <v>48.42</v>
      </c>
      <c r="H108" s="9">
        <f t="shared" si="4"/>
        <v>0</v>
      </c>
      <c r="I108" s="10">
        <f t="shared" si="5"/>
        <v>1</v>
      </c>
      <c r="J108" s="17">
        <f t="shared" si="6"/>
        <v>2382.2640000000001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181</v>
      </c>
      <c r="C109" s="9">
        <v>226</v>
      </c>
      <c r="D109" s="9">
        <v>183</v>
      </c>
      <c r="E109" s="9">
        <v>46</v>
      </c>
      <c r="F109" s="9" t="s">
        <v>10</v>
      </c>
      <c r="G109" s="9">
        <v>46</v>
      </c>
      <c r="H109" s="9">
        <f t="shared" si="4"/>
        <v>0</v>
      </c>
      <c r="I109" s="10">
        <f t="shared" si="5"/>
        <v>1</v>
      </c>
      <c r="J109" s="17">
        <f t="shared" si="6"/>
        <v>8418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182</v>
      </c>
      <c r="C110" s="9">
        <v>227</v>
      </c>
      <c r="D110" s="9">
        <v>49.2</v>
      </c>
      <c r="E110" s="9">
        <v>50.44</v>
      </c>
      <c r="F110" s="9" t="s">
        <v>19</v>
      </c>
      <c r="G110" s="9">
        <v>50.44</v>
      </c>
      <c r="H110" s="9">
        <f t="shared" si="4"/>
        <v>0</v>
      </c>
      <c r="I110" s="10">
        <f t="shared" si="5"/>
        <v>1</v>
      </c>
      <c r="J110" s="17">
        <f t="shared" si="6"/>
        <v>2481.6480000000001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183</v>
      </c>
      <c r="C111" s="9">
        <v>228</v>
      </c>
      <c r="D111" s="9">
        <v>183</v>
      </c>
      <c r="E111" s="9">
        <v>2.5</v>
      </c>
      <c r="F111" s="9" t="s">
        <v>10</v>
      </c>
      <c r="G111" s="9">
        <v>2.5</v>
      </c>
      <c r="H111" s="9">
        <f t="shared" si="4"/>
        <v>0</v>
      </c>
      <c r="I111" s="10">
        <f t="shared" si="5"/>
        <v>1</v>
      </c>
      <c r="J111" s="17">
        <f t="shared" si="6"/>
        <v>457.5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184</v>
      </c>
      <c r="C112" s="9">
        <v>229</v>
      </c>
      <c r="D112" s="9">
        <v>49.2</v>
      </c>
      <c r="E112" s="9">
        <v>4.1900000000000004</v>
      </c>
      <c r="F112" s="9" t="s">
        <v>19</v>
      </c>
      <c r="G112" s="9">
        <v>4.1900000000000004</v>
      </c>
      <c r="H112" s="9">
        <f t="shared" si="4"/>
        <v>0</v>
      </c>
      <c r="I112" s="10">
        <f t="shared" si="5"/>
        <v>1</v>
      </c>
      <c r="J112" s="17">
        <f t="shared" si="6"/>
        <v>206.14800000000002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185</v>
      </c>
      <c r="C113" s="9">
        <v>230</v>
      </c>
      <c r="D113" s="9">
        <v>183</v>
      </c>
      <c r="E113" s="9">
        <v>4.01</v>
      </c>
      <c r="F113" s="9" t="s">
        <v>10</v>
      </c>
      <c r="G113" s="9">
        <v>4.01</v>
      </c>
      <c r="H113" s="9">
        <f t="shared" si="4"/>
        <v>0</v>
      </c>
      <c r="I113" s="10">
        <f t="shared" si="5"/>
        <v>1</v>
      </c>
      <c r="J113" s="17">
        <f t="shared" si="6"/>
        <v>733.82999999999993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186</v>
      </c>
      <c r="C114" s="9">
        <v>231</v>
      </c>
      <c r="D114" s="9">
        <v>49.2</v>
      </c>
      <c r="E114" s="9">
        <v>9.98</v>
      </c>
      <c r="F114" s="9" t="s">
        <v>19</v>
      </c>
      <c r="G114" s="9">
        <v>9.98</v>
      </c>
      <c r="H114" s="9">
        <f t="shared" si="4"/>
        <v>0</v>
      </c>
      <c r="I114" s="10">
        <f t="shared" si="5"/>
        <v>1</v>
      </c>
      <c r="J114" s="17">
        <f t="shared" si="6"/>
        <v>491.01600000000008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187</v>
      </c>
      <c r="C115" s="9">
        <v>232</v>
      </c>
      <c r="D115" s="9">
        <v>183</v>
      </c>
      <c r="E115" s="9">
        <v>12.635</v>
      </c>
      <c r="F115" s="9" t="s">
        <v>10</v>
      </c>
      <c r="G115" s="9">
        <v>12.64</v>
      </c>
      <c r="H115" s="9">
        <f t="shared" si="4"/>
        <v>5.0000000000007816E-3</v>
      </c>
      <c r="I115" s="10">
        <f t="shared" si="5"/>
        <v>1.0003957261574992</v>
      </c>
      <c r="J115" s="17">
        <f t="shared" si="6"/>
        <v>2313.12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188</v>
      </c>
      <c r="C116" s="9">
        <v>233</v>
      </c>
      <c r="D116" s="9">
        <v>49.2</v>
      </c>
      <c r="E116" s="9">
        <v>16.8</v>
      </c>
      <c r="F116" s="9" t="s">
        <v>19</v>
      </c>
      <c r="G116" s="9">
        <v>16.8</v>
      </c>
      <c r="H116" s="9">
        <f t="shared" si="4"/>
        <v>0</v>
      </c>
      <c r="I116" s="10">
        <f t="shared" si="5"/>
        <v>1</v>
      </c>
      <c r="J116" s="17">
        <f t="shared" si="6"/>
        <v>826.56000000000006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189</v>
      </c>
      <c r="C117" s="9">
        <v>234</v>
      </c>
      <c r="D117" s="9">
        <v>183</v>
      </c>
      <c r="E117" s="9">
        <v>12.821</v>
      </c>
      <c r="F117" s="9" t="s">
        <v>10</v>
      </c>
      <c r="G117" s="9">
        <v>12.82</v>
      </c>
      <c r="H117" s="9">
        <f t="shared" si="4"/>
        <v>-9.9999999999944578E-4</v>
      </c>
      <c r="I117" s="10">
        <f t="shared" si="5"/>
        <v>0.99992200296388745</v>
      </c>
      <c r="J117" s="17">
        <f t="shared" si="6"/>
        <v>2346.06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190</v>
      </c>
      <c r="C118" s="9">
        <v>235</v>
      </c>
      <c r="D118" s="9">
        <v>2.5</v>
      </c>
      <c r="E118" s="9">
        <v>1055</v>
      </c>
      <c r="F118" s="9" t="s">
        <v>23</v>
      </c>
      <c r="G118" s="9">
        <v>1055</v>
      </c>
      <c r="H118" s="9">
        <f t="shared" si="4"/>
        <v>0</v>
      </c>
      <c r="I118" s="10">
        <f t="shared" si="5"/>
        <v>1</v>
      </c>
      <c r="J118" s="17">
        <f t="shared" si="6"/>
        <v>2637.5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191</v>
      </c>
      <c r="C119" s="9">
        <v>237</v>
      </c>
      <c r="D119" s="9">
        <v>183</v>
      </c>
      <c r="E119" s="9">
        <v>3.7</v>
      </c>
      <c r="F119" s="9" t="s">
        <v>10</v>
      </c>
      <c r="G119" s="9">
        <v>3.7</v>
      </c>
      <c r="H119" s="9">
        <f t="shared" si="4"/>
        <v>0</v>
      </c>
      <c r="I119" s="10">
        <f t="shared" si="5"/>
        <v>1</v>
      </c>
      <c r="J119" s="17">
        <f t="shared" si="6"/>
        <v>677.1</v>
      </c>
      <c r="K119" s="16"/>
      <c r="L119" s="17">
        <f t="shared" si="7"/>
        <v>0</v>
      </c>
    </row>
    <row r="120" spans="1:12" x14ac:dyDescent="0.25">
      <c r="A120" s="9" t="s">
        <v>67</v>
      </c>
      <c r="B120" s="29" t="s">
        <v>192</v>
      </c>
      <c r="C120" s="9">
        <v>238</v>
      </c>
      <c r="D120" s="9">
        <v>183</v>
      </c>
      <c r="E120" s="9">
        <v>17.34</v>
      </c>
      <c r="F120" s="9" t="s">
        <v>10</v>
      </c>
      <c r="G120" s="9">
        <v>17.34</v>
      </c>
      <c r="H120" s="9">
        <f t="shared" si="4"/>
        <v>0</v>
      </c>
      <c r="I120" s="10">
        <f t="shared" si="5"/>
        <v>1</v>
      </c>
      <c r="J120" s="17">
        <f t="shared" si="6"/>
        <v>3173.22</v>
      </c>
      <c r="K120" s="16"/>
      <c r="L120" s="17">
        <f t="shared" si="7"/>
        <v>0</v>
      </c>
    </row>
    <row r="121" spans="1:12" x14ac:dyDescent="0.25">
      <c r="A121" s="9" t="s">
        <v>67</v>
      </c>
      <c r="B121" s="29" t="s">
        <v>193</v>
      </c>
      <c r="C121" s="9">
        <v>239</v>
      </c>
      <c r="D121" s="9">
        <v>183</v>
      </c>
      <c r="E121" s="9">
        <v>7.44</v>
      </c>
      <c r="F121" s="9" t="s">
        <v>10</v>
      </c>
      <c r="G121" s="9">
        <v>7.44</v>
      </c>
      <c r="H121" s="9">
        <f t="shared" si="4"/>
        <v>0</v>
      </c>
      <c r="I121" s="10">
        <f t="shared" si="5"/>
        <v>1</v>
      </c>
      <c r="J121" s="17">
        <f t="shared" si="6"/>
        <v>1361.52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194</v>
      </c>
      <c r="C122" s="9">
        <v>240</v>
      </c>
      <c r="D122" s="9">
        <v>183</v>
      </c>
      <c r="E122" s="9">
        <v>34.9</v>
      </c>
      <c r="F122" s="9" t="s">
        <v>10</v>
      </c>
      <c r="G122" s="9">
        <v>34.9</v>
      </c>
      <c r="H122" s="9">
        <f t="shared" si="4"/>
        <v>0</v>
      </c>
      <c r="I122" s="10">
        <f t="shared" si="5"/>
        <v>1</v>
      </c>
      <c r="J122" s="17">
        <f t="shared" si="6"/>
        <v>6386.7</v>
      </c>
      <c r="K122" s="16"/>
      <c r="L122" s="17">
        <f t="shared" si="7"/>
        <v>0</v>
      </c>
    </row>
    <row r="123" spans="1:12" x14ac:dyDescent="0.25">
      <c r="A123" s="9" t="s">
        <v>21</v>
      </c>
      <c r="B123" s="29" t="s">
        <v>195</v>
      </c>
      <c r="C123" s="9">
        <v>243</v>
      </c>
      <c r="D123" s="9">
        <v>64.58</v>
      </c>
      <c r="E123" s="9">
        <v>125.80500000000001</v>
      </c>
      <c r="F123" s="9" t="s">
        <v>10</v>
      </c>
      <c r="G123" s="9">
        <v>0</v>
      </c>
      <c r="H123" s="9">
        <f t="shared" si="4"/>
        <v>-125.80500000000001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72</v>
      </c>
      <c r="B124" s="29" t="s">
        <v>195</v>
      </c>
      <c r="C124" s="9">
        <v>245</v>
      </c>
      <c r="D124" s="9">
        <v>26.91</v>
      </c>
      <c r="E124" s="9">
        <v>190.91399999999999</v>
      </c>
      <c r="F124" s="9" t="s">
        <v>10</v>
      </c>
      <c r="G124" s="9">
        <v>190.91</v>
      </c>
      <c r="H124" s="9">
        <f t="shared" si="4"/>
        <v>-3.9999999999906777E-3</v>
      </c>
      <c r="I124" s="10">
        <f t="shared" si="5"/>
        <v>0.99997904815780936</v>
      </c>
      <c r="J124" s="17">
        <f t="shared" si="6"/>
        <v>5137.3881000000001</v>
      </c>
      <c r="K124" s="16"/>
      <c r="L124" s="17">
        <f t="shared" si="7"/>
        <v>0</v>
      </c>
    </row>
    <row r="125" spans="1:12" x14ac:dyDescent="0.25">
      <c r="A125" s="9" t="s">
        <v>18</v>
      </c>
      <c r="B125" s="29" t="s">
        <v>196</v>
      </c>
      <c r="C125" s="9">
        <v>246</v>
      </c>
      <c r="D125" s="9">
        <v>14500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14500</v>
      </c>
      <c r="K125" s="16"/>
      <c r="L125" s="17">
        <f t="shared" si="7"/>
        <v>0</v>
      </c>
    </row>
    <row r="126" spans="1:12" x14ac:dyDescent="0.25">
      <c r="A126" s="9" t="s">
        <v>18</v>
      </c>
      <c r="B126" s="29" t="s">
        <v>273</v>
      </c>
      <c r="C126" s="9">
        <v>247</v>
      </c>
      <c r="D126" s="9">
        <v>600</v>
      </c>
      <c r="E126" s="9">
        <v>1</v>
      </c>
      <c r="F126" s="9" t="s">
        <v>13</v>
      </c>
      <c r="G126" s="9">
        <v>0</v>
      </c>
      <c r="H126" s="9">
        <f t="shared" ref="H126" si="8">E126-G126</f>
        <v>1</v>
      </c>
      <c r="I126" s="10">
        <f t="shared" ref="I126" si="9">(G126/E126)</f>
        <v>0</v>
      </c>
      <c r="J126" s="18">
        <f t="shared" ref="J126" si="10">D126*E126*I126</f>
        <v>0</v>
      </c>
      <c r="K126" s="10">
        <v>1</v>
      </c>
      <c r="L126" s="18">
        <f t="shared" si="7"/>
        <v>600</v>
      </c>
    </row>
    <row r="127" spans="1:12" x14ac:dyDescent="0.25">
      <c r="A127" s="9" t="s">
        <v>18</v>
      </c>
      <c r="B127" s="29" t="s">
        <v>197</v>
      </c>
      <c r="C127" s="9">
        <v>248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-1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198</v>
      </c>
      <c r="C128" s="9">
        <v>250</v>
      </c>
      <c r="D128" s="9">
        <v>9000</v>
      </c>
      <c r="E128" s="9">
        <v>0.5</v>
      </c>
      <c r="F128" s="9" t="s">
        <v>12</v>
      </c>
      <c r="G128" s="9">
        <v>0</v>
      </c>
      <c r="H128" s="9">
        <f t="shared" si="4"/>
        <v>-0.5</v>
      </c>
      <c r="I128" s="10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2" x14ac:dyDescent="0.25">
      <c r="A129" s="9" t="s">
        <v>73</v>
      </c>
      <c r="B129" s="29" t="s">
        <v>198</v>
      </c>
      <c r="C129" s="9">
        <v>250</v>
      </c>
      <c r="D129" s="9">
        <v>9000</v>
      </c>
      <c r="E129" s="9">
        <v>0.5</v>
      </c>
      <c r="F129" s="9" t="s">
        <v>12</v>
      </c>
      <c r="G129" s="9">
        <v>0.5</v>
      </c>
      <c r="H129" s="9">
        <f t="shared" si="4"/>
        <v>0</v>
      </c>
      <c r="I129" s="10">
        <f t="shared" si="5"/>
        <v>1</v>
      </c>
      <c r="J129" s="17">
        <f t="shared" si="6"/>
        <v>4500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199</v>
      </c>
      <c r="C130" s="9">
        <v>251</v>
      </c>
      <c r="D130" s="9">
        <v>6000</v>
      </c>
      <c r="E130" s="9">
        <v>1</v>
      </c>
      <c r="F130" s="9" t="s">
        <v>12</v>
      </c>
      <c r="G130" s="9">
        <v>0</v>
      </c>
      <c r="H130" s="9">
        <f t="shared" si="4"/>
        <v>-1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9" t="s">
        <v>24</v>
      </c>
      <c r="B131" s="29" t="s">
        <v>200</v>
      </c>
      <c r="C131" s="9">
        <v>253</v>
      </c>
      <c r="D131" s="9">
        <v>500</v>
      </c>
      <c r="E131" s="9">
        <v>1</v>
      </c>
      <c r="F131" s="9" t="s">
        <v>12</v>
      </c>
      <c r="G131" s="9">
        <v>0</v>
      </c>
      <c r="H131" s="9">
        <f t="shared" si="4"/>
        <v>-1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25</v>
      </c>
      <c r="C132" s="9">
        <v>254</v>
      </c>
      <c r="D132" s="9">
        <v>4000</v>
      </c>
      <c r="E132" s="9">
        <v>1</v>
      </c>
      <c r="F132" s="9" t="s">
        <v>12</v>
      </c>
      <c r="G132" s="9">
        <v>0</v>
      </c>
      <c r="H132" s="9">
        <f t="shared" si="4"/>
        <v>-1</v>
      </c>
      <c r="I132" s="10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201</v>
      </c>
      <c r="C133" s="9">
        <v>255</v>
      </c>
      <c r="D133" s="9">
        <v>6000</v>
      </c>
      <c r="E133" s="9">
        <v>1</v>
      </c>
      <c r="F133" s="9" t="s">
        <v>12</v>
      </c>
      <c r="G133" s="9">
        <v>0</v>
      </c>
      <c r="H133" s="9">
        <f t="shared" si="4"/>
        <v>-1</v>
      </c>
      <c r="I133" s="10">
        <f t="shared" si="5"/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202</v>
      </c>
      <c r="C134" s="9">
        <v>257</v>
      </c>
      <c r="D134" s="9">
        <v>1800</v>
      </c>
      <c r="E134" s="9">
        <v>1</v>
      </c>
      <c r="F134" s="9" t="s">
        <v>12</v>
      </c>
      <c r="G134" s="9">
        <v>0</v>
      </c>
      <c r="H134" s="9">
        <f t="shared" ref="H134:H152" si="11">G134-E134</f>
        <v>-1</v>
      </c>
      <c r="I134" s="10">
        <f t="shared" ref="I134:I152" si="12">G134/E134</f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203</v>
      </c>
      <c r="C135" s="9">
        <v>258</v>
      </c>
      <c r="D135" s="9">
        <v>2000</v>
      </c>
      <c r="E135" s="9">
        <v>1</v>
      </c>
      <c r="F135" s="9" t="s">
        <v>12</v>
      </c>
      <c r="G135" s="9">
        <v>0</v>
      </c>
      <c r="H135" s="9">
        <f t="shared" si="11"/>
        <v>-1</v>
      </c>
      <c r="I135" s="10">
        <f t="shared" si="12"/>
        <v>0</v>
      </c>
      <c r="J135" s="17">
        <f t="shared" si="6"/>
        <v>0</v>
      </c>
      <c r="K135" s="16"/>
      <c r="L135" s="17">
        <f t="shared" si="7"/>
        <v>0</v>
      </c>
    </row>
    <row r="136" spans="1:12" x14ac:dyDescent="0.25">
      <c r="A136" s="9" t="s">
        <v>46</v>
      </c>
      <c r="B136" s="29" t="s">
        <v>204</v>
      </c>
      <c r="C136" s="9">
        <v>260</v>
      </c>
      <c r="D136" s="9">
        <v>4954</v>
      </c>
      <c r="E136" s="9">
        <v>24.39</v>
      </c>
      <c r="F136" s="9" t="s">
        <v>19</v>
      </c>
      <c r="G136" s="9">
        <v>24.39</v>
      </c>
      <c r="H136" s="9">
        <f t="shared" si="11"/>
        <v>0</v>
      </c>
      <c r="I136" s="10">
        <f t="shared" si="12"/>
        <v>1</v>
      </c>
      <c r="J136" s="17">
        <f t="shared" si="6"/>
        <v>120828.06</v>
      </c>
      <c r="K136" s="16"/>
      <c r="L136" s="17">
        <f t="shared" si="7"/>
        <v>0</v>
      </c>
    </row>
    <row r="137" spans="1:12" x14ac:dyDescent="0.25">
      <c r="A137" s="9" t="s">
        <v>27</v>
      </c>
      <c r="B137" s="29" t="s">
        <v>205</v>
      </c>
      <c r="C137" s="9">
        <v>262</v>
      </c>
      <c r="D137" s="9">
        <v>450</v>
      </c>
      <c r="E137" s="9">
        <v>3</v>
      </c>
      <c r="F137" s="9" t="s">
        <v>13</v>
      </c>
      <c r="G137" s="9">
        <v>3</v>
      </c>
      <c r="H137" s="9">
        <f t="shared" si="11"/>
        <v>0</v>
      </c>
      <c r="I137" s="10">
        <f t="shared" si="12"/>
        <v>1</v>
      </c>
      <c r="J137" s="17">
        <f t="shared" si="6"/>
        <v>1350</v>
      </c>
      <c r="K137" s="16"/>
      <c r="L137" s="17">
        <f t="shared" si="7"/>
        <v>0</v>
      </c>
    </row>
    <row r="138" spans="1:12" x14ac:dyDescent="0.25">
      <c r="A138" s="9" t="s">
        <v>28</v>
      </c>
      <c r="B138" s="29" t="s">
        <v>206</v>
      </c>
      <c r="C138" s="9">
        <v>263</v>
      </c>
      <c r="D138" s="9">
        <v>12850</v>
      </c>
      <c r="E138" s="9">
        <v>1</v>
      </c>
      <c r="F138" s="9" t="s">
        <v>12</v>
      </c>
      <c r="G138" s="9">
        <v>1</v>
      </c>
      <c r="H138" s="9">
        <f t="shared" si="11"/>
        <v>0</v>
      </c>
      <c r="I138" s="10">
        <f t="shared" si="12"/>
        <v>1</v>
      </c>
      <c r="J138" s="17">
        <f t="shared" si="6"/>
        <v>12850</v>
      </c>
      <c r="K138" s="16"/>
      <c r="L138" s="17">
        <f t="shared" si="7"/>
        <v>0</v>
      </c>
    </row>
    <row r="139" spans="1:12" x14ac:dyDescent="0.25">
      <c r="A139" s="9" t="s">
        <v>27</v>
      </c>
      <c r="B139" s="29" t="s">
        <v>207</v>
      </c>
      <c r="C139" s="9">
        <v>264</v>
      </c>
      <c r="D139" s="9">
        <v>1500</v>
      </c>
      <c r="E139" s="9">
        <v>1</v>
      </c>
      <c r="F139" s="9" t="s">
        <v>12</v>
      </c>
      <c r="G139" s="9">
        <v>1</v>
      </c>
      <c r="H139" s="9">
        <f t="shared" si="11"/>
        <v>0</v>
      </c>
      <c r="I139" s="10">
        <f t="shared" si="12"/>
        <v>1</v>
      </c>
      <c r="J139" s="17">
        <f t="shared" si="6"/>
        <v>1500</v>
      </c>
      <c r="K139" s="16"/>
      <c r="L139" s="17">
        <f t="shared" si="7"/>
        <v>0</v>
      </c>
    </row>
    <row r="140" spans="1:12" x14ac:dyDescent="0.25">
      <c r="A140" s="9" t="s">
        <v>27</v>
      </c>
      <c r="B140" s="29" t="s">
        <v>208</v>
      </c>
      <c r="C140" s="9">
        <v>265</v>
      </c>
      <c r="D140" s="9">
        <v>450</v>
      </c>
      <c r="E140" s="9">
        <v>12.5</v>
      </c>
      <c r="F140" s="9" t="s">
        <v>23</v>
      </c>
      <c r="G140" s="9">
        <v>12.5</v>
      </c>
      <c r="H140" s="9">
        <f t="shared" si="11"/>
        <v>0</v>
      </c>
      <c r="I140" s="10">
        <f t="shared" si="12"/>
        <v>1</v>
      </c>
      <c r="J140" s="17">
        <f t="shared" si="6"/>
        <v>5625</v>
      </c>
      <c r="K140" s="16"/>
      <c r="L140" s="17">
        <f t="shared" si="7"/>
        <v>0</v>
      </c>
    </row>
    <row r="141" spans="1:12" x14ac:dyDescent="0.25">
      <c r="A141" s="9" t="s">
        <v>24</v>
      </c>
      <c r="B141" s="29" t="s">
        <v>233</v>
      </c>
      <c r="C141" s="9">
        <v>273</v>
      </c>
      <c r="D141" s="9">
        <v>1500</v>
      </c>
      <c r="E141" s="9">
        <v>1</v>
      </c>
      <c r="F141" s="9" t="s">
        <v>12</v>
      </c>
      <c r="G141" s="9">
        <v>0</v>
      </c>
      <c r="H141" s="9">
        <f t="shared" si="11"/>
        <v>-1</v>
      </c>
      <c r="I141" s="10">
        <f t="shared" si="12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17</v>
      </c>
      <c r="B142" s="29" t="s">
        <v>211</v>
      </c>
      <c r="C142" s="9">
        <v>274</v>
      </c>
      <c r="D142" s="9">
        <v>225</v>
      </c>
      <c r="E142" s="9">
        <v>1</v>
      </c>
      <c r="F142" s="9" t="s">
        <v>12</v>
      </c>
      <c r="G142" s="9">
        <v>1</v>
      </c>
      <c r="H142" s="9">
        <f t="shared" si="11"/>
        <v>0</v>
      </c>
      <c r="I142" s="10">
        <f t="shared" si="12"/>
        <v>1</v>
      </c>
      <c r="J142" s="17">
        <f t="shared" si="6"/>
        <v>225</v>
      </c>
      <c r="K142" s="16"/>
      <c r="L142" s="17">
        <f t="shared" si="7"/>
        <v>0</v>
      </c>
    </row>
    <row r="143" spans="1:12" x14ac:dyDescent="0.25">
      <c r="A143" s="9" t="s">
        <v>17</v>
      </c>
      <c r="B143" s="29" t="s">
        <v>212</v>
      </c>
      <c r="C143" s="9">
        <v>275</v>
      </c>
      <c r="D143" s="9">
        <v>225</v>
      </c>
      <c r="E143" s="9">
        <v>1</v>
      </c>
      <c r="F143" s="9" t="s">
        <v>12</v>
      </c>
      <c r="G143" s="9">
        <v>0</v>
      </c>
      <c r="H143" s="9">
        <f t="shared" si="11"/>
        <v>-1</v>
      </c>
      <c r="I143" s="10">
        <f t="shared" si="12"/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30</v>
      </c>
      <c r="B144" s="29" t="s">
        <v>214</v>
      </c>
      <c r="C144" s="9">
        <v>277</v>
      </c>
      <c r="D144" s="9">
        <v>34</v>
      </c>
      <c r="E144" s="9">
        <v>76.528999999999996</v>
      </c>
      <c r="F144" s="9" t="s">
        <v>31</v>
      </c>
      <c r="G144" s="9">
        <v>76.53</v>
      </c>
      <c r="H144" s="9">
        <f t="shared" si="11"/>
        <v>1.0000000000047748E-3</v>
      </c>
      <c r="I144" s="10">
        <f t="shared" si="12"/>
        <v>1.0000130669419436</v>
      </c>
      <c r="J144" s="17">
        <f t="shared" si="6"/>
        <v>2602.02</v>
      </c>
      <c r="K144" s="16"/>
      <c r="L144" s="17">
        <f t="shared" si="7"/>
        <v>0</v>
      </c>
    </row>
    <row r="145" spans="1:12" x14ac:dyDescent="0.25">
      <c r="A145" s="9" t="s">
        <v>30</v>
      </c>
      <c r="B145" s="29" t="s">
        <v>215</v>
      </c>
      <c r="C145" s="9">
        <v>278</v>
      </c>
      <c r="D145" s="9">
        <v>77</v>
      </c>
      <c r="E145" s="9">
        <v>29.302600000000002</v>
      </c>
      <c r="F145" s="9" t="s">
        <v>31</v>
      </c>
      <c r="G145" s="9">
        <v>29.3</v>
      </c>
      <c r="H145" s="9">
        <f t="shared" si="11"/>
        <v>-2.6000000000010459E-3</v>
      </c>
      <c r="I145" s="10">
        <f t="shared" si="12"/>
        <v>0.99991127067222696</v>
      </c>
      <c r="J145" s="17">
        <f t="shared" ref="J145" si="13">D145*G145</f>
        <v>2256.1</v>
      </c>
      <c r="K145" s="16"/>
      <c r="L145" s="17">
        <f t="shared" ref="L145" si="14">D145*E145*K145</f>
        <v>0</v>
      </c>
    </row>
    <row r="146" spans="1:12" x14ac:dyDescent="0.25">
      <c r="A146" s="9" t="s">
        <v>30</v>
      </c>
      <c r="B146" s="29" t="s">
        <v>216</v>
      </c>
      <c r="C146" s="9">
        <v>279</v>
      </c>
      <c r="D146" s="9">
        <v>23</v>
      </c>
      <c r="E146" s="9">
        <v>66</v>
      </c>
      <c r="F146" s="9" t="s">
        <v>23</v>
      </c>
      <c r="G146" s="9">
        <v>66</v>
      </c>
      <c r="H146" s="9">
        <f t="shared" si="11"/>
        <v>0</v>
      </c>
      <c r="I146" s="10">
        <f t="shared" si="12"/>
        <v>1</v>
      </c>
      <c r="J146" s="17">
        <f t="shared" ref="J146:J152" si="15">D146*G146</f>
        <v>1518</v>
      </c>
      <c r="K146" s="16"/>
      <c r="L146" s="17">
        <f t="shared" ref="L146:L152" si="16">D146*E146*K146</f>
        <v>0</v>
      </c>
    </row>
    <row r="147" spans="1:12" x14ac:dyDescent="0.25">
      <c r="A147" s="9" t="s">
        <v>30</v>
      </c>
      <c r="B147" s="29" t="s">
        <v>217</v>
      </c>
      <c r="C147" s="9">
        <v>280</v>
      </c>
      <c r="D147" s="9">
        <v>151</v>
      </c>
      <c r="E147" s="9">
        <v>17.375499999999999</v>
      </c>
      <c r="F147" s="9" t="s">
        <v>31</v>
      </c>
      <c r="G147" s="9">
        <v>17.38</v>
      </c>
      <c r="H147" s="9">
        <f t="shared" si="11"/>
        <v>4.5000000000001705E-3</v>
      </c>
      <c r="I147" s="10">
        <f t="shared" si="12"/>
        <v>1.0002589853529396</v>
      </c>
      <c r="J147" s="17">
        <f t="shared" si="15"/>
        <v>2624.3799999999997</v>
      </c>
      <c r="K147" s="16"/>
      <c r="L147" s="17">
        <f t="shared" si="16"/>
        <v>0</v>
      </c>
    </row>
    <row r="148" spans="1:12" x14ac:dyDescent="0.25">
      <c r="A148" s="9" t="s">
        <v>22</v>
      </c>
      <c r="B148" s="29" t="s">
        <v>218</v>
      </c>
      <c r="C148" s="9">
        <v>282</v>
      </c>
      <c r="D148" s="9">
        <v>350</v>
      </c>
      <c r="E148" s="9">
        <v>1</v>
      </c>
      <c r="F148" s="9" t="s">
        <v>12</v>
      </c>
      <c r="G148" s="9">
        <v>0</v>
      </c>
      <c r="H148" s="9">
        <f t="shared" si="11"/>
        <v>-1</v>
      </c>
      <c r="I148" s="10">
        <f t="shared" si="12"/>
        <v>0</v>
      </c>
      <c r="J148" s="17">
        <f t="shared" si="15"/>
        <v>0</v>
      </c>
      <c r="K148" s="16"/>
      <c r="L148" s="17">
        <f t="shared" si="16"/>
        <v>0</v>
      </c>
    </row>
    <row r="149" spans="1:12" x14ac:dyDescent="0.25">
      <c r="A149" s="9" t="s">
        <v>32</v>
      </c>
      <c r="B149" s="29" t="s">
        <v>218</v>
      </c>
      <c r="C149" s="9">
        <v>282</v>
      </c>
      <c r="D149" s="9">
        <v>300</v>
      </c>
      <c r="E149" s="9">
        <v>1</v>
      </c>
      <c r="F149" s="9" t="s">
        <v>12</v>
      </c>
      <c r="G149" s="9">
        <v>1</v>
      </c>
      <c r="H149" s="9">
        <f t="shared" si="11"/>
        <v>0</v>
      </c>
      <c r="I149" s="10">
        <f t="shared" si="12"/>
        <v>1</v>
      </c>
      <c r="J149" s="17">
        <f t="shared" si="15"/>
        <v>300</v>
      </c>
      <c r="K149" s="16"/>
      <c r="L149" s="17">
        <f t="shared" si="16"/>
        <v>0</v>
      </c>
    </row>
    <row r="150" spans="1:12" x14ac:dyDescent="0.25">
      <c r="A150" s="9" t="s">
        <v>21</v>
      </c>
      <c r="B150" s="29" t="s">
        <v>219</v>
      </c>
      <c r="C150" s="9">
        <v>283</v>
      </c>
      <c r="D150" s="9">
        <v>400</v>
      </c>
      <c r="E150" s="9">
        <v>1</v>
      </c>
      <c r="F150" s="9" t="s">
        <v>12</v>
      </c>
      <c r="G150" s="9">
        <v>1</v>
      </c>
      <c r="H150" s="9">
        <f t="shared" si="11"/>
        <v>0</v>
      </c>
      <c r="I150" s="10">
        <f t="shared" si="12"/>
        <v>1</v>
      </c>
      <c r="J150" s="17">
        <f t="shared" si="15"/>
        <v>400</v>
      </c>
      <c r="K150" s="16"/>
      <c r="L150" s="17">
        <f t="shared" si="16"/>
        <v>0</v>
      </c>
    </row>
    <row r="151" spans="1:12" x14ac:dyDescent="0.25">
      <c r="A151" s="9" t="s">
        <v>34</v>
      </c>
      <c r="B151" s="29" t="s">
        <v>313</v>
      </c>
      <c r="C151" s="9">
        <v>287</v>
      </c>
      <c r="D151" s="9">
        <v>800</v>
      </c>
      <c r="E151" s="9">
        <v>1</v>
      </c>
      <c r="F151" s="9" t="s">
        <v>13</v>
      </c>
      <c r="G151" s="9">
        <v>1</v>
      </c>
      <c r="H151" s="9">
        <f t="shared" si="11"/>
        <v>0</v>
      </c>
      <c r="I151" s="10">
        <f t="shared" si="12"/>
        <v>1</v>
      </c>
      <c r="J151" s="17">
        <f t="shared" si="15"/>
        <v>800</v>
      </c>
      <c r="K151" s="16"/>
      <c r="L151" s="17">
        <f t="shared" si="16"/>
        <v>0</v>
      </c>
    </row>
    <row r="152" spans="1:12" x14ac:dyDescent="0.25">
      <c r="A152" s="9" t="s">
        <v>54</v>
      </c>
      <c r="B152" s="29" t="s">
        <v>378</v>
      </c>
      <c r="C152" s="9">
        <v>341</v>
      </c>
      <c r="D152" s="9">
        <v>1.5</v>
      </c>
      <c r="E152" s="9">
        <v>1055</v>
      </c>
      <c r="F152" s="9" t="s">
        <v>23</v>
      </c>
      <c r="G152" s="9">
        <v>1055</v>
      </c>
      <c r="H152" s="9">
        <f t="shared" si="11"/>
        <v>0</v>
      </c>
      <c r="I152" s="10">
        <f t="shared" si="12"/>
        <v>1</v>
      </c>
      <c r="J152" s="17">
        <f t="shared" si="15"/>
        <v>1582.5</v>
      </c>
      <c r="K152" s="16"/>
      <c r="L152" s="17">
        <f t="shared" si="16"/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3:O165"/>
  <sheetViews>
    <sheetView topLeftCell="C1" zoomScale="85" zoomScaleNormal="85" workbookViewId="0">
      <selection activeCell="K147" sqref="K147"/>
    </sheetView>
  </sheetViews>
  <sheetFormatPr defaultRowHeight="15" x14ac:dyDescent="0.25"/>
  <cols>
    <col min="1" max="1" width="37.140625" customWidth="1"/>
    <col min="2" max="2" width="37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15</v>
      </c>
      <c r="B13" s="29" t="s">
        <v>231</v>
      </c>
      <c r="C13" s="9">
        <v>17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5.093</v>
      </c>
      <c r="F15" s="9" t="s">
        <v>14</v>
      </c>
      <c r="G15" s="9">
        <v>5.09</v>
      </c>
      <c r="H15" s="9">
        <f t="shared" si="0"/>
        <v>3.0000000000001137E-3</v>
      </c>
      <c r="I15" s="10">
        <f t="shared" si="1"/>
        <v>0.99941095621441189</v>
      </c>
      <c r="J15" s="17">
        <f t="shared" si="2"/>
        <v>5090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2.782</v>
      </c>
      <c r="F16" s="9" t="s">
        <v>14</v>
      </c>
      <c r="G16" s="9">
        <v>2.78</v>
      </c>
      <c r="H16" s="9">
        <f t="shared" si="0"/>
        <v>2.0000000000002238E-3</v>
      </c>
      <c r="I16" s="10">
        <f t="shared" si="1"/>
        <v>0.99928109273903654</v>
      </c>
      <c r="J16" s="17">
        <f t="shared" si="2"/>
        <v>2780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5.9290000000000003</v>
      </c>
      <c r="F17" s="9" t="s">
        <v>14</v>
      </c>
      <c r="G17" s="9">
        <v>5.93</v>
      </c>
      <c r="H17" s="9">
        <f t="shared" si="0"/>
        <v>-9.9999999999944578E-4</v>
      </c>
      <c r="I17" s="10">
        <f t="shared" si="1"/>
        <v>1.0001686625063249</v>
      </c>
      <c r="J17" s="17">
        <f t="shared" si="2"/>
        <v>5930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0.37</v>
      </c>
      <c r="F18" s="9" t="s">
        <v>16</v>
      </c>
      <c r="G18" s="9">
        <v>0.37</v>
      </c>
      <c r="H18" s="9">
        <f t="shared" si="0"/>
        <v>0</v>
      </c>
      <c r="I18" s="10">
        <f t="shared" si="1"/>
        <v>1</v>
      </c>
      <c r="J18" s="17">
        <f t="shared" si="2"/>
        <v>2590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1.25</v>
      </c>
      <c r="F22" s="9" t="s">
        <v>16</v>
      </c>
      <c r="G22" s="9">
        <v>1.25</v>
      </c>
      <c r="H22" s="9">
        <f t="shared" si="0"/>
        <v>0</v>
      </c>
      <c r="I22" s="10">
        <f t="shared" si="1"/>
        <v>1</v>
      </c>
      <c r="J22" s="17">
        <f t="shared" si="2"/>
        <v>8750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0.14000000000000001</v>
      </c>
      <c r="F23" s="9" t="s">
        <v>16</v>
      </c>
      <c r="G23" s="9">
        <v>0.14000000000000001</v>
      </c>
      <c r="H23" s="9">
        <f t="shared" si="0"/>
        <v>0</v>
      </c>
      <c r="I23" s="10">
        <f t="shared" si="1"/>
        <v>1</v>
      </c>
      <c r="J23" s="17">
        <f t="shared" si="2"/>
        <v>980.00000000000011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104</v>
      </c>
      <c r="C24" s="9">
        <v>35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105</v>
      </c>
      <c r="C25" s="9">
        <v>41</v>
      </c>
      <c r="D25" s="9">
        <v>301.392</v>
      </c>
      <c r="E25" s="9">
        <v>33.923000000000002</v>
      </c>
      <c r="F25" s="9" t="s">
        <v>10</v>
      </c>
      <c r="G25" s="9">
        <v>33.92</v>
      </c>
      <c r="H25" s="9">
        <f t="shared" si="0"/>
        <v>3.0000000000001137E-3</v>
      </c>
      <c r="I25" s="10">
        <f t="shared" si="1"/>
        <v>0.99991156442531615</v>
      </c>
      <c r="J25" s="17">
        <f t="shared" si="2"/>
        <v>10223.216640000001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106</v>
      </c>
      <c r="C26" s="9">
        <v>42</v>
      </c>
      <c r="D26" s="9">
        <v>301.392</v>
      </c>
      <c r="E26" s="9">
        <v>23.64</v>
      </c>
      <c r="F26" s="9" t="s">
        <v>10</v>
      </c>
      <c r="G26" s="9">
        <v>23.64</v>
      </c>
      <c r="H26" s="9">
        <f t="shared" si="0"/>
        <v>0</v>
      </c>
      <c r="I26" s="10">
        <f t="shared" si="1"/>
        <v>1</v>
      </c>
      <c r="J26" s="17">
        <f t="shared" si="2"/>
        <v>7124.9068800000005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107</v>
      </c>
      <c r="C27" s="9">
        <v>43</v>
      </c>
      <c r="D27" s="9">
        <v>301.392</v>
      </c>
      <c r="E27" s="9">
        <v>59.951700000000002</v>
      </c>
      <c r="F27" s="9" t="s">
        <v>10</v>
      </c>
      <c r="G27" s="9">
        <v>59.95</v>
      </c>
      <c r="H27" s="9">
        <f t="shared" si="0"/>
        <v>1.6999999999995907E-3</v>
      </c>
      <c r="I27" s="10">
        <f t="shared" si="1"/>
        <v>0.99997164383995785</v>
      </c>
      <c r="J27" s="17">
        <f t="shared" si="2"/>
        <v>18068.450400000002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108</v>
      </c>
      <c r="C28" s="9">
        <v>44</v>
      </c>
      <c r="D28" s="9">
        <v>301.392</v>
      </c>
      <c r="E28" s="9">
        <v>41.28</v>
      </c>
      <c r="F28" s="9" t="s">
        <v>10</v>
      </c>
      <c r="G28" s="9">
        <v>41.28</v>
      </c>
      <c r="H28" s="9">
        <f t="shared" si="0"/>
        <v>0</v>
      </c>
      <c r="I28" s="10">
        <f t="shared" si="1"/>
        <v>1</v>
      </c>
      <c r="J28" s="17">
        <f t="shared" si="2"/>
        <v>12441.46176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41</v>
      </c>
      <c r="B29" s="29" t="s">
        <v>109</v>
      </c>
      <c r="C29" s="9">
        <v>45</v>
      </c>
      <c r="D29" s="9">
        <v>301.392</v>
      </c>
      <c r="E29" s="9">
        <v>125.99</v>
      </c>
      <c r="F29" s="9" t="s">
        <v>10</v>
      </c>
      <c r="G29" s="9">
        <v>125.99</v>
      </c>
      <c r="H29" s="9">
        <f t="shared" si="0"/>
        <v>0</v>
      </c>
      <c r="I29" s="10">
        <f t="shared" si="1"/>
        <v>1</v>
      </c>
      <c r="J29" s="17">
        <f t="shared" si="2"/>
        <v>37972.378079999995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110</v>
      </c>
      <c r="C30" s="9">
        <v>46</v>
      </c>
      <c r="D30" s="9">
        <v>301.392</v>
      </c>
      <c r="E30" s="9">
        <v>12.26</v>
      </c>
      <c r="F30" s="9" t="s">
        <v>10</v>
      </c>
      <c r="G30" s="9">
        <v>12.26</v>
      </c>
      <c r="H30" s="9">
        <f t="shared" si="0"/>
        <v>0</v>
      </c>
      <c r="I30" s="10">
        <f t="shared" si="1"/>
        <v>1</v>
      </c>
      <c r="J30" s="17">
        <f t="shared" si="2"/>
        <v>3695.06592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111</v>
      </c>
      <c r="C31" s="9">
        <v>47</v>
      </c>
      <c r="D31" s="9">
        <v>301.392</v>
      </c>
      <c r="E31" s="9">
        <v>16.11</v>
      </c>
      <c r="F31" s="9" t="s">
        <v>10</v>
      </c>
      <c r="G31" s="9">
        <v>16.11</v>
      </c>
      <c r="H31" s="9">
        <f t="shared" si="0"/>
        <v>0</v>
      </c>
      <c r="I31" s="10">
        <f t="shared" si="1"/>
        <v>1</v>
      </c>
      <c r="J31" s="17">
        <f t="shared" si="2"/>
        <v>4855.4251199999999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112</v>
      </c>
      <c r="C32" s="9">
        <v>50</v>
      </c>
      <c r="D32" s="9">
        <v>225</v>
      </c>
      <c r="E32" s="9">
        <v>9.9</v>
      </c>
      <c r="F32" s="9" t="s">
        <v>14</v>
      </c>
      <c r="G32" s="9">
        <v>9.9</v>
      </c>
      <c r="H32" s="9">
        <f t="shared" si="0"/>
        <v>0</v>
      </c>
      <c r="I32" s="10">
        <f t="shared" si="1"/>
        <v>1</v>
      </c>
      <c r="J32" s="17">
        <f t="shared" si="2"/>
        <v>2227.5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113</v>
      </c>
      <c r="C33" s="9">
        <v>51</v>
      </c>
      <c r="D33" s="9">
        <v>1500</v>
      </c>
      <c r="E33" s="9">
        <v>1.32</v>
      </c>
      <c r="F33" s="9" t="s">
        <v>14</v>
      </c>
      <c r="G33" s="9">
        <v>1.32</v>
      </c>
      <c r="H33" s="9">
        <f t="shared" si="0"/>
        <v>0</v>
      </c>
      <c r="I33" s="10">
        <f t="shared" si="1"/>
        <v>1</v>
      </c>
      <c r="J33" s="17">
        <f t="shared" si="2"/>
        <v>1980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114</v>
      </c>
      <c r="C34" s="9">
        <v>53</v>
      </c>
      <c r="D34" s="9">
        <v>900</v>
      </c>
      <c r="E34" s="9">
        <v>4.74</v>
      </c>
      <c r="F34" s="9" t="s">
        <v>14</v>
      </c>
      <c r="G34" s="9">
        <v>4.74</v>
      </c>
      <c r="H34" s="9">
        <f t="shared" si="0"/>
        <v>0</v>
      </c>
      <c r="I34" s="10">
        <f t="shared" si="1"/>
        <v>1</v>
      </c>
      <c r="J34" s="17">
        <f t="shared" si="2"/>
        <v>4266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115</v>
      </c>
      <c r="C35" s="9">
        <v>55</v>
      </c>
      <c r="D35" s="9">
        <v>2000</v>
      </c>
      <c r="E35" s="9">
        <v>2.85</v>
      </c>
      <c r="F35" s="9" t="s">
        <v>14</v>
      </c>
      <c r="G35" s="9">
        <v>2.85</v>
      </c>
      <c r="H35" s="9">
        <f t="shared" si="0"/>
        <v>0</v>
      </c>
      <c r="I35" s="10">
        <f t="shared" si="1"/>
        <v>1</v>
      </c>
      <c r="J35" s="17">
        <f t="shared" si="2"/>
        <v>5700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116</v>
      </c>
      <c r="C36" s="9">
        <v>58</v>
      </c>
      <c r="D36" s="9">
        <v>225</v>
      </c>
      <c r="E36" s="9">
        <v>13.083</v>
      </c>
      <c r="F36" s="9" t="s">
        <v>14</v>
      </c>
      <c r="G36" s="9">
        <v>13.08</v>
      </c>
      <c r="H36" s="9">
        <f t="shared" si="0"/>
        <v>3.0000000000001137E-3</v>
      </c>
      <c r="I36" s="10">
        <f t="shared" si="1"/>
        <v>0.99977069479477187</v>
      </c>
      <c r="J36" s="17">
        <f t="shared" si="2"/>
        <v>2943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117</v>
      </c>
      <c r="C37" s="9">
        <v>61</v>
      </c>
      <c r="D37" s="9">
        <v>2000</v>
      </c>
      <c r="E37" s="9">
        <v>1.7010000000000001</v>
      </c>
      <c r="F37" s="9" t="s">
        <v>14</v>
      </c>
      <c r="G37" s="9">
        <v>1.7</v>
      </c>
      <c r="H37" s="9">
        <f t="shared" si="0"/>
        <v>1.0000000000001119E-3</v>
      </c>
      <c r="I37" s="10">
        <f t="shared" si="1"/>
        <v>0.99941211052322154</v>
      </c>
      <c r="J37" s="17">
        <f t="shared" si="2"/>
        <v>3400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118</v>
      </c>
      <c r="C38" s="9">
        <v>63</v>
      </c>
      <c r="D38" s="9">
        <v>1500</v>
      </c>
      <c r="E38" s="9">
        <v>0.61</v>
      </c>
      <c r="F38" s="9" t="s">
        <v>14</v>
      </c>
      <c r="G38" s="9">
        <v>0.61</v>
      </c>
      <c r="H38" s="9">
        <f t="shared" si="0"/>
        <v>0</v>
      </c>
      <c r="I38" s="10">
        <f t="shared" si="1"/>
        <v>1</v>
      </c>
      <c r="J38" s="17">
        <f t="shared" si="2"/>
        <v>915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120</v>
      </c>
      <c r="C40" s="9">
        <v>69</v>
      </c>
      <c r="D40" s="9">
        <v>7000</v>
      </c>
      <c r="E40" s="9">
        <v>0.5</v>
      </c>
      <c r="F40" s="9" t="s">
        <v>16</v>
      </c>
      <c r="G40" s="9">
        <v>0.5</v>
      </c>
      <c r="H40" s="9">
        <f t="shared" si="0"/>
        <v>0</v>
      </c>
      <c r="I40" s="10">
        <f t="shared" si="1"/>
        <v>1</v>
      </c>
      <c r="J40" s="17">
        <f t="shared" si="2"/>
        <v>3500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122</v>
      </c>
      <c r="C42" s="9">
        <v>77</v>
      </c>
      <c r="D42" s="9">
        <v>7000</v>
      </c>
      <c r="E42" s="9">
        <v>0.14000000000000001</v>
      </c>
      <c r="F42" s="9" t="s">
        <v>16</v>
      </c>
      <c r="G42" s="9">
        <v>0.14000000000000001</v>
      </c>
      <c r="H42" s="9">
        <f t="shared" si="0"/>
        <v>0</v>
      </c>
      <c r="I42" s="10">
        <f t="shared" si="1"/>
        <v>1</v>
      </c>
      <c r="J42" s="17">
        <f t="shared" si="2"/>
        <v>980.00000000000011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124</v>
      </c>
      <c r="C44" s="9">
        <v>84</v>
      </c>
      <c r="D44" s="9">
        <v>301.392</v>
      </c>
      <c r="E44" s="9">
        <v>41.58</v>
      </c>
      <c r="F44" s="9" t="s">
        <v>10</v>
      </c>
      <c r="G44" s="9">
        <v>41.58</v>
      </c>
      <c r="H44" s="9">
        <f t="shared" si="0"/>
        <v>0</v>
      </c>
      <c r="I44" s="10">
        <f t="shared" si="1"/>
        <v>1</v>
      </c>
      <c r="J44" s="17">
        <f t="shared" si="2"/>
        <v>12531.879359999999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125</v>
      </c>
      <c r="C45" s="9">
        <v>85</v>
      </c>
      <c r="D45" s="9">
        <v>301.392</v>
      </c>
      <c r="E45" s="9">
        <v>125.21</v>
      </c>
      <c r="F45" s="9" t="s">
        <v>10</v>
      </c>
      <c r="G45" s="9">
        <v>125.21</v>
      </c>
      <c r="H45" s="9">
        <f t="shared" si="0"/>
        <v>0</v>
      </c>
      <c r="I45" s="10">
        <f t="shared" si="1"/>
        <v>1</v>
      </c>
      <c r="J45" s="17">
        <f t="shared" si="2"/>
        <v>37737.29232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126</v>
      </c>
      <c r="C46" s="9">
        <v>86</v>
      </c>
      <c r="D46" s="9">
        <v>301.392</v>
      </c>
      <c r="E46" s="9">
        <v>12.26</v>
      </c>
      <c r="F46" s="9" t="s">
        <v>10</v>
      </c>
      <c r="G46" s="9">
        <v>12.26</v>
      </c>
      <c r="H46" s="9">
        <f t="shared" si="0"/>
        <v>0</v>
      </c>
      <c r="I46" s="10">
        <f t="shared" si="1"/>
        <v>1</v>
      </c>
      <c r="J46" s="17">
        <f t="shared" si="2"/>
        <v>3695.06592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127</v>
      </c>
      <c r="C47" s="9">
        <v>87</v>
      </c>
      <c r="D47" s="9">
        <v>301.392</v>
      </c>
      <c r="E47" s="9">
        <v>17.63</v>
      </c>
      <c r="F47" s="9" t="s">
        <v>10</v>
      </c>
      <c r="G47" s="9">
        <v>17.63</v>
      </c>
      <c r="H47" s="9">
        <f t="shared" si="0"/>
        <v>0</v>
      </c>
      <c r="I47" s="10">
        <f t="shared" si="1"/>
        <v>1</v>
      </c>
      <c r="J47" s="17">
        <f t="shared" si="2"/>
        <v>5313.5409599999994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128</v>
      </c>
      <c r="C48" s="9">
        <v>88</v>
      </c>
      <c r="D48" s="9">
        <v>2000</v>
      </c>
      <c r="E48" s="9">
        <v>2.3239999999999998</v>
      </c>
      <c r="F48" s="9" t="s">
        <v>14</v>
      </c>
      <c r="G48" s="9">
        <v>2.3199999999999998</v>
      </c>
      <c r="H48" s="9">
        <f t="shared" si="0"/>
        <v>4.0000000000000036E-3</v>
      </c>
      <c r="I48" s="10">
        <f t="shared" si="1"/>
        <v>0.99827882960413084</v>
      </c>
      <c r="J48" s="17">
        <f t="shared" si="2"/>
        <v>4640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129</v>
      </c>
      <c r="C49" s="9">
        <v>91</v>
      </c>
      <c r="D49" s="9">
        <v>225</v>
      </c>
      <c r="E49" s="9">
        <v>13.561</v>
      </c>
      <c r="F49" s="9" t="s">
        <v>14</v>
      </c>
      <c r="G49" s="9">
        <v>13.56</v>
      </c>
      <c r="H49" s="9">
        <f t="shared" si="0"/>
        <v>9.9999999999944578E-4</v>
      </c>
      <c r="I49" s="10">
        <f t="shared" si="1"/>
        <v>0.99992625912543331</v>
      </c>
      <c r="J49" s="17">
        <f t="shared" si="2"/>
        <v>3051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130</v>
      </c>
      <c r="C50" s="9">
        <v>92</v>
      </c>
      <c r="D50" s="9">
        <v>2000</v>
      </c>
      <c r="E50" s="9">
        <v>1.4059999999999999</v>
      </c>
      <c r="F50" s="9" t="s">
        <v>14</v>
      </c>
      <c r="G50" s="9">
        <v>1.41</v>
      </c>
      <c r="H50" s="9">
        <f t="shared" si="0"/>
        <v>-4.0000000000000036E-3</v>
      </c>
      <c r="I50" s="10">
        <f t="shared" si="1"/>
        <v>1.0028449502133712</v>
      </c>
      <c r="J50" s="17">
        <f t="shared" si="2"/>
        <v>2820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131</v>
      </c>
      <c r="C51" s="9">
        <v>93</v>
      </c>
      <c r="D51" s="9">
        <v>1500</v>
      </c>
      <c r="E51" s="9">
        <v>0.84299999999999997</v>
      </c>
      <c r="F51" s="9" t="s">
        <v>14</v>
      </c>
      <c r="G51" s="9">
        <v>0.84</v>
      </c>
      <c r="H51" s="9">
        <f t="shared" si="0"/>
        <v>3.0000000000000027E-3</v>
      </c>
      <c r="I51" s="10">
        <f t="shared" si="1"/>
        <v>0.99644128113879005</v>
      </c>
      <c r="J51" s="17">
        <f t="shared" si="2"/>
        <v>1260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700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133</v>
      </c>
      <c r="C53" s="9">
        <v>100</v>
      </c>
      <c r="D53" s="9">
        <v>7000</v>
      </c>
      <c r="E53" s="9">
        <v>0.17</v>
      </c>
      <c r="F53" s="9" t="s">
        <v>16</v>
      </c>
      <c r="G53" s="9">
        <v>0.17</v>
      </c>
      <c r="H53" s="9">
        <f t="shared" si="0"/>
        <v>0</v>
      </c>
      <c r="I53" s="10">
        <f t="shared" si="1"/>
        <v>1</v>
      </c>
      <c r="J53" s="17">
        <f t="shared" si="2"/>
        <v>1190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134</v>
      </c>
      <c r="C54" s="9">
        <v>103</v>
      </c>
      <c r="D54" s="9">
        <v>7000</v>
      </c>
      <c r="E54" s="9">
        <v>0.02</v>
      </c>
      <c r="F54" s="9" t="s">
        <v>16</v>
      </c>
      <c r="G54" s="9">
        <v>0.02</v>
      </c>
      <c r="H54" s="9">
        <f t="shared" si="0"/>
        <v>0</v>
      </c>
      <c r="I54" s="10">
        <f t="shared" si="1"/>
        <v>1</v>
      </c>
      <c r="J54" s="17">
        <f t="shared" si="2"/>
        <v>140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135</v>
      </c>
      <c r="C55" s="9">
        <v>106</v>
      </c>
      <c r="D55" s="9">
        <v>301.392</v>
      </c>
      <c r="E55" s="9">
        <v>10.8</v>
      </c>
      <c r="F55" s="9" t="s">
        <v>10</v>
      </c>
      <c r="G55" s="9">
        <v>10.8</v>
      </c>
      <c r="H55" s="9">
        <f t="shared" si="0"/>
        <v>0</v>
      </c>
      <c r="I55" s="10">
        <f t="shared" si="1"/>
        <v>1</v>
      </c>
      <c r="J55" s="17">
        <f t="shared" si="2"/>
        <v>3255.0336000000002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136</v>
      </c>
      <c r="C56" s="9">
        <v>107</v>
      </c>
      <c r="D56" s="9">
        <v>301.392</v>
      </c>
      <c r="E56" s="9">
        <v>22.88</v>
      </c>
      <c r="F56" s="9" t="s">
        <v>10</v>
      </c>
      <c r="G56" s="9">
        <v>22.88</v>
      </c>
      <c r="H56" s="9">
        <f t="shared" si="0"/>
        <v>0</v>
      </c>
      <c r="I56" s="10">
        <f t="shared" si="1"/>
        <v>1</v>
      </c>
      <c r="J56" s="17">
        <f t="shared" si="2"/>
        <v>6895.8489599999994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137</v>
      </c>
      <c r="C57" s="9">
        <v>108</v>
      </c>
      <c r="D57" s="9">
        <v>301.392</v>
      </c>
      <c r="E57" s="9">
        <v>1.92</v>
      </c>
      <c r="F57" s="9" t="s">
        <v>10</v>
      </c>
      <c r="G57" s="9">
        <v>1.92</v>
      </c>
      <c r="H57" s="9">
        <f t="shared" si="0"/>
        <v>0</v>
      </c>
      <c r="I57" s="10">
        <f t="shared" si="1"/>
        <v>1</v>
      </c>
      <c r="J57" s="17">
        <f t="shared" si="2"/>
        <v>578.67264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139</v>
      </c>
      <c r="C59" s="9">
        <v>112</v>
      </c>
      <c r="D59" s="9">
        <v>225</v>
      </c>
      <c r="E59" s="9">
        <v>1.9750000000000001</v>
      </c>
      <c r="F59" s="9" t="s">
        <v>14</v>
      </c>
      <c r="G59" s="9">
        <v>1.98</v>
      </c>
      <c r="H59" s="9">
        <f t="shared" si="0"/>
        <v>-4.9999999999998934E-3</v>
      </c>
      <c r="I59" s="10">
        <f t="shared" si="1"/>
        <v>1.0025316455696203</v>
      </c>
      <c r="J59" s="17">
        <f t="shared" si="2"/>
        <v>445.5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113</v>
      </c>
      <c r="D60" s="9">
        <v>1500</v>
      </c>
      <c r="E60" s="9">
        <v>7.0000000000000007E-2</v>
      </c>
      <c r="F60" s="9" t="s">
        <v>14</v>
      </c>
      <c r="G60" s="9">
        <v>7.0000000000000007E-2</v>
      </c>
      <c r="H60" s="9">
        <f t="shared" si="0"/>
        <v>0</v>
      </c>
      <c r="I60" s="10">
        <f t="shared" si="1"/>
        <v>1</v>
      </c>
      <c r="J60" s="17">
        <f t="shared" si="2"/>
        <v>105.00000000000001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140</v>
      </c>
      <c r="C61" s="9">
        <v>116</v>
      </c>
      <c r="D61" s="9">
        <v>50</v>
      </c>
      <c r="E61" s="9">
        <v>43</v>
      </c>
      <c r="F61" s="9" t="s">
        <v>13</v>
      </c>
      <c r="G61" s="9">
        <v>43</v>
      </c>
      <c r="H61" s="9">
        <f t="shared" si="0"/>
        <v>0</v>
      </c>
      <c r="I61" s="10">
        <f t="shared" si="1"/>
        <v>1</v>
      </c>
      <c r="J61" s="17">
        <f t="shared" si="2"/>
        <v>2150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142</v>
      </c>
      <c r="C63" s="9">
        <v>120</v>
      </c>
      <c r="D63" s="9">
        <v>193.75200000000001</v>
      </c>
      <c r="E63" s="9">
        <v>111.91200000000001</v>
      </c>
      <c r="F63" s="9" t="s">
        <v>10</v>
      </c>
      <c r="G63" s="9">
        <v>111.91</v>
      </c>
      <c r="H63" s="9">
        <f t="shared" si="0"/>
        <v>2.0000000000095497E-3</v>
      </c>
      <c r="I63" s="10">
        <f t="shared" si="1"/>
        <v>0.99998212881549775</v>
      </c>
      <c r="J63" s="17">
        <f t="shared" si="2"/>
        <v>21682.786319999999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143</v>
      </c>
      <c r="C64" s="9">
        <v>124</v>
      </c>
      <c r="D64" s="9">
        <v>193.75200000000001</v>
      </c>
      <c r="E64" s="9">
        <v>123.14</v>
      </c>
      <c r="F64" s="9" t="s">
        <v>10</v>
      </c>
      <c r="G64" s="9">
        <v>123.14</v>
      </c>
      <c r="H64" s="9">
        <f t="shared" si="0"/>
        <v>0</v>
      </c>
      <c r="I64" s="10">
        <f t="shared" si="1"/>
        <v>1</v>
      </c>
      <c r="J64" s="17">
        <f t="shared" si="2"/>
        <v>23858.621280000003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144</v>
      </c>
      <c r="C65" s="9">
        <v>129</v>
      </c>
      <c r="D65" s="9">
        <v>193.75200000000001</v>
      </c>
      <c r="E65" s="9">
        <v>62.701999999999998</v>
      </c>
      <c r="F65" s="9" t="s">
        <v>10</v>
      </c>
      <c r="G65" s="9">
        <v>62.7</v>
      </c>
      <c r="H65" s="9">
        <f t="shared" si="0"/>
        <v>1.9999999999953388E-3</v>
      </c>
      <c r="I65" s="10">
        <f t="shared" si="1"/>
        <v>0.99996810309081052</v>
      </c>
      <c r="J65" s="17">
        <f t="shared" si="2"/>
        <v>12148.250400000001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145</v>
      </c>
      <c r="C66" s="9">
        <v>133</v>
      </c>
      <c r="D66" s="9">
        <v>65.599999999999994</v>
      </c>
      <c r="E66" s="9">
        <v>30.49</v>
      </c>
      <c r="F66" s="9" t="s">
        <v>19</v>
      </c>
      <c r="G66" s="9">
        <v>30.49</v>
      </c>
      <c r="H66" s="9">
        <f t="shared" si="0"/>
        <v>0</v>
      </c>
      <c r="I66" s="10">
        <f t="shared" si="1"/>
        <v>1</v>
      </c>
      <c r="J66" s="17">
        <f t="shared" si="2"/>
        <v>2000.1439999999998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146</v>
      </c>
      <c r="C67" s="9">
        <v>137</v>
      </c>
      <c r="D67" s="9">
        <v>65.599999999999994</v>
      </c>
      <c r="E67" s="9">
        <v>46.88</v>
      </c>
      <c r="F67" s="9" t="s">
        <v>19</v>
      </c>
      <c r="G67" s="9">
        <v>46.88</v>
      </c>
      <c r="H67" s="9">
        <f t="shared" si="0"/>
        <v>0</v>
      </c>
      <c r="I67" s="10">
        <f t="shared" si="1"/>
        <v>1</v>
      </c>
      <c r="J67" s="17">
        <f t="shared" si="2"/>
        <v>3075.328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147</v>
      </c>
      <c r="C69" s="9">
        <v>140</v>
      </c>
      <c r="D69" s="9">
        <v>10.76</v>
      </c>
      <c r="E69" s="9">
        <v>177.42</v>
      </c>
      <c r="F69" s="9" t="s">
        <v>10</v>
      </c>
      <c r="G69" s="9">
        <v>0</v>
      </c>
      <c r="H69" s="9">
        <f t="shared" ref="H69:H132" si="4">E69-G69</f>
        <v>177.42</v>
      </c>
      <c r="I69" s="10">
        <f t="shared" ref="I69:I132" si="5">G69/E69</f>
        <v>0</v>
      </c>
      <c r="J69" s="17">
        <f t="shared" ref="J69:J143" si="6">D69*G69</f>
        <v>0</v>
      </c>
      <c r="K69" s="16"/>
      <c r="L69" s="17">
        <f t="shared" ref="L69:L143" si="7">D69*E69*K69</f>
        <v>0</v>
      </c>
    </row>
    <row r="70" spans="1:12" x14ac:dyDescent="0.25">
      <c r="A70" s="9" t="s">
        <v>75</v>
      </c>
      <c r="B70" s="29" t="s">
        <v>148</v>
      </c>
      <c r="C70" s="9">
        <v>145</v>
      </c>
      <c r="D70" s="9">
        <v>139.93199999999999</v>
      </c>
      <c r="E70" s="9">
        <v>60.55</v>
      </c>
      <c r="F70" s="9" t="s">
        <v>10</v>
      </c>
      <c r="G70" s="9">
        <v>60.55</v>
      </c>
      <c r="H70" s="9">
        <f t="shared" si="4"/>
        <v>0</v>
      </c>
      <c r="I70" s="10">
        <f t="shared" si="5"/>
        <v>1</v>
      </c>
      <c r="J70" s="17">
        <f t="shared" si="6"/>
        <v>8472.882599999999</v>
      </c>
      <c r="K70" s="16"/>
      <c r="L70" s="17">
        <f t="shared" si="7"/>
        <v>0</v>
      </c>
    </row>
    <row r="71" spans="1:12" x14ac:dyDescent="0.25">
      <c r="A71" s="9" t="s">
        <v>75</v>
      </c>
      <c r="B71" s="29" t="s">
        <v>149</v>
      </c>
      <c r="C71" s="9">
        <v>146</v>
      </c>
      <c r="D71" s="9">
        <v>139.93199999999999</v>
      </c>
      <c r="E71" s="9">
        <v>166.76</v>
      </c>
      <c r="F71" s="9" t="s">
        <v>10</v>
      </c>
      <c r="G71" s="9">
        <v>166.76</v>
      </c>
      <c r="H71" s="9">
        <f t="shared" si="4"/>
        <v>0</v>
      </c>
      <c r="I71" s="10">
        <f t="shared" si="5"/>
        <v>1</v>
      </c>
      <c r="J71" s="17">
        <f t="shared" si="6"/>
        <v>23335.060319999997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150</v>
      </c>
      <c r="C72" s="9">
        <v>147</v>
      </c>
      <c r="D72" s="9">
        <v>193.75200000000001</v>
      </c>
      <c r="E72" s="9">
        <v>165.15100000000001</v>
      </c>
      <c r="F72" s="9" t="s">
        <v>10</v>
      </c>
      <c r="G72" s="9">
        <v>165.15</v>
      </c>
      <c r="H72" s="9">
        <f t="shared" si="4"/>
        <v>1.0000000000047748E-3</v>
      </c>
      <c r="I72" s="10">
        <f t="shared" si="5"/>
        <v>0.99999394493524107</v>
      </c>
      <c r="J72" s="17">
        <f t="shared" si="6"/>
        <v>31998.142800000001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75</v>
      </c>
      <c r="B74" s="29" t="s">
        <v>152</v>
      </c>
      <c r="C74" s="9">
        <v>154</v>
      </c>
      <c r="D74" s="9">
        <v>139.93199999999999</v>
      </c>
      <c r="E74" s="9">
        <v>61.661999999999999</v>
      </c>
      <c r="F74" s="9" t="s">
        <v>10</v>
      </c>
      <c r="G74" s="9">
        <v>61.66</v>
      </c>
      <c r="H74" s="9">
        <f t="shared" si="4"/>
        <v>2.0000000000024443E-3</v>
      </c>
      <c r="I74" s="10">
        <f t="shared" si="5"/>
        <v>0.99996756511303553</v>
      </c>
      <c r="J74" s="17">
        <f t="shared" si="6"/>
        <v>8628.2071199999991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153</v>
      </c>
      <c r="C75" s="9">
        <v>155</v>
      </c>
      <c r="D75" s="9">
        <v>139.93199999999999</v>
      </c>
      <c r="E75" s="9">
        <v>175.88300000000001</v>
      </c>
      <c r="F75" s="9" t="s">
        <v>10</v>
      </c>
      <c r="G75" s="9">
        <v>175.88</v>
      </c>
      <c r="H75" s="9">
        <f t="shared" si="4"/>
        <v>3.0000000000143245E-3</v>
      </c>
      <c r="I75" s="10">
        <f t="shared" si="5"/>
        <v>0.99998294320656334</v>
      </c>
      <c r="J75" s="17">
        <f t="shared" si="6"/>
        <v>24611.240159999998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154</v>
      </c>
      <c r="C76" s="9">
        <v>156</v>
      </c>
      <c r="D76" s="9">
        <v>193.75200000000001</v>
      </c>
      <c r="E76" s="9">
        <v>136.66999999999999</v>
      </c>
      <c r="F76" s="9" t="s">
        <v>10</v>
      </c>
      <c r="G76" s="9">
        <v>136.66999999999999</v>
      </c>
      <c r="H76" s="9">
        <f t="shared" si="4"/>
        <v>0</v>
      </c>
      <c r="I76" s="10">
        <f t="shared" si="5"/>
        <v>1</v>
      </c>
      <c r="J76" s="17">
        <f t="shared" si="6"/>
        <v>26480.08584</v>
      </c>
      <c r="K76" s="16"/>
      <c r="L76" s="17">
        <f t="shared" si="7"/>
        <v>0</v>
      </c>
    </row>
    <row r="77" spans="1:12" x14ac:dyDescent="0.25">
      <c r="A77" s="9" t="s">
        <v>75</v>
      </c>
      <c r="B77" s="29" t="s">
        <v>155</v>
      </c>
      <c r="C77" s="9">
        <v>162</v>
      </c>
      <c r="D77" s="9">
        <v>139.93199999999999</v>
      </c>
      <c r="E77" s="9">
        <v>8.8699999999999992</v>
      </c>
      <c r="F77" s="9" t="s">
        <v>10</v>
      </c>
      <c r="G77" s="9">
        <v>8.8699999999999992</v>
      </c>
      <c r="H77" s="9">
        <f t="shared" si="4"/>
        <v>0</v>
      </c>
      <c r="I77" s="10">
        <f t="shared" si="5"/>
        <v>1</v>
      </c>
      <c r="J77" s="17">
        <f t="shared" si="6"/>
        <v>1241.1968399999998</v>
      </c>
      <c r="K77" s="16"/>
      <c r="L77" s="17">
        <f t="shared" si="7"/>
        <v>0</v>
      </c>
    </row>
    <row r="78" spans="1:12" x14ac:dyDescent="0.25">
      <c r="A78" s="9" t="s">
        <v>75</v>
      </c>
      <c r="B78" s="29" t="s">
        <v>156</v>
      </c>
      <c r="C78" s="9">
        <v>163</v>
      </c>
      <c r="D78" s="9">
        <v>139.93199999999999</v>
      </c>
      <c r="E78" s="9">
        <v>36.94</v>
      </c>
      <c r="F78" s="9" t="s">
        <v>10</v>
      </c>
      <c r="G78" s="9">
        <v>36.94</v>
      </c>
      <c r="H78" s="9">
        <f t="shared" si="4"/>
        <v>0</v>
      </c>
      <c r="I78" s="10">
        <f t="shared" si="5"/>
        <v>1</v>
      </c>
      <c r="J78" s="17">
        <f t="shared" si="6"/>
        <v>5169.0880799999995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157</v>
      </c>
      <c r="C79" s="9">
        <v>165</v>
      </c>
      <c r="D79" s="9">
        <v>193.75200000000001</v>
      </c>
      <c r="E79" s="9">
        <v>112.48</v>
      </c>
      <c r="F79" s="9" t="s">
        <v>10</v>
      </c>
      <c r="G79" s="9">
        <v>112.48</v>
      </c>
      <c r="H79" s="9">
        <f t="shared" si="4"/>
        <v>0</v>
      </c>
      <c r="I79" s="10">
        <f t="shared" si="5"/>
        <v>1</v>
      </c>
      <c r="J79" s="17">
        <f t="shared" si="6"/>
        <v>21793.224960000003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118.09</v>
      </c>
      <c r="F80" s="9" t="s">
        <v>10</v>
      </c>
      <c r="G80" s="9">
        <v>118.09</v>
      </c>
      <c r="H80" s="9">
        <f t="shared" si="4"/>
        <v>0</v>
      </c>
      <c r="I80" s="10">
        <f t="shared" si="5"/>
        <v>1</v>
      </c>
      <c r="J80" s="17">
        <f t="shared" si="6"/>
        <v>25422.415199999999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28.584</v>
      </c>
      <c r="F81" s="9" t="s">
        <v>10</v>
      </c>
      <c r="G81" s="9">
        <v>28.58</v>
      </c>
      <c r="H81" s="9">
        <f t="shared" si="4"/>
        <v>4.0000000000013358E-3</v>
      </c>
      <c r="I81" s="10">
        <f t="shared" si="5"/>
        <v>0.99986006157290785</v>
      </c>
      <c r="J81" s="17">
        <f t="shared" si="6"/>
        <v>6152.7023999999992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14.246</v>
      </c>
      <c r="F82" s="9" t="s">
        <v>10</v>
      </c>
      <c r="G82" s="9">
        <v>14.25</v>
      </c>
      <c r="H82" s="9">
        <f t="shared" si="4"/>
        <v>-3.9999999999995595E-3</v>
      </c>
      <c r="I82" s="10">
        <f t="shared" si="5"/>
        <v>1.0002807805699845</v>
      </c>
      <c r="J82" s="17">
        <f t="shared" si="6"/>
        <v>1533.8700000000001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70.64</v>
      </c>
      <c r="F83" s="9" t="s">
        <v>10</v>
      </c>
      <c r="G83" s="9">
        <v>70.64</v>
      </c>
      <c r="H83" s="9">
        <f t="shared" si="4"/>
        <v>0</v>
      </c>
      <c r="I83" s="10">
        <f t="shared" si="5"/>
        <v>1</v>
      </c>
      <c r="J83" s="17">
        <f t="shared" si="6"/>
        <v>15207.379199999999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14.246</v>
      </c>
      <c r="F84" s="9" t="s">
        <v>10</v>
      </c>
      <c r="G84" s="9">
        <v>14.25</v>
      </c>
      <c r="H84" s="9">
        <f t="shared" si="4"/>
        <v>-3.9999999999995595E-3</v>
      </c>
      <c r="I84" s="10">
        <f t="shared" si="5"/>
        <v>1.0002807805699845</v>
      </c>
      <c r="J84" s="17">
        <f t="shared" si="6"/>
        <v>1533.8700000000001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4"/>
        <v>0</v>
      </c>
      <c r="I85" s="10">
        <f t="shared" si="5"/>
        <v>1</v>
      </c>
      <c r="J85" s="17">
        <f t="shared" si="6"/>
        <v>3400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29.914999999999999</v>
      </c>
      <c r="F86" s="9" t="s">
        <v>10</v>
      </c>
      <c r="G86" s="9">
        <v>29.92</v>
      </c>
      <c r="H86" s="9">
        <f t="shared" si="4"/>
        <v>-5.000000000002558E-3</v>
      </c>
      <c r="I86" s="10">
        <f t="shared" si="5"/>
        <v>1.0001671402306536</v>
      </c>
      <c r="J86" s="17">
        <f t="shared" si="6"/>
        <v>6441.1776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34.380000000000003</v>
      </c>
      <c r="F87" s="9" t="s">
        <v>10</v>
      </c>
      <c r="G87" s="9">
        <v>34.380000000000003</v>
      </c>
      <c r="H87" s="9">
        <f t="shared" si="4"/>
        <v>0</v>
      </c>
      <c r="I87" s="10">
        <f t="shared" si="5"/>
        <v>1</v>
      </c>
      <c r="J87" s="17">
        <f t="shared" si="6"/>
        <v>3330.7344000000003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362.31900000000002</v>
      </c>
      <c r="F88" s="9" t="s">
        <v>10</v>
      </c>
      <c r="G88" s="9">
        <v>362.32</v>
      </c>
      <c r="H88" s="9">
        <f t="shared" si="4"/>
        <v>-9.9999999997635314E-4</v>
      </c>
      <c r="I88" s="10">
        <f t="shared" si="5"/>
        <v>1.0000027599987855</v>
      </c>
      <c r="J88" s="17">
        <f t="shared" si="6"/>
        <v>5851.4679999999989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362.31900000000002</v>
      </c>
      <c r="F89" s="9" t="s">
        <v>10</v>
      </c>
      <c r="G89" s="9">
        <v>362.32</v>
      </c>
      <c r="H89" s="9">
        <f t="shared" si="4"/>
        <v>-9.9999999997635314E-4</v>
      </c>
      <c r="I89" s="10">
        <f t="shared" si="5"/>
        <v>1.0000027599987855</v>
      </c>
      <c r="J89" s="17">
        <f t="shared" si="6"/>
        <v>11700.03744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508.3612</v>
      </c>
      <c r="F90" s="9" t="s">
        <v>10</v>
      </c>
      <c r="G90" s="9">
        <v>508.36</v>
      </c>
      <c r="H90" s="9">
        <f t="shared" si="4"/>
        <v>1.1999999999829924E-3</v>
      </c>
      <c r="I90" s="10">
        <f t="shared" si="5"/>
        <v>0.9999976394736656</v>
      </c>
      <c r="J90" s="17">
        <f t="shared" si="6"/>
        <v>24623.941680000004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508.3612</v>
      </c>
      <c r="F91" s="9" t="s">
        <v>10</v>
      </c>
      <c r="G91" s="9">
        <v>508.36</v>
      </c>
      <c r="H91" s="9">
        <f t="shared" si="4"/>
        <v>1.1999999999829924E-3</v>
      </c>
      <c r="I91" s="10">
        <f t="shared" si="5"/>
        <v>0.9999976394736656</v>
      </c>
      <c r="J91" s="17">
        <f t="shared" si="6"/>
        <v>8210.0139999999992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508.3612</v>
      </c>
      <c r="F92" s="9" t="s">
        <v>10</v>
      </c>
      <c r="G92" s="9">
        <v>508.36</v>
      </c>
      <c r="H92" s="9">
        <f t="shared" si="4"/>
        <v>1.1999999999829924E-3</v>
      </c>
      <c r="I92" s="10">
        <f t="shared" si="5"/>
        <v>0.9999976394736656</v>
      </c>
      <c r="J92" s="17">
        <f t="shared" si="6"/>
        <v>13679.9676</v>
      </c>
      <c r="K92" s="16"/>
      <c r="L92" s="17">
        <f t="shared" si="7"/>
        <v>0</v>
      </c>
    </row>
    <row r="93" spans="1:12" x14ac:dyDescent="0.25">
      <c r="A93" s="9" t="s">
        <v>59</v>
      </c>
      <c r="B93" s="29" t="s">
        <v>173</v>
      </c>
      <c r="C93" s="9">
        <v>215</v>
      </c>
      <c r="D93" s="9">
        <v>301.392</v>
      </c>
      <c r="E93" s="9">
        <v>17.75</v>
      </c>
      <c r="F93" s="9" t="s">
        <v>10</v>
      </c>
      <c r="G93" s="9">
        <v>17.75</v>
      </c>
      <c r="H93" s="9">
        <f t="shared" si="4"/>
        <v>0</v>
      </c>
      <c r="I93" s="10">
        <f t="shared" si="5"/>
        <v>1</v>
      </c>
      <c r="J93" s="17">
        <f t="shared" si="6"/>
        <v>5349.7079999999996</v>
      </c>
      <c r="K93" s="16"/>
      <c r="L93" s="17">
        <f t="shared" si="7"/>
        <v>0</v>
      </c>
    </row>
    <row r="94" spans="1:12" x14ac:dyDescent="0.25">
      <c r="A94" s="9" t="s">
        <v>59</v>
      </c>
      <c r="B94" s="29" t="s">
        <v>232</v>
      </c>
      <c r="C94" s="9">
        <v>217</v>
      </c>
      <c r="D94" s="9">
        <v>450</v>
      </c>
      <c r="E94" s="9">
        <v>2</v>
      </c>
      <c r="F94" s="9" t="s">
        <v>13</v>
      </c>
      <c r="G94" s="9">
        <v>2</v>
      </c>
      <c r="H94" s="9">
        <f t="shared" si="4"/>
        <v>0</v>
      </c>
      <c r="I94" s="10">
        <f t="shared" si="5"/>
        <v>1</v>
      </c>
      <c r="J94" s="17">
        <f t="shared" si="6"/>
        <v>900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174</v>
      </c>
      <c r="C95" s="9">
        <v>218</v>
      </c>
      <c r="D95" s="9">
        <v>350</v>
      </c>
      <c r="E95" s="9">
        <v>15</v>
      </c>
      <c r="F95" s="9" t="s">
        <v>13</v>
      </c>
      <c r="G95" s="9">
        <v>15</v>
      </c>
      <c r="H95" s="9">
        <f t="shared" si="4"/>
        <v>0</v>
      </c>
      <c r="I95" s="10">
        <f t="shared" si="5"/>
        <v>1</v>
      </c>
      <c r="J95" s="17">
        <f t="shared" si="6"/>
        <v>5250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175</v>
      </c>
      <c r="C96" s="9">
        <v>219</v>
      </c>
      <c r="D96" s="9">
        <v>82</v>
      </c>
      <c r="E96" s="9">
        <v>46.4</v>
      </c>
      <c r="F96" s="9" t="s">
        <v>19</v>
      </c>
      <c r="G96" s="9">
        <v>46.4</v>
      </c>
      <c r="H96" s="9">
        <f t="shared" si="4"/>
        <v>0</v>
      </c>
      <c r="I96" s="10">
        <f t="shared" si="5"/>
        <v>1</v>
      </c>
      <c r="J96" s="17">
        <f t="shared" si="6"/>
        <v>3804.7999999999997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176</v>
      </c>
      <c r="C97" s="9">
        <v>220</v>
      </c>
      <c r="D97" s="9">
        <v>32.799999999999997</v>
      </c>
      <c r="E97" s="9">
        <v>103.53</v>
      </c>
      <c r="F97" s="9" t="s">
        <v>19</v>
      </c>
      <c r="G97" s="9">
        <v>103.53</v>
      </c>
      <c r="H97" s="9">
        <f t="shared" si="4"/>
        <v>0</v>
      </c>
      <c r="I97" s="10">
        <f t="shared" si="5"/>
        <v>1</v>
      </c>
      <c r="J97" s="17">
        <f t="shared" si="6"/>
        <v>3395.7839999999997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177</v>
      </c>
      <c r="C98" s="9">
        <v>221</v>
      </c>
      <c r="D98" s="9">
        <v>131.19999999999999</v>
      </c>
      <c r="E98" s="9">
        <v>23.07</v>
      </c>
      <c r="F98" s="9" t="s">
        <v>19</v>
      </c>
      <c r="G98" s="9">
        <v>23.07</v>
      </c>
      <c r="H98" s="9">
        <f t="shared" si="4"/>
        <v>0</v>
      </c>
      <c r="I98" s="10">
        <f t="shared" si="5"/>
        <v>1</v>
      </c>
      <c r="J98" s="17">
        <f t="shared" si="6"/>
        <v>3026.7839999999997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178</v>
      </c>
      <c r="C99" s="9">
        <v>222</v>
      </c>
      <c r="D99" s="9">
        <v>1000</v>
      </c>
      <c r="E99" s="9">
        <v>4</v>
      </c>
      <c r="F99" s="9" t="s">
        <v>13</v>
      </c>
      <c r="G99" s="9">
        <v>4</v>
      </c>
      <c r="H99" s="9">
        <f t="shared" si="4"/>
        <v>0</v>
      </c>
      <c r="I99" s="10">
        <f t="shared" si="5"/>
        <v>1</v>
      </c>
      <c r="J99" s="17">
        <f t="shared" si="6"/>
        <v>4000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179</v>
      </c>
      <c r="C100" s="9">
        <v>224</v>
      </c>
      <c r="D100" s="9">
        <v>183</v>
      </c>
      <c r="E100" s="9">
        <v>49.52</v>
      </c>
      <c r="F100" s="9" t="s">
        <v>10</v>
      </c>
      <c r="G100" s="9">
        <v>49.52</v>
      </c>
      <c r="H100" s="9">
        <f t="shared" si="4"/>
        <v>0</v>
      </c>
      <c r="I100" s="10">
        <f t="shared" si="5"/>
        <v>1</v>
      </c>
      <c r="J100" s="17">
        <f t="shared" si="6"/>
        <v>9062.16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180</v>
      </c>
      <c r="C101" s="9">
        <v>225</v>
      </c>
      <c r="D101" s="9">
        <v>49.2</v>
      </c>
      <c r="E101" s="9">
        <v>48.42</v>
      </c>
      <c r="F101" s="9" t="s">
        <v>19</v>
      </c>
      <c r="G101" s="9">
        <v>48.42</v>
      </c>
      <c r="H101" s="9">
        <f t="shared" si="4"/>
        <v>0</v>
      </c>
      <c r="I101" s="10">
        <f t="shared" si="5"/>
        <v>1</v>
      </c>
      <c r="J101" s="17">
        <f t="shared" si="6"/>
        <v>2382.2640000000001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181</v>
      </c>
      <c r="C102" s="9">
        <v>226</v>
      </c>
      <c r="D102" s="9">
        <v>183</v>
      </c>
      <c r="E102" s="9">
        <v>46</v>
      </c>
      <c r="F102" s="9" t="s">
        <v>10</v>
      </c>
      <c r="G102" s="9">
        <v>46</v>
      </c>
      <c r="H102" s="9">
        <f t="shared" si="4"/>
        <v>0</v>
      </c>
      <c r="I102" s="10">
        <f t="shared" si="5"/>
        <v>1</v>
      </c>
      <c r="J102" s="17">
        <f t="shared" si="6"/>
        <v>8418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182</v>
      </c>
      <c r="C103" s="9">
        <v>227</v>
      </c>
      <c r="D103" s="9">
        <v>49.2</v>
      </c>
      <c r="E103" s="9">
        <v>50.44</v>
      </c>
      <c r="F103" s="9" t="s">
        <v>19</v>
      </c>
      <c r="G103" s="9">
        <v>50.44</v>
      </c>
      <c r="H103" s="9">
        <f t="shared" si="4"/>
        <v>0</v>
      </c>
      <c r="I103" s="10">
        <f t="shared" si="5"/>
        <v>1</v>
      </c>
      <c r="J103" s="17">
        <f t="shared" si="6"/>
        <v>2481.6480000000001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183</v>
      </c>
      <c r="C104" s="9">
        <v>228</v>
      </c>
      <c r="D104" s="9">
        <v>183</v>
      </c>
      <c r="E104" s="9">
        <v>2.5</v>
      </c>
      <c r="F104" s="9" t="s">
        <v>10</v>
      </c>
      <c r="G104" s="9">
        <v>2.5</v>
      </c>
      <c r="H104" s="9">
        <f t="shared" si="4"/>
        <v>0</v>
      </c>
      <c r="I104" s="10">
        <f t="shared" si="5"/>
        <v>1</v>
      </c>
      <c r="J104" s="17">
        <f t="shared" si="6"/>
        <v>457.5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184</v>
      </c>
      <c r="C105" s="9">
        <v>229</v>
      </c>
      <c r="D105" s="9">
        <v>49.2</v>
      </c>
      <c r="E105" s="9">
        <v>4.1900000000000004</v>
      </c>
      <c r="F105" s="9" t="s">
        <v>19</v>
      </c>
      <c r="G105" s="9">
        <v>4.1900000000000004</v>
      </c>
      <c r="H105" s="9">
        <f t="shared" si="4"/>
        <v>0</v>
      </c>
      <c r="I105" s="10">
        <f t="shared" si="5"/>
        <v>1</v>
      </c>
      <c r="J105" s="17">
        <f t="shared" si="6"/>
        <v>206.14800000000002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185</v>
      </c>
      <c r="C106" s="9">
        <v>230</v>
      </c>
      <c r="D106" s="9">
        <v>183</v>
      </c>
      <c r="E106" s="9">
        <v>4.01</v>
      </c>
      <c r="F106" s="9" t="s">
        <v>10</v>
      </c>
      <c r="G106" s="9">
        <v>4.01</v>
      </c>
      <c r="H106" s="9">
        <f t="shared" si="4"/>
        <v>0</v>
      </c>
      <c r="I106" s="10">
        <f t="shared" si="5"/>
        <v>1</v>
      </c>
      <c r="J106" s="17">
        <f t="shared" si="6"/>
        <v>733.82999999999993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186</v>
      </c>
      <c r="C107" s="9">
        <v>231</v>
      </c>
      <c r="D107" s="9">
        <v>49.2</v>
      </c>
      <c r="E107" s="9">
        <v>9.98</v>
      </c>
      <c r="F107" s="9" t="s">
        <v>19</v>
      </c>
      <c r="G107" s="9">
        <v>9.98</v>
      </c>
      <c r="H107" s="9">
        <f t="shared" si="4"/>
        <v>0</v>
      </c>
      <c r="I107" s="10">
        <f t="shared" si="5"/>
        <v>1</v>
      </c>
      <c r="J107" s="17">
        <f t="shared" si="6"/>
        <v>491.01600000000008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187</v>
      </c>
      <c r="C108" s="9">
        <v>232</v>
      </c>
      <c r="D108" s="9">
        <v>183</v>
      </c>
      <c r="E108" s="9">
        <v>10.18</v>
      </c>
      <c r="F108" s="9" t="s">
        <v>10</v>
      </c>
      <c r="G108" s="9">
        <v>10.18</v>
      </c>
      <c r="H108" s="9">
        <f t="shared" si="4"/>
        <v>0</v>
      </c>
      <c r="I108" s="10">
        <f t="shared" si="5"/>
        <v>1</v>
      </c>
      <c r="J108" s="17">
        <f t="shared" si="6"/>
        <v>1862.94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188</v>
      </c>
      <c r="C109" s="9">
        <v>233</v>
      </c>
      <c r="D109" s="9">
        <v>49.2</v>
      </c>
      <c r="E109" s="9">
        <v>14</v>
      </c>
      <c r="F109" s="9" t="s">
        <v>19</v>
      </c>
      <c r="G109" s="9">
        <v>14</v>
      </c>
      <c r="H109" s="9">
        <f t="shared" si="4"/>
        <v>0</v>
      </c>
      <c r="I109" s="10">
        <f t="shared" si="5"/>
        <v>1</v>
      </c>
      <c r="J109" s="17">
        <f t="shared" si="6"/>
        <v>688.80000000000007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189</v>
      </c>
      <c r="C110" s="9">
        <v>234</v>
      </c>
      <c r="D110" s="9">
        <v>183</v>
      </c>
      <c r="E110" s="9">
        <v>11.138</v>
      </c>
      <c r="F110" s="9" t="s">
        <v>10</v>
      </c>
      <c r="G110" s="9">
        <v>11.14</v>
      </c>
      <c r="H110" s="9">
        <f t="shared" si="4"/>
        <v>-2.0000000000006679E-3</v>
      </c>
      <c r="I110" s="10">
        <f t="shared" si="5"/>
        <v>1.0001795654516072</v>
      </c>
      <c r="J110" s="17">
        <f t="shared" si="6"/>
        <v>2038.6200000000001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190</v>
      </c>
      <c r="C111" s="9">
        <v>235</v>
      </c>
      <c r="D111" s="9">
        <v>2.5</v>
      </c>
      <c r="E111" s="9">
        <v>1055</v>
      </c>
      <c r="F111" s="9" t="s">
        <v>23</v>
      </c>
      <c r="G111" s="9">
        <v>1055</v>
      </c>
      <c r="H111" s="9">
        <f t="shared" si="4"/>
        <v>0</v>
      </c>
      <c r="I111" s="10">
        <f t="shared" si="5"/>
        <v>1</v>
      </c>
      <c r="J111" s="17">
        <f t="shared" si="6"/>
        <v>2637.5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191</v>
      </c>
      <c r="C112" s="9">
        <v>237</v>
      </c>
      <c r="D112" s="9">
        <v>183</v>
      </c>
      <c r="E112" s="9">
        <v>3.41</v>
      </c>
      <c r="F112" s="9" t="s">
        <v>10</v>
      </c>
      <c r="G112" s="9">
        <v>3.41</v>
      </c>
      <c r="H112" s="9">
        <f t="shared" si="4"/>
        <v>0</v>
      </c>
      <c r="I112" s="10">
        <f t="shared" si="5"/>
        <v>1</v>
      </c>
      <c r="J112" s="17">
        <f t="shared" si="6"/>
        <v>624.03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192</v>
      </c>
      <c r="C113" s="9">
        <v>238</v>
      </c>
      <c r="D113" s="9">
        <v>183</v>
      </c>
      <c r="E113" s="9">
        <v>17.34</v>
      </c>
      <c r="F113" s="9" t="s">
        <v>10</v>
      </c>
      <c r="G113" s="9">
        <v>17.34</v>
      </c>
      <c r="H113" s="9">
        <f t="shared" si="4"/>
        <v>0</v>
      </c>
      <c r="I113" s="10">
        <f t="shared" si="5"/>
        <v>1</v>
      </c>
      <c r="J113" s="17">
        <f t="shared" si="6"/>
        <v>3173.22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193</v>
      </c>
      <c r="C114" s="9">
        <v>239</v>
      </c>
      <c r="D114" s="9">
        <v>183</v>
      </c>
      <c r="E114" s="9">
        <v>6.62</v>
      </c>
      <c r="F114" s="9" t="s">
        <v>10</v>
      </c>
      <c r="G114" s="9">
        <v>6.62</v>
      </c>
      <c r="H114" s="9">
        <f t="shared" si="4"/>
        <v>0</v>
      </c>
      <c r="I114" s="10">
        <f t="shared" si="5"/>
        <v>1</v>
      </c>
      <c r="J114" s="17">
        <f t="shared" si="6"/>
        <v>1211.46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194</v>
      </c>
      <c r="C115" s="9">
        <v>240</v>
      </c>
      <c r="D115" s="9">
        <v>183</v>
      </c>
      <c r="E115" s="9">
        <v>33.99</v>
      </c>
      <c r="F115" s="9" t="s">
        <v>10</v>
      </c>
      <c r="G115" s="9">
        <v>33.99</v>
      </c>
      <c r="H115" s="9">
        <f t="shared" si="4"/>
        <v>0</v>
      </c>
      <c r="I115" s="10">
        <f t="shared" si="5"/>
        <v>1</v>
      </c>
      <c r="J115" s="17">
        <f t="shared" si="6"/>
        <v>6220.17</v>
      </c>
      <c r="K115" s="16"/>
      <c r="L115" s="17">
        <f t="shared" si="7"/>
        <v>0</v>
      </c>
    </row>
    <row r="116" spans="1:12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145.17400000000001</v>
      </c>
      <c r="F116" s="9" t="s">
        <v>10</v>
      </c>
      <c r="G116" s="9">
        <v>145.16999999999999</v>
      </c>
      <c r="H116" s="9">
        <f t="shared" si="4"/>
        <v>4.0000000000190994E-3</v>
      </c>
      <c r="I116" s="10">
        <f t="shared" si="5"/>
        <v>0.99997244685687503</v>
      </c>
      <c r="J116" s="17">
        <f t="shared" si="6"/>
        <v>9375.0785999999989</v>
      </c>
      <c r="K116" s="16"/>
      <c r="L116" s="17">
        <f t="shared" si="7"/>
        <v>0</v>
      </c>
    </row>
    <row r="117" spans="1:12" x14ac:dyDescent="0.25">
      <c r="A117" s="9" t="s">
        <v>18</v>
      </c>
      <c r="B117" s="29" t="s">
        <v>196</v>
      </c>
      <c r="C117" s="9">
        <v>246</v>
      </c>
      <c r="D117" s="9">
        <v>14500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14500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12000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12000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8000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8000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25</v>
      </c>
      <c r="C123" s="9">
        <v>254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201</v>
      </c>
      <c r="C124" s="9">
        <v>255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26</v>
      </c>
      <c r="B127" s="29" t="s">
        <v>204</v>
      </c>
      <c r="C127" s="9">
        <v>260</v>
      </c>
      <c r="D127" s="9">
        <v>5535</v>
      </c>
      <c r="E127" s="9">
        <v>29.24</v>
      </c>
      <c r="F127" s="9" t="s">
        <v>19</v>
      </c>
      <c r="G127" s="9">
        <v>18.18</v>
      </c>
      <c r="H127" s="9">
        <f t="shared" si="4"/>
        <v>11.059999999999999</v>
      </c>
      <c r="I127" s="10">
        <f t="shared" si="5"/>
        <v>0.62175102599179211</v>
      </c>
      <c r="J127" s="17">
        <f t="shared" si="6"/>
        <v>100626.3</v>
      </c>
      <c r="K127" s="16"/>
      <c r="L127" s="17">
        <f t="shared" si="7"/>
        <v>0</v>
      </c>
    </row>
    <row r="128" spans="1:12" x14ac:dyDescent="0.25">
      <c r="A128" s="9" t="s">
        <v>27</v>
      </c>
      <c r="B128" s="29" t="s">
        <v>205</v>
      </c>
      <c r="C128" s="9">
        <v>262</v>
      </c>
      <c r="D128" s="9">
        <v>450</v>
      </c>
      <c r="E128" s="9">
        <v>4</v>
      </c>
      <c r="F128" s="9" t="s">
        <v>13</v>
      </c>
      <c r="G128" s="9">
        <v>4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1500</v>
      </c>
      <c r="K130" s="16"/>
      <c r="L130" s="17">
        <f t="shared" si="7"/>
        <v>0</v>
      </c>
    </row>
    <row r="131" spans="1:12" x14ac:dyDescent="0.25">
      <c r="A131" s="9" t="s">
        <v>26</v>
      </c>
      <c r="B131" s="29" t="s">
        <v>382</v>
      </c>
      <c r="C131" s="9">
        <v>268</v>
      </c>
      <c r="D131" s="9">
        <v>5535</v>
      </c>
      <c r="E131" s="9">
        <v>1.097226</v>
      </c>
      <c r="F131" s="9" t="s">
        <v>19</v>
      </c>
      <c r="G131" s="9">
        <v>1.1000000000000001</v>
      </c>
      <c r="H131" s="9">
        <f t="shared" si="4"/>
        <v>-2.7740000000000542E-3</v>
      </c>
      <c r="I131" s="10">
        <f t="shared" si="5"/>
        <v>1.0025281938269783</v>
      </c>
      <c r="J131" s="17">
        <f t="shared" si="6"/>
        <v>6088.5000000000009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12000</v>
      </c>
      <c r="K132" s="16"/>
      <c r="L132" s="17">
        <f t="shared" si="7"/>
        <v>0</v>
      </c>
    </row>
    <row r="133" spans="1:12" x14ac:dyDescent="0.25">
      <c r="A133" s="9" t="s">
        <v>17</v>
      </c>
      <c r="B133" s="29" t="s">
        <v>211</v>
      </c>
      <c r="C133" s="9">
        <v>274</v>
      </c>
      <c r="D133" s="9">
        <v>225</v>
      </c>
      <c r="E133" s="9">
        <v>1</v>
      </c>
      <c r="F133" s="9" t="s">
        <v>12</v>
      </c>
      <c r="G133" s="9">
        <v>1</v>
      </c>
      <c r="H133" s="9">
        <f t="shared" ref="H133:H165" si="8">E133-G133</f>
        <v>0</v>
      </c>
      <c r="I133" s="10">
        <f t="shared" ref="I133:I165" si="9">G133/E133</f>
        <v>1</v>
      </c>
      <c r="J133" s="17">
        <f t="shared" si="6"/>
        <v>225</v>
      </c>
      <c r="K133" s="16"/>
      <c r="L133" s="17">
        <f t="shared" si="7"/>
        <v>0</v>
      </c>
    </row>
    <row r="134" spans="1:12" x14ac:dyDescent="0.25">
      <c r="A134" s="9" t="s">
        <v>17</v>
      </c>
      <c r="B134" s="29" t="s">
        <v>212</v>
      </c>
      <c r="C134" s="9">
        <v>275</v>
      </c>
      <c r="D134" s="9">
        <v>225</v>
      </c>
      <c r="E134" s="9">
        <v>1</v>
      </c>
      <c r="F134" s="9" t="s">
        <v>12</v>
      </c>
      <c r="G134" s="9">
        <v>0</v>
      </c>
      <c r="H134" s="9">
        <f t="shared" si="8"/>
        <v>1</v>
      </c>
      <c r="I134" s="10">
        <f t="shared" si="9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214</v>
      </c>
      <c r="C135" s="9">
        <v>277</v>
      </c>
      <c r="D135" s="9">
        <v>34</v>
      </c>
      <c r="E135" s="9">
        <v>76.528999999999996</v>
      </c>
      <c r="F135" s="9" t="s">
        <v>31</v>
      </c>
      <c r="G135" s="9">
        <v>76.53</v>
      </c>
      <c r="H135" s="9">
        <f t="shared" si="8"/>
        <v>-1.0000000000047748E-3</v>
      </c>
      <c r="I135" s="10">
        <f t="shared" si="9"/>
        <v>1.0000130669419436</v>
      </c>
      <c r="J135" s="17">
        <f t="shared" si="6"/>
        <v>2602.02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215</v>
      </c>
      <c r="C136" s="9">
        <v>278</v>
      </c>
      <c r="D136" s="9">
        <v>77</v>
      </c>
      <c r="E136" s="9">
        <v>29.302600000000002</v>
      </c>
      <c r="F136" s="9" t="s">
        <v>31</v>
      </c>
      <c r="G136" s="9">
        <v>29.3</v>
      </c>
      <c r="H136" s="9">
        <f t="shared" si="8"/>
        <v>2.6000000000010459E-3</v>
      </c>
      <c r="I136" s="10">
        <f t="shared" si="9"/>
        <v>0.99991127067222696</v>
      </c>
      <c r="J136" s="17">
        <f t="shared" si="6"/>
        <v>2256.1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216</v>
      </c>
      <c r="C137" s="9">
        <v>279</v>
      </c>
      <c r="D137" s="9">
        <v>23</v>
      </c>
      <c r="E137" s="9">
        <v>66</v>
      </c>
      <c r="F137" s="9" t="s">
        <v>23</v>
      </c>
      <c r="G137" s="9">
        <v>66</v>
      </c>
      <c r="H137" s="9">
        <f t="shared" si="8"/>
        <v>0</v>
      </c>
      <c r="I137" s="10">
        <f t="shared" si="9"/>
        <v>1</v>
      </c>
      <c r="J137" s="17">
        <f t="shared" si="6"/>
        <v>1518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217</v>
      </c>
      <c r="C138" s="9">
        <v>280</v>
      </c>
      <c r="D138" s="9">
        <v>151</v>
      </c>
      <c r="E138" s="9">
        <v>17.375499999999999</v>
      </c>
      <c r="F138" s="9" t="s">
        <v>31</v>
      </c>
      <c r="G138" s="9">
        <v>17.38</v>
      </c>
      <c r="H138" s="9">
        <f t="shared" si="8"/>
        <v>-4.5000000000001705E-3</v>
      </c>
      <c r="I138" s="10">
        <f t="shared" si="9"/>
        <v>1.0002589853529396</v>
      </c>
      <c r="J138" s="17">
        <f t="shared" si="6"/>
        <v>2624.3799999999997</v>
      </c>
      <c r="K138" s="16"/>
      <c r="L138" s="17">
        <f t="shared" si="7"/>
        <v>0</v>
      </c>
    </row>
    <row r="139" spans="1:12" x14ac:dyDescent="0.25">
      <c r="A139" s="9" t="s">
        <v>22</v>
      </c>
      <c r="B139" s="29" t="s">
        <v>218</v>
      </c>
      <c r="C139" s="9">
        <v>282</v>
      </c>
      <c r="D139" s="9">
        <v>350</v>
      </c>
      <c r="E139" s="9">
        <v>1</v>
      </c>
      <c r="F139" s="9" t="s">
        <v>12</v>
      </c>
      <c r="G139" s="9">
        <v>0</v>
      </c>
      <c r="H139" s="9">
        <f t="shared" si="8"/>
        <v>1</v>
      </c>
      <c r="I139" s="10">
        <f t="shared" si="9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32</v>
      </c>
      <c r="B140" s="29" t="s">
        <v>218</v>
      </c>
      <c r="C140" s="9">
        <v>282</v>
      </c>
      <c r="D140" s="9">
        <v>300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300</v>
      </c>
      <c r="K140" s="16"/>
      <c r="L140" s="17">
        <f t="shared" si="7"/>
        <v>0</v>
      </c>
    </row>
    <row r="141" spans="1:12" x14ac:dyDescent="0.25">
      <c r="A141" s="9" t="s">
        <v>21</v>
      </c>
      <c r="B141" s="29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400</v>
      </c>
      <c r="K141" s="16"/>
      <c r="L141" s="17">
        <f t="shared" si="7"/>
        <v>0</v>
      </c>
    </row>
    <row r="142" spans="1:12" x14ac:dyDescent="0.25">
      <c r="A142" s="9" t="s">
        <v>34</v>
      </c>
      <c r="B142" s="29" t="s">
        <v>313</v>
      </c>
      <c r="C142" s="9">
        <v>287</v>
      </c>
      <c r="D142" s="9">
        <v>800</v>
      </c>
      <c r="E142" s="9">
        <v>1</v>
      </c>
      <c r="F142" s="9" t="s">
        <v>13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6"/>
        <v>800</v>
      </c>
      <c r="K142" s="16"/>
      <c r="L142" s="17">
        <f t="shared" si="7"/>
        <v>0</v>
      </c>
    </row>
    <row r="143" spans="1:12" x14ac:dyDescent="0.25">
      <c r="A143" s="9" t="s">
        <v>59</v>
      </c>
      <c r="B143" s="29" t="s">
        <v>274</v>
      </c>
      <c r="C143" s="9">
        <v>289</v>
      </c>
      <c r="D143" s="9">
        <v>75</v>
      </c>
      <c r="E143" s="9">
        <v>46</v>
      </c>
      <c r="F143" s="9" t="s">
        <v>31</v>
      </c>
      <c r="G143" s="9">
        <v>46</v>
      </c>
      <c r="H143" s="9">
        <f t="shared" si="8"/>
        <v>0</v>
      </c>
      <c r="I143" s="10">
        <f t="shared" si="9"/>
        <v>1</v>
      </c>
      <c r="J143" s="17">
        <f t="shared" si="6"/>
        <v>3450</v>
      </c>
      <c r="K143" s="16"/>
      <c r="L143" s="17">
        <f t="shared" si="7"/>
        <v>0</v>
      </c>
    </row>
    <row r="144" spans="1:12" x14ac:dyDescent="0.25">
      <c r="A144" s="9" t="s">
        <v>33</v>
      </c>
      <c r="B144" s="29" t="s">
        <v>221</v>
      </c>
      <c r="C144" s="9">
        <v>299</v>
      </c>
      <c r="D144" s="9">
        <v>10240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ref="J144:J152" si="10">D144*G144</f>
        <v>10240</v>
      </c>
      <c r="K144" s="16"/>
      <c r="L144" s="17">
        <f t="shared" ref="L144:L152" si="11">D144*E144*K144</f>
        <v>0</v>
      </c>
    </row>
    <row r="145" spans="1:12" x14ac:dyDescent="0.25">
      <c r="A145" s="9" t="s">
        <v>18</v>
      </c>
      <c r="B145" s="29" t="s">
        <v>222</v>
      </c>
      <c r="C145" s="9">
        <v>350</v>
      </c>
      <c r="D145" s="9">
        <v>1</v>
      </c>
      <c r="E145" s="9">
        <v>3</v>
      </c>
      <c r="F145" s="9" t="s">
        <v>12</v>
      </c>
      <c r="G145" s="9">
        <v>0</v>
      </c>
      <c r="H145" s="9">
        <f t="shared" si="8"/>
        <v>3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289</v>
      </c>
      <c r="C146" s="9">
        <v>352</v>
      </c>
      <c r="D146" s="9">
        <v>1</v>
      </c>
      <c r="E146" s="9">
        <v>3</v>
      </c>
      <c r="F146" s="9" t="s">
        <v>12</v>
      </c>
      <c r="G146" s="9">
        <v>0</v>
      </c>
      <c r="H146" s="9">
        <f t="shared" si="8"/>
        <v>3</v>
      </c>
      <c r="I146" s="10">
        <f t="shared" si="9"/>
        <v>0</v>
      </c>
      <c r="J146" s="17">
        <f t="shared" si="10"/>
        <v>0</v>
      </c>
      <c r="K146" s="16"/>
      <c r="L146" s="17">
        <f t="shared" si="11"/>
        <v>0</v>
      </c>
    </row>
    <row r="147" spans="1:12" x14ac:dyDescent="0.25">
      <c r="A147" s="9" t="s">
        <v>21</v>
      </c>
      <c r="B147" s="29" t="s">
        <v>490</v>
      </c>
      <c r="C147" s="9">
        <v>376</v>
      </c>
      <c r="D147" s="9">
        <v>16.146000000000001</v>
      </c>
      <c r="E147" s="9">
        <f>E89*47%</f>
        <v>170.28993</v>
      </c>
      <c r="F147" s="9" t="s">
        <v>10</v>
      </c>
      <c r="G147" s="9">
        <f>E147</f>
        <v>170.28993</v>
      </c>
      <c r="H147" s="9">
        <f t="shared" si="8"/>
        <v>0</v>
      </c>
      <c r="I147" s="10">
        <f t="shared" ref="I147" si="12">(G147/E147)</f>
        <v>1</v>
      </c>
      <c r="J147" s="18">
        <f t="shared" ref="J147" si="13">D147*E147*I147</f>
        <v>2749.50120978</v>
      </c>
      <c r="K147" s="10"/>
      <c r="L147" s="18">
        <f t="shared" si="11"/>
        <v>0</v>
      </c>
    </row>
    <row r="148" spans="1:12" x14ac:dyDescent="0.25">
      <c r="A148" s="9" t="s">
        <v>18</v>
      </c>
      <c r="B148" s="29" t="s">
        <v>229</v>
      </c>
      <c r="C148" s="9">
        <v>406</v>
      </c>
      <c r="D148" s="9">
        <v>2020.8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0"/>
        <v>2020.8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230</v>
      </c>
      <c r="C149" s="9">
        <v>407</v>
      </c>
      <c r="D149" s="9">
        <v>1000</v>
      </c>
      <c r="E149" s="9">
        <v>1</v>
      </c>
      <c r="F149" s="9" t="s">
        <v>13</v>
      </c>
      <c r="G149" s="9">
        <v>0.5</v>
      </c>
      <c r="H149" s="9">
        <f t="shared" si="8"/>
        <v>0.5</v>
      </c>
      <c r="I149" s="10">
        <f t="shared" si="9"/>
        <v>0.5</v>
      </c>
      <c r="J149" s="17">
        <f t="shared" si="10"/>
        <v>500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264</v>
      </c>
      <c r="C150" s="9">
        <v>421</v>
      </c>
      <c r="D150" s="9">
        <v>1500</v>
      </c>
      <c r="E150" s="9">
        <v>1</v>
      </c>
      <c r="F150" s="9" t="s">
        <v>13</v>
      </c>
      <c r="G150" s="9">
        <v>0.5</v>
      </c>
      <c r="H150" s="9">
        <f t="shared" si="8"/>
        <v>0.5</v>
      </c>
      <c r="I150" s="10">
        <f t="shared" si="9"/>
        <v>0.5</v>
      </c>
      <c r="J150" s="17">
        <f t="shared" si="10"/>
        <v>750</v>
      </c>
      <c r="K150" s="16"/>
      <c r="L150" s="17">
        <f t="shared" si="11"/>
        <v>0</v>
      </c>
    </row>
    <row r="151" spans="1:12" x14ac:dyDescent="0.25">
      <c r="A151" s="9" t="s">
        <v>24</v>
      </c>
      <c r="B151" s="29" t="s">
        <v>291</v>
      </c>
      <c r="C151" s="9">
        <v>425</v>
      </c>
      <c r="D151" s="9">
        <v>3000</v>
      </c>
      <c r="E151" s="9">
        <v>1</v>
      </c>
      <c r="F151" s="9" t="s">
        <v>13</v>
      </c>
      <c r="G151" s="9">
        <v>0.5</v>
      </c>
      <c r="H151" s="9">
        <f t="shared" si="8"/>
        <v>0.5</v>
      </c>
      <c r="I151" s="10">
        <f t="shared" si="9"/>
        <v>0.5</v>
      </c>
      <c r="J151" s="17">
        <f t="shared" si="10"/>
        <v>1500</v>
      </c>
      <c r="K151" s="16"/>
      <c r="L151" s="17">
        <f t="shared" si="11"/>
        <v>0</v>
      </c>
    </row>
    <row r="152" spans="1:12" x14ac:dyDescent="0.25">
      <c r="A152" s="9" t="s">
        <v>59</v>
      </c>
      <c r="B152" s="29" t="s">
        <v>339</v>
      </c>
      <c r="C152" s="9">
        <v>436</v>
      </c>
      <c r="D152" s="9">
        <v>873.67</v>
      </c>
      <c r="E152" s="9">
        <v>4.1870000000000003</v>
      </c>
      <c r="F152" s="9" t="s">
        <v>10</v>
      </c>
      <c r="G152" s="9">
        <v>4.1900000000000004</v>
      </c>
      <c r="H152" s="9">
        <f t="shared" si="8"/>
        <v>-3.0000000000001137E-3</v>
      </c>
      <c r="I152" s="10">
        <f t="shared" si="9"/>
        <v>1.0007165034631</v>
      </c>
      <c r="J152" s="17">
        <f t="shared" si="10"/>
        <v>3660.6773000000003</v>
      </c>
      <c r="K152" s="16"/>
      <c r="L152" s="17">
        <f t="shared" si="11"/>
        <v>0</v>
      </c>
    </row>
    <row r="153" spans="1:12" x14ac:dyDescent="0.25">
      <c r="A153" s="9" t="s">
        <v>59</v>
      </c>
      <c r="B153" s="29" t="s">
        <v>340</v>
      </c>
      <c r="C153" s="9">
        <v>442</v>
      </c>
      <c r="D153" s="9">
        <v>222.42500000000001</v>
      </c>
      <c r="E153" s="9">
        <v>16.452000000000002</v>
      </c>
      <c r="F153" s="9" t="s">
        <v>10</v>
      </c>
      <c r="G153" s="9">
        <v>16.45</v>
      </c>
      <c r="H153" s="9">
        <f t="shared" si="8"/>
        <v>2.0000000000024443E-3</v>
      </c>
      <c r="I153" s="10">
        <f t="shared" si="9"/>
        <v>0.99987843423291989</v>
      </c>
      <c r="J153" s="17">
        <f t="shared" ref="J153:J165" si="14">D153*G153</f>
        <v>3658.8912500000001</v>
      </c>
      <c r="K153" s="16"/>
      <c r="L153" s="17">
        <f t="shared" ref="L153:L165" si="15">D153*E153*K153</f>
        <v>0</v>
      </c>
    </row>
    <row r="154" spans="1:12" x14ac:dyDescent="0.25">
      <c r="A154" s="9" t="s">
        <v>75</v>
      </c>
      <c r="B154" s="29" t="s">
        <v>329</v>
      </c>
      <c r="C154" s="9">
        <v>459</v>
      </c>
      <c r="D154" s="9">
        <v>193.75</v>
      </c>
      <c r="E154" s="9">
        <v>33.023000000000003</v>
      </c>
      <c r="F154" s="9" t="s">
        <v>10</v>
      </c>
      <c r="G154" s="9">
        <v>33.020000000000003</v>
      </c>
      <c r="H154" s="9">
        <f t="shared" si="8"/>
        <v>3.0000000000001137E-3</v>
      </c>
      <c r="I154" s="10">
        <f t="shared" si="9"/>
        <v>0.99990915422584259</v>
      </c>
      <c r="J154" s="17">
        <f t="shared" si="14"/>
        <v>6397.6250000000009</v>
      </c>
      <c r="K154" s="16"/>
      <c r="L154" s="17">
        <f t="shared" si="15"/>
        <v>0</v>
      </c>
    </row>
    <row r="155" spans="1:12" x14ac:dyDescent="0.25">
      <c r="A155" s="9" t="s">
        <v>75</v>
      </c>
      <c r="B155" s="29" t="s">
        <v>330</v>
      </c>
      <c r="C155" s="9">
        <v>460</v>
      </c>
      <c r="D155" s="9">
        <v>139.93199999999999</v>
      </c>
      <c r="E155" s="9">
        <v>100.83</v>
      </c>
      <c r="F155" s="9" t="s">
        <v>10</v>
      </c>
      <c r="G155" s="9">
        <v>100.83</v>
      </c>
      <c r="H155" s="9">
        <f t="shared" si="8"/>
        <v>0</v>
      </c>
      <c r="I155" s="10">
        <f t="shared" si="9"/>
        <v>1</v>
      </c>
      <c r="J155" s="17">
        <f t="shared" si="14"/>
        <v>14109.343559999999</v>
      </c>
      <c r="K155" s="16"/>
      <c r="L155" s="17">
        <f t="shared" si="15"/>
        <v>0</v>
      </c>
    </row>
    <row r="156" spans="1:12" x14ac:dyDescent="0.25">
      <c r="A156" s="9" t="s">
        <v>75</v>
      </c>
      <c r="B156" s="29" t="s">
        <v>331</v>
      </c>
      <c r="C156" s="9">
        <v>461</v>
      </c>
      <c r="D156" s="9">
        <v>193.75200000000001</v>
      </c>
      <c r="E156" s="9">
        <v>15.227</v>
      </c>
      <c r="F156" s="9" t="s">
        <v>10</v>
      </c>
      <c r="G156" s="9">
        <v>15.23</v>
      </c>
      <c r="H156" s="9">
        <f t="shared" si="8"/>
        <v>-3.0000000000001137E-3</v>
      </c>
      <c r="I156" s="10">
        <f t="shared" si="9"/>
        <v>1.0001970184540618</v>
      </c>
      <c r="J156" s="17">
        <f t="shared" si="14"/>
        <v>2950.8429600000004</v>
      </c>
      <c r="K156" s="16"/>
      <c r="L156" s="17">
        <f t="shared" si="15"/>
        <v>0</v>
      </c>
    </row>
    <row r="157" spans="1:12" x14ac:dyDescent="0.25">
      <c r="A157" s="9" t="s">
        <v>24</v>
      </c>
      <c r="B157" s="29" t="s">
        <v>341</v>
      </c>
      <c r="C157" s="9">
        <v>464</v>
      </c>
      <c r="D157" s="9">
        <v>1000</v>
      </c>
      <c r="E157" s="9">
        <v>1</v>
      </c>
      <c r="F157" s="9" t="s">
        <v>13</v>
      </c>
      <c r="G157" s="9">
        <v>0.5</v>
      </c>
      <c r="H157" s="9">
        <f t="shared" si="8"/>
        <v>0.5</v>
      </c>
      <c r="I157" s="10">
        <f t="shared" si="9"/>
        <v>0.5</v>
      </c>
      <c r="J157" s="17">
        <f t="shared" si="14"/>
        <v>500</v>
      </c>
      <c r="K157" s="16"/>
      <c r="L157" s="17">
        <f t="shared" si="15"/>
        <v>0</v>
      </c>
    </row>
    <row r="158" spans="1:12" x14ac:dyDescent="0.25">
      <c r="A158" s="9" t="s">
        <v>24</v>
      </c>
      <c r="B158" s="29" t="s">
        <v>393</v>
      </c>
      <c r="C158" s="9">
        <v>486</v>
      </c>
      <c r="D158" s="9">
        <v>1000</v>
      </c>
      <c r="E158" s="9">
        <v>1</v>
      </c>
      <c r="F158" s="9" t="s">
        <v>13</v>
      </c>
      <c r="G158" s="9">
        <v>0.5</v>
      </c>
      <c r="H158" s="9">
        <f t="shared" si="8"/>
        <v>0.5</v>
      </c>
      <c r="I158" s="10">
        <f t="shared" si="9"/>
        <v>0.5</v>
      </c>
      <c r="J158" s="17">
        <f t="shared" si="14"/>
        <v>500</v>
      </c>
      <c r="K158" s="16"/>
      <c r="L158" s="17">
        <f t="shared" si="15"/>
        <v>0</v>
      </c>
    </row>
    <row r="159" spans="1:12" x14ac:dyDescent="0.25">
      <c r="A159" s="9" t="s">
        <v>9</v>
      </c>
      <c r="B159" s="29" t="s">
        <v>347</v>
      </c>
      <c r="C159" s="9">
        <v>510</v>
      </c>
      <c r="D159" s="9">
        <v>7500</v>
      </c>
      <c r="E159" s="9">
        <v>0.36199999999999999</v>
      </c>
      <c r="F159" s="9" t="s">
        <v>16</v>
      </c>
      <c r="G159" s="9">
        <v>0.36</v>
      </c>
      <c r="H159" s="9">
        <f t="shared" si="8"/>
        <v>2.0000000000000018E-3</v>
      </c>
      <c r="I159" s="10">
        <f t="shared" si="9"/>
        <v>0.99447513812154698</v>
      </c>
      <c r="J159" s="17">
        <f t="shared" si="14"/>
        <v>2700</v>
      </c>
      <c r="K159" s="16"/>
      <c r="L159" s="17">
        <f t="shared" si="15"/>
        <v>0</v>
      </c>
    </row>
    <row r="160" spans="1:12" x14ac:dyDescent="0.25">
      <c r="A160" s="9" t="s">
        <v>9</v>
      </c>
      <c r="B160" s="29" t="s">
        <v>348</v>
      </c>
      <c r="C160" s="9">
        <v>511</v>
      </c>
      <c r="D160" s="9">
        <v>7500</v>
      </c>
      <c r="E160" s="9">
        <v>0.23400000000000001</v>
      </c>
      <c r="F160" s="9" t="s">
        <v>16</v>
      </c>
      <c r="G160" s="9">
        <v>0.23</v>
      </c>
      <c r="H160" s="9">
        <f t="shared" si="8"/>
        <v>4.0000000000000036E-3</v>
      </c>
      <c r="I160" s="10">
        <f t="shared" si="9"/>
        <v>0.98290598290598286</v>
      </c>
      <c r="J160" s="17">
        <f t="shared" si="14"/>
        <v>1725</v>
      </c>
      <c r="K160" s="16"/>
      <c r="L160" s="17">
        <f t="shared" si="15"/>
        <v>0</v>
      </c>
    </row>
    <row r="161" spans="1:12" x14ac:dyDescent="0.25">
      <c r="A161" s="9" t="s">
        <v>20</v>
      </c>
      <c r="B161" s="29" t="s">
        <v>373</v>
      </c>
      <c r="C161" s="9">
        <v>525</v>
      </c>
      <c r="D161" s="9">
        <v>215.28</v>
      </c>
      <c r="E161" s="9">
        <v>11.54</v>
      </c>
      <c r="F161" s="9" t="s">
        <v>10</v>
      </c>
      <c r="G161" s="9">
        <v>11.54</v>
      </c>
      <c r="H161" s="9">
        <f t="shared" si="8"/>
        <v>0</v>
      </c>
      <c r="I161" s="10">
        <f t="shared" si="9"/>
        <v>1</v>
      </c>
      <c r="J161" s="17">
        <f t="shared" si="14"/>
        <v>2484.3311999999996</v>
      </c>
      <c r="K161" s="16"/>
      <c r="L161" s="17">
        <f t="shared" si="15"/>
        <v>0</v>
      </c>
    </row>
    <row r="162" spans="1:12" x14ac:dyDescent="0.25">
      <c r="A162" s="9" t="s">
        <v>20</v>
      </c>
      <c r="B162" s="29" t="s">
        <v>374</v>
      </c>
      <c r="C162" s="9">
        <v>526</v>
      </c>
      <c r="D162" s="9">
        <v>107.64</v>
      </c>
      <c r="E162" s="9">
        <v>4.68</v>
      </c>
      <c r="F162" s="9" t="s">
        <v>10</v>
      </c>
      <c r="G162" s="9">
        <v>4.68</v>
      </c>
      <c r="H162" s="9">
        <f t="shared" si="8"/>
        <v>0</v>
      </c>
      <c r="I162" s="10">
        <f t="shared" si="9"/>
        <v>1</v>
      </c>
      <c r="J162" s="17">
        <f t="shared" si="14"/>
        <v>503.75519999999995</v>
      </c>
      <c r="K162" s="16"/>
      <c r="L162" s="17">
        <f t="shared" si="15"/>
        <v>0</v>
      </c>
    </row>
    <row r="163" spans="1:12" x14ac:dyDescent="0.25">
      <c r="A163" s="9" t="s">
        <v>20</v>
      </c>
      <c r="B163" s="29" t="s">
        <v>375</v>
      </c>
      <c r="C163" s="9">
        <v>527</v>
      </c>
      <c r="D163" s="9">
        <v>107.64</v>
      </c>
      <c r="E163" s="9">
        <v>4.68</v>
      </c>
      <c r="F163" s="9" t="s">
        <v>10</v>
      </c>
      <c r="G163" s="9">
        <v>4.68</v>
      </c>
      <c r="H163" s="9">
        <f t="shared" si="8"/>
        <v>0</v>
      </c>
      <c r="I163" s="10">
        <f t="shared" si="9"/>
        <v>1</v>
      </c>
      <c r="J163" s="17">
        <f t="shared" si="14"/>
        <v>503.75519999999995</v>
      </c>
      <c r="K163" s="16"/>
      <c r="L163" s="17">
        <f t="shared" si="15"/>
        <v>0</v>
      </c>
    </row>
    <row r="164" spans="1:12" x14ac:dyDescent="0.25">
      <c r="A164" s="9" t="s">
        <v>20</v>
      </c>
      <c r="B164" s="29" t="s">
        <v>376</v>
      </c>
      <c r="C164" s="9">
        <v>528</v>
      </c>
      <c r="D164" s="9">
        <v>200</v>
      </c>
      <c r="E164" s="9">
        <v>2</v>
      </c>
      <c r="F164" s="9" t="s">
        <v>10</v>
      </c>
      <c r="G164" s="9">
        <v>2</v>
      </c>
      <c r="H164" s="9">
        <f t="shared" si="8"/>
        <v>0</v>
      </c>
      <c r="I164" s="10">
        <f t="shared" si="9"/>
        <v>1</v>
      </c>
      <c r="J164" s="17">
        <f t="shared" si="14"/>
        <v>400</v>
      </c>
      <c r="K164" s="16"/>
      <c r="L164" s="17">
        <f t="shared" si="15"/>
        <v>0</v>
      </c>
    </row>
    <row r="165" spans="1:12" x14ac:dyDescent="0.25">
      <c r="A165" s="9" t="s">
        <v>29</v>
      </c>
      <c r="B165" s="29" t="s">
        <v>275</v>
      </c>
      <c r="C165" s="9">
        <v>549</v>
      </c>
      <c r="D165" s="9">
        <v>800</v>
      </c>
      <c r="E165" s="9">
        <v>1</v>
      </c>
      <c r="F165" s="9" t="s">
        <v>12</v>
      </c>
      <c r="G165" s="9">
        <v>1</v>
      </c>
      <c r="H165" s="9">
        <f t="shared" si="8"/>
        <v>0</v>
      </c>
      <c r="I165" s="10">
        <f t="shared" si="9"/>
        <v>1</v>
      </c>
      <c r="J165" s="17">
        <f t="shared" si="14"/>
        <v>800</v>
      </c>
      <c r="K165" s="16"/>
      <c r="L165" s="17">
        <f t="shared" si="15"/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3:O165"/>
  <sheetViews>
    <sheetView topLeftCell="C1" zoomScale="85" zoomScaleNormal="85" workbookViewId="0">
      <selection activeCell="B138" sqref="B138"/>
    </sheetView>
  </sheetViews>
  <sheetFormatPr defaultRowHeight="15" x14ac:dyDescent="0.25"/>
  <cols>
    <col min="1" max="1" width="29.85546875" customWidth="1"/>
    <col min="2" max="2" width="46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0.01</v>
      </c>
      <c r="F11" s="9" t="s">
        <v>14</v>
      </c>
      <c r="G11" s="9">
        <v>0</v>
      </c>
      <c r="H11" s="9">
        <f t="shared" si="0"/>
        <v>0.01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39</v>
      </c>
      <c r="B12" s="29" t="s">
        <v>92</v>
      </c>
      <c r="C12" s="9">
        <v>13</v>
      </c>
      <c r="D12" s="9">
        <v>141.12</v>
      </c>
      <c r="E12" s="9">
        <v>27.5</v>
      </c>
      <c r="F12" s="9" t="s">
        <v>14</v>
      </c>
      <c r="G12" s="9">
        <v>27.5</v>
      </c>
      <c r="H12" s="9">
        <f t="shared" si="0"/>
        <v>0</v>
      </c>
      <c r="I12" s="10">
        <f t="shared" si="1"/>
        <v>1</v>
      </c>
      <c r="J12" s="17">
        <f t="shared" si="2"/>
        <v>3880.8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41</v>
      </c>
      <c r="B13" s="29" t="s">
        <v>93</v>
      </c>
      <c r="C13" s="9">
        <v>14</v>
      </c>
      <c r="D13" s="9">
        <v>22</v>
      </c>
      <c r="E13" s="9">
        <v>59.29</v>
      </c>
      <c r="F13" s="9" t="s">
        <v>10</v>
      </c>
      <c r="G13" s="9">
        <v>0</v>
      </c>
      <c r="H13" s="9">
        <f t="shared" si="0"/>
        <v>59.29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0</v>
      </c>
      <c r="H18" s="9">
        <f t="shared" si="0"/>
        <v>5.9290000000000003</v>
      </c>
      <c r="I18" s="10">
        <f t="shared" si="1"/>
        <v>0</v>
      </c>
      <c r="J18" s="17">
        <f t="shared" si="2"/>
        <v>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2590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8750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3.0000000000001137E-3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37.03</v>
      </c>
      <c r="H28" s="9">
        <f t="shared" si="0"/>
        <v>22.921700000000001</v>
      </c>
      <c r="I28" s="10">
        <f t="shared" si="1"/>
        <v>0.61766388609497314</v>
      </c>
      <c r="J28" s="17">
        <f t="shared" si="2"/>
        <v>11160.545760000001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16.11</v>
      </c>
      <c r="H32" s="9">
        <f t="shared" si="0"/>
        <v>0</v>
      </c>
      <c r="I32" s="10">
        <f t="shared" si="1"/>
        <v>1</v>
      </c>
      <c r="J32" s="17">
        <f t="shared" si="2"/>
        <v>4855.4251199999999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915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3500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980.00000000000011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17.63</v>
      </c>
      <c r="H48" s="9">
        <f t="shared" si="0"/>
        <v>0</v>
      </c>
      <c r="I48" s="10">
        <f t="shared" si="1"/>
        <v>1</v>
      </c>
      <c r="J48" s="17">
        <f t="shared" si="2"/>
        <v>5313.5409599999994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1260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1190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0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105.00000000000001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2.0000000000095497E-3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0</v>
      </c>
      <c r="H67" s="9">
        <f t="shared" si="0"/>
        <v>30.49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0</v>
      </c>
      <c r="H68" s="9">
        <f t="shared" si="0"/>
        <v>46.88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0</v>
      </c>
      <c r="H69" s="9">
        <f t="shared" ref="H69:H132" si="4">E69-G69</f>
        <v>1.1399999999999999</v>
      </c>
      <c r="I69" s="10">
        <f t="shared" ref="I69:I132" si="5">G69/E69</f>
        <v>0</v>
      </c>
      <c r="J69" s="17">
        <f t="shared" ref="J69:J143" si="6">D69*G69</f>
        <v>0</v>
      </c>
      <c r="K69" s="16"/>
      <c r="L69" s="17">
        <f t="shared" ref="L69:L143" si="7">D69*E69*K69</f>
        <v>0</v>
      </c>
    </row>
    <row r="70" spans="1:12" x14ac:dyDescent="0.25">
      <c r="A70" s="9" t="s">
        <v>75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41</v>
      </c>
      <c r="B71" s="2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0</v>
      </c>
      <c r="H71" s="9">
        <f t="shared" si="4"/>
        <v>177.42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75</v>
      </c>
      <c r="B72" s="29" t="s">
        <v>147</v>
      </c>
      <c r="C72" s="9">
        <v>141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4"/>
        <v>0</v>
      </c>
      <c r="I72" s="10">
        <f t="shared" si="5"/>
        <v>1</v>
      </c>
      <c r="J72" s="17">
        <f t="shared" si="6"/>
        <v>1909.0391999999999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0</v>
      </c>
      <c r="H73" s="9">
        <f t="shared" si="4"/>
        <v>60.55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41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0</v>
      </c>
      <c r="H74" s="9">
        <f t="shared" si="4"/>
        <v>166.76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148</v>
      </c>
      <c r="C75" s="9">
        <v>145</v>
      </c>
      <c r="D75" s="9">
        <v>139.93199999999999</v>
      </c>
      <c r="E75" s="9">
        <v>60.55</v>
      </c>
      <c r="F75" s="9" t="s">
        <v>10</v>
      </c>
      <c r="G75" s="9">
        <v>60.55</v>
      </c>
      <c r="H75" s="9">
        <f t="shared" si="4"/>
        <v>0</v>
      </c>
      <c r="I75" s="10">
        <f t="shared" si="5"/>
        <v>1</v>
      </c>
      <c r="J75" s="17">
        <f t="shared" si="6"/>
        <v>8472.882599999999</v>
      </c>
      <c r="K75" s="16"/>
      <c r="L75" s="17">
        <f t="shared" si="7"/>
        <v>0</v>
      </c>
    </row>
    <row r="76" spans="1:12" x14ac:dyDescent="0.25">
      <c r="A76" s="9" t="s">
        <v>75</v>
      </c>
      <c r="B76" s="29" t="s">
        <v>149</v>
      </c>
      <c r="C76" s="9">
        <v>146</v>
      </c>
      <c r="D76" s="9">
        <v>139.93199999999999</v>
      </c>
      <c r="E76" s="9">
        <v>166.76</v>
      </c>
      <c r="F76" s="9" t="s">
        <v>10</v>
      </c>
      <c r="G76" s="9">
        <v>166.76</v>
      </c>
      <c r="H76" s="9">
        <f t="shared" si="4"/>
        <v>0</v>
      </c>
      <c r="I76" s="10">
        <f t="shared" si="5"/>
        <v>1</v>
      </c>
      <c r="J76" s="17">
        <f t="shared" si="6"/>
        <v>23335.060319999997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150</v>
      </c>
      <c r="C77" s="9">
        <v>147</v>
      </c>
      <c r="D77" s="9">
        <v>193.75200000000001</v>
      </c>
      <c r="E77" s="9">
        <v>165.15100000000001</v>
      </c>
      <c r="F77" s="9" t="s">
        <v>10</v>
      </c>
      <c r="G77" s="9">
        <v>0</v>
      </c>
      <c r="H77" s="9">
        <f t="shared" si="4"/>
        <v>165.15100000000001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75</v>
      </c>
      <c r="B78" s="29" t="s">
        <v>150</v>
      </c>
      <c r="C78" s="9">
        <v>148</v>
      </c>
      <c r="D78" s="9">
        <v>193.75200000000001</v>
      </c>
      <c r="E78" s="9">
        <v>165.15100000000001</v>
      </c>
      <c r="F78" s="9" t="s">
        <v>10</v>
      </c>
      <c r="G78" s="9">
        <v>165.15</v>
      </c>
      <c r="H78" s="9">
        <f t="shared" si="4"/>
        <v>1.0000000000047748E-3</v>
      </c>
      <c r="I78" s="10">
        <f t="shared" si="5"/>
        <v>0.99999394493524107</v>
      </c>
      <c r="J78" s="17">
        <f t="shared" si="6"/>
        <v>31998.142800000001</v>
      </c>
      <c r="K78" s="16"/>
      <c r="L78" s="17">
        <f t="shared" si="7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13000</v>
      </c>
      <c r="E79" s="9">
        <v>1</v>
      </c>
      <c r="F79" s="9" t="s">
        <v>12</v>
      </c>
      <c r="G79" s="9">
        <v>1</v>
      </c>
      <c r="H79" s="9">
        <f t="shared" si="4"/>
        <v>0</v>
      </c>
      <c r="I79" s="10">
        <f t="shared" si="5"/>
        <v>1</v>
      </c>
      <c r="J79" s="17">
        <f t="shared" si="6"/>
        <v>13000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152</v>
      </c>
      <c r="C80" s="9">
        <v>151</v>
      </c>
      <c r="D80" s="9">
        <v>139.93199999999999</v>
      </c>
      <c r="E80" s="9">
        <v>61.661999999999999</v>
      </c>
      <c r="F80" s="9" t="s">
        <v>10</v>
      </c>
      <c r="G80" s="9">
        <v>0</v>
      </c>
      <c r="H80" s="9">
        <f t="shared" si="4"/>
        <v>61.661999999999999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153</v>
      </c>
      <c r="C81" s="9">
        <v>152</v>
      </c>
      <c r="D81" s="9">
        <v>139.93199999999999</v>
      </c>
      <c r="E81" s="9">
        <v>175.88300000000001</v>
      </c>
      <c r="F81" s="9" t="s">
        <v>10</v>
      </c>
      <c r="G81" s="9">
        <v>0</v>
      </c>
      <c r="H81" s="9">
        <f t="shared" si="4"/>
        <v>175.88300000000001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75</v>
      </c>
      <c r="B82" s="29" t="s">
        <v>152</v>
      </c>
      <c r="C82" s="9">
        <v>154</v>
      </c>
      <c r="D82" s="9">
        <v>139.93199999999999</v>
      </c>
      <c r="E82" s="9">
        <v>61.661999999999999</v>
      </c>
      <c r="F82" s="9" t="s">
        <v>10</v>
      </c>
      <c r="G82" s="9">
        <v>61.66</v>
      </c>
      <c r="H82" s="9">
        <f t="shared" si="4"/>
        <v>2.0000000000024443E-3</v>
      </c>
      <c r="I82" s="10">
        <f t="shared" si="5"/>
        <v>0.99996756511303553</v>
      </c>
      <c r="J82" s="17">
        <f t="shared" si="6"/>
        <v>8628.2071199999991</v>
      </c>
      <c r="K82" s="16"/>
      <c r="L82" s="17">
        <f t="shared" si="7"/>
        <v>0</v>
      </c>
    </row>
    <row r="83" spans="1:12" x14ac:dyDescent="0.25">
      <c r="A83" s="9" t="s">
        <v>75</v>
      </c>
      <c r="B83" s="29" t="s">
        <v>153</v>
      </c>
      <c r="C83" s="9">
        <v>155</v>
      </c>
      <c r="D83" s="9">
        <v>139.93199999999999</v>
      </c>
      <c r="E83" s="9">
        <v>175.88300000000001</v>
      </c>
      <c r="F83" s="9" t="s">
        <v>10</v>
      </c>
      <c r="G83" s="9">
        <v>175.88</v>
      </c>
      <c r="H83" s="9">
        <f t="shared" si="4"/>
        <v>3.0000000000143245E-3</v>
      </c>
      <c r="I83" s="10">
        <f t="shared" si="5"/>
        <v>0.99998294320656334</v>
      </c>
      <c r="J83" s="17">
        <f t="shared" si="6"/>
        <v>24611.240159999998</v>
      </c>
      <c r="K83" s="16"/>
      <c r="L83" s="17">
        <f t="shared" si="7"/>
        <v>0</v>
      </c>
    </row>
    <row r="84" spans="1:12" x14ac:dyDescent="0.25">
      <c r="A84" s="9" t="s">
        <v>41</v>
      </c>
      <c r="B84" s="29" t="s">
        <v>154</v>
      </c>
      <c r="C84" s="9">
        <v>156</v>
      </c>
      <c r="D84" s="9">
        <v>193.75200000000001</v>
      </c>
      <c r="E84" s="9">
        <v>136.66999999999999</v>
      </c>
      <c r="F84" s="9" t="s">
        <v>10</v>
      </c>
      <c r="G84" s="9">
        <v>0</v>
      </c>
      <c r="H84" s="9">
        <f t="shared" si="4"/>
        <v>136.66999999999999</v>
      </c>
      <c r="I84" s="10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9" t="s">
        <v>75</v>
      </c>
      <c r="B85" s="29" t="s">
        <v>154</v>
      </c>
      <c r="C85" s="9">
        <v>158</v>
      </c>
      <c r="D85" s="9">
        <v>193.75200000000001</v>
      </c>
      <c r="E85" s="9">
        <v>136.66999999999999</v>
      </c>
      <c r="F85" s="9" t="s">
        <v>10</v>
      </c>
      <c r="G85" s="9">
        <v>136.66999999999999</v>
      </c>
      <c r="H85" s="9">
        <f t="shared" si="4"/>
        <v>0</v>
      </c>
      <c r="I85" s="10">
        <f t="shared" si="5"/>
        <v>1</v>
      </c>
      <c r="J85" s="17">
        <f t="shared" si="6"/>
        <v>26480.08584</v>
      </c>
      <c r="K85" s="16"/>
      <c r="L85" s="17">
        <f t="shared" si="7"/>
        <v>0</v>
      </c>
    </row>
    <row r="86" spans="1:12" x14ac:dyDescent="0.25">
      <c r="A86" s="9" t="s">
        <v>41</v>
      </c>
      <c r="B86" s="29" t="s">
        <v>155</v>
      </c>
      <c r="C86" s="9">
        <v>160</v>
      </c>
      <c r="D86" s="9">
        <v>139.93199999999999</v>
      </c>
      <c r="E86" s="9">
        <v>8.8699999999999992</v>
      </c>
      <c r="F86" s="9" t="s">
        <v>10</v>
      </c>
      <c r="G86" s="9">
        <v>0</v>
      </c>
      <c r="H86" s="9">
        <f t="shared" si="4"/>
        <v>8.8699999999999992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41</v>
      </c>
      <c r="B87" s="29" t="s">
        <v>156</v>
      </c>
      <c r="C87" s="9">
        <v>161</v>
      </c>
      <c r="D87" s="9">
        <v>139.93199999999999</v>
      </c>
      <c r="E87" s="9">
        <v>36.94</v>
      </c>
      <c r="F87" s="9" t="s">
        <v>10</v>
      </c>
      <c r="G87" s="9">
        <v>0</v>
      </c>
      <c r="H87" s="9">
        <f t="shared" si="4"/>
        <v>36.94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9" t="s">
        <v>75</v>
      </c>
      <c r="B88" s="29" t="s">
        <v>155</v>
      </c>
      <c r="C88" s="9">
        <v>162</v>
      </c>
      <c r="D88" s="9">
        <v>139.93199999999999</v>
      </c>
      <c r="E88" s="9">
        <v>8.8699999999999992</v>
      </c>
      <c r="F88" s="9" t="s">
        <v>10</v>
      </c>
      <c r="G88" s="9">
        <v>8.8699999999999992</v>
      </c>
      <c r="H88" s="9">
        <f t="shared" si="4"/>
        <v>0</v>
      </c>
      <c r="I88" s="10">
        <f t="shared" si="5"/>
        <v>1</v>
      </c>
      <c r="J88" s="17">
        <f t="shared" si="6"/>
        <v>1241.1968399999998</v>
      </c>
      <c r="K88" s="16"/>
      <c r="L88" s="17">
        <f t="shared" si="7"/>
        <v>0</v>
      </c>
    </row>
    <row r="89" spans="1:12" x14ac:dyDescent="0.25">
      <c r="A89" s="9" t="s">
        <v>75</v>
      </c>
      <c r="B89" s="29" t="s">
        <v>156</v>
      </c>
      <c r="C89" s="9">
        <v>163</v>
      </c>
      <c r="D89" s="9">
        <v>139.93199999999999</v>
      </c>
      <c r="E89" s="9">
        <v>36.94</v>
      </c>
      <c r="F89" s="9" t="s">
        <v>10</v>
      </c>
      <c r="G89" s="9">
        <v>36.94</v>
      </c>
      <c r="H89" s="9">
        <f t="shared" si="4"/>
        <v>0</v>
      </c>
      <c r="I89" s="10">
        <f t="shared" si="5"/>
        <v>1</v>
      </c>
      <c r="J89" s="17">
        <f t="shared" si="6"/>
        <v>5169.0880799999995</v>
      </c>
      <c r="K89" s="16"/>
      <c r="L89" s="17">
        <f t="shared" si="7"/>
        <v>0</v>
      </c>
    </row>
    <row r="90" spans="1:12" x14ac:dyDescent="0.25">
      <c r="A90" s="9" t="s">
        <v>41</v>
      </c>
      <c r="B90" s="29" t="s">
        <v>157</v>
      </c>
      <c r="C90" s="9">
        <v>165</v>
      </c>
      <c r="D90" s="9">
        <v>193.75200000000001</v>
      </c>
      <c r="E90" s="9">
        <v>112.48</v>
      </c>
      <c r="F90" s="9" t="s">
        <v>10</v>
      </c>
      <c r="G90" s="9">
        <v>0</v>
      </c>
      <c r="H90" s="9">
        <f t="shared" si="4"/>
        <v>112.48</v>
      </c>
      <c r="I90" s="10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A91" s="9" t="s">
        <v>75</v>
      </c>
      <c r="B91" s="29" t="s">
        <v>157</v>
      </c>
      <c r="C91" s="9">
        <v>166</v>
      </c>
      <c r="D91" s="9">
        <v>193.75200000000001</v>
      </c>
      <c r="E91" s="9">
        <v>113</v>
      </c>
      <c r="F91" s="9" t="s">
        <v>10</v>
      </c>
      <c r="G91" s="9">
        <v>113</v>
      </c>
      <c r="H91" s="9">
        <f t="shared" si="4"/>
        <v>0</v>
      </c>
      <c r="I91" s="10">
        <f t="shared" si="5"/>
        <v>1</v>
      </c>
      <c r="J91" s="17">
        <f t="shared" si="6"/>
        <v>21893.976000000002</v>
      </c>
      <c r="K91" s="16"/>
      <c r="L91" s="17">
        <f t="shared" si="7"/>
        <v>0</v>
      </c>
    </row>
    <row r="92" spans="1:12" x14ac:dyDescent="0.25">
      <c r="A92" s="9" t="s">
        <v>38</v>
      </c>
      <c r="B92" s="29" t="s">
        <v>158</v>
      </c>
      <c r="C92" s="9">
        <v>168</v>
      </c>
      <c r="D92" s="9">
        <v>215.28</v>
      </c>
      <c r="E92" s="9">
        <v>118.09</v>
      </c>
      <c r="F92" s="9" t="s">
        <v>10</v>
      </c>
      <c r="G92" s="9">
        <v>118.09</v>
      </c>
      <c r="H92" s="9">
        <f t="shared" si="4"/>
        <v>0</v>
      </c>
      <c r="I92" s="10">
        <f t="shared" si="5"/>
        <v>1</v>
      </c>
      <c r="J92" s="17">
        <f t="shared" si="6"/>
        <v>25422.415199999999</v>
      </c>
      <c r="K92" s="16"/>
      <c r="L92" s="17">
        <f t="shared" si="7"/>
        <v>0</v>
      </c>
    </row>
    <row r="93" spans="1:12" x14ac:dyDescent="0.25">
      <c r="A93" s="9" t="s">
        <v>38</v>
      </c>
      <c r="B93" s="29" t="s">
        <v>159</v>
      </c>
      <c r="C93" s="9">
        <v>170</v>
      </c>
      <c r="D93" s="9">
        <v>215.28</v>
      </c>
      <c r="E93" s="9">
        <v>28.584</v>
      </c>
      <c r="F93" s="9" t="s">
        <v>10</v>
      </c>
      <c r="G93" s="9">
        <v>28.58</v>
      </c>
      <c r="H93" s="9">
        <f t="shared" si="4"/>
        <v>4.0000000000013358E-3</v>
      </c>
      <c r="I93" s="10">
        <f t="shared" si="5"/>
        <v>0.99986006157290785</v>
      </c>
      <c r="J93" s="17">
        <f t="shared" si="6"/>
        <v>6152.7023999999992</v>
      </c>
      <c r="K93" s="16"/>
      <c r="L93" s="17">
        <f t="shared" si="7"/>
        <v>0</v>
      </c>
    </row>
    <row r="94" spans="1:12" x14ac:dyDescent="0.25">
      <c r="A94" s="9" t="s">
        <v>38</v>
      </c>
      <c r="B94" s="29" t="s">
        <v>160</v>
      </c>
      <c r="C94" s="9">
        <v>173</v>
      </c>
      <c r="D94" s="9">
        <v>107.64</v>
      </c>
      <c r="E94" s="9">
        <v>14.246</v>
      </c>
      <c r="F94" s="9" t="s">
        <v>10</v>
      </c>
      <c r="G94" s="9">
        <v>14.25</v>
      </c>
      <c r="H94" s="9">
        <f t="shared" si="4"/>
        <v>-3.9999999999995595E-3</v>
      </c>
      <c r="I94" s="10">
        <f t="shared" si="5"/>
        <v>1.0002807805699845</v>
      </c>
      <c r="J94" s="17">
        <f t="shared" si="6"/>
        <v>1533.8700000000001</v>
      </c>
      <c r="K94" s="16"/>
      <c r="L94" s="17">
        <f t="shared" si="7"/>
        <v>0</v>
      </c>
    </row>
    <row r="95" spans="1:12" x14ac:dyDescent="0.25">
      <c r="A95" s="9" t="s">
        <v>38</v>
      </c>
      <c r="B95" s="29" t="s">
        <v>161</v>
      </c>
      <c r="C95" s="9">
        <v>174</v>
      </c>
      <c r="D95" s="9">
        <v>215.28</v>
      </c>
      <c r="E95" s="9">
        <v>70.64</v>
      </c>
      <c r="F95" s="9" t="s">
        <v>10</v>
      </c>
      <c r="G95" s="9">
        <v>70.64</v>
      </c>
      <c r="H95" s="9">
        <f t="shared" si="4"/>
        <v>0</v>
      </c>
      <c r="I95" s="10">
        <f t="shared" si="5"/>
        <v>1</v>
      </c>
      <c r="J95" s="17">
        <f t="shared" si="6"/>
        <v>15207.379199999999</v>
      </c>
      <c r="K95" s="16"/>
      <c r="L95" s="17">
        <f t="shared" si="7"/>
        <v>0</v>
      </c>
    </row>
    <row r="96" spans="1:12" x14ac:dyDescent="0.25">
      <c r="A96" s="9" t="s">
        <v>38</v>
      </c>
      <c r="B96" s="29" t="s">
        <v>162</v>
      </c>
      <c r="C96" s="9">
        <v>178</v>
      </c>
      <c r="D96" s="9">
        <v>107.64</v>
      </c>
      <c r="E96" s="9">
        <v>14.246</v>
      </c>
      <c r="F96" s="9" t="s">
        <v>10</v>
      </c>
      <c r="G96" s="9">
        <v>14.25</v>
      </c>
      <c r="H96" s="9">
        <f t="shared" si="4"/>
        <v>-3.9999999999995595E-3</v>
      </c>
      <c r="I96" s="10">
        <f t="shared" si="5"/>
        <v>1.0002807805699845</v>
      </c>
      <c r="J96" s="17">
        <f t="shared" si="6"/>
        <v>1533.8700000000001</v>
      </c>
      <c r="K96" s="16"/>
      <c r="L96" s="17">
        <f t="shared" si="7"/>
        <v>0</v>
      </c>
    </row>
    <row r="97" spans="1:12" x14ac:dyDescent="0.25">
      <c r="A97" s="9" t="s">
        <v>38</v>
      </c>
      <c r="B97" s="29" t="s">
        <v>163</v>
      </c>
      <c r="C97" s="9">
        <v>180</v>
      </c>
      <c r="D97" s="9">
        <v>200</v>
      </c>
      <c r="E97" s="9">
        <v>17</v>
      </c>
      <c r="F97" s="9" t="s">
        <v>13</v>
      </c>
      <c r="G97" s="9">
        <v>17</v>
      </c>
      <c r="H97" s="9">
        <f t="shared" si="4"/>
        <v>0</v>
      </c>
      <c r="I97" s="10">
        <f t="shared" si="5"/>
        <v>1</v>
      </c>
      <c r="J97" s="17">
        <f t="shared" si="6"/>
        <v>3400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164</v>
      </c>
      <c r="C98" s="9">
        <v>183</v>
      </c>
      <c r="D98" s="9">
        <v>215.28</v>
      </c>
      <c r="E98" s="9">
        <v>29.914999999999999</v>
      </c>
      <c r="F98" s="9" t="s">
        <v>10</v>
      </c>
      <c r="G98" s="9">
        <v>29.92</v>
      </c>
      <c r="H98" s="9">
        <f t="shared" si="4"/>
        <v>-5.000000000002558E-3</v>
      </c>
      <c r="I98" s="10">
        <f t="shared" si="5"/>
        <v>1.0001671402306536</v>
      </c>
      <c r="J98" s="17">
        <f t="shared" si="6"/>
        <v>6441.1776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165</v>
      </c>
      <c r="C99" s="9">
        <v>185</v>
      </c>
      <c r="D99" s="9">
        <v>96.88</v>
      </c>
      <c r="E99" s="9">
        <v>34.380000000000003</v>
      </c>
      <c r="F99" s="9" t="s">
        <v>10</v>
      </c>
      <c r="G99" s="9">
        <v>34.380000000000003</v>
      </c>
      <c r="H99" s="9">
        <f t="shared" si="4"/>
        <v>0</v>
      </c>
      <c r="I99" s="10">
        <f t="shared" si="5"/>
        <v>1</v>
      </c>
      <c r="J99" s="17">
        <f t="shared" si="6"/>
        <v>3330.7344000000003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326</v>
      </c>
      <c r="C100" s="9">
        <v>186</v>
      </c>
      <c r="D100" s="9">
        <v>16.149999999999999</v>
      </c>
      <c r="E100" s="9">
        <v>362.31900000000002</v>
      </c>
      <c r="F100" s="9" t="s">
        <v>10</v>
      </c>
      <c r="G100" s="9">
        <v>362.32</v>
      </c>
      <c r="H100" s="9">
        <f t="shared" si="4"/>
        <v>-9.9999999997635314E-4</v>
      </c>
      <c r="I100" s="10">
        <f t="shared" si="5"/>
        <v>1.0000027599987855</v>
      </c>
      <c r="J100" s="17">
        <f t="shared" si="6"/>
        <v>5851.4679999999989</v>
      </c>
      <c r="K100" s="16"/>
      <c r="L100" s="17">
        <f t="shared" si="7"/>
        <v>0</v>
      </c>
    </row>
    <row r="101" spans="1:12" x14ac:dyDescent="0.25">
      <c r="A101" s="9" t="s">
        <v>21</v>
      </c>
      <c r="B101" s="29" t="s">
        <v>327</v>
      </c>
      <c r="C101" s="9">
        <v>190</v>
      </c>
      <c r="D101" s="9">
        <v>32.292000000000002</v>
      </c>
      <c r="E101" s="9">
        <v>362.31900000000002</v>
      </c>
      <c r="F101" s="9" t="s">
        <v>10</v>
      </c>
      <c r="G101" s="9">
        <v>362.32</v>
      </c>
      <c r="H101" s="9">
        <f t="shared" si="4"/>
        <v>-9.9999999997635314E-4</v>
      </c>
      <c r="I101" s="10">
        <f t="shared" si="5"/>
        <v>1.0000027599987855</v>
      </c>
      <c r="J101" s="17">
        <f t="shared" si="6"/>
        <v>11700.03744</v>
      </c>
      <c r="K101" s="16"/>
      <c r="L101" s="17">
        <f t="shared" si="7"/>
        <v>0</v>
      </c>
    </row>
    <row r="102" spans="1:12" x14ac:dyDescent="0.25">
      <c r="A102" s="9" t="s">
        <v>21</v>
      </c>
      <c r="B102" s="29" t="s">
        <v>170</v>
      </c>
      <c r="C102" s="9">
        <v>192</v>
      </c>
      <c r="D102" s="9">
        <v>48.438000000000002</v>
      </c>
      <c r="E102" s="9">
        <v>508.3612</v>
      </c>
      <c r="F102" s="9" t="s">
        <v>10</v>
      </c>
      <c r="G102" s="9">
        <v>508.36</v>
      </c>
      <c r="H102" s="9">
        <f t="shared" si="4"/>
        <v>1.1999999999829924E-3</v>
      </c>
      <c r="I102" s="10">
        <f t="shared" si="5"/>
        <v>0.9999976394736656</v>
      </c>
      <c r="J102" s="17">
        <f t="shared" si="6"/>
        <v>24623.941680000004</v>
      </c>
      <c r="K102" s="16"/>
      <c r="L102" s="17">
        <f t="shared" si="7"/>
        <v>0</v>
      </c>
    </row>
    <row r="103" spans="1:12" x14ac:dyDescent="0.25">
      <c r="A103" s="9" t="s">
        <v>21</v>
      </c>
      <c r="B103" s="29" t="s">
        <v>171</v>
      </c>
      <c r="C103" s="9">
        <v>193</v>
      </c>
      <c r="D103" s="9">
        <v>16.149999999999999</v>
      </c>
      <c r="E103" s="9">
        <v>508.3612</v>
      </c>
      <c r="F103" s="9" t="s">
        <v>10</v>
      </c>
      <c r="G103" s="9">
        <v>508.36</v>
      </c>
      <c r="H103" s="9">
        <f t="shared" si="4"/>
        <v>1.1999999999829924E-3</v>
      </c>
      <c r="I103" s="10">
        <f t="shared" si="5"/>
        <v>0.9999976394736656</v>
      </c>
      <c r="J103" s="17">
        <f t="shared" si="6"/>
        <v>8210.0139999999992</v>
      </c>
      <c r="K103" s="16"/>
      <c r="L103" s="17">
        <f t="shared" si="7"/>
        <v>0</v>
      </c>
    </row>
    <row r="104" spans="1:12" x14ac:dyDescent="0.25">
      <c r="A104" s="9" t="s">
        <v>21</v>
      </c>
      <c r="B104" s="29" t="s">
        <v>172</v>
      </c>
      <c r="C104" s="9">
        <v>194</v>
      </c>
      <c r="D104" s="9">
        <v>26.91</v>
      </c>
      <c r="E104" s="9">
        <v>508.3612</v>
      </c>
      <c r="F104" s="9" t="s">
        <v>10</v>
      </c>
      <c r="G104" s="9">
        <v>508.36</v>
      </c>
      <c r="H104" s="9">
        <f t="shared" si="4"/>
        <v>1.1999999999829924E-3</v>
      </c>
      <c r="I104" s="10">
        <f t="shared" si="5"/>
        <v>0.9999976394736656</v>
      </c>
      <c r="J104" s="17">
        <f t="shared" si="6"/>
        <v>13679.9676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173</v>
      </c>
      <c r="C105" s="9">
        <v>215</v>
      </c>
      <c r="D105" s="9">
        <v>301.392</v>
      </c>
      <c r="E105" s="9">
        <v>20.12</v>
      </c>
      <c r="F105" s="9" t="s">
        <v>10</v>
      </c>
      <c r="G105" s="9">
        <v>20.12</v>
      </c>
      <c r="H105" s="9">
        <f t="shared" si="4"/>
        <v>0</v>
      </c>
      <c r="I105" s="10">
        <f t="shared" si="5"/>
        <v>1</v>
      </c>
      <c r="J105" s="17">
        <f t="shared" si="6"/>
        <v>6064.0070400000004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174</v>
      </c>
      <c r="C106" s="9">
        <v>218</v>
      </c>
      <c r="D106" s="9">
        <v>350</v>
      </c>
      <c r="E106" s="9">
        <v>15</v>
      </c>
      <c r="F106" s="9" t="s">
        <v>13</v>
      </c>
      <c r="G106" s="9">
        <v>12</v>
      </c>
      <c r="H106" s="9">
        <f t="shared" si="4"/>
        <v>3</v>
      </c>
      <c r="I106" s="10">
        <f t="shared" si="5"/>
        <v>0.8</v>
      </c>
      <c r="J106" s="17">
        <f t="shared" si="6"/>
        <v>4200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175</v>
      </c>
      <c r="C107" s="9">
        <v>219</v>
      </c>
      <c r="D107" s="9">
        <v>82</v>
      </c>
      <c r="E107" s="9">
        <v>41.17</v>
      </c>
      <c r="F107" s="9" t="s">
        <v>19</v>
      </c>
      <c r="G107" s="9">
        <v>41.17</v>
      </c>
      <c r="H107" s="9">
        <f t="shared" si="4"/>
        <v>0</v>
      </c>
      <c r="I107" s="10">
        <f t="shared" si="5"/>
        <v>1</v>
      </c>
      <c r="J107" s="17">
        <f t="shared" si="6"/>
        <v>3375.94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176</v>
      </c>
      <c r="C108" s="9">
        <v>220</v>
      </c>
      <c r="D108" s="9">
        <v>32.799999999999997</v>
      </c>
      <c r="E108" s="9">
        <v>103.53</v>
      </c>
      <c r="F108" s="9" t="s">
        <v>19</v>
      </c>
      <c r="G108" s="9">
        <v>103.53</v>
      </c>
      <c r="H108" s="9">
        <f t="shared" si="4"/>
        <v>0</v>
      </c>
      <c r="I108" s="10">
        <f t="shared" si="5"/>
        <v>1</v>
      </c>
      <c r="J108" s="17">
        <f t="shared" si="6"/>
        <v>3395.7839999999997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177</v>
      </c>
      <c r="C109" s="9">
        <v>221</v>
      </c>
      <c r="D109" s="9">
        <v>131.19999999999999</v>
      </c>
      <c r="E109" s="9">
        <v>19.57</v>
      </c>
      <c r="F109" s="9" t="s">
        <v>19</v>
      </c>
      <c r="G109" s="9">
        <v>19.57</v>
      </c>
      <c r="H109" s="9">
        <f t="shared" si="4"/>
        <v>0</v>
      </c>
      <c r="I109" s="10">
        <f t="shared" si="5"/>
        <v>1</v>
      </c>
      <c r="J109" s="17">
        <f t="shared" si="6"/>
        <v>2567.5839999999998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178</v>
      </c>
      <c r="C110" s="9">
        <v>222</v>
      </c>
      <c r="D110" s="9">
        <v>1000</v>
      </c>
      <c r="E110" s="9">
        <v>3</v>
      </c>
      <c r="F110" s="9" t="s">
        <v>13</v>
      </c>
      <c r="G110" s="9">
        <v>0</v>
      </c>
      <c r="H110" s="9">
        <f t="shared" si="4"/>
        <v>3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179</v>
      </c>
      <c r="C111" s="9">
        <v>224</v>
      </c>
      <c r="D111" s="9">
        <v>183</v>
      </c>
      <c r="E111" s="9">
        <v>49.52</v>
      </c>
      <c r="F111" s="9" t="s">
        <v>10</v>
      </c>
      <c r="G111" s="9">
        <v>49.52</v>
      </c>
      <c r="H111" s="9">
        <f t="shared" si="4"/>
        <v>0</v>
      </c>
      <c r="I111" s="10">
        <f t="shared" si="5"/>
        <v>1</v>
      </c>
      <c r="J111" s="17">
        <f t="shared" si="6"/>
        <v>9062.16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180</v>
      </c>
      <c r="C112" s="9">
        <v>225</v>
      </c>
      <c r="D112" s="9">
        <v>49.2</v>
      </c>
      <c r="E112" s="9">
        <v>48.42</v>
      </c>
      <c r="F112" s="9" t="s">
        <v>19</v>
      </c>
      <c r="G112" s="9">
        <v>48.42</v>
      </c>
      <c r="H112" s="9">
        <f t="shared" si="4"/>
        <v>0</v>
      </c>
      <c r="I112" s="10">
        <f t="shared" si="5"/>
        <v>1</v>
      </c>
      <c r="J112" s="17">
        <f t="shared" si="6"/>
        <v>2382.2640000000001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181</v>
      </c>
      <c r="C113" s="9">
        <v>226</v>
      </c>
      <c r="D113" s="9">
        <v>183</v>
      </c>
      <c r="E113" s="9">
        <v>46</v>
      </c>
      <c r="F113" s="9" t="s">
        <v>10</v>
      </c>
      <c r="G113" s="9">
        <v>46</v>
      </c>
      <c r="H113" s="9">
        <f t="shared" si="4"/>
        <v>0</v>
      </c>
      <c r="I113" s="10">
        <f t="shared" si="5"/>
        <v>1</v>
      </c>
      <c r="J113" s="17">
        <f t="shared" si="6"/>
        <v>8418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182</v>
      </c>
      <c r="C114" s="9">
        <v>227</v>
      </c>
      <c r="D114" s="9">
        <v>49.2</v>
      </c>
      <c r="E114" s="9">
        <v>50.44</v>
      </c>
      <c r="F114" s="9" t="s">
        <v>19</v>
      </c>
      <c r="G114" s="9">
        <v>50.44</v>
      </c>
      <c r="H114" s="9">
        <f t="shared" si="4"/>
        <v>0</v>
      </c>
      <c r="I114" s="10">
        <f t="shared" si="5"/>
        <v>1</v>
      </c>
      <c r="J114" s="17">
        <f t="shared" si="6"/>
        <v>2481.6480000000001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183</v>
      </c>
      <c r="C115" s="9">
        <v>228</v>
      </c>
      <c r="D115" s="9">
        <v>183</v>
      </c>
      <c r="E115" s="9">
        <v>2.5</v>
      </c>
      <c r="F115" s="9" t="s">
        <v>10</v>
      </c>
      <c r="G115" s="9">
        <v>2.5</v>
      </c>
      <c r="H115" s="9">
        <f t="shared" si="4"/>
        <v>0</v>
      </c>
      <c r="I115" s="10">
        <f t="shared" si="5"/>
        <v>1</v>
      </c>
      <c r="J115" s="17">
        <f t="shared" si="6"/>
        <v>457.5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184</v>
      </c>
      <c r="C116" s="9">
        <v>229</v>
      </c>
      <c r="D116" s="9">
        <v>49.2</v>
      </c>
      <c r="E116" s="9">
        <v>4.1900000000000004</v>
      </c>
      <c r="F116" s="9" t="s">
        <v>19</v>
      </c>
      <c r="G116" s="9">
        <v>4.1900000000000004</v>
      </c>
      <c r="H116" s="9">
        <f t="shared" si="4"/>
        <v>0</v>
      </c>
      <c r="I116" s="10">
        <f t="shared" si="5"/>
        <v>1</v>
      </c>
      <c r="J116" s="17">
        <f t="shared" si="6"/>
        <v>206.14800000000002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185</v>
      </c>
      <c r="C117" s="9">
        <v>230</v>
      </c>
      <c r="D117" s="9">
        <v>183</v>
      </c>
      <c r="E117" s="9">
        <v>4.01</v>
      </c>
      <c r="F117" s="9" t="s">
        <v>10</v>
      </c>
      <c r="G117" s="9">
        <v>4.01</v>
      </c>
      <c r="H117" s="9">
        <f t="shared" si="4"/>
        <v>0</v>
      </c>
      <c r="I117" s="10">
        <f t="shared" si="5"/>
        <v>1</v>
      </c>
      <c r="J117" s="17">
        <f t="shared" si="6"/>
        <v>733.82999999999993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186</v>
      </c>
      <c r="C118" s="9">
        <v>231</v>
      </c>
      <c r="D118" s="9">
        <v>49.2</v>
      </c>
      <c r="E118" s="9">
        <v>9.98</v>
      </c>
      <c r="F118" s="9" t="s">
        <v>19</v>
      </c>
      <c r="G118" s="9">
        <v>9.98</v>
      </c>
      <c r="H118" s="9">
        <f t="shared" si="4"/>
        <v>0</v>
      </c>
      <c r="I118" s="10">
        <f t="shared" si="5"/>
        <v>1</v>
      </c>
      <c r="J118" s="17">
        <f t="shared" si="6"/>
        <v>491.01600000000008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187</v>
      </c>
      <c r="C119" s="9">
        <v>232</v>
      </c>
      <c r="D119" s="9">
        <v>183</v>
      </c>
      <c r="E119" s="9">
        <v>12.635</v>
      </c>
      <c r="F119" s="9" t="s">
        <v>10</v>
      </c>
      <c r="G119" s="9">
        <v>12.64</v>
      </c>
      <c r="H119" s="9">
        <f t="shared" si="4"/>
        <v>-5.0000000000007816E-3</v>
      </c>
      <c r="I119" s="10">
        <f t="shared" si="5"/>
        <v>1.0003957261574992</v>
      </c>
      <c r="J119" s="17">
        <f t="shared" si="6"/>
        <v>2313.12</v>
      </c>
      <c r="K119" s="16"/>
      <c r="L119" s="17">
        <f t="shared" si="7"/>
        <v>0</v>
      </c>
    </row>
    <row r="120" spans="1:12" x14ac:dyDescent="0.25">
      <c r="A120" s="9" t="s">
        <v>67</v>
      </c>
      <c r="B120" s="29" t="s">
        <v>188</v>
      </c>
      <c r="C120" s="9">
        <v>233</v>
      </c>
      <c r="D120" s="9">
        <v>49.2</v>
      </c>
      <c r="E120" s="9">
        <v>16.8</v>
      </c>
      <c r="F120" s="9" t="s">
        <v>19</v>
      </c>
      <c r="G120" s="9">
        <v>16.8</v>
      </c>
      <c r="H120" s="9">
        <f t="shared" si="4"/>
        <v>0</v>
      </c>
      <c r="I120" s="10">
        <f t="shared" si="5"/>
        <v>1</v>
      </c>
      <c r="J120" s="17">
        <f t="shared" si="6"/>
        <v>826.56000000000006</v>
      </c>
      <c r="K120" s="16"/>
      <c r="L120" s="17">
        <f t="shared" si="7"/>
        <v>0</v>
      </c>
    </row>
    <row r="121" spans="1:12" x14ac:dyDescent="0.25">
      <c r="A121" s="9" t="s">
        <v>67</v>
      </c>
      <c r="B121" s="29" t="s">
        <v>189</v>
      </c>
      <c r="C121" s="9">
        <v>234</v>
      </c>
      <c r="D121" s="9">
        <v>183</v>
      </c>
      <c r="E121" s="9">
        <v>12.821</v>
      </c>
      <c r="F121" s="9" t="s">
        <v>10</v>
      </c>
      <c r="G121" s="9">
        <v>12.82</v>
      </c>
      <c r="H121" s="9">
        <f t="shared" si="4"/>
        <v>9.9999999999944578E-4</v>
      </c>
      <c r="I121" s="10">
        <f t="shared" si="5"/>
        <v>0.99992200296388745</v>
      </c>
      <c r="J121" s="17">
        <f t="shared" si="6"/>
        <v>2346.06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190</v>
      </c>
      <c r="C122" s="9">
        <v>235</v>
      </c>
      <c r="D122" s="9">
        <v>2.5</v>
      </c>
      <c r="E122" s="9">
        <v>1055</v>
      </c>
      <c r="F122" s="9" t="s">
        <v>23</v>
      </c>
      <c r="G122" s="9">
        <v>1055</v>
      </c>
      <c r="H122" s="9">
        <f t="shared" si="4"/>
        <v>0</v>
      </c>
      <c r="I122" s="10">
        <f t="shared" si="5"/>
        <v>1</v>
      </c>
      <c r="J122" s="17">
        <f t="shared" si="6"/>
        <v>2637.5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191</v>
      </c>
      <c r="C123" s="9">
        <v>237</v>
      </c>
      <c r="D123" s="9">
        <v>183</v>
      </c>
      <c r="E123" s="9">
        <v>3.7</v>
      </c>
      <c r="F123" s="9" t="s">
        <v>10</v>
      </c>
      <c r="G123" s="9">
        <v>3.7</v>
      </c>
      <c r="H123" s="9">
        <f t="shared" si="4"/>
        <v>0</v>
      </c>
      <c r="I123" s="10">
        <f t="shared" si="5"/>
        <v>1</v>
      </c>
      <c r="J123" s="17">
        <f t="shared" si="6"/>
        <v>677.1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192</v>
      </c>
      <c r="C124" s="9">
        <v>238</v>
      </c>
      <c r="D124" s="9">
        <v>183</v>
      </c>
      <c r="E124" s="9">
        <v>17.34</v>
      </c>
      <c r="F124" s="9" t="s">
        <v>10</v>
      </c>
      <c r="G124" s="9">
        <v>17.34</v>
      </c>
      <c r="H124" s="9">
        <f t="shared" si="4"/>
        <v>0</v>
      </c>
      <c r="I124" s="10">
        <f t="shared" si="5"/>
        <v>1</v>
      </c>
      <c r="J124" s="17">
        <f t="shared" si="6"/>
        <v>3173.22</v>
      </c>
      <c r="K124" s="16"/>
      <c r="L124" s="17">
        <f t="shared" si="7"/>
        <v>0</v>
      </c>
    </row>
    <row r="125" spans="1:12" x14ac:dyDescent="0.25">
      <c r="A125" s="9" t="s">
        <v>67</v>
      </c>
      <c r="B125" s="29" t="s">
        <v>193</v>
      </c>
      <c r="C125" s="9">
        <v>239</v>
      </c>
      <c r="D125" s="9">
        <v>183</v>
      </c>
      <c r="E125" s="9">
        <v>7.44</v>
      </c>
      <c r="F125" s="9" t="s">
        <v>10</v>
      </c>
      <c r="G125" s="9">
        <v>7.44</v>
      </c>
      <c r="H125" s="9">
        <f t="shared" si="4"/>
        <v>0</v>
      </c>
      <c r="I125" s="10">
        <f t="shared" si="5"/>
        <v>1</v>
      </c>
      <c r="J125" s="17">
        <f t="shared" si="6"/>
        <v>1361.52</v>
      </c>
      <c r="K125" s="16"/>
      <c r="L125" s="17">
        <f t="shared" si="7"/>
        <v>0</v>
      </c>
    </row>
    <row r="126" spans="1:12" x14ac:dyDescent="0.25">
      <c r="A126" s="9" t="s">
        <v>67</v>
      </c>
      <c r="B126" s="29" t="s">
        <v>194</v>
      </c>
      <c r="C126" s="9">
        <v>240</v>
      </c>
      <c r="D126" s="9">
        <v>183</v>
      </c>
      <c r="E126" s="9">
        <v>34.9</v>
      </c>
      <c r="F126" s="9" t="s">
        <v>10</v>
      </c>
      <c r="G126" s="9">
        <v>34.9</v>
      </c>
      <c r="H126" s="9">
        <f t="shared" si="4"/>
        <v>0</v>
      </c>
      <c r="I126" s="10">
        <f t="shared" si="5"/>
        <v>1</v>
      </c>
      <c r="J126" s="17">
        <f t="shared" si="6"/>
        <v>6386.7</v>
      </c>
      <c r="K126" s="16"/>
      <c r="L126" s="17">
        <f t="shared" si="7"/>
        <v>0</v>
      </c>
    </row>
    <row r="127" spans="1:12" x14ac:dyDescent="0.25">
      <c r="A127" s="9" t="s">
        <v>21</v>
      </c>
      <c r="B127" s="29" t="s">
        <v>195</v>
      </c>
      <c r="C127" s="9">
        <v>243</v>
      </c>
      <c r="D127" s="9">
        <v>64.58</v>
      </c>
      <c r="E127" s="9">
        <v>125.80500000000001</v>
      </c>
      <c r="F127" s="9" t="s">
        <v>10</v>
      </c>
      <c r="G127" s="9">
        <v>125.81</v>
      </c>
      <c r="H127" s="9">
        <f t="shared" si="4"/>
        <v>-4.9999999999954525E-3</v>
      </c>
      <c r="I127" s="10">
        <f t="shared" si="5"/>
        <v>1.0000397440483286</v>
      </c>
      <c r="J127" s="17">
        <f t="shared" si="6"/>
        <v>8124.8098</v>
      </c>
      <c r="K127" s="16"/>
      <c r="L127" s="17">
        <f t="shared" si="7"/>
        <v>0</v>
      </c>
    </row>
    <row r="128" spans="1:12" x14ac:dyDescent="0.25">
      <c r="A128" s="9" t="s">
        <v>18</v>
      </c>
      <c r="B128" s="29" t="s">
        <v>196</v>
      </c>
      <c r="C128" s="9">
        <v>246</v>
      </c>
      <c r="D128" s="9">
        <v>14500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14500</v>
      </c>
      <c r="K128" s="16"/>
      <c r="L128" s="17">
        <f t="shared" si="7"/>
        <v>0</v>
      </c>
    </row>
    <row r="129" spans="1:12" x14ac:dyDescent="0.25">
      <c r="A129" s="9" t="s">
        <v>18</v>
      </c>
      <c r="B129" s="29" t="s">
        <v>273</v>
      </c>
      <c r="C129" s="9">
        <v>247</v>
      </c>
      <c r="D129" s="9">
        <v>600</v>
      </c>
      <c r="E129" s="9">
        <v>1</v>
      </c>
      <c r="F129" s="9" t="s">
        <v>13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600</v>
      </c>
      <c r="K129" s="16"/>
      <c r="L129" s="17">
        <f t="shared" si="7"/>
        <v>0</v>
      </c>
    </row>
    <row r="130" spans="1:12" x14ac:dyDescent="0.25">
      <c r="A130" s="9" t="s">
        <v>18</v>
      </c>
      <c r="B130" s="29" t="s">
        <v>197</v>
      </c>
      <c r="C130" s="9">
        <v>248</v>
      </c>
      <c r="D130" s="9">
        <v>2000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2000</v>
      </c>
      <c r="K130" s="16"/>
      <c r="L130" s="17">
        <f t="shared" si="7"/>
        <v>0</v>
      </c>
    </row>
    <row r="131" spans="1:12" x14ac:dyDescent="0.25">
      <c r="A131" s="9" t="s">
        <v>24</v>
      </c>
      <c r="B131" s="29" t="s">
        <v>198</v>
      </c>
      <c r="C131" s="9">
        <v>250</v>
      </c>
      <c r="D131" s="9">
        <v>9000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9000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199</v>
      </c>
      <c r="C132" s="9">
        <v>251</v>
      </c>
      <c r="D132" s="9">
        <v>6000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6000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200</v>
      </c>
      <c r="C133" s="9">
        <v>253</v>
      </c>
      <c r="D133" s="9">
        <v>500</v>
      </c>
      <c r="E133" s="9">
        <v>1</v>
      </c>
      <c r="F133" s="9" t="s">
        <v>12</v>
      </c>
      <c r="G133" s="9">
        <v>1</v>
      </c>
      <c r="H133" s="9">
        <f t="shared" ref="H133:H165" si="8">E133-G133</f>
        <v>0</v>
      </c>
      <c r="I133" s="10">
        <f t="shared" ref="I133:I165" si="9">G133/E133</f>
        <v>1</v>
      </c>
      <c r="J133" s="17">
        <f t="shared" si="6"/>
        <v>500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25</v>
      </c>
      <c r="C134" s="9">
        <v>254</v>
      </c>
      <c r="D134" s="9">
        <v>4000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4000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201</v>
      </c>
      <c r="C135" s="9">
        <v>255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6000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202</v>
      </c>
      <c r="C136" s="9">
        <v>257</v>
      </c>
      <c r="D136" s="9">
        <v>1800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1800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203</v>
      </c>
      <c r="C137" s="9">
        <v>258</v>
      </c>
      <c r="D137" s="9">
        <v>2000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26</v>
      </c>
      <c r="B138" s="29" t="s">
        <v>204</v>
      </c>
      <c r="C138" s="9">
        <v>260</v>
      </c>
      <c r="D138" s="9">
        <v>5535</v>
      </c>
      <c r="E138" s="9">
        <v>29.36</v>
      </c>
      <c r="F138" s="9" t="s">
        <v>19</v>
      </c>
      <c r="G138" s="9">
        <v>18.18</v>
      </c>
      <c r="H138" s="9">
        <f t="shared" si="8"/>
        <v>11.18</v>
      </c>
      <c r="I138" s="10">
        <f t="shared" si="9"/>
        <v>0.61920980926430513</v>
      </c>
      <c r="J138" s="17">
        <f t="shared" si="6"/>
        <v>100626.3</v>
      </c>
      <c r="K138" s="16"/>
      <c r="L138" s="17">
        <f t="shared" si="7"/>
        <v>0</v>
      </c>
    </row>
    <row r="139" spans="1:12" x14ac:dyDescent="0.25">
      <c r="A139" s="9" t="s">
        <v>27</v>
      </c>
      <c r="B139" s="29" t="s">
        <v>205</v>
      </c>
      <c r="C139" s="9">
        <v>262</v>
      </c>
      <c r="D139" s="9">
        <v>450</v>
      </c>
      <c r="E139" s="9">
        <v>3</v>
      </c>
      <c r="F139" s="9" t="s">
        <v>13</v>
      </c>
      <c r="G139" s="9">
        <v>3</v>
      </c>
      <c r="H139" s="9">
        <f t="shared" si="8"/>
        <v>0</v>
      </c>
      <c r="I139" s="10">
        <f t="shared" si="9"/>
        <v>1</v>
      </c>
      <c r="J139" s="17">
        <f t="shared" si="6"/>
        <v>1350</v>
      </c>
      <c r="K139" s="16"/>
      <c r="L139" s="17">
        <f t="shared" si="7"/>
        <v>0</v>
      </c>
    </row>
    <row r="140" spans="1:12" x14ac:dyDescent="0.25">
      <c r="A140" s="9" t="s">
        <v>28</v>
      </c>
      <c r="B140" s="29" t="s">
        <v>206</v>
      </c>
      <c r="C140" s="9">
        <v>263</v>
      </c>
      <c r="D140" s="9">
        <v>14832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14832</v>
      </c>
      <c r="K140" s="16"/>
      <c r="L140" s="17">
        <f t="shared" si="7"/>
        <v>0</v>
      </c>
    </row>
    <row r="141" spans="1:12" x14ac:dyDescent="0.25">
      <c r="A141" s="9" t="s">
        <v>27</v>
      </c>
      <c r="B141" s="29" t="s">
        <v>207</v>
      </c>
      <c r="C141" s="9">
        <v>264</v>
      </c>
      <c r="D141" s="9">
        <v>1500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1500</v>
      </c>
      <c r="K141" s="16"/>
      <c r="L141" s="17">
        <f t="shared" si="7"/>
        <v>0</v>
      </c>
    </row>
    <row r="142" spans="1:12" x14ac:dyDescent="0.25">
      <c r="A142" s="9" t="s">
        <v>27</v>
      </c>
      <c r="B142" s="29" t="s">
        <v>208</v>
      </c>
      <c r="C142" s="9">
        <v>265</v>
      </c>
      <c r="D142" s="9">
        <v>450</v>
      </c>
      <c r="E142" s="9">
        <v>12.5</v>
      </c>
      <c r="F142" s="9" t="s">
        <v>23</v>
      </c>
      <c r="G142" s="9">
        <v>12.5</v>
      </c>
      <c r="H142" s="9">
        <f t="shared" si="8"/>
        <v>0</v>
      </c>
      <c r="I142" s="10">
        <f t="shared" si="9"/>
        <v>1</v>
      </c>
      <c r="J142" s="17">
        <f t="shared" si="6"/>
        <v>5625</v>
      </c>
      <c r="K142" s="16"/>
      <c r="L142" s="17">
        <f t="shared" si="7"/>
        <v>0</v>
      </c>
    </row>
    <row r="143" spans="1:12" x14ac:dyDescent="0.25">
      <c r="A143" s="9" t="s">
        <v>26</v>
      </c>
      <c r="B143" s="29" t="s">
        <v>382</v>
      </c>
      <c r="C143" s="9">
        <v>268</v>
      </c>
      <c r="D143" s="9">
        <v>5535</v>
      </c>
      <c r="E143" s="9">
        <v>1.0057909</v>
      </c>
      <c r="F143" s="9" t="s">
        <v>19</v>
      </c>
      <c r="G143" s="9">
        <v>1.01</v>
      </c>
      <c r="H143" s="9">
        <f t="shared" si="8"/>
        <v>-4.2090999999999656E-3</v>
      </c>
      <c r="I143" s="10">
        <f t="shared" si="9"/>
        <v>1.0041848658602897</v>
      </c>
      <c r="J143" s="17">
        <f t="shared" si="6"/>
        <v>5590.35</v>
      </c>
      <c r="K143" s="16"/>
      <c r="L143" s="17">
        <f t="shared" si="7"/>
        <v>0</v>
      </c>
    </row>
    <row r="144" spans="1:12" x14ac:dyDescent="0.25">
      <c r="A144" s="9" t="s">
        <v>29</v>
      </c>
      <c r="B144" s="29" t="s">
        <v>210</v>
      </c>
      <c r="C144" s="9">
        <v>272</v>
      </c>
      <c r="D144" s="9">
        <v>12000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ref="J144:J165" si="10">D144*G144</f>
        <v>12000</v>
      </c>
      <c r="K144" s="16"/>
      <c r="L144" s="17">
        <f t="shared" ref="L144:L165" si="11">D144*E144*K144</f>
        <v>0</v>
      </c>
    </row>
    <row r="145" spans="1:12" x14ac:dyDescent="0.25">
      <c r="A145" s="9" t="s">
        <v>17</v>
      </c>
      <c r="B145" s="29" t="s">
        <v>211</v>
      </c>
      <c r="C145" s="9">
        <v>274</v>
      </c>
      <c r="D145" s="9">
        <v>225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225</v>
      </c>
      <c r="K145" s="16"/>
      <c r="L145" s="17">
        <f t="shared" si="11"/>
        <v>0</v>
      </c>
    </row>
    <row r="146" spans="1:12" x14ac:dyDescent="0.25">
      <c r="A146" s="9" t="s">
        <v>17</v>
      </c>
      <c r="B146" s="29" t="s">
        <v>212</v>
      </c>
      <c r="C146" s="9">
        <v>275</v>
      </c>
      <c r="D146" s="9">
        <v>225</v>
      </c>
      <c r="E146" s="9">
        <v>1</v>
      </c>
      <c r="F146" s="9" t="s">
        <v>12</v>
      </c>
      <c r="G146" s="9">
        <v>0</v>
      </c>
      <c r="H146" s="9">
        <f t="shared" si="8"/>
        <v>1</v>
      </c>
      <c r="I146" s="10">
        <f t="shared" si="9"/>
        <v>0</v>
      </c>
      <c r="J146" s="17">
        <f t="shared" si="10"/>
        <v>0</v>
      </c>
      <c r="K146" s="16"/>
      <c r="L146" s="17">
        <f t="shared" si="11"/>
        <v>0</v>
      </c>
    </row>
    <row r="147" spans="1:12" x14ac:dyDescent="0.25">
      <c r="A147" s="9" t="s">
        <v>75</v>
      </c>
      <c r="B147" s="29" t="s">
        <v>213</v>
      </c>
      <c r="C147" s="9">
        <v>276</v>
      </c>
      <c r="D147" s="9">
        <v>750</v>
      </c>
      <c r="E147" s="9">
        <v>2</v>
      </c>
      <c r="F147" s="9" t="s">
        <v>13</v>
      </c>
      <c r="G147" s="9">
        <v>2</v>
      </c>
      <c r="H147" s="9">
        <f t="shared" si="8"/>
        <v>0</v>
      </c>
      <c r="I147" s="10">
        <f t="shared" si="9"/>
        <v>1</v>
      </c>
      <c r="J147" s="17">
        <f t="shared" si="10"/>
        <v>1500</v>
      </c>
      <c r="K147" s="16"/>
      <c r="L147" s="17">
        <f t="shared" si="11"/>
        <v>0</v>
      </c>
    </row>
    <row r="148" spans="1:12" x14ac:dyDescent="0.25">
      <c r="A148" s="9" t="s">
        <v>30</v>
      </c>
      <c r="B148" s="29" t="s">
        <v>214</v>
      </c>
      <c r="C148" s="9">
        <v>277</v>
      </c>
      <c r="D148" s="9">
        <v>34</v>
      </c>
      <c r="E148" s="9">
        <v>76.528999999999996</v>
      </c>
      <c r="F148" s="9" t="s">
        <v>31</v>
      </c>
      <c r="G148" s="9">
        <v>76.53</v>
      </c>
      <c r="H148" s="9">
        <f t="shared" si="8"/>
        <v>-1.0000000000047748E-3</v>
      </c>
      <c r="I148" s="10">
        <f t="shared" si="9"/>
        <v>1.0000130669419436</v>
      </c>
      <c r="J148" s="17">
        <f t="shared" si="10"/>
        <v>2602.02</v>
      </c>
      <c r="K148" s="16"/>
      <c r="L148" s="17">
        <f t="shared" si="11"/>
        <v>0</v>
      </c>
    </row>
    <row r="149" spans="1:12" x14ac:dyDescent="0.25">
      <c r="A149" s="9" t="s">
        <v>30</v>
      </c>
      <c r="B149" s="29" t="s">
        <v>215</v>
      </c>
      <c r="C149" s="9">
        <v>278</v>
      </c>
      <c r="D149" s="9">
        <v>77</v>
      </c>
      <c r="E149" s="9">
        <v>29.302600000000002</v>
      </c>
      <c r="F149" s="9" t="s">
        <v>31</v>
      </c>
      <c r="G149" s="9">
        <v>29.3</v>
      </c>
      <c r="H149" s="9">
        <f t="shared" si="8"/>
        <v>2.6000000000010459E-3</v>
      </c>
      <c r="I149" s="10">
        <f t="shared" si="9"/>
        <v>0.99991127067222696</v>
      </c>
      <c r="J149" s="17">
        <f t="shared" si="10"/>
        <v>2256.1</v>
      </c>
      <c r="K149" s="16"/>
      <c r="L149" s="17">
        <f t="shared" si="11"/>
        <v>0</v>
      </c>
    </row>
    <row r="150" spans="1:12" x14ac:dyDescent="0.25">
      <c r="A150" s="9" t="s">
        <v>30</v>
      </c>
      <c r="B150" s="29" t="s">
        <v>216</v>
      </c>
      <c r="C150" s="9">
        <v>279</v>
      </c>
      <c r="D150" s="9">
        <v>23</v>
      </c>
      <c r="E150" s="9">
        <v>66</v>
      </c>
      <c r="F150" s="9" t="s">
        <v>23</v>
      </c>
      <c r="G150" s="9">
        <v>66</v>
      </c>
      <c r="H150" s="9">
        <f t="shared" si="8"/>
        <v>0</v>
      </c>
      <c r="I150" s="10">
        <f t="shared" si="9"/>
        <v>1</v>
      </c>
      <c r="J150" s="17">
        <f t="shared" si="10"/>
        <v>1518</v>
      </c>
      <c r="K150" s="16"/>
      <c r="L150" s="17">
        <f t="shared" si="11"/>
        <v>0</v>
      </c>
    </row>
    <row r="151" spans="1:12" x14ac:dyDescent="0.25">
      <c r="A151" s="9" t="s">
        <v>30</v>
      </c>
      <c r="B151" s="29" t="s">
        <v>217</v>
      </c>
      <c r="C151" s="9">
        <v>280</v>
      </c>
      <c r="D151" s="9">
        <v>151</v>
      </c>
      <c r="E151" s="9">
        <v>17.375499999999999</v>
      </c>
      <c r="F151" s="9" t="s">
        <v>31</v>
      </c>
      <c r="G151" s="9">
        <v>17.38</v>
      </c>
      <c r="H151" s="9">
        <f t="shared" si="8"/>
        <v>-4.5000000000001705E-3</v>
      </c>
      <c r="I151" s="10">
        <f t="shared" si="9"/>
        <v>1.0002589853529396</v>
      </c>
      <c r="J151" s="17">
        <f t="shared" si="10"/>
        <v>2624.3799999999997</v>
      </c>
      <c r="K151" s="16"/>
      <c r="L151" s="17">
        <f t="shared" si="11"/>
        <v>0</v>
      </c>
    </row>
    <row r="152" spans="1:12" x14ac:dyDescent="0.25">
      <c r="A152" s="9" t="s">
        <v>22</v>
      </c>
      <c r="B152" s="29" t="s">
        <v>218</v>
      </c>
      <c r="C152" s="9">
        <v>282</v>
      </c>
      <c r="D152" s="9">
        <v>350</v>
      </c>
      <c r="E152" s="9">
        <v>1</v>
      </c>
      <c r="F152" s="9" t="s">
        <v>12</v>
      </c>
      <c r="G152" s="9">
        <v>0</v>
      </c>
      <c r="H152" s="9">
        <f t="shared" si="8"/>
        <v>1</v>
      </c>
      <c r="I152" s="10">
        <f t="shared" si="9"/>
        <v>0</v>
      </c>
      <c r="J152" s="17">
        <f t="shared" si="10"/>
        <v>0</v>
      </c>
      <c r="K152" s="16"/>
      <c r="L152" s="17">
        <f t="shared" si="11"/>
        <v>0</v>
      </c>
    </row>
    <row r="153" spans="1:12" x14ac:dyDescent="0.25">
      <c r="A153" s="9" t="s">
        <v>32</v>
      </c>
      <c r="B153" s="29" t="s">
        <v>218</v>
      </c>
      <c r="C153" s="9">
        <v>282</v>
      </c>
      <c r="D153" s="9">
        <v>300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300</v>
      </c>
      <c r="K153" s="16"/>
      <c r="L153" s="17">
        <f t="shared" si="11"/>
        <v>0</v>
      </c>
    </row>
    <row r="154" spans="1:12" x14ac:dyDescent="0.25">
      <c r="A154" s="9" t="s">
        <v>21</v>
      </c>
      <c r="B154" s="29" t="s">
        <v>219</v>
      </c>
      <c r="C154" s="9">
        <v>283</v>
      </c>
      <c r="D154" s="9">
        <v>400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400</v>
      </c>
      <c r="K154" s="16"/>
      <c r="L154" s="17">
        <f t="shared" si="11"/>
        <v>0</v>
      </c>
    </row>
    <row r="155" spans="1:12" x14ac:dyDescent="0.25">
      <c r="A155" s="9" t="s">
        <v>34</v>
      </c>
      <c r="B155" s="29" t="s">
        <v>313</v>
      </c>
      <c r="C155" s="9">
        <v>287</v>
      </c>
      <c r="D155" s="9">
        <v>800</v>
      </c>
      <c r="E155" s="9">
        <v>1</v>
      </c>
      <c r="F155" s="9" t="s">
        <v>13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800</v>
      </c>
      <c r="K155" s="16"/>
      <c r="L155" s="17">
        <f t="shared" si="11"/>
        <v>0</v>
      </c>
    </row>
    <row r="156" spans="1:12" x14ac:dyDescent="0.25">
      <c r="A156" s="9" t="s">
        <v>67</v>
      </c>
      <c r="B156" s="29" t="s">
        <v>274</v>
      </c>
      <c r="C156" s="9">
        <v>289</v>
      </c>
      <c r="D156" s="9">
        <v>75</v>
      </c>
      <c r="E156" s="9">
        <v>46</v>
      </c>
      <c r="F156" s="9" t="s">
        <v>31</v>
      </c>
      <c r="G156" s="9">
        <v>46</v>
      </c>
      <c r="H156" s="9">
        <f t="shared" si="8"/>
        <v>0</v>
      </c>
      <c r="I156" s="10">
        <f t="shared" si="9"/>
        <v>1</v>
      </c>
      <c r="J156" s="17">
        <f t="shared" si="10"/>
        <v>3450</v>
      </c>
      <c r="K156" s="16"/>
      <c r="L156" s="17">
        <f t="shared" si="11"/>
        <v>0</v>
      </c>
    </row>
    <row r="157" spans="1:12" x14ac:dyDescent="0.25">
      <c r="A157" s="9" t="s">
        <v>18</v>
      </c>
      <c r="B157" s="29" t="s">
        <v>222</v>
      </c>
      <c r="C157" s="9">
        <v>350</v>
      </c>
      <c r="D157" s="9">
        <v>1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289</v>
      </c>
      <c r="C158" s="9">
        <v>352</v>
      </c>
      <c r="D158" s="9">
        <v>1</v>
      </c>
      <c r="E158" s="9">
        <v>3</v>
      </c>
      <c r="F158" s="9" t="s">
        <v>12</v>
      </c>
      <c r="G158" s="9">
        <v>0</v>
      </c>
      <c r="H158" s="9">
        <f t="shared" si="8"/>
        <v>3</v>
      </c>
      <c r="I158" s="10">
        <f t="shared" si="9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21</v>
      </c>
      <c r="B159" s="29" t="s">
        <v>490</v>
      </c>
      <c r="C159" s="9">
        <v>376</v>
      </c>
      <c r="D159" s="9">
        <v>16.146000000000001</v>
      </c>
      <c r="E159" s="9">
        <f>E101*20%</f>
        <v>72.463800000000006</v>
      </c>
      <c r="F159" s="9" t="s">
        <v>10</v>
      </c>
      <c r="G159" s="9">
        <f>E159</f>
        <v>72.463800000000006</v>
      </c>
      <c r="H159" s="9">
        <f t="shared" si="8"/>
        <v>0</v>
      </c>
      <c r="I159" s="10">
        <f t="shared" ref="I159" si="12">(G159/E159)</f>
        <v>1</v>
      </c>
      <c r="J159" s="18">
        <f t="shared" ref="J159" si="13">D159*E159*I159</f>
        <v>1170.0005148000002</v>
      </c>
      <c r="K159" s="10"/>
      <c r="L159" s="18">
        <f t="shared" si="11"/>
        <v>0</v>
      </c>
    </row>
    <row r="160" spans="1:12" x14ac:dyDescent="0.25">
      <c r="A160" s="9" t="s">
        <v>18</v>
      </c>
      <c r="B160" s="29" t="s">
        <v>229</v>
      </c>
      <c r="C160" s="9">
        <v>406</v>
      </c>
      <c r="D160" s="9">
        <v>678.6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0"/>
        <v>678.6</v>
      </c>
      <c r="K160" s="16"/>
      <c r="L160" s="17">
        <f t="shared" si="11"/>
        <v>0</v>
      </c>
    </row>
    <row r="161" spans="1:12" x14ac:dyDescent="0.25">
      <c r="A161" s="9" t="s">
        <v>24</v>
      </c>
      <c r="B161" s="29" t="s">
        <v>264</v>
      </c>
      <c r="C161" s="9">
        <v>421</v>
      </c>
      <c r="D161" s="9">
        <v>1500</v>
      </c>
      <c r="E161" s="9">
        <v>1</v>
      </c>
      <c r="F161" s="9" t="s">
        <v>13</v>
      </c>
      <c r="G161" s="9">
        <v>0.5</v>
      </c>
      <c r="H161" s="9">
        <f t="shared" si="8"/>
        <v>0.5</v>
      </c>
      <c r="I161" s="10">
        <f t="shared" si="9"/>
        <v>0.5</v>
      </c>
      <c r="J161" s="17">
        <f t="shared" si="10"/>
        <v>750</v>
      </c>
      <c r="K161" s="16"/>
      <c r="L161" s="17">
        <f t="shared" si="11"/>
        <v>0</v>
      </c>
    </row>
    <row r="162" spans="1:12" x14ac:dyDescent="0.25">
      <c r="A162" s="9" t="s">
        <v>24</v>
      </c>
      <c r="B162" s="29" t="s">
        <v>341</v>
      </c>
      <c r="C162" s="9">
        <v>464</v>
      </c>
      <c r="D162" s="9">
        <v>1000</v>
      </c>
      <c r="E162" s="9">
        <v>1</v>
      </c>
      <c r="F162" s="9" t="s">
        <v>13</v>
      </c>
      <c r="G162" s="9">
        <v>0.5</v>
      </c>
      <c r="H162" s="9">
        <f t="shared" si="8"/>
        <v>0.5</v>
      </c>
      <c r="I162" s="10">
        <f t="shared" si="9"/>
        <v>0.5</v>
      </c>
      <c r="J162" s="17">
        <f t="shared" si="10"/>
        <v>500</v>
      </c>
      <c r="K162" s="16"/>
      <c r="L162" s="17">
        <f t="shared" si="11"/>
        <v>0</v>
      </c>
    </row>
    <row r="163" spans="1:12" x14ac:dyDescent="0.25">
      <c r="A163" s="9" t="s">
        <v>24</v>
      </c>
      <c r="B163" s="29" t="s">
        <v>393</v>
      </c>
      <c r="C163" s="9">
        <v>486</v>
      </c>
      <c r="D163" s="9">
        <v>1000</v>
      </c>
      <c r="E163" s="9">
        <v>1</v>
      </c>
      <c r="F163" s="9" t="s">
        <v>13</v>
      </c>
      <c r="G163" s="9">
        <v>0.5</v>
      </c>
      <c r="H163" s="9">
        <f t="shared" si="8"/>
        <v>0.5</v>
      </c>
      <c r="I163" s="10">
        <f t="shared" si="9"/>
        <v>0.5</v>
      </c>
      <c r="J163" s="17">
        <f t="shared" si="10"/>
        <v>500</v>
      </c>
      <c r="K163" s="16"/>
      <c r="L163" s="17">
        <f t="shared" si="11"/>
        <v>0</v>
      </c>
    </row>
    <row r="164" spans="1:12" x14ac:dyDescent="0.25">
      <c r="A164" s="9" t="s">
        <v>24</v>
      </c>
      <c r="B164" s="29" t="s">
        <v>489</v>
      </c>
      <c r="C164" s="9">
        <v>530</v>
      </c>
      <c r="D164" s="9">
        <v>700</v>
      </c>
      <c r="E164" s="9">
        <v>1</v>
      </c>
      <c r="F164" s="9" t="s">
        <v>13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0"/>
        <v>700</v>
      </c>
      <c r="K164" s="16"/>
      <c r="L164" s="17">
        <f t="shared" si="11"/>
        <v>0</v>
      </c>
    </row>
    <row r="165" spans="1:12" x14ac:dyDescent="0.25">
      <c r="A165" s="9" t="s">
        <v>29</v>
      </c>
      <c r="B165" s="29" t="s">
        <v>275</v>
      </c>
      <c r="C165" s="9">
        <v>549</v>
      </c>
      <c r="D165" s="9">
        <v>800</v>
      </c>
      <c r="E165" s="9">
        <v>1</v>
      </c>
      <c r="F165" s="9" t="s">
        <v>12</v>
      </c>
      <c r="G165" s="9">
        <v>1</v>
      </c>
      <c r="H165" s="9">
        <f t="shared" si="8"/>
        <v>0</v>
      </c>
      <c r="I165" s="10">
        <f t="shared" si="9"/>
        <v>1</v>
      </c>
      <c r="J165" s="17">
        <f t="shared" si="10"/>
        <v>800</v>
      </c>
      <c r="K165" s="16"/>
      <c r="L165" s="17">
        <f t="shared" si="11"/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7500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2250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7500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5250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100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101</v>
      </c>
      <c r="C22" s="3">
        <v>26</v>
      </c>
      <c r="D22" s="3">
        <v>7500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6000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102</v>
      </c>
      <c r="C23" s="3">
        <v>29</v>
      </c>
      <c r="D23" s="3">
        <v>7500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9000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103</v>
      </c>
      <c r="C24" s="3">
        <v>32</v>
      </c>
      <c r="D24" s="3">
        <v>7500</v>
      </c>
      <c r="E24" s="3">
        <v>0.15</v>
      </c>
      <c r="F24" s="3" t="s">
        <v>16</v>
      </c>
      <c r="G24" s="3">
        <v>0.15</v>
      </c>
      <c r="H24" s="3">
        <v>0</v>
      </c>
      <c r="I24" s="3">
        <v>100</v>
      </c>
      <c r="J24">
        <f t="shared" si="0"/>
        <v>1125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104</v>
      </c>
      <c r="C25" s="3">
        <v>35</v>
      </c>
      <c r="D25" s="3">
        <v>10000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1500</v>
      </c>
      <c r="K25" s="3">
        <v>0</v>
      </c>
      <c r="L25">
        <f t="shared" si="1"/>
        <v>0</v>
      </c>
    </row>
    <row r="26" spans="1:12" x14ac:dyDescent="0.25">
      <c r="A26" s="3" t="s">
        <v>78</v>
      </c>
      <c r="B26" s="3" t="s">
        <v>105</v>
      </c>
      <c r="C26" s="3">
        <v>41</v>
      </c>
      <c r="D26" s="3">
        <v>301.392</v>
      </c>
      <c r="E26" s="3">
        <v>26.47</v>
      </c>
      <c r="F26" s="3" t="s">
        <v>10</v>
      </c>
      <c r="G26" s="3">
        <v>26.47</v>
      </c>
      <c r="H26" s="3">
        <v>0</v>
      </c>
      <c r="I26" s="3">
        <v>100</v>
      </c>
      <c r="J26">
        <f t="shared" si="0"/>
        <v>7977.8462399999999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107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111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75</v>
      </c>
      <c r="B39" s="3" t="s">
        <v>118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69</v>
      </c>
      <c r="D41" s="3">
        <v>7500</v>
      </c>
      <c r="E41" s="3">
        <v>0.6</v>
      </c>
      <c r="F41" s="3" t="s">
        <v>16</v>
      </c>
      <c r="G41" s="3">
        <v>0.6</v>
      </c>
      <c r="H41" s="3">
        <v>0</v>
      </c>
      <c r="I41" s="3">
        <v>100</v>
      </c>
      <c r="J41">
        <f t="shared" si="0"/>
        <v>4500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77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123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79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79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79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79</v>
      </c>
      <c r="B48" s="3" t="s">
        <v>127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75</v>
      </c>
      <c r="B52" s="3" t="s">
        <v>131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100</v>
      </c>
      <c r="D54" s="3">
        <v>7500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1875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134</v>
      </c>
      <c r="C55" s="3">
        <v>103</v>
      </c>
      <c r="D55" s="3">
        <v>7000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79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136</v>
      </c>
      <c r="C57" s="3">
        <v>107</v>
      </c>
      <c r="D57" s="3">
        <v>301.392</v>
      </c>
      <c r="E57" s="3">
        <v>25.88</v>
      </c>
      <c r="F57" s="3" t="s">
        <v>10</v>
      </c>
      <c r="G57" s="3">
        <v>25.88</v>
      </c>
      <c r="H57" s="3">
        <v>0</v>
      </c>
      <c r="I57" s="3">
        <v>100</v>
      </c>
      <c r="J57">
        <f t="shared" si="0"/>
        <v>7800.0249599999997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137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112</v>
      </c>
      <c r="D60" s="3">
        <v>2000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4820</v>
      </c>
      <c r="K60" s="3">
        <v>0</v>
      </c>
      <c r="L60">
        <f t="shared" si="1"/>
        <v>0</v>
      </c>
    </row>
    <row r="61" spans="1:12" x14ac:dyDescent="0.25">
      <c r="A61" s="3" t="s">
        <v>75</v>
      </c>
      <c r="B61" s="3" t="s">
        <v>139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75</v>
      </c>
      <c r="B64" s="3" t="s">
        <v>142</v>
      </c>
      <c r="C64" s="3">
        <v>120</v>
      </c>
      <c r="D64" s="3">
        <v>193.75200000000001</v>
      </c>
      <c r="E64" s="3">
        <v>109.91</v>
      </c>
      <c r="F64" s="3" t="s">
        <v>10</v>
      </c>
      <c r="G64" s="3">
        <v>90</v>
      </c>
      <c r="H64" s="3">
        <v>19.91</v>
      </c>
      <c r="I64" s="3">
        <v>81.885000000000005</v>
      </c>
      <c r="J64">
        <f t="shared" si="0"/>
        <v>17437.68</v>
      </c>
      <c r="K64" s="3">
        <v>0</v>
      </c>
      <c r="L64">
        <f t="shared" si="1"/>
        <v>0</v>
      </c>
    </row>
    <row r="65" spans="1:12" x14ac:dyDescent="0.25">
      <c r="A65" s="3" t="s">
        <v>75</v>
      </c>
      <c r="B65" s="3" t="s">
        <v>143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75</v>
      </c>
      <c r="B66" s="3" t="s">
        <v>144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75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75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75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75</v>
      </c>
      <c r="B70" s="3" t="s">
        <v>310</v>
      </c>
      <c r="C70" s="3">
        <v>139</v>
      </c>
      <c r="D70" s="3">
        <v>35</v>
      </c>
      <c r="E70" s="3">
        <v>268.5</v>
      </c>
      <c r="F70" s="3" t="s">
        <v>10</v>
      </c>
      <c r="G70" s="3">
        <v>268.5</v>
      </c>
      <c r="H70" s="3">
        <v>0</v>
      </c>
      <c r="I70" s="3">
        <v>100</v>
      </c>
      <c r="J70">
        <f t="shared" si="2"/>
        <v>9397.5</v>
      </c>
      <c r="K70" s="3">
        <v>0</v>
      </c>
      <c r="L70">
        <f t="shared" si="3"/>
        <v>0</v>
      </c>
    </row>
    <row r="71" spans="1:12" x14ac:dyDescent="0.25">
      <c r="A71" s="3" t="s">
        <v>75</v>
      </c>
      <c r="B71" s="3" t="s">
        <v>147</v>
      </c>
      <c r="C71" s="3">
        <v>140</v>
      </c>
      <c r="D71" s="3">
        <v>10.76</v>
      </c>
      <c r="E71" s="3">
        <v>177.42</v>
      </c>
      <c r="F71" s="3" t="s">
        <v>10</v>
      </c>
      <c r="G71" s="3">
        <v>177.42</v>
      </c>
      <c r="H71" s="3">
        <v>0</v>
      </c>
      <c r="I71" s="3">
        <v>100</v>
      </c>
      <c r="J71">
        <f t="shared" si="2"/>
        <v>1909.0391999999999</v>
      </c>
      <c r="K71" s="3">
        <v>0</v>
      </c>
      <c r="L71">
        <f t="shared" si="3"/>
        <v>0</v>
      </c>
    </row>
    <row r="72" spans="1:12" x14ac:dyDescent="0.25">
      <c r="A72" s="3" t="s">
        <v>75</v>
      </c>
      <c r="B72" s="3" t="s">
        <v>148</v>
      </c>
      <c r="C72" s="3">
        <v>142</v>
      </c>
      <c r="D72" s="3">
        <v>139.93199999999999</v>
      </c>
      <c r="E72" s="3">
        <v>60.55</v>
      </c>
      <c r="F72" s="3" t="s">
        <v>10</v>
      </c>
      <c r="G72" s="3">
        <v>60.55</v>
      </c>
      <c r="H72" s="3">
        <v>0</v>
      </c>
      <c r="I72" s="3">
        <v>100</v>
      </c>
      <c r="J72">
        <f t="shared" si="2"/>
        <v>8472.882599999999</v>
      </c>
      <c r="K72" s="3">
        <v>0</v>
      </c>
      <c r="L72">
        <f t="shared" si="3"/>
        <v>0</v>
      </c>
    </row>
    <row r="73" spans="1:12" x14ac:dyDescent="0.25">
      <c r="A73" s="3" t="s">
        <v>75</v>
      </c>
      <c r="B73" s="3" t="s">
        <v>149</v>
      </c>
      <c r="C73" s="3">
        <v>143</v>
      </c>
      <c r="D73" s="3">
        <v>139.93199999999999</v>
      </c>
      <c r="E73" s="3">
        <v>166.76</v>
      </c>
      <c r="F73" s="3" t="s">
        <v>10</v>
      </c>
      <c r="G73" s="3">
        <v>166.76</v>
      </c>
      <c r="H73" s="3">
        <v>0</v>
      </c>
      <c r="I73" s="3">
        <v>100</v>
      </c>
      <c r="J73">
        <f t="shared" si="2"/>
        <v>23335.060319999997</v>
      </c>
      <c r="K73" s="3">
        <v>0</v>
      </c>
      <c r="L73">
        <f t="shared" si="3"/>
        <v>0</v>
      </c>
    </row>
    <row r="74" spans="1:12" x14ac:dyDescent="0.25">
      <c r="A74" s="3" t="s">
        <v>75</v>
      </c>
      <c r="B74" s="3" t="s">
        <v>150</v>
      </c>
      <c r="C74" s="3">
        <v>147</v>
      </c>
      <c r="D74" s="3">
        <v>193.75200000000001</v>
      </c>
      <c r="E74" s="3">
        <v>165.15</v>
      </c>
      <c r="F74" s="3" t="s">
        <v>10</v>
      </c>
      <c r="G74" s="3">
        <v>165.15</v>
      </c>
      <c r="H74" s="3">
        <v>0</v>
      </c>
      <c r="I74" s="3">
        <v>100</v>
      </c>
      <c r="J74">
        <f t="shared" si="2"/>
        <v>31998.142800000001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151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75</v>
      </c>
      <c r="B76" s="3" t="s">
        <v>152</v>
      </c>
      <c r="C76" s="3">
        <v>151</v>
      </c>
      <c r="D76" s="3">
        <v>139.93199999999999</v>
      </c>
      <c r="E76" s="3">
        <v>61.66</v>
      </c>
      <c r="F76" s="3" t="s">
        <v>10</v>
      </c>
      <c r="G76" s="3">
        <v>61.66</v>
      </c>
      <c r="H76" s="3">
        <v>0</v>
      </c>
      <c r="I76" s="3">
        <v>100</v>
      </c>
      <c r="J76">
        <f t="shared" si="2"/>
        <v>8628.2071199999991</v>
      </c>
      <c r="K76" s="3">
        <v>0</v>
      </c>
      <c r="L76">
        <f t="shared" si="3"/>
        <v>0</v>
      </c>
    </row>
    <row r="77" spans="1:12" x14ac:dyDescent="0.25">
      <c r="A77" s="3" t="s">
        <v>75</v>
      </c>
      <c r="B77" s="3" t="s">
        <v>153</v>
      </c>
      <c r="C77" s="3">
        <v>152</v>
      </c>
      <c r="D77" s="3">
        <v>139.93199999999999</v>
      </c>
      <c r="E77" s="3">
        <v>175.88300000000001</v>
      </c>
      <c r="F77" s="3" t="s">
        <v>10</v>
      </c>
      <c r="G77" s="3">
        <v>175.88</v>
      </c>
      <c r="H77" s="3">
        <v>0</v>
      </c>
      <c r="I77" s="3">
        <v>100</v>
      </c>
      <c r="J77">
        <f t="shared" si="2"/>
        <v>24611.240159999998</v>
      </c>
      <c r="K77" s="3">
        <v>0</v>
      </c>
      <c r="L77">
        <f t="shared" si="3"/>
        <v>0</v>
      </c>
    </row>
    <row r="78" spans="1:12" x14ac:dyDescent="0.25">
      <c r="A78" s="3" t="s">
        <v>75</v>
      </c>
      <c r="B78" s="3" t="s">
        <v>154</v>
      </c>
      <c r="C78" s="3">
        <v>156</v>
      </c>
      <c r="D78" s="3">
        <v>193.75200000000001</v>
      </c>
      <c r="E78" s="3">
        <v>139.27000000000001</v>
      </c>
      <c r="F78" s="3" t="s">
        <v>10</v>
      </c>
      <c r="G78" s="3">
        <v>139.27000000000001</v>
      </c>
      <c r="H78" s="3">
        <v>0</v>
      </c>
      <c r="I78" s="3">
        <v>100</v>
      </c>
      <c r="J78">
        <f t="shared" si="2"/>
        <v>26983.841040000003</v>
      </c>
      <c r="K78" s="3">
        <v>0</v>
      </c>
      <c r="L78">
        <f t="shared" si="3"/>
        <v>0</v>
      </c>
    </row>
    <row r="79" spans="1:12" x14ac:dyDescent="0.25">
      <c r="A79" s="3" t="s">
        <v>75</v>
      </c>
      <c r="B79" s="3" t="s">
        <v>155</v>
      </c>
      <c r="C79" s="3">
        <v>160</v>
      </c>
      <c r="D79" s="3">
        <v>139.93199999999999</v>
      </c>
      <c r="E79" s="3">
        <v>8.8699999999999992</v>
      </c>
      <c r="F79" s="3" t="s">
        <v>10</v>
      </c>
      <c r="G79" s="3">
        <v>8.8699999999999992</v>
      </c>
      <c r="H79" s="3">
        <v>0</v>
      </c>
      <c r="I79" s="3">
        <v>100</v>
      </c>
      <c r="J79">
        <f t="shared" si="2"/>
        <v>1241.1968399999998</v>
      </c>
      <c r="K79" s="3">
        <v>0</v>
      </c>
      <c r="L79">
        <f t="shared" si="3"/>
        <v>0</v>
      </c>
    </row>
    <row r="80" spans="1:12" x14ac:dyDescent="0.25">
      <c r="A80" s="3" t="s">
        <v>75</v>
      </c>
      <c r="B80" s="3" t="s">
        <v>156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75</v>
      </c>
      <c r="B81" s="3" t="s">
        <v>157</v>
      </c>
      <c r="C81" s="3">
        <v>165</v>
      </c>
      <c r="D81" s="3">
        <v>193.75200000000001</v>
      </c>
      <c r="E81" s="3">
        <v>96.15</v>
      </c>
      <c r="F81" s="3" t="s">
        <v>10</v>
      </c>
      <c r="G81" s="3">
        <v>96.15</v>
      </c>
      <c r="H81" s="3">
        <v>0</v>
      </c>
      <c r="I81" s="3">
        <v>100</v>
      </c>
      <c r="J81">
        <f t="shared" si="2"/>
        <v>18629.254800000002</v>
      </c>
      <c r="K81" s="3">
        <v>0</v>
      </c>
      <c r="L81">
        <f t="shared" si="3"/>
        <v>0</v>
      </c>
    </row>
    <row r="82" spans="1:12" x14ac:dyDescent="0.25">
      <c r="A82" s="3" t="s">
        <v>81</v>
      </c>
      <c r="B82" s="3" t="s">
        <v>158</v>
      </c>
      <c r="C82" s="3">
        <v>168</v>
      </c>
      <c r="D82" s="3">
        <v>215.28</v>
      </c>
      <c r="E82" s="3">
        <v>137.755</v>
      </c>
      <c r="F82" s="3" t="s">
        <v>10</v>
      </c>
      <c r="G82" s="3">
        <v>137.76</v>
      </c>
      <c r="H82" s="3">
        <v>0</v>
      </c>
      <c r="I82" s="3">
        <v>100</v>
      </c>
      <c r="J82">
        <f t="shared" si="2"/>
        <v>29656.9728</v>
      </c>
      <c r="K82" s="3">
        <v>0</v>
      </c>
      <c r="L82">
        <f t="shared" si="3"/>
        <v>0</v>
      </c>
    </row>
    <row r="83" spans="1:12" x14ac:dyDescent="0.25">
      <c r="A83" s="3" t="s">
        <v>81</v>
      </c>
      <c r="B83" s="3" t="s">
        <v>159</v>
      </c>
      <c r="C83" s="3">
        <v>170</v>
      </c>
      <c r="D83" s="3">
        <v>215.28</v>
      </c>
      <c r="E83" s="3">
        <v>34.064999999999998</v>
      </c>
      <c r="F83" s="3" t="s">
        <v>10</v>
      </c>
      <c r="G83" s="3">
        <v>34.07</v>
      </c>
      <c r="H83" s="3">
        <v>0</v>
      </c>
      <c r="I83" s="3">
        <v>100</v>
      </c>
      <c r="J83">
        <f t="shared" si="2"/>
        <v>7334.5896000000002</v>
      </c>
      <c r="K83" s="3">
        <v>0</v>
      </c>
      <c r="L83">
        <f t="shared" si="3"/>
        <v>0</v>
      </c>
    </row>
    <row r="84" spans="1:12" x14ac:dyDescent="0.25">
      <c r="A84" s="3" t="s">
        <v>81</v>
      </c>
      <c r="B84" s="3" t="s">
        <v>160</v>
      </c>
      <c r="C84" s="3">
        <v>173</v>
      </c>
      <c r="D84" s="3">
        <v>107.64</v>
      </c>
      <c r="E84" s="3">
        <v>15.55</v>
      </c>
      <c r="F84" s="3" t="s">
        <v>10</v>
      </c>
      <c r="G84" s="3">
        <v>15.55</v>
      </c>
      <c r="H84" s="3">
        <v>0</v>
      </c>
      <c r="I84" s="3">
        <v>100</v>
      </c>
      <c r="J84">
        <f t="shared" si="2"/>
        <v>1673.8020000000001</v>
      </c>
      <c r="K84" s="3">
        <v>0</v>
      </c>
      <c r="L84">
        <f t="shared" si="3"/>
        <v>0</v>
      </c>
    </row>
    <row r="85" spans="1:12" x14ac:dyDescent="0.25">
      <c r="A85" s="3" t="s">
        <v>81</v>
      </c>
      <c r="B85" s="3" t="s">
        <v>161</v>
      </c>
      <c r="C85" s="3">
        <v>174</v>
      </c>
      <c r="D85" s="3">
        <v>215.28</v>
      </c>
      <c r="E85" s="3">
        <v>67.224999999999994</v>
      </c>
      <c r="F85" s="3" t="s">
        <v>10</v>
      </c>
      <c r="G85" s="3">
        <v>67.23</v>
      </c>
      <c r="H85" s="3">
        <v>0</v>
      </c>
      <c r="I85" s="3">
        <v>100</v>
      </c>
      <c r="J85">
        <f t="shared" si="2"/>
        <v>14473.2744</v>
      </c>
      <c r="K85" s="3">
        <v>0</v>
      </c>
      <c r="L85">
        <f t="shared" si="3"/>
        <v>0</v>
      </c>
    </row>
    <row r="86" spans="1:12" x14ac:dyDescent="0.25">
      <c r="A86" s="3" t="s">
        <v>81</v>
      </c>
      <c r="B86" s="3" t="s">
        <v>162</v>
      </c>
      <c r="C86" s="3">
        <v>178</v>
      </c>
      <c r="D86" s="3">
        <v>107.64</v>
      </c>
      <c r="E86" s="3">
        <v>15.55</v>
      </c>
      <c r="F86" s="3" t="s">
        <v>10</v>
      </c>
      <c r="G86" s="3">
        <v>15.55</v>
      </c>
      <c r="H86" s="3">
        <v>0</v>
      </c>
      <c r="I86" s="3">
        <v>100</v>
      </c>
      <c r="J86">
        <f t="shared" si="2"/>
        <v>1673.8020000000001</v>
      </c>
      <c r="K86" s="3">
        <v>0</v>
      </c>
      <c r="L86">
        <f t="shared" si="3"/>
        <v>0</v>
      </c>
    </row>
    <row r="87" spans="1:12" x14ac:dyDescent="0.25">
      <c r="A87" s="3" t="s">
        <v>81</v>
      </c>
      <c r="B87" s="3" t="s">
        <v>163</v>
      </c>
      <c r="C87" s="3">
        <v>180</v>
      </c>
      <c r="D87" s="3">
        <v>200</v>
      </c>
      <c r="E87" s="3">
        <v>14</v>
      </c>
      <c r="F87" s="3" t="s">
        <v>13</v>
      </c>
      <c r="G87" s="3">
        <v>14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183</v>
      </c>
      <c r="D88" s="3">
        <v>215.28</v>
      </c>
      <c r="E88" s="3">
        <v>25.082999999999998</v>
      </c>
      <c r="F88" s="3" t="s">
        <v>10</v>
      </c>
      <c r="G88" s="3">
        <v>25.08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185</v>
      </c>
      <c r="D89" s="3">
        <v>96.88</v>
      </c>
      <c r="E89" s="3">
        <v>27.13</v>
      </c>
      <c r="F89" s="3" t="s">
        <v>10</v>
      </c>
      <c r="G89" s="3">
        <v>27.13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186</v>
      </c>
      <c r="D90" s="3">
        <v>16.149999999999999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327</v>
      </c>
      <c r="C91" s="3">
        <v>190</v>
      </c>
      <c r="D91" s="3">
        <v>32.292000000000002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191</v>
      </c>
      <c r="D92" s="3">
        <v>16.149999999999999</v>
      </c>
      <c r="E92" s="3">
        <v>58.064</v>
      </c>
      <c r="F92" s="3" t="s">
        <v>10</v>
      </c>
      <c r="G92" s="3">
        <v>58.06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192</v>
      </c>
      <c r="D93" s="3">
        <v>48.438000000000002</v>
      </c>
      <c r="E93" s="3">
        <v>562.24400000000003</v>
      </c>
      <c r="F93" s="3" t="s">
        <v>10</v>
      </c>
      <c r="G93" s="3">
        <v>562.24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193</v>
      </c>
      <c r="D94" s="3">
        <v>16.149999999999999</v>
      </c>
      <c r="E94" s="3">
        <v>574.61300000000006</v>
      </c>
      <c r="F94" s="3" t="s">
        <v>10</v>
      </c>
      <c r="G94" s="3">
        <v>574.61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172</v>
      </c>
      <c r="C95" s="3">
        <v>194</v>
      </c>
      <c r="D95" s="3">
        <v>26.91</v>
      </c>
      <c r="E95" s="3">
        <v>581.01099999999997</v>
      </c>
      <c r="F95" s="3" t="s">
        <v>10</v>
      </c>
      <c r="G95" s="3">
        <v>581.01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173</v>
      </c>
      <c r="C96" s="3">
        <v>215</v>
      </c>
      <c r="D96" s="3">
        <v>301.392</v>
      </c>
      <c r="E96" s="3">
        <v>18.16</v>
      </c>
      <c r="F96" s="3" t="s">
        <v>10</v>
      </c>
      <c r="G96" s="3">
        <v>18.16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14</v>
      </c>
      <c r="F97" s="3" t="s">
        <v>13</v>
      </c>
      <c r="G97" s="3">
        <v>14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41.17</v>
      </c>
      <c r="F98" s="3" t="s">
        <v>19</v>
      </c>
      <c r="G98" s="3">
        <v>41.17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103.53</v>
      </c>
      <c r="F99" s="3" t="s">
        <v>19</v>
      </c>
      <c r="G99" s="3">
        <v>103.53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19.57</v>
      </c>
      <c r="F100" s="3" t="s">
        <v>19</v>
      </c>
      <c r="G100" s="3">
        <v>19.57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179</v>
      </c>
      <c r="C101" s="3">
        <v>224</v>
      </c>
      <c r="D101" s="3">
        <v>183</v>
      </c>
      <c r="E101" s="3">
        <v>51.68</v>
      </c>
      <c r="F101" s="3" t="s">
        <v>10</v>
      </c>
      <c r="G101" s="3">
        <v>51.68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180</v>
      </c>
      <c r="C102" s="3">
        <v>225</v>
      </c>
      <c r="D102" s="3">
        <v>49.2</v>
      </c>
      <c r="E102" s="3">
        <v>45.26</v>
      </c>
      <c r="F102" s="3" t="s">
        <v>19</v>
      </c>
      <c r="G102" s="3">
        <v>45.26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181</v>
      </c>
      <c r="C103" s="3">
        <v>226</v>
      </c>
      <c r="D103" s="3">
        <v>183</v>
      </c>
      <c r="E103" s="3">
        <v>43.7</v>
      </c>
      <c r="F103" s="3" t="s">
        <v>10</v>
      </c>
      <c r="G103" s="3">
        <v>43.7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182</v>
      </c>
      <c r="C104" s="3">
        <v>227</v>
      </c>
      <c r="D104" s="3">
        <v>49.2</v>
      </c>
      <c r="E104" s="3">
        <v>42.77</v>
      </c>
      <c r="F104" s="3" t="s">
        <v>19</v>
      </c>
      <c r="G104" s="3">
        <v>42.77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183</v>
      </c>
      <c r="C105" s="3">
        <v>228</v>
      </c>
      <c r="D105" s="3">
        <v>183</v>
      </c>
      <c r="E105" s="3">
        <v>2.12</v>
      </c>
      <c r="F105" s="3" t="s">
        <v>10</v>
      </c>
      <c r="G105" s="3">
        <v>2.12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184</v>
      </c>
      <c r="C106" s="3">
        <v>229</v>
      </c>
      <c r="D106" s="3">
        <v>49.2</v>
      </c>
      <c r="E106" s="3">
        <v>4.1500000000000004</v>
      </c>
      <c r="F106" s="3" t="s">
        <v>19</v>
      </c>
      <c r="G106" s="3">
        <v>4.1500000000000004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185</v>
      </c>
      <c r="C107" s="3">
        <v>230</v>
      </c>
      <c r="D107" s="3">
        <v>183</v>
      </c>
      <c r="E107" s="3">
        <v>3.89</v>
      </c>
      <c r="F107" s="3" t="s">
        <v>10</v>
      </c>
      <c r="G107" s="3">
        <v>3.89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186</v>
      </c>
      <c r="C108" s="3">
        <v>231</v>
      </c>
      <c r="D108" s="3">
        <v>49.2</v>
      </c>
      <c r="E108" s="3">
        <v>8.42</v>
      </c>
      <c r="F108" s="3" t="s">
        <v>19</v>
      </c>
      <c r="G108" s="3">
        <v>8.42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187</v>
      </c>
      <c r="C109" s="3">
        <v>232</v>
      </c>
      <c r="D109" s="3">
        <v>183</v>
      </c>
      <c r="E109" s="3">
        <v>10.19</v>
      </c>
      <c r="F109" s="3" t="s">
        <v>10</v>
      </c>
      <c r="G109" s="3">
        <v>10.19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188</v>
      </c>
      <c r="C110" s="3">
        <v>233</v>
      </c>
      <c r="D110" s="3">
        <v>49.2</v>
      </c>
      <c r="E110" s="3">
        <v>13.87</v>
      </c>
      <c r="F110" s="3" t="s">
        <v>19</v>
      </c>
      <c r="G110" s="3">
        <v>13.87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189</v>
      </c>
      <c r="C111" s="3">
        <v>234</v>
      </c>
      <c r="D111" s="3">
        <v>183</v>
      </c>
      <c r="E111" s="3">
        <v>11.38</v>
      </c>
      <c r="F111" s="3" t="s">
        <v>10</v>
      </c>
      <c r="G111" s="3">
        <v>11.38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190</v>
      </c>
      <c r="C112" s="3">
        <v>235</v>
      </c>
      <c r="D112" s="3">
        <v>2.5</v>
      </c>
      <c r="E112" s="3">
        <v>1068.49</v>
      </c>
      <c r="F112" s="3" t="s">
        <v>23</v>
      </c>
      <c r="G112" s="3">
        <v>1068.49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191</v>
      </c>
      <c r="C113" s="3">
        <v>237</v>
      </c>
      <c r="D113" s="3">
        <v>183</v>
      </c>
      <c r="E113" s="3">
        <v>3.64</v>
      </c>
      <c r="F113" s="3" t="s">
        <v>10</v>
      </c>
      <c r="G113" s="3">
        <v>3.64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192</v>
      </c>
      <c r="C114" s="3">
        <v>238</v>
      </c>
      <c r="D114" s="3">
        <v>183</v>
      </c>
      <c r="E114" s="3">
        <v>17.95</v>
      </c>
      <c r="F114" s="3" t="s">
        <v>10</v>
      </c>
      <c r="G114" s="3">
        <v>17.95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193</v>
      </c>
      <c r="C115" s="3">
        <v>239</v>
      </c>
      <c r="D115" s="3">
        <v>183</v>
      </c>
      <c r="E115" s="3">
        <v>7.22</v>
      </c>
      <c r="F115" s="3" t="s">
        <v>10</v>
      </c>
      <c r="G115" s="3">
        <v>7.22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194</v>
      </c>
      <c r="C116" s="3">
        <v>240</v>
      </c>
      <c r="D116" s="3">
        <v>183</v>
      </c>
      <c r="E116" s="3">
        <v>35.71</v>
      </c>
      <c r="F116" s="3" t="s">
        <v>10</v>
      </c>
      <c r="G116" s="3">
        <v>35.71</v>
      </c>
      <c r="H116" s="3">
        <v>0</v>
      </c>
      <c r="I116" s="3">
        <v>100</v>
      </c>
    </row>
    <row r="117" spans="1:9" x14ac:dyDescent="0.25">
      <c r="A117" s="3" t="s">
        <v>68</v>
      </c>
      <c r="B117" s="3" t="s">
        <v>195</v>
      </c>
      <c r="C117" s="3">
        <v>243</v>
      </c>
      <c r="D117" s="3">
        <v>64.58</v>
      </c>
      <c r="E117" s="3">
        <v>125.80500000000001</v>
      </c>
      <c r="F117" s="3" t="s">
        <v>10</v>
      </c>
      <c r="G117" s="3">
        <v>113.22</v>
      </c>
      <c r="H117" s="3">
        <v>12.58</v>
      </c>
      <c r="I117" s="3">
        <v>90</v>
      </c>
    </row>
    <row r="118" spans="1:9" x14ac:dyDescent="0.25">
      <c r="A118" s="3" t="s">
        <v>18</v>
      </c>
      <c r="B118" s="3" t="s">
        <v>196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273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197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203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204</v>
      </c>
      <c r="C128" s="3">
        <v>260</v>
      </c>
      <c r="D128" s="3">
        <v>5535</v>
      </c>
      <c r="E128" s="3">
        <v>18.48</v>
      </c>
      <c r="F128" s="3" t="s">
        <v>19</v>
      </c>
      <c r="G128" s="3">
        <v>18.48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205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206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210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274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212</v>
      </c>
      <c r="C134" s="3">
        <v>275</v>
      </c>
      <c r="D134" s="3">
        <v>350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75</v>
      </c>
      <c r="B135" s="3" t="s">
        <v>213</v>
      </c>
      <c r="C135" s="3">
        <v>276</v>
      </c>
      <c r="D135" s="3">
        <v>750</v>
      </c>
      <c r="E135" s="3">
        <v>2</v>
      </c>
      <c r="F135" s="3" t="s">
        <v>13</v>
      </c>
      <c r="G135" s="3">
        <v>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218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313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33</v>
      </c>
      <c r="B144" s="3" t="s">
        <v>437</v>
      </c>
      <c r="C144" s="3">
        <v>315</v>
      </c>
      <c r="D144" s="3">
        <v>8500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29</v>
      </c>
      <c r="B145" s="3" t="s">
        <v>564</v>
      </c>
      <c r="C145" s="3">
        <v>340</v>
      </c>
      <c r="D145" s="3">
        <v>1000</v>
      </c>
      <c r="E145" s="3">
        <v>15</v>
      </c>
      <c r="F145" s="3" t="s">
        <v>14</v>
      </c>
      <c r="G145" s="3">
        <v>15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9</v>
      </c>
      <c r="B147" s="3" t="s">
        <v>565</v>
      </c>
      <c r="C147" s="3">
        <v>362</v>
      </c>
      <c r="D147" s="3">
        <v>94172.12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29</v>
      </c>
      <c r="B148" s="3" t="s">
        <v>275</v>
      </c>
      <c r="C148" s="3">
        <v>549</v>
      </c>
      <c r="D148" s="3">
        <v>800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3:O142"/>
  <sheetViews>
    <sheetView topLeftCell="A93" zoomScale="85" zoomScaleNormal="85" workbookViewId="0">
      <pane xSplit="2" topLeftCell="C1" activePane="topRight" state="frozen"/>
      <selection activeCell="A74" sqref="A74"/>
      <selection pane="topRight" activeCell="I103" sqref="I103"/>
    </sheetView>
  </sheetViews>
  <sheetFormatPr defaultRowHeight="15" x14ac:dyDescent="0.25"/>
  <cols>
    <col min="1" max="1" width="30.42578125" customWidth="1"/>
    <col min="2" max="2" width="40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11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SUMIF($A$4:$A$1503,"AAIDHUL MIAH",$L$4:$L$1503)</f>
        <v>0</v>
      </c>
    </row>
    <row r="5" spans="1:15" x14ac:dyDescent="0.25">
      <c r="A5" s="9" t="s">
        <v>11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SUMIF($A$4:$A$1503,"EBI ABRAHAM",$L$4:$L$1503)</f>
        <v>0</v>
      </c>
    </row>
    <row r="6" spans="1:15" ht="45" x14ac:dyDescent="0.25">
      <c r="A6" s="9" t="s">
        <v>11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SUMIF($A$4:$A$1503,"JMJ WATERPROOING ENTERPRISES",$L$4:$L$1503)</f>
        <v>0</v>
      </c>
    </row>
    <row r="7" spans="1:15" x14ac:dyDescent="0.25">
      <c r="A7" s="9" t="s">
        <v>11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SUMIF($A$4:$A$1503,"KRIUTTIBAS DAS",$L$4:$L$1503)</f>
        <v>0</v>
      </c>
    </row>
    <row r="8" spans="1:15" ht="30" x14ac:dyDescent="0.25">
      <c r="A8" s="9" t="s">
        <v>11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SUMIF($A$4:$A$1503,"LEGENDRY LANDSCAPE",$L$4:$L$1503)</f>
        <v>0</v>
      </c>
    </row>
    <row r="9" spans="1:15" x14ac:dyDescent="0.25">
      <c r="A9" s="9" t="s">
        <v>11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SUMIF($A$4:$A$1503,"MANJUNATHA P",$L$4:$L$1503)</f>
        <v>0</v>
      </c>
    </row>
    <row r="10" spans="1:15" x14ac:dyDescent="0.25">
      <c r="A10" s="9" t="s">
        <v>11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SUMIF($A$4:$A$1503,"NAGARAJ",$L$4:$L$1503)</f>
        <v>0</v>
      </c>
    </row>
    <row r="11" spans="1:15" x14ac:dyDescent="0.25">
      <c r="A11" s="9" t="s">
        <v>11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SUMIF($A$4:$A$1503,"PRAKASH H N",$L$4:$L$1503)</f>
        <v>0</v>
      </c>
    </row>
    <row r="12" spans="1:15" ht="30" x14ac:dyDescent="0.25">
      <c r="A12" s="9" t="s">
        <v>11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SUMIF($A$4:$A$1503,"RAMAKRUSHNA PRADHAN",$L$4:$L$1503)</f>
        <v>3774.3002000000001</v>
      </c>
    </row>
    <row r="13" spans="1:15" x14ac:dyDescent="0.25">
      <c r="A13" s="9" t="s">
        <v>11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SUMIF($A$4:$A$1503,"RUPAK NAYAK",$L$4:$L$1503)</f>
        <v>25722.025758000003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SUMIF($A$4:$A$1503,"SANTOSH KUMAR",$L$4:$L$1503)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2750</v>
      </c>
      <c r="E15" s="9">
        <v>1</v>
      </c>
      <c r="F15" s="9" t="s">
        <v>12</v>
      </c>
      <c r="G15" s="9">
        <v>0</v>
      </c>
      <c r="H15" s="9">
        <f t="shared" si="0"/>
        <v>1</v>
      </c>
      <c r="I15" s="10">
        <f t="shared" si="1"/>
        <v>0</v>
      </c>
      <c r="J15" s="17">
        <f t="shared" si="2"/>
        <v>0</v>
      </c>
      <c r="K15" s="16">
        <v>1</v>
      </c>
      <c r="L15" s="17">
        <f t="shared" si="3"/>
        <v>2750</v>
      </c>
      <c r="N15" s="17" t="s">
        <v>9</v>
      </c>
      <c r="O15" s="17">
        <f>SUMIF($A$4:$A$1503,"SARAT BARMAN",$L$4:$L$1503)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SUMIF($A$4:$A$1503,"SAVITA DEVI",$L$4:$L$1503)</f>
        <v>1500</v>
      </c>
    </row>
    <row r="17" spans="1:15" x14ac:dyDescent="0.25">
      <c r="A17" s="9" t="s">
        <v>15</v>
      </c>
      <c r="B17" s="12" t="s">
        <v>94</v>
      </c>
      <c r="C17" s="9">
        <v>19</v>
      </c>
      <c r="D17" s="9">
        <v>1500</v>
      </c>
      <c r="E17" s="9">
        <v>1</v>
      </c>
      <c r="F17" s="9" t="s">
        <v>12</v>
      </c>
      <c r="G17" s="9">
        <v>0</v>
      </c>
      <c r="H17" s="9">
        <f t="shared" si="0"/>
        <v>1</v>
      </c>
      <c r="I17" s="10">
        <f t="shared" ref="I17" si="4">(G17/E17)</f>
        <v>0</v>
      </c>
      <c r="J17" s="17">
        <f t="shared" si="2"/>
        <v>0</v>
      </c>
      <c r="K17" s="16">
        <v>1</v>
      </c>
      <c r="L17" s="17">
        <f t="shared" si="3"/>
        <v>1500</v>
      </c>
      <c r="N17" s="17" t="s">
        <v>20</v>
      </c>
      <c r="O17" s="17">
        <f>SUMIF($A$4:$A$1503,"SHOKAT",$L$4:$L$1503)</f>
        <v>0</v>
      </c>
    </row>
    <row r="18" spans="1:15" ht="45" x14ac:dyDescent="0.25">
      <c r="A18" s="9" t="s">
        <v>11</v>
      </c>
      <c r="B18" s="29" t="s">
        <v>95</v>
      </c>
      <c r="C18" s="9">
        <v>20</v>
      </c>
      <c r="D18" s="9">
        <v>1000</v>
      </c>
      <c r="E18" s="9">
        <v>3.351</v>
      </c>
      <c r="F18" s="9" t="s">
        <v>14</v>
      </c>
      <c r="G18" s="9">
        <v>3.35</v>
      </c>
      <c r="H18" s="9">
        <f t="shared" si="0"/>
        <v>9.9999999999988987E-4</v>
      </c>
      <c r="I18" s="10">
        <f t="shared" si="1"/>
        <v>0.99970158161742761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SUMIF($A$4:$A$1503,"SHREE DM STEEL FURNITURE AND INTERIOR",$L$4:$L$1503)</f>
        <v>0</v>
      </c>
    </row>
    <row r="19" spans="1:15" ht="30" x14ac:dyDescent="0.25">
      <c r="A19" s="9" t="s">
        <v>11</v>
      </c>
      <c r="B19" s="2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SUMIF($A$4:$A$1503,"SK ANSAR HOSSIAN",$L$4:$L$1503)</f>
        <v>0</v>
      </c>
    </row>
    <row r="20" spans="1:15" ht="30" x14ac:dyDescent="0.25">
      <c r="A20" s="9" t="s">
        <v>11</v>
      </c>
      <c r="B20" s="2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SUMIF($A$4:$A$1503,"SREE VINAYAKA ELECTRICALS",$L$4:$L$1503)</f>
        <v>0</v>
      </c>
    </row>
    <row r="21" spans="1:15" ht="45" x14ac:dyDescent="0.25">
      <c r="A21" s="9" t="s">
        <v>41</v>
      </c>
      <c r="B21" s="29" t="s">
        <v>98</v>
      </c>
      <c r="C21" s="9">
        <v>23</v>
      </c>
      <c r="D21" s="9">
        <v>7500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2025.0000000000002</v>
      </c>
      <c r="K21" s="16"/>
      <c r="L21" s="17">
        <f t="shared" si="3"/>
        <v>0</v>
      </c>
      <c r="N21" s="17" t="s">
        <v>58</v>
      </c>
      <c r="O21" s="17">
        <f>SUMIF($A$4:$A$1503,"SRI CHOWDESHWARI WATER SUPPLY",$L$4:$L$1503)</f>
        <v>0</v>
      </c>
    </row>
    <row r="22" spans="1:15" x14ac:dyDescent="0.25">
      <c r="A22" s="9" t="s">
        <v>41</v>
      </c>
      <c r="B22" s="29" t="s">
        <v>99</v>
      </c>
      <c r="C22" s="9">
        <v>24</v>
      </c>
      <c r="D22" s="9">
        <v>7000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2940</v>
      </c>
      <c r="K22" s="16"/>
      <c r="L22" s="17">
        <f t="shared" si="3"/>
        <v>0</v>
      </c>
      <c r="N22" s="17" t="s">
        <v>29</v>
      </c>
      <c r="O22" s="17">
        <f>SUMIF($A$4:$A$1503,"SUBHASMITA DAS",$L$4:$L$1503)</f>
        <v>0</v>
      </c>
    </row>
    <row r="23" spans="1:15" ht="30" x14ac:dyDescent="0.25">
      <c r="A23" s="9" t="s">
        <v>41</v>
      </c>
      <c r="B23" s="29" t="s">
        <v>100</v>
      </c>
      <c r="C23" s="9">
        <v>25</v>
      </c>
      <c r="D23" s="9">
        <v>7000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3710</v>
      </c>
      <c r="K23" s="16"/>
      <c r="L23" s="17">
        <f t="shared" si="3"/>
        <v>0</v>
      </c>
      <c r="N23" s="17" t="s">
        <v>80</v>
      </c>
      <c r="O23" s="17">
        <f>SUMIF($A$4:$A$1503,"UDHABHAI R PARMAR",$L$4:$L$1503)</f>
        <v>0</v>
      </c>
    </row>
    <row r="24" spans="1:15" ht="30" x14ac:dyDescent="0.25">
      <c r="A24" s="9" t="s">
        <v>41</v>
      </c>
      <c r="B24" s="29" t="s">
        <v>101</v>
      </c>
      <c r="C24" s="9">
        <v>26</v>
      </c>
      <c r="D24" s="9">
        <v>7000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3430</v>
      </c>
      <c r="K24" s="16"/>
      <c r="L24" s="17">
        <f t="shared" si="3"/>
        <v>0</v>
      </c>
      <c r="N24" s="17" t="s">
        <v>15</v>
      </c>
      <c r="O24" s="17">
        <f>SUMIF($A$4:$A$1503,"V VENKATANARAYANA",$L$4:$L$1503)</f>
        <v>4250</v>
      </c>
    </row>
    <row r="25" spans="1:15" x14ac:dyDescent="0.25">
      <c r="A25" s="9" t="s">
        <v>41</v>
      </c>
      <c r="B25" s="29" t="s">
        <v>102</v>
      </c>
      <c r="C25" s="9">
        <v>29</v>
      </c>
      <c r="D25" s="9">
        <v>7000</v>
      </c>
      <c r="E25" s="9">
        <v>1.2</v>
      </c>
      <c r="F25" s="9" t="s">
        <v>16</v>
      </c>
      <c r="G25" s="9">
        <v>1.2</v>
      </c>
      <c r="H25" s="9">
        <f t="shared" si="0"/>
        <v>0</v>
      </c>
      <c r="I25" s="10">
        <f t="shared" si="1"/>
        <v>1</v>
      </c>
      <c r="J25" s="17">
        <f t="shared" si="2"/>
        <v>8400</v>
      </c>
      <c r="K25" s="16"/>
      <c r="L25" s="17">
        <f t="shared" si="3"/>
        <v>0</v>
      </c>
      <c r="N25" s="17" t="s">
        <v>42</v>
      </c>
      <c r="O25" s="17">
        <f>SUMIF($A$4:$A$1503,"YELLAPPA C",$L$4:$L$1503)</f>
        <v>0</v>
      </c>
    </row>
    <row r="26" spans="1:15" x14ac:dyDescent="0.25">
      <c r="A26" s="9" t="s">
        <v>41</v>
      </c>
      <c r="B26" s="29" t="s">
        <v>103</v>
      </c>
      <c r="C26" s="9">
        <v>32</v>
      </c>
      <c r="D26" s="9">
        <v>7000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1260</v>
      </c>
      <c r="K26" s="16"/>
      <c r="L26" s="17">
        <f t="shared" si="3"/>
        <v>0</v>
      </c>
      <c r="N26" s="17" t="s">
        <v>44</v>
      </c>
      <c r="O26" s="17">
        <f>SUMIF($A$4:$A$1503,"RABIUL MOLLA",$L$4:$L$1503)</f>
        <v>0</v>
      </c>
    </row>
    <row r="27" spans="1:15" x14ac:dyDescent="0.25">
      <c r="A27" s="9" t="s">
        <v>41</v>
      </c>
      <c r="B27" s="29" t="s">
        <v>104</v>
      </c>
      <c r="C27" s="9">
        <v>35</v>
      </c>
      <c r="D27" s="9">
        <v>7000</v>
      </c>
      <c r="E27" s="9">
        <v>0.13</v>
      </c>
      <c r="F27" s="9" t="s">
        <v>16</v>
      </c>
      <c r="G27" s="9">
        <v>0</v>
      </c>
      <c r="H27" s="9">
        <f t="shared" si="0"/>
        <v>0.13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SUMIF($A$4:$A$1503,"KOUSHIK MANDAL",$L$4:$L$1503)</f>
        <v>0</v>
      </c>
    </row>
    <row r="28" spans="1:15" x14ac:dyDescent="0.25">
      <c r="A28" s="9" t="s">
        <v>11</v>
      </c>
      <c r="B28" s="29" t="s">
        <v>105</v>
      </c>
      <c r="C28" s="9">
        <v>41</v>
      </c>
      <c r="D28" s="9">
        <v>301.392</v>
      </c>
      <c r="E28" s="9">
        <v>25.44</v>
      </c>
      <c r="F28" s="9" t="s">
        <v>10</v>
      </c>
      <c r="G28" s="9">
        <v>25.44</v>
      </c>
      <c r="H28" s="9">
        <f t="shared" si="0"/>
        <v>0</v>
      </c>
      <c r="I28" s="10">
        <f t="shared" si="1"/>
        <v>1</v>
      </c>
      <c r="J28" s="17">
        <f t="shared" si="2"/>
        <v>7667.41248</v>
      </c>
      <c r="K28" s="16"/>
      <c r="L28" s="17">
        <f t="shared" si="3"/>
        <v>0</v>
      </c>
      <c r="N28" s="17" t="s">
        <v>34</v>
      </c>
      <c r="O28" s="17">
        <f>SUMIF($A$4:$A$1503,"SHEKAR T",$L$4:$L$1503)</f>
        <v>0</v>
      </c>
    </row>
    <row r="29" spans="1:15" x14ac:dyDescent="0.25">
      <c r="A29" s="9" t="s">
        <v>11</v>
      </c>
      <c r="B29" s="29" t="s">
        <v>106</v>
      </c>
      <c r="C29" s="9">
        <v>42</v>
      </c>
      <c r="D29" s="9">
        <v>301.392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7766.8718399999998</v>
      </c>
      <c r="K29" s="16"/>
      <c r="L29" s="17">
        <f t="shared" si="3"/>
        <v>0</v>
      </c>
      <c r="N29" s="17" t="s">
        <v>524</v>
      </c>
      <c r="O29" s="17">
        <f>SUMIF($A$4:$A$1503,"RAMESH",$L$4:$L$1503)</f>
        <v>11561.7574</v>
      </c>
    </row>
    <row r="30" spans="1:15" ht="15.75" x14ac:dyDescent="0.25">
      <c r="A30" s="9" t="s">
        <v>11</v>
      </c>
      <c r="B30" s="29" t="s">
        <v>107</v>
      </c>
      <c r="C30" s="9">
        <v>43</v>
      </c>
      <c r="D30" s="9">
        <v>301.392</v>
      </c>
      <c r="E30" s="9">
        <v>57.78</v>
      </c>
      <c r="F30" s="9" t="s">
        <v>10</v>
      </c>
      <c r="G30" s="9">
        <v>57.78</v>
      </c>
      <c r="H30" s="9">
        <f t="shared" si="0"/>
        <v>0</v>
      </c>
      <c r="I30" s="10">
        <f t="shared" si="1"/>
        <v>1</v>
      </c>
      <c r="J30" s="17">
        <f t="shared" si="2"/>
        <v>17414.429759999999</v>
      </c>
      <c r="K30" s="16"/>
      <c r="L30" s="17">
        <f t="shared" si="3"/>
        <v>0</v>
      </c>
      <c r="N30" s="51" t="s">
        <v>472</v>
      </c>
      <c r="O30" s="21">
        <f>SUM(O4:O29)</f>
        <v>46808.083358000003</v>
      </c>
    </row>
    <row r="31" spans="1:15" x14ac:dyDescent="0.25">
      <c r="A31" s="9" t="s">
        <v>11</v>
      </c>
      <c r="B31" s="29" t="s">
        <v>108</v>
      </c>
      <c r="C31" s="9">
        <v>44</v>
      </c>
      <c r="D31" s="9">
        <v>301.392</v>
      </c>
      <c r="E31" s="9">
        <v>45.3</v>
      </c>
      <c r="F31" s="9" t="s">
        <v>10</v>
      </c>
      <c r="G31" s="9">
        <v>45.3</v>
      </c>
      <c r="H31" s="9">
        <f t="shared" si="0"/>
        <v>0</v>
      </c>
      <c r="I31" s="10">
        <f t="shared" si="1"/>
        <v>1</v>
      </c>
      <c r="J31" s="17">
        <f t="shared" si="2"/>
        <v>13653.057599999998</v>
      </c>
      <c r="K31" s="16"/>
      <c r="L31" s="17">
        <f t="shared" si="3"/>
        <v>0</v>
      </c>
    </row>
    <row r="32" spans="1:15" x14ac:dyDescent="0.25">
      <c r="A32" s="9" t="s">
        <v>11</v>
      </c>
      <c r="B32" s="29" t="s">
        <v>109</v>
      </c>
      <c r="C32" s="9">
        <v>45</v>
      </c>
      <c r="D32" s="9">
        <v>301.392</v>
      </c>
      <c r="E32" s="9">
        <v>126.8</v>
      </c>
      <c r="F32" s="9" t="s">
        <v>10</v>
      </c>
      <c r="G32" s="9">
        <v>126.8</v>
      </c>
      <c r="H32" s="9">
        <f t="shared" si="0"/>
        <v>0</v>
      </c>
      <c r="I32" s="10">
        <f t="shared" si="1"/>
        <v>1</v>
      </c>
      <c r="J32" s="17">
        <f t="shared" si="2"/>
        <v>38216.505599999997</v>
      </c>
      <c r="K32" s="16"/>
      <c r="L32" s="17">
        <f t="shared" si="3"/>
        <v>0</v>
      </c>
    </row>
    <row r="33" spans="1:12" x14ac:dyDescent="0.25">
      <c r="A33" s="9" t="s">
        <v>11</v>
      </c>
      <c r="B33" s="29" t="s">
        <v>110</v>
      </c>
      <c r="C33" s="9">
        <v>46</v>
      </c>
      <c r="D33" s="9">
        <v>301.392</v>
      </c>
      <c r="E33" s="9">
        <v>12.27</v>
      </c>
      <c r="F33" s="9" t="s">
        <v>10</v>
      </c>
      <c r="G33" s="9">
        <v>12.27</v>
      </c>
      <c r="H33" s="9">
        <f t="shared" si="0"/>
        <v>0</v>
      </c>
      <c r="I33" s="10">
        <f t="shared" si="1"/>
        <v>1</v>
      </c>
      <c r="J33" s="17">
        <f t="shared" si="2"/>
        <v>3698.0798399999999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301.392</v>
      </c>
      <c r="E34" s="9">
        <v>15.17</v>
      </c>
      <c r="F34" s="9" t="s">
        <v>10</v>
      </c>
      <c r="G34" s="9">
        <v>15.17</v>
      </c>
      <c r="H34" s="9">
        <f t="shared" si="0"/>
        <v>0</v>
      </c>
      <c r="I34" s="10">
        <f t="shared" si="1"/>
        <v>1</v>
      </c>
      <c r="J34" s="17">
        <f t="shared" si="2"/>
        <v>4572.1166400000002</v>
      </c>
      <c r="K34" s="16"/>
      <c r="L34" s="17">
        <f t="shared" si="3"/>
        <v>0</v>
      </c>
    </row>
    <row r="35" spans="1:12" x14ac:dyDescent="0.25">
      <c r="A35" s="9" t="s">
        <v>11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11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11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11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11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11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11</v>
      </c>
      <c r="B41" s="29" t="s">
        <v>118</v>
      </c>
      <c r="C41" s="9">
        <v>63</v>
      </c>
      <c r="D41" s="9">
        <v>1500</v>
      </c>
      <c r="E41" s="9">
        <v>0.96</v>
      </c>
      <c r="F41" s="9" t="s">
        <v>14</v>
      </c>
      <c r="G41" s="9">
        <v>0</v>
      </c>
      <c r="H41" s="9">
        <f t="shared" si="0"/>
        <v>0.96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120</v>
      </c>
      <c r="C43" s="9">
        <v>69</v>
      </c>
      <c r="D43" s="9">
        <v>7000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3290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121</v>
      </c>
      <c r="C44" s="9">
        <v>73</v>
      </c>
      <c r="D44" s="9">
        <v>7000</v>
      </c>
      <c r="E44" s="9">
        <v>0.88</v>
      </c>
      <c r="F44" s="9" t="s">
        <v>16</v>
      </c>
      <c r="G44" s="9">
        <v>0.2</v>
      </c>
      <c r="H44" s="9">
        <f t="shared" si="0"/>
        <v>0.67999999999999994</v>
      </c>
      <c r="I44" s="10">
        <f t="shared" si="1"/>
        <v>0.22727272727272729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122</v>
      </c>
      <c r="C45" s="9">
        <v>77</v>
      </c>
      <c r="D45" s="9">
        <v>7000</v>
      </c>
      <c r="E45" s="9">
        <v>0.18</v>
      </c>
      <c r="F45" s="9" t="s">
        <v>16</v>
      </c>
      <c r="G45" s="9">
        <v>0.01</v>
      </c>
      <c r="H45" s="9">
        <f t="shared" si="0"/>
        <v>0.16999999999999998</v>
      </c>
      <c r="I45" s="10">
        <f t="shared" si="1"/>
        <v>5.5555555555555559E-2</v>
      </c>
      <c r="J45" s="17">
        <f t="shared" si="2"/>
        <v>70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123</v>
      </c>
      <c r="C46" s="9">
        <v>80</v>
      </c>
      <c r="D46" s="9">
        <v>7000</v>
      </c>
      <c r="E46" s="9">
        <v>0.15</v>
      </c>
      <c r="F46" s="9" t="s">
        <v>16</v>
      </c>
      <c r="G46" s="9">
        <v>0</v>
      </c>
      <c r="H46" s="9">
        <f t="shared" si="0"/>
        <v>0.15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11</v>
      </c>
      <c r="B47" s="29" t="s">
        <v>124</v>
      </c>
      <c r="C47" s="9">
        <v>84</v>
      </c>
      <c r="D47" s="9">
        <v>301.392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2"/>
        <v>11826.622080000001</v>
      </c>
      <c r="K47" s="16"/>
      <c r="L47" s="17">
        <f t="shared" si="3"/>
        <v>0</v>
      </c>
    </row>
    <row r="48" spans="1:12" x14ac:dyDescent="0.25">
      <c r="A48" s="9" t="s">
        <v>11</v>
      </c>
      <c r="B48" s="29" t="s">
        <v>125</v>
      </c>
      <c r="C48" s="9">
        <v>85</v>
      </c>
      <c r="D48" s="9">
        <v>301.392</v>
      </c>
      <c r="E48" s="9">
        <v>129.97</v>
      </c>
      <c r="F48" s="9" t="s">
        <v>10</v>
      </c>
      <c r="G48" s="9">
        <v>129.97</v>
      </c>
      <c r="H48" s="9">
        <f t="shared" si="0"/>
        <v>0</v>
      </c>
      <c r="I48" s="10">
        <f t="shared" si="1"/>
        <v>1</v>
      </c>
      <c r="J48" s="17">
        <f t="shared" si="2"/>
        <v>39171.918239999999</v>
      </c>
      <c r="K48" s="16"/>
      <c r="L48" s="17">
        <f t="shared" si="3"/>
        <v>0</v>
      </c>
    </row>
    <row r="49" spans="1:12" x14ac:dyDescent="0.25">
      <c r="A49" s="9" t="s">
        <v>11</v>
      </c>
      <c r="B49" s="29" t="s">
        <v>126</v>
      </c>
      <c r="C49" s="9">
        <v>86</v>
      </c>
      <c r="D49" s="9">
        <v>301.392</v>
      </c>
      <c r="E49" s="9">
        <v>12.27</v>
      </c>
      <c r="F49" s="9" t="s">
        <v>10</v>
      </c>
      <c r="G49" s="9">
        <v>12.27</v>
      </c>
      <c r="H49" s="9">
        <f t="shared" si="0"/>
        <v>0</v>
      </c>
      <c r="I49" s="10">
        <f t="shared" si="1"/>
        <v>1</v>
      </c>
      <c r="J49" s="17">
        <f t="shared" si="2"/>
        <v>3698.0798399999999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127</v>
      </c>
      <c r="C50" s="9">
        <v>87</v>
      </c>
      <c r="D50" s="9">
        <v>301.392</v>
      </c>
      <c r="E50" s="9">
        <v>16.190000000000001</v>
      </c>
      <c r="F50" s="9" t="s">
        <v>10</v>
      </c>
      <c r="G50" s="9">
        <v>16.190000000000001</v>
      </c>
      <c r="H50" s="9">
        <f t="shared" si="0"/>
        <v>0</v>
      </c>
      <c r="I50" s="10">
        <f t="shared" si="1"/>
        <v>1</v>
      </c>
      <c r="J50" s="17">
        <f t="shared" si="2"/>
        <v>4879.5364800000007</v>
      </c>
      <c r="K50" s="16"/>
      <c r="L50" s="17">
        <f t="shared" si="3"/>
        <v>0</v>
      </c>
    </row>
    <row r="51" spans="1:12" x14ac:dyDescent="0.25">
      <c r="A51" s="9" t="s">
        <v>11</v>
      </c>
      <c r="B51" s="2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11</v>
      </c>
      <c r="B52" s="2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11</v>
      </c>
      <c r="B53" s="2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11</v>
      </c>
      <c r="B54" s="29" t="s">
        <v>131</v>
      </c>
      <c r="C54" s="9">
        <v>93</v>
      </c>
      <c r="D54" s="9">
        <v>1500</v>
      </c>
      <c r="E54" s="9">
        <v>0.87</v>
      </c>
      <c r="F54" s="9" t="s">
        <v>14</v>
      </c>
      <c r="G54" s="9">
        <v>0</v>
      </c>
      <c r="H54" s="9">
        <f t="shared" si="0"/>
        <v>0.87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132</v>
      </c>
      <c r="C55" s="9">
        <v>97</v>
      </c>
      <c r="D55" s="9">
        <v>7000</v>
      </c>
      <c r="E55" s="9">
        <v>0.13</v>
      </c>
      <c r="F55" s="9" t="s">
        <v>16</v>
      </c>
      <c r="G55" s="9">
        <v>0</v>
      </c>
      <c r="H55" s="9">
        <f t="shared" si="0"/>
        <v>0.13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133</v>
      </c>
      <c r="C56" s="9">
        <v>100</v>
      </c>
      <c r="D56" s="9">
        <v>7000</v>
      </c>
      <c r="E56" s="9">
        <v>0.19</v>
      </c>
      <c r="F56" s="9" t="s">
        <v>16</v>
      </c>
      <c r="G56" s="9">
        <v>0</v>
      </c>
      <c r="H56" s="9">
        <f t="shared" si="0"/>
        <v>0.19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134</v>
      </c>
      <c r="C57" s="9">
        <v>103</v>
      </c>
      <c r="D57" s="9">
        <v>7000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9</v>
      </c>
      <c r="B59" s="29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24.14</v>
      </c>
      <c r="H59" s="9">
        <f t="shared" si="0"/>
        <v>0</v>
      </c>
      <c r="I59" s="10">
        <f t="shared" si="1"/>
        <v>1</v>
      </c>
      <c r="J59" s="17">
        <f t="shared" si="2"/>
        <v>7275.6028800000004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137</v>
      </c>
      <c r="C60" s="9">
        <v>108</v>
      </c>
      <c r="D60" s="9">
        <v>301.392</v>
      </c>
      <c r="E60" s="9">
        <v>3.5</v>
      </c>
      <c r="F60" s="9" t="s">
        <v>10</v>
      </c>
      <c r="G60" s="9">
        <v>3.5</v>
      </c>
      <c r="H60" s="9">
        <f t="shared" si="0"/>
        <v>0</v>
      </c>
      <c r="I60" s="10">
        <f t="shared" si="1"/>
        <v>1</v>
      </c>
      <c r="J60" s="17">
        <f t="shared" si="2"/>
        <v>1054.8720000000001</v>
      </c>
      <c r="K60" s="16"/>
      <c r="L60" s="17">
        <f t="shared" si="3"/>
        <v>0</v>
      </c>
    </row>
    <row r="61" spans="1:12" x14ac:dyDescent="0.25">
      <c r="A61" s="9" t="s">
        <v>9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9" t="s">
        <v>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75</v>
      </c>
      <c r="B64" s="29" t="s">
        <v>142</v>
      </c>
      <c r="C64" s="9">
        <v>120</v>
      </c>
      <c r="D64" s="9">
        <v>193.75200000000001</v>
      </c>
      <c r="E64" s="9">
        <v>94.59</v>
      </c>
      <c r="F64" s="9" t="s">
        <v>10</v>
      </c>
      <c r="G64" s="9">
        <v>80</v>
      </c>
      <c r="H64" s="9">
        <f t="shared" si="0"/>
        <v>14.590000000000003</v>
      </c>
      <c r="I64" s="10">
        <f t="shared" si="1"/>
        <v>0.84575536526059836</v>
      </c>
      <c r="J64" s="17">
        <f t="shared" si="2"/>
        <v>15500.16</v>
      </c>
      <c r="K64" s="16"/>
      <c r="L64" s="17">
        <f t="shared" si="3"/>
        <v>0</v>
      </c>
    </row>
    <row r="65" spans="1:12" x14ac:dyDescent="0.25">
      <c r="A65" s="9" t="s">
        <v>21</v>
      </c>
      <c r="B65" s="29" t="s">
        <v>142</v>
      </c>
      <c r="C65" s="9">
        <v>120</v>
      </c>
      <c r="D65" s="9">
        <v>193.75200000000001</v>
      </c>
      <c r="E65" s="9">
        <v>28.146999999999998</v>
      </c>
      <c r="F65" s="9" t="s">
        <v>10</v>
      </c>
      <c r="G65" s="9">
        <v>0</v>
      </c>
      <c r="H65" s="9">
        <f t="shared" si="0"/>
        <v>28.146999999999998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75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v>129.32</v>
      </c>
      <c r="H66" s="9">
        <f t="shared" si="0"/>
        <v>0</v>
      </c>
      <c r="I66" s="10">
        <f t="shared" si="1"/>
        <v>1</v>
      </c>
      <c r="J66" s="17">
        <f t="shared" si="2"/>
        <v>25056.00864</v>
      </c>
      <c r="K66" s="16"/>
      <c r="L66" s="17">
        <f t="shared" si="3"/>
        <v>0</v>
      </c>
    </row>
    <row r="67" spans="1:12" x14ac:dyDescent="0.25">
      <c r="A67" s="9" t="s">
        <v>75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2"/>
        <v>12200.56344</v>
      </c>
      <c r="K67" s="16"/>
      <c r="L67" s="17">
        <f t="shared" si="3"/>
        <v>0</v>
      </c>
    </row>
    <row r="68" spans="1:12" x14ac:dyDescent="0.25">
      <c r="A68" s="9" t="s">
        <v>75</v>
      </c>
      <c r="B68" s="29" t="s">
        <v>147</v>
      </c>
      <c r="C68" s="9">
        <v>140</v>
      </c>
      <c r="D68" s="9">
        <v>10.76</v>
      </c>
      <c r="E68" s="9">
        <v>197</v>
      </c>
      <c r="F68" s="9" t="s">
        <v>10</v>
      </c>
      <c r="G68" s="9">
        <v>197</v>
      </c>
      <c r="H68" s="9">
        <f t="shared" si="0"/>
        <v>0</v>
      </c>
      <c r="I68" s="10">
        <f t="shared" si="1"/>
        <v>1</v>
      </c>
      <c r="J68" s="17">
        <f t="shared" si="2"/>
        <v>2119.7199999999998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148</v>
      </c>
      <c r="C69" s="9">
        <v>142</v>
      </c>
      <c r="D69" s="9">
        <v>139.93199999999999</v>
      </c>
      <c r="E69" s="9">
        <v>59.84</v>
      </c>
      <c r="F69" s="9" t="s">
        <v>10</v>
      </c>
      <c r="G69" s="9">
        <v>59.84</v>
      </c>
      <c r="H69" s="9">
        <f t="shared" si="0"/>
        <v>0</v>
      </c>
      <c r="I69" s="10">
        <f t="shared" si="1"/>
        <v>1</v>
      </c>
      <c r="J69" s="17">
        <f t="shared" si="2"/>
        <v>8373.5308800000003</v>
      </c>
      <c r="K69" s="16"/>
      <c r="L69" s="17">
        <f t="shared" si="3"/>
        <v>0</v>
      </c>
    </row>
    <row r="70" spans="1:12" x14ac:dyDescent="0.25">
      <c r="A70" s="9" t="s">
        <v>75</v>
      </c>
      <c r="B70" s="29" t="s">
        <v>149</v>
      </c>
      <c r="C70" s="9">
        <v>143</v>
      </c>
      <c r="D70" s="9">
        <v>139.93199999999999</v>
      </c>
      <c r="E70" s="9">
        <v>176.74</v>
      </c>
      <c r="F70" s="9" t="s">
        <v>10</v>
      </c>
      <c r="G70" s="9">
        <v>176.74</v>
      </c>
      <c r="H70" s="9">
        <f t="shared" si="0"/>
        <v>0</v>
      </c>
      <c r="I70" s="10">
        <f t="shared" si="1"/>
        <v>1</v>
      </c>
      <c r="J70" s="17">
        <f t="shared" si="2"/>
        <v>24731.581679999999</v>
      </c>
      <c r="K70" s="16"/>
      <c r="L70" s="17">
        <f t="shared" si="3"/>
        <v>0</v>
      </c>
    </row>
    <row r="71" spans="1:12" x14ac:dyDescent="0.25">
      <c r="A71" s="9" t="s">
        <v>75</v>
      </c>
      <c r="B71" s="29" t="s">
        <v>150</v>
      </c>
      <c r="C71" s="9">
        <v>147</v>
      </c>
      <c r="D71" s="9">
        <v>193.75200000000001</v>
      </c>
      <c r="E71" s="9">
        <v>131.565</v>
      </c>
      <c r="F71" s="9" t="s">
        <v>10</v>
      </c>
      <c r="G71" s="9">
        <v>111.83</v>
      </c>
      <c r="H71" s="9">
        <f t="shared" ref="H71:H137" si="5">E71-G71</f>
        <v>19.734999999999999</v>
      </c>
      <c r="I71" s="10">
        <f t="shared" ref="I71:I137" si="6">G71/E71</f>
        <v>0.84999809979857865</v>
      </c>
      <c r="J71" s="17">
        <f t="shared" ref="J71:J141" si="7">D71*G71</f>
        <v>21667.28616</v>
      </c>
      <c r="K71" s="16"/>
      <c r="L71" s="17">
        <f t="shared" ref="L71:L141" si="8">D71*E71*K71</f>
        <v>0</v>
      </c>
    </row>
    <row r="72" spans="1:12" x14ac:dyDescent="0.25">
      <c r="A72" s="9" t="s">
        <v>21</v>
      </c>
      <c r="B72" s="29" t="s">
        <v>150</v>
      </c>
      <c r="C72" s="9">
        <v>147</v>
      </c>
      <c r="D72" s="9">
        <v>193.75200000000001</v>
      </c>
      <c r="E72" s="9">
        <v>66.039749999999998</v>
      </c>
      <c r="F72" s="9" t="s">
        <v>10</v>
      </c>
      <c r="G72" s="9">
        <v>0</v>
      </c>
      <c r="H72" s="9">
        <f t="shared" si="5"/>
        <v>66.039749999999998</v>
      </c>
      <c r="I72" s="10">
        <f t="shared" si="6"/>
        <v>0</v>
      </c>
      <c r="J72" s="17">
        <f t="shared" si="7"/>
        <v>0</v>
      </c>
      <c r="K72" s="16"/>
      <c r="L72" s="17">
        <f t="shared" si="8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5"/>
        <v>0</v>
      </c>
      <c r="I73" s="10">
        <f t="shared" si="6"/>
        <v>1</v>
      </c>
      <c r="J73" s="17">
        <f t="shared" si="7"/>
        <v>13000</v>
      </c>
      <c r="K73" s="16"/>
      <c r="L73" s="17">
        <f t="shared" si="8"/>
        <v>0</v>
      </c>
    </row>
    <row r="74" spans="1:12" x14ac:dyDescent="0.25">
      <c r="A74" s="9" t="s">
        <v>75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81.650000000000006</v>
      </c>
      <c r="H74" s="9">
        <f t="shared" si="5"/>
        <v>0</v>
      </c>
      <c r="I74" s="10">
        <f t="shared" si="6"/>
        <v>1</v>
      </c>
      <c r="J74" s="17">
        <f t="shared" si="7"/>
        <v>11425.4478</v>
      </c>
      <c r="K74" s="16"/>
      <c r="L74" s="17">
        <f t="shared" si="8"/>
        <v>0</v>
      </c>
    </row>
    <row r="75" spans="1:12" x14ac:dyDescent="0.25">
      <c r="A75" s="9" t="s">
        <v>75</v>
      </c>
      <c r="B75" s="29" t="s">
        <v>153</v>
      </c>
      <c r="C75" s="9">
        <v>152</v>
      </c>
      <c r="D75" s="9">
        <v>139.93199999999999</v>
      </c>
      <c r="E75" s="9">
        <v>228.24</v>
      </c>
      <c r="F75" s="9" t="s">
        <v>10</v>
      </c>
      <c r="G75" s="9">
        <v>228.24</v>
      </c>
      <c r="H75" s="9">
        <f t="shared" si="5"/>
        <v>0</v>
      </c>
      <c r="I75" s="10">
        <f t="shared" si="6"/>
        <v>1</v>
      </c>
      <c r="J75" s="17">
        <f t="shared" si="7"/>
        <v>31938.079679999999</v>
      </c>
      <c r="K75" s="16"/>
      <c r="L75" s="17">
        <f t="shared" si="8"/>
        <v>0</v>
      </c>
    </row>
    <row r="76" spans="1:12" x14ac:dyDescent="0.25">
      <c r="A76" s="9" t="s">
        <v>75</v>
      </c>
      <c r="B76" s="29" t="s">
        <v>154</v>
      </c>
      <c r="C76" s="9">
        <v>156</v>
      </c>
      <c r="D76" s="9">
        <v>193.75200000000001</v>
      </c>
      <c r="E76" s="9">
        <v>109.71</v>
      </c>
      <c r="F76" s="9" t="s">
        <v>10</v>
      </c>
      <c r="G76" s="9">
        <v>109.71</v>
      </c>
      <c r="H76" s="9">
        <f t="shared" si="5"/>
        <v>0</v>
      </c>
      <c r="I76" s="10">
        <f t="shared" si="6"/>
        <v>1</v>
      </c>
      <c r="J76" s="17">
        <f t="shared" si="7"/>
        <v>21256.531920000001</v>
      </c>
      <c r="K76" s="16"/>
      <c r="L76" s="17">
        <f t="shared" si="8"/>
        <v>0</v>
      </c>
    </row>
    <row r="77" spans="1:12" x14ac:dyDescent="0.25">
      <c r="A77" s="9" t="s">
        <v>75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9.76</v>
      </c>
      <c r="H77" s="9">
        <f t="shared" si="5"/>
        <v>0</v>
      </c>
      <c r="I77" s="10">
        <f t="shared" si="6"/>
        <v>1</v>
      </c>
      <c r="J77" s="17">
        <f t="shared" si="7"/>
        <v>1365.7363199999998</v>
      </c>
      <c r="K77" s="16"/>
      <c r="L77" s="17">
        <f t="shared" si="8"/>
        <v>0</v>
      </c>
    </row>
    <row r="78" spans="1:12" x14ac:dyDescent="0.25">
      <c r="A78" s="9" t="s">
        <v>75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34.159999999999997</v>
      </c>
      <c r="H78" s="9">
        <f t="shared" si="5"/>
        <v>0</v>
      </c>
      <c r="I78" s="10">
        <f t="shared" si="6"/>
        <v>1</v>
      </c>
      <c r="J78" s="17">
        <f t="shared" si="7"/>
        <v>4780.077119999999</v>
      </c>
      <c r="K78" s="16"/>
      <c r="L78" s="17">
        <f t="shared" si="8"/>
        <v>0</v>
      </c>
    </row>
    <row r="79" spans="1:12" x14ac:dyDescent="0.25">
      <c r="A79" s="9" t="s">
        <v>75</v>
      </c>
      <c r="B79" s="29" t="s">
        <v>157</v>
      </c>
      <c r="C79" s="9">
        <v>165</v>
      </c>
      <c r="D79" s="9">
        <v>193.75200000000001</v>
      </c>
      <c r="E79" s="9">
        <v>99.15</v>
      </c>
      <c r="F79" s="9" t="s">
        <v>10</v>
      </c>
      <c r="G79" s="9">
        <v>99.15</v>
      </c>
      <c r="H79" s="9">
        <f t="shared" si="5"/>
        <v>0</v>
      </c>
      <c r="I79" s="10">
        <f t="shared" si="6"/>
        <v>1</v>
      </c>
      <c r="J79" s="17">
        <f t="shared" si="7"/>
        <v>19210.510800000004</v>
      </c>
      <c r="K79" s="16"/>
      <c r="L79" s="17">
        <f t="shared" si="8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126.99</v>
      </c>
      <c r="F80" s="9" t="s">
        <v>10</v>
      </c>
      <c r="G80" s="9">
        <v>126.99</v>
      </c>
      <c r="H80" s="9">
        <f t="shared" si="5"/>
        <v>0</v>
      </c>
      <c r="I80" s="10">
        <f t="shared" si="6"/>
        <v>1</v>
      </c>
      <c r="J80" s="17">
        <f t="shared" si="7"/>
        <v>27338.407199999998</v>
      </c>
      <c r="K80" s="16"/>
      <c r="L80" s="17">
        <f t="shared" si="8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44.84</v>
      </c>
      <c r="F81" s="9" t="s">
        <v>10</v>
      </c>
      <c r="G81" s="9">
        <v>44.84</v>
      </c>
      <c r="H81" s="9">
        <f t="shared" si="5"/>
        <v>0</v>
      </c>
      <c r="I81" s="10">
        <f t="shared" si="6"/>
        <v>1</v>
      </c>
      <c r="J81" s="17">
        <f t="shared" si="7"/>
        <v>9653.1552000000011</v>
      </c>
      <c r="K81" s="16"/>
      <c r="L81" s="17">
        <f t="shared" si="8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25.8</v>
      </c>
      <c r="F82" s="9" t="s">
        <v>10</v>
      </c>
      <c r="G82" s="9">
        <v>25.8</v>
      </c>
      <c r="H82" s="9">
        <f t="shared" si="5"/>
        <v>0</v>
      </c>
      <c r="I82" s="10">
        <f t="shared" si="6"/>
        <v>1</v>
      </c>
      <c r="J82" s="17">
        <f t="shared" si="7"/>
        <v>2777.1120000000001</v>
      </c>
      <c r="K82" s="16"/>
      <c r="L82" s="17">
        <f t="shared" si="8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66.400000000000006</v>
      </c>
      <c r="F83" s="9" t="s">
        <v>10</v>
      </c>
      <c r="G83" s="9">
        <v>66.400000000000006</v>
      </c>
      <c r="H83" s="9">
        <f t="shared" si="5"/>
        <v>0</v>
      </c>
      <c r="I83" s="10">
        <f t="shared" si="6"/>
        <v>1</v>
      </c>
      <c r="J83" s="17">
        <f t="shared" si="7"/>
        <v>14294.592000000001</v>
      </c>
      <c r="K83" s="16"/>
      <c r="L83" s="17">
        <f t="shared" si="8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25.8</v>
      </c>
      <c r="F84" s="9" t="s">
        <v>10</v>
      </c>
      <c r="G84" s="9">
        <v>25.8</v>
      </c>
      <c r="H84" s="9">
        <f t="shared" si="5"/>
        <v>0</v>
      </c>
      <c r="I84" s="10">
        <f t="shared" si="6"/>
        <v>1</v>
      </c>
      <c r="J84" s="17">
        <f t="shared" si="7"/>
        <v>2777.1120000000001</v>
      </c>
      <c r="K84" s="16"/>
      <c r="L84" s="17">
        <f t="shared" si="8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15</v>
      </c>
      <c r="F85" s="9" t="s">
        <v>13</v>
      </c>
      <c r="G85" s="9">
        <v>15</v>
      </c>
      <c r="H85" s="9">
        <f t="shared" si="5"/>
        <v>0</v>
      </c>
      <c r="I85" s="10">
        <f t="shared" si="6"/>
        <v>1</v>
      </c>
      <c r="J85" s="17">
        <f t="shared" si="7"/>
        <v>3000</v>
      </c>
      <c r="K85" s="16"/>
      <c r="L85" s="17">
        <f t="shared" si="8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19.974</v>
      </c>
      <c r="F86" s="9" t="s">
        <v>10</v>
      </c>
      <c r="G86" s="9">
        <v>19.97</v>
      </c>
      <c r="H86" s="9">
        <f t="shared" si="5"/>
        <v>4.0000000000013358E-3</v>
      </c>
      <c r="I86" s="10">
        <f t="shared" si="6"/>
        <v>0.99979973966155999</v>
      </c>
      <c r="J86" s="17">
        <f t="shared" si="7"/>
        <v>4299.1415999999999</v>
      </c>
      <c r="K86" s="16"/>
      <c r="L86" s="17">
        <f t="shared" si="8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61.966000000000001</v>
      </c>
      <c r="F87" s="9" t="s">
        <v>10</v>
      </c>
      <c r="G87" s="9">
        <v>61.97</v>
      </c>
      <c r="H87" s="9">
        <f t="shared" si="5"/>
        <v>-3.9999999999977831E-3</v>
      </c>
      <c r="I87" s="10">
        <f t="shared" si="6"/>
        <v>1.0000645515282574</v>
      </c>
      <c r="J87" s="17">
        <f t="shared" si="7"/>
        <v>6003.6535999999996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345.50400000000002</v>
      </c>
      <c r="F88" s="9" t="s">
        <v>10</v>
      </c>
      <c r="G88" s="9">
        <v>345.5</v>
      </c>
      <c r="H88" s="9">
        <f t="shared" si="5"/>
        <v>4.0000000000190994E-3</v>
      </c>
      <c r="I88" s="10">
        <f t="shared" si="6"/>
        <v>0.99998842271001198</v>
      </c>
      <c r="J88" s="17">
        <f t="shared" si="7"/>
        <v>5579.8249999999998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345.50400000000002</v>
      </c>
      <c r="F89" s="9" t="s">
        <v>10</v>
      </c>
      <c r="G89" s="9">
        <v>0</v>
      </c>
      <c r="H89" s="9">
        <f t="shared" si="5"/>
        <v>345.50400000000002</v>
      </c>
      <c r="I89" s="10">
        <f t="shared" si="6"/>
        <v>0</v>
      </c>
      <c r="J89" s="17">
        <f t="shared" si="7"/>
        <v>0</v>
      </c>
      <c r="K89" s="16">
        <v>1</v>
      </c>
      <c r="L89" s="17">
        <f t="shared" si="8"/>
        <v>11157.015168000002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58.07</v>
      </c>
      <c r="F90" s="9" t="s">
        <v>10</v>
      </c>
      <c r="G90" s="9">
        <v>58.07</v>
      </c>
      <c r="H90" s="9">
        <f t="shared" si="5"/>
        <v>0</v>
      </c>
      <c r="I90" s="10">
        <f t="shared" si="6"/>
        <v>1</v>
      </c>
      <c r="J90" s="17">
        <f t="shared" si="7"/>
        <v>937.83049999999992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524.43299999999999</v>
      </c>
      <c r="F91" s="9" t="s">
        <v>10</v>
      </c>
      <c r="G91" s="9">
        <v>524.42999999999995</v>
      </c>
      <c r="H91" s="9">
        <f t="shared" si="5"/>
        <v>3.0000000000427463E-3</v>
      </c>
      <c r="I91" s="10">
        <f t="shared" si="6"/>
        <v>0.99999427953618469</v>
      </c>
      <c r="J91" s="17">
        <f t="shared" si="7"/>
        <v>25402.340339999999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535.5</v>
      </c>
      <c r="F92" s="9" t="s">
        <v>10</v>
      </c>
      <c r="G92" s="9">
        <v>535.5</v>
      </c>
      <c r="H92" s="9">
        <f t="shared" si="5"/>
        <v>0</v>
      </c>
      <c r="I92" s="10">
        <f t="shared" si="6"/>
        <v>1</v>
      </c>
      <c r="J92" s="17">
        <f t="shared" si="7"/>
        <v>8648.3249999999989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541.24900000000002</v>
      </c>
      <c r="F93" s="9" t="s">
        <v>10</v>
      </c>
      <c r="G93" s="9">
        <v>0</v>
      </c>
      <c r="H93" s="9">
        <f t="shared" si="5"/>
        <v>541.24900000000002</v>
      </c>
      <c r="I93" s="10">
        <f t="shared" si="6"/>
        <v>0</v>
      </c>
      <c r="J93" s="17">
        <f t="shared" si="7"/>
        <v>0</v>
      </c>
      <c r="K93" s="16">
        <v>1</v>
      </c>
      <c r="L93" s="17">
        <f t="shared" si="8"/>
        <v>14565.01059</v>
      </c>
    </row>
    <row r="94" spans="1:12" x14ac:dyDescent="0.25">
      <c r="A94" s="9" t="s">
        <v>32</v>
      </c>
      <c r="B94" s="29" t="s">
        <v>173</v>
      </c>
      <c r="C94" s="9">
        <v>215</v>
      </c>
      <c r="D94" s="9">
        <v>301.392</v>
      </c>
      <c r="E94" s="9">
        <v>18.16</v>
      </c>
      <c r="F94" s="9" t="s">
        <v>10</v>
      </c>
      <c r="G94" s="9">
        <f>E94</f>
        <v>18.16</v>
      </c>
      <c r="H94" s="9">
        <f t="shared" si="5"/>
        <v>0</v>
      </c>
      <c r="I94" s="10">
        <f t="shared" si="6"/>
        <v>1</v>
      </c>
      <c r="J94" s="17">
        <f t="shared" si="7"/>
        <v>5473.2787200000002</v>
      </c>
      <c r="K94" s="16"/>
      <c r="L94" s="17">
        <f t="shared" si="8"/>
        <v>0</v>
      </c>
    </row>
    <row r="95" spans="1:12" x14ac:dyDescent="0.25">
      <c r="A95" s="9" t="s">
        <v>32</v>
      </c>
      <c r="B95" s="29" t="s">
        <v>232</v>
      </c>
      <c r="C95" s="9">
        <v>217</v>
      </c>
      <c r="D95" s="9">
        <v>450</v>
      </c>
      <c r="E95" s="9">
        <v>3</v>
      </c>
      <c r="F95" s="9" t="s">
        <v>13</v>
      </c>
      <c r="G95" s="9">
        <v>0</v>
      </c>
      <c r="H95" s="9">
        <f t="shared" si="5"/>
        <v>3</v>
      </c>
      <c r="I95" s="10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2" x14ac:dyDescent="0.25">
      <c r="A96" s="9" t="s">
        <v>32</v>
      </c>
      <c r="B96" s="29" t="s">
        <v>174</v>
      </c>
      <c r="C96" s="9">
        <v>218</v>
      </c>
      <c r="D96" s="9">
        <v>350</v>
      </c>
      <c r="E96" s="9">
        <v>14</v>
      </c>
      <c r="F96" s="9" t="s">
        <v>13</v>
      </c>
      <c r="G96" s="9">
        <v>0</v>
      </c>
      <c r="H96" s="9">
        <f t="shared" si="5"/>
        <v>14</v>
      </c>
      <c r="I96" s="10">
        <f t="shared" si="6"/>
        <v>0</v>
      </c>
      <c r="J96" s="17">
        <f t="shared" si="7"/>
        <v>0</v>
      </c>
      <c r="K96" s="16"/>
      <c r="L96" s="17">
        <f t="shared" si="8"/>
        <v>0</v>
      </c>
    </row>
    <row r="97" spans="1:12" x14ac:dyDescent="0.25">
      <c r="A97" s="9" t="s">
        <v>32</v>
      </c>
      <c r="B97" s="29" t="s">
        <v>175</v>
      </c>
      <c r="C97" s="9">
        <v>219</v>
      </c>
      <c r="D97" s="9">
        <v>82</v>
      </c>
      <c r="E97" s="9">
        <v>41.17</v>
      </c>
      <c r="F97" s="9" t="s">
        <v>19</v>
      </c>
      <c r="G97" s="9">
        <f>E97*95%</f>
        <v>39.111499999999999</v>
      </c>
      <c r="H97" s="9">
        <f t="shared" si="5"/>
        <v>2.0585000000000022</v>
      </c>
      <c r="I97" s="10">
        <f t="shared" si="6"/>
        <v>0.95</v>
      </c>
      <c r="J97" s="17">
        <f t="shared" si="7"/>
        <v>3207.143</v>
      </c>
      <c r="K97" s="16"/>
      <c r="L97" s="17">
        <f t="shared" si="8"/>
        <v>0</v>
      </c>
    </row>
    <row r="98" spans="1:12" x14ac:dyDescent="0.25">
      <c r="A98" s="9" t="s">
        <v>32</v>
      </c>
      <c r="B98" s="29" t="s">
        <v>176</v>
      </c>
      <c r="C98" s="9">
        <v>220</v>
      </c>
      <c r="D98" s="9">
        <v>32.799999999999997</v>
      </c>
      <c r="E98" s="9">
        <v>103.53</v>
      </c>
      <c r="F98" s="9" t="s">
        <v>19</v>
      </c>
      <c r="G98" s="9">
        <f>E98*95%</f>
        <v>98.353499999999997</v>
      </c>
      <c r="H98" s="9">
        <f t="shared" si="5"/>
        <v>5.1765000000000043</v>
      </c>
      <c r="I98" s="10">
        <f t="shared" si="6"/>
        <v>0.95</v>
      </c>
      <c r="J98" s="17">
        <f t="shared" si="7"/>
        <v>3225.9947999999995</v>
      </c>
      <c r="K98" s="16"/>
      <c r="L98" s="17">
        <f t="shared" si="8"/>
        <v>0</v>
      </c>
    </row>
    <row r="99" spans="1:12" x14ac:dyDescent="0.25">
      <c r="A99" s="9" t="s">
        <v>32</v>
      </c>
      <c r="B99" s="29" t="s">
        <v>177</v>
      </c>
      <c r="C99" s="9">
        <v>221</v>
      </c>
      <c r="D99" s="9">
        <v>131.19999999999999</v>
      </c>
      <c r="E99" s="9">
        <v>19.57</v>
      </c>
      <c r="F99" s="9" t="s">
        <v>19</v>
      </c>
      <c r="G99" s="9">
        <f>E99*95%</f>
        <v>18.5915</v>
      </c>
      <c r="H99" s="9">
        <f t="shared" si="5"/>
        <v>0.97850000000000037</v>
      </c>
      <c r="I99" s="10">
        <f t="shared" si="6"/>
        <v>0.95</v>
      </c>
      <c r="J99" s="17">
        <f t="shared" si="7"/>
        <v>2439.2048</v>
      </c>
      <c r="K99" s="16"/>
      <c r="L99" s="17">
        <f t="shared" si="8"/>
        <v>0</v>
      </c>
    </row>
    <row r="100" spans="1:12" x14ac:dyDescent="0.25">
      <c r="A100" s="9" t="s">
        <v>32</v>
      </c>
      <c r="B100" s="29" t="s">
        <v>179</v>
      </c>
      <c r="C100" s="9">
        <v>224</v>
      </c>
      <c r="D100" s="9">
        <v>183</v>
      </c>
      <c r="E100" s="9">
        <v>51.68</v>
      </c>
      <c r="F100" s="9" t="s">
        <v>10</v>
      </c>
      <c r="G100" s="9">
        <f t="shared" ref="G100:G111" si="9">E100*95%</f>
        <v>49.095999999999997</v>
      </c>
      <c r="H100" s="9">
        <f t="shared" si="5"/>
        <v>2.5840000000000032</v>
      </c>
      <c r="I100" s="10">
        <f t="shared" si="6"/>
        <v>0.95</v>
      </c>
      <c r="J100" s="17">
        <f t="shared" si="7"/>
        <v>8984.5679999999993</v>
      </c>
      <c r="K100" s="16"/>
      <c r="L100" s="17">
        <f t="shared" si="8"/>
        <v>0</v>
      </c>
    </row>
    <row r="101" spans="1:12" x14ac:dyDescent="0.25">
      <c r="A101" s="9" t="s">
        <v>32</v>
      </c>
      <c r="B101" s="29" t="s">
        <v>180</v>
      </c>
      <c r="C101" s="9">
        <v>225</v>
      </c>
      <c r="D101" s="9">
        <v>49.2</v>
      </c>
      <c r="E101" s="9">
        <v>45.26</v>
      </c>
      <c r="F101" s="9" t="s">
        <v>19</v>
      </c>
      <c r="G101" s="9">
        <f t="shared" si="9"/>
        <v>42.996999999999993</v>
      </c>
      <c r="H101" s="9">
        <f t="shared" si="5"/>
        <v>2.2630000000000052</v>
      </c>
      <c r="I101" s="10">
        <f t="shared" si="6"/>
        <v>0.94999999999999984</v>
      </c>
      <c r="J101" s="17">
        <f t="shared" si="7"/>
        <v>2115.4523999999997</v>
      </c>
      <c r="K101" s="16"/>
      <c r="L101" s="17">
        <f t="shared" si="8"/>
        <v>0</v>
      </c>
    </row>
    <row r="102" spans="1:12" x14ac:dyDescent="0.25">
      <c r="A102" s="9" t="s">
        <v>32</v>
      </c>
      <c r="B102" s="29" t="s">
        <v>181</v>
      </c>
      <c r="C102" s="9">
        <v>226</v>
      </c>
      <c r="D102" s="9">
        <v>183</v>
      </c>
      <c r="E102" s="9">
        <v>43.7</v>
      </c>
      <c r="F102" s="9" t="s">
        <v>10</v>
      </c>
      <c r="G102" s="9">
        <f t="shared" si="9"/>
        <v>41.515000000000001</v>
      </c>
      <c r="H102" s="9">
        <f t="shared" si="5"/>
        <v>2.1850000000000023</v>
      </c>
      <c r="I102" s="10">
        <f t="shared" si="6"/>
        <v>0.95</v>
      </c>
      <c r="J102" s="17">
        <f t="shared" si="7"/>
        <v>7597.2449999999999</v>
      </c>
      <c r="K102" s="16"/>
      <c r="L102" s="17">
        <f t="shared" si="8"/>
        <v>0</v>
      </c>
    </row>
    <row r="103" spans="1:12" x14ac:dyDescent="0.25">
      <c r="A103" s="9" t="s">
        <v>32</v>
      </c>
      <c r="B103" s="29" t="s">
        <v>182</v>
      </c>
      <c r="C103" s="9">
        <v>227</v>
      </c>
      <c r="D103" s="9">
        <v>49.2</v>
      </c>
      <c r="E103" s="9">
        <v>42.77</v>
      </c>
      <c r="F103" s="9" t="s">
        <v>19</v>
      </c>
      <c r="G103" s="9">
        <f t="shared" si="9"/>
        <v>40.631500000000003</v>
      </c>
      <c r="H103" s="9">
        <f t="shared" si="5"/>
        <v>2.1385000000000005</v>
      </c>
      <c r="I103" s="10">
        <f t="shared" si="6"/>
        <v>0.95</v>
      </c>
      <c r="J103" s="17">
        <f t="shared" si="7"/>
        <v>1999.0698000000002</v>
      </c>
      <c r="K103" s="16"/>
      <c r="L103" s="17">
        <f t="shared" si="8"/>
        <v>0</v>
      </c>
    </row>
    <row r="104" spans="1:12" x14ac:dyDescent="0.25">
      <c r="A104" s="9" t="s">
        <v>32</v>
      </c>
      <c r="B104" s="29" t="s">
        <v>183</v>
      </c>
      <c r="C104" s="9">
        <v>228</v>
      </c>
      <c r="D104" s="9">
        <v>183</v>
      </c>
      <c r="E104" s="9">
        <v>2.12</v>
      </c>
      <c r="F104" s="9" t="s">
        <v>10</v>
      </c>
      <c r="G104" s="9">
        <f t="shared" si="9"/>
        <v>2.0139999999999998</v>
      </c>
      <c r="H104" s="9">
        <f t="shared" si="5"/>
        <v>0.10600000000000032</v>
      </c>
      <c r="I104" s="10">
        <f t="shared" si="6"/>
        <v>0.94999999999999984</v>
      </c>
      <c r="J104" s="17">
        <f t="shared" si="7"/>
        <v>368.56199999999995</v>
      </c>
      <c r="K104" s="16"/>
      <c r="L104" s="17">
        <f t="shared" si="8"/>
        <v>0</v>
      </c>
    </row>
    <row r="105" spans="1:12" x14ac:dyDescent="0.25">
      <c r="A105" s="9" t="s">
        <v>32</v>
      </c>
      <c r="B105" s="29" t="s">
        <v>184</v>
      </c>
      <c r="C105" s="9">
        <v>229</v>
      </c>
      <c r="D105" s="9">
        <v>49.2</v>
      </c>
      <c r="E105" s="9">
        <v>4.1500000000000004</v>
      </c>
      <c r="F105" s="9" t="s">
        <v>19</v>
      </c>
      <c r="G105" s="9">
        <f t="shared" si="9"/>
        <v>3.9425000000000003</v>
      </c>
      <c r="H105" s="9">
        <f t="shared" si="5"/>
        <v>0.20750000000000002</v>
      </c>
      <c r="I105" s="10">
        <f t="shared" si="6"/>
        <v>0.95</v>
      </c>
      <c r="J105" s="17">
        <f t="shared" si="7"/>
        <v>193.97100000000003</v>
      </c>
      <c r="K105" s="16"/>
      <c r="L105" s="17">
        <f t="shared" si="8"/>
        <v>0</v>
      </c>
    </row>
    <row r="106" spans="1:12" x14ac:dyDescent="0.25">
      <c r="A106" s="9" t="s">
        <v>32</v>
      </c>
      <c r="B106" s="29" t="s">
        <v>185</v>
      </c>
      <c r="C106" s="9">
        <v>230</v>
      </c>
      <c r="D106" s="9">
        <v>183</v>
      </c>
      <c r="E106" s="9">
        <v>3.89</v>
      </c>
      <c r="F106" s="9" t="s">
        <v>10</v>
      </c>
      <c r="G106" s="9">
        <f t="shared" si="9"/>
        <v>3.6955</v>
      </c>
      <c r="H106" s="9">
        <f t="shared" si="5"/>
        <v>0.19450000000000012</v>
      </c>
      <c r="I106" s="10">
        <f t="shared" si="6"/>
        <v>0.95</v>
      </c>
      <c r="J106" s="17">
        <f t="shared" si="7"/>
        <v>676.27650000000006</v>
      </c>
      <c r="K106" s="16"/>
      <c r="L106" s="17">
        <f t="shared" si="8"/>
        <v>0</v>
      </c>
    </row>
    <row r="107" spans="1:12" x14ac:dyDescent="0.25">
      <c r="A107" s="9" t="s">
        <v>32</v>
      </c>
      <c r="B107" s="29" t="s">
        <v>186</v>
      </c>
      <c r="C107" s="9">
        <v>231</v>
      </c>
      <c r="D107" s="9">
        <v>49.2</v>
      </c>
      <c r="E107" s="9">
        <v>8.42</v>
      </c>
      <c r="F107" s="9" t="s">
        <v>19</v>
      </c>
      <c r="G107" s="9">
        <f t="shared" si="9"/>
        <v>7.9989999999999997</v>
      </c>
      <c r="H107" s="9">
        <f t="shared" si="5"/>
        <v>0.42100000000000026</v>
      </c>
      <c r="I107" s="10">
        <f t="shared" si="6"/>
        <v>0.95</v>
      </c>
      <c r="J107" s="17">
        <f t="shared" si="7"/>
        <v>393.55079999999998</v>
      </c>
      <c r="K107" s="16"/>
      <c r="L107" s="17">
        <f t="shared" si="8"/>
        <v>0</v>
      </c>
    </row>
    <row r="108" spans="1:12" x14ac:dyDescent="0.25">
      <c r="A108" s="9" t="s">
        <v>32</v>
      </c>
      <c r="B108" s="29" t="s">
        <v>187</v>
      </c>
      <c r="C108" s="9">
        <v>232</v>
      </c>
      <c r="D108" s="9">
        <v>183</v>
      </c>
      <c r="E108" s="9">
        <v>10.19</v>
      </c>
      <c r="F108" s="9" t="s">
        <v>10</v>
      </c>
      <c r="G108" s="9">
        <f t="shared" si="9"/>
        <v>9.6804999999999986</v>
      </c>
      <c r="H108" s="9">
        <f t="shared" si="5"/>
        <v>0.50950000000000095</v>
      </c>
      <c r="I108" s="10">
        <f t="shared" si="6"/>
        <v>0.95</v>
      </c>
      <c r="J108" s="17">
        <f t="shared" si="7"/>
        <v>1771.5314999999998</v>
      </c>
      <c r="K108" s="16"/>
      <c r="L108" s="17">
        <f t="shared" si="8"/>
        <v>0</v>
      </c>
    </row>
    <row r="109" spans="1:12" x14ac:dyDescent="0.25">
      <c r="A109" s="9" t="s">
        <v>32</v>
      </c>
      <c r="B109" s="29" t="s">
        <v>188</v>
      </c>
      <c r="C109" s="9">
        <v>233</v>
      </c>
      <c r="D109" s="9">
        <v>49.2</v>
      </c>
      <c r="E109" s="9">
        <v>13.87</v>
      </c>
      <c r="F109" s="9" t="s">
        <v>19</v>
      </c>
      <c r="G109" s="9">
        <f t="shared" si="9"/>
        <v>13.176499999999999</v>
      </c>
      <c r="H109" s="9">
        <f t="shared" si="5"/>
        <v>0.69350000000000023</v>
      </c>
      <c r="I109" s="10">
        <f t="shared" si="6"/>
        <v>0.95</v>
      </c>
      <c r="J109" s="17">
        <f t="shared" si="7"/>
        <v>648.28380000000004</v>
      </c>
      <c r="K109" s="16"/>
      <c r="L109" s="17">
        <f t="shared" si="8"/>
        <v>0</v>
      </c>
    </row>
    <row r="110" spans="1:12" x14ac:dyDescent="0.25">
      <c r="A110" s="9" t="s">
        <v>32</v>
      </c>
      <c r="B110" s="29" t="s">
        <v>189</v>
      </c>
      <c r="C110" s="9">
        <v>234</v>
      </c>
      <c r="D110" s="9">
        <v>183</v>
      </c>
      <c r="E110" s="9">
        <v>11.38</v>
      </c>
      <c r="F110" s="9" t="s">
        <v>10</v>
      </c>
      <c r="G110" s="9">
        <f t="shared" si="9"/>
        <v>10.811</v>
      </c>
      <c r="H110" s="9">
        <f t="shared" si="5"/>
        <v>0.56900000000000084</v>
      </c>
      <c r="I110" s="10">
        <f t="shared" si="6"/>
        <v>0.95</v>
      </c>
      <c r="J110" s="17">
        <f t="shared" si="7"/>
        <v>1978.413</v>
      </c>
      <c r="K110" s="16"/>
      <c r="L110" s="17">
        <f t="shared" si="8"/>
        <v>0</v>
      </c>
    </row>
    <row r="111" spans="1:12" x14ac:dyDescent="0.25">
      <c r="A111" s="9" t="s">
        <v>32</v>
      </c>
      <c r="B111" s="29" t="s">
        <v>190</v>
      </c>
      <c r="C111" s="9">
        <v>235</v>
      </c>
      <c r="D111" s="9">
        <v>2.5</v>
      </c>
      <c r="E111" s="9">
        <v>1068.49</v>
      </c>
      <c r="F111" s="9" t="s">
        <v>23</v>
      </c>
      <c r="G111" s="9">
        <f t="shared" si="9"/>
        <v>1015.0654999999999</v>
      </c>
      <c r="H111" s="9">
        <f t="shared" si="5"/>
        <v>53.42450000000008</v>
      </c>
      <c r="I111" s="10">
        <f t="shared" si="6"/>
        <v>0.95</v>
      </c>
      <c r="J111" s="17">
        <f t="shared" si="7"/>
        <v>2537.6637499999997</v>
      </c>
      <c r="K111" s="16"/>
      <c r="L111" s="17">
        <f t="shared" si="8"/>
        <v>0</v>
      </c>
    </row>
    <row r="112" spans="1:12" x14ac:dyDescent="0.25">
      <c r="A112" s="9" t="s">
        <v>524</v>
      </c>
      <c r="B112" s="12" t="s">
        <v>195</v>
      </c>
      <c r="C112" s="9">
        <v>243</v>
      </c>
      <c r="D112" s="9">
        <v>64.58</v>
      </c>
      <c r="E112" s="9">
        <v>179.03</v>
      </c>
      <c r="F112" s="9" t="s">
        <v>10</v>
      </c>
      <c r="G112" s="9">
        <v>0</v>
      </c>
      <c r="H112" s="9">
        <f t="shared" si="5"/>
        <v>179.03</v>
      </c>
      <c r="I112" s="10">
        <f t="shared" ref="I112" si="10">(G112/E112)</f>
        <v>0</v>
      </c>
      <c r="J112" s="17">
        <f t="shared" si="7"/>
        <v>0</v>
      </c>
      <c r="K112" s="16">
        <v>1</v>
      </c>
      <c r="L112" s="17">
        <f t="shared" si="8"/>
        <v>11561.7574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15500</v>
      </c>
      <c r="E113" s="9">
        <v>1</v>
      </c>
      <c r="F113" s="9" t="s">
        <v>12</v>
      </c>
      <c r="G113" s="9">
        <v>1</v>
      </c>
      <c r="H113" s="9">
        <f t="shared" si="5"/>
        <v>0</v>
      </c>
      <c r="I113" s="10">
        <f t="shared" si="6"/>
        <v>1</v>
      </c>
      <c r="J113" s="17">
        <f t="shared" si="7"/>
        <v>15500</v>
      </c>
      <c r="K113" s="16"/>
      <c r="L113" s="17">
        <f t="shared" si="8"/>
        <v>0</v>
      </c>
    </row>
    <row r="114" spans="1:12" x14ac:dyDescent="0.25">
      <c r="A114" s="9" t="s">
        <v>18</v>
      </c>
      <c r="B114" s="29" t="s">
        <v>273</v>
      </c>
      <c r="C114" s="9">
        <v>247</v>
      </c>
      <c r="D114" s="9">
        <v>600</v>
      </c>
      <c r="E114" s="9">
        <v>1</v>
      </c>
      <c r="F114" s="9" t="s">
        <v>13</v>
      </c>
      <c r="G114" s="9">
        <v>1</v>
      </c>
      <c r="H114" s="9">
        <f t="shared" si="5"/>
        <v>0</v>
      </c>
      <c r="I114" s="10">
        <f t="shared" si="6"/>
        <v>1</v>
      </c>
      <c r="J114" s="17">
        <f t="shared" si="7"/>
        <v>600</v>
      </c>
      <c r="K114" s="16"/>
      <c r="L114" s="17">
        <f t="shared" si="8"/>
        <v>0</v>
      </c>
    </row>
    <row r="115" spans="1:12" x14ac:dyDescent="0.25">
      <c r="A115" s="9" t="s">
        <v>18</v>
      </c>
      <c r="B115" s="29" t="s">
        <v>197</v>
      </c>
      <c r="C115" s="9">
        <v>248</v>
      </c>
      <c r="D115" s="9">
        <v>2000</v>
      </c>
      <c r="E115" s="9">
        <v>1</v>
      </c>
      <c r="F115" s="9" t="s">
        <v>12</v>
      </c>
      <c r="G115" s="9">
        <v>0</v>
      </c>
      <c r="H115" s="9">
        <f t="shared" si="5"/>
        <v>1</v>
      </c>
      <c r="I115" s="10">
        <f t="shared" si="6"/>
        <v>0</v>
      </c>
      <c r="J115" s="17">
        <f t="shared" si="7"/>
        <v>0</v>
      </c>
      <c r="K115" s="16"/>
      <c r="L115" s="17">
        <f t="shared" si="8"/>
        <v>0</v>
      </c>
    </row>
    <row r="116" spans="1:12" x14ac:dyDescent="0.25">
      <c r="A116" s="9" t="s">
        <v>24</v>
      </c>
      <c r="B116" s="29" t="s">
        <v>198</v>
      </c>
      <c r="C116" s="9">
        <v>250</v>
      </c>
      <c r="D116" s="9">
        <v>9000</v>
      </c>
      <c r="E116" s="9">
        <v>1</v>
      </c>
      <c r="F116" s="9" t="s">
        <v>12</v>
      </c>
      <c r="G116" s="9">
        <v>1</v>
      </c>
      <c r="H116" s="9">
        <f t="shared" si="5"/>
        <v>0</v>
      </c>
      <c r="I116" s="10">
        <f t="shared" si="6"/>
        <v>1</v>
      </c>
      <c r="J116" s="17">
        <f t="shared" si="7"/>
        <v>9000</v>
      </c>
      <c r="K116" s="16"/>
      <c r="L116" s="17">
        <f t="shared" si="8"/>
        <v>0</v>
      </c>
    </row>
    <row r="117" spans="1:12" x14ac:dyDescent="0.25">
      <c r="A117" s="9" t="s">
        <v>24</v>
      </c>
      <c r="B117" s="29" t="s">
        <v>199</v>
      </c>
      <c r="C117" s="9">
        <v>251</v>
      </c>
      <c r="D117" s="9">
        <v>6000</v>
      </c>
      <c r="E117" s="9">
        <v>1</v>
      </c>
      <c r="F117" s="9" t="s">
        <v>12</v>
      </c>
      <c r="G117" s="9">
        <v>1</v>
      </c>
      <c r="H117" s="9">
        <f t="shared" si="5"/>
        <v>0</v>
      </c>
      <c r="I117" s="10">
        <f t="shared" si="6"/>
        <v>1</v>
      </c>
      <c r="J117" s="17">
        <f t="shared" si="7"/>
        <v>6000</v>
      </c>
      <c r="K117" s="16"/>
      <c r="L117" s="17">
        <f t="shared" si="8"/>
        <v>0</v>
      </c>
    </row>
    <row r="118" spans="1:12" x14ac:dyDescent="0.25">
      <c r="A118" s="9" t="s">
        <v>24</v>
      </c>
      <c r="B118" s="29" t="s">
        <v>200</v>
      </c>
      <c r="C118" s="9">
        <v>253</v>
      </c>
      <c r="D118" s="9">
        <v>500</v>
      </c>
      <c r="E118" s="9">
        <v>1</v>
      </c>
      <c r="F118" s="9" t="s">
        <v>12</v>
      </c>
      <c r="G118" s="9">
        <v>1</v>
      </c>
      <c r="H118" s="9">
        <f t="shared" si="5"/>
        <v>0</v>
      </c>
      <c r="I118" s="10">
        <f t="shared" si="6"/>
        <v>1</v>
      </c>
      <c r="J118" s="17">
        <f t="shared" si="7"/>
        <v>500</v>
      </c>
      <c r="K118" s="16"/>
      <c r="L118" s="17">
        <f t="shared" si="8"/>
        <v>0</v>
      </c>
    </row>
    <row r="119" spans="1:12" x14ac:dyDescent="0.25">
      <c r="A119" s="9" t="s">
        <v>24</v>
      </c>
      <c r="B119" s="29" t="s">
        <v>25</v>
      </c>
      <c r="C119" s="9">
        <v>254</v>
      </c>
      <c r="D119" s="9">
        <v>4000</v>
      </c>
      <c r="E119" s="9">
        <v>1</v>
      </c>
      <c r="F119" s="9" t="s">
        <v>12</v>
      </c>
      <c r="G119" s="9">
        <v>1</v>
      </c>
      <c r="H119" s="9">
        <f t="shared" si="5"/>
        <v>0</v>
      </c>
      <c r="I119" s="10">
        <f t="shared" si="6"/>
        <v>1</v>
      </c>
      <c r="J119" s="17">
        <f t="shared" si="7"/>
        <v>4000</v>
      </c>
      <c r="K119" s="16"/>
      <c r="L119" s="17">
        <f t="shared" si="8"/>
        <v>0</v>
      </c>
    </row>
    <row r="120" spans="1:12" x14ac:dyDescent="0.25">
      <c r="A120" s="9" t="s">
        <v>24</v>
      </c>
      <c r="B120" s="29" t="s">
        <v>201</v>
      </c>
      <c r="C120" s="9">
        <v>255</v>
      </c>
      <c r="D120" s="9">
        <v>6000</v>
      </c>
      <c r="E120" s="9">
        <v>1</v>
      </c>
      <c r="F120" s="9" t="s">
        <v>12</v>
      </c>
      <c r="G120" s="9">
        <v>0</v>
      </c>
      <c r="H120" s="9">
        <f t="shared" si="5"/>
        <v>1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24</v>
      </c>
      <c r="B121" s="29" t="s">
        <v>202</v>
      </c>
      <c r="C121" s="9">
        <v>257</v>
      </c>
      <c r="D121" s="9">
        <v>1800</v>
      </c>
      <c r="E121" s="9">
        <v>1</v>
      </c>
      <c r="F121" s="9" t="s">
        <v>12</v>
      </c>
      <c r="G121" s="9">
        <v>1</v>
      </c>
      <c r="H121" s="9">
        <f t="shared" si="5"/>
        <v>0</v>
      </c>
      <c r="I121" s="10">
        <f t="shared" si="6"/>
        <v>1</v>
      </c>
      <c r="J121" s="17">
        <f t="shared" si="7"/>
        <v>1800</v>
      </c>
      <c r="K121" s="16"/>
      <c r="L121" s="17">
        <f t="shared" si="8"/>
        <v>0</v>
      </c>
    </row>
    <row r="122" spans="1:12" x14ac:dyDescent="0.25">
      <c r="A122" s="9" t="s">
        <v>24</v>
      </c>
      <c r="B122" s="29" t="s">
        <v>203</v>
      </c>
      <c r="C122" s="9">
        <v>258</v>
      </c>
      <c r="D122" s="9">
        <v>2000</v>
      </c>
      <c r="E122" s="9">
        <v>1</v>
      </c>
      <c r="F122" s="9" t="s">
        <v>12</v>
      </c>
      <c r="G122" s="9">
        <v>0</v>
      </c>
      <c r="H122" s="9">
        <f t="shared" si="5"/>
        <v>1</v>
      </c>
      <c r="I122" s="10">
        <f t="shared" si="6"/>
        <v>0</v>
      </c>
      <c r="J122" s="17">
        <f t="shared" si="7"/>
        <v>0</v>
      </c>
      <c r="K122" s="16"/>
      <c r="L122" s="17">
        <f t="shared" si="8"/>
        <v>0</v>
      </c>
    </row>
    <row r="123" spans="1:12" x14ac:dyDescent="0.25">
      <c r="A123" s="9" t="s">
        <v>46</v>
      </c>
      <c r="B123" s="29" t="s">
        <v>204</v>
      </c>
      <c r="C123" s="9">
        <v>260</v>
      </c>
      <c r="D123" s="9">
        <v>5535</v>
      </c>
      <c r="E123" s="9">
        <f>11.35+17.144</f>
        <v>28.494</v>
      </c>
      <c r="F123" s="9" t="s">
        <v>19</v>
      </c>
      <c r="G123" s="9">
        <v>11.35</v>
      </c>
      <c r="H123" s="9">
        <f t="shared" si="5"/>
        <v>17.143999999999998</v>
      </c>
      <c r="I123" s="10">
        <f t="shared" si="6"/>
        <v>0.39832947287148168</v>
      </c>
      <c r="J123" s="17">
        <f t="shared" si="7"/>
        <v>62822.25</v>
      </c>
      <c r="K123" s="16">
        <f>100%-I123</f>
        <v>0.60167052712851832</v>
      </c>
      <c r="L123" s="17">
        <f t="shared" si="8"/>
        <v>94892.040000000008</v>
      </c>
    </row>
    <row r="124" spans="1:12" x14ac:dyDescent="0.25">
      <c r="A124" s="9" t="s">
        <v>27</v>
      </c>
      <c r="B124" s="12" t="s">
        <v>207</v>
      </c>
      <c r="C124" s="9">
        <v>264</v>
      </c>
      <c r="D124" s="9">
        <v>1500</v>
      </c>
      <c r="E124" s="9">
        <v>1</v>
      </c>
      <c r="F124" s="9" t="s">
        <v>12</v>
      </c>
      <c r="G124" s="9">
        <v>0</v>
      </c>
      <c r="H124" s="9">
        <f t="shared" si="5"/>
        <v>1</v>
      </c>
      <c r="I124" s="10">
        <f t="shared" ref="I124" si="11">(G124/E124)</f>
        <v>0</v>
      </c>
      <c r="J124" s="17">
        <f t="shared" si="7"/>
        <v>0</v>
      </c>
      <c r="K124" s="16">
        <v>1</v>
      </c>
      <c r="L124" s="17">
        <f t="shared" si="8"/>
        <v>1500</v>
      </c>
    </row>
    <row r="125" spans="1:12" x14ac:dyDescent="0.25">
      <c r="A125" s="9" t="s">
        <v>29</v>
      </c>
      <c r="B125" s="29" t="s">
        <v>210</v>
      </c>
      <c r="C125" s="9">
        <v>272</v>
      </c>
      <c r="D125" s="9">
        <v>12000</v>
      </c>
      <c r="E125" s="9">
        <v>1</v>
      </c>
      <c r="F125" s="9" t="s">
        <v>12</v>
      </c>
      <c r="G125" s="9">
        <v>1</v>
      </c>
      <c r="H125" s="9">
        <f t="shared" si="5"/>
        <v>0</v>
      </c>
      <c r="I125" s="10">
        <f t="shared" si="6"/>
        <v>1</v>
      </c>
      <c r="J125" s="17">
        <f t="shared" si="7"/>
        <v>12000</v>
      </c>
      <c r="K125" s="16"/>
      <c r="L125" s="17">
        <f t="shared" si="8"/>
        <v>0</v>
      </c>
    </row>
    <row r="126" spans="1:12" x14ac:dyDescent="0.25">
      <c r="A126" s="9" t="s">
        <v>17</v>
      </c>
      <c r="B126" s="29" t="s">
        <v>211</v>
      </c>
      <c r="C126" s="9">
        <v>274</v>
      </c>
      <c r="D126" s="9">
        <v>350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350</v>
      </c>
      <c r="K126" s="16"/>
      <c r="L126" s="17">
        <f t="shared" si="8"/>
        <v>0</v>
      </c>
    </row>
    <row r="127" spans="1:12" x14ac:dyDescent="0.25">
      <c r="A127" s="9" t="s">
        <v>30</v>
      </c>
      <c r="B127" s="29" t="s">
        <v>214</v>
      </c>
      <c r="C127" s="9">
        <v>277</v>
      </c>
      <c r="D127" s="9">
        <v>34</v>
      </c>
      <c r="E127" s="9">
        <v>76.528999999999996</v>
      </c>
      <c r="F127" s="9" t="s">
        <v>31</v>
      </c>
      <c r="G127" s="9">
        <f>E127</f>
        <v>76.528999999999996</v>
      </c>
      <c r="H127" s="9">
        <f t="shared" si="5"/>
        <v>0</v>
      </c>
      <c r="I127" s="10">
        <f t="shared" si="6"/>
        <v>1</v>
      </c>
      <c r="J127" s="17">
        <f t="shared" si="7"/>
        <v>2601.9859999999999</v>
      </c>
      <c r="K127" s="16"/>
      <c r="L127" s="17">
        <f t="shared" si="8"/>
        <v>0</v>
      </c>
    </row>
    <row r="128" spans="1:12" x14ac:dyDescent="0.25">
      <c r="A128" s="9" t="s">
        <v>30</v>
      </c>
      <c r="B128" s="29" t="s">
        <v>215</v>
      </c>
      <c r="C128" s="9">
        <v>278</v>
      </c>
      <c r="D128" s="9">
        <v>77</v>
      </c>
      <c r="E128" s="9">
        <v>27</v>
      </c>
      <c r="F128" s="9" t="s">
        <v>31</v>
      </c>
      <c r="G128" s="9">
        <v>27</v>
      </c>
      <c r="H128" s="9">
        <f t="shared" si="5"/>
        <v>0</v>
      </c>
      <c r="I128" s="10">
        <f t="shared" si="6"/>
        <v>1</v>
      </c>
      <c r="J128" s="17">
        <f t="shared" si="7"/>
        <v>2079</v>
      </c>
      <c r="K128" s="16"/>
      <c r="L128" s="17">
        <f t="shared" si="8"/>
        <v>0</v>
      </c>
    </row>
    <row r="129" spans="1:12" x14ac:dyDescent="0.25">
      <c r="A129" s="9" t="s">
        <v>30</v>
      </c>
      <c r="B129" s="29" t="s">
        <v>216</v>
      </c>
      <c r="C129" s="9">
        <v>279</v>
      </c>
      <c r="D129" s="9">
        <v>23</v>
      </c>
      <c r="E129" s="9">
        <v>89.3</v>
      </c>
      <c r="F129" s="9" t="s">
        <v>23</v>
      </c>
      <c r="G129" s="9">
        <f>E129</f>
        <v>89.3</v>
      </c>
      <c r="H129" s="9">
        <f t="shared" si="5"/>
        <v>0</v>
      </c>
      <c r="I129" s="10">
        <f t="shared" si="6"/>
        <v>1</v>
      </c>
      <c r="J129" s="17">
        <f t="shared" si="7"/>
        <v>2053.9</v>
      </c>
      <c r="K129" s="16"/>
      <c r="L129" s="17">
        <f t="shared" si="8"/>
        <v>0</v>
      </c>
    </row>
    <row r="130" spans="1:12" x14ac:dyDescent="0.25">
      <c r="A130" s="9" t="s">
        <v>30</v>
      </c>
      <c r="B130" s="29" t="s">
        <v>217</v>
      </c>
      <c r="C130" s="9">
        <v>280</v>
      </c>
      <c r="D130" s="9">
        <v>151</v>
      </c>
      <c r="E130" s="9">
        <v>15</v>
      </c>
      <c r="F130" s="9" t="s">
        <v>31</v>
      </c>
      <c r="G130" s="9">
        <f>E130</f>
        <v>15</v>
      </c>
      <c r="H130" s="9">
        <f t="shared" si="5"/>
        <v>0</v>
      </c>
      <c r="I130" s="10">
        <f t="shared" si="6"/>
        <v>1</v>
      </c>
      <c r="J130" s="17">
        <f t="shared" si="7"/>
        <v>2265</v>
      </c>
      <c r="K130" s="16"/>
      <c r="L130" s="17">
        <f t="shared" si="8"/>
        <v>0</v>
      </c>
    </row>
    <row r="131" spans="1:12" x14ac:dyDescent="0.25">
      <c r="A131" s="9" t="s">
        <v>30</v>
      </c>
      <c r="B131" s="29" t="s">
        <v>532</v>
      </c>
      <c r="C131" s="9">
        <v>278</v>
      </c>
      <c r="D131" s="9">
        <v>77</v>
      </c>
      <c r="E131" s="9">
        <v>29.302600000000002</v>
      </c>
      <c r="F131" s="9" t="s">
        <v>31</v>
      </c>
      <c r="G131" s="9">
        <v>0</v>
      </c>
      <c r="H131" s="9">
        <f t="shared" si="5"/>
        <v>29.302600000000002</v>
      </c>
      <c r="I131" s="10">
        <f t="shared" si="6"/>
        <v>0</v>
      </c>
      <c r="J131" s="17">
        <f t="shared" si="7"/>
        <v>0</v>
      </c>
      <c r="K131" s="16">
        <v>1</v>
      </c>
      <c r="L131" s="17">
        <f t="shared" si="8"/>
        <v>2256.3002000000001</v>
      </c>
    </row>
    <row r="132" spans="1:12" x14ac:dyDescent="0.25">
      <c r="A132" s="9" t="s">
        <v>30</v>
      </c>
      <c r="B132" s="29" t="s">
        <v>533</v>
      </c>
      <c r="C132" s="9">
        <v>279</v>
      </c>
      <c r="D132" s="9">
        <v>23</v>
      </c>
      <c r="E132" s="9">
        <v>66</v>
      </c>
      <c r="F132" s="9" t="s">
        <v>23</v>
      </c>
      <c r="G132" s="9">
        <v>0</v>
      </c>
      <c r="H132" s="9">
        <f t="shared" si="5"/>
        <v>66</v>
      </c>
      <c r="I132" s="10">
        <f t="shared" si="6"/>
        <v>0</v>
      </c>
      <c r="J132" s="17">
        <f t="shared" si="7"/>
        <v>0</v>
      </c>
      <c r="K132" s="16">
        <v>1</v>
      </c>
      <c r="L132" s="17">
        <f t="shared" si="8"/>
        <v>1518</v>
      </c>
    </row>
    <row r="133" spans="1:12" x14ac:dyDescent="0.25">
      <c r="A133" s="9" t="s">
        <v>21</v>
      </c>
      <c r="B133" s="29" t="s">
        <v>219</v>
      </c>
      <c r="C133" s="9">
        <v>283</v>
      </c>
      <c r="D133" s="9">
        <v>400</v>
      </c>
      <c r="E133" s="9">
        <v>1</v>
      </c>
      <c r="F133" s="9" t="s">
        <v>12</v>
      </c>
      <c r="G133" s="9">
        <v>1</v>
      </c>
      <c r="H133" s="9">
        <f t="shared" si="5"/>
        <v>0</v>
      </c>
      <c r="I133" s="10">
        <f t="shared" si="6"/>
        <v>1</v>
      </c>
      <c r="J133" s="17">
        <f t="shared" si="7"/>
        <v>400</v>
      </c>
      <c r="K133" s="16"/>
      <c r="L133" s="17">
        <f t="shared" si="8"/>
        <v>0</v>
      </c>
    </row>
    <row r="134" spans="1:12" x14ac:dyDescent="0.25">
      <c r="A134" s="9" t="s">
        <v>32</v>
      </c>
      <c r="B134" s="29" t="s">
        <v>466</v>
      </c>
      <c r="C134" s="9">
        <v>292</v>
      </c>
      <c r="D134" s="9">
        <v>78</v>
      </c>
      <c r="E134" s="9">
        <v>40.83</v>
      </c>
      <c r="F134" s="9" t="s">
        <v>31</v>
      </c>
      <c r="G134" s="9">
        <v>40.83</v>
      </c>
      <c r="H134" s="9">
        <f t="shared" si="5"/>
        <v>0</v>
      </c>
      <c r="I134" s="10">
        <f t="shared" si="6"/>
        <v>1</v>
      </c>
      <c r="J134" s="17">
        <f t="shared" si="7"/>
        <v>3184.74</v>
      </c>
      <c r="K134" s="16"/>
      <c r="L134" s="17">
        <f t="shared" si="8"/>
        <v>0</v>
      </c>
    </row>
    <row r="135" spans="1:12" x14ac:dyDescent="0.25">
      <c r="A135" s="9" t="s">
        <v>36</v>
      </c>
      <c r="B135" s="29" t="s">
        <v>235</v>
      </c>
      <c r="C135" s="9">
        <v>316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5"/>
        <v>0</v>
      </c>
      <c r="I135" s="10">
        <f t="shared" si="6"/>
        <v>1</v>
      </c>
      <c r="J135" s="17">
        <f t="shared" si="7"/>
        <v>4000</v>
      </c>
      <c r="K135" s="16"/>
      <c r="L135" s="17">
        <f t="shared" si="8"/>
        <v>0</v>
      </c>
    </row>
    <row r="136" spans="1:12" x14ac:dyDescent="0.25">
      <c r="A136" s="9" t="s">
        <v>18</v>
      </c>
      <c r="B136" s="29" t="s">
        <v>229</v>
      </c>
      <c r="C136" s="9">
        <v>406</v>
      </c>
      <c r="D136" s="9">
        <v>1991.25</v>
      </c>
      <c r="E136" s="9">
        <v>1</v>
      </c>
      <c r="F136" s="9" t="s">
        <v>12</v>
      </c>
      <c r="G136" s="9">
        <v>1</v>
      </c>
      <c r="H136" s="9">
        <f t="shared" si="5"/>
        <v>0</v>
      </c>
      <c r="I136" s="10">
        <f t="shared" si="6"/>
        <v>1</v>
      </c>
      <c r="J136" s="17">
        <f t="shared" si="7"/>
        <v>1991.25</v>
      </c>
      <c r="K136" s="16"/>
      <c r="L136" s="17">
        <f t="shared" si="8"/>
        <v>0</v>
      </c>
    </row>
    <row r="137" spans="1:12" x14ac:dyDescent="0.25">
      <c r="A137" s="9" t="s">
        <v>24</v>
      </c>
      <c r="B137" s="29" t="s">
        <v>236</v>
      </c>
      <c r="C137" s="9">
        <v>408</v>
      </c>
      <c r="D137" s="9">
        <v>1000</v>
      </c>
      <c r="E137" s="9">
        <v>2</v>
      </c>
      <c r="F137" s="9" t="s">
        <v>13</v>
      </c>
      <c r="G137" s="9">
        <v>2</v>
      </c>
      <c r="H137" s="9">
        <f t="shared" si="5"/>
        <v>0</v>
      </c>
      <c r="I137" s="10">
        <f t="shared" si="6"/>
        <v>1</v>
      </c>
      <c r="J137" s="17">
        <f t="shared" si="7"/>
        <v>2000</v>
      </c>
      <c r="K137" s="16"/>
      <c r="L137" s="17">
        <f t="shared" si="8"/>
        <v>0</v>
      </c>
    </row>
    <row r="138" spans="1:12" x14ac:dyDescent="0.25">
      <c r="A138" s="9" t="s">
        <v>24</v>
      </c>
      <c r="B138" s="29" t="s">
        <v>264</v>
      </c>
      <c r="C138" s="9">
        <v>421</v>
      </c>
      <c r="D138" s="9">
        <v>1500</v>
      </c>
      <c r="E138" s="9">
        <v>1</v>
      </c>
      <c r="F138" s="9" t="s">
        <v>13</v>
      </c>
      <c r="G138" s="9">
        <v>1</v>
      </c>
      <c r="H138" s="9">
        <f t="shared" ref="H138:H141" si="12">E138-G138</f>
        <v>0</v>
      </c>
      <c r="I138" s="10">
        <f t="shared" ref="I138:I141" si="13">G138/E138</f>
        <v>1</v>
      </c>
      <c r="J138" s="17">
        <f t="shared" si="7"/>
        <v>1500</v>
      </c>
      <c r="K138" s="16"/>
      <c r="L138" s="17">
        <f t="shared" si="8"/>
        <v>0</v>
      </c>
    </row>
    <row r="139" spans="1:12" x14ac:dyDescent="0.25">
      <c r="A139" s="9" t="s">
        <v>24</v>
      </c>
      <c r="B139" s="29" t="s">
        <v>467</v>
      </c>
      <c r="C139" s="9">
        <v>531</v>
      </c>
      <c r="D139" s="9">
        <v>4500</v>
      </c>
      <c r="E139" s="9">
        <v>1</v>
      </c>
      <c r="F139" s="9" t="s">
        <v>13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7"/>
        <v>4500</v>
      </c>
      <c r="K139" s="16"/>
      <c r="L139" s="17">
        <f t="shared" si="8"/>
        <v>0</v>
      </c>
    </row>
    <row r="140" spans="1:12" x14ac:dyDescent="0.25">
      <c r="A140" s="9" t="s">
        <v>24</v>
      </c>
      <c r="B140" s="29" t="s">
        <v>468</v>
      </c>
      <c r="C140" s="9">
        <v>532</v>
      </c>
      <c r="D140" s="9">
        <v>1500</v>
      </c>
      <c r="E140" s="9">
        <v>1</v>
      </c>
      <c r="F140" s="9" t="s">
        <v>13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7"/>
        <v>1500</v>
      </c>
      <c r="K140" s="16"/>
      <c r="L140" s="17">
        <f t="shared" si="8"/>
        <v>0</v>
      </c>
    </row>
    <row r="141" spans="1:12" x14ac:dyDescent="0.25">
      <c r="A141" s="9" t="s">
        <v>32</v>
      </c>
      <c r="B141" s="29" t="s">
        <v>241</v>
      </c>
      <c r="C141" s="9">
        <v>547</v>
      </c>
      <c r="D141" s="9">
        <v>78</v>
      </c>
      <c r="E141" s="9">
        <v>46.79</v>
      </c>
      <c r="F141" s="9" t="s">
        <v>31</v>
      </c>
      <c r="G141" s="9">
        <v>46.79</v>
      </c>
      <c r="H141" s="9">
        <f t="shared" si="12"/>
        <v>0</v>
      </c>
      <c r="I141" s="10">
        <f t="shared" si="13"/>
        <v>1</v>
      </c>
      <c r="J141" s="17">
        <f t="shared" si="7"/>
        <v>3649.62</v>
      </c>
      <c r="K141" s="16"/>
      <c r="L141" s="17">
        <f t="shared" si="8"/>
        <v>0</v>
      </c>
    </row>
    <row r="142" spans="1:12" ht="15.75" x14ac:dyDescent="0.25">
      <c r="J142" s="21">
        <f>SUM(J4:J141)</f>
        <v>813535.61302999966</v>
      </c>
      <c r="L142" s="21">
        <f>SUM(L4:L141)</f>
        <v>141700.12335800001</v>
      </c>
    </row>
  </sheetData>
  <autoFilter ref="A3:O140" xr:uid="{00000000-0009-0000-0000-000086000000}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3:O156"/>
  <sheetViews>
    <sheetView topLeftCell="C1" zoomScale="85" zoomScaleNormal="85" workbookViewId="0">
      <selection activeCell="B51" sqref="B51"/>
    </sheetView>
  </sheetViews>
  <sheetFormatPr defaultRowHeight="15" x14ac:dyDescent="0.25"/>
  <cols>
    <col min="1" max="1" width="51.5703125" customWidth="1"/>
    <col min="2" max="2" width="60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v>0</v>
      </c>
      <c r="I4" s="9">
        <v>100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v>0</v>
      </c>
      <c r="I7" s="9">
        <v>100</v>
      </c>
      <c r="J7" s="17">
        <f t="shared" si="0"/>
        <v>21942.748800000001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v>0</v>
      </c>
      <c r="I8" s="9">
        <v>100</v>
      </c>
      <c r="J8" s="17">
        <f t="shared" si="0"/>
        <v>1140.26</v>
      </c>
      <c r="K8" s="16"/>
      <c r="L8" s="17">
        <f t="shared" si="1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v>0</v>
      </c>
      <c r="I9" s="9">
        <v>100</v>
      </c>
      <c r="J9" s="17">
        <f t="shared" si="0"/>
        <v>12441.1392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v>0</v>
      </c>
      <c r="I10" s="9">
        <v>100</v>
      </c>
      <c r="J10" s="17">
        <f t="shared" si="0"/>
        <v>1134.6048000000001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v>0</v>
      </c>
      <c r="I11" s="9">
        <v>100</v>
      </c>
      <c r="J11" s="17">
        <f t="shared" si="0"/>
        <v>4336.6176000000005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v>0</v>
      </c>
      <c r="I12" s="9">
        <v>100</v>
      </c>
      <c r="J12" s="17">
        <f t="shared" si="0"/>
        <v>1510.74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231</v>
      </c>
      <c r="C13" s="9">
        <v>17</v>
      </c>
      <c r="D13" s="9">
        <v>5500</v>
      </c>
      <c r="E13" s="9">
        <v>1</v>
      </c>
      <c r="F13" s="9" t="s">
        <v>12</v>
      </c>
      <c r="G13" s="9">
        <v>1</v>
      </c>
      <c r="H13" s="9">
        <v>0</v>
      </c>
      <c r="I13" s="9">
        <v>100</v>
      </c>
      <c r="J13" s="17">
        <f t="shared" si="0"/>
        <v>5500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v>0</v>
      </c>
      <c r="I14" s="9">
        <v>100</v>
      </c>
      <c r="J14" s="17">
        <f t="shared" si="0"/>
        <v>3000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v>0</v>
      </c>
      <c r="I15" s="9">
        <v>100</v>
      </c>
      <c r="J15" s="17">
        <f t="shared" si="0"/>
        <v>3350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v>0</v>
      </c>
      <c r="I16" s="9">
        <v>100</v>
      </c>
      <c r="J16" s="17">
        <f t="shared" si="0"/>
        <v>2670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6.87</v>
      </c>
      <c r="H17" s="9">
        <v>0</v>
      </c>
      <c r="I17" s="9">
        <v>100</v>
      </c>
      <c r="J17" s="17">
        <f t="shared" si="0"/>
        <v>6870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0.27</v>
      </c>
      <c r="F18" s="9" t="s">
        <v>16</v>
      </c>
      <c r="G18" s="9">
        <v>0.27</v>
      </c>
      <c r="H18" s="9">
        <v>0</v>
      </c>
      <c r="I18" s="9">
        <v>100</v>
      </c>
      <c r="J18" s="17">
        <f t="shared" si="0"/>
        <v>1890.0000000000002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0.42</v>
      </c>
      <c r="F19" s="9" t="s">
        <v>16</v>
      </c>
      <c r="G19" s="9">
        <v>0.42</v>
      </c>
      <c r="H19" s="9">
        <v>0</v>
      </c>
      <c r="I19" s="9">
        <v>100</v>
      </c>
      <c r="J19" s="17">
        <f t="shared" si="0"/>
        <v>2940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0.53</v>
      </c>
      <c r="F20" s="9" t="s">
        <v>16</v>
      </c>
      <c r="G20" s="9">
        <v>0.53</v>
      </c>
      <c r="H20" s="9">
        <v>0</v>
      </c>
      <c r="I20" s="9">
        <v>100</v>
      </c>
      <c r="J20" s="17">
        <f t="shared" si="0"/>
        <v>3710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0.49</v>
      </c>
      <c r="F21" s="9" t="s">
        <v>16</v>
      </c>
      <c r="G21" s="9">
        <v>0.49</v>
      </c>
      <c r="H21" s="9">
        <v>0</v>
      </c>
      <c r="I21" s="9">
        <v>100</v>
      </c>
      <c r="J21" s="17">
        <f t="shared" si="0"/>
        <v>3430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1.2</v>
      </c>
      <c r="F22" s="9" t="s">
        <v>16</v>
      </c>
      <c r="G22" s="9">
        <v>1.2</v>
      </c>
      <c r="H22" s="9">
        <v>0</v>
      </c>
      <c r="I22" s="9">
        <v>100</v>
      </c>
      <c r="J22" s="17">
        <f t="shared" si="0"/>
        <v>8400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v>0</v>
      </c>
      <c r="I23" s="9">
        <v>100</v>
      </c>
      <c r="J23" s="17">
        <f t="shared" si="0"/>
        <v>1260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75</v>
      </c>
      <c r="B24" s="29" t="s">
        <v>104</v>
      </c>
      <c r="C24" s="9">
        <v>35</v>
      </c>
      <c r="D24" s="9">
        <v>10000</v>
      </c>
      <c r="E24" s="9">
        <v>0.13</v>
      </c>
      <c r="F24" s="9" t="s">
        <v>16</v>
      </c>
      <c r="G24" s="9">
        <v>0.13</v>
      </c>
      <c r="H24" s="9">
        <v>0</v>
      </c>
      <c r="I24" s="9">
        <v>100</v>
      </c>
      <c r="J24" s="17">
        <f t="shared" si="0"/>
        <v>1300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105</v>
      </c>
      <c r="C25" s="9">
        <v>41</v>
      </c>
      <c r="D25" s="9">
        <v>301.392</v>
      </c>
      <c r="E25" s="9">
        <v>27.44</v>
      </c>
      <c r="F25" s="9" t="s">
        <v>10</v>
      </c>
      <c r="G25" s="9">
        <v>27.44</v>
      </c>
      <c r="H25" s="9">
        <v>0</v>
      </c>
      <c r="I25" s="9">
        <v>100</v>
      </c>
      <c r="J25" s="17">
        <f t="shared" si="0"/>
        <v>8270.1964800000005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106</v>
      </c>
      <c r="C26" s="9">
        <v>42</v>
      </c>
      <c r="D26" s="9">
        <v>301.392</v>
      </c>
      <c r="E26" s="9">
        <v>25.77</v>
      </c>
      <c r="F26" s="9" t="s">
        <v>10</v>
      </c>
      <c r="G26" s="9">
        <v>25.77</v>
      </c>
      <c r="H26" s="9">
        <v>0</v>
      </c>
      <c r="I26" s="9">
        <v>100</v>
      </c>
      <c r="J26" s="17">
        <f t="shared" si="0"/>
        <v>7766.8718399999998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107</v>
      </c>
      <c r="C27" s="9">
        <v>43</v>
      </c>
      <c r="D27" s="9">
        <v>301.392</v>
      </c>
      <c r="E27" s="9">
        <v>57.78</v>
      </c>
      <c r="F27" s="9" t="s">
        <v>10</v>
      </c>
      <c r="G27" s="9">
        <v>57.78</v>
      </c>
      <c r="H27" s="9">
        <v>0</v>
      </c>
      <c r="I27" s="9">
        <v>100</v>
      </c>
      <c r="J27" s="17">
        <f t="shared" si="0"/>
        <v>17414.429759999999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108</v>
      </c>
      <c r="C28" s="9">
        <v>44</v>
      </c>
      <c r="D28" s="9">
        <v>301.392</v>
      </c>
      <c r="E28" s="9">
        <v>45.3</v>
      </c>
      <c r="F28" s="9" t="s">
        <v>10</v>
      </c>
      <c r="G28" s="9">
        <v>45.3</v>
      </c>
      <c r="H28" s="9">
        <v>0</v>
      </c>
      <c r="I28" s="9">
        <v>100</v>
      </c>
      <c r="J28" s="17">
        <f t="shared" si="0"/>
        <v>13653.057599999998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41</v>
      </c>
      <c r="B29" s="29" t="s">
        <v>109</v>
      </c>
      <c r="C29" s="9">
        <v>45</v>
      </c>
      <c r="D29" s="9">
        <v>301.392</v>
      </c>
      <c r="E29" s="9">
        <v>129.11000000000001</v>
      </c>
      <c r="F29" s="9" t="s">
        <v>10</v>
      </c>
      <c r="G29" s="9">
        <v>129.11000000000001</v>
      </c>
      <c r="H29" s="9">
        <v>0</v>
      </c>
      <c r="I29" s="9">
        <v>100</v>
      </c>
      <c r="J29" s="17">
        <f t="shared" si="0"/>
        <v>38912.721120000002</v>
      </c>
      <c r="K29" s="16"/>
      <c r="L29" s="17">
        <f t="shared" si="1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110</v>
      </c>
      <c r="C30" s="9">
        <v>46</v>
      </c>
      <c r="D30" s="9">
        <v>301.392</v>
      </c>
      <c r="E30" s="9">
        <v>12.27</v>
      </c>
      <c r="F30" s="9" t="s">
        <v>10</v>
      </c>
      <c r="G30" s="9">
        <v>12.27</v>
      </c>
      <c r="H30" s="9">
        <v>0</v>
      </c>
      <c r="I30" s="9">
        <v>100</v>
      </c>
      <c r="J30" s="17">
        <f t="shared" si="0"/>
        <v>3698.0798399999999</v>
      </c>
      <c r="K30" s="16"/>
      <c r="L30" s="17">
        <f t="shared" si="1"/>
        <v>0</v>
      </c>
    </row>
    <row r="31" spans="1:15" x14ac:dyDescent="0.25">
      <c r="A31" s="9" t="s">
        <v>75</v>
      </c>
      <c r="B31" s="29" t="s">
        <v>111</v>
      </c>
      <c r="C31" s="9">
        <v>47</v>
      </c>
      <c r="D31" s="9">
        <v>301.392</v>
      </c>
      <c r="E31" s="9">
        <v>8.75</v>
      </c>
      <c r="F31" s="9" t="s">
        <v>10</v>
      </c>
      <c r="G31" s="9">
        <v>8.75</v>
      </c>
      <c r="H31" s="9">
        <v>0</v>
      </c>
      <c r="I31" s="9">
        <v>100</v>
      </c>
      <c r="J31" s="17">
        <f t="shared" si="0"/>
        <v>2637.18</v>
      </c>
      <c r="K31" s="16"/>
      <c r="L31" s="17">
        <f t="shared" si="1"/>
        <v>0</v>
      </c>
    </row>
    <row r="32" spans="1:15" x14ac:dyDescent="0.25">
      <c r="A32" s="9" t="s">
        <v>41</v>
      </c>
      <c r="B32" s="29" t="s">
        <v>112</v>
      </c>
      <c r="C32" s="9">
        <v>50</v>
      </c>
      <c r="D32" s="9">
        <v>225</v>
      </c>
      <c r="E32" s="9">
        <v>9.08</v>
      </c>
      <c r="F32" s="9" t="s">
        <v>14</v>
      </c>
      <c r="G32" s="9">
        <v>9.08</v>
      </c>
      <c r="H32" s="9">
        <v>0</v>
      </c>
      <c r="I32" s="9">
        <v>100</v>
      </c>
      <c r="J32" s="17">
        <f t="shared" si="0"/>
        <v>2043</v>
      </c>
      <c r="K32" s="16"/>
      <c r="L32" s="17">
        <f t="shared" si="1"/>
        <v>0</v>
      </c>
    </row>
    <row r="33" spans="1:12" x14ac:dyDescent="0.25">
      <c r="A33" s="9" t="s">
        <v>41</v>
      </c>
      <c r="B33" s="29" t="s">
        <v>113</v>
      </c>
      <c r="C33" s="9">
        <v>51</v>
      </c>
      <c r="D33" s="9">
        <v>1500</v>
      </c>
      <c r="E33" s="9">
        <v>1.7</v>
      </c>
      <c r="F33" s="9" t="s">
        <v>14</v>
      </c>
      <c r="G33" s="9">
        <v>1.7</v>
      </c>
      <c r="H33" s="9">
        <v>0</v>
      </c>
      <c r="I33" s="9">
        <v>100</v>
      </c>
      <c r="J33" s="17">
        <f t="shared" si="0"/>
        <v>2550</v>
      </c>
      <c r="K33" s="16"/>
      <c r="L33" s="17">
        <f t="shared" si="1"/>
        <v>0</v>
      </c>
    </row>
    <row r="34" spans="1:12" x14ac:dyDescent="0.25">
      <c r="A34" s="9" t="s">
        <v>41</v>
      </c>
      <c r="B34" s="29" t="s">
        <v>114</v>
      </c>
      <c r="C34" s="9">
        <v>53</v>
      </c>
      <c r="D34" s="9">
        <v>900</v>
      </c>
      <c r="E34" s="9">
        <v>4</v>
      </c>
      <c r="F34" s="9" t="s">
        <v>14</v>
      </c>
      <c r="G34" s="9">
        <v>4</v>
      </c>
      <c r="H34" s="9">
        <v>0</v>
      </c>
      <c r="I34" s="9">
        <v>100</v>
      </c>
      <c r="J34" s="17">
        <f t="shared" si="0"/>
        <v>3600</v>
      </c>
      <c r="K34" s="16"/>
      <c r="L34" s="17">
        <f t="shared" si="1"/>
        <v>0</v>
      </c>
    </row>
    <row r="35" spans="1:12" x14ac:dyDescent="0.25">
      <c r="A35" s="9" t="s">
        <v>41</v>
      </c>
      <c r="B35" s="29" t="s">
        <v>115</v>
      </c>
      <c r="C35" s="9">
        <v>55</v>
      </c>
      <c r="D35" s="9">
        <v>2000</v>
      </c>
      <c r="E35" s="9">
        <v>3.26</v>
      </c>
      <c r="F35" s="9" t="s">
        <v>14</v>
      </c>
      <c r="G35" s="9">
        <v>3.26</v>
      </c>
      <c r="H35" s="9">
        <v>0</v>
      </c>
      <c r="I35" s="9">
        <v>100</v>
      </c>
      <c r="J35" s="17">
        <f t="shared" si="0"/>
        <v>6520</v>
      </c>
      <c r="K35" s="16"/>
      <c r="L35" s="17">
        <f t="shared" si="1"/>
        <v>0</v>
      </c>
    </row>
    <row r="36" spans="1:12" x14ac:dyDescent="0.25">
      <c r="A36" s="9" t="s">
        <v>41</v>
      </c>
      <c r="B36" s="29" t="s">
        <v>116</v>
      </c>
      <c r="C36" s="9">
        <v>58</v>
      </c>
      <c r="D36" s="9">
        <v>225</v>
      </c>
      <c r="E36" s="9">
        <v>15.33</v>
      </c>
      <c r="F36" s="9" t="s">
        <v>14</v>
      </c>
      <c r="G36" s="9">
        <v>15.33</v>
      </c>
      <c r="H36" s="9">
        <v>0</v>
      </c>
      <c r="I36" s="9">
        <v>100</v>
      </c>
      <c r="J36" s="17">
        <f t="shared" si="0"/>
        <v>3449.25</v>
      </c>
      <c r="K36" s="16"/>
      <c r="L36" s="17">
        <f t="shared" si="1"/>
        <v>0</v>
      </c>
    </row>
    <row r="37" spans="1:12" x14ac:dyDescent="0.25">
      <c r="A37" s="9" t="s">
        <v>41</v>
      </c>
      <c r="B37" s="29" t="s">
        <v>117</v>
      </c>
      <c r="C37" s="9">
        <v>61</v>
      </c>
      <c r="D37" s="9">
        <v>2000</v>
      </c>
      <c r="E37" s="9">
        <v>1.57</v>
      </c>
      <c r="F37" s="9" t="s">
        <v>14</v>
      </c>
      <c r="G37" s="9">
        <v>1.57</v>
      </c>
      <c r="H37" s="9">
        <v>0</v>
      </c>
      <c r="I37" s="9">
        <v>100</v>
      </c>
      <c r="J37" s="17">
        <f t="shared" si="0"/>
        <v>3140</v>
      </c>
      <c r="K37" s="16"/>
      <c r="L37" s="17">
        <f t="shared" si="1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v>0</v>
      </c>
      <c r="I38" s="9">
        <v>100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41</v>
      </c>
      <c r="B39" s="29" t="s">
        <v>120</v>
      </c>
      <c r="C39" s="9">
        <v>69</v>
      </c>
      <c r="D39" s="9">
        <v>7000</v>
      </c>
      <c r="E39" s="9">
        <v>0.47</v>
      </c>
      <c r="F39" s="9" t="s">
        <v>16</v>
      </c>
      <c r="G39" s="9">
        <v>0.47</v>
      </c>
      <c r="H39" s="9">
        <v>0</v>
      </c>
      <c r="I39" s="9">
        <v>100</v>
      </c>
      <c r="J39" s="17">
        <f t="shared" si="0"/>
        <v>3290</v>
      </c>
      <c r="K39" s="16"/>
      <c r="L39" s="17">
        <f t="shared" si="1"/>
        <v>0</v>
      </c>
    </row>
    <row r="40" spans="1:12" x14ac:dyDescent="0.25">
      <c r="A40" s="9" t="s">
        <v>41</v>
      </c>
      <c r="B40" s="29" t="s">
        <v>121</v>
      </c>
      <c r="C40" s="9">
        <v>73</v>
      </c>
      <c r="D40" s="9">
        <v>7000</v>
      </c>
      <c r="E40" s="9">
        <v>0.88</v>
      </c>
      <c r="F40" s="9" t="s">
        <v>16</v>
      </c>
      <c r="G40" s="9">
        <v>0.88</v>
      </c>
      <c r="H40" s="9">
        <v>0</v>
      </c>
      <c r="I40" s="9">
        <v>100</v>
      </c>
      <c r="J40" s="17">
        <f t="shared" si="0"/>
        <v>6160</v>
      </c>
      <c r="K40" s="16"/>
      <c r="L40" s="17">
        <f t="shared" si="1"/>
        <v>0</v>
      </c>
    </row>
    <row r="41" spans="1:12" x14ac:dyDescent="0.25">
      <c r="A41" s="9" t="s">
        <v>41</v>
      </c>
      <c r="B41" s="29" t="s">
        <v>122</v>
      </c>
      <c r="C41" s="9">
        <v>77</v>
      </c>
      <c r="D41" s="9">
        <v>7000</v>
      </c>
      <c r="E41" s="9">
        <v>0.18</v>
      </c>
      <c r="F41" s="9" t="s">
        <v>16</v>
      </c>
      <c r="G41" s="9">
        <v>0.18</v>
      </c>
      <c r="H41" s="9">
        <v>0</v>
      </c>
      <c r="I41" s="9">
        <v>100</v>
      </c>
      <c r="J41" s="17">
        <f t="shared" si="0"/>
        <v>1260</v>
      </c>
      <c r="K41" s="16"/>
      <c r="L41" s="17">
        <f t="shared" si="1"/>
        <v>0</v>
      </c>
    </row>
    <row r="42" spans="1:12" x14ac:dyDescent="0.25">
      <c r="A42" s="9" t="s">
        <v>75</v>
      </c>
      <c r="B42" s="29" t="s">
        <v>123</v>
      </c>
      <c r="C42" s="9">
        <v>80</v>
      </c>
      <c r="D42" s="9">
        <v>10000</v>
      </c>
      <c r="E42" s="9">
        <v>0.15</v>
      </c>
      <c r="F42" s="9" t="s">
        <v>16</v>
      </c>
      <c r="G42" s="9">
        <v>0.15</v>
      </c>
      <c r="H42" s="9">
        <v>0</v>
      </c>
      <c r="I42" s="9">
        <v>100</v>
      </c>
      <c r="J42" s="17">
        <f t="shared" si="0"/>
        <v>1500</v>
      </c>
      <c r="K42" s="16"/>
      <c r="L42" s="17">
        <f t="shared" si="1"/>
        <v>0</v>
      </c>
    </row>
    <row r="43" spans="1:12" x14ac:dyDescent="0.25">
      <c r="A43" s="9" t="s">
        <v>41</v>
      </c>
      <c r="B43" s="29" t="s">
        <v>124</v>
      </c>
      <c r="C43" s="9">
        <v>84</v>
      </c>
      <c r="D43" s="9">
        <v>301.392</v>
      </c>
      <c r="E43" s="9">
        <v>39.24</v>
      </c>
      <c r="F43" s="9" t="s">
        <v>10</v>
      </c>
      <c r="G43" s="9">
        <v>39.24</v>
      </c>
      <c r="H43" s="9">
        <v>0</v>
      </c>
      <c r="I43" s="9">
        <v>100</v>
      </c>
      <c r="J43" s="17">
        <f t="shared" si="0"/>
        <v>11826.622080000001</v>
      </c>
      <c r="K43" s="16"/>
      <c r="L43" s="17">
        <f t="shared" si="1"/>
        <v>0</v>
      </c>
    </row>
    <row r="44" spans="1:12" x14ac:dyDescent="0.25">
      <c r="A44" s="9" t="s">
        <v>41</v>
      </c>
      <c r="B44" s="29" t="s">
        <v>125</v>
      </c>
      <c r="C44" s="9">
        <v>85</v>
      </c>
      <c r="D44" s="9">
        <v>301.392</v>
      </c>
      <c r="E44" s="9">
        <v>129.97</v>
      </c>
      <c r="F44" s="9" t="s">
        <v>10</v>
      </c>
      <c r="G44" s="9">
        <v>129.97</v>
      </c>
      <c r="H44" s="9">
        <v>0</v>
      </c>
      <c r="I44" s="9">
        <v>100</v>
      </c>
      <c r="J44" s="17">
        <f t="shared" si="0"/>
        <v>39171.918239999999</v>
      </c>
      <c r="K44" s="16"/>
      <c r="L44" s="17">
        <f t="shared" si="1"/>
        <v>0</v>
      </c>
    </row>
    <row r="45" spans="1:12" x14ac:dyDescent="0.25">
      <c r="A45" s="9" t="s">
        <v>41</v>
      </c>
      <c r="B45" s="29" t="s">
        <v>126</v>
      </c>
      <c r="C45" s="9">
        <v>86</v>
      </c>
      <c r="D45" s="9">
        <v>301.392</v>
      </c>
      <c r="E45" s="9">
        <v>12.27</v>
      </c>
      <c r="F45" s="9" t="s">
        <v>10</v>
      </c>
      <c r="G45" s="9">
        <v>12.27</v>
      </c>
      <c r="H45" s="9">
        <v>0</v>
      </c>
      <c r="I45" s="9">
        <v>100</v>
      </c>
      <c r="J45" s="17">
        <f t="shared" si="0"/>
        <v>3698.0798399999999</v>
      </c>
      <c r="K45" s="16"/>
      <c r="L45" s="17">
        <f t="shared" si="1"/>
        <v>0</v>
      </c>
    </row>
    <row r="46" spans="1:12" x14ac:dyDescent="0.25">
      <c r="A46" s="9" t="s">
        <v>75</v>
      </c>
      <c r="B46" s="29" t="s">
        <v>127</v>
      </c>
      <c r="C46" s="9">
        <v>87</v>
      </c>
      <c r="D46" s="9">
        <v>301.392</v>
      </c>
      <c r="E46" s="9">
        <v>9.85</v>
      </c>
      <c r="F46" s="9" t="s">
        <v>10</v>
      </c>
      <c r="G46" s="9">
        <v>9.85</v>
      </c>
      <c r="H46" s="9">
        <v>0</v>
      </c>
      <c r="I46" s="9">
        <v>100</v>
      </c>
      <c r="J46" s="17">
        <f t="shared" si="0"/>
        <v>2968.7111999999997</v>
      </c>
      <c r="K46" s="16"/>
      <c r="L46" s="17">
        <f t="shared" si="1"/>
        <v>0</v>
      </c>
    </row>
    <row r="47" spans="1:12" x14ac:dyDescent="0.25">
      <c r="A47" s="9" t="s">
        <v>41</v>
      </c>
      <c r="B47" s="29" t="s">
        <v>128</v>
      </c>
      <c r="C47" s="9">
        <v>88</v>
      </c>
      <c r="D47" s="9">
        <v>2000</v>
      </c>
      <c r="E47" s="9">
        <v>2.21</v>
      </c>
      <c r="F47" s="9" t="s">
        <v>14</v>
      </c>
      <c r="G47" s="9">
        <v>2.21</v>
      </c>
      <c r="H47" s="9">
        <v>0</v>
      </c>
      <c r="I47" s="9">
        <v>100</v>
      </c>
      <c r="J47" s="17">
        <f t="shared" si="0"/>
        <v>4420</v>
      </c>
      <c r="K47" s="16"/>
      <c r="L47" s="17">
        <f t="shared" si="1"/>
        <v>0</v>
      </c>
    </row>
    <row r="48" spans="1:12" x14ac:dyDescent="0.25">
      <c r="A48" s="9" t="s">
        <v>41</v>
      </c>
      <c r="B48" s="29" t="s">
        <v>129</v>
      </c>
      <c r="C48" s="9">
        <v>91</v>
      </c>
      <c r="D48" s="9">
        <v>225</v>
      </c>
      <c r="E48" s="9">
        <v>12.13</v>
      </c>
      <c r="F48" s="9" t="s">
        <v>14</v>
      </c>
      <c r="G48" s="9">
        <v>12.13</v>
      </c>
      <c r="H48" s="9">
        <v>0</v>
      </c>
      <c r="I48" s="9">
        <v>100</v>
      </c>
      <c r="J48" s="17">
        <f t="shared" si="0"/>
        <v>2729.25</v>
      </c>
      <c r="K48" s="16"/>
      <c r="L48" s="17">
        <f t="shared" si="1"/>
        <v>0</v>
      </c>
    </row>
    <row r="49" spans="1:12" x14ac:dyDescent="0.25">
      <c r="A49" s="9" t="s">
        <v>41</v>
      </c>
      <c r="B49" s="29" t="s">
        <v>130</v>
      </c>
      <c r="C49" s="9">
        <v>92</v>
      </c>
      <c r="D49" s="9">
        <v>2000</v>
      </c>
      <c r="E49" s="9">
        <v>1.57</v>
      </c>
      <c r="F49" s="9" t="s">
        <v>14</v>
      </c>
      <c r="G49" s="9">
        <v>1.57</v>
      </c>
      <c r="H49" s="9">
        <v>0</v>
      </c>
      <c r="I49" s="9">
        <v>100</v>
      </c>
      <c r="J49" s="17">
        <f t="shared" si="0"/>
        <v>3140</v>
      </c>
      <c r="K49" s="16"/>
      <c r="L49" s="17">
        <f t="shared" si="1"/>
        <v>0</v>
      </c>
    </row>
    <row r="50" spans="1:12" x14ac:dyDescent="0.25">
      <c r="A50" s="9" t="s">
        <v>41</v>
      </c>
      <c r="B50" s="29" t="s">
        <v>132</v>
      </c>
      <c r="C50" s="9">
        <v>97</v>
      </c>
      <c r="D50" s="9">
        <v>7000</v>
      </c>
      <c r="E50" s="9">
        <v>0.13</v>
      </c>
      <c r="F50" s="9" t="s">
        <v>16</v>
      </c>
      <c r="G50" s="9">
        <v>0.13</v>
      </c>
      <c r="H50" s="9">
        <v>0</v>
      </c>
      <c r="I50" s="9">
        <v>100</v>
      </c>
      <c r="J50" s="17">
        <f t="shared" si="0"/>
        <v>910</v>
      </c>
      <c r="K50" s="16"/>
      <c r="L50" s="17">
        <f t="shared" si="1"/>
        <v>0</v>
      </c>
    </row>
    <row r="51" spans="1:12" x14ac:dyDescent="0.25">
      <c r="A51" s="9" t="s">
        <v>41</v>
      </c>
      <c r="B51" s="29" t="s">
        <v>133</v>
      </c>
      <c r="C51" s="9">
        <v>100</v>
      </c>
      <c r="D51" s="9">
        <v>7000</v>
      </c>
      <c r="E51" s="9">
        <v>0.19</v>
      </c>
      <c r="F51" s="9" t="s">
        <v>16</v>
      </c>
      <c r="G51" s="9">
        <v>0.19</v>
      </c>
      <c r="H51" s="9">
        <v>0</v>
      </c>
      <c r="I51" s="9">
        <v>100</v>
      </c>
      <c r="J51" s="17">
        <f t="shared" si="0"/>
        <v>1330</v>
      </c>
      <c r="K51" s="16"/>
      <c r="L51" s="17">
        <f t="shared" si="1"/>
        <v>0</v>
      </c>
    </row>
    <row r="52" spans="1:12" x14ac:dyDescent="0.25">
      <c r="A52" s="9" t="s">
        <v>75</v>
      </c>
      <c r="B52" s="29" t="s">
        <v>134</v>
      </c>
      <c r="C52" s="9">
        <v>103</v>
      </c>
      <c r="D52" s="9">
        <v>7500</v>
      </c>
      <c r="E52" s="9">
        <v>2.9000000000000001E-2</v>
      </c>
      <c r="F52" s="9" t="s">
        <v>16</v>
      </c>
      <c r="G52" s="9">
        <v>0.03</v>
      </c>
      <c r="H52" s="9">
        <v>0</v>
      </c>
      <c r="I52" s="9">
        <v>100</v>
      </c>
      <c r="J52" s="17">
        <f t="shared" si="0"/>
        <v>225</v>
      </c>
      <c r="K52" s="16"/>
      <c r="L52" s="17">
        <f t="shared" si="1"/>
        <v>0</v>
      </c>
    </row>
    <row r="53" spans="1:12" x14ac:dyDescent="0.25">
      <c r="A53" s="9" t="s">
        <v>41</v>
      </c>
      <c r="B53" s="29" t="s">
        <v>135</v>
      </c>
      <c r="C53" s="9">
        <v>106</v>
      </c>
      <c r="D53" s="9">
        <v>301.392</v>
      </c>
      <c r="E53" s="9">
        <v>10.8</v>
      </c>
      <c r="F53" s="9" t="s">
        <v>10</v>
      </c>
      <c r="G53" s="9">
        <v>10.8</v>
      </c>
      <c r="H53" s="9">
        <v>0</v>
      </c>
      <c r="I53" s="9">
        <v>100</v>
      </c>
      <c r="J53" s="17">
        <f t="shared" si="0"/>
        <v>3255.0336000000002</v>
      </c>
      <c r="K53" s="16"/>
      <c r="L53" s="17">
        <f t="shared" si="1"/>
        <v>0</v>
      </c>
    </row>
    <row r="54" spans="1:12" x14ac:dyDescent="0.25">
      <c r="A54" s="9" t="s">
        <v>41</v>
      </c>
      <c r="B54" s="29" t="s">
        <v>136</v>
      </c>
      <c r="C54" s="9">
        <v>107</v>
      </c>
      <c r="D54" s="9">
        <v>301.392</v>
      </c>
      <c r="E54" s="9">
        <v>24.14</v>
      </c>
      <c r="F54" s="9" t="s">
        <v>10</v>
      </c>
      <c r="G54" s="9">
        <v>24.14</v>
      </c>
      <c r="H54" s="9">
        <v>0</v>
      </c>
      <c r="I54" s="9">
        <v>100</v>
      </c>
      <c r="J54" s="17">
        <f t="shared" si="0"/>
        <v>7275.6028800000004</v>
      </c>
      <c r="K54" s="16"/>
      <c r="L54" s="17">
        <f t="shared" si="1"/>
        <v>0</v>
      </c>
    </row>
    <row r="55" spans="1:12" x14ac:dyDescent="0.25">
      <c r="A55" s="9" t="s">
        <v>75</v>
      </c>
      <c r="B55" s="29" t="s">
        <v>137</v>
      </c>
      <c r="C55" s="9">
        <v>108</v>
      </c>
      <c r="D55" s="9">
        <v>301.392</v>
      </c>
      <c r="E55" s="9">
        <v>1.5</v>
      </c>
      <c r="F55" s="9" t="s">
        <v>10</v>
      </c>
      <c r="G55" s="9">
        <v>1.5</v>
      </c>
      <c r="H55" s="9">
        <v>0</v>
      </c>
      <c r="I55" s="9">
        <v>100</v>
      </c>
      <c r="J55" s="17">
        <f t="shared" si="0"/>
        <v>452.08799999999997</v>
      </c>
      <c r="K55" s="16"/>
      <c r="L55" s="17">
        <f t="shared" si="1"/>
        <v>0</v>
      </c>
    </row>
    <row r="56" spans="1:12" x14ac:dyDescent="0.25">
      <c r="A56" s="9" t="s">
        <v>41</v>
      </c>
      <c r="B56" s="29" t="s">
        <v>138</v>
      </c>
      <c r="C56" s="9">
        <v>109</v>
      </c>
      <c r="D56" s="9">
        <v>2000</v>
      </c>
      <c r="E56" s="9">
        <v>0.61</v>
      </c>
      <c r="F56" s="9" t="s">
        <v>14</v>
      </c>
      <c r="G56" s="9">
        <v>0.61</v>
      </c>
      <c r="H56" s="9">
        <v>0</v>
      </c>
      <c r="I56" s="9">
        <v>100</v>
      </c>
      <c r="J56" s="17">
        <f t="shared" si="0"/>
        <v>1220</v>
      </c>
      <c r="K56" s="16"/>
      <c r="L56" s="17">
        <f t="shared" si="1"/>
        <v>0</v>
      </c>
    </row>
    <row r="57" spans="1:12" x14ac:dyDescent="0.25">
      <c r="A57" s="9" t="s">
        <v>41</v>
      </c>
      <c r="B57" s="29" t="s">
        <v>139</v>
      </c>
      <c r="C57" s="9">
        <v>112</v>
      </c>
      <c r="D57" s="9">
        <v>225</v>
      </c>
      <c r="E57" s="9">
        <v>2.37</v>
      </c>
      <c r="F57" s="9" t="s">
        <v>14</v>
      </c>
      <c r="G57" s="9">
        <v>2.37</v>
      </c>
      <c r="H57" s="9">
        <v>0</v>
      </c>
      <c r="I57" s="9">
        <v>100</v>
      </c>
      <c r="J57" s="17">
        <f t="shared" si="0"/>
        <v>533.25</v>
      </c>
      <c r="K57" s="16"/>
      <c r="L57" s="17">
        <f t="shared" si="1"/>
        <v>0</v>
      </c>
    </row>
    <row r="58" spans="1:12" x14ac:dyDescent="0.25">
      <c r="A58" s="9" t="s">
        <v>41</v>
      </c>
      <c r="B58" s="29" t="s">
        <v>140</v>
      </c>
      <c r="C58" s="9">
        <v>116</v>
      </c>
      <c r="D58" s="9">
        <v>50</v>
      </c>
      <c r="E58" s="9">
        <v>44</v>
      </c>
      <c r="F58" s="9" t="s">
        <v>13</v>
      </c>
      <c r="G58" s="9">
        <v>44</v>
      </c>
      <c r="H58" s="9">
        <v>0</v>
      </c>
      <c r="I58" s="9">
        <v>100</v>
      </c>
      <c r="J58" s="17">
        <f t="shared" si="0"/>
        <v>2200</v>
      </c>
      <c r="K58" s="16"/>
      <c r="L58" s="17">
        <f t="shared" si="1"/>
        <v>0</v>
      </c>
    </row>
    <row r="59" spans="1:12" x14ac:dyDescent="0.25">
      <c r="A59" s="9" t="s">
        <v>18</v>
      </c>
      <c r="B59" s="29" t="s">
        <v>141</v>
      </c>
      <c r="C59" s="9">
        <v>118</v>
      </c>
      <c r="D59" s="9">
        <v>2000</v>
      </c>
      <c r="E59" s="9">
        <v>1</v>
      </c>
      <c r="F59" s="9" t="s">
        <v>12</v>
      </c>
      <c r="G59" s="9">
        <v>1</v>
      </c>
      <c r="H59" s="9">
        <v>0</v>
      </c>
      <c r="I59" s="9">
        <v>100</v>
      </c>
      <c r="J59" s="17">
        <f t="shared" si="0"/>
        <v>2000</v>
      </c>
      <c r="K59" s="16"/>
      <c r="L59" s="17">
        <f t="shared" si="1"/>
        <v>0</v>
      </c>
    </row>
    <row r="60" spans="1:12" x14ac:dyDescent="0.25">
      <c r="A60" s="9" t="s">
        <v>41</v>
      </c>
      <c r="B60" s="29" t="s">
        <v>142</v>
      </c>
      <c r="C60" s="9">
        <v>120</v>
      </c>
      <c r="D60" s="9">
        <v>193.75200000000001</v>
      </c>
      <c r="E60" s="9">
        <v>108.14700000000001</v>
      </c>
      <c r="F60" s="9" t="s">
        <v>10</v>
      </c>
      <c r="G60" s="9">
        <v>108.15</v>
      </c>
      <c r="H60" s="9">
        <v>0</v>
      </c>
      <c r="I60" s="9">
        <v>100</v>
      </c>
      <c r="J60" s="17">
        <f t="shared" si="0"/>
        <v>20954.278800000004</v>
      </c>
      <c r="K60" s="16"/>
      <c r="L60" s="17">
        <f t="shared" si="1"/>
        <v>0</v>
      </c>
    </row>
    <row r="61" spans="1:12" x14ac:dyDescent="0.25">
      <c r="A61" s="9" t="s">
        <v>41</v>
      </c>
      <c r="B61" s="29" t="s">
        <v>143</v>
      </c>
      <c r="C61" s="9">
        <v>124</v>
      </c>
      <c r="D61" s="9">
        <v>193.75200000000001</v>
      </c>
      <c r="E61" s="9">
        <v>133.756</v>
      </c>
      <c r="F61" s="9" t="s">
        <v>10</v>
      </c>
      <c r="G61" s="9">
        <v>133.76</v>
      </c>
      <c r="H61" s="9">
        <v>0</v>
      </c>
      <c r="I61" s="9">
        <v>100</v>
      </c>
      <c r="J61" s="17">
        <f t="shared" si="0"/>
        <v>25916.267520000001</v>
      </c>
      <c r="K61" s="16"/>
      <c r="L61" s="17">
        <f t="shared" si="1"/>
        <v>0</v>
      </c>
    </row>
    <row r="62" spans="1:12" x14ac:dyDescent="0.25">
      <c r="A62" s="9" t="s">
        <v>41</v>
      </c>
      <c r="B62" s="29" t="s">
        <v>144</v>
      </c>
      <c r="C62" s="9">
        <v>129</v>
      </c>
      <c r="D62" s="9">
        <v>193.75200000000001</v>
      </c>
      <c r="E62" s="9">
        <v>62.972999999999999</v>
      </c>
      <c r="F62" s="9" t="s">
        <v>10</v>
      </c>
      <c r="G62" s="9">
        <v>62.97</v>
      </c>
      <c r="H62" s="9">
        <v>0</v>
      </c>
      <c r="I62" s="9">
        <v>100</v>
      </c>
      <c r="J62" s="17">
        <f t="shared" si="0"/>
        <v>12200.56344</v>
      </c>
      <c r="K62" s="16"/>
      <c r="L62" s="17">
        <f t="shared" si="1"/>
        <v>0</v>
      </c>
    </row>
    <row r="63" spans="1:12" x14ac:dyDescent="0.25">
      <c r="A63" s="9" t="s">
        <v>41</v>
      </c>
      <c r="B63" s="29" t="s">
        <v>145</v>
      </c>
      <c r="C63" s="9">
        <v>133</v>
      </c>
      <c r="D63" s="9">
        <v>65.599999999999994</v>
      </c>
      <c r="E63" s="9">
        <v>30.1</v>
      </c>
      <c r="F63" s="9" t="s">
        <v>19</v>
      </c>
      <c r="G63" s="9">
        <v>0</v>
      </c>
      <c r="H63" s="9">
        <v>30.1</v>
      </c>
      <c r="I63" s="9">
        <v>0</v>
      </c>
      <c r="J63" s="17">
        <f t="shared" si="0"/>
        <v>0</v>
      </c>
      <c r="K63" s="16"/>
      <c r="L63" s="17">
        <f t="shared" si="1"/>
        <v>0</v>
      </c>
    </row>
    <row r="64" spans="1:12" x14ac:dyDescent="0.25">
      <c r="A64" s="9" t="s">
        <v>41</v>
      </c>
      <c r="B64" s="29" t="s">
        <v>276</v>
      </c>
      <c r="C64" s="9">
        <v>138</v>
      </c>
      <c r="D64" s="9">
        <v>161.46</v>
      </c>
      <c r="E64" s="9">
        <v>0.5</v>
      </c>
      <c r="F64" s="9" t="s">
        <v>10</v>
      </c>
      <c r="G64" s="9">
        <v>0</v>
      </c>
      <c r="H64" s="9">
        <v>0.5</v>
      </c>
      <c r="I64" s="9">
        <v>0</v>
      </c>
      <c r="J64" s="17">
        <f t="shared" si="0"/>
        <v>0</v>
      </c>
      <c r="K64" s="16"/>
      <c r="L64" s="17">
        <f t="shared" si="1"/>
        <v>0</v>
      </c>
    </row>
    <row r="65" spans="1:12" x14ac:dyDescent="0.25">
      <c r="A65" s="9" t="s">
        <v>75</v>
      </c>
      <c r="B65" s="29" t="s">
        <v>310</v>
      </c>
      <c r="C65" s="9">
        <v>139</v>
      </c>
      <c r="D65" s="9">
        <v>35</v>
      </c>
      <c r="E65" s="9">
        <v>268.5</v>
      </c>
      <c r="F65" s="9" t="s">
        <v>10</v>
      </c>
      <c r="G65" s="9">
        <v>268.5</v>
      </c>
      <c r="H65" s="9">
        <v>0</v>
      </c>
      <c r="I65" s="9">
        <v>100</v>
      </c>
      <c r="J65" s="17">
        <f t="shared" si="0"/>
        <v>9397.5</v>
      </c>
      <c r="K65" s="16"/>
      <c r="L65" s="17">
        <f t="shared" si="1"/>
        <v>0</v>
      </c>
    </row>
    <row r="66" spans="1:12" x14ac:dyDescent="0.25">
      <c r="A66" s="9" t="s">
        <v>75</v>
      </c>
      <c r="B66" s="29" t="s">
        <v>147</v>
      </c>
      <c r="C66" s="9">
        <v>141</v>
      </c>
      <c r="D66" s="9">
        <v>10.76</v>
      </c>
      <c r="E66" s="9">
        <v>197</v>
      </c>
      <c r="F66" s="9" t="s">
        <v>10</v>
      </c>
      <c r="G66" s="9">
        <v>197</v>
      </c>
      <c r="H66" s="9">
        <v>0</v>
      </c>
      <c r="I66" s="9">
        <v>100</v>
      </c>
      <c r="J66" s="17">
        <f t="shared" si="0"/>
        <v>2119.7199999999998</v>
      </c>
      <c r="K66" s="16"/>
      <c r="L66" s="17">
        <f t="shared" si="1"/>
        <v>0</v>
      </c>
    </row>
    <row r="67" spans="1:12" x14ac:dyDescent="0.25">
      <c r="A67" s="9" t="s">
        <v>41</v>
      </c>
      <c r="B67" s="29" t="s">
        <v>148</v>
      </c>
      <c r="C67" s="9">
        <v>142</v>
      </c>
      <c r="D67" s="9">
        <v>139.93199999999999</v>
      </c>
      <c r="E67" s="9">
        <v>59.84</v>
      </c>
      <c r="F67" s="9" t="s">
        <v>10</v>
      </c>
      <c r="G67" s="9">
        <v>59.84</v>
      </c>
      <c r="H67" s="9">
        <v>0</v>
      </c>
      <c r="I67" s="9">
        <v>100</v>
      </c>
      <c r="J67" s="17">
        <f t="shared" si="0"/>
        <v>8373.5308800000003</v>
      </c>
      <c r="K67" s="16"/>
      <c r="L67" s="17">
        <f t="shared" si="1"/>
        <v>0</v>
      </c>
    </row>
    <row r="68" spans="1:12" x14ac:dyDescent="0.25">
      <c r="A68" s="9" t="s">
        <v>75</v>
      </c>
      <c r="B68" s="29" t="s">
        <v>148</v>
      </c>
      <c r="C68" s="9">
        <v>145</v>
      </c>
      <c r="D68" s="9">
        <v>139.93199999999999</v>
      </c>
      <c r="E68" s="9">
        <v>59.84</v>
      </c>
      <c r="F68" s="9" t="s">
        <v>10</v>
      </c>
      <c r="G68" s="9">
        <v>50</v>
      </c>
      <c r="H68" s="9">
        <v>9.84</v>
      </c>
      <c r="I68" s="9">
        <v>83.555999999999997</v>
      </c>
      <c r="J68" s="17">
        <f t="shared" si="0"/>
        <v>6996.5999999999995</v>
      </c>
      <c r="K68" s="16"/>
      <c r="L68" s="17">
        <f t="shared" si="1"/>
        <v>0</v>
      </c>
    </row>
    <row r="69" spans="1:12" x14ac:dyDescent="0.25">
      <c r="A69" s="9" t="s">
        <v>75</v>
      </c>
      <c r="B69" s="29" t="s">
        <v>149</v>
      </c>
      <c r="C69" s="9">
        <v>146</v>
      </c>
      <c r="D69" s="9">
        <v>139.93199999999999</v>
      </c>
      <c r="E69" s="9">
        <v>176.74</v>
      </c>
      <c r="F69" s="9" t="s">
        <v>10</v>
      </c>
      <c r="G69" s="9">
        <v>170</v>
      </c>
      <c r="H69" s="9">
        <v>6.74</v>
      </c>
      <c r="I69" s="9">
        <v>96.186000000000007</v>
      </c>
      <c r="J69" s="17">
        <f t="shared" ref="J69:J137" si="2">D69*G69</f>
        <v>23788.44</v>
      </c>
      <c r="K69" s="16"/>
      <c r="L69" s="17">
        <f t="shared" ref="L69:L137" si="3">D69*E69*K69</f>
        <v>0</v>
      </c>
    </row>
    <row r="70" spans="1:12" x14ac:dyDescent="0.25">
      <c r="A70" s="9" t="s">
        <v>75</v>
      </c>
      <c r="B70" s="29" t="s">
        <v>150</v>
      </c>
      <c r="C70" s="9">
        <v>149</v>
      </c>
      <c r="D70" s="9">
        <v>193.75200000000001</v>
      </c>
      <c r="E70" s="9">
        <v>131.565</v>
      </c>
      <c r="F70" s="9" t="s">
        <v>10</v>
      </c>
      <c r="G70" s="9">
        <v>131.57</v>
      </c>
      <c r="H70" s="9">
        <v>0</v>
      </c>
      <c r="I70" s="9">
        <v>100</v>
      </c>
      <c r="J70" s="17">
        <f t="shared" si="2"/>
        <v>25491.950639999999</v>
      </c>
      <c r="K70" s="16"/>
      <c r="L70" s="17">
        <f t="shared" si="3"/>
        <v>0</v>
      </c>
    </row>
    <row r="71" spans="1:12" x14ac:dyDescent="0.25">
      <c r="A71" s="9" t="s">
        <v>18</v>
      </c>
      <c r="B71" s="29" t="s">
        <v>151</v>
      </c>
      <c r="C71" s="9">
        <v>150</v>
      </c>
      <c r="D71" s="9">
        <v>13000</v>
      </c>
      <c r="E71" s="9">
        <v>1</v>
      </c>
      <c r="F71" s="9" t="s">
        <v>12</v>
      </c>
      <c r="G71" s="9">
        <v>1</v>
      </c>
      <c r="H71" s="9">
        <v>0</v>
      </c>
      <c r="I71" s="9">
        <v>100</v>
      </c>
      <c r="J71" s="17">
        <f t="shared" si="2"/>
        <v>13000</v>
      </c>
      <c r="K71" s="16"/>
      <c r="L71" s="17">
        <f t="shared" si="3"/>
        <v>0</v>
      </c>
    </row>
    <row r="72" spans="1:12" x14ac:dyDescent="0.25">
      <c r="A72" s="9" t="s">
        <v>75</v>
      </c>
      <c r="B72" s="29" t="s">
        <v>152</v>
      </c>
      <c r="C72" s="9">
        <v>154</v>
      </c>
      <c r="D72" s="9">
        <v>139.93199999999999</v>
      </c>
      <c r="E72" s="9">
        <v>81.650000000000006</v>
      </c>
      <c r="F72" s="9" t="s">
        <v>10</v>
      </c>
      <c r="G72" s="9">
        <v>75</v>
      </c>
      <c r="H72" s="9">
        <v>6.65</v>
      </c>
      <c r="I72" s="9">
        <v>91.855000000000004</v>
      </c>
      <c r="J72" s="17">
        <f t="shared" si="2"/>
        <v>10494.9</v>
      </c>
      <c r="K72" s="16"/>
      <c r="L72" s="17">
        <f t="shared" si="3"/>
        <v>0</v>
      </c>
    </row>
    <row r="73" spans="1:12" x14ac:dyDescent="0.25">
      <c r="A73" s="9" t="s">
        <v>75</v>
      </c>
      <c r="B73" s="29" t="s">
        <v>153</v>
      </c>
      <c r="C73" s="9">
        <v>155</v>
      </c>
      <c r="D73" s="9">
        <v>139.93199999999999</v>
      </c>
      <c r="E73" s="9">
        <v>228.24</v>
      </c>
      <c r="F73" s="9" t="s">
        <v>10</v>
      </c>
      <c r="G73" s="9">
        <v>228.24</v>
      </c>
      <c r="H73" s="9">
        <v>0</v>
      </c>
      <c r="I73" s="9">
        <v>100</v>
      </c>
      <c r="J73" s="17">
        <f t="shared" si="2"/>
        <v>31938.079679999999</v>
      </c>
      <c r="K73" s="16"/>
      <c r="L73" s="17">
        <f t="shared" si="3"/>
        <v>0</v>
      </c>
    </row>
    <row r="74" spans="1:12" x14ac:dyDescent="0.25">
      <c r="A74" s="9" t="s">
        <v>75</v>
      </c>
      <c r="B74" s="29" t="s">
        <v>154</v>
      </c>
      <c r="C74" s="9">
        <v>157</v>
      </c>
      <c r="D74" s="9">
        <v>193.75200000000001</v>
      </c>
      <c r="E74" s="9">
        <v>109.17</v>
      </c>
      <c r="F74" s="9" t="s">
        <v>10</v>
      </c>
      <c r="G74" s="9">
        <v>109.17</v>
      </c>
      <c r="H74" s="9">
        <v>0</v>
      </c>
      <c r="I74" s="9">
        <v>100</v>
      </c>
      <c r="J74" s="17">
        <f t="shared" si="2"/>
        <v>21151.905840000003</v>
      </c>
      <c r="K74" s="16"/>
      <c r="L74" s="17">
        <f t="shared" si="3"/>
        <v>0</v>
      </c>
    </row>
    <row r="75" spans="1:12" x14ac:dyDescent="0.25">
      <c r="A75" s="9" t="s">
        <v>75</v>
      </c>
      <c r="B75" s="29" t="s">
        <v>155</v>
      </c>
      <c r="C75" s="9">
        <v>162</v>
      </c>
      <c r="D75" s="9">
        <v>139.93199999999999</v>
      </c>
      <c r="E75" s="9">
        <v>9.76</v>
      </c>
      <c r="F75" s="9" t="s">
        <v>10</v>
      </c>
      <c r="G75" s="9">
        <v>9.76</v>
      </c>
      <c r="H75" s="9">
        <v>0</v>
      </c>
      <c r="I75" s="9">
        <v>100</v>
      </c>
      <c r="J75" s="17">
        <f t="shared" si="2"/>
        <v>1365.7363199999998</v>
      </c>
      <c r="K75" s="16"/>
      <c r="L75" s="17">
        <f t="shared" si="3"/>
        <v>0</v>
      </c>
    </row>
    <row r="76" spans="1:12" x14ac:dyDescent="0.25">
      <c r="A76" s="9" t="s">
        <v>75</v>
      </c>
      <c r="B76" s="29" t="s">
        <v>156</v>
      </c>
      <c r="C76" s="9">
        <v>163</v>
      </c>
      <c r="D76" s="9">
        <v>139.93199999999999</v>
      </c>
      <c r="E76" s="9">
        <v>34.159999999999997</v>
      </c>
      <c r="F76" s="9" t="s">
        <v>10</v>
      </c>
      <c r="G76" s="9">
        <v>34.159999999999997</v>
      </c>
      <c r="H76" s="9">
        <v>0</v>
      </c>
      <c r="I76" s="9">
        <v>100</v>
      </c>
      <c r="J76" s="17">
        <f t="shared" si="2"/>
        <v>4780.077119999999</v>
      </c>
      <c r="K76" s="16"/>
      <c r="L76" s="17">
        <f t="shared" si="3"/>
        <v>0</v>
      </c>
    </row>
    <row r="77" spans="1:12" x14ac:dyDescent="0.25">
      <c r="A77" s="9" t="s">
        <v>75</v>
      </c>
      <c r="B77" s="29" t="s">
        <v>157</v>
      </c>
      <c r="C77" s="9">
        <v>166</v>
      </c>
      <c r="D77" s="9">
        <v>193.75200000000001</v>
      </c>
      <c r="E77" s="9">
        <v>99.15</v>
      </c>
      <c r="F77" s="9" t="s">
        <v>10</v>
      </c>
      <c r="G77" s="9">
        <v>99.15</v>
      </c>
      <c r="H77" s="9">
        <v>0</v>
      </c>
      <c r="I77" s="9">
        <v>100</v>
      </c>
      <c r="J77" s="17">
        <f t="shared" si="2"/>
        <v>19210.510800000004</v>
      </c>
      <c r="K77" s="16"/>
      <c r="L77" s="17">
        <f t="shared" si="3"/>
        <v>0</v>
      </c>
    </row>
    <row r="78" spans="1:12" x14ac:dyDescent="0.25">
      <c r="A78" s="9" t="s">
        <v>38</v>
      </c>
      <c r="B78" s="29" t="s">
        <v>158</v>
      </c>
      <c r="C78" s="9">
        <v>168</v>
      </c>
      <c r="D78" s="9">
        <v>215.28</v>
      </c>
      <c r="E78" s="9">
        <v>146.6</v>
      </c>
      <c r="F78" s="9" t="s">
        <v>10</v>
      </c>
      <c r="G78" s="9">
        <v>146.6</v>
      </c>
      <c r="H78" s="9">
        <v>0</v>
      </c>
      <c r="I78" s="9">
        <v>100</v>
      </c>
      <c r="J78" s="17">
        <f t="shared" si="2"/>
        <v>31560.047999999999</v>
      </c>
      <c r="K78" s="16"/>
      <c r="L78" s="17">
        <f t="shared" si="3"/>
        <v>0</v>
      </c>
    </row>
    <row r="79" spans="1:12" x14ac:dyDescent="0.25">
      <c r="A79" s="9" t="s">
        <v>38</v>
      </c>
      <c r="B79" s="29" t="s">
        <v>159</v>
      </c>
      <c r="C79" s="9">
        <v>170</v>
      </c>
      <c r="D79" s="9">
        <v>215.28</v>
      </c>
      <c r="E79" s="9">
        <v>54.9</v>
      </c>
      <c r="F79" s="9" t="s">
        <v>10</v>
      </c>
      <c r="G79" s="9">
        <v>54.9</v>
      </c>
      <c r="H79" s="9">
        <v>0</v>
      </c>
      <c r="I79" s="9">
        <v>100</v>
      </c>
      <c r="J79" s="17">
        <f t="shared" si="2"/>
        <v>11818.871999999999</v>
      </c>
      <c r="K79" s="16"/>
      <c r="L79" s="17">
        <f t="shared" si="3"/>
        <v>0</v>
      </c>
    </row>
    <row r="80" spans="1:12" x14ac:dyDescent="0.25">
      <c r="A80" s="9" t="s">
        <v>38</v>
      </c>
      <c r="B80" s="29" t="s">
        <v>160</v>
      </c>
      <c r="C80" s="9">
        <v>173</v>
      </c>
      <c r="D80" s="9">
        <v>107.64</v>
      </c>
      <c r="E80" s="9">
        <v>36.35</v>
      </c>
      <c r="F80" s="9" t="s">
        <v>10</v>
      </c>
      <c r="G80" s="9">
        <v>36.35</v>
      </c>
      <c r="H80" s="9">
        <v>0</v>
      </c>
      <c r="I80" s="9">
        <v>100</v>
      </c>
      <c r="J80" s="17">
        <f t="shared" si="2"/>
        <v>3912.7140000000004</v>
      </c>
      <c r="K80" s="16"/>
      <c r="L80" s="17">
        <f t="shared" si="3"/>
        <v>0</v>
      </c>
    </row>
    <row r="81" spans="1:12" x14ac:dyDescent="0.25">
      <c r="A81" s="9" t="s">
        <v>38</v>
      </c>
      <c r="B81" s="29" t="s">
        <v>161</v>
      </c>
      <c r="C81" s="9">
        <v>174</v>
      </c>
      <c r="D81" s="9">
        <v>215.28</v>
      </c>
      <c r="E81" s="9">
        <v>74.58</v>
      </c>
      <c r="F81" s="9" t="s">
        <v>10</v>
      </c>
      <c r="G81" s="9">
        <v>74.58</v>
      </c>
      <c r="H81" s="9">
        <v>0</v>
      </c>
      <c r="I81" s="9">
        <v>100</v>
      </c>
      <c r="J81" s="17">
        <f t="shared" si="2"/>
        <v>16055.582399999999</v>
      </c>
      <c r="K81" s="16"/>
      <c r="L81" s="17">
        <f t="shared" si="3"/>
        <v>0</v>
      </c>
    </row>
    <row r="82" spans="1:12" x14ac:dyDescent="0.25">
      <c r="A82" s="9" t="s">
        <v>38</v>
      </c>
      <c r="B82" s="29" t="s">
        <v>162</v>
      </c>
      <c r="C82" s="9">
        <v>178</v>
      </c>
      <c r="D82" s="9">
        <v>107.64</v>
      </c>
      <c r="E82" s="9">
        <v>36.35</v>
      </c>
      <c r="F82" s="9" t="s">
        <v>10</v>
      </c>
      <c r="G82" s="9">
        <v>36.35</v>
      </c>
      <c r="H82" s="9">
        <v>0</v>
      </c>
      <c r="I82" s="9">
        <v>100</v>
      </c>
      <c r="J82" s="17">
        <f t="shared" si="2"/>
        <v>3912.7140000000004</v>
      </c>
      <c r="K82" s="16"/>
      <c r="L82" s="17">
        <f t="shared" si="3"/>
        <v>0</v>
      </c>
    </row>
    <row r="83" spans="1:12" x14ac:dyDescent="0.25">
      <c r="A83" s="9" t="s">
        <v>38</v>
      </c>
      <c r="B83" s="29" t="s">
        <v>163</v>
      </c>
      <c r="C83" s="9">
        <v>180</v>
      </c>
      <c r="D83" s="9">
        <v>200</v>
      </c>
      <c r="E83" s="9">
        <v>17</v>
      </c>
      <c r="F83" s="9" t="s">
        <v>13</v>
      </c>
      <c r="G83" s="9">
        <v>17</v>
      </c>
      <c r="H83" s="9">
        <v>0</v>
      </c>
      <c r="I83" s="9">
        <v>100</v>
      </c>
      <c r="J83" s="17">
        <f t="shared" si="2"/>
        <v>3400</v>
      </c>
      <c r="K83" s="16"/>
      <c r="L83" s="17">
        <f t="shared" si="3"/>
        <v>0</v>
      </c>
    </row>
    <row r="84" spans="1:12" x14ac:dyDescent="0.25">
      <c r="A84" s="9" t="s">
        <v>21</v>
      </c>
      <c r="B84" s="29" t="s">
        <v>164</v>
      </c>
      <c r="C84" s="9">
        <v>183</v>
      </c>
      <c r="D84" s="9">
        <v>215.28</v>
      </c>
      <c r="E84" s="9">
        <v>19.974</v>
      </c>
      <c r="F84" s="9" t="s">
        <v>10</v>
      </c>
      <c r="G84" s="9">
        <v>19.97</v>
      </c>
      <c r="H84" s="9">
        <v>0</v>
      </c>
      <c r="I84" s="9">
        <v>100</v>
      </c>
      <c r="J84" s="17">
        <f t="shared" si="2"/>
        <v>4299.1415999999999</v>
      </c>
      <c r="K84" s="16"/>
      <c r="L84" s="17">
        <f t="shared" si="3"/>
        <v>0</v>
      </c>
    </row>
    <row r="85" spans="1:12" x14ac:dyDescent="0.25">
      <c r="A85" s="9" t="s">
        <v>21</v>
      </c>
      <c r="B85" s="29" t="s">
        <v>165</v>
      </c>
      <c r="C85" s="9">
        <v>185</v>
      </c>
      <c r="D85" s="9">
        <v>96.88</v>
      </c>
      <c r="E85" s="9">
        <v>61.966000000000001</v>
      </c>
      <c r="F85" s="9" t="s">
        <v>10</v>
      </c>
      <c r="G85" s="9">
        <v>61.97</v>
      </c>
      <c r="H85" s="9">
        <v>0</v>
      </c>
      <c r="I85" s="9">
        <v>100</v>
      </c>
      <c r="J85" s="17">
        <f t="shared" si="2"/>
        <v>6003.6535999999996</v>
      </c>
      <c r="K85" s="16"/>
      <c r="L85" s="17">
        <f t="shared" si="3"/>
        <v>0</v>
      </c>
    </row>
    <row r="86" spans="1:12" x14ac:dyDescent="0.25">
      <c r="A86" s="9" t="s">
        <v>21</v>
      </c>
      <c r="B86" s="29" t="s">
        <v>326</v>
      </c>
      <c r="C86" s="9">
        <v>186</v>
      </c>
      <c r="D86" s="9">
        <v>16.149999999999999</v>
      </c>
      <c r="E86" s="9">
        <v>345.50400000000002</v>
      </c>
      <c r="F86" s="9" t="s">
        <v>10</v>
      </c>
      <c r="G86" s="9">
        <v>345.5</v>
      </c>
      <c r="H86" s="9">
        <v>0</v>
      </c>
      <c r="I86" s="9">
        <v>100</v>
      </c>
      <c r="J86" s="17">
        <f t="shared" si="2"/>
        <v>5579.8249999999998</v>
      </c>
      <c r="K86" s="16"/>
      <c r="L86" s="17">
        <f t="shared" si="3"/>
        <v>0</v>
      </c>
    </row>
    <row r="87" spans="1:12" x14ac:dyDescent="0.25">
      <c r="A87" s="9" t="s">
        <v>21</v>
      </c>
      <c r="B87" s="29" t="s">
        <v>327</v>
      </c>
      <c r="C87" s="9">
        <v>190</v>
      </c>
      <c r="D87" s="9">
        <v>32.292000000000002</v>
      </c>
      <c r="E87" s="9">
        <v>345.50400000000002</v>
      </c>
      <c r="F87" s="9" t="s">
        <v>10</v>
      </c>
      <c r="G87" s="9">
        <v>345.5</v>
      </c>
      <c r="H87" s="9">
        <v>0</v>
      </c>
      <c r="I87" s="9">
        <v>100</v>
      </c>
      <c r="J87" s="17">
        <f t="shared" si="2"/>
        <v>11156.886</v>
      </c>
      <c r="K87" s="16"/>
      <c r="L87" s="17">
        <f t="shared" si="3"/>
        <v>0</v>
      </c>
    </row>
    <row r="88" spans="1:12" x14ac:dyDescent="0.25">
      <c r="A88" s="9" t="s">
        <v>21</v>
      </c>
      <c r="B88" s="29" t="s">
        <v>169</v>
      </c>
      <c r="C88" s="9">
        <v>191</v>
      </c>
      <c r="D88" s="9">
        <v>16.149999999999999</v>
      </c>
      <c r="E88" s="9">
        <v>58.07</v>
      </c>
      <c r="F88" s="9" t="s">
        <v>10</v>
      </c>
      <c r="G88" s="9">
        <v>58.07</v>
      </c>
      <c r="H88" s="9">
        <v>0</v>
      </c>
      <c r="I88" s="9">
        <v>100</v>
      </c>
      <c r="J88" s="17">
        <f t="shared" si="2"/>
        <v>937.83049999999992</v>
      </c>
      <c r="K88" s="16"/>
      <c r="L88" s="17">
        <f t="shared" si="3"/>
        <v>0</v>
      </c>
    </row>
    <row r="89" spans="1:12" x14ac:dyDescent="0.25">
      <c r="A89" s="9" t="s">
        <v>21</v>
      </c>
      <c r="B89" s="29" t="s">
        <v>170</v>
      </c>
      <c r="C89" s="9">
        <v>192</v>
      </c>
      <c r="D89" s="9">
        <v>48.438000000000002</v>
      </c>
      <c r="E89" s="9">
        <v>524.43299999999999</v>
      </c>
      <c r="F89" s="9" t="s">
        <v>10</v>
      </c>
      <c r="G89" s="9">
        <v>524.42999999999995</v>
      </c>
      <c r="H89" s="9">
        <v>0</v>
      </c>
      <c r="I89" s="9">
        <v>100</v>
      </c>
      <c r="J89" s="17">
        <f t="shared" si="2"/>
        <v>25402.340339999999</v>
      </c>
      <c r="K89" s="16"/>
      <c r="L89" s="17">
        <f t="shared" si="3"/>
        <v>0</v>
      </c>
    </row>
    <row r="90" spans="1:12" x14ac:dyDescent="0.25">
      <c r="A90" s="9" t="s">
        <v>21</v>
      </c>
      <c r="B90" s="29" t="s">
        <v>171</v>
      </c>
      <c r="C90" s="9">
        <v>193</v>
      </c>
      <c r="D90" s="9">
        <v>16.149999999999999</v>
      </c>
      <c r="E90" s="9">
        <v>535.5</v>
      </c>
      <c r="F90" s="9" t="s">
        <v>10</v>
      </c>
      <c r="G90" s="9">
        <v>535.5</v>
      </c>
      <c r="H90" s="9">
        <v>0</v>
      </c>
      <c r="I90" s="9">
        <v>100</v>
      </c>
      <c r="J90" s="17">
        <f t="shared" si="2"/>
        <v>8648.3249999999989</v>
      </c>
      <c r="K90" s="16"/>
      <c r="L90" s="17">
        <f t="shared" si="3"/>
        <v>0</v>
      </c>
    </row>
    <row r="91" spans="1:12" x14ac:dyDescent="0.25">
      <c r="A91" s="9" t="s">
        <v>21</v>
      </c>
      <c r="B91" s="29" t="s">
        <v>172</v>
      </c>
      <c r="C91" s="9">
        <v>194</v>
      </c>
      <c r="D91" s="9">
        <v>26.91</v>
      </c>
      <c r="E91" s="9">
        <v>541.24900000000002</v>
      </c>
      <c r="F91" s="9" t="s">
        <v>10</v>
      </c>
      <c r="G91" s="9">
        <v>541.25</v>
      </c>
      <c r="H91" s="9">
        <v>0</v>
      </c>
      <c r="I91" s="9">
        <v>100</v>
      </c>
      <c r="J91" s="17">
        <f t="shared" si="2"/>
        <v>14565.0375</v>
      </c>
      <c r="K91" s="16"/>
      <c r="L91" s="17">
        <f t="shared" si="3"/>
        <v>0</v>
      </c>
    </row>
    <row r="92" spans="1:12" x14ac:dyDescent="0.25">
      <c r="A92" s="9" t="s">
        <v>67</v>
      </c>
      <c r="B92" s="29" t="s">
        <v>173</v>
      </c>
      <c r="C92" s="9">
        <v>215</v>
      </c>
      <c r="D92" s="9">
        <v>301.392</v>
      </c>
      <c r="E92" s="9">
        <v>19.14</v>
      </c>
      <c r="F92" s="9" t="s">
        <v>10</v>
      </c>
      <c r="G92" s="9">
        <v>19.14</v>
      </c>
      <c r="H92" s="9">
        <v>0</v>
      </c>
      <c r="I92" s="9">
        <v>100</v>
      </c>
      <c r="J92" s="17">
        <f t="shared" si="2"/>
        <v>5768.6428800000003</v>
      </c>
      <c r="K92" s="16"/>
      <c r="L92" s="17">
        <f t="shared" si="3"/>
        <v>0</v>
      </c>
    </row>
    <row r="93" spans="1:12" x14ac:dyDescent="0.25">
      <c r="A93" s="9" t="s">
        <v>67</v>
      </c>
      <c r="B93" s="29" t="s">
        <v>174</v>
      </c>
      <c r="C93" s="9">
        <v>218</v>
      </c>
      <c r="D93" s="9">
        <v>350</v>
      </c>
      <c r="E93" s="9">
        <v>16</v>
      </c>
      <c r="F93" s="9" t="s">
        <v>13</v>
      </c>
      <c r="G93" s="9">
        <v>13</v>
      </c>
      <c r="H93" s="9">
        <v>3</v>
      </c>
      <c r="I93" s="9">
        <v>81.25</v>
      </c>
      <c r="J93" s="17">
        <f t="shared" si="2"/>
        <v>4550</v>
      </c>
      <c r="K93" s="16"/>
      <c r="L93" s="17">
        <f t="shared" si="3"/>
        <v>0</v>
      </c>
    </row>
    <row r="94" spans="1:12" x14ac:dyDescent="0.25">
      <c r="A94" s="9" t="s">
        <v>67</v>
      </c>
      <c r="B94" s="29" t="s">
        <v>175</v>
      </c>
      <c r="C94" s="9">
        <v>219</v>
      </c>
      <c r="D94" s="9">
        <v>82</v>
      </c>
      <c r="E94" s="9">
        <v>37.81</v>
      </c>
      <c r="F94" s="9" t="s">
        <v>19</v>
      </c>
      <c r="G94" s="9">
        <v>37.81</v>
      </c>
      <c r="H94" s="9">
        <v>0</v>
      </c>
      <c r="I94" s="9">
        <v>100</v>
      </c>
      <c r="J94" s="17">
        <f t="shared" si="2"/>
        <v>3100.42</v>
      </c>
      <c r="K94" s="16"/>
      <c r="L94" s="17">
        <f t="shared" si="3"/>
        <v>0</v>
      </c>
    </row>
    <row r="95" spans="1:12" x14ac:dyDescent="0.25">
      <c r="A95" s="9" t="s">
        <v>67</v>
      </c>
      <c r="B95" s="29" t="s">
        <v>176</v>
      </c>
      <c r="C95" s="9">
        <v>220</v>
      </c>
      <c r="D95" s="9">
        <v>32.799999999999997</v>
      </c>
      <c r="E95" s="9">
        <v>108.232</v>
      </c>
      <c r="F95" s="9" t="s">
        <v>19</v>
      </c>
      <c r="G95" s="9">
        <v>108.23</v>
      </c>
      <c r="H95" s="9">
        <v>0</v>
      </c>
      <c r="I95" s="9">
        <v>100</v>
      </c>
      <c r="J95" s="17">
        <f t="shared" si="2"/>
        <v>3549.944</v>
      </c>
      <c r="K95" s="16"/>
      <c r="L95" s="17">
        <f t="shared" si="3"/>
        <v>0</v>
      </c>
    </row>
    <row r="96" spans="1:12" x14ac:dyDescent="0.25">
      <c r="A96" s="9" t="s">
        <v>67</v>
      </c>
      <c r="B96" s="29" t="s">
        <v>177</v>
      </c>
      <c r="C96" s="9">
        <v>221</v>
      </c>
      <c r="D96" s="9">
        <v>131.19999999999999</v>
      </c>
      <c r="E96" s="9">
        <v>34.15</v>
      </c>
      <c r="F96" s="9" t="s">
        <v>19</v>
      </c>
      <c r="G96" s="9">
        <v>34.15</v>
      </c>
      <c r="H96" s="9">
        <v>0</v>
      </c>
      <c r="I96" s="9">
        <v>100</v>
      </c>
      <c r="J96" s="17">
        <f t="shared" si="2"/>
        <v>4480.4799999999996</v>
      </c>
      <c r="K96" s="16"/>
      <c r="L96" s="17">
        <f t="shared" si="3"/>
        <v>0</v>
      </c>
    </row>
    <row r="97" spans="1:12" x14ac:dyDescent="0.25">
      <c r="A97" s="9" t="s">
        <v>67</v>
      </c>
      <c r="B97" s="29" t="s">
        <v>179</v>
      </c>
      <c r="C97" s="9">
        <v>224</v>
      </c>
      <c r="D97" s="9">
        <v>183</v>
      </c>
      <c r="E97" s="9">
        <v>51.018000000000001</v>
      </c>
      <c r="F97" s="9" t="s">
        <v>10</v>
      </c>
      <c r="G97" s="9">
        <v>51.02</v>
      </c>
      <c r="H97" s="9">
        <v>0</v>
      </c>
      <c r="I97" s="9">
        <v>100</v>
      </c>
      <c r="J97" s="17">
        <f t="shared" si="2"/>
        <v>9336.66</v>
      </c>
      <c r="K97" s="16"/>
      <c r="L97" s="17">
        <f t="shared" si="3"/>
        <v>0</v>
      </c>
    </row>
    <row r="98" spans="1:12" x14ac:dyDescent="0.25">
      <c r="A98" s="9" t="s">
        <v>67</v>
      </c>
      <c r="B98" s="29" t="s">
        <v>180</v>
      </c>
      <c r="C98" s="9">
        <v>225</v>
      </c>
      <c r="D98" s="9">
        <v>49.2</v>
      </c>
      <c r="E98" s="9">
        <v>47.42</v>
      </c>
      <c r="F98" s="9" t="s">
        <v>19</v>
      </c>
      <c r="G98" s="9">
        <v>47.42</v>
      </c>
      <c r="H98" s="9">
        <v>0</v>
      </c>
      <c r="I98" s="9">
        <v>100</v>
      </c>
      <c r="J98" s="17">
        <f t="shared" si="2"/>
        <v>2333.0640000000003</v>
      </c>
      <c r="K98" s="16"/>
      <c r="L98" s="17">
        <f t="shared" si="3"/>
        <v>0</v>
      </c>
    </row>
    <row r="99" spans="1:12" x14ac:dyDescent="0.25">
      <c r="A99" s="9" t="s">
        <v>67</v>
      </c>
      <c r="B99" s="29" t="s">
        <v>181</v>
      </c>
      <c r="C99" s="9">
        <v>226</v>
      </c>
      <c r="D99" s="9">
        <v>183</v>
      </c>
      <c r="E99" s="9">
        <v>46.722999999999999</v>
      </c>
      <c r="F99" s="9" t="s">
        <v>10</v>
      </c>
      <c r="G99" s="9">
        <v>46.72</v>
      </c>
      <c r="H99" s="9">
        <v>0</v>
      </c>
      <c r="I99" s="9">
        <v>100</v>
      </c>
      <c r="J99" s="17">
        <f t="shared" si="2"/>
        <v>8549.76</v>
      </c>
      <c r="K99" s="16"/>
      <c r="L99" s="17">
        <f t="shared" si="3"/>
        <v>0</v>
      </c>
    </row>
    <row r="100" spans="1:12" x14ac:dyDescent="0.25">
      <c r="A100" s="9" t="s">
        <v>67</v>
      </c>
      <c r="B100" s="29" t="s">
        <v>182</v>
      </c>
      <c r="C100" s="9">
        <v>227</v>
      </c>
      <c r="D100" s="9">
        <v>49.2</v>
      </c>
      <c r="E100" s="9">
        <v>35.755000000000003</v>
      </c>
      <c r="F100" s="9" t="s">
        <v>19</v>
      </c>
      <c r="G100" s="9">
        <v>35.76</v>
      </c>
      <c r="H100" s="9">
        <v>0</v>
      </c>
      <c r="I100" s="9">
        <v>100</v>
      </c>
      <c r="J100" s="17">
        <f t="shared" si="2"/>
        <v>1759.3920000000001</v>
      </c>
      <c r="K100" s="16"/>
      <c r="L100" s="17">
        <f t="shared" si="3"/>
        <v>0</v>
      </c>
    </row>
    <row r="101" spans="1:12" x14ac:dyDescent="0.25">
      <c r="A101" s="9" t="s">
        <v>67</v>
      </c>
      <c r="B101" s="29" t="s">
        <v>183</v>
      </c>
      <c r="C101" s="9">
        <v>228</v>
      </c>
      <c r="D101" s="9">
        <v>183</v>
      </c>
      <c r="E101" s="9">
        <v>2.7124999999999999</v>
      </c>
      <c r="F101" s="9" t="s">
        <v>10</v>
      </c>
      <c r="G101" s="9">
        <v>2.71</v>
      </c>
      <c r="H101" s="9">
        <v>0</v>
      </c>
      <c r="I101" s="9">
        <v>100</v>
      </c>
      <c r="J101" s="17">
        <f t="shared" si="2"/>
        <v>495.93</v>
      </c>
      <c r="K101" s="16"/>
      <c r="L101" s="17">
        <f t="shared" si="3"/>
        <v>0</v>
      </c>
    </row>
    <row r="102" spans="1:12" x14ac:dyDescent="0.25">
      <c r="A102" s="9" t="s">
        <v>67</v>
      </c>
      <c r="B102" s="29" t="s">
        <v>184</v>
      </c>
      <c r="C102" s="9">
        <v>229</v>
      </c>
      <c r="D102" s="9">
        <v>49.2</v>
      </c>
      <c r="E102" s="9">
        <v>3.3</v>
      </c>
      <c r="F102" s="9" t="s">
        <v>19</v>
      </c>
      <c r="G102" s="9">
        <v>3.3</v>
      </c>
      <c r="H102" s="9">
        <v>0</v>
      </c>
      <c r="I102" s="9">
        <v>100</v>
      </c>
      <c r="J102" s="17">
        <f t="shared" si="2"/>
        <v>162.36000000000001</v>
      </c>
      <c r="K102" s="16"/>
      <c r="L102" s="17">
        <f t="shared" si="3"/>
        <v>0</v>
      </c>
    </row>
    <row r="103" spans="1:12" x14ac:dyDescent="0.25">
      <c r="A103" s="9" t="s">
        <v>67</v>
      </c>
      <c r="B103" s="29" t="s">
        <v>185</v>
      </c>
      <c r="C103" s="9">
        <v>230</v>
      </c>
      <c r="D103" s="9">
        <v>183</v>
      </c>
      <c r="E103" s="9">
        <v>8.92</v>
      </c>
      <c r="F103" s="9" t="s">
        <v>10</v>
      </c>
      <c r="G103" s="9">
        <v>8.92</v>
      </c>
      <c r="H103" s="9">
        <v>0</v>
      </c>
      <c r="I103" s="9">
        <v>100</v>
      </c>
      <c r="J103" s="17">
        <f t="shared" si="2"/>
        <v>1632.36</v>
      </c>
      <c r="K103" s="16"/>
      <c r="L103" s="17">
        <f t="shared" si="3"/>
        <v>0</v>
      </c>
    </row>
    <row r="104" spans="1:12" x14ac:dyDescent="0.25">
      <c r="A104" s="9" t="s">
        <v>67</v>
      </c>
      <c r="B104" s="29" t="s">
        <v>186</v>
      </c>
      <c r="C104" s="9">
        <v>231</v>
      </c>
      <c r="D104" s="9">
        <v>49.2</v>
      </c>
      <c r="E104" s="9">
        <v>19.18</v>
      </c>
      <c r="F104" s="9" t="s">
        <v>19</v>
      </c>
      <c r="G104" s="9">
        <v>0</v>
      </c>
      <c r="H104" s="9">
        <v>19.18</v>
      </c>
      <c r="I104" s="9">
        <v>0</v>
      </c>
      <c r="J104" s="17">
        <f t="shared" si="2"/>
        <v>0</v>
      </c>
      <c r="K104" s="16"/>
      <c r="L104" s="17">
        <f t="shared" si="3"/>
        <v>0</v>
      </c>
    </row>
    <row r="105" spans="1:12" x14ac:dyDescent="0.25">
      <c r="A105" s="9" t="s">
        <v>67</v>
      </c>
      <c r="B105" s="29" t="s">
        <v>187</v>
      </c>
      <c r="C105" s="9">
        <v>232</v>
      </c>
      <c r="D105" s="9">
        <v>183</v>
      </c>
      <c r="E105" s="9">
        <v>5.5590000000000002</v>
      </c>
      <c r="F105" s="9" t="s">
        <v>10</v>
      </c>
      <c r="G105" s="9">
        <v>5.56</v>
      </c>
      <c r="H105" s="9">
        <v>0</v>
      </c>
      <c r="I105" s="9">
        <v>100</v>
      </c>
      <c r="J105" s="17">
        <f t="shared" si="2"/>
        <v>1017.4799999999999</v>
      </c>
      <c r="K105" s="16"/>
      <c r="L105" s="17">
        <f t="shared" si="3"/>
        <v>0</v>
      </c>
    </row>
    <row r="106" spans="1:12" x14ac:dyDescent="0.25">
      <c r="A106" s="9" t="s">
        <v>67</v>
      </c>
      <c r="B106" s="29" t="s">
        <v>188</v>
      </c>
      <c r="C106" s="9">
        <v>233</v>
      </c>
      <c r="D106" s="9">
        <v>49.2</v>
      </c>
      <c r="E106" s="9">
        <v>10.683999999999999</v>
      </c>
      <c r="F106" s="9" t="s">
        <v>19</v>
      </c>
      <c r="G106" s="9">
        <v>10.68</v>
      </c>
      <c r="H106" s="9">
        <v>0</v>
      </c>
      <c r="I106" s="9">
        <v>100</v>
      </c>
      <c r="J106" s="17">
        <f t="shared" si="2"/>
        <v>525.45600000000002</v>
      </c>
      <c r="K106" s="16"/>
      <c r="L106" s="17">
        <f t="shared" si="3"/>
        <v>0</v>
      </c>
    </row>
    <row r="107" spans="1:12" x14ac:dyDescent="0.25">
      <c r="A107" s="9" t="s">
        <v>67</v>
      </c>
      <c r="B107" s="29" t="s">
        <v>189</v>
      </c>
      <c r="C107" s="9">
        <v>234</v>
      </c>
      <c r="D107" s="9">
        <v>183</v>
      </c>
      <c r="E107" s="9">
        <v>15.422000000000001</v>
      </c>
      <c r="F107" s="9" t="s">
        <v>10</v>
      </c>
      <c r="G107" s="9">
        <v>15.42</v>
      </c>
      <c r="H107" s="9">
        <v>0</v>
      </c>
      <c r="I107" s="9">
        <v>100</v>
      </c>
      <c r="J107" s="17">
        <f t="shared" si="2"/>
        <v>2821.86</v>
      </c>
      <c r="K107" s="16"/>
      <c r="L107" s="17">
        <f t="shared" si="3"/>
        <v>0</v>
      </c>
    </row>
    <row r="108" spans="1:12" x14ac:dyDescent="0.25">
      <c r="A108" s="9" t="s">
        <v>67</v>
      </c>
      <c r="B108" s="29" t="s">
        <v>190</v>
      </c>
      <c r="C108" s="9">
        <v>235</v>
      </c>
      <c r="D108" s="9">
        <v>2.5</v>
      </c>
      <c r="E108" s="9">
        <v>1085</v>
      </c>
      <c r="F108" s="9" t="s">
        <v>23</v>
      </c>
      <c r="G108" s="9">
        <v>1085</v>
      </c>
      <c r="H108" s="9">
        <v>0</v>
      </c>
      <c r="I108" s="9">
        <v>100</v>
      </c>
      <c r="J108" s="17">
        <f t="shared" si="2"/>
        <v>2712.5</v>
      </c>
      <c r="K108" s="16"/>
      <c r="L108" s="17">
        <f t="shared" si="3"/>
        <v>0</v>
      </c>
    </row>
    <row r="109" spans="1:12" x14ac:dyDescent="0.25">
      <c r="A109" s="9" t="s">
        <v>67</v>
      </c>
      <c r="B109" s="29" t="s">
        <v>191</v>
      </c>
      <c r="C109" s="9">
        <v>237</v>
      </c>
      <c r="D109" s="9">
        <v>183</v>
      </c>
      <c r="E109" s="9">
        <v>3.7360000000000002</v>
      </c>
      <c r="F109" s="9" t="s">
        <v>10</v>
      </c>
      <c r="G109" s="9">
        <v>3.74</v>
      </c>
      <c r="H109" s="9">
        <v>0</v>
      </c>
      <c r="I109" s="9">
        <v>100</v>
      </c>
      <c r="J109" s="17">
        <f t="shared" si="2"/>
        <v>684.42000000000007</v>
      </c>
      <c r="K109" s="16"/>
      <c r="L109" s="17">
        <f t="shared" si="3"/>
        <v>0</v>
      </c>
    </row>
    <row r="110" spans="1:12" x14ac:dyDescent="0.25">
      <c r="A110" s="9" t="s">
        <v>67</v>
      </c>
      <c r="B110" s="29" t="s">
        <v>192</v>
      </c>
      <c r="C110" s="9">
        <v>238</v>
      </c>
      <c r="D110" s="9">
        <v>183</v>
      </c>
      <c r="E110" s="9">
        <v>17.504999999999999</v>
      </c>
      <c r="F110" s="9" t="s">
        <v>10</v>
      </c>
      <c r="G110" s="9">
        <v>17.510000000000002</v>
      </c>
      <c r="H110" s="9">
        <v>0</v>
      </c>
      <c r="I110" s="9">
        <v>100</v>
      </c>
      <c r="J110" s="17">
        <f t="shared" si="2"/>
        <v>3204.3300000000004</v>
      </c>
      <c r="K110" s="16"/>
      <c r="L110" s="17">
        <f t="shared" si="3"/>
        <v>0</v>
      </c>
    </row>
    <row r="111" spans="1:12" x14ac:dyDescent="0.25">
      <c r="A111" s="9" t="s">
        <v>67</v>
      </c>
      <c r="B111" s="29" t="s">
        <v>193</v>
      </c>
      <c r="C111" s="9">
        <v>239</v>
      </c>
      <c r="D111" s="9">
        <v>183</v>
      </c>
      <c r="E111" s="9">
        <v>7.4950000000000001</v>
      </c>
      <c r="F111" s="9" t="s">
        <v>10</v>
      </c>
      <c r="G111" s="9">
        <v>7.5</v>
      </c>
      <c r="H111" s="9">
        <v>0</v>
      </c>
      <c r="I111" s="9">
        <v>100</v>
      </c>
      <c r="J111" s="17">
        <f t="shared" si="2"/>
        <v>1372.5</v>
      </c>
      <c r="K111" s="16"/>
      <c r="L111" s="17">
        <f t="shared" si="3"/>
        <v>0</v>
      </c>
    </row>
    <row r="112" spans="1:12" x14ac:dyDescent="0.25">
      <c r="A112" s="9" t="s">
        <v>67</v>
      </c>
      <c r="B112" s="29" t="s">
        <v>194</v>
      </c>
      <c r="C112" s="9">
        <v>240</v>
      </c>
      <c r="D112" s="9">
        <v>183</v>
      </c>
      <c r="E112" s="9">
        <v>35.082000000000001</v>
      </c>
      <c r="F112" s="9" t="s">
        <v>10</v>
      </c>
      <c r="G112" s="9">
        <v>35.08</v>
      </c>
      <c r="H112" s="9">
        <v>0</v>
      </c>
      <c r="I112" s="9">
        <v>100</v>
      </c>
      <c r="J112" s="17">
        <f t="shared" si="2"/>
        <v>6419.6399999999994</v>
      </c>
      <c r="K112" s="16"/>
      <c r="L112" s="17">
        <f t="shared" si="3"/>
        <v>0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14500</v>
      </c>
      <c r="E113" s="9">
        <v>1</v>
      </c>
      <c r="F113" s="9" t="s">
        <v>12</v>
      </c>
      <c r="G113" s="9">
        <v>1</v>
      </c>
      <c r="H113" s="9">
        <v>0</v>
      </c>
      <c r="I113" s="9">
        <v>100</v>
      </c>
      <c r="J113" s="17">
        <f t="shared" si="2"/>
        <v>14500</v>
      </c>
      <c r="K113" s="16"/>
      <c r="L113" s="17">
        <f t="shared" si="3"/>
        <v>0</v>
      </c>
    </row>
    <row r="114" spans="1:12" x14ac:dyDescent="0.25">
      <c r="A114" s="9" t="s">
        <v>18</v>
      </c>
      <c r="B114" s="29" t="s">
        <v>273</v>
      </c>
      <c r="C114" s="9">
        <v>247</v>
      </c>
      <c r="D114" s="9">
        <v>600</v>
      </c>
      <c r="E114" s="9">
        <v>1</v>
      </c>
      <c r="F114" s="9" t="s">
        <v>13</v>
      </c>
      <c r="G114" s="9">
        <v>1</v>
      </c>
      <c r="H114" s="9">
        <v>0</v>
      </c>
      <c r="I114" s="9">
        <v>100</v>
      </c>
      <c r="J114" s="17">
        <f t="shared" si="2"/>
        <v>600</v>
      </c>
      <c r="K114" s="16"/>
      <c r="L114" s="17">
        <f t="shared" si="3"/>
        <v>0</v>
      </c>
    </row>
    <row r="115" spans="1:12" x14ac:dyDescent="0.25">
      <c r="A115" s="9" t="s">
        <v>18</v>
      </c>
      <c r="B115" s="29" t="s">
        <v>197</v>
      </c>
      <c r="C115" s="9">
        <v>248</v>
      </c>
      <c r="D115" s="9">
        <v>2000</v>
      </c>
      <c r="E115" s="9">
        <v>1</v>
      </c>
      <c r="F115" s="9" t="s">
        <v>12</v>
      </c>
      <c r="G115" s="9">
        <v>1</v>
      </c>
      <c r="H115" s="9">
        <v>0</v>
      </c>
      <c r="I115" s="9">
        <v>100</v>
      </c>
      <c r="J115" s="17">
        <f t="shared" si="2"/>
        <v>2000</v>
      </c>
      <c r="K115" s="16"/>
      <c r="L115" s="17">
        <f t="shared" si="3"/>
        <v>0</v>
      </c>
    </row>
    <row r="116" spans="1:12" x14ac:dyDescent="0.25">
      <c r="A116" s="9" t="s">
        <v>24</v>
      </c>
      <c r="B116" s="29" t="s">
        <v>198</v>
      </c>
      <c r="C116" s="9">
        <v>250</v>
      </c>
      <c r="D116" s="9">
        <v>9000</v>
      </c>
      <c r="E116" s="9">
        <v>1</v>
      </c>
      <c r="F116" s="9" t="s">
        <v>12</v>
      </c>
      <c r="G116" s="9">
        <v>1</v>
      </c>
      <c r="H116" s="9">
        <v>0</v>
      </c>
      <c r="I116" s="9">
        <v>100</v>
      </c>
      <c r="J116" s="17">
        <f t="shared" si="2"/>
        <v>9000</v>
      </c>
      <c r="K116" s="16"/>
      <c r="L116" s="17">
        <f t="shared" si="3"/>
        <v>0</v>
      </c>
    </row>
    <row r="117" spans="1:12" x14ac:dyDescent="0.25">
      <c r="A117" s="9" t="s">
        <v>24</v>
      </c>
      <c r="B117" s="29" t="s">
        <v>199</v>
      </c>
      <c r="C117" s="9">
        <v>251</v>
      </c>
      <c r="D117" s="9">
        <v>6000</v>
      </c>
      <c r="E117" s="9">
        <v>1</v>
      </c>
      <c r="F117" s="9" t="s">
        <v>12</v>
      </c>
      <c r="G117" s="9">
        <v>1</v>
      </c>
      <c r="H117" s="9">
        <v>0</v>
      </c>
      <c r="I117" s="9">
        <v>100</v>
      </c>
      <c r="J117" s="17">
        <f t="shared" si="2"/>
        <v>6000</v>
      </c>
      <c r="K117" s="16"/>
      <c r="L117" s="17">
        <f t="shared" si="3"/>
        <v>0</v>
      </c>
    </row>
    <row r="118" spans="1:12" x14ac:dyDescent="0.25">
      <c r="A118" s="9" t="s">
        <v>24</v>
      </c>
      <c r="B118" s="29" t="s">
        <v>200</v>
      </c>
      <c r="C118" s="9">
        <v>253</v>
      </c>
      <c r="D118" s="9">
        <v>500</v>
      </c>
      <c r="E118" s="9">
        <v>1</v>
      </c>
      <c r="F118" s="9" t="s">
        <v>12</v>
      </c>
      <c r="G118" s="9">
        <v>1</v>
      </c>
      <c r="H118" s="9">
        <v>0</v>
      </c>
      <c r="I118" s="9">
        <v>100</v>
      </c>
      <c r="J118" s="17">
        <f t="shared" si="2"/>
        <v>500</v>
      </c>
      <c r="K118" s="16"/>
      <c r="L118" s="17">
        <f t="shared" si="3"/>
        <v>0</v>
      </c>
    </row>
    <row r="119" spans="1:12" x14ac:dyDescent="0.25">
      <c r="A119" s="9" t="s">
        <v>24</v>
      </c>
      <c r="B119" s="29" t="s">
        <v>25</v>
      </c>
      <c r="C119" s="9">
        <v>254</v>
      </c>
      <c r="D119" s="9">
        <v>4000</v>
      </c>
      <c r="E119" s="9">
        <v>1</v>
      </c>
      <c r="F119" s="9" t="s">
        <v>12</v>
      </c>
      <c r="G119" s="9">
        <v>1</v>
      </c>
      <c r="H119" s="9">
        <v>0</v>
      </c>
      <c r="I119" s="9">
        <v>100</v>
      </c>
      <c r="J119" s="17">
        <f t="shared" si="2"/>
        <v>4000</v>
      </c>
      <c r="K119" s="16"/>
      <c r="L119" s="17">
        <f t="shared" si="3"/>
        <v>0</v>
      </c>
    </row>
    <row r="120" spans="1:12" x14ac:dyDescent="0.25">
      <c r="A120" s="9" t="s">
        <v>24</v>
      </c>
      <c r="B120" s="29" t="s">
        <v>201</v>
      </c>
      <c r="C120" s="9">
        <v>255</v>
      </c>
      <c r="D120" s="9">
        <v>6000</v>
      </c>
      <c r="E120" s="9">
        <v>1</v>
      </c>
      <c r="F120" s="9" t="s">
        <v>12</v>
      </c>
      <c r="G120" s="9">
        <v>0</v>
      </c>
      <c r="H120" s="9">
        <v>1</v>
      </c>
      <c r="I120" s="9">
        <v>0</v>
      </c>
      <c r="J120" s="17">
        <f t="shared" si="2"/>
        <v>0</v>
      </c>
      <c r="K120" s="16"/>
      <c r="L120" s="17">
        <f t="shared" si="3"/>
        <v>0</v>
      </c>
    </row>
    <row r="121" spans="1:12" x14ac:dyDescent="0.25">
      <c r="A121" s="9" t="s">
        <v>24</v>
      </c>
      <c r="B121" s="29" t="s">
        <v>202</v>
      </c>
      <c r="C121" s="9">
        <v>257</v>
      </c>
      <c r="D121" s="9">
        <v>1800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2"/>
        <v>1800</v>
      </c>
      <c r="K121" s="16"/>
      <c r="L121" s="17">
        <f t="shared" si="3"/>
        <v>0</v>
      </c>
    </row>
    <row r="122" spans="1:12" x14ac:dyDescent="0.25">
      <c r="A122" s="9" t="s">
        <v>24</v>
      </c>
      <c r="B122" s="29" t="s">
        <v>203</v>
      </c>
      <c r="C122" s="9">
        <v>258</v>
      </c>
      <c r="D122" s="9">
        <v>2000</v>
      </c>
      <c r="E122" s="9">
        <v>1</v>
      </c>
      <c r="F122" s="9" t="s">
        <v>12</v>
      </c>
      <c r="G122" s="9">
        <v>0</v>
      </c>
      <c r="H122" s="9">
        <v>1</v>
      </c>
      <c r="I122" s="9">
        <v>0</v>
      </c>
      <c r="J122" s="17">
        <f t="shared" si="2"/>
        <v>0</v>
      </c>
      <c r="K122" s="16"/>
      <c r="L122" s="17">
        <f t="shared" si="3"/>
        <v>0</v>
      </c>
    </row>
    <row r="123" spans="1:12" x14ac:dyDescent="0.25">
      <c r="A123" s="9" t="s">
        <v>46</v>
      </c>
      <c r="B123" s="29" t="s">
        <v>204</v>
      </c>
      <c r="C123" s="9">
        <v>260</v>
      </c>
      <c r="D123" s="9">
        <v>5535</v>
      </c>
      <c r="E123" s="9">
        <v>32.032899999999998</v>
      </c>
      <c r="F123" s="9" t="s">
        <v>19</v>
      </c>
      <c r="G123" s="9">
        <v>0</v>
      </c>
      <c r="H123" s="9">
        <v>32.03</v>
      </c>
      <c r="I123" s="9" t="e">
        <v>#VALUE!</v>
      </c>
      <c r="J123" s="17">
        <f t="shared" si="2"/>
        <v>0</v>
      </c>
      <c r="K123" s="16"/>
      <c r="L123" s="17">
        <f t="shared" si="3"/>
        <v>0</v>
      </c>
    </row>
    <row r="124" spans="1:12" x14ac:dyDescent="0.25">
      <c r="A124" s="9" t="s">
        <v>28</v>
      </c>
      <c r="B124" s="29" t="s">
        <v>206</v>
      </c>
      <c r="C124" s="9">
        <v>263</v>
      </c>
      <c r="D124" s="9">
        <v>14832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2"/>
        <v>14832</v>
      </c>
      <c r="K124" s="16"/>
      <c r="L124" s="17">
        <f t="shared" si="3"/>
        <v>0</v>
      </c>
    </row>
    <row r="125" spans="1:12" x14ac:dyDescent="0.25">
      <c r="A125" s="9" t="s">
        <v>27</v>
      </c>
      <c r="B125" s="29" t="s">
        <v>207</v>
      </c>
      <c r="C125" s="9">
        <v>264</v>
      </c>
      <c r="D125" s="9">
        <v>1500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2"/>
        <v>1500</v>
      </c>
      <c r="K125" s="16"/>
      <c r="L125" s="17">
        <f t="shared" si="3"/>
        <v>0</v>
      </c>
    </row>
    <row r="126" spans="1:12" x14ac:dyDescent="0.25">
      <c r="A126" s="9" t="s">
        <v>29</v>
      </c>
      <c r="B126" s="29" t="s">
        <v>210</v>
      </c>
      <c r="C126" s="9">
        <v>272</v>
      </c>
      <c r="D126" s="9">
        <v>12000</v>
      </c>
      <c r="E126" s="9">
        <v>1</v>
      </c>
      <c r="F126" s="9" t="s">
        <v>12</v>
      </c>
      <c r="G126" s="9">
        <v>1</v>
      </c>
      <c r="H126" s="9">
        <v>0</v>
      </c>
      <c r="I126" s="9">
        <v>100</v>
      </c>
      <c r="J126" s="17">
        <f t="shared" si="2"/>
        <v>12000</v>
      </c>
      <c r="K126" s="16"/>
      <c r="L126" s="17">
        <f t="shared" si="3"/>
        <v>0</v>
      </c>
    </row>
    <row r="127" spans="1:12" x14ac:dyDescent="0.25">
      <c r="A127" s="9" t="s">
        <v>17</v>
      </c>
      <c r="B127" s="29" t="s">
        <v>211</v>
      </c>
      <c r="C127" s="9">
        <v>274</v>
      </c>
      <c r="D127" s="9">
        <v>350</v>
      </c>
      <c r="E127" s="9">
        <v>1</v>
      </c>
      <c r="F127" s="9" t="s">
        <v>12</v>
      </c>
      <c r="G127" s="9">
        <v>1</v>
      </c>
      <c r="H127" s="9">
        <v>0</v>
      </c>
      <c r="I127" s="9">
        <v>100</v>
      </c>
      <c r="J127" s="17">
        <f t="shared" si="2"/>
        <v>350</v>
      </c>
      <c r="K127" s="16"/>
      <c r="L127" s="17">
        <f t="shared" si="3"/>
        <v>0</v>
      </c>
    </row>
    <row r="128" spans="1:12" x14ac:dyDescent="0.25">
      <c r="A128" s="9" t="s">
        <v>30</v>
      </c>
      <c r="B128" s="29" t="s">
        <v>214</v>
      </c>
      <c r="C128" s="9">
        <v>277</v>
      </c>
      <c r="D128" s="9">
        <v>34</v>
      </c>
      <c r="E128" s="9">
        <v>76.528999999999996</v>
      </c>
      <c r="F128" s="9" t="s">
        <v>31</v>
      </c>
      <c r="G128" s="9">
        <v>76.53</v>
      </c>
      <c r="H128" s="9">
        <v>0</v>
      </c>
      <c r="I128" s="9">
        <v>100</v>
      </c>
      <c r="J128" s="17">
        <f t="shared" si="2"/>
        <v>2602.02</v>
      </c>
      <c r="K128" s="16"/>
      <c r="L128" s="17">
        <f t="shared" si="3"/>
        <v>0</v>
      </c>
    </row>
    <row r="129" spans="1:12" x14ac:dyDescent="0.25">
      <c r="A129" s="9" t="s">
        <v>30</v>
      </c>
      <c r="B129" s="29" t="s">
        <v>215</v>
      </c>
      <c r="C129" s="9">
        <v>278</v>
      </c>
      <c r="D129" s="9">
        <v>77</v>
      </c>
      <c r="E129" s="9">
        <v>29.302600000000002</v>
      </c>
      <c r="F129" s="9" t="s">
        <v>31</v>
      </c>
      <c r="G129" s="9">
        <v>29.3</v>
      </c>
      <c r="H129" s="9">
        <v>0</v>
      </c>
      <c r="I129" s="9">
        <v>100</v>
      </c>
      <c r="J129" s="17">
        <f t="shared" si="2"/>
        <v>2256.1</v>
      </c>
      <c r="K129" s="16"/>
      <c r="L129" s="17">
        <f t="shared" si="3"/>
        <v>0</v>
      </c>
    </row>
    <row r="130" spans="1:12" x14ac:dyDescent="0.25">
      <c r="A130" s="9" t="s">
        <v>30</v>
      </c>
      <c r="B130" s="29" t="s">
        <v>216</v>
      </c>
      <c r="C130" s="9">
        <v>279</v>
      </c>
      <c r="D130" s="9">
        <v>23</v>
      </c>
      <c r="E130" s="9">
        <v>66</v>
      </c>
      <c r="F130" s="9" t="s">
        <v>23</v>
      </c>
      <c r="G130" s="9">
        <v>66</v>
      </c>
      <c r="H130" s="9">
        <v>0</v>
      </c>
      <c r="I130" s="9">
        <v>100</v>
      </c>
      <c r="J130" s="17">
        <f t="shared" si="2"/>
        <v>1518</v>
      </c>
      <c r="K130" s="16"/>
      <c r="L130" s="17">
        <f t="shared" si="3"/>
        <v>0</v>
      </c>
    </row>
    <row r="131" spans="1:12" x14ac:dyDescent="0.25">
      <c r="A131" s="9" t="s">
        <v>30</v>
      </c>
      <c r="B131" s="29" t="s">
        <v>217</v>
      </c>
      <c r="C131" s="9">
        <v>280</v>
      </c>
      <c r="D131" s="9">
        <v>151</v>
      </c>
      <c r="E131" s="9">
        <v>17.375499999999999</v>
      </c>
      <c r="F131" s="9" t="s">
        <v>31</v>
      </c>
      <c r="G131" s="9">
        <v>17.38</v>
      </c>
      <c r="H131" s="9">
        <v>0</v>
      </c>
      <c r="I131" s="9">
        <v>100</v>
      </c>
      <c r="J131" s="17">
        <f t="shared" si="2"/>
        <v>2624.3799999999997</v>
      </c>
      <c r="K131" s="16"/>
      <c r="L131" s="17">
        <f t="shared" si="3"/>
        <v>0</v>
      </c>
    </row>
    <row r="132" spans="1:12" x14ac:dyDescent="0.25">
      <c r="A132" s="9" t="s">
        <v>32</v>
      </c>
      <c r="B132" s="29" t="s">
        <v>218</v>
      </c>
      <c r="C132" s="9">
        <v>282</v>
      </c>
      <c r="D132" s="9">
        <v>300</v>
      </c>
      <c r="E132" s="9">
        <v>1</v>
      </c>
      <c r="F132" s="9" t="s">
        <v>12</v>
      </c>
      <c r="G132" s="9">
        <v>1</v>
      </c>
      <c r="H132" s="9">
        <v>0</v>
      </c>
      <c r="I132" s="9">
        <v>100</v>
      </c>
      <c r="J132" s="17">
        <f t="shared" si="2"/>
        <v>300</v>
      </c>
      <c r="K132" s="16"/>
      <c r="L132" s="17">
        <f t="shared" si="3"/>
        <v>0</v>
      </c>
    </row>
    <row r="133" spans="1:12" x14ac:dyDescent="0.25">
      <c r="A133" s="9" t="s">
        <v>21</v>
      </c>
      <c r="B133" s="29" t="s">
        <v>219</v>
      </c>
      <c r="C133" s="9">
        <v>283</v>
      </c>
      <c r="D133" s="9">
        <v>400</v>
      </c>
      <c r="E133" s="9">
        <v>1</v>
      </c>
      <c r="F133" s="9" t="s">
        <v>12</v>
      </c>
      <c r="G133" s="9">
        <v>1</v>
      </c>
      <c r="H133" s="9">
        <v>0</v>
      </c>
      <c r="I133" s="9">
        <v>100</v>
      </c>
      <c r="J133" s="17">
        <f t="shared" si="2"/>
        <v>400</v>
      </c>
      <c r="K133" s="16"/>
      <c r="L133" s="17">
        <f t="shared" si="3"/>
        <v>0</v>
      </c>
    </row>
    <row r="134" spans="1:12" x14ac:dyDescent="0.25">
      <c r="A134" s="9" t="s">
        <v>18</v>
      </c>
      <c r="B134" s="29" t="s">
        <v>222</v>
      </c>
      <c r="C134" s="9">
        <v>350</v>
      </c>
      <c r="D134" s="9">
        <v>1</v>
      </c>
      <c r="E134" s="9">
        <v>3</v>
      </c>
      <c r="F134" s="9" t="s">
        <v>12</v>
      </c>
      <c r="G134" s="9">
        <v>0</v>
      </c>
      <c r="H134" s="9">
        <v>3</v>
      </c>
      <c r="I134" s="9">
        <v>0</v>
      </c>
      <c r="J134" s="17">
        <f t="shared" si="2"/>
        <v>0</v>
      </c>
      <c r="K134" s="16"/>
      <c r="L134" s="17">
        <f t="shared" si="3"/>
        <v>0</v>
      </c>
    </row>
    <row r="135" spans="1:12" x14ac:dyDescent="0.25">
      <c r="A135" s="9" t="s">
        <v>24</v>
      </c>
      <c r="B135" s="29" t="s">
        <v>289</v>
      </c>
      <c r="C135" s="9">
        <v>352</v>
      </c>
      <c r="D135" s="9">
        <v>1</v>
      </c>
      <c r="E135" s="9">
        <v>3</v>
      </c>
      <c r="F135" s="9" t="s">
        <v>12</v>
      </c>
      <c r="G135" s="9">
        <v>0</v>
      </c>
      <c r="H135" s="9">
        <v>3</v>
      </c>
      <c r="I135" s="9">
        <v>0</v>
      </c>
      <c r="J135" s="17">
        <f t="shared" si="2"/>
        <v>0</v>
      </c>
      <c r="K135" s="16"/>
      <c r="L135" s="17">
        <f t="shared" si="3"/>
        <v>0</v>
      </c>
    </row>
    <row r="136" spans="1:12" x14ac:dyDescent="0.25">
      <c r="A136" s="9" t="s">
        <v>24</v>
      </c>
      <c r="B136" s="29" t="s">
        <v>224</v>
      </c>
      <c r="C136" s="9">
        <v>401</v>
      </c>
      <c r="D136" s="9">
        <v>1000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2"/>
        <v>1000</v>
      </c>
      <c r="K136" s="16"/>
      <c r="L136" s="17">
        <f t="shared" si="3"/>
        <v>0</v>
      </c>
    </row>
    <row r="137" spans="1:12" x14ac:dyDescent="0.25">
      <c r="A137" s="9" t="s">
        <v>24</v>
      </c>
      <c r="B137" s="29" t="s">
        <v>225</v>
      </c>
      <c r="C137" s="9">
        <v>402</v>
      </c>
      <c r="D137" s="9">
        <v>2000</v>
      </c>
      <c r="E137" s="9">
        <v>1</v>
      </c>
      <c r="F137" s="9" t="s">
        <v>12</v>
      </c>
      <c r="G137" s="9">
        <v>1</v>
      </c>
      <c r="H137" s="9">
        <v>0</v>
      </c>
      <c r="I137" s="9">
        <v>100</v>
      </c>
      <c r="J137" s="17">
        <f t="shared" si="2"/>
        <v>2000</v>
      </c>
      <c r="K137" s="16"/>
      <c r="L137" s="17">
        <f t="shared" si="3"/>
        <v>0</v>
      </c>
    </row>
    <row r="138" spans="1:12" x14ac:dyDescent="0.25">
      <c r="A138" s="9" t="s">
        <v>24</v>
      </c>
      <c r="B138" s="29" t="s">
        <v>226</v>
      </c>
      <c r="C138" s="9">
        <v>403</v>
      </c>
      <c r="D138" s="9">
        <v>2000</v>
      </c>
      <c r="E138" s="9">
        <v>1</v>
      </c>
      <c r="F138" s="9" t="s">
        <v>12</v>
      </c>
      <c r="G138" s="9">
        <v>0</v>
      </c>
      <c r="H138" s="9">
        <v>1</v>
      </c>
      <c r="I138" s="9">
        <v>0</v>
      </c>
      <c r="J138" s="17">
        <f t="shared" ref="J138" si="4">D138*G138</f>
        <v>0</v>
      </c>
      <c r="K138" s="16"/>
      <c r="L138" s="17">
        <f t="shared" ref="L138" si="5">D138*E138*K138</f>
        <v>0</v>
      </c>
    </row>
    <row r="139" spans="1:12" x14ac:dyDescent="0.25">
      <c r="A139" s="9" t="s">
        <v>24</v>
      </c>
      <c r="B139" s="29" t="s">
        <v>227</v>
      </c>
      <c r="C139" s="9">
        <v>404</v>
      </c>
      <c r="D139" s="9">
        <v>1000</v>
      </c>
      <c r="E139" s="9">
        <v>1</v>
      </c>
      <c r="F139" s="9" t="s">
        <v>12</v>
      </c>
      <c r="G139" s="9">
        <v>0</v>
      </c>
      <c r="H139" s="9">
        <v>1</v>
      </c>
      <c r="I139" s="9">
        <v>0</v>
      </c>
      <c r="J139" s="17">
        <f t="shared" ref="J139:J156" si="6">D139*G139</f>
        <v>0</v>
      </c>
      <c r="K139" s="16"/>
      <c r="L139" s="17">
        <f t="shared" ref="L139:L156" si="7">D139*E139*K139</f>
        <v>0</v>
      </c>
    </row>
    <row r="140" spans="1:12" x14ac:dyDescent="0.25">
      <c r="A140" s="9" t="s">
        <v>24</v>
      </c>
      <c r="B140" s="29" t="s">
        <v>228</v>
      </c>
      <c r="C140" s="9">
        <v>405</v>
      </c>
      <c r="D140" s="9">
        <v>3000</v>
      </c>
      <c r="E140" s="9">
        <v>1</v>
      </c>
      <c r="F140" s="9" t="s">
        <v>12</v>
      </c>
      <c r="G140" s="9">
        <v>1</v>
      </c>
      <c r="H140" s="9">
        <v>0</v>
      </c>
      <c r="I140" s="9">
        <v>100</v>
      </c>
      <c r="J140" s="17">
        <f t="shared" si="6"/>
        <v>3000</v>
      </c>
      <c r="K140" s="16"/>
      <c r="L140" s="17">
        <f t="shared" si="7"/>
        <v>0</v>
      </c>
    </row>
    <row r="141" spans="1:12" x14ac:dyDescent="0.25">
      <c r="A141" s="9" t="s">
        <v>18</v>
      </c>
      <c r="B141" s="29" t="s">
        <v>229</v>
      </c>
      <c r="C141" s="9">
        <v>406</v>
      </c>
      <c r="D141" s="9">
        <v>919.5</v>
      </c>
      <c r="E141" s="9">
        <v>1</v>
      </c>
      <c r="F141" s="9" t="s">
        <v>12</v>
      </c>
      <c r="G141" s="9">
        <v>0.5</v>
      </c>
      <c r="H141" s="9">
        <v>0.5</v>
      </c>
      <c r="I141" s="9">
        <v>50</v>
      </c>
      <c r="J141" s="17">
        <f t="shared" si="6"/>
        <v>459.75</v>
      </c>
      <c r="K141" s="16"/>
      <c r="L141" s="17">
        <f t="shared" si="7"/>
        <v>0</v>
      </c>
    </row>
    <row r="142" spans="1:12" x14ac:dyDescent="0.25">
      <c r="A142" s="9" t="s">
        <v>24</v>
      </c>
      <c r="B142" s="29" t="s">
        <v>230</v>
      </c>
      <c r="C142" s="9">
        <v>407</v>
      </c>
      <c r="D142" s="9">
        <v>1000</v>
      </c>
      <c r="E142" s="9">
        <v>1</v>
      </c>
      <c r="F142" s="9" t="s">
        <v>13</v>
      </c>
      <c r="G142" s="9">
        <v>1</v>
      </c>
      <c r="H142" s="9">
        <v>0</v>
      </c>
      <c r="I142" s="9">
        <v>100</v>
      </c>
      <c r="J142" s="17">
        <f t="shared" si="6"/>
        <v>1000</v>
      </c>
      <c r="K142" s="16"/>
      <c r="L142" s="17">
        <f t="shared" si="7"/>
        <v>0</v>
      </c>
    </row>
    <row r="143" spans="1:12" x14ac:dyDescent="0.25">
      <c r="A143" s="9" t="s">
        <v>24</v>
      </c>
      <c r="B143" s="29" t="s">
        <v>236</v>
      </c>
      <c r="C143" s="9">
        <v>408</v>
      </c>
      <c r="D143" s="9">
        <v>1000</v>
      </c>
      <c r="E143" s="9">
        <v>1</v>
      </c>
      <c r="F143" s="9" t="s">
        <v>13</v>
      </c>
      <c r="G143" s="9">
        <v>1</v>
      </c>
      <c r="H143" s="9">
        <v>0</v>
      </c>
      <c r="I143" s="9">
        <v>100</v>
      </c>
      <c r="J143" s="17">
        <f t="shared" si="6"/>
        <v>1000</v>
      </c>
      <c r="K143" s="16"/>
      <c r="L143" s="17">
        <f t="shared" si="7"/>
        <v>0</v>
      </c>
    </row>
    <row r="144" spans="1:12" x14ac:dyDescent="0.25">
      <c r="A144" s="9" t="s">
        <v>18</v>
      </c>
      <c r="B144" s="29" t="s">
        <v>256</v>
      </c>
      <c r="C144" s="9">
        <v>413</v>
      </c>
      <c r="D144" s="9">
        <v>2500</v>
      </c>
      <c r="E144" s="9">
        <v>1</v>
      </c>
      <c r="F144" s="9" t="s">
        <v>12</v>
      </c>
      <c r="G144" s="9">
        <v>1</v>
      </c>
      <c r="H144" s="9">
        <v>0</v>
      </c>
      <c r="I144" s="9">
        <v>100</v>
      </c>
      <c r="J144" s="17">
        <f t="shared" si="6"/>
        <v>2500</v>
      </c>
      <c r="K144" s="16"/>
      <c r="L144" s="17">
        <f t="shared" si="7"/>
        <v>0</v>
      </c>
    </row>
    <row r="145" spans="1:12" x14ac:dyDescent="0.25">
      <c r="A145" s="9" t="s">
        <v>18</v>
      </c>
      <c r="B145" s="29" t="s">
        <v>257</v>
      </c>
      <c r="C145" s="9">
        <v>414</v>
      </c>
      <c r="D145" s="9">
        <v>2500</v>
      </c>
      <c r="E145" s="9">
        <v>1</v>
      </c>
      <c r="F145" s="9" t="s">
        <v>12</v>
      </c>
      <c r="G145" s="9">
        <v>1</v>
      </c>
      <c r="H145" s="9">
        <v>0</v>
      </c>
      <c r="I145" s="9">
        <v>100</v>
      </c>
      <c r="J145" s="17">
        <f t="shared" si="6"/>
        <v>2500</v>
      </c>
      <c r="K145" s="16"/>
      <c r="L145" s="17">
        <f t="shared" si="7"/>
        <v>0</v>
      </c>
    </row>
    <row r="146" spans="1:12" x14ac:dyDescent="0.25">
      <c r="A146" s="9" t="s">
        <v>21</v>
      </c>
      <c r="B146" s="29" t="s">
        <v>258</v>
      </c>
      <c r="C146" s="9">
        <v>415</v>
      </c>
      <c r="D146" s="9">
        <v>48.438000000000002</v>
      </c>
      <c r="E146" s="9">
        <v>71.251999999999995</v>
      </c>
      <c r="F146" s="9" t="s">
        <v>10</v>
      </c>
      <c r="G146" s="9">
        <v>71.25</v>
      </c>
      <c r="H146" s="9">
        <v>0</v>
      </c>
      <c r="I146" s="9">
        <v>100</v>
      </c>
      <c r="J146" s="17">
        <f t="shared" si="6"/>
        <v>3451.2075</v>
      </c>
      <c r="K146" s="16"/>
      <c r="L146" s="17">
        <f t="shared" si="7"/>
        <v>0</v>
      </c>
    </row>
    <row r="147" spans="1:12" x14ac:dyDescent="0.25">
      <c r="A147" s="9" t="s">
        <v>21</v>
      </c>
      <c r="B147" s="29" t="s">
        <v>259</v>
      </c>
      <c r="C147" s="9">
        <v>416</v>
      </c>
      <c r="D147" s="9">
        <v>16.149999999999999</v>
      </c>
      <c r="E147" s="9">
        <v>71.251999999999995</v>
      </c>
      <c r="F147" s="9" t="s">
        <v>10</v>
      </c>
      <c r="G147" s="9">
        <v>71.25</v>
      </c>
      <c r="H147" s="9">
        <v>0</v>
      </c>
      <c r="I147" s="9">
        <v>100</v>
      </c>
      <c r="J147" s="17">
        <f t="shared" si="6"/>
        <v>1150.6875</v>
      </c>
      <c r="K147" s="16"/>
      <c r="L147" s="17">
        <f t="shared" si="7"/>
        <v>0</v>
      </c>
    </row>
    <row r="148" spans="1:12" x14ac:dyDescent="0.25">
      <c r="A148" s="9" t="s">
        <v>21</v>
      </c>
      <c r="B148" s="29" t="s">
        <v>260</v>
      </c>
      <c r="C148" s="9">
        <v>417</v>
      </c>
      <c r="D148" s="9">
        <v>26.91</v>
      </c>
      <c r="E148" s="9">
        <v>71.251999999999995</v>
      </c>
      <c r="F148" s="9" t="s">
        <v>10</v>
      </c>
      <c r="G148" s="9">
        <v>71.25</v>
      </c>
      <c r="H148" s="9">
        <v>0</v>
      </c>
      <c r="I148" s="9">
        <v>100</v>
      </c>
      <c r="J148" s="17">
        <f t="shared" si="6"/>
        <v>1917.3375000000001</v>
      </c>
      <c r="K148" s="16"/>
      <c r="L148" s="17">
        <f t="shared" si="7"/>
        <v>0</v>
      </c>
    </row>
    <row r="149" spans="1:12" x14ac:dyDescent="0.25">
      <c r="A149" s="9" t="s">
        <v>21</v>
      </c>
      <c r="B149" s="29" t="s">
        <v>261</v>
      </c>
      <c r="C149" s="9">
        <v>418</v>
      </c>
      <c r="D149" s="9">
        <v>16.149999999999999</v>
      </c>
      <c r="E149" s="9">
        <v>39.22</v>
      </c>
      <c r="F149" s="9" t="s">
        <v>10</v>
      </c>
      <c r="G149" s="9">
        <v>39.22</v>
      </c>
      <c r="H149" s="9">
        <v>0</v>
      </c>
      <c r="I149" s="9">
        <v>100</v>
      </c>
      <c r="J149" s="17">
        <f t="shared" si="6"/>
        <v>633.40299999999991</v>
      </c>
      <c r="K149" s="16"/>
      <c r="L149" s="17">
        <f t="shared" si="7"/>
        <v>0</v>
      </c>
    </row>
    <row r="150" spans="1:12" x14ac:dyDescent="0.25">
      <c r="A150" s="9" t="s">
        <v>21</v>
      </c>
      <c r="B150" s="29" t="s">
        <v>262</v>
      </c>
      <c r="C150" s="9">
        <v>419</v>
      </c>
      <c r="D150" s="9">
        <v>32.292000000000002</v>
      </c>
      <c r="E150" s="9">
        <v>39.22</v>
      </c>
      <c r="F150" s="9" t="s">
        <v>10</v>
      </c>
      <c r="G150" s="9">
        <v>39.22</v>
      </c>
      <c r="H150" s="9">
        <v>0</v>
      </c>
      <c r="I150" s="9">
        <v>100</v>
      </c>
      <c r="J150" s="17">
        <f t="shared" si="6"/>
        <v>1266.49224</v>
      </c>
      <c r="K150" s="16"/>
      <c r="L150" s="17">
        <f t="shared" si="7"/>
        <v>0</v>
      </c>
    </row>
    <row r="151" spans="1:12" x14ac:dyDescent="0.25">
      <c r="A151" s="9" t="s">
        <v>24</v>
      </c>
      <c r="B151" s="29" t="s">
        <v>321</v>
      </c>
      <c r="C151" s="9">
        <v>432</v>
      </c>
      <c r="D151" s="9">
        <v>600</v>
      </c>
      <c r="E151" s="9">
        <v>2</v>
      </c>
      <c r="F151" s="9" t="s">
        <v>13</v>
      </c>
      <c r="G151" s="9">
        <v>2</v>
      </c>
      <c r="H151" s="9">
        <v>0</v>
      </c>
      <c r="I151" s="9">
        <v>100</v>
      </c>
      <c r="J151" s="17">
        <f t="shared" si="6"/>
        <v>1200</v>
      </c>
      <c r="K151" s="16"/>
      <c r="L151" s="17">
        <f t="shared" si="7"/>
        <v>0</v>
      </c>
    </row>
    <row r="152" spans="1:12" x14ac:dyDescent="0.25">
      <c r="A152" s="9" t="s">
        <v>67</v>
      </c>
      <c r="B152" s="29" t="s">
        <v>339</v>
      </c>
      <c r="C152" s="9">
        <v>436</v>
      </c>
      <c r="D152" s="9">
        <v>1185.21</v>
      </c>
      <c r="E152" s="9">
        <v>8.3539999999999992</v>
      </c>
      <c r="F152" s="9" t="s">
        <v>10</v>
      </c>
      <c r="G152" s="9">
        <v>8.35</v>
      </c>
      <c r="H152" s="9">
        <v>0</v>
      </c>
      <c r="I152" s="9">
        <v>100</v>
      </c>
      <c r="J152" s="17">
        <f t="shared" si="6"/>
        <v>9896.5035000000007</v>
      </c>
      <c r="K152" s="16"/>
      <c r="L152" s="17">
        <f t="shared" si="7"/>
        <v>0</v>
      </c>
    </row>
    <row r="153" spans="1:12" x14ac:dyDescent="0.25">
      <c r="A153" s="9" t="s">
        <v>67</v>
      </c>
      <c r="B153" s="29" t="s">
        <v>340</v>
      </c>
      <c r="C153" s="9">
        <v>442</v>
      </c>
      <c r="D153" s="9">
        <v>251.26</v>
      </c>
      <c r="E153" s="9">
        <v>14.069000000000001</v>
      </c>
      <c r="F153" s="9" t="s">
        <v>10</v>
      </c>
      <c r="G153" s="9">
        <v>14.07</v>
      </c>
      <c r="H153" s="9">
        <v>0</v>
      </c>
      <c r="I153" s="9">
        <v>100</v>
      </c>
      <c r="J153" s="17">
        <f t="shared" si="6"/>
        <v>3535.2282</v>
      </c>
      <c r="K153" s="16"/>
      <c r="L153" s="17">
        <f t="shared" si="7"/>
        <v>0</v>
      </c>
    </row>
    <row r="154" spans="1:12" x14ac:dyDescent="0.25">
      <c r="A154" s="9" t="s">
        <v>75</v>
      </c>
      <c r="B154" s="29" t="s">
        <v>329</v>
      </c>
      <c r="C154" s="9">
        <v>459</v>
      </c>
      <c r="D154" s="9">
        <v>193.75</v>
      </c>
      <c r="E154" s="9">
        <v>38.65</v>
      </c>
      <c r="F154" s="9" t="s">
        <v>10</v>
      </c>
      <c r="G154" s="9">
        <v>38.65</v>
      </c>
      <c r="H154" s="9">
        <v>0</v>
      </c>
      <c r="I154" s="9">
        <v>100</v>
      </c>
      <c r="J154" s="17">
        <f t="shared" si="6"/>
        <v>7488.4375</v>
      </c>
      <c r="K154" s="16"/>
      <c r="L154" s="17">
        <f t="shared" si="7"/>
        <v>0</v>
      </c>
    </row>
    <row r="155" spans="1:12" x14ac:dyDescent="0.25">
      <c r="A155" s="9" t="s">
        <v>75</v>
      </c>
      <c r="B155" s="29" t="s">
        <v>330</v>
      </c>
      <c r="C155" s="9">
        <v>460</v>
      </c>
      <c r="D155" s="9">
        <v>139.93199999999999</v>
      </c>
      <c r="E155" s="9">
        <v>66.8</v>
      </c>
      <c r="F155" s="9" t="s">
        <v>10</v>
      </c>
      <c r="G155" s="9">
        <v>66.8</v>
      </c>
      <c r="H155" s="9">
        <v>0</v>
      </c>
      <c r="I155" s="9">
        <v>100</v>
      </c>
      <c r="J155" s="17">
        <f t="shared" si="6"/>
        <v>9347.4575999999979</v>
      </c>
      <c r="K155" s="16"/>
      <c r="L155" s="17">
        <f t="shared" si="7"/>
        <v>0</v>
      </c>
    </row>
    <row r="156" spans="1:12" x14ac:dyDescent="0.25">
      <c r="A156" s="9" t="s">
        <v>75</v>
      </c>
      <c r="B156" s="29" t="s">
        <v>331</v>
      </c>
      <c r="C156" s="9">
        <v>461</v>
      </c>
      <c r="D156" s="9">
        <v>193.75200000000001</v>
      </c>
      <c r="E156" s="9">
        <v>28.122</v>
      </c>
      <c r="F156" s="9" t="s">
        <v>10</v>
      </c>
      <c r="G156" s="9">
        <v>28.12</v>
      </c>
      <c r="H156" s="9">
        <v>0</v>
      </c>
      <c r="I156" s="9">
        <v>100</v>
      </c>
      <c r="J156" s="17">
        <f t="shared" si="6"/>
        <v>5448.3062400000008</v>
      </c>
      <c r="K156" s="16"/>
      <c r="L156" s="17">
        <f t="shared" si="7"/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3:O149"/>
  <sheetViews>
    <sheetView topLeftCell="C1" zoomScale="85" zoomScaleNormal="85" workbookViewId="0">
      <selection activeCell="K145" sqref="K145"/>
    </sheetView>
  </sheetViews>
  <sheetFormatPr defaultRowHeight="15" x14ac:dyDescent="0.25"/>
  <cols>
    <col min="1" max="1" width="36.5703125" customWidth="1"/>
    <col min="2" max="2" width="43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SUMIF($A$4:$A$1483,"AAIDHUL MIAH",$L$4:$L$1483)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SUMIF($A$4:$A$1483,"EBI ABRAHAM",$L$4:$L$1483)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SUMIF($A$4:$A$1483,"JMJ WATERPROOING ENTERPRISES",$L$4:$L$1483)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SUMIF($A$4:$A$1483,"KRIUTTIBAS DAS",$L$4:$L$1483)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SUMIF($A$4:$A$1483,"LEGENDRY LANDSCAPE",$L$4:$L$1483)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SUMIF($A$4:$A$1483,"MANJUNATHA P",$L$4:$L$1483)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SUMIF($A$4:$A$1483,"NAGARAJ",$L$4:$L$1483)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SUMIF($A$4:$A$1483,"PRAKASH H N",$L$4:$L$1483)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SUMIF($A$4:$A$1483,"RAMAKRUSHNA PRADHAN",$L$4:$L$1483)</f>
        <v>0</v>
      </c>
    </row>
    <row r="13" spans="1:15" x14ac:dyDescent="0.25">
      <c r="A13" s="9" t="s">
        <v>15</v>
      </c>
      <c r="B13" s="29" t="s">
        <v>231</v>
      </c>
      <c r="C13" s="9">
        <v>17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SUMIF($A$4:$A$1483,"RUPAK NAYAK",$L$4:$L$1483)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SUMIF($A$4:$A$1483,"SANTOSH KUMAR",$L$4:$L$1483)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SUMIF($A$4:$A$1483,"SARAT BARMAN",$L$4:$L$1483)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SUMIF($A$4:$A$1483,"SAVITA DEVI",$L$4:$L$1483)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SUMIF($A$4:$A$1483,"SHOKAT",$L$4:$L$1483)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SUMIF($A$4:$A$1483,"SHREE DM STEEL FURNITURE AND INTERIOR",$L$4:$L$1483)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1890.0000000000002</v>
      </c>
      <c r="K19" s="16"/>
      <c r="L19" s="17">
        <f t="shared" si="3"/>
        <v>0</v>
      </c>
      <c r="N19" s="17" t="s">
        <v>333</v>
      </c>
      <c r="O19" s="17">
        <f>SUMIF($A$4:$A$1483,"SK ANSAR HOSSIAN",$L$4:$L$1483)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SUMIF($A$4:$A$1483,"SREE VINAYAKA ELECTRICALS",$L$4:$L$1483)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SUMIF($A$4:$A$1483,"SRI CHOWDESHWARI WATER SUPPLY",$L$4:$L$1483)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SUMIF($A$4:$A$1483,"SUBHASMITA DAS",$L$4:$L$1483)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SUMIF($A$4:$A$1483,"UDHABHAI R PARMAR",$L$4:$L$1483)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SUMIF($A$4:$A$1483,"V VENKATANARAYANA",$L$4:$L$1483)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910</v>
      </c>
      <c r="K25" s="16"/>
      <c r="L25" s="17">
        <f t="shared" si="3"/>
        <v>0</v>
      </c>
      <c r="N25" s="17" t="s">
        <v>42</v>
      </c>
      <c r="O25" s="17">
        <f>SUMIF($A$4:$A$1483,"YELLAPPA C",$L$4:$L$1483)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27.44</v>
      </c>
      <c r="F26" s="9" t="s">
        <v>10</v>
      </c>
      <c r="G26" s="9">
        <v>27.44</v>
      </c>
      <c r="H26" s="9">
        <f t="shared" si="0"/>
        <v>0</v>
      </c>
      <c r="I26" s="10">
        <f t="shared" si="1"/>
        <v>1</v>
      </c>
      <c r="J26" s="17">
        <f t="shared" si="2"/>
        <v>8270.1964800000005</v>
      </c>
      <c r="K26" s="16"/>
      <c r="L26" s="17">
        <f t="shared" si="3"/>
        <v>0</v>
      </c>
      <c r="N26" s="17" t="s">
        <v>44</v>
      </c>
      <c r="O26" s="17">
        <f>SUMIF($A$4:$A$1483,"RABIUL MOLLA",$L$4:$L$1483)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SUMIF($A$4:$A$1483,"KOUSHIK MANDAL",$L$4:$L$1483)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57.78</v>
      </c>
      <c r="F28" s="9" t="s">
        <v>10</v>
      </c>
      <c r="G28" s="9">
        <v>57.78</v>
      </c>
      <c r="H28" s="9">
        <f t="shared" si="0"/>
        <v>0</v>
      </c>
      <c r="I28" s="10">
        <f t="shared" si="1"/>
        <v>1</v>
      </c>
      <c r="J28" s="17">
        <f t="shared" si="2"/>
        <v>17414.429759999999</v>
      </c>
      <c r="K28" s="16"/>
      <c r="L28" s="17">
        <f t="shared" si="3"/>
        <v>0</v>
      </c>
      <c r="N28" s="17" t="s">
        <v>34</v>
      </c>
      <c r="O28" s="17">
        <f>SUMIF($A$4:$A$1483,"SHEKAR T",$L$4:$L$1483)</f>
        <v>0</v>
      </c>
    </row>
    <row r="29" spans="1:15" ht="15.7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15.17</v>
      </c>
      <c r="F32" s="9" t="s">
        <v>10</v>
      </c>
      <c r="G32" s="9">
        <v>15.17</v>
      </c>
      <c r="H32" s="9">
        <f t="shared" si="0"/>
        <v>0</v>
      </c>
      <c r="I32" s="10">
        <f t="shared" si="1"/>
        <v>1</v>
      </c>
      <c r="J32" s="17">
        <f t="shared" si="2"/>
        <v>4572.1166400000002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0.96</v>
      </c>
      <c r="H39" s="9">
        <f t="shared" si="0"/>
        <v>0</v>
      </c>
      <c r="I39" s="10">
        <f t="shared" si="1"/>
        <v>1</v>
      </c>
      <c r="J39" s="17">
        <f t="shared" si="2"/>
        <v>1440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3290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6160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129.97</v>
      </c>
      <c r="F46" s="9" t="s">
        <v>10</v>
      </c>
      <c r="G46" s="9">
        <v>129.97</v>
      </c>
      <c r="H46" s="9">
        <f t="shared" si="0"/>
        <v>0</v>
      </c>
      <c r="I46" s="10">
        <f t="shared" si="1"/>
        <v>1</v>
      </c>
      <c r="J46" s="17">
        <f t="shared" si="2"/>
        <v>39171.918239999999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16.190000000000001</v>
      </c>
      <c r="F48" s="9" t="s">
        <v>10</v>
      </c>
      <c r="G48" s="9">
        <v>16.190000000000001</v>
      </c>
      <c r="H48" s="9">
        <f t="shared" si="0"/>
        <v>0</v>
      </c>
      <c r="I48" s="10">
        <f t="shared" si="1"/>
        <v>1</v>
      </c>
      <c r="J48" s="17">
        <f t="shared" si="2"/>
        <v>4879.5364800000007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0.87</v>
      </c>
      <c r="H52" s="9">
        <f t="shared" si="0"/>
        <v>0</v>
      </c>
      <c r="I52" s="10">
        <f t="shared" si="1"/>
        <v>1</v>
      </c>
      <c r="J52" s="17">
        <f t="shared" si="2"/>
        <v>1305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910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1330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210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3.5</v>
      </c>
      <c r="F58" s="9" t="s">
        <v>10</v>
      </c>
      <c r="G58" s="9">
        <v>3.5</v>
      </c>
      <c r="H58" s="9">
        <f t="shared" si="0"/>
        <v>0</v>
      </c>
      <c r="I58" s="10">
        <f t="shared" si="1"/>
        <v>1</v>
      </c>
      <c r="J58" s="17">
        <f t="shared" si="2"/>
        <v>1054.8720000000001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0.38</v>
      </c>
      <c r="F61" s="9" t="s">
        <v>14</v>
      </c>
      <c r="G61" s="9">
        <v>0.38</v>
      </c>
      <c r="H61" s="9">
        <f t="shared" si="0"/>
        <v>0</v>
      </c>
      <c r="I61" s="10">
        <f t="shared" si="1"/>
        <v>1</v>
      </c>
      <c r="J61" s="17">
        <f t="shared" si="2"/>
        <v>570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108.14700000000001</v>
      </c>
      <c r="F64" s="9" t="s">
        <v>10</v>
      </c>
      <c r="G64" s="9">
        <v>108.15</v>
      </c>
      <c r="H64" s="9">
        <f t="shared" si="0"/>
        <v>-3.0000000000001137E-3</v>
      </c>
      <c r="I64" s="10">
        <f t="shared" si="1"/>
        <v>1.0000277400205275</v>
      </c>
      <c r="J64" s="17">
        <f t="shared" si="2"/>
        <v>20954.278800000004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133.756</v>
      </c>
      <c r="F65" s="9" t="s">
        <v>10</v>
      </c>
      <c r="G65" s="9">
        <v>133.76</v>
      </c>
      <c r="H65" s="9">
        <f t="shared" si="0"/>
        <v>-3.9999999999906777E-3</v>
      </c>
      <c r="I65" s="10">
        <f t="shared" si="1"/>
        <v>1.0000299052005144</v>
      </c>
      <c r="J65" s="17">
        <f t="shared" si="2"/>
        <v>25916.267520000001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62.972999999999999</v>
      </c>
      <c r="F66" s="9" t="s">
        <v>10</v>
      </c>
      <c r="G66" s="9">
        <v>62.97</v>
      </c>
      <c r="H66" s="9">
        <f t="shared" si="0"/>
        <v>3.0000000000001137E-3</v>
      </c>
      <c r="I66" s="10">
        <f t="shared" si="1"/>
        <v>0.99995236053546754</v>
      </c>
      <c r="J66" s="17">
        <f t="shared" si="2"/>
        <v>12200.56344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30.1</v>
      </c>
      <c r="F67" s="9" t="s">
        <v>19</v>
      </c>
      <c r="G67" s="9">
        <v>0</v>
      </c>
      <c r="H67" s="9">
        <f t="shared" si="0"/>
        <v>30.1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66.89</v>
      </c>
      <c r="F68" s="9" t="s">
        <v>19</v>
      </c>
      <c r="G68" s="9">
        <v>0</v>
      </c>
      <c r="H68" s="9">
        <f t="shared" si="0"/>
        <v>66.89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0.5</v>
      </c>
      <c r="F69" s="9" t="s">
        <v>10</v>
      </c>
      <c r="G69" s="9">
        <v>0</v>
      </c>
      <c r="H69" s="9">
        <f t="shared" ref="H69:H132" si="4">E69-G69</f>
        <v>0.5</v>
      </c>
      <c r="I69" s="10">
        <f t="shared" ref="I69:I132" si="5">G69/E69</f>
        <v>0</v>
      </c>
      <c r="J69" s="17">
        <f t="shared" ref="J69:J143" si="6">D69*G69</f>
        <v>0</v>
      </c>
      <c r="K69" s="16"/>
      <c r="L69" s="17">
        <f t="shared" ref="L69:L143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141</v>
      </c>
      <c r="D71" s="9">
        <v>10.76</v>
      </c>
      <c r="E71" s="9">
        <v>197</v>
      </c>
      <c r="F71" s="9" t="s">
        <v>10</v>
      </c>
      <c r="G71" s="9">
        <v>197</v>
      </c>
      <c r="H71" s="9">
        <f t="shared" si="4"/>
        <v>0</v>
      </c>
      <c r="I71" s="10">
        <f t="shared" si="5"/>
        <v>1</v>
      </c>
      <c r="J71" s="17">
        <f t="shared" si="6"/>
        <v>2119.7199999999998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145</v>
      </c>
      <c r="D72" s="9">
        <v>139.93199999999999</v>
      </c>
      <c r="E72" s="9">
        <v>59.84</v>
      </c>
      <c r="F72" s="9" t="s">
        <v>10</v>
      </c>
      <c r="G72" s="9">
        <v>59.84</v>
      </c>
      <c r="H72" s="9">
        <f t="shared" si="4"/>
        <v>0</v>
      </c>
      <c r="I72" s="10">
        <f t="shared" si="5"/>
        <v>1</v>
      </c>
      <c r="J72" s="17">
        <f t="shared" si="6"/>
        <v>8373.5308800000003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146</v>
      </c>
      <c r="D73" s="9">
        <v>139.93199999999999</v>
      </c>
      <c r="E73" s="9">
        <v>176.74</v>
      </c>
      <c r="F73" s="9" t="s">
        <v>10</v>
      </c>
      <c r="G73" s="9">
        <v>176.74</v>
      </c>
      <c r="H73" s="9">
        <f t="shared" si="4"/>
        <v>0</v>
      </c>
      <c r="I73" s="10">
        <f t="shared" si="5"/>
        <v>1</v>
      </c>
      <c r="J73" s="17">
        <f t="shared" si="6"/>
        <v>24731.581679999999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149</v>
      </c>
      <c r="D74" s="9">
        <v>193.75200000000001</v>
      </c>
      <c r="E74" s="9">
        <v>131.565</v>
      </c>
      <c r="F74" s="9" t="s">
        <v>10</v>
      </c>
      <c r="G74" s="9">
        <v>131.57</v>
      </c>
      <c r="H74" s="9">
        <f t="shared" si="4"/>
        <v>-4.9999999999954525E-3</v>
      </c>
      <c r="I74" s="10">
        <f t="shared" si="5"/>
        <v>1.0000380040284269</v>
      </c>
      <c r="J74" s="17">
        <f t="shared" si="6"/>
        <v>25491.950639999999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154</v>
      </c>
      <c r="D76" s="9">
        <v>139.93199999999999</v>
      </c>
      <c r="E76" s="9">
        <v>81.650000000000006</v>
      </c>
      <c r="F76" s="9" t="s">
        <v>10</v>
      </c>
      <c r="G76" s="9">
        <v>81.650000000000006</v>
      </c>
      <c r="H76" s="9">
        <f t="shared" si="4"/>
        <v>0</v>
      </c>
      <c r="I76" s="10">
        <f t="shared" si="5"/>
        <v>1</v>
      </c>
      <c r="J76" s="17">
        <f t="shared" si="6"/>
        <v>11425.4478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155</v>
      </c>
      <c r="D77" s="9">
        <v>139.93199999999999</v>
      </c>
      <c r="E77" s="9">
        <v>228.24</v>
      </c>
      <c r="F77" s="9" t="s">
        <v>10</v>
      </c>
      <c r="G77" s="9">
        <v>228.24</v>
      </c>
      <c r="H77" s="9">
        <f t="shared" si="4"/>
        <v>0</v>
      </c>
      <c r="I77" s="10">
        <f t="shared" si="5"/>
        <v>1</v>
      </c>
      <c r="J77" s="17">
        <f t="shared" si="6"/>
        <v>31938.079679999999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157</v>
      </c>
      <c r="D78" s="9">
        <v>193.75200000000001</v>
      </c>
      <c r="E78" s="9">
        <v>109.17</v>
      </c>
      <c r="F78" s="9" t="s">
        <v>10</v>
      </c>
      <c r="G78" s="9">
        <v>109.17</v>
      </c>
      <c r="H78" s="9">
        <f t="shared" si="4"/>
        <v>0</v>
      </c>
      <c r="I78" s="10">
        <f t="shared" si="5"/>
        <v>1</v>
      </c>
      <c r="J78" s="17">
        <f t="shared" si="6"/>
        <v>21151.905840000003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162</v>
      </c>
      <c r="D79" s="9">
        <v>139.93199999999999</v>
      </c>
      <c r="E79" s="9">
        <v>9.76</v>
      </c>
      <c r="F79" s="9" t="s">
        <v>10</v>
      </c>
      <c r="G79" s="9">
        <v>9.76</v>
      </c>
      <c r="H79" s="9">
        <f t="shared" si="4"/>
        <v>0</v>
      </c>
      <c r="I79" s="10">
        <f t="shared" si="5"/>
        <v>1</v>
      </c>
      <c r="J79" s="17">
        <f t="shared" si="6"/>
        <v>1365.7363199999998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163</v>
      </c>
      <c r="D80" s="9">
        <v>139.93199999999999</v>
      </c>
      <c r="E80" s="9">
        <v>34.159999999999997</v>
      </c>
      <c r="F80" s="9" t="s">
        <v>10</v>
      </c>
      <c r="G80" s="9">
        <v>34.159999999999997</v>
      </c>
      <c r="H80" s="9">
        <f t="shared" si="4"/>
        <v>0</v>
      </c>
      <c r="I80" s="10">
        <f t="shared" si="5"/>
        <v>1</v>
      </c>
      <c r="J80" s="17">
        <f t="shared" si="6"/>
        <v>4780.077119999999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166</v>
      </c>
      <c r="D81" s="9">
        <v>193.75200000000001</v>
      </c>
      <c r="E81" s="9">
        <v>99.15</v>
      </c>
      <c r="F81" s="9" t="s">
        <v>10</v>
      </c>
      <c r="G81" s="9">
        <v>99.15</v>
      </c>
      <c r="H81" s="9">
        <f t="shared" si="4"/>
        <v>0</v>
      </c>
      <c r="I81" s="10">
        <f t="shared" si="5"/>
        <v>1</v>
      </c>
      <c r="J81" s="17">
        <f t="shared" si="6"/>
        <v>19210.510800000004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147.74600000000001</v>
      </c>
      <c r="F82" s="9" t="s">
        <v>10</v>
      </c>
      <c r="G82" s="9">
        <v>147.75</v>
      </c>
      <c r="H82" s="9">
        <f t="shared" si="4"/>
        <v>-3.9999999999906777E-3</v>
      </c>
      <c r="I82" s="10">
        <f t="shared" si="5"/>
        <v>1.0000270734909913</v>
      </c>
      <c r="J82" s="17">
        <f t="shared" si="6"/>
        <v>31807.62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29.65</v>
      </c>
      <c r="F83" s="9" t="s">
        <v>10</v>
      </c>
      <c r="G83" s="9">
        <v>29.65</v>
      </c>
      <c r="H83" s="9">
        <f t="shared" si="4"/>
        <v>0</v>
      </c>
      <c r="I83" s="10">
        <f t="shared" si="5"/>
        <v>1</v>
      </c>
      <c r="J83" s="17">
        <f t="shared" si="6"/>
        <v>6383.0519999999997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40.320999999999998</v>
      </c>
      <c r="F84" s="9" t="s">
        <v>10</v>
      </c>
      <c r="G84" s="9">
        <v>40.32</v>
      </c>
      <c r="H84" s="9">
        <f t="shared" si="4"/>
        <v>9.9999999999766942E-4</v>
      </c>
      <c r="I84" s="10">
        <f t="shared" si="5"/>
        <v>0.99997519902780196</v>
      </c>
      <c r="J84" s="17">
        <f t="shared" si="6"/>
        <v>4340.0447999999997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68.477999999999994</v>
      </c>
      <c r="F85" s="9" t="s">
        <v>10</v>
      </c>
      <c r="G85" s="9">
        <v>68.48</v>
      </c>
      <c r="H85" s="9">
        <f t="shared" si="4"/>
        <v>-2.0000000000095497E-3</v>
      </c>
      <c r="I85" s="10">
        <f t="shared" si="5"/>
        <v>1.0000292064604692</v>
      </c>
      <c r="J85" s="17">
        <f t="shared" si="6"/>
        <v>14742.374400000001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40.320999999999998</v>
      </c>
      <c r="F86" s="9" t="s">
        <v>10</v>
      </c>
      <c r="G86" s="9">
        <v>40.32</v>
      </c>
      <c r="H86" s="9">
        <f t="shared" si="4"/>
        <v>9.9999999999766942E-4</v>
      </c>
      <c r="I86" s="10">
        <f t="shared" si="5"/>
        <v>0.99997519902780196</v>
      </c>
      <c r="J86" s="17">
        <f t="shared" si="6"/>
        <v>4340.0447999999997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16</v>
      </c>
      <c r="F87" s="9" t="s">
        <v>13</v>
      </c>
      <c r="G87" s="9">
        <v>16</v>
      </c>
      <c r="H87" s="9">
        <f t="shared" si="4"/>
        <v>0</v>
      </c>
      <c r="I87" s="10">
        <f t="shared" si="5"/>
        <v>1</v>
      </c>
      <c r="J87" s="17">
        <f t="shared" si="6"/>
        <v>3200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6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6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345.50400000000002</v>
      </c>
      <c r="F90" s="9" t="s">
        <v>10</v>
      </c>
      <c r="G90" s="9">
        <v>345.5</v>
      </c>
      <c r="H90" s="9">
        <f t="shared" si="4"/>
        <v>4.0000000000190994E-3</v>
      </c>
      <c r="I90" s="10">
        <f t="shared" si="5"/>
        <v>0.99998842271001198</v>
      </c>
      <c r="J90" s="17">
        <f t="shared" si="6"/>
        <v>5579.8249999999998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345.50400000000002</v>
      </c>
      <c r="F91" s="9" t="s">
        <v>10</v>
      </c>
      <c r="G91" s="9">
        <v>345.5</v>
      </c>
      <c r="H91" s="9">
        <f t="shared" si="4"/>
        <v>4.0000000000190994E-3</v>
      </c>
      <c r="I91" s="10">
        <f t="shared" si="5"/>
        <v>0.99998842271001198</v>
      </c>
      <c r="J91" s="17">
        <f t="shared" si="6"/>
        <v>11156.886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524.43299999999999</v>
      </c>
      <c r="F93" s="9" t="s">
        <v>10</v>
      </c>
      <c r="G93" s="9">
        <v>524.42999999999995</v>
      </c>
      <c r="H93" s="9">
        <f t="shared" si="4"/>
        <v>3.0000000000427463E-3</v>
      </c>
      <c r="I93" s="10">
        <f t="shared" si="5"/>
        <v>0.99999427953618469</v>
      </c>
      <c r="J93" s="17">
        <f t="shared" si="6"/>
        <v>25402.340339999999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535.5</v>
      </c>
      <c r="F94" s="9" t="s">
        <v>10</v>
      </c>
      <c r="G94" s="9">
        <v>535.5</v>
      </c>
      <c r="H94" s="9">
        <f t="shared" si="4"/>
        <v>0</v>
      </c>
      <c r="I94" s="10">
        <f t="shared" si="5"/>
        <v>1</v>
      </c>
      <c r="J94" s="17">
        <f t="shared" si="6"/>
        <v>8648.3249999999989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541.24900000000002</v>
      </c>
      <c r="F95" s="9" t="s">
        <v>10</v>
      </c>
      <c r="G95" s="9">
        <v>541.25</v>
      </c>
      <c r="H95" s="9">
        <f t="shared" si="4"/>
        <v>-9.9999999997635314E-4</v>
      </c>
      <c r="I95" s="10">
        <f t="shared" si="5"/>
        <v>1.0000018475784713</v>
      </c>
      <c r="J95" s="17">
        <f t="shared" si="6"/>
        <v>14565.0375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19.14</v>
      </c>
      <c r="F96" s="9" t="s">
        <v>10</v>
      </c>
      <c r="G96" s="9">
        <v>19.14</v>
      </c>
      <c r="H96" s="9">
        <f t="shared" si="4"/>
        <v>0</v>
      </c>
      <c r="I96" s="10">
        <f t="shared" si="5"/>
        <v>1</v>
      </c>
      <c r="J96" s="17">
        <f t="shared" si="6"/>
        <v>5768.6428800000003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16</v>
      </c>
      <c r="F97" s="9" t="s">
        <v>13</v>
      </c>
      <c r="G97" s="9">
        <v>12</v>
      </c>
      <c r="H97" s="9">
        <f t="shared" si="4"/>
        <v>4</v>
      </c>
      <c r="I97" s="10">
        <f t="shared" si="5"/>
        <v>0.75</v>
      </c>
      <c r="J97" s="17">
        <f t="shared" si="6"/>
        <v>4200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37.81</v>
      </c>
      <c r="F98" s="9" t="s">
        <v>19</v>
      </c>
      <c r="G98" s="9">
        <v>37.81</v>
      </c>
      <c r="H98" s="9">
        <f t="shared" si="4"/>
        <v>0</v>
      </c>
      <c r="I98" s="10">
        <f t="shared" si="5"/>
        <v>1</v>
      </c>
      <c r="J98" s="17">
        <f t="shared" si="6"/>
        <v>3100.42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108.232</v>
      </c>
      <c r="F99" s="9" t="s">
        <v>19</v>
      </c>
      <c r="G99" s="9">
        <v>108.23</v>
      </c>
      <c r="H99" s="9">
        <f t="shared" si="4"/>
        <v>1.9999999999953388E-3</v>
      </c>
      <c r="I99" s="10">
        <f t="shared" si="5"/>
        <v>0.99998152117673156</v>
      </c>
      <c r="J99" s="17">
        <f t="shared" si="6"/>
        <v>3549.944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34.15</v>
      </c>
      <c r="F100" s="9" t="s">
        <v>19</v>
      </c>
      <c r="G100" s="9">
        <v>34.15</v>
      </c>
      <c r="H100" s="9">
        <f t="shared" si="4"/>
        <v>0</v>
      </c>
      <c r="I100" s="10">
        <f t="shared" si="5"/>
        <v>1</v>
      </c>
      <c r="J100" s="17">
        <f t="shared" si="6"/>
        <v>4480.4799999999996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4"/>
        <v>3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51.018000000000001</v>
      </c>
      <c r="F102" s="9" t="s">
        <v>10</v>
      </c>
      <c r="G102" s="9">
        <v>40.81</v>
      </c>
      <c r="H102" s="9">
        <f t="shared" si="4"/>
        <v>10.207999999999998</v>
      </c>
      <c r="I102" s="10">
        <f t="shared" si="5"/>
        <v>0.79991375592927993</v>
      </c>
      <c r="J102" s="17">
        <f t="shared" si="6"/>
        <v>7468.2300000000005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47.42</v>
      </c>
      <c r="F103" s="9" t="s">
        <v>19</v>
      </c>
      <c r="G103" s="9">
        <v>37.94</v>
      </c>
      <c r="H103" s="9">
        <f t="shared" si="4"/>
        <v>9.480000000000004</v>
      </c>
      <c r="I103" s="10">
        <f t="shared" si="5"/>
        <v>0.80008435259384214</v>
      </c>
      <c r="J103" s="17">
        <f t="shared" si="6"/>
        <v>1866.6479999999999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46.722999999999999</v>
      </c>
      <c r="F104" s="9" t="s">
        <v>10</v>
      </c>
      <c r="G104" s="9">
        <v>37.380000000000003</v>
      </c>
      <c r="H104" s="9">
        <f t="shared" si="4"/>
        <v>9.3429999999999964</v>
      </c>
      <c r="I104" s="10">
        <f t="shared" si="5"/>
        <v>0.80003424437643134</v>
      </c>
      <c r="J104" s="17">
        <f t="shared" si="6"/>
        <v>6840.5400000000009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35.755000000000003</v>
      </c>
      <c r="F105" s="9" t="s">
        <v>19</v>
      </c>
      <c r="G105" s="9">
        <v>28.6</v>
      </c>
      <c r="H105" s="9">
        <f t="shared" si="4"/>
        <v>7.1550000000000011</v>
      </c>
      <c r="I105" s="10">
        <f t="shared" si="5"/>
        <v>0.79988812753461047</v>
      </c>
      <c r="J105" s="17">
        <f t="shared" si="6"/>
        <v>1407.1200000000001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2.67</v>
      </c>
      <c r="F106" s="9" t="s">
        <v>10</v>
      </c>
      <c r="G106" s="9">
        <v>2.14</v>
      </c>
      <c r="H106" s="9">
        <f t="shared" si="4"/>
        <v>0.5299999999999998</v>
      </c>
      <c r="I106" s="10">
        <f t="shared" si="5"/>
        <v>0.80149812734082404</v>
      </c>
      <c r="J106" s="17">
        <f t="shared" si="6"/>
        <v>391.62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4.67</v>
      </c>
      <c r="F107" s="9" t="s">
        <v>19</v>
      </c>
      <c r="G107" s="9">
        <v>3.74</v>
      </c>
      <c r="H107" s="9">
        <f t="shared" si="4"/>
        <v>0.92999999999999972</v>
      </c>
      <c r="I107" s="10">
        <f t="shared" si="5"/>
        <v>0.80085653104925059</v>
      </c>
      <c r="J107" s="17">
        <f t="shared" si="6"/>
        <v>184.00800000000001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8.92</v>
      </c>
      <c r="F108" s="9" t="s">
        <v>10</v>
      </c>
      <c r="G108" s="9">
        <v>8.92</v>
      </c>
      <c r="H108" s="9">
        <f t="shared" si="4"/>
        <v>0</v>
      </c>
      <c r="I108" s="10">
        <f t="shared" si="5"/>
        <v>1</v>
      </c>
      <c r="J108" s="17">
        <f t="shared" si="6"/>
        <v>1632.36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19.18</v>
      </c>
      <c r="F109" s="9" t="s">
        <v>19</v>
      </c>
      <c r="G109" s="9">
        <v>19.18</v>
      </c>
      <c r="H109" s="9">
        <f t="shared" si="4"/>
        <v>0</v>
      </c>
      <c r="I109" s="10">
        <f t="shared" si="5"/>
        <v>1</v>
      </c>
      <c r="J109" s="17">
        <f t="shared" si="6"/>
        <v>943.65600000000006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5.5590000000000002</v>
      </c>
      <c r="F110" s="9" t="s">
        <v>10</v>
      </c>
      <c r="G110" s="9">
        <v>4.45</v>
      </c>
      <c r="H110" s="9">
        <f t="shared" si="4"/>
        <v>1.109</v>
      </c>
      <c r="I110" s="10">
        <f t="shared" si="5"/>
        <v>0.80050368771361757</v>
      </c>
      <c r="J110" s="17">
        <f t="shared" si="6"/>
        <v>814.35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10.683999999999999</v>
      </c>
      <c r="F111" s="9" t="s">
        <v>19</v>
      </c>
      <c r="G111" s="9">
        <v>6.41</v>
      </c>
      <c r="H111" s="9">
        <f t="shared" si="4"/>
        <v>4.2739999999999991</v>
      </c>
      <c r="I111" s="10">
        <f t="shared" si="5"/>
        <v>0.5999625608386373</v>
      </c>
      <c r="J111" s="17">
        <f t="shared" si="6"/>
        <v>315.37200000000001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15.422000000000001</v>
      </c>
      <c r="F112" s="9" t="s">
        <v>10</v>
      </c>
      <c r="G112" s="9">
        <v>15.42</v>
      </c>
      <c r="H112" s="9">
        <f t="shared" si="4"/>
        <v>2.0000000000006679E-3</v>
      </c>
      <c r="I112" s="10">
        <f t="shared" si="5"/>
        <v>0.99987031513422375</v>
      </c>
      <c r="J112" s="17">
        <f t="shared" si="6"/>
        <v>2821.86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1085</v>
      </c>
      <c r="F113" s="9" t="s">
        <v>23</v>
      </c>
      <c r="G113" s="9">
        <v>1085</v>
      </c>
      <c r="H113" s="9">
        <f t="shared" si="4"/>
        <v>0</v>
      </c>
      <c r="I113" s="10">
        <f t="shared" si="5"/>
        <v>1</v>
      </c>
      <c r="J113" s="17">
        <f t="shared" si="6"/>
        <v>2712.5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3.7360000000000002</v>
      </c>
      <c r="F114" s="9" t="s">
        <v>10</v>
      </c>
      <c r="G114" s="9">
        <v>3.74</v>
      </c>
      <c r="H114" s="9">
        <f t="shared" si="4"/>
        <v>-4.0000000000000036E-3</v>
      </c>
      <c r="I114" s="10">
        <f t="shared" si="5"/>
        <v>1.0010706638115632</v>
      </c>
      <c r="J114" s="17">
        <f t="shared" si="6"/>
        <v>684.42000000000007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17.504999999999999</v>
      </c>
      <c r="F115" s="9" t="s">
        <v>10</v>
      </c>
      <c r="G115" s="9">
        <v>17.510000000000002</v>
      </c>
      <c r="H115" s="9">
        <f t="shared" si="4"/>
        <v>-5.000000000002558E-3</v>
      </c>
      <c r="I115" s="10">
        <f t="shared" si="5"/>
        <v>1.0002856326763783</v>
      </c>
      <c r="J115" s="17">
        <f t="shared" si="6"/>
        <v>3204.3300000000004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7.4950000000000001</v>
      </c>
      <c r="F116" s="9" t="s">
        <v>10</v>
      </c>
      <c r="G116" s="9">
        <v>7.5</v>
      </c>
      <c r="H116" s="9">
        <f t="shared" si="4"/>
        <v>-4.9999999999998934E-3</v>
      </c>
      <c r="I116" s="10">
        <f t="shared" si="5"/>
        <v>1.0006671114076051</v>
      </c>
      <c r="J116" s="17">
        <f t="shared" si="6"/>
        <v>1372.5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35.082000000000001</v>
      </c>
      <c r="F117" s="9" t="s">
        <v>10</v>
      </c>
      <c r="G117" s="9">
        <v>35.08</v>
      </c>
      <c r="H117" s="9">
        <f t="shared" si="4"/>
        <v>2.0000000000024443E-3</v>
      </c>
      <c r="I117" s="10">
        <f t="shared" si="5"/>
        <v>0.99994299070748527</v>
      </c>
      <c r="J117" s="17">
        <f t="shared" si="6"/>
        <v>6419.6399999999994</v>
      </c>
      <c r="K117" s="16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126.56399999999999</v>
      </c>
      <c r="F118" s="9" t="s">
        <v>10</v>
      </c>
      <c r="G118" s="9">
        <v>126.56</v>
      </c>
      <c r="H118" s="9">
        <f t="shared" si="4"/>
        <v>3.9999999999906777E-3</v>
      </c>
      <c r="I118" s="10">
        <f t="shared" si="5"/>
        <v>0.99996839543630112</v>
      </c>
      <c r="J118" s="17">
        <f t="shared" si="6"/>
        <v>8173.2447999999995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0.5</v>
      </c>
      <c r="H119" s="9">
        <f t="shared" si="4"/>
        <v>0.5</v>
      </c>
      <c r="I119" s="10">
        <f t="shared" si="5"/>
        <v>0.5</v>
      </c>
      <c r="J119" s="17">
        <f t="shared" si="6"/>
        <v>7250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2000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25.85</v>
      </c>
      <c r="F129" s="9" t="s">
        <v>19</v>
      </c>
      <c r="G129" s="9">
        <v>25.85</v>
      </c>
      <c r="H129" s="9">
        <f t="shared" si="4"/>
        <v>0</v>
      </c>
      <c r="I129" s="10">
        <f t="shared" si="5"/>
        <v>1</v>
      </c>
      <c r="J129" s="17">
        <f t="shared" si="6"/>
        <v>143079.75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3</v>
      </c>
      <c r="F130" s="9" t="s">
        <v>13</v>
      </c>
      <c r="G130" s="9">
        <v>3</v>
      </c>
      <c r="H130" s="9">
        <f t="shared" si="4"/>
        <v>0</v>
      </c>
      <c r="I130" s="10">
        <f t="shared" si="5"/>
        <v>1</v>
      </c>
      <c r="J130" s="17">
        <f t="shared" si="6"/>
        <v>1350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49" si="8">E133-G133</f>
        <v>0</v>
      </c>
      <c r="I133" s="10">
        <f t="shared" ref="I133:I149" si="9">G133/E133</f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350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213</v>
      </c>
      <c r="C136" s="9">
        <v>276</v>
      </c>
      <c r="D136" s="9">
        <v>750</v>
      </c>
      <c r="E136" s="9">
        <v>1</v>
      </c>
      <c r="F136" s="9" t="s">
        <v>13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750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8"/>
        <v>-1.0000000000047748E-3</v>
      </c>
      <c r="I137" s="10">
        <f t="shared" si="9"/>
        <v>1.0000130669419436</v>
      </c>
      <c r="J137" s="17">
        <f t="shared" si="6"/>
        <v>2602.02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8"/>
        <v>2.6000000000010459E-3</v>
      </c>
      <c r="I138" s="10">
        <f t="shared" si="9"/>
        <v>0.99991127067222696</v>
      </c>
      <c r="J138" s="17">
        <f t="shared" si="6"/>
        <v>2256.1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8"/>
        <v>0</v>
      </c>
      <c r="I139" s="10">
        <f t="shared" si="9"/>
        <v>1</v>
      </c>
      <c r="J139" s="17">
        <f t="shared" si="6"/>
        <v>1518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8"/>
        <v>-4.5000000000001705E-3</v>
      </c>
      <c r="I140" s="10">
        <f t="shared" si="9"/>
        <v>1.0002589853529396</v>
      </c>
      <c r="J140" s="17">
        <f t="shared" si="6"/>
        <v>2624.3799999999997</v>
      </c>
      <c r="K140" s="16"/>
      <c r="L140" s="17">
        <f t="shared" si="7"/>
        <v>0</v>
      </c>
    </row>
    <row r="141" spans="1:12" x14ac:dyDescent="0.25">
      <c r="A141" s="9" t="s">
        <v>32</v>
      </c>
      <c r="B141" s="29" t="s">
        <v>218</v>
      </c>
      <c r="C141" s="9">
        <v>282</v>
      </c>
      <c r="D141" s="9">
        <v>300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300</v>
      </c>
      <c r="K141" s="16"/>
      <c r="L141" s="17">
        <f t="shared" si="7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6"/>
        <v>400</v>
      </c>
      <c r="K142" s="16"/>
      <c r="L142" s="17">
        <f t="shared" si="7"/>
        <v>0</v>
      </c>
    </row>
    <row r="143" spans="1:12" x14ac:dyDescent="0.25">
      <c r="A143" s="9" t="s">
        <v>18</v>
      </c>
      <c r="B143" s="29" t="s">
        <v>222</v>
      </c>
      <c r="C143" s="9">
        <v>350</v>
      </c>
      <c r="D143" s="9">
        <v>1</v>
      </c>
      <c r="E143" s="9">
        <v>1</v>
      </c>
      <c r="F143" s="9" t="s">
        <v>12</v>
      </c>
      <c r="G143" s="9">
        <v>0</v>
      </c>
      <c r="H143" s="9">
        <f t="shared" si="8"/>
        <v>1</v>
      </c>
      <c r="I143" s="10">
        <f t="shared" si="9"/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24</v>
      </c>
      <c r="B144" s="29" t="s">
        <v>289</v>
      </c>
      <c r="C144" s="9">
        <v>352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8"/>
        <v>3</v>
      </c>
      <c r="I144" s="10">
        <f t="shared" si="9"/>
        <v>0</v>
      </c>
      <c r="J144" s="17">
        <f t="shared" ref="J144:J149" si="10">D144*G144</f>
        <v>0</v>
      </c>
      <c r="K144" s="16"/>
      <c r="L144" s="17">
        <f t="shared" ref="L144:L148" si="11">D144*E144*K144</f>
        <v>0</v>
      </c>
    </row>
    <row r="145" spans="1:12" x14ac:dyDescent="0.25">
      <c r="A145" s="9" t="s">
        <v>21</v>
      </c>
      <c r="B145" s="29" t="s">
        <v>490</v>
      </c>
      <c r="C145" s="9">
        <v>376</v>
      </c>
      <c r="D145" s="9">
        <v>16.146000000000001</v>
      </c>
      <c r="E145" s="9">
        <f>E91*47%</f>
        <v>162.38687999999999</v>
      </c>
      <c r="F145" s="9" t="s">
        <v>10</v>
      </c>
      <c r="G145" s="9">
        <f>E145</f>
        <v>162.38687999999999</v>
      </c>
      <c r="H145" s="9">
        <f t="shared" si="8"/>
        <v>0</v>
      </c>
      <c r="I145" s="10">
        <f t="shared" ref="I145" si="12">(G145/E145)</f>
        <v>1</v>
      </c>
      <c r="J145" s="18">
        <f t="shared" ref="J145" si="13">D145*E145*I145</f>
        <v>2621.89856448</v>
      </c>
      <c r="K145" s="10"/>
      <c r="L145" s="18">
        <f t="shared" si="11"/>
        <v>0</v>
      </c>
    </row>
    <row r="146" spans="1:12" x14ac:dyDescent="0.25">
      <c r="A146" s="9" t="s">
        <v>18</v>
      </c>
      <c r="B146" s="29" t="s">
        <v>229</v>
      </c>
      <c r="C146" s="9">
        <v>447</v>
      </c>
      <c r="D146" s="9">
        <v>4190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4190</v>
      </c>
      <c r="K146" s="16"/>
      <c r="L146" s="17">
        <f t="shared" si="11"/>
        <v>0</v>
      </c>
    </row>
    <row r="147" spans="1:12" x14ac:dyDescent="0.25">
      <c r="A147" s="9" t="s">
        <v>24</v>
      </c>
      <c r="B147" s="29" t="s">
        <v>341</v>
      </c>
      <c r="C147" s="9">
        <v>464</v>
      </c>
      <c r="D147" s="9">
        <v>1000</v>
      </c>
      <c r="E147" s="9">
        <v>1</v>
      </c>
      <c r="F147" s="9" t="s">
        <v>13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1000</v>
      </c>
      <c r="K147" s="16"/>
      <c r="L147" s="17">
        <f t="shared" si="11"/>
        <v>0</v>
      </c>
    </row>
    <row r="148" spans="1:12" x14ac:dyDescent="0.25">
      <c r="A148" s="9" t="s">
        <v>17</v>
      </c>
      <c r="B148" s="29" t="s">
        <v>431</v>
      </c>
      <c r="C148" s="9">
        <v>522</v>
      </c>
      <c r="D148" s="9">
        <v>139.93</v>
      </c>
      <c r="E148" s="9">
        <v>29.477</v>
      </c>
      <c r="F148" s="9" t="s">
        <v>10</v>
      </c>
      <c r="G148" s="9">
        <v>29.48</v>
      </c>
      <c r="H148" s="9">
        <f t="shared" si="8"/>
        <v>-3.0000000000001137E-3</v>
      </c>
      <c r="I148" s="10">
        <f t="shared" si="9"/>
        <v>1.0001017742646809</v>
      </c>
      <c r="J148" s="17">
        <f t="shared" si="10"/>
        <v>4125.1364000000003</v>
      </c>
      <c r="K148" s="16"/>
      <c r="L148" s="17">
        <f t="shared" si="11"/>
        <v>0</v>
      </c>
    </row>
    <row r="149" spans="1:12" x14ac:dyDescent="0.25">
      <c r="A149" s="9" t="s">
        <v>17</v>
      </c>
      <c r="B149" s="29" t="s">
        <v>432</v>
      </c>
      <c r="C149" s="9">
        <v>523</v>
      </c>
      <c r="D149" s="9">
        <v>193.75</v>
      </c>
      <c r="E149" s="9">
        <v>14.292</v>
      </c>
      <c r="F149" s="9" t="s">
        <v>10</v>
      </c>
      <c r="G149" s="9">
        <v>14.29</v>
      </c>
      <c r="H149" s="9">
        <f t="shared" si="8"/>
        <v>2.0000000000006679E-3</v>
      </c>
      <c r="I149" s="10">
        <f t="shared" si="9"/>
        <v>0.99986006157290785</v>
      </c>
      <c r="J149" s="17">
        <f t="shared" si="10"/>
        <v>2768.6875</v>
      </c>
      <c r="K149" s="16"/>
      <c r="L149" s="17">
        <f>D149*E149*K149</f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3:O144"/>
  <sheetViews>
    <sheetView topLeftCell="A40" zoomScale="85" zoomScaleNormal="85" workbookViewId="0">
      <pane xSplit="2" topLeftCell="J1" activePane="topRight" state="frozen"/>
      <selection pane="topRight" activeCell="B58" sqref="B58"/>
    </sheetView>
  </sheetViews>
  <sheetFormatPr defaultRowHeight="15" x14ac:dyDescent="0.25"/>
  <cols>
    <col min="1" max="1" width="34" customWidth="1"/>
    <col min="2" max="2" width="49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11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11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11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11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11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11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11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11</v>
      </c>
      <c r="B19" s="29" t="s">
        <v>98</v>
      </c>
      <c r="C19" s="9">
        <v>23</v>
      </c>
      <c r="D19" s="9">
        <v>7000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1890.0000000000002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11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11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11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11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11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11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11</v>
      </c>
      <c r="B26" s="29" t="s">
        <v>105</v>
      </c>
      <c r="C26" s="9">
        <v>41</v>
      </c>
      <c r="D26" s="9">
        <v>301.392</v>
      </c>
      <c r="E26" s="9">
        <v>27.44</v>
      </c>
      <c r="F26" s="9" t="s">
        <v>10</v>
      </c>
      <c r="G26" s="9">
        <v>27.44</v>
      </c>
      <c r="H26" s="9">
        <f t="shared" si="0"/>
        <v>0</v>
      </c>
      <c r="I26" s="10">
        <f t="shared" si="1"/>
        <v>1</v>
      </c>
      <c r="J26" s="17">
        <f t="shared" si="2"/>
        <v>8270.1964800000005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11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11</v>
      </c>
      <c r="B28" s="29" t="s">
        <v>107</v>
      </c>
      <c r="C28" s="9">
        <v>43</v>
      </c>
      <c r="D28" s="9">
        <v>301.392</v>
      </c>
      <c r="E28" s="9">
        <v>57.78</v>
      </c>
      <c r="F28" s="9" t="s">
        <v>10</v>
      </c>
      <c r="G28" s="9">
        <v>57.78</v>
      </c>
      <c r="H28" s="9">
        <f t="shared" si="0"/>
        <v>0</v>
      </c>
      <c r="I28" s="10">
        <f t="shared" si="1"/>
        <v>1</v>
      </c>
      <c r="J28" s="17">
        <f t="shared" si="2"/>
        <v>17414.429759999999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11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11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11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17</v>
      </c>
      <c r="B32" s="29" t="s">
        <v>111</v>
      </c>
      <c r="C32" s="9">
        <v>47</v>
      </c>
      <c r="D32" s="9">
        <v>301.392</v>
      </c>
      <c r="E32" s="9">
        <v>8.16</v>
      </c>
      <c r="F32" s="9" t="s">
        <v>10</v>
      </c>
      <c r="G32" s="9">
        <v>8.16</v>
      </c>
      <c r="H32" s="9">
        <f t="shared" si="0"/>
        <v>0</v>
      </c>
      <c r="I32" s="10">
        <f t="shared" si="1"/>
        <v>1</v>
      </c>
      <c r="J32" s="17">
        <f t="shared" si="2"/>
        <v>2459.3587200000002</v>
      </c>
      <c r="K32" s="16"/>
      <c r="L32" s="17">
        <f t="shared" si="3"/>
        <v>0</v>
      </c>
    </row>
    <row r="33" spans="1:12" x14ac:dyDescent="0.25">
      <c r="A33" s="9" t="s">
        <v>11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11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11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11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11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11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11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</v>
      </c>
      <c r="H39" s="9">
        <f t="shared" si="0"/>
        <v>0.96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11</v>
      </c>
      <c r="B41" s="29" t="s">
        <v>120</v>
      </c>
      <c r="C41" s="9">
        <v>69</v>
      </c>
      <c r="D41" s="9">
        <v>7000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3290</v>
      </c>
      <c r="K41" s="16"/>
      <c r="L41" s="17">
        <f t="shared" si="3"/>
        <v>0</v>
      </c>
    </row>
    <row r="42" spans="1:12" x14ac:dyDescent="0.25">
      <c r="A42" s="9" t="s">
        <v>11</v>
      </c>
      <c r="B42" s="29" t="s">
        <v>121</v>
      </c>
      <c r="C42" s="9">
        <v>73</v>
      </c>
      <c r="D42" s="9">
        <v>7000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6160</v>
      </c>
      <c r="K42" s="16"/>
      <c r="L42" s="17">
        <f t="shared" si="3"/>
        <v>0</v>
      </c>
    </row>
    <row r="43" spans="1:12" x14ac:dyDescent="0.25">
      <c r="A43" s="9" t="s">
        <v>11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11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11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11</v>
      </c>
      <c r="B46" s="29" t="s">
        <v>125</v>
      </c>
      <c r="C46" s="9">
        <v>85</v>
      </c>
      <c r="D46" s="9">
        <v>301.392</v>
      </c>
      <c r="E46" s="9">
        <v>97.15</v>
      </c>
      <c r="F46" s="9" t="s">
        <v>10</v>
      </c>
      <c r="G46" s="9">
        <v>97.15</v>
      </c>
      <c r="H46" s="9">
        <f t="shared" si="0"/>
        <v>0</v>
      </c>
      <c r="I46" s="10">
        <f t="shared" si="1"/>
        <v>1</v>
      </c>
      <c r="J46" s="17">
        <f t="shared" si="2"/>
        <v>29280.232800000002</v>
      </c>
      <c r="K46" s="16"/>
      <c r="L46" s="17">
        <f t="shared" si="3"/>
        <v>0</v>
      </c>
    </row>
    <row r="47" spans="1:12" x14ac:dyDescent="0.25">
      <c r="A47" s="9" t="s">
        <v>11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17</v>
      </c>
      <c r="B48" s="29" t="s">
        <v>127</v>
      </c>
      <c r="C48" s="9">
        <v>87</v>
      </c>
      <c r="D48" s="9">
        <v>301.392</v>
      </c>
      <c r="E48" s="9">
        <v>9.16</v>
      </c>
      <c r="F48" s="9" t="s">
        <v>10</v>
      </c>
      <c r="G48" s="9">
        <v>9.16</v>
      </c>
      <c r="H48" s="9">
        <f t="shared" si="0"/>
        <v>0</v>
      </c>
      <c r="I48" s="10">
        <f t="shared" si="1"/>
        <v>1</v>
      </c>
      <c r="J48" s="17">
        <f t="shared" si="2"/>
        <v>2760.75072</v>
      </c>
      <c r="K48" s="16"/>
      <c r="L48" s="17">
        <f t="shared" si="3"/>
        <v>0</v>
      </c>
    </row>
    <row r="49" spans="1:12" x14ac:dyDescent="0.25">
      <c r="A49" s="9" t="s">
        <v>11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11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11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11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132</v>
      </c>
      <c r="C53" s="9">
        <v>99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133</v>
      </c>
      <c r="C54" s="9">
        <v>102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17</v>
      </c>
      <c r="B55" s="29" t="s">
        <v>134</v>
      </c>
      <c r="C55" s="9">
        <v>105</v>
      </c>
      <c r="D55" s="9">
        <v>7500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300</v>
      </c>
      <c r="K55" s="16"/>
      <c r="L55" s="17">
        <f t="shared" si="3"/>
        <v>0</v>
      </c>
    </row>
    <row r="56" spans="1:12" x14ac:dyDescent="0.25">
      <c r="A56" s="9" t="s">
        <v>17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17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17</v>
      </c>
      <c r="B58" s="29" t="s">
        <v>137</v>
      </c>
      <c r="C58" s="9">
        <v>108</v>
      </c>
      <c r="D58" s="9">
        <v>301.392</v>
      </c>
      <c r="E58" s="9">
        <v>2.59</v>
      </c>
      <c r="F58" s="9" t="s">
        <v>10</v>
      </c>
      <c r="G58" s="9">
        <v>2.59</v>
      </c>
      <c r="H58" s="9">
        <f t="shared" si="0"/>
        <v>0</v>
      </c>
      <c r="I58" s="10">
        <f t="shared" si="1"/>
        <v>1</v>
      </c>
      <c r="J58" s="17">
        <f t="shared" si="2"/>
        <v>780.60527999999999</v>
      </c>
      <c r="K58" s="16"/>
      <c r="L58" s="17">
        <f t="shared" si="3"/>
        <v>0</v>
      </c>
    </row>
    <row r="59" spans="1:12" x14ac:dyDescent="0.25">
      <c r="A59" s="9" t="s">
        <v>17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f t="shared" si="0"/>
        <v>0</v>
      </c>
      <c r="I60" s="10">
        <f t="shared" si="1"/>
        <v>1</v>
      </c>
      <c r="J60" s="17">
        <f t="shared" si="2"/>
        <v>2200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142</v>
      </c>
      <c r="C62" s="9">
        <v>120</v>
      </c>
      <c r="D62" s="9">
        <v>193.75200000000001</v>
      </c>
      <c r="E62" s="9">
        <v>108.14700000000001</v>
      </c>
      <c r="F62" s="9" t="s">
        <v>10</v>
      </c>
      <c r="G62" s="9">
        <v>80</v>
      </c>
      <c r="H62" s="9">
        <f t="shared" si="0"/>
        <v>28.147000000000006</v>
      </c>
      <c r="I62" s="10">
        <f t="shared" si="1"/>
        <v>0.739733880736405</v>
      </c>
      <c r="J62" s="17">
        <f t="shared" si="2"/>
        <v>15500.16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143</v>
      </c>
      <c r="C63" s="9">
        <v>124</v>
      </c>
      <c r="D63" s="9">
        <v>193.75200000000001</v>
      </c>
      <c r="E63" s="9">
        <v>133.756</v>
      </c>
      <c r="F63" s="9" t="s">
        <v>10</v>
      </c>
      <c r="G63" s="9">
        <v>120</v>
      </c>
      <c r="H63" s="9">
        <f t="shared" si="0"/>
        <v>13.756</v>
      </c>
      <c r="I63" s="10">
        <f t="shared" si="1"/>
        <v>0.89715601543108348</v>
      </c>
      <c r="J63" s="17">
        <f t="shared" si="2"/>
        <v>23250.240000000002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62.97</v>
      </c>
      <c r="H64" s="9">
        <f t="shared" si="0"/>
        <v>3.0000000000001137E-3</v>
      </c>
      <c r="I64" s="10">
        <f t="shared" si="1"/>
        <v>0.99995236053546754</v>
      </c>
      <c r="J64" s="17">
        <f t="shared" si="2"/>
        <v>12200.56344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147</v>
      </c>
      <c r="C65" s="9">
        <v>141</v>
      </c>
      <c r="D65" s="9">
        <v>10.76</v>
      </c>
      <c r="E65" s="9">
        <v>197</v>
      </c>
      <c r="F65" s="9" t="s">
        <v>10</v>
      </c>
      <c r="G65" s="9">
        <v>197</v>
      </c>
      <c r="H65" s="9">
        <f t="shared" si="0"/>
        <v>0</v>
      </c>
      <c r="I65" s="10">
        <f t="shared" si="1"/>
        <v>1</v>
      </c>
      <c r="J65" s="17">
        <f t="shared" si="2"/>
        <v>2119.7199999999998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148</v>
      </c>
      <c r="C66" s="9">
        <v>145</v>
      </c>
      <c r="D66" s="9">
        <v>139.93199999999999</v>
      </c>
      <c r="E66" s="9">
        <v>59.84</v>
      </c>
      <c r="F66" s="9" t="s">
        <v>10</v>
      </c>
      <c r="G66" s="9">
        <v>59.84</v>
      </c>
      <c r="H66" s="9">
        <f t="shared" si="0"/>
        <v>0</v>
      </c>
      <c r="I66" s="10">
        <f t="shared" si="1"/>
        <v>1</v>
      </c>
      <c r="J66" s="17">
        <f t="shared" si="2"/>
        <v>8373.5308800000003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149</v>
      </c>
      <c r="C67" s="9">
        <v>146</v>
      </c>
      <c r="D67" s="9">
        <v>139.93199999999999</v>
      </c>
      <c r="E67" s="9">
        <v>176.74</v>
      </c>
      <c r="F67" s="9" t="s">
        <v>10</v>
      </c>
      <c r="G67" s="9">
        <v>176.74</v>
      </c>
      <c r="H67" s="9">
        <f t="shared" si="0"/>
        <v>0</v>
      </c>
      <c r="I67" s="10">
        <f t="shared" si="1"/>
        <v>1</v>
      </c>
      <c r="J67" s="17">
        <f t="shared" si="2"/>
        <v>24731.581679999999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150</v>
      </c>
      <c r="C68" s="9">
        <v>149</v>
      </c>
      <c r="D68" s="9">
        <v>193.75200000000001</v>
      </c>
      <c r="E68" s="9">
        <v>177.87</v>
      </c>
      <c r="F68" s="9" t="s">
        <v>10</v>
      </c>
      <c r="G68" s="9">
        <v>150</v>
      </c>
      <c r="H68" s="9">
        <f t="shared" si="0"/>
        <v>27.870000000000005</v>
      </c>
      <c r="I68" s="10">
        <f t="shared" si="1"/>
        <v>0.84331253162421993</v>
      </c>
      <c r="J68" s="17">
        <f t="shared" si="2"/>
        <v>29062.800000000003</v>
      </c>
      <c r="K68" s="16"/>
      <c r="L68" s="17">
        <f t="shared" si="3"/>
        <v>0</v>
      </c>
    </row>
    <row r="69" spans="1:12" x14ac:dyDescent="0.25">
      <c r="A69" s="9" t="s">
        <v>18</v>
      </c>
      <c r="B69" s="29" t="s">
        <v>151</v>
      </c>
      <c r="C69" s="9">
        <v>150</v>
      </c>
      <c r="D69" s="9">
        <v>13500</v>
      </c>
      <c r="E69" s="9">
        <v>1</v>
      </c>
      <c r="F69" s="9" t="s">
        <v>12</v>
      </c>
      <c r="G69" s="9">
        <v>1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si="2"/>
        <v>13500</v>
      </c>
      <c r="K69" s="16"/>
      <c r="L69" s="17">
        <f t="shared" ref="L69:L113" si="6">D69*E69*K69</f>
        <v>0</v>
      </c>
    </row>
    <row r="70" spans="1:12" x14ac:dyDescent="0.25">
      <c r="A70" s="9" t="s">
        <v>17</v>
      </c>
      <c r="B70" s="29" t="s">
        <v>152</v>
      </c>
      <c r="C70" s="9">
        <v>154</v>
      </c>
      <c r="D70" s="9">
        <v>139.93199999999999</v>
      </c>
      <c r="E70" s="9">
        <v>81.650000000000006</v>
      </c>
      <c r="F70" s="9" t="s">
        <v>10</v>
      </c>
      <c r="G70" s="9">
        <v>81.650000000000006</v>
      </c>
      <c r="H70" s="9">
        <f t="shared" si="4"/>
        <v>0</v>
      </c>
      <c r="I70" s="10">
        <f t="shared" si="5"/>
        <v>1</v>
      </c>
      <c r="J70" s="17">
        <f t="shared" ref="J70:J113" si="7">D70*G70</f>
        <v>11425.4478</v>
      </c>
      <c r="K70" s="16"/>
      <c r="L70" s="17">
        <f t="shared" si="6"/>
        <v>0</v>
      </c>
    </row>
    <row r="71" spans="1:12" x14ac:dyDescent="0.25">
      <c r="A71" s="9" t="s">
        <v>17</v>
      </c>
      <c r="B71" s="29" t="s">
        <v>153</v>
      </c>
      <c r="C71" s="9">
        <v>155</v>
      </c>
      <c r="D71" s="9">
        <v>139.93199999999999</v>
      </c>
      <c r="E71" s="9">
        <v>258.14999999999998</v>
      </c>
      <c r="F71" s="9" t="s">
        <v>10</v>
      </c>
      <c r="G71" s="9">
        <v>258.14999999999998</v>
      </c>
      <c r="H71" s="9">
        <f t="shared" si="4"/>
        <v>0</v>
      </c>
      <c r="I71" s="10">
        <f t="shared" si="5"/>
        <v>1</v>
      </c>
      <c r="J71" s="17">
        <f t="shared" si="7"/>
        <v>36123.445799999994</v>
      </c>
      <c r="K71" s="16"/>
      <c r="L71" s="17">
        <f t="shared" si="6"/>
        <v>0</v>
      </c>
    </row>
    <row r="72" spans="1:12" x14ac:dyDescent="0.25">
      <c r="A72" s="9" t="s">
        <v>17</v>
      </c>
      <c r="B72" s="29" t="s">
        <v>154</v>
      </c>
      <c r="C72" s="9">
        <v>157</v>
      </c>
      <c r="D72" s="9">
        <v>193.75200000000001</v>
      </c>
      <c r="E72" s="9">
        <v>126.32</v>
      </c>
      <c r="F72" s="9" t="s">
        <v>10</v>
      </c>
      <c r="G72" s="9">
        <v>126.32</v>
      </c>
      <c r="H72" s="9">
        <f t="shared" si="4"/>
        <v>0</v>
      </c>
      <c r="I72" s="10">
        <f t="shared" si="5"/>
        <v>1</v>
      </c>
      <c r="J72" s="17">
        <f t="shared" si="7"/>
        <v>24474.752639999999</v>
      </c>
      <c r="K72" s="16"/>
      <c r="L72" s="17">
        <f t="shared" si="6"/>
        <v>0</v>
      </c>
    </row>
    <row r="73" spans="1:12" x14ac:dyDescent="0.25">
      <c r="A73" s="9" t="s">
        <v>17</v>
      </c>
      <c r="B73" s="29" t="s">
        <v>155</v>
      </c>
      <c r="C73" s="9">
        <v>162</v>
      </c>
      <c r="D73" s="9">
        <v>139.93199999999999</v>
      </c>
      <c r="E73" s="9">
        <v>9.76</v>
      </c>
      <c r="F73" s="9" t="s">
        <v>10</v>
      </c>
      <c r="G73" s="9">
        <v>9.76</v>
      </c>
      <c r="H73" s="9">
        <f t="shared" si="4"/>
        <v>0</v>
      </c>
      <c r="I73" s="10">
        <f t="shared" si="5"/>
        <v>1</v>
      </c>
      <c r="J73" s="17">
        <f t="shared" si="7"/>
        <v>1365.7363199999998</v>
      </c>
      <c r="K73" s="16"/>
      <c r="L73" s="17">
        <f t="shared" si="6"/>
        <v>0</v>
      </c>
    </row>
    <row r="74" spans="1:12" x14ac:dyDescent="0.25">
      <c r="A74" s="9" t="s">
        <v>17</v>
      </c>
      <c r="B74" s="29" t="s">
        <v>156</v>
      </c>
      <c r="C74" s="9">
        <v>163</v>
      </c>
      <c r="D74" s="9">
        <v>139.93199999999999</v>
      </c>
      <c r="E74" s="9">
        <v>34.159999999999997</v>
      </c>
      <c r="F74" s="9" t="s">
        <v>10</v>
      </c>
      <c r="G74" s="9">
        <v>34.159999999999997</v>
      </c>
      <c r="H74" s="9">
        <f t="shared" si="4"/>
        <v>0</v>
      </c>
      <c r="I74" s="10">
        <f t="shared" si="5"/>
        <v>1</v>
      </c>
      <c r="J74" s="17">
        <f t="shared" si="7"/>
        <v>4780.077119999999</v>
      </c>
      <c r="K74" s="16"/>
      <c r="L74" s="17">
        <f t="shared" si="6"/>
        <v>0</v>
      </c>
    </row>
    <row r="75" spans="1:12" x14ac:dyDescent="0.25">
      <c r="A75" s="9" t="s">
        <v>17</v>
      </c>
      <c r="B75" s="29" t="s">
        <v>157</v>
      </c>
      <c r="C75" s="9">
        <v>166</v>
      </c>
      <c r="D75" s="9">
        <v>193.75200000000001</v>
      </c>
      <c r="E75" s="9">
        <v>117.1</v>
      </c>
      <c r="F75" s="9" t="s">
        <v>10</v>
      </c>
      <c r="G75" s="9">
        <f>E75</f>
        <v>117.1</v>
      </c>
      <c r="H75" s="9">
        <f t="shared" si="4"/>
        <v>0</v>
      </c>
      <c r="I75" s="10">
        <f t="shared" si="5"/>
        <v>1</v>
      </c>
      <c r="J75" s="17">
        <f t="shared" si="7"/>
        <v>22688.359199999999</v>
      </c>
      <c r="K75" s="16"/>
      <c r="L75" s="17">
        <f t="shared" si="6"/>
        <v>0</v>
      </c>
    </row>
    <row r="76" spans="1:12" x14ac:dyDescent="0.25">
      <c r="A76" s="9" t="s">
        <v>38</v>
      </c>
      <c r="B76" s="29" t="s">
        <v>158</v>
      </c>
      <c r="C76" s="9">
        <v>168</v>
      </c>
      <c r="D76" s="9">
        <v>215.28</v>
      </c>
      <c r="E76" s="9">
        <v>146.56</v>
      </c>
      <c r="F76" s="9" t="s">
        <v>10</v>
      </c>
      <c r="G76" s="9">
        <v>146.56</v>
      </c>
      <c r="H76" s="9">
        <f t="shared" si="4"/>
        <v>0</v>
      </c>
      <c r="I76" s="10">
        <f t="shared" si="5"/>
        <v>1</v>
      </c>
      <c r="J76" s="17">
        <f t="shared" si="7"/>
        <v>31551.436799999999</v>
      </c>
      <c r="K76" s="16"/>
      <c r="L76" s="17">
        <f t="shared" si="6"/>
        <v>0</v>
      </c>
    </row>
    <row r="77" spans="1:12" x14ac:dyDescent="0.25">
      <c r="A77" s="9" t="s">
        <v>38</v>
      </c>
      <c r="B77" s="29" t="s">
        <v>159</v>
      </c>
      <c r="C77" s="9">
        <v>170</v>
      </c>
      <c r="D77" s="9">
        <v>215.28</v>
      </c>
      <c r="E77" s="9">
        <v>36.69</v>
      </c>
      <c r="F77" s="9" t="s">
        <v>10</v>
      </c>
      <c r="G77" s="9">
        <v>36.69</v>
      </c>
      <c r="H77" s="9">
        <f t="shared" si="4"/>
        <v>0</v>
      </c>
      <c r="I77" s="10">
        <f t="shared" si="5"/>
        <v>1</v>
      </c>
      <c r="J77" s="17">
        <f t="shared" si="7"/>
        <v>7898.6232</v>
      </c>
      <c r="K77" s="16"/>
      <c r="L77" s="17">
        <f t="shared" si="6"/>
        <v>0</v>
      </c>
    </row>
    <row r="78" spans="1:12" x14ac:dyDescent="0.25">
      <c r="A78" s="9" t="s">
        <v>38</v>
      </c>
      <c r="B78" s="29" t="s">
        <v>160</v>
      </c>
      <c r="C78" s="9">
        <v>173</v>
      </c>
      <c r="D78" s="9">
        <v>107.64</v>
      </c>
      <c r="E78" s="9">
        <v>25.51</v>
      </c>
      <c r="F78" s="9" t="s">
        <v>10</v>
      </c>
      <c r="G78" s="9">
        <v>25.51</v>
      </c>
      <c r="H78" s="9">
        <f t="shared" si="4"/>
        <v>0</v>
      </c>
      <c r="I78" s="10">
        <f t="shared" si="5"/>
        <v>1</v>
      </c>
      <c r="J78" s="17">
        <f t="shared" si="7"/>
        <v>2745.8964000000001</v>
      </c>
      <c r="K78" s="16"/>
      <c r="L78" s="17">
        <f t="shared" si="6"/>
        <v>0</v>
      </c>
    </row>
    <row r="79" spans="1:12" x14ac:dyDescent="0.25">
      <c r="A79" s="9" t="s">
        <v>38</v>
      </c>
      <c r="B79" s="29" t="s">
        <v>161</v>
      </c>
      <c r="C79" s="9">
        <v>174</v>
      </c>
      <c r="D79" s="9">
        <v>215.28</v>
      </c>
      <c r="E79" s="9">
        <v>71.87</v>
      </c>
      <c r="F79" s="9" t="s">
        <v>10</v>
      </c>
      <c r="G79" s="9">
        <v>71.87</v>
      </c>
      <c r="H79" s="9">
        <f t="shared" si="4"/>
        <v>0</v>
      </c>
      <c r="I79" s="10">
        <f t="shared" si="5"/>
        <v>1</v>
      </c>
      <c r="J79" s="17">
        <f t="shared" si="7"/>
        <v>15472.173600000002</v>
      </c>
      <c r="K79" s="16"/>
      <c r="L79" s="17">
        <f t="shared" si="6"/>
        <v>0</v>
      </c>
    </row>
    <row r="80" spans="1:12" x14ac:dyDescent="0.25">
      <c r="A80" s="9" t="s">
        <v>38</v>
      </c>
      <c r="B80" s="29" t="s">
        <v>162</v>
      </c>
      <c r="C80" s="9">
        <v>178</v>
      </c>
      <c r="D80" s="9">
        <v>107.64</v>
      </c>
      <c r="E80" s="9">
        <v>25.51</v>
      </c>
      <c r="F80" s="9" t="s">
        <v>10</v>
      </c>
      <c r="G80" s="9">
        <v>25.51</v>
      </c>
      <c r="H80" s="9">
        <f t="shared" si="4"/>
        <v>0</v>
      </c>
      <c r="I80" s="10">
        <f t="shared" si="5"/>
        <v>1</v>
      </c>
      <c r="J80" s="17">
        <f t="shared" si="7"/>
        <v>2745.8964000000001</v>
      </c>
      <c r="K80" s="16"/>
      <c r="L80" s="17">
        <f t="shared" si="6"/>
        <v>0</v>
      </c>
    </row>
    <row r="81" spans="1:12" x14ac:dyDescent="0.25">
      <c r="A81" s="9" t="s">
        <v>38</v>
      </c>
      <c r="B81" s="29" t="s">
        <v>163</v>
      </c>
      <c r="C81" s="9">
        <v>180</v>
      </c>
      <c r="D81" s="9">
        <v>200</v>
      </c>
      <c r="E81" s="9">
        <v>17</v>
      </c>
      <c r="F81" s="9" t="s">
        <v>13</v>
      </c>
      <c r="G81" s="9">
        <v>17</v>
      </c>
      <c r="H81" s="9">
        <f t="shared" si="4"/>
        <v>0</v>
      </c>
      <c r="I81" s="10">
        <f t="shared" si="5"/>
        <v>1</v>
      </c>
      <c r="J81" s="17">
        <f t="shared" si="7"/>
        <v>3400</v>
      </c>
      <c r="K81" s="16"/>
      <c r="L81" s="17">
        <f t="shared" si="6"/>
        <v>0</v>
      </c>
    </row>
    <row r="82" spans="1:12" x14ac:dyDescent="0.25">
      <c r="A82" s="9" t="s">
        <v>21</v>
      </c>
      <c r="B82" s="29" t="s">
        <v>164</v>
      </c>
      <c r="C82" s="9">
        <v>183</v>
      </c>
      <c r="D82" s="9">
        <v>215.28</v>
      </c>
      <c r="E82" s="9">
        <v>19.974</v>
      </c>
      <c r="F82" s="9" t="s">
        <v>10</v>
      </c>
      <c r="G82" s="9">
        <v>19.97</v>
      </c>
      <c r="H82" s="9">
        <f t="shared" si="4"/>
        <v>4.0000000000013358E-3</v>
      </c>
      <c r="I82" s="10">
        <f t="shared" si="5"/>
        <v>0.99979973966155999</v>
      </c>
      <c r="J82" s="17">
        <f t="shared" si="7"/>
        <v>4299.1415999999999</v>
      </c>
      <c r="K82" s="16"/>
      <c r="L82" s="17">
        <f t="shared" si="6"/>
        <v>0</v>
      </c>
    </row>
    <row r="83" spans="1:12" x14ac:dyDescent="0.25">
      <c r="A83" s="9" t="s">
        <v>21</v>
      </c>
      <c r="B83" s="29" t="s">
        <v>165</v>
      </c>
      <c r="C83" s="9">
        <v>185</v>
      </c>
      <c r="D83" s="9">
        <v>96.88</v>
      </c>
      <c r="E83" s="9">
        <v>61.966000000000001</v>
      </c>
      <c r="F83" s="9" t="s">
        <v>10</v>
      </c>
      <c r="G83" s="9">
        <v>61.97</v>
      </c>
      <c r="H83" s="9">
        <f t="shared" si="4"/>
        <v>-3.9999999999977831E-3</v>
      </c>
      <c r="I83" s="10">
        <f t="shared" si="5"/>
        <v>1.0000645515282574</v>
      </c>
      <c r="J83" s="17">
        <f t="shared" si="7"/>
        <v>6003.6535999999996</v>
      </c>
      <c r="K83" s="16"/>
      <c r="L83" s="17">
        <f t="shared" si="6"/>
        <v>0</v>
      </c>
    </row>
    <row r="84" spans="1:12" x14ac:dyDescent="0.25">
      <c r="A84" s="9" t="s">
        <v>21</v>
      </c>
      <c r="B84" s="29" t="s">
        <v>326</v>
      </c>
      <c r="C84" s="9">
        <v>186</v>
      </c>
      <c r="D84" s="9">
        <v>16.149999999999999</v>
      </c>
      <c r="E84" s="9">
        <v>345.50400000000002</v>
      </c>
      <c r="F84" s="9" t="s">
        <v>10</v>
      </c>
      <c r="G84" s="9">
        <v>345.5</v>
      </c>
      <c r="H84" s="9">
        <f t="shared" si="4"/>
        <v>4.0000000000190994E-3</v>
      </c>
      <c r="I84" s="10">
        <f t="shared" si="5"/>
        <v>0.99998842271001198</v>
      </c>
      <c r="J84" s="17">
        <f t="shared" si="7"/>
        <v>5579.8249999999998</v>
      </c>
      <c r="K84" s="16"/>
      <c r="L84" s="17">
        <f t="shared" si="6"/>
        <v>0</v>
      </c>
    </row>
    <row r="85" spans="1:12" x14ac:dyDescent="0.25">
      <c r="A85" s="9" t="s">
        <v>21</v>
      </c>
      <c r="B85" s="29" t="s">
        <v>327</v>
      </c>
      <c r="C85" s="9">
        <v>190</v>
      </c>
      <c r="D85" s="9">
        <v>32.292000000000002</v>
      </c>
      <c r="E85" s="9">
        <v>345.50400000000002</v>
      </c>
      <c r="F85" s="9" t="s">
        <v>10</v>
      </c>
      <c r="G85" s="9">
        <v>345.5</v>
      </c>
      <c r="H85" s="9">
        <f t="shared" si="4"/>
        <v>4.0000000000190994E-3</v>
      </c>
      <c r="I85" s="10">
        <f t="shared" si="5"/>
        <v>0.99998842271001198</v>
      </c>
      <c r="J85" s="17">
        <f t="shared" si="7"/>
        <v>11156.886</v>
      </c>
      <c r="K85" s="16"/>
      <c r="L85" s="17">
        <f t="shared" si="6"/>
        <v>0</v>
      </c>
    </row>
    <row r="86" spans="1:12" x14ac:dyDescent="0.25">
      <c r="A86" s="9" t="s">
        <v>21</v>
      </c>
      <c r="B86" s="29" t="s">
        <v>169</v>
      </c>
      <c r="C86" s="9">
        <v>191</v>
      </c>
      <c r="D86" s="9">
        <v>16.149999999999999</v>
      </c>
      <c r="E86" s="9">
        <v>58.07</v>
      </c>
      <c r="F86" s="9" t="s">
        <v>10</v>
      </c>
      <c r="G86" s="9">
        <v>58.07</v>
      </c>
      <c r="H86" s="9">
        <f t="shared" si="4"/>
        <v>0</v>
      </c>
      <c r="I86" s="10">
        <f t="shared" si="5"/>
        <v>1</v>
      </c>
      <c r="J86" s="17">
        <f t="shared" si="7"/>
        <v>937.83049999999992</v>
      </c>
      <c r="K86" s="16"/>
      <c r="L86" s="17">
        <f t="shared" si="6"/>
        <v>0</v>
      </c>
    </row>
    <row r="87" spans="1:12" x14ac:dyDescent="0.25">
      <c r="A87" s="9" t="s">
        <v>21</v>
      </c>
      <c r="B87" s="29" t="s">
        <v>170</v>
      </c>
      <c r="C87" s="9">
        <v>192</v>
      </c>
      <c r="D87" s="9">
        <v>48.438000000000002</v>
      </c>
      <c r="E87" s="9">
        <v>524.43299999999999</v>
      </c>
      <c r="F87" s="9" t="s">
        <v>10</v>
      </c>
      <c r="G87" s="9">
        <v>524.42999999999995</v>
      </c>
      <c r="H87" s="9">
        <f t="shared" si="4"/>
        <v>3.0000000000427463E-3</v>
      </c>
      <c r="I87" s="10">
        <f t="shared" si="5"/>
        <v>0.99999427953618469</v>
      </c>
      <c r="J87" s="17">
        <f t="shared" si="7"/>
        <v>25402.340339999999</v>
      </c>
      <c r="K87" s="16"/>
      <c r="L87" s="17">
        <f t="shared" si="6"/>
        <v>0</v>
      </c>
    </row>
    <row r="88" spans="1:12" x14ac:dyDescent="0.25">
      <c r="A88" s="9" t="s">
        <v>21</v>
      </c>
      <c r="B88" s="29" t="s">
        <v>171</v>
      </c>
      <c r="C88" s="9">
        <v>193</v>
      </c>
      <c r="D88" s="9">
        <v>16.149999999999999</v>
      </c>
      <c r="E88" s="9">
        <v>535.5</v>
      </c>
      <c r="F88" s="9" t="s">
        <v>10</v>
      </c>
      <c r="G88" s="9">
        <v>535.5</v>
      </c>
      <c r="H88" s="9">
        <f t="shared" si="4"/>
        <v>0</v>
      </c>
      <c r="I88" s="10">
        <f t="shared" si="5"/>
        <v>1</v>
      </c>
      <c r="J88" s="17">
        <f t="shared" si="7"/>
        <v>8648.3249999999989</v>
      </c>
      <c r="K88" s="16"/>
      <c r="L88" s="17">
        <f t="shared" si="6"/>
        <v>0</v>
      </c>
    </row>
    <row r="89" spans="1:12" x14ac:dyDescent="0.25">
      <c r="A89" s="9" t="s">
        <v>21</v>
      </c>
      <c r="B89" s="29" t="s">
        <v>172</v>
      </c>
      <c r="C89" s="9">
        <v>194</v>
      </c>
      <c r="D89" s="9">
        <v>26.91</v>
      </c>
      <c r="E89" s="9">
        <v>541.24900000000002</v>
      </c>
      <c r="F89" s="9" t="s">
        <v>10</v>
      </c>
      <c r="G89" s="9">
        <v>541.25</v>
      </c>
      <c r="H89" s="9">
        <f t="shared" si="4"/>
        <v>-9.9999999997635314E-4</v>
      </c>
      <c r="I89" s="10">
        <f t="shared" si="5"/>
        <v>1.0000018475784713</v>
      </c>
      <c r="J89" s="17">
        <f t="shared" si="7"/>
        <v>14565.0375</v>
      </c>
      <c r="K89" s="16"/>
      <c r="L89" s="17">
        <f t="shared" si="6"/>
        <v>0</v>
      </c>
    </row>
    <row r="90" spans="1:12" x14ac:dyDescent="0.25">
      <c r="A90" s="9" t="s">
        <v>59</v>
      </c>
      <c r="B90" s="29" t="s">
        <v>173</v>
      </c>
      <c r="C90" s="9">
        <v>215</v>
      </c>
      <c r="D90" s="9">
        <v>301.392</v>
      </c>
      <c r="E90" s="9">
        <v>19.14</v>
      </c>
      <c r="F90" s="9" t="s">
        <v>10</v>
      </c>
      <c r="G90" s="9">
        <v>19.14</v>
      </c>
      <c r="H90" s="9">
        <f t="shared" si="4"/>
        <v>0</v>
      </c>
      <c r="I90" s="10">
        <f t="shared" si="5"/>
        <v>1</v>
      </c>
      <c r="J90" s="17">
        <f t="shared" si="7"/>
        <v>5768.6428800000003</v>
      </c>
      <c r="K90" s="16"/>
      <c r="L90" s="17">
        <f t="shared" si="6"/>
        <v>0</v>
      </c>
    </row>
    <row r="91" spans="1:12" x14ac:dyDescent="0.25">
      <c r="A91" s="9" t="s">
        <v>32</v>
      </c>
      <c r="B91" s="29" t="s">
        <v>232</v>
      </c>
      <c r="C91" s="9">
        <v>217</v>
      </c>
      <c r="D91" s="9">
        <v>450</v>
      </c>
      <c r="E91" s="9">
        <v>2</v>
      </c>
      <c r="F91" s="9" t="s">
        <v>13</v>
      </c>
      <c r="G91" s="9">
        <v>0</v>
      </c>
      <c r="H91" s="9">
        <f t="shared" si="4"/>
        <v>2</v>
      </c>
      <c r="I91" s="10">
        <f t="shared" si="5"/>
        <v>0</v>
      </c>
      <c r="J91" s="17">
        <f t="shared" si="7"/>
        <v>0</v>
      </c>
      <c r="K91" s="16"/>
      <c r="L91" s="17">
        <f t="shared" si="6"/>
        <v>0</v>
      </c>
    </row>
    <row r="92" spans="1:12" x14ac:dyDescent="0.25">
      <c r="A92" s="9" t="s">
        <v>32</v>
      </c>
      <c r="B92" s="29" t="s">
        <v>174</v>
      </c>
      <c r="C92" s="9">
        <v>218</v>
      </c>
      <c r="D92" s="9">
        <v>350</v>
      </c>
      <c r="E92" s="9">
        <v>12</v>
      </c>
      <c r="F92" s="9" t="s">
        <v>13</v>
      </c>
      <c r="G92" s="9">
        <v>11.4</v>
      </c>
      <c r="H92" s="9">
        <f t="shared" si="4"/>
        <v>0.59999999999999964</v>
      </c>
      <c r="I92" s="10">
        <f t="shared" si="5"/>
        <v>0.95000000000000007</v>
      </c>
      <c r="J92" s="17">
        <f t="shared" si="7"/>
        <v>3990</v>
      </c>
      <c r="K92" s="16"/>
      <c r="L92" s="17">
        <f t="shared" si="6"/>
        <v>0</v>
      </c>
    </row>
    <row r="93" spans="1:12" x14ac:dyDescent="0.25">
      <c r="A93" s="9" t="s">
        <v>59</v>
      </c>
      <c r="B93" s="29" t="s">
        <v>175</v>
      </c>
      <c r="C93" s="9">
        <v>219</v>
      </c>
      <c r="D93" s="9">
        <v>82</v>
      </c>
      <c r="E93" s="9">
        <v>37.81</v>
      </c>
      <c r="F93" s="9" t="s">
        <v>19</v>
      </c>
      <c r="G93" s="9">
        <v>35.92</v>
      </c>
      <c r="H93" s="9">
        <f t="shared" si="4"/>
        <v>1.8900000000000006</v>
      </c>
      <c r="I93" s="10">
        <f t="shared" si="5"/>
        <v>0.95001322401481092</v>
      </c>
      <c r="J93" s="17">
        <f t="shared" si="7"/>
        <v>2945.44</v>
      </c>
      <c r="K93" s="16"/>
      <c r="L93" s="17">
        <f t="shared" si="6"/>
        <v>0</v>
      </c>
    </row>
    <row r="94" spans="1:12" x14ac:dyDescent="0.25">
      <c r="A94" s="9" t="s">
        <v>59</v>
      </c>
      <c r="B94" s="29" t="s">
        <v>176</v>
      </c>
      <c r="C94" s="9">
        <v>220</v>
      </c>
      <c r="D94" s="9">
        <v>32.799999999999997</v>
      </c>
      <c r="E94" s="9">
        <v>108.232</v>
      </c>
      <c r="F94" s="9" t="s">
        <v>19</v>
      </c>
      <c r="G94" s="9">
        <v>102.82</v>
      </c>
      <c r="H94" s="9">
        <f t="shared" si="4"/>
        <v>5.4120000000000061</v>
      </c>
      <c r="I94" s="10">
        <f t="shared" si="5"/>
        <v>0.9499963042353462</v>
      </c>
      <c r="J94" s="17">
        <f t="shared" si="7"/>
        <v>3372.4959999999996</v>
      </c>
      <c r="K94" s="16"/>
      <c r="L94" s="17">
        <f t="shared" si="6"/>
        <v>0</v>
      </c>
    </row>
    <row r="95" spans="1:12" x14ac:dyDescent="0.25">
      <c r="A95" s="9" t="s">
        <v>59</v>
      </c>
      <c r="B95" s="29" t="s">
        <v>177</v>
      </c>
      <c r="C95" s="9">
        <v>221</v>
      </c>
      <c r="D95" s="9">
        <v>131.19999999999999</v>
      </c>
      <c r="E95" s="9">
        <v>34.15</v>
      </c>
      <c r="F95" s="9" t="s">
        <v>19</v>
      </c>
      <c r="G95" s="9">
        <v>32.44</v>
      </c>
      <c r="H95" s="9">
        <f t="shared" si="4"/>
        <v>1.7100000000000009</v>
      </c>
      <c r="I95" s="10">
        <f t="shared" si="5"/>
        <v>0.94992679355783305</v>
      </c>
      <c r="J95" s="17">
        <f t="shared" si="7"/>
        <v>4256.1279999999997</v>
      </c>
      <c r="K95" s="16"/>
      <c r="L95" s="17">
        <f t="shared" si="6"/>
        <v>0</v>
      </c>
    </row>
    <row r="96" spans="1:12" x14ac:dyDescent="0.25">
      <c r="A96" s="9" t="s">
        <v>32</v>
      </c>
      <c r="B96" s="29" t="s">
        <v>178</v>
      </c>
      <c r="C96" s="9">
        <v>222</v>
      </c>
      <c r="D96" s="9">
        <v>1000</v>
      </c>
      <c r="E96" s="9">
        <v>3</v>
      </c>
      <c r="F96" s="9" t="s">
        <v>13</v>
      </c>
      <c r="G96" s="9">
        <v>3</v>
      </c>
      <c r="H96" s="9">
        <f t="shared" si="4"/>
        <v>0</v>
      </c>
      <c r="I96" s="10">
        <f t="shared" si="5"/>
        <v>1</v>
      </c>
      <c r="J96" s="17">
        <f t="shared" si="7"/>
        <v>3000</v>
      </c>
      <c r="K96" s="16"/>
      <c r="L96" s="17">
        <f t="shared" si="6"/>
        <v>0</v>
      </c>
    </row>
    <row r="97" spans="1:12" x14ac:dyDescent="0.25">
      <c r="A97" s="9" t="s">
        <v>32</v>
      </c>
      <c r="B97" s="29" t="s">
        <v>179</v>
      </c>
      <c r="C97" s="9">
        <v>224</v>
      </c>
      <c r="D97" s="9">
        <v>183</v>
      </c>
      <c r="E97" s="9">
        <v>51.942</v>
      </c>
      <c r="F97" s="9" t="s">
        <v>10</v>
      </c>
      <c r="G97" s="9">
        <v>51.94</v>
      </c>
      <c r="H97" s="9">
        <f t="shared" si="4"/>
        <v>2.0000000000024443E-3</v>
      </c>
      <c r="I97" s="10">
        <f t="shared" si="5"/>
        <v>0.99996149551422731</v>
      </c>
      <c r="J97" s="17">
        <f t="shared" si="7"/>
        <v>9505.02</v>
      </c>
      <c r="K97" s="16"/>
      <c r="L97" s="17">
        <f t="shared" si="6"/>
        <v>0</v>
      </c>
    </row>
    <row r="98" spans="1:12" x14ac:dyDescent="0.25">
      <c r="A98" s="9" t="s">
        <v>32</v>
      </c>
      <c r="B98" s="29" t="s">
        <v>180</v>
      </c>
      <c r="C98" s="9">
        <v>225</v>
      </c>
      <c r="D98" s="9">
        <v>49.2</v>
      </c>
      <c r="E98" s="9">
        <v>46.08</v>
      </c>
      <c r="F98" s="9" t="s">
        <v>19</v>
      </c>
      <c r="G98" s="9">
        <v>46.08</v>
      </c>
      <c r="H98" s="9">
        <f t="shared" si="4"/>
        <v>0</v>
      </c>
      <c r="I98" s="10">
        <f t="shared" si="5"/>
        <v>1</v>
      </c>
      <c r="J98" s="17">
        <f t="shared" si="7"/>
        <v>2267.136</v>
      </c>
      <c r="K98" s="16"/>
      <c r="L98" s="17">
        <f t="shared" si="6"/>
        <v>0</v>
      </c>
    </row>
    <row r="99" spans="1:12" x14ac:dyDescent="0.25">
      <c r="A99" s="9" t="s">
        <v>32</v>
      </c>
      <c r="B99" s="29" t="s">
        <v>181</v>
      </c>
      <c r="C99" s="9">
        <v>226</v>
      </c>
      <c r="D99" s="9">
        <v>183</v>
      </c>
      <c r="E99" s="9">
        <v>48.887999999999998</v>
      </c>
      <c r="F99" s="9" t="s">
        <v>10</v>
      </c>
      <c r="G99" s="9">
        <v>48.89</v>
      </c>
      <c r="H99" s="9">
        <f t="shared" si="4"/>
        <v>-2.0000000000024443E-3</v>
      </c>
      <c r="I99" s="10">
        <f t="shared" si="5"/>
        <v>1.0000409098347243</v>
      </c>
      <c r="J99" s="17">
        <f t="shared" si="7"/>
        <v>8946.8700000000008</v>
      </c>
      <c r="K99" s="16"/>
      <c r="L99" s="17">
        <f t="shared" si="6"/>
        <v>0</v>
      </c>
    </row>
    <row r="100" spans="1:12" x14ac:dyDescent="0.25">
      <c r="A100" s="9" t="s">
        <v>32</v>
      </c>
      <c r="B100" s="29" t="s">
        <v>182</v>
      </c>
      <c r="C100" s="9">
        <v>227</v>
      </c>
      <c r="D100" s="9">
        <v>49.2</v>
      </c>
      <c r="E100" s="9">
        <v>51.914000000000001</v>
      </c>
      <c r="F100" s="9" t="s">
        <v>19</v>
      </c>
      <c r="G100" s="9">
        <v>51.91</v>
      </c>
      <c r="H100" s="9">
        <f t="shared" si="4"/>
        <v>4.0000000000048885E-3</v>
      </c>
      <c r="I100" s="10">
        <f t="shared" si="5"/>
        <v>0.99992294949339278</v>
      </c>
      <c r="J100" s="17">
        <f t="shared" si="7"/>
        <v>2553.9719999999998</v>
      </c>
      <c r="K100" s="16"/>
      <c r="L100" s="17">
        <f t="shared" si="6"/>
        <v>0</v>
      </c>
    </row>
    <row r="101" spans="1:12" x14ac:dyDescent="0.25">
      <c r="A101" s="9" t="s">
        <v>32</v>
      </c>
      <c r="B101" s="29" t="s">
        <v>183</v>
      </c>
      <c r="C101" s="9">
        <v>228</v>
      </c>
      <c r="D101" s="9">
        <v>183</v>
      </c>
      <c r="E101" s="9">
        <v>4.1459999999999999</v>
      </c>
      <c r="F101" s="9" t="s">
        <v>10</v>
      </c>
      <c r="G101" s="9">
        <v>4.1500000000000004</v>
      </c>
      <c r="H101" s="9">
        <f t="shared" si="4"/>
        <v>-4.0000000000004476E-3</v>
      </c>
      <c r="I101" s="10">
        <f t="shared" si="5"/>
        <v>1.000964785335263</v>
      </c>
      <c r="J101" s="17">
        <f t="shared" si="7"/>
        <v>759.45</v>
      </c>
      <c r="K101" s="16"/>
      <c r="L101" s="17">
        <f t="shared" si="6"/>
        <v>0</v>
      </c>
    </row>
    <row r="102" spans="1:12" x14ac:dyDescent="0.25">
      <c r="A102" s="9" t="s">
        <v>32</v>
      </c>
      <c r="B102" s="29" t="s">
        <v>184</v>
      </c>
      <c r="C102" s="9">
        <v>229</v>
      </c>
      <c r="D102" s="9">
        <v>49.2</v>
      </c>
      <c r="E102" s="9">
        <v>4.875</v>
      </c>
      <c r="F102" s="9" t="s">
        <v>19</v>
      </c>
      <c r="G102" s="9">
        <v>4.88</v>
      </c>
      <c r="H102" s="9">
        <f t="shared" si="4"/>
        <v>-4.9999999999998934E-3</v>
      </c>
      <c r="I102" s="10">
        <f t="shared" si="5"/>
        <v>1.0010256410256411</v>
      </c>
      <c r="J102" s="17">
        <f t="shared" si="7"/>
        <v>240.096</v>
      </c>
      <c r="K102" s="16"/>
      <c r="L102" s="17">
        <f t="shared" si="6"/>
        <v>0</v>
      </c>
    </row>
    <row r="103" spans="1:12" x14ac:dyDescent="0.25">
      <c r="A103" s="9" t="s">
        <v>32</v>
      </c>
      <c r="B103" s="29" t="s">
        <v>185</v>
      </c>
      <c r="C103" s="9">
        <v>230</v>
      </c>
      <c r="D103" s="9">
        <v>183</v>
      </c>
      <c r="E103" s="9">
        <v>5.9859999999999998</v>
      </c>
      <c r="F103" s="9" t="s">
        <v>10</v>
      </c>
      <c r="G103" s="9">
        <v>5.99</v>
      </c>
      <c r="H103" s="9">
        <f t="shared" si="4"/>
        <v>-4.0000000000004476E-3</v>
      </c>
      <c r="I103" s="10">
        <f t="shared" si="5"/>
        <v>1.0006682258603408</v>
      </c>
      <c r="J103" s="17">
        <f t="shared" si="7"/>
        <v>1096.17</v>
      </c>
      <c r="K103" s="16"/>
      <c r="L103" s="17">
        <f t="shared" si="6"/>
        <v>0</v>
      </c>
    </row>
    <row r="104" spans="1:12" x14ac:dyDescent="0.25">
      <c r="A104" s="9" t="s">
        <v>32</v>
      </c>
      <c r="B104" s="29" t="s">
        <v>186</v>
      </c>
      <c r="C104" s="9">
        <v>231</v>
      </c>
      <c r="D104" s="9">
        <v>49.2</v>
      </c>
      <c r="E104" s="9">
        <v>10.484</v>
      </c>
      <c r="F104" s="9" t="s">
        <v>19</v>
      </c>
      <c r="G104" s="9">
        <v>10.48</v>
      </c>
      <c r="H104" s="9">
        <f t="shared" si="4"/>
        <v>3.9999999999995595E-3</v>
      </c>
      <c r="I104" s="10">
        <f t="shared" si="5"/>
        <v>0.99961846623426176</v>
      </c>
      <c r="J104" s="17">
        <f t="shared" si="7"/>
        <v>515.6160000000001</v>
      </c>
      <c r="K104" s="16"/>
      <c r="L104" s="17">
        <f t="shared" si="6"/>
        <v>0</v>
      </c>
    </row>
    <row r="105" spans="1:12" x14ac:dyDescent="0.25">
      <c r="A105" s="9" t="s">
        <v>32</v>
      </c>
      <c r="B105" s="29" t="s">
        <v>187</v>
      </c>
      <c r="C105" s="9">
        <v>232</v>
      </c>
      <c r="D105" s="9">
        <v>183</v>
      </c>
      <c r="E105" s="9">
        <v>4.133</v>
      </c>
      <c r="F105" s="9" t="s">
        <v>10</v>
      </c>
      <c r="G105" s="9">
        <v>4.13</v>
      </c>
      <c r="H105" s="9">
        <f t="shared" si="4"/>
        <v>3.0000000000001137E-3</v>
      </c>
      <c r="I105" s="10">
        <f t="shared" si="5"/>
        <v>0.99927413501088791</v>
      </c>
      <c r="J105" s="17">
        <f t="shared" si="7"/>
        <v>755.79</v>
      </c>
      <c r="K105" s="16"/>
      <c r="L105" s="17">
        <f t="shared" si="6"/>
        <v>0</v>
      </c>
    </row>
    <row r="106" spans="1:12" x14ac:dyDescent="0.25">
      <c r="A106" s="9" t="s">
        <v>32</v>
      </c>
      <c r="B106" s="29" t="s">
        <v>188</v>
      </c>
      <c r="C106" s="9">
        <v>233</v>
      </c>
      <c r="D106" s="9">
        <v>49.2</v>
      </c>
      <c r="E106" s="9">
        <v>10.484</v>
      </c>
      <c r="F106" s="9" t="s">
        <v>19</v>
      </c>
      <c r="G106" s="9">
        <v>10.48</v>
      </c>
      <c r="H106" s="9">
        <f t="shared" si="4"/>
        <v>3.9999999999995595E-3</v>
      </c>
      <c r="I106" s="10">
        <f t="shared" si="5"/>
        <v>0.99961846623426176</v>
      </c>
      <c r="J106" s="17">
        <f t="shared" si="7"/>
        <v>515.6160000000001</v>
      </c>
      <c r="K106" s="16"/>
      <c r="L106" s="17">
        <f t="shared" si="6"/>
        <v>0</v>
      </c>
    </row>
    <row r="107" spans="1:12" x14ac:dyDescent="0.25">
      <c r="A107" s="9" t="s">
        <v>32</v>
      </c>
      <c r="B107" s="29" t="s">
        <v>189</v>
      </c>
      <c r="C107" s="9">
        <v>234</v>
      </c>
      <c r="D107" s="9">
        <v>183</v>
      </c>
      <c r="E107" s="9">
        <v>13.454000000000001</v>
      </c>
      <c r="F107" s="9" t="s">
        <v>10</v>
      </c>
      <c r="G107" s="9">
        <v>13.45</v>
      </c>
      <c r="H107" s="9">
        <f t="shared" si="4"/>
        <v>4.0000000000013358E-3</v>
      </c>
      <c r="I107" s="10">
        <f t="shared" si="5"/>
        <v>0.99970269064962081</v>
      </c>
      <c r="J107" s="17">
        <f t="shared" si="7"/>
        <v>2461.35</v>
      </c>
      <c r="K107" s="16"/>
      <c r="L107" s="17">
        <f t="shared" si="6"/>
        <v>0</v>
      </c>
    </row>
    <row r="108" spans="1:12" x14ac:dyDescent="0.25">
      <c r="A108" s="9" t="s">
        <v>32</v>
      </c>
      <c r="B108" s="29" t="s">
        <v>190</v>
      </c>
      <c r="C108" s="9">
        <v>235</v>
      </c>
      <c r="D108" s="9">
        <v>2.5</v>
      </c>
      <c r="E108" s="9">
        <v>121</v>
      </c>
      <c r="F108" s="9" t="s">
        <v>23</v>
      </c>
      <c r="G108" s="9">
        <v>0</v>
      </c>
      <c r="H108" s="9">
        <f t="shared" si="4"/>
        <v>121</v>
      </c>
      <c r="I108" s="10">
        <f t="shared" si="5"/>
        <v>0</v>
      </c>
      <c r="J108" s="17">
        <f t="shared" si="7"/>
        <v>0</v>
      </c>
      <c r="K108" s="16"/>
      <c r="L108" s="17">
        <f t="shared" si="6"/>
        <v>0</v>
      </c>
    </row>
    <row r="109" spans="1:12" x14ac:dyDescent="0.25">
      <c r="A109" s="9" t="s">
        <v>59</v>
      </c>
      <c r="B109" s="29" t="s">
        <v>190</v>
      </c>
      <c r="C109" s="9">
        <v>235</v>
      </c>
      <c r="D109" s="9">
        <v>2.5</v>
      </c>
      <c r="E109" s="9">
        <v>1164.578</v>
      </c>
      <c r="F109" s="9" t="s">
        <v>23</v>
      </c>
      <c r="G109" s="9">
        <v>1008.96</v>
      </c>
      <c r="H109" s="9">
        <f t="shared" si="4"/>
        <v>155.61799999999994</v>
      </c>
      <c r="I109" s="10">
        <f t="shared" si="5"/>
        <v>0.86637391398429309</v>
      </c>
      <c r="J109" s="17">
        <f t="shared" si="7"/>
        <v>2522.4</v>
      </c>
      <c r="K109" s="16"/>
      <c r="L109" s="17">
        <f t="shared" si="6"/>
        <v>0</v>
      </c>
    </row>
    <row r="110" spans="1:12" x14ac:dyDescent="0.25">
      <c r="A110" s="9" t="s">
        <v>32</v>
      </c>
      <c r="B110" s="29" t="s">
        <v>191</v>
      </c>
      <c r="C110" s="9">
        <v>237</v>
      </c>
      <c r="D110" s="9">
        <v>183</v>
      </c>
      <c r="E110" s="9">
        <v>3.7360000000000002</v>
      </c>
      <c r="F110" s="9" t="s">
        <v>10</v>
      </c>
      <c r="G110" s="9">
        <v>3.74</v>
      </c>
      <c r="H110" s="9">
        <f t="shared" si="4"/>
        <v>-4.0000000000000036E-3</v>
      </c>
      <c r="I110" s="10">
        <f t="shared" si="5"/>
        <v>1.0010706638115632</v>
      </c>
      <c r="J110" s="17">
        <f t="shared" si="7"/>
        <v>684.42000000000007</v>
      </c>
      <c r="K110" s="16"/>
      <c r="L110" s="17">
        <f t="shared" si="6"/>
        <v>0</v>
      </c>
    </row>
    <row r="111" spans="1:12" x14ac:dyDescent="0.25">
      <c r="A111" s="9" t="s">
        <v>32</v>
      </c>
      <c r="B111" s="29" t="s">
        <v>192</v>
      </c>
      <c r="C111" s="9">
        <v>238</v>
      </c>
      <c r="D111" s="9">
        <v>183</v>
      </c>
      <c r="E111" s="9">
        <v>17.35933</v>
      </c>
      <c r="F111" s="9" t="s">
        <v>10</v>
      </c>
      <c r="G111" s="9">
        <v>17.36</v>
      </c>
      <c r="H111" s="9">
        <f t="shared" si="4"/>
        <v>-6.6999999999950433E-4</v>
      </c>
      <c r="I111" s="10">
        <f t="shared" si="5"/>
        <v>1.0000385959596367</v>
      </c>
      <c r="J111" s="17">
        <f t="shared" si="7"/>
        <v>3176.88</v>
      </c>
      <c r="K111" s="16"/>
      <c r="L111" s="17">
        <f t="shared" si="6"/>
        <v>0</v>
      </c>
    </row>
    <row r="112" spans="1:12" x14ac:dyDescent="0.25">
      <c r="A112" s="9" t="s">
        <v>32</v>
      </c>
      <c r="B112" s="29" t="s">
        <v>193</v>
      </c>
      <c r="C112" s="9">
        <v>239</v>
      </c>
      <c r="D112" s="9">
        <v>183</v>
      </c>
      <c r="E112" s="9">
        <v>7.4909999999999997</v>
      </c>
      <c r="F112" s="9" t="s">
        <v>10</v>
      </c>
      <c r="G112" s="9">
        <v>7.49</v>
      </c>
      <c r="H112" s="9">
        <f t="shared" si="4"/>
        <v>9.9999999999944578E-4</v>
      </c>
      <c r="I112" s="10">
        <f t="shared" si="5"/>
        <v>0.99986650647443609</v>
      </c>
      <c r="J112" s="17">
        <f t="shared" si="7"/>
        <v>1370.67</v>
      </c>
      <c r="K112" s="16"/>
      <c r="L112" s="17">
        <f t="shared" si="6"/>
        <v>0</v>
      </c>
    </row>
    <row r="113" spans="1:12" x14ac:dyDescent="0.25">
      <c r="A113" s="9" t="s">
        <v>32</v>
      </c>
      <c r="B113" s="29" t="s">
        <v>194</v>
      </c>
      <c r="C113" s="9">
        <v>240</v>
      </c>
      <c r="D113" s="9">
        <v>183</v>
      </c>
      <c r="E113" s="9">
        <v>34.781999999999996</v>
      </c>
      <c r="F113" s="9" t="s">
        <v>10</v>
      </c>
      <c r="G113" s="9">
        <v>34.78</v>
      </c>
      <c r="H113" s="9">
        <f t="shared" si="4"/>
        <v>1.9999999999953388E-3</v>
      </c>
      <c r="I113" s="10">
        <f t="shared" si="5"/>
        <v>0.99994249899373255</v>
      </c>
      <c r="J113" s="17">
        <f t="shared" si="7"/>
        <v>6364.74</v>
      </c>
      <c r="K113" s="16"/>
      <c r="L113" s="17">
        <f t="shared" si="6"/>
        <v>0</v>
      </c>
    </row>
    <row r="114" spans="1:12" x14ac:dyDescent="0.25">
      <c r="A114" s="9" t="s">
        <v>21</v>
      </c>
      <c r="B114" s="29" t="s">
        <v>195</v>
      </c>
      <c r="C114" s="9">
        <v>243</v>
      </c>
      <c r="D114" s="9">
        <v>64.58</v>
      </c>
      <c r="E114" s="9">
        <v>126.121</v>
      </c>
      <c r="F114" s="9" t="s">
        <v>10</v>
      </c>
      <c r="G114" s="9">
        <v>126.12</v>
      </c>
      <c r="H114" s="9">
        <f t="shared" si="4"/>
        <v>9.9999999999056399E-4</v>
      </c>
      <c r="I114" s="10">
        <f t="shared" si="5"/>
        <v>0.9999920711063186</v>
      </c>
      <c r="J114" s="17">
        <f t="shared" ref="J114" si="8">D114*G114</f>
        <v>8144.8296</v>
      </c>
      <c r="K114" s="16"/>
      <c r="L114" s="17">
        <f t="shared" ref="L114" si="9">D114*E114*K114</f>
        <v>0</v>
      </c>
    </row>
    <row r="115" spans="1:12" x14ac:dyDescent="0.25">
      <c r="A115" s="9" t="s">
        <v>18</v>
      </c>
      <c r="B115" s="29" t="s">
        <v>196</v>
      </c>
      <c r="C115" s="9">
        <v>246</v>
      </c>
      <c r="D115" s="9">
        <v>15500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ref="J115:J143" si="10">D115*G115</f>
        <v>15500</v>
      </c>
      <c r="K115" s="16"/>
      <c r="L115" s="17">
        <f t="shared" ref="L115:L143" si="11">D115*E115*K115</f>
        <v>0</v>
      </c>
    </row>
    <row r="116" spans="1:12" x14ac:dyDescent="0.25">
      <c r="A116" s="9" t="s">
        <v>18</v>
      </c>
      <c r="B116" s="29" t="s">
        <v>273</v>
      </c>
      <c r="C116" s="9">
        <v>247</v>
      </c>
      <c r="D116" s="9">
        <v>600</v>
      </c>
      <c r="E116" s="9">
        <v>1</v>
      </c>
      <c r="F116" s="9" t="s">
        <v>13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10"/>
        <v>600</v>
      </c>
      <c r="K116" s="16"/>
      <c r="L116" s="17">
        <f t="shared" si="11"/>
        <v>0</v>
      </c>
    </row>
    <row r="117" spans="1:12" x14ac:dyDescent="0.25">
      <c r="A117" s="9" t="s">
        <v>18</v>
      </c>
      <c r="B117" s="29" t="s">
        <v>197</v>
      </c>
      <c r="C117" s="9">
        <v>248</v>
      </c>
      <c r="D117" s="9">
        <v>2000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10"/>
        <v>2000</v>
      </c>
      <c r="K117" s="16"/>
      <c r="L117" s="17">
        <f t="shared" si="11"/>
        <v>0</v>
      </c>
    </row>
    <row r="118" spans="1:12" x14ac:dyDescent="0.25">
      <c r="A118" s="9" t="s">
        <v>24</v>
      </c>
      <c r="B118" s="29" t="s">
        <v>198</v>
      </c>
      <c r="C118" s="9">
        <v>250</v>
      </c>
      <c r="D118" s="9">
        <v>9000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10"/>
        <v>9000</v>
      </c>
      <c r="K118" s="16"/>
      <c r="L118" s="17">
        <f t="shared" si="11"/>
        <v>0</v>
      </c>
    </row>
    <row r="119" spans="1:12" x14ac:dyDescent="0.25">
      <c r="A119" s="9" t="s">
        <v>24</v>
      </c>
      <c r="B119" s="29" t="s">
        <v>199</v>
      </c>
      <c r="C119" s="9">
        <v>251</v>
      </c>
      <c r="D119" s="9">
        <v>6000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10"/>
        <v>6000</v>
      </c>
      <c r="K119" s="16"/>
      <c r="L119" s="17">
        <f t="shared" si="11"/>
        <v>0</v>
      </c>
    </row>
    <row r="120" spans="1:12" x14ac:dyDescent="0.25">
      <c r="A120" s="9" t="s">
        <v>24</v>
      </c>
      <c r="B120" s="29" t="s">
        <v>200</v>
      </c>
      <c r="C120" s="9">
        <v>253</v>
      </c>
      <c r="D120" s="9">
        <v>500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500</v>
      </c>
      <c r="K120" s="16"/>
      <c r="L120" s="17">
        <f t="shared" si="11"/>
        <v>0</v>
      </c>
    </row>
    <row r="121" spans="1:12" x14ac:dyDescent="0.25">
      <c r="A121" s="9" t="s">
        <v>24</v>
      </c>
      <c r="B121" s="29" t="s">
        <v>25</v>
      </c>
      <c r="C121" s="9">
        <v>254</v>
      </c>
      <c r="D121" s="9">
        <v>4000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4000</v>
      </c>
      <c r="K121" s="16"/>
      <c r="L121" s="17">
        <f t="shared" si="11"/>
        <v>0</v>
      </c>
    </row>
    <row r="122" spans="1:12" x14ac:dyDescent="0.25">
      <c r="A122" s="9" t="s">
        <v>24</v>
      </c>
      <c r="B122" s="29" t="s">
        <v>201</v>
      </c>
      <c r="C122" s="9">
        <v>255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6000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202</v>
      </c>
      <c r="C123" s="9">
        <v>257</v>
      </c>
      <c r="D123" s="9">
        <v>1800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1800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203</v>
      </c>
      <c r="C124" s="9">
        <v>258</v>
      </c>
      <c r="D124" s="9">
        <v>2000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10"/>
        <v>0</v>
      </c>
      <c r="K124" s="16"/>
      <c r="L124" s="17">
        <f t="shared" si="11"/>
        <v>0</v>
      </c>
    </row>
    <row r="125" spans="1:12" x14ac:dyDescent="0.25">
      <c r="A125" s="9" t="s">
        <v>80</v>
      </c>
      <c r="B125" s="29" t="s">
        <v>204</v>
      </c>
      <c r="C125" s="9">
        <v>260</v>
      </c>
      <c r="D125" s="9">
        <v>5528.4849999999997</v>
      </c>
      <c r="E125" s="9">
        <v>32.31</v>
      </c>
      <c r="F125" s="9" t="s">
        <v>19</v>
      </c>
      <c r="G125" s="9">
        <f>E125</f>
        <v>32.31</v>
      </c>
      <c r="H125" s="9">
        <f t="shared" si="4"/>
        <v>0</v>
      </c>
      <c r="I125" s="10">
        <f t="shared" si="5"/>
        <v>1</v>
      </c>
      <c r="J125" s="17">
        <f t="shared" si="10"/>
        <v>178625.35034999999</v>
      </c>
      <c r="K125" s="16"/>
      <c r="L125" s="17">
        <f t="shared" si="11"/>
        <v>0</v>
      </c>
    </row>
    <row r="126" spans="1:12" x14ac:dyDescent="0.25">
      <c r="A126" s="9" t="s">
        <v>27</v>
      </c>
      <c r="B126" s="29" t="s">
        <v>205</v>
      </c>
      <c r="C126" s="9">
        <v>262</v>
      </c>
      <c r="D126" s="9">
        <v>450</v>
      </c>
      <c r="E126" s="9">
        <v>3</v>
      </c>
      <c r="F126" s="9" t="s">
        <v>13</v>
      </c>
      <c r="G126" s="9">
        <v>3</v>
      </c>
      <c r="H126" s="9">
        <f t="shared" si="4"/>
        <v>0</v>
      </c>
      <c r="I126" s="10">
        <f t="shared" si="5"/>
        <v>1</v>
      </c>
      <c r="J126" s="17">
        <f t="shared" si="10"/>
        <v>1350</v>
      </c>
      <c r="K126" s="16"/>
      <c r="L126" s="17">
        <f t="shared" si="11"/>
        <v>0</v>
      </c>
    </row>
    <row r="127" spans="1:12" x14ac:dyDescent="0.25">
      <c r="A127" s="9" t="s">
        <v>28</v>
      </c>
      <c r="B127" s="29" t="s">
        <v>206</v>
      </c>
      <c r="C127" s="9">
        <v>263</v>
      </c>
      <c r="D127" s="9">
        <v>14832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10"/>
        <v>14832</v>
      </c>
      <c r="K127" s="16"/>
      <c r="L127" s="17">
        <f t="shared" si="11"/>
        <v>0</v>
      </c>
    </row>
    <row r="128" spans="1:12" x14ac:dyDescent="0.25">
      <c r="A128" s="9" t="s">
        <v>27</v>
      </c>
      <c r="B128" s="29" t="s">
        <v>207</v>
      </c>
      <c r="C128" s="9">
        <v>264</v>
      </c>
      <c r="D128" s="9">
        <v>1500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10"/>
        <v>1500</v>
      </c>
      <c r="K128" s="16"/>
      <c r="L128" s="17">
        <f t="shared" si="11"/>
        <v>0</v>
      </c>
    </row>
    <row r="129" spans="1:12" x14ac:dyDescent="0.25">
      <c r="A129" s="9" t="s">
        <v>29</v>
      </c>
      <c r="B129" s="29" t="s">
        <v>210</v>
      </c>
      <c r="C129" s="9">
        <v>272</v>
      </c>
      <c r="D129" s="9">
        <v>12000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10"/>
        <v>12000</v>
      </c>
      <c r="K129" s="16"/>
      <c r="L129" s="17">
        <f t="shared" si="11"/>
        <v>0</v>
      </c>
    </row>
    <row r="130" spans="1:12" x14ac:dyDescent="0.25">
      <c r="A130" s="9" t="s">
        <v>24</v>
      </c>
      <c r="B130" s="29" t="s">
        <v>233</v>
      </c>
      <c r="C130" s="9">
        <v>273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10"/>
        <v>1500</v>
      </c>
      <c r="K130" s="16"/>
      <c r="L130" s="17">
        <f t="shared" si="11"/>
        <v>0</v>
      </c>
    </row>
    <row r="131" spans="1:12" x14ac:dyDescent="0.25">
      <c r="A131" s="9" t="s">
        <v>17</v>
      </c>
      <c r="B131" s="29" t="s">
        <v>213</v>
      </c>
      <c r="C131" s="9">
        <v>276</v>
      </c>
      <c r="D131" s="9">
        <v>750</v>
      </c>
      <c r="E131" s="9">
        <v>2</v>
      </c>
      <c r="F131" s="9" t="s">
        <v>13</v>
      </c>
      <c r="G131" s="9">
        <v>2</v>
      </c>
      <c r="H131" s="9">
        <f t="shared" si="4"/>
        <v>0</v>
      </c>
      <c r="I131" s="10">
        <f t="shared" si="5"/>
        <v>1</v>
      </c>
      <c r="J131" s="17">
        <f t="shared" si="10"/>
        <v>1500</v>
      </c>
      <c r="K131" s="16"/>
      <c r="L131" s="17">
        <f t="shared" si="11"/>
        <v>0</v>
      </c>
    </row>
    <row r="132" spans="1:12" x14ac:dyDescent="0.25">
      <c r="A132" s="9" t="s">
        <v>30</v>
      </c>
      <c r="B132" s="29" t="s">
        <v>214</v>
      </c>
      <c r="C132" s="9">
        <v>277</v>
      </c>
      <c r="D132" s="9">
        <v>34</v>
      </c>
      <c r="E132" s="9">
        <v>76.528999999999996</v>
      </c>
      <c r="F132" s="9" t="s">
        <v>31</v>
      </c>
      <c r="G132" s="9">
        <v>76.53</v>
      </c>
      <c r="H132" s="9">
        <f t="shared" si="4"/>
        <v>-1.0000000000047748E-3</v>
      </c>
      <c r="I132" s="10">
        <f t="shared" si="5"/>
        <v>1.0000130669419436</v>
      </c>
      <c r="J132" s="17">
        <f t="shared" si="10"/>
        <v>2602.02</v>
      </c>
      <c r="K132" s="16"/>
      <c r="L132" s="17">
        <f t="shared" si="11"/>
        <v>0</v>
      </c>
    </row>
    <row r="133" spans="1:12" x14ac:dyDescent="0.25">
      <c r="A133" s="9" t="s">
        <v>30</v>
      </c>
      <c r="B133" s="29" t="s">
        <v>215</v>
      </c>
      <c r="C133" s="9">
        <v>278</v>
      </c>
      <c r="D133" s="9">
        <v>77</v>
      </c>
      <c r="E133" s="9">
        <v>29.302600000000002</v>
      </c>
      <c r="F133" s="9" t="s">
        <v>31</v>
      </c>
      <c r="G133" s="9">
        <v>29.3</v>
      </c>
      <c r="H133" s="9">
        <f t="shared" si="4"/>
        <v>2.6000000000010459E-3</v>
      </c>
      <c r="I133" s="10">
        <f t="shared" si="5"/>
        <v>0.99991127067222696</v>
      </c>
      <c r="J133" s="17">
        <f t="shared" si="10"/>
        <v>2256.1</v>
      </c>
      <c r="K133" s="16"/>
      <c r="L133" s="17">
        <f t="shared" si="11"/>
        <v>0</v>
      </c>
    </row>
    <row r="134" spans="1:12" x14ac:dyDescent="0.25">
      <c r="A134" s="9" t="s">
        <v>30</v>
      </c>
      <c r="B134" s="29" t="s">
        <v>216</v>
      </c>
      <c r="C134" s="9">
        <v>279</v>
      </c>
      <c r="D134" s="9">
        <v>23</v>
      </c>
      <c r="E134" s="9">
        <v>66</v>
      </c>
      <c r="F134" s="9" t="s">
        <v>23</v>
      </c>
      <c r="G134" s="9">
        <v>66</v>
      </c>
      <c r="H134" s="9">
        <f t="shared" ref="H134:H143" si="12">E134-G134</f>
        <v>0</v>
      </c>
      <c r="I134" s="10">
        <f t="shared" ref="I134:I143" si="13">G134/E134</f>
        <v>1</v>
      </c>
      <c r="J134" s="17">
        <f t="shared" si="10"/>
        <v>1518</v>
      </c>
      <c r="K134" s="16"/>
      <c r="L134" s="17">
        <f t="shared" si="11"/>
        <v>0</v>
      </c>
    </row>
    <row r="135" spans="1:12" x14ac:dyDescent="0.25">
      <c r="A135" s="9" t="s">
        <v>30</v>
      </c>
      <c r="B135" s="29" t="s">
        <v>217</v>
      </c>
      <c r="C135" s="9">
        <v>280</v>
      </c>
      <c r="D135" s="9">
        <v>151</v>
      </c>
      <c r="E135" s="9">
        <v>17.375499999999999</v>
      </c>
      <c r="F135" s="9" t="s">
        <v>31</v>
      </c>
      <c r="G135" s="9">
        <v>17.38</v>
      </c>
      <c r="H135" s="9">
        <f t="shared" si="12"/>
        <v>-4.5000000000001705E-3</v>
      </c>
      <c r="I135" s="10">
        <f t="shared" si="13"/>
        <v>1.0002589853529396</v>
      </c>
      <c r="J135" s="17">
        <f t="shared" si="10"/>
        <v>2624.3799999999997</v>
      </c>
      <c r="K135" s="16"/>
      <c r="L135" s="17">
        <f t="shared" si="11"/>
        <v>0</v>
      </c>
    </row>
    <row r="136" spans="1:12" x14ac:dyDescent="0.25">
      <c r="A136" s="9" t="s">
        <v>21</v>
      </c>
      <c r="B136" s="29" t="s">
        <v>219</v>
      </c>
      <c r="C136" s="9">
        <v>283</v>
      </c>
      <c r="D136" s="9">
        <v>400</v>
      </c>
      <c r="E136" s="9">
        <v>1</v>
      </c>
      <c r="F136" s="9" t="s">
        <v>12</v>
      </c>
      <c r="G136" s="9">
        <v>0</v>
      </c>
      <c r="H136" s="9">
        <f t="shared" si="12"/>
        <v>1</v>
      </c>
      <c r="I136" s="10">
        <f t="shared" si="13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9" t="s">
        <v>18</v>
      </c>
      <c r="B137" s="29" t="s">
        <v>388</v>
      </c>
      <c r="C137" s="9">
        <v>349</v>
      </c>
      <c r="D137" s="9">
        <v>1</v>
      </c>
      <c r="E137" s="9">
        <v>3</v>
      </c>
      <c r="F137" s="9" t="s">
        <v>12</v>
      </c>
      <c r="G137" s="9">
        <v>0</v>
      </c>
      <c r="H137" s="9">
        <f t="shared" si="12"/>
        <v>3</v>
      </c>
      <c r="I137" s="10">
        <f t="shared" si="13"/>
        <v>0</v>
      </c>
      <c r="J137" s="17">
        <f t="shared" si="10"/>
        <v>0</v>
      </c>
      <c r="K137" s="16"/>
      <c r="L137" s="17">
        <f t="shared" si="11"/>
        <v>0</v>
      </c>
    </row>
    <row r="138" spans="1:12" x14ac:dyDescent="0.25">
      <c r="A138" s="9" t="s">
        <v>18</v>
      </c>
      <c r="B138" s="29" t="s">
        <v>222</v>
      </c>
      <c r="C138" s="9">
        <v>350</v>
      </c>
      <c r="D138" s="9">
        <v>1</v>
      </c>
      <c r="E138" s="9">
        <v>1</v>
      </c>
      <c r="F138" s="9" t="s">
        <v>12</v>
      </c>
      <c r="G138" s="9">
        <v>0</v>
      </c>
      <c r="H138" s="9">
        <f t="shared" si="12"/>
        <v>1</v>
      </c>
      <c r="I138" s="10">
        <f t="shared" si="13"/>
        <v>0</v>
      </c>
      <c r="J138" s="17">
        <f t="shared" si="10"/>
        <v>0</v>
      </c>
      <c r="K138" s="16"/>
      <c r="L138" s="17">
        <f t="shared" si="11"/>
        <v>0</v>
      </c>
    </row>
    <row r="139" spans="1:12" x14ac:dyDescent="0.25">
      <c r="A139" s="9" t="s">
        <v>18</v>
      </c>
      <c r="B139" s="29" t="s">
        <v>229</v>
      </c>
      <c r="C139" s="9">
        <v>406</v>
      </c>
      <c r="D139" s="9">
        <v>525</v>
      </c>
      <c r="E139" s="9">
        <v>1</v>
      </c>
      <c r="F139" s="9" t="s">
        <v>12</v>
      </c>
      <c r="G139" s="9">
        <v>0.5</v>
      </c>
      <c r="H139" s="9">
        <f t="shared" si="12"/>
        <v>0.5</v>
      </c>
      <c r="I139" s="10">
        <f t="shared" si="13"/>
        <v>0.5</v>
      </c>
      <c r="J139" s="17">
        <f t="shared" si="10"/>
        <v>262.5</v>
      </c>
      <c r="K139" s="16"/>
      <c r="L139" s="17">
        <f t="shared" si="11"/>
        <v>0</v>
      </c>
    </row>
    <row r="140" spans="1:12" x14ac:dyDescent="0.25">
      <c r="A140" s="9" t="s">
        <v>24</v>
      </c>
      <c r="B140" s="29" t="s">
        <v>264</v>
      </c>
      <c r="C140" s="9">
        <v>421</v>
      </c>
      <c r="D140" s="9">
        <v>1500</v>
      </c>
      <c r="E140" s="9">
        <v>1</v>
      </c>
      <c r="F140" s="9" t="s">
        <v>13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0"/>
        <v>1500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393</v>
      </c>
      <c r="C141" s="9">
        <v>486</v>
      </c>
      <c r="D141" s="9">
        <v>1000</v>
      </c>
      <c r="E141" s="9">
        <v>1</v>
      </c>
      <c r="F141" s="9" t="s">
        <v>13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1000</v>
      </c>
      <c r="K141" s="16"/>
      <c r="L141" s="17">
        <f t="shared" si="11"/>
        <v>0</v>
      </c>
    </row>
    <row r="142" spans="1:12" x14ac:dyDescent="0.25">
      <c r="A142" s="9" t="s">
        <v>17</v>
      </c>
      <c r="B142" s="29" t="s">
        <v>431</v>
      </c>
      <c r="C142" s="9">
        <v>522</v>
      </c>
      <c r="D142" s="9">
        <v>139.93</v>
      </c>
      <c r="E142" s="9">
        <v>19.675999999999998</v>
      </c>
      <c r="F142" s="9" t="s">
        <v>10</v>
      </c>
      <c r="G142" s="9">
        <v>19.68</v>
      </c>
      <c r="H142" s="9">
        <f t="shared" si="12"/>
        <v>-4.0000000000013358E-3</v>
      </c>
      <c r="I142" s="10">
        <f t="shared" si="13"/>
        <v>1.0002032933523075</v>
      </c>
      <c r="J142" s="17">
        <f t="shared" si="10"/>
        <v>2753.8224</v>
      </c>
      <c r="K142" s="16"/>
      <c r="L142" s="17">
        <f t="shared" si="11"/>
        <v>0</v>
      </c>
    </row>
    <row r="143" spans="1:12" x14ac:dyDescent="0.25">
      <c r="A143" s="9" t="s">
        <v>17</v>
      </c>
      <c r="B143" s="29" t="s">
        <v>432</v>
      </c>
      <c r="C143" s="9">
        <v>523</v>
      </c>
      <c r="D143" s="9">
        <v>193.75</v>
      </c>
      <c r="E143" s="9">
        <v>9.5399999999999991</v>
      </c>
      <c r="F143" s="9" t="s">
        <v>10</v>
      </c>
      <c r="G143" s="9">
        <v>9.5399999999999991</v>
      </c>
      <c r="H143" s="9">
        <f t="shared" si="12"/>
        <v>0</v>
      </c>
      <c r="I143" s="10">
        <f t="shared" si="13"/>
        <v>1</v>
      </c>
      <c r="J143" s="17">
        <f t="shared" si="10"/>
        <v>1848.3749999999998</v>
      </c>
      <c r="K143" s="16"/>
      <c r="L143" s="17">
        <f t="shared" si="11"/>
        <v>0</v>
      </c>
    </row>
    <row r="144" spans="1:12" ht="15.75" x14ac:dyDescent="0.25">
      <c r="J144" s="21">
        <f>SUM(J4:J143)</f>
        <v>1016597.1940100001</v>
      </c>
      <c r="L144" s="21">
        <f>SUM(L4:L143)</f>
        <v>0</v>
      </c>
    </row>
  </sheetData>
  <autoFilter ref="A3:O144" xr:uid="{00000000-0009-0000-0000-000089000000}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3:O146"/>
  <sheetViews>
    <sheetView zoomScale="85" zoomScaleNormal="85" workbookViewId="0">
      <pane xSplit="2" topLeftCell="I1" activePane="topRight" state="frozen"/>
      <selection activeCell="A40" sqref="A40"/>
      <selection pane="topRight" activeCell="B52" sqref="B52"/>
    </sheetView>
  </sheetViews>
  <sheetFormatPr defaultRowHeight="15" x14ac:dyDescent="0.25"/>
  <cols>
    <col min="1" max="1" width="35.85546875" customWidth="1"/>
    <col min="2" max="2" width="42.57031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5.28515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48</v>
      </c>
      <c r="B9" s="9" t="s">
        <v>298</v>
      </c>
      <c r="C9" s="9">
        <v>7</v>
      </c>
      <c r="D9" s="9">
        <v>43</v>
      </c>
      <c r="E9" s="9">
        <v>58</v>
      </c>
      <c r="F9" s="9" t="s">
        <v>10</v>
      </c>
      <c r="G9" s="9">
        <v>58</v>
      </c>
      <c r="H9" s="9">
        <f t="shared" si="0"/>
        <v>0</v>
      </c>
      <c r="I9" s="10">
        <f t="shared" si="1"/>
        <v>1</v>
      </c>
      <c r="J9" s="17">
        <f t="shared" si="2"/>
        <v>2494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9" t="s">
        <v>90</v>
      </c>
      <c r="C10" s="9">
        <v>8</v>
      </c>
      <c r="D10" s="9">
        <v>141.12</v>
      </c>
      <c r="E10" s="9">
        <v>88.16</v>
      </c>
      <c r="F10" s="9" t="s">
        <v>14</v>
      </c>
      <c r="G10" s="9">
        <v>88.16</v>
      </c>
      <c r="H10" s="9">
        <f t="shared" si="0"/>
        <v>0</v>
      </c>
      <c r="I10" s="10">
        <f t="shared" si="1"/>
        <v>1</v>
      </c>
      <c r="J10" s="17">
        <f t="shared" si="2"/>
        <v>12441.1392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9" t="s">
        <v>300</v>
      </c>
      <c r="C12" s="9">
        <v>12</v>
      </c>
      <c r="D12" s="9">
        <v>43</v>
      </c>
      <c r="E12" s="9">
        <v>31.26</v>
      </c>
      <c r="F12" s="9" t="s">
        <v>10</v>
      </c>
      <c r="G12" s="9">
        <v>31.26</v>
      </c>
      <c r="H12" s="9">
        <f t="shared" si="0"/>
        <v>0</v>
      </c>
      <c r="I12" s="10">
        <f t="shared" si="1"/>
        <v>1</v>
      </c>
      <c r="J12" s="17">
        <f t="shared" si="2"/>
        <v>1344.18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9" t="s">
        <v>92</v>
      </c>
      <c r="C13" s="9">
        <v>13</v>
      </c>
      <c r="D13" s="9">
        <v>141.12</v>
      </c>
      <c r="E13" s="9">
        <v>30.73</v>
      </c>
      <c r="F13" s="9" t="s">
        <v>14</v>
      </c>
      <c r="G13" s="9">
        <v>30.73</v>
      </c>
      <c r="H13" s="9">
        <f t="shared" si="0"/>
        <v>0</v>
      </c>
      <c r="I13" s="10">
        <f t="shared" si="1"/>
        <v>1</v>
      </c>
      <c r="J13" s="17">
        <f t="shared" si="2"/>
        <v>4336.6176000000005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48</v>
      </c>
      <c r="B14" s="9" t="s">
        <v>93</v>
      </c>
      <c r="C14" s="9">
        <v>14</v>
      </c>
      <c r="D14" s="9">
        <v>22</v>
      </c>
      <c r="E14" s="9">
        <v>68.67</v>
      </c>
      <c r="F14" s="9" t="s">
        <v>10</v>
      </c>
      <c r="G14" s="9">
        <v>68.67</v>
      </c>
      <c r="H14" s="9">
        <f t="shared" si="0"/>
        <v>0</v>
      </c>
      <c r="I14" s="10">
        <f t="shared" si="1"/>
        <v>1</v>
      </c>
      <c r="J14" s="17">
        <f t="shared" si="2"/>
        <v>1510.74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68.67</v>
      </c>
      <c r="H15" s="9">
        <f t="shared" si="0"/>
        <v>0</v>
      </c>
      <c r="I15" s="10">
        <f t="shared" si="1"/>
        <v>1</v>
      </c>
      <c r="J15" s="17">
        <f t="shared" si="2"/>
        <v>2952.81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9" t="s">
        <v>95</v>
      </c>
      <c r="C18" s="9">
        <v>20</v>
      </c>
      <c r="D18" s="9">
        <v>1000</v>
      </c>
      <c r="E18" s="9">
        <v>3.351</v>
      </c>
      <c r="F18" s="9" t="s">
        <v>14</v>
      </c>
      <c r="G18" s="9">
        <v>3.35</v>
      </c>
      <c r="H18" s="9">
        <f t="shared" si="0"/>
        <v>9.9999999999988987E-4</v>
      </c>
      <c r="I18" s="10">
        <f t="shared" si="1"/>
        <v>0.99970158161742761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48</v>
      </c>
      <c r="B19" s="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48</v>
      </c>
      <c r="B20" s="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69</v>
      </c>
      <c r="B21" s="9" t="s">
        <v>98</v>
      </c>
      <c r="C21" s="9">
        <v>23</v>
      </c>
      <c r="D21" s="9">
        <v>6800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1836.0000000000002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69</v>
      </c>
      <c r="B22" s="9" t="s">
        <v>99</v>
      </c>
      <c r="C22" s="9">
        <v>24</v>
      </c>
      <c r="D22" s="9">
        <v>6800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2856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69</v>
      </c>
      <c r="B23" s="9" t="s">
        <v>100</v>
      </c>
      <c r="C23" s="9">
        <v>25</v>
      </c>
      <c r="D23" s="9">
        <v>6800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3604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69</v>
      </c>
      <c r="B24" s="9" t="s">
        <v>101</v>
      </c>
      <c r="C24" s="9">
        <v>26</v>
      </c>
      <c r="D24" s="9">
        <v>6800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3332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69</v>
      </c>
      <c r="B25" s="9" t="s">
        <v>102</v>
      </c>
      <c r="C25" s="9">
        <v>29</v>
      </c>
      <c r="D25" s="9">
        <v>6800</v>
      </c>
      <c r="E25" s="9">
        <v>1.2</v>
      </c>
      <c r="F25" s="9" t="s">
        <v>16</v>
      </c>
      <c r="G25" s="9">
        <v>1.2</v>
      </c>
      <c r="H25" s="9">
        <f t="shared" si="0"/>
        <v>0</v>
      </c>
      <c r="I25" s="10">
        <f t="shared" si="1"/>
        <v>1</v>
      </c>
      <c r="J25" s="17">
        <f t="shared" si="2"/>
        <v>8160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69</v>
      </c>
      <c r="B26" s="9" t="s">
        <v>103</v>
      </c>
      <c r="C26" s="9">
        <v>32</v>
      </c>
      <c r="D26" s="9">
        <v>6800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1224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69</v>
      </c>
      <c r="B27" s="9" t="s">
        <v>104</v>
      </c>
      <c r="C27" s="9">
        <v>35</v>
      </c>
      <c r="D27" s="9">
        <v>6800</v>
      </c>
      <c r="E27" s="9">
        <v>0.13</v>
      </c>
      <c r="F27" s="9" t="s">
        <v>16</v>
      </c>
      <c r="G27" s="9">
        <v>0.13</v>
      </c>
      <c r="H27" s="9">
        <f t="shared" si="0"/>
        <v>0</v>
      </c>
      <c r="I27" s="10">
        <f t="shared" si="1"/>
        <v>1</v>
      </c>
      <c r="J27" s="17">
        <f t="shared" si="2"/>
        <v>884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9" t="s">
        <v>105</v>
      </c>
      <c r="C28" s="9">
        <v>41</v>
      </c>
      <c r="D28" s="9">
        <v>301.392</v>
      </c>
      <c r="E28" s="9">
        <v>27.44</v>
      </c>
      <c r="F28" s="9" t="s">
        <v>10</v>
      </c>
      <c r="G28" s="9">
        <v>27.44</v>
      </c>
      <c r="H28" s="9">
        <f t="shared" si="0"/>
        <v>0</v>
      </c>
      <c r="I28" s="10">
        <f t="shared" si="1"/>
        <v>1</v>
      </c>
      <c r="J28" s="17">
        <f t="shared" si="2"/>
        <v>8270.1964800000005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9" t="s">
        <v>106</v>
      </c>
      <c r="C29" s="9">
        <v>42</v>
      </c>
      <c r="D29" s="9">
        <v>301.392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7766.8718399999998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42</v>
      </c>
      <c r="B30" s="9" t="s">
        <v>107</v>
      </c>
      <c r="C30" s="9">
        <v>43</v>
      </c>
      <c r="D30" s="9">
        <v>301.392</v>
      </c>
      <c r="E30" s="9">
        <v>57.78</v>
      </c>
      <c r="F30" s="9" t="s">
        <v>10</v>
      </c>
      <c r="G30" s="9">
        <v>57.78</v>
      </c>
      <c r="H30" s="9">
        <f t="shared" si="0"/>
        <v>0</v>
      </c>
      <c r="I30" s="10">
        <f t="shared" si="1"/>
        <v>1</v>
      </c>
      <c r="J30" s="17">
        <f t="shared" si="2"/>
        <v>17414.429759999999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108</v>
      </c>
      <c r="C31" s="9">
        <v>44</v>
      </c>
      <c r="D31" s="9">
        <v>301.392</v>
      </c>
      <c r="E31" s="9">
        <v>45.3</v>
      </c>
      <c r="F31" s="9" t="s">
        <v>10</v>
      </c>
      <c r="G31" s="9">
        <v>45.3</v>
      </c>
      <c r="H31" s="9">
        <f t="shared" si="0"/>
        <v>0</v>
      </c>
      <c r="I31" s="10">
        <f t="shared" si="1"/>
        <v>1</v>
      </c>
      <c r="J31" s="17">
        <f t="shared" si="2"/>
        <v>13653.057599999998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109</v>
      </c>
      <c r="C32" s="9">
        <v>45</v>
      </c>
      <c r="D32" s="9">
        <v>301.392</v>
      </c>
      <c r="E32" s="9">
        <v>129.11000000000001</v>
      </c>
      <c r="F32" s="9" t="s">
        <v>10</v>
      </c>
      <c r="G32" s="9">
        <v>129.11000000000001</v>
      </c>
      <c r="H32" s="9">
        <f t="shared" si="0"/>
        <v>0</v>
      </c>
      <c r="I32" s="10">
        <f t="shared" si="1"/>
        <v>1</v>
      </c>
      <c r="J32" s="17">
        <f t="shared" si="2"/>
        <v>38912.721120000002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110</v>
      </c>
      <c r="C33" s="9">
        <v>46</v>
      </c>
      <c r="D33" s="9">
        <v>301.392</v>
      </c>
      <c r="E33" s="9">
        <v>12.27</v>
      </c>
      <c r="F33" s="9" t="s">
        <v>10</v>
      </c>
      <c r="G33" s="9">
        <v>12.27</v>
      </c>
      <c r="H33" s="9">
        <f t="shared" si="0"/>
        <v>0</v>
      </c>
      <c r="I33" s="10">
        <f t="shared" si="1"/>
        <v>1</v>
      </c>
      <c r="J33" s="17">
        <f t="shared" si="2"/>
        <v>3698.0798399999999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111</v>
      </c>
      <c r="C34" s="9">
        <v>47</v>
      </c>
      <c r="D34" s="9">
        <v>301.392</v>
      </c>
      <c r="E34" s="9">
        <v>15.17</v>
      </c>
      <c r="F34" s="9" t="s">
        <v>10</v>
      </c>
      <c r="G34" s="9">
        <v>0</v>
      </c>
      <c r="H34" s="9">
        <f t="shared" si="0"/>
        <v>15.17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48</v>
      </c>
      <c r="B35" s="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48</v>
      </c>
      <c r="B36" s="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48</v>
      </c>
      <c r="B37" s="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48</v>
      </c>
      <c r="B38" s="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48</v>
      </c>
      <c r="B39" s="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48</v>
      </c>
      <c r="B40" s="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50</v>
      </c>
      <c r="B41" s="9" t="s">
        <v>118</v>
      </c>
      <c r="C41" s="9">
        <v>63</v>
      </c>
      <c r="D41" s="9">
        <v>1500</v>
      </c>
      <c r="E41" s="9">
        <v>0.96</v>
      </c>
      <c r="F41" s="9" t="s">
        <v>14</v>
      </c>
      <c r="G41" s="9">
        <v>0.96</v>
      </c>
      <c r="H41" s="9">
        <f t="shared" si="0"/>
        <v>0</v>
      </c>
      <c r="I41" s="10">
        <f t="shared" si="1"/>
        <v>1</v>
      </c>
      <c r="J41" s="17">
        <f t="shared" si="2"/>
        <v>1440</v>
      </c>
      <c r="K41" s="16"/>
      <c r="L41" s="17">
        <f t="shared" si="3"/>
        <v>0</v>
      </c>
    </row>
    <row r="42" spans="1:12" x14ac:dyDescent="0.25">
      <c r="A42" s="9" t="s">
        <v>51</v>
      </c>
      <c r="B42" s="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69</v>
      </c>
      <c r="B43" s="9" t="s">
        <v>120</v>
      </c>
      <c r="C43" s="9">
        <v>69</v>
      </c>
      <c r="D43" s="9">
        <v>6800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3196</v>
      </c>
      <c r="K43" s="16"/>
      <c r="L43" s="17">
        <f t="shared" si="3"/>
        <v>0</v>
      </c>
    </row>
    <row r="44" spans="1:12" x14ac:dyDescent="0.25">
      <c r="A44" s="9" t="s">
        <v>69</v>
      </c>
      <c r="B44" s="9" t="s">
        <v>121</v>
      </c>
      <c r="C44" s="9">
        <v>73</v>
      </c>
      <c r="D44" s="9">
        <v>6800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5984</v>
      </c>
      <c r="K44" s="16"/>
      <c r="L44" s="17">
        <f t="shared" si="3"/>
        <v>0</v>
      </c>
    </row>
    <row r="45" spans="1:12" x14ac:dyDescent="0.25">
      <c r="A45" s="9" t="s">
        <v>69</v>
      </c>
      <c r="B45" s="9" t="s">
        <v>122</v>
      </c>
      <c r="C45" s="9">
        <v>77</v>
      </c>
      <c r="D45" s="9">
        <v>6800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1224</v>
      </c>
      <c r="K45" s="16"/>
      <c r="L45" s="17">
        <f t="shared" si="3"/>
        <v>0</v>
      </c>
    </row>
    <row r="46" spans="1:12" x14ac:dyDescent="0.25">
      <c r="A46" s="9" t="s">
        <v>69</v>
      </c>
      <c r="B46" s="9" t="s">
        <v>123</v>
      </c>
      <c r="C46" s="9">
        <v>80</v>
      </c>
      <c r="D46" s="9">
        <v>6800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1020</v>
      </c>
      <c r="K46" s="16"/>
      <c r="L46" s="17">
        <f t="shared" si="3"/>
        <v>0</v>
      </c>
    </row>
    <row r="47" spans="1:12" x14ac:dyDescent="0.25">
      <c r="A47" s="9" t="s">
        <v>42</v>
      </c>
      <c r="B47" s="9" t="s">
        <v>124</v>
      </c>
      <c r="C47" s="9">
        <v>84</v>
      </c>
      <c r="D47" s="9">
        <v>301.392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2"/>
        <v>11826.622080000001</v>
      </c>
      <c r="K47" s="16"/>
      <c r="L47" s="17">
        <f t="shared" si="3"/>
        <v>0</v>
      </c>
    </row>
    <row r="48" spans="1:12" x14ac:dyDescent="0.25">
      <c r="A48" s="9" t="s">
        <v>42</v>
      </c>
      <c r="B48" s="9" t="s">
        <v>125</v>
      </c>
      <c r="C48" s="9">
        <v>85</v>
      </c>
      <c r="D48" s="9">
        <v>301.392</v>
      </c>
      <c r="E48" s="9">
        <v>129.97</v>
      </c>
      <c r="F48" s="9" t="s">
        <v>10</v>
      </c>
      <c r="G48" s="9">
        <v>127.9</v>
      </c>
      <c r="H48" s="9">
        <f t="shared" si="0"/>
        <v>2.0699999999999932</v>
      </c>
      <c r="I48" s="10">
        <f t="shared" si="1"/>
        <v>0.9840732476725399</v>
      </c>
      <c r="J48" s="17">
        <f t="shared" si="2"/>
        <v>38548.036800000002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126</v>
      </c>
      <c r="C49" s="9">
        <v>86</v>
      </c>
      <c r="D49" s="9">
        <v>301.392</v>
      </c>
      <c r="E49" s="9">
        <v>12.27</v>
      </c>
      <c r="F49" s="9" t="s">
        <v>10</v>
      </c>
      <c r="G49" s="9">
        <v>0</v>
      </c>
      <c r="H49" s="9">
        <f t="shared" si="0"/>
        <v>12.27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127</v>
      </c>
      <c r="C50" s="9">
        <v>87</v>
      </c>
      <c r="D50" s="9">
        <v>301.392</v>
      </c>
      <c r="E50" s="9">
        <v>16.190000000000001</v>
      </c>
      <c r="F50" s="9" t="s">
        <v>10</v>
      </c>
      <c r="G50" s="9">
        <v>0</v>
      </c>
      <c r="H50" s="9">
        <f t="shared" si="0"/>
        <v>16.190000000000001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48</v>
      </c>
      <c r="B51" s="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48</v>
      </c>
      <c r="B52" s="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48</v>
      </c>
      <c r="B53" s="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50</v>
      </c>
      <c r="B54" s="9" t="s">
        <v>131</v>
      </c>
      <c r="C54" s="9">
        <v>93</v>
      </c>
      <c r="D54" s="9">
        <v>1500</v>
      </c>
      <c r="E54" s="9">
        <v>0.87</v>
      </c>
      <c r="F54" s="9" t="s">
        <v>14</v>
      </c>
      <c r="G54" s="9">
        <v>0.87</v>
      </c>
      <c r="H54" s="9">
        <f t="shared" si="0"/>
        <v>0</v>
      </c>
      <c r="I54" s="10">
        <f t="shared" si="1"/>
        <v>1</v>
      </c>
      <c r="J54" s="17">
        <f t="shared" si="2"/>
        <v>1305</v>
      </c>
      <c r="K54" s="16"/>
      <c r="L54" s="17">
        <f t="shared" si="3"/>
        <v>0</v>
      </c>
    </row>
    <row r="55" spans="1:12" x14ac:dyDescent="0.25">
      <c r="A55" s="9" t="s">
        <v>69</v>
      </c>
      <c r="B55" s="9" t="s">
        <v>132</v>
      </c>
      <c r="C55" s="9">
        <v>97</v>
      </c>
      <c r="D55" s="9">
        <v>6800</v>
      </c>
      <c r="E55" s="9">
        <v>0.13</v>
      </c>
      <c r="F55" s="9" t="s">
        <v>16</v>
      </c>
      <c r="G55" s="9">
        <v>0.13</v>
      </c>
      <c r="H55" s="9">
        <f t="shared" si="0"/>
        <v>0</v>
      </c>
      <c r="I55" s="10">
        <f t="shared" si="1"/>
        <v>1</v>
      </c>
      <c r="J55" s="17">
        <f t="shared" si="2"/>
        <v>884</v>
      </c>
      <c r="K55" s="16"/>
      <c r="L55" s="17">
        <f t="shared" si="3"/>
        <v>0</v>
      </c>
    </row>
    <row r="56" spans="1:12" x14ac:dyDescent="0.25">
      <c r="A56" s="9" t="s">
        <v>69</v>
      </c>
      <c r="B56" s="9" t="s">
        <v>133</v>
      </c>
      <c r="C56" s="9">
        <v>100</v>
      </c>
      <c r="D56" s="9">
        <v>6800</v>
      </c>
      <c r="E56" s="9">
        <v>0.19</v>
      </c>
      <c r="F56" s="9" t="s">
        <v>16</v>
      </c>
      <c r="G56" s="9">
        <v>0.19</v>
      </c>
      <c r="H56" s="9">
        <f t="shared" si="0"/>
        <v>0</v>
      </c>
      <c r="I56" s="10">
        <f t="shared" si="1"/>
        <v>1</v>
      </c>
      <c r="J56" s="17">
        <f t="shared" si="2"/>
        <v>1292</v>
      </c>
      <c r="K56" s="16"/>
      <c r="L56" s="17">
        <f t="shared" si="3"/>
        <v>0</v>
      </c>
    </row>
    <row r="57" spans="1:12" x14ac:dyDescent="0.25">
      <c r="A57" s="9" t="s">
        <v>69</v>
      </c>
      <c r="B57" s="9" t="s">
        <v>134</v>
      </c>
      <c r="C57" s="9">
        <v>103</v>
      </c>
      <c r="D57" s="9">
        <v>6800</v>
      </c>
      <c r="E57" s="9">
        <v>2.9000000000000001E-2</v>
      </c>
      <c r="F57" s="9" t="s">
        <v>16</v>
      </c>
      <c r="G57" s="9">
        <v>0.03</v>
      </c>
      <c r="H57" s="9">
        <f t="shared" si="0"/>
        <v>-9.9999999999999742E-4</v>
      </c>
      <c r="I57" s="10">
        <f t="shared" si="1"/>
        <v>1.0344827586206895</v>
      </c>
      <c r="J57" s="17">
        <f t="shared" si="2"/>
        <v>204</v>
      </c>
      <c r="K57" s="16"/>
      <c r="L57" s="17">
        <f t="shared" si="3"/>
        <v>0</v>
      </c>
    </row>
    <row r="58" spans="1:12" x14ac:dyDescent="0.25">
      <c r="A58" s="9" t="s">
        <v>42</v>
      </c>
      <c r="B58" s="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42</v>
      </c>
      <c r="B59" s="9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24.14</v>
      </c>
      <c r="H59" s="9">
        <f t="shared" si="0"/>
        <v>0</v>
      </c>
      <c r="I59" s="10">
        <f t="shared" si="1"/>
        <v>1</v>
      </c>
      <c r="J59" s="17">
        <f t="shared" si="2"/>
        <v>7275.6028800000004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137</v>
      </c>
      <c r="C60" s="9">
        <v>108</v>
      </c>
      <c r="D60" s="9">
        <v>301.392</v>
      </c>
      <c r="E60" s="9">
        <v>3.5</v>
      </c>
      <c r="F60" s="9" t="s">
        <v>10</v>
      </c>
      <c r="G60" s="9">
        <v>0</v>
      </c>
      <c r="H60" s="9">
        <f t="shared" si="0"/>
        <v>3.5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48</v>
      </c>
      <c r="B61" s="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9" t="s">
        <v>48</v>
      </c>
      <c r="B62" s="9" t="s">
        <v>139</v>
      </c>
      <c r="C62" s="9">
        <v>112</v>
      </c>
      <c r="D62" s="9">
        <v>225</v>
      </c>
      <c r="E62" s="9">
        <v>2.37</v>
      </c>
      <c r="F62" s="9" t="s">
        <v>14</v>
      </c>
      <c r="G62" s="9">
        <v>2.37</v>
      </c>
      <c r="H62" s="9">
        <f t="shared" si="0"/>
        <v>0</v>
      </c>
      <c r="I62" s="10">
        <f t="shared" si="1"/>
        <v>1</v>
      </c>
      <c r="J62" s="17">
        <f t="shared" si="2"/>
        <v>533.25</v>
      </c>
      <c r="K62" s="16"/>
      <c r="L62" s="17">
        <f t="shared" si="3"/>
        <v>0</v>
      </c>
    </row>
    <row r="63" spans="1:12" x14ac:dyDescent="0.25">
      <c r="A63" s="9" t="s">
        <v>48</v>
      </c>
      <c r="B63" s="9" t="s">
        <v>139</v>
      </c>
      <c r="C63" s="9">
        <v>113</v>
      </c>
      <c r="D63" s="9">
        <v>1500</v>
      </c>
      <c r="E63" s="9">
        <v>0.38</v>
      </c>
      <c r="F63" s="9" t="s">
        <v>14</v>
      </c>
      <c r="G63" s="9">
        <v>0.38</v>
      </c>
      <c r="H63" s="9">
        <f t="shared" si="0"/>
        <v>0</v>
      </c>
      <c r="I63" s="10">
        <f t="shared" si="1"/>
        <v>1</v>
      </c>
      <c r="J63" s="17">
        <f t="shared" si="2"/>
        <v>570</v>
      </c>
      <c r="K63" s="16"/>
      <c r="L63" s="17">
        <f t="shared" si="3"/>
        <v>0</v>
      </c>
    </row>
    <row r="64" spans="1:12" x14ac:dyDescent="0.25">
      <c r="A64" s="9" t="s">
        <v>48</v>
      </c>
      <c r="B64" s="9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44</v>
      </c>
      <c r="H64" s="9">
        <f t="shared" si="0"/>
        <v>0</v>
      </c>
      <c r="I64" s="10">
        <f t="shared" si="1"/>
        <v>1</v>
      </c>
      <c r="J64" s="17">
        <f t="shared" si="2"/>
        <v>2200</v>
      </c>
      <c r="K64" s="16"/>
      <c r="L64" s="17">
        <f t="shared" si="3"/>
        <v>0</v>
      </c>
    </row>
    <row r="65" spans="1:12" x14ac:dyDescent="0.25">
      <c r="A65" s="9" t="s">
        <v>51</v>
      </c>
      <c r="B65" s="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50</v>
      </c>
      <c r="B66" s="9" t="s">
        <v>142</v>
      </c>
      <c r="C66" s="9">
        <v>120</v>
      </c>
      <c r="D66" s="9">
        <v>193.75200000000001</v>
      </c>
      <c r="E66" s="9">
        <v>108.14700000000001</v>
      </c>
      <c r="F66" s="9" t="s">
        <v>10</v>
      </c>
      <c r="G66" s="9">
        <v>83.61</v>
      </c>
      <c r="H66" s="9">
        <f t="shared" si="0"/>
        <v>24.537000000000006</v>
      </c>
      <c r="I66" s="10">
        <f t="shared" si="1"/>
        <v>0.77311437210463529</v>
      </c>
      <c r="J66" s="17">
        <f t="shared" si="2"/>
        <v>16199.604720000001</v>
      </c>
      <c r="K66" s="16"/>
      <c r="L66" s="17">
        <f t="shared" si="3"/>
        <v>0</v>
      </c>
    </row>
    <row r="67" spans="1:12" x14ac:dyDescent="0.25">
      <c r="A67" s="9" t="s">
        <v>50</v>
      </c>
      <c r="B67" s="9" t="s">
        <v>143</v>
      </c>
      <c r="C67" s="9">
        <v>124</v>
      </c>
      <c r="D67" s="9">
        <v>193.75200000000001</v>
      </c>
      <c r="E67" s="9">
        <v>133.756</v>
      </c>
      <c r="F67" s="9" t="s">
        <v>10</v>
      </c>
      <c r="G67" s="9">
        <v>126.92</v>
      </c>
      <c r="H67" s="9">
        <f t="shared" si="0"/>
        <v>6.8359999999999985</v>
      </c>
      <c r="I67" s="10">
        <f t="shared" si="1"/>
        <v>0.94889201232094267</v>
      </c>
      <c r="J67" s="17">
        <f t="shared" si="2"/>
        <v>24591.003840000001</v>
      </c>
      <c r="K67" s="16"/>
      <c r="L67" s="17">
        <f t="shared" si="3"/>
        <v>0</v>
      </c>
    </row>
    <row r="68" spans="1:12" x14ac:dyDescent="0.25">
      <c r="A68" s="9" t="s">
        <v>50</v>
      </c>
      <c r="B68" s="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50</v>
      </c>
      <c r="B69" s="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30.1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44" si="6">D69*G69</f>
        <v>1974.56</v>
      </c>
      <c r="K69" s="16"/>
      <c r="L69" s="17">
        <f t="shared" ref="L69:L144" si="7">D69*E69*K69</f>
        <v>0</v>
      </c>
    </row>
    <row r="70" spans="1:12" x14ac:dyDescent="0.25">
      <c r="A70" s="9" t="s">
        <v>50</v>
      </c>
      <c r="B70" s="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13.8</v>
      </c>
      <c r="H70" s="9">
        <f t="shared" si="4"/>
        <v>53.09</v>
      </c>
      <c r="I70" s="10">
        <f t="shared" si="5"/>
        <v>0.20630886530124085</v>
      </c>
      <c r="J70" s="17">
        <f t="shared" si="6"/>
        <v>905.28</v>
      </c>
      <c r="K70" s="16"/>
      <c r="L70" s="17">
        <f t="shared" si="7"/>
        <v>0</v>
      </c>
    </row>
    <row r="71" spans="1:12" x14ac:dyDescent="0.25">
      <c r="A71" s="9" t="s">
        <v>50</v>
      </c>
      <c r="B71" s="9" t="s">
        <v>276</v>
      </c>
      <c r="C71" s="9">
        <v>138</v>
      </c>
      <c r="D71" s="9">
        <v>161.46</v>
      </c>
      <c r="E71" s="9">
        <v>18.672999999999998</v>
      </c>
      <c r="F71" s="9" t="s">
        <v>10</v>
      </c>
      <c r="G71" s="9">
        <v>18.670000000000002</v>
      </c>
      <c r="H71" s="9">
        <f t="shared" si="4"/>
        <v>2.999999999996561E-3</v>
      </c>
      <c r="I71" s="10">
        <f t="shared" si="5"/>
        <v>0.99983934022385279</v>
      </c>
      <c r="J71" s="17">
        <f t="shared" si="6"/>
        <v>3014.4582000000005</v>
      </c>
      <c r="K71" s="16"/>
      <c r="L71" s="17">
        <f t="shared" si="7"/>
        <v>0</v>
      </c>
    </row>
    <row r="72" spans="1:12" x14ac:dyDescent="0.25">
      <c r="A72" s="9" t="s">
        <v>50</v>
      </c>
      <c r="B72" s="9" t="s">
        <v>310</v>
      </c>
      <c r="C72" s="9">
        <v>139</v>
      </c>
      <c r="D72" s="9">
        <v>35</v>
      </c>
      <c r="E72" s="9">
        <v>255.5</v>
      </c>
      <c r="F72" s="9" t="s">
        <v>10</v>
      </c>
      <c r="G72" s="9">
        <v>255.5</v>
      </c>
      <c r="H72" s="9">
        <f t="shared" si="4"/>
        <v>0</v>
      </c>
      <c r="I72" s="10">
        <f t="shared" si="5"/>
        <v>1</v>
      </c>
      <c r="J72" s="17">
        <f t="shared" si="6"/>
        <v>8942.5</v>
      </c>
      <c r="K72" s="16"/>
      <c r="L72" s="17">
        <f t="shared" si="7"/>
        <v>0</v>
      </c>
    </row>
    <row r="73" spans="1:12" x14ac:dyDescent="0.25">
      <c r="A73" s="9" t="s">
        <v>50</v>
      </c>
      <c r="B73" s="9" t="s">
        <v>147</v>
      </c>
      <c r="C73" s="9">
        <v>140</v>
      </c>
      <c r="D73" s="9">
        <v>8.0730000000000004</v>
      </c>
      <c r="E73" s="9">
        <v>348.5</v>
      </c>
      <c r="F73" s="9" t="s">
        <v>10</v>
      </c>
      <c r="G73" s="9">
        <v>348.5</v>
      </c>
      <c r="H73" s="9">
        <f t="shared" si="4"/>
        <v>0</v>
      </c>
      <c r="I73" s="10">
        <f t="shared" si="5"/>
        <v>1</v>
      </c>
      <c r="J73" s="17">
        <f t="shared" si="6"/>
        <v>2813.4405000000002</v>
      </c>
      <c r="K73" s="16"/>
      <c r="L73" s="17">
        <f t="shared" si="7"/>
        <v>0</v>
      </c>
    </row>
    <row r="74" spans="1:12" x14ac:dyDescent="0.25">
      <c r="A74" s="9" t="s">
        <v>50</v>
      </c>
      <c r="B74" s="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v>59.84</v>
      </c>
      <c r="H74" s="9">
        <f t="shared" si="4"/>
        <v>0</v>
      </c>
      <c r="I74" s="10">
        <f t="shared" si="5"/>
        <v>1</v>
      </c>
      <c r="J74" s="17">
        <f t="shared" si="6"/>
        <v>8373.5308800000003</v>
      </c>
      <c r="K74" s="16"/>
      <c r="L74" s="17">
        <f t="shared" si="7"/>
        <v>0</v>
      </c>
    </row>
    <row r="75" spans="1:12" x14ac:dyDescent="0.25">
      <c r="A75" s="9" t="s">
        <v>50</v>
      </c>
      <c r="B75" s="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v>176.74</v>
      </c>
      <c r="H75" s="9">
        <f t="shared" si="4"/>
        <v>0</v>
      </c>
      <c r="I75" s="10">
        <f t="shared" si="5"/>
        <v>1</v>
      </c>
      <c r="J75" s="17">
        <f t="shared" si="6"/>
        <v>24731.581679999999</v>
      </c>
      <c r="K75" s="16"/>
      <c r="L75" s="17">
        <f t="shared" si="7"/>
        <v>0</v>
      </c>
    </row>
    <row r="76" spans="1:12" x14ac:dyDescent="0.25">
      <c r="A76" s="9" t="s">
        <v>50</v>
      </c>
      <c r="B76" s="9" t="s">
        <v>150</v>
      </c>
      <c r="C76" s="9">
        <v>147</v>
      </c>
      <c r="D76" s="9">
        <v>193.75200000000001</v>
      </c>
      <c r="E76" s="9">
        <v>177.87</v>
      </c>
      <c r="F76" s="9" t="s">
        <v>10</v>
      </c>
      <c r="G76" s="9">
        <v>177.87</v>
      </c>
      <c r="H76" s="9">
        <f t="shared" si="4"/>
        <v>0</v>
      </c>
      <c r="I76" s="10">
        <f t="shared" si="5"/>
        <v>1</v>
      </c>
      <c r="J76" s="17">
        <f t="shared" si="6"/>
        <v>34462.668239999999</v>
      </c>
      <c r="K76" s="16"/>
      <c r="L76" s="17">
        <f t="shared" si="7"/>
        <v>0</v>
      </c>
    </row>
    <row r="77" spans="1:12" x14ac:dyDescent="0.25">
      <c r="A77" s="9" t="s">
        <v>51</v>
      </c>
      <c r="B77" s="9" t="s">
        <v>151</v>
      </c>
      <c r="C77" s="9">
        <v>150</v>
      </c>
      <c r="D77" s="9">
        <v>12000</v>
      </c>
      <c r="E77" s="9">
        <v>0.9166666</v>
      </c>
      <c r="F77" s="9" t="s">
        <v>12</v>
      </c>
      <c r="G77" s="9">
        <v>0.92</v>
      </c>
      <c r="H77" s="9">
        <f t="shared" si="4"/>
        <v>-3.3334000000000419E-3</v>
      </c>
      <c r="I77" s="10">
        <f t="shared" si="5"/>
        <v>1.0036364366281045</v>
      </c>
      <c r="J77" s="17">
        <f t="shared" si="6"/>
        <v>11040</v>
      </c>
      <c r="K77" s="16"/>
      <c r="L77" s="17">
        <f t="shared" si="7"/>
        <v>0</v>
      </c>
    </row>
    <row r="78" spans="1:12" x14ac:dyDescent="0.25">
      <c r="A78" s="9" t="s">
        <v>43</v>
      </c>
      <c r="B78" s="9" t="s">
        <v>151</v>
      </c>
      <c r="C78" s="9">
        <v>150</v>
      </c>
      <c r="D78" s="9">
        <v>12000</v>
      </c>
      <c r="E78" s="9">
        <v>8.3333400000000002E-2</v>
      </c>
      <c r="F78" s="9" t="s">
        <v>12</v>
      </c>
      <c r="G78" s="9">
        <v>0.08</v>
      </c>
      <c r="H78" s="9">
        <f t="shared" si="4"/>
        <v>3.3334000000000003E-3</v>
      </c>
      <c r="I78" s="10">
        <f t="shared" si="5"/>
        <v>0.95999923200061443</v>
      </c>
      <c r="J78" s="17">
        <f t="shared" si="6"/>
        <v>960</v>
      </c>
      <c r="K78" s="16"/>
      <c r="L78" s="17">
        <f t="shared" si="7"/>
        <v>0</v>
      </c>
    </row>
    <row r="79" spans="1:12" x14ac:dyDescent="0.25">
      <c r="A79" s="9" t="s">
        <v>50</v>
      </c>
      <c r="B79" s="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81.650000000000006</v>
      </c>
      <c r="H79" s="9">
        <f t="shared" si="4"/>
        <v>0</v>
      </c>
      <c r="I79" s="10">
        <f t="shared" si="5"/>
        <v>1</v>
      </c>
      <c r="J79" s="17">
        <f t="shared" si="6"/>
        <v>11425.4478</v>
      </c>
      <c r="K79" s="16"/>
      <c r="L79" s="17">
        <f t="shared" si="7"/>
        <v>0</v>
      </c>
    </row>
    <row r="80" spans="1:12" x14ac:dyDescent="0.25">
      <c r="A80" s="9" t="s">
        <v>50</v>
      </c>
      <c r="B80" s="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185.58</v>
      </c>
      <c r="H80" s="9">
        <f t="shared" si="4"/>
        <v>72.569999999999965</v>
      </c>
      <c r="I80" s="10">
        <f t="shared" si="5"/>
        <v>0.71888436955258583</v>
      </c>
      <c r="J80" s="17">
        <f t="shared" si="6"/>
        <v>25968.580559999999</v>
      </c>
      <c r="K80" s="16"/>
      <c r="L80" s="17">
        <f t="shared" si="7"/>
        <v>0</v>
      </c>
    </row>
    <row r="81" spans="1:12" x14ac:dyDescent="0.25">
      <c r="A81" s="9" t="s">
        <v>50</v>
      </c>
      <c r="B81" s="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126.32</v>
      </c>
      <c r="H81" s="9">
        <f t="shared" si="4"/>
        <v>0</v>
      </c>
      <c r="I81" s="10">
        <f t="shared" si="5"/>
        <v>1</v>
      </c>
      <c r="J81" s="17">
        <f t="shared" si="6"/>
        <v>24474.752639999999</v>
      </c>
      <c r="K81" s="16"/>
      <c r="L81" s="17">
        <f t="shared" si="7"/>
        <v>0</v>
      </c>
    </row>
    <row r="82" spans="1:12" x14ac:dyDescent="0.25">
      <c r="A82" s="9" t="s">
        <v>50</v>
      </c>
      <c r="B82" s="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4.74</v>
      </c>
      <c r="H82" s="9">
        <f t="shared" si="4"/>
        <v>5.0199999999999996</v>
      </c>
      <c r="I82" s="10">
        <f t="shared" si="5"/>
        <v>0.48565573770491804</v>
      </c>
      <c r="J82" s="17">
        <f t="shared" si="6"/>
        <v>663.27767999999992</v>
      </c>
      <c r="K82" s="16"/>
      <c r="L82" s="17">
        <f t="shared" si="7"/>
        <v>0</v>
      </c>
    </row>
    <row r="83" spans="1:12" x14ac:dyDescent="0.25">
      <c r="A83" s="9" t="s">
        <v>50</v>
      </c>
      <c r="B83" s="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4"/>
        <v>34.159999999999997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50</v>
      </c>
      <c r="B84" s="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26.08</v>
      </c>
      <c r="H84" s="9">
        <f t="shared" si="4"/>
        <v>91.02</v>
      </c>
      <c r="I84" s="10">
        <f t="shared" si="5"/>
        <v>0.22271562766865927</v>
      </c>
      <c r="J84" s="17">
        <f t="shared" si="6"/>
        <v>5053.0521600000002</v>
      </c>
      <c r="K84" s="16"/>
      <c r="L84" s="17">
        <f t="shared" si="7"/>
        <v>0</v>
      </c>
    </row>
    <row r="85" spans="1:12" x14ac:dyDescent="0.25">
      <c r="A85" s="9" t="s">
        <v>21</v>
      </c>
      <c r="B85" s="9" t="s">
        <v>164</v>
      </c>
      <c r="C85" s="9">
        <v>181</v>
      </c>
      <c r="D85" s="9">
        <v>215.28</v>
      </c>
      <c r="E85" s="9">
        <v>19.98</v>
      </c>
      <c r="F85" s="9" t="s">
        <v>10</v>
      </c>
      <c r="G85" s="9">
        <v>19.98</v>
      </c>
      <c r="H85" s="9">
        <f t="shared" si="4"/>
        <v>0</v>
      </c>
      <c r="I85" s="10">
        <f t="shared" si="5"/>
        <v>1</v>
      </c>
      <c r="J85" s="17">
        <f t="shared" si="6"/>
        <v>4301.2943999999998</v>
      </c>
      <c r="K85" s="16"/>
      <c r="L85" s="17">
        <f t="shared" si="7"/>
        <v>0</v>
      </c>
    </row>
    <row r="86" spans="1:12" x14ac:dyDescent="0.25">
      <c r="A86" s="9" t="s">
        <v>21</v>
      </c>
      <c r="B86" s="9" t="s">
        <v>165</v>
      </c>
      <c r="C86" s="9">
        <v>184</v>
      </c>
      <c r="D86" s="9">
        <v>96.876000000000005</v>
      </c>
      <c r="E86" s="9">
        <v>61.97</v>
      </c>
      <c r="F86" s="9" t="s">
        <v>10</v>
      </c>
      <c r="G86" s="9">
        <v>61.97</v>
      </c>
      <c r="H86" s="9">
        <f t="shared" si="4"/>
        <v>0</v>
      </c>
      <c r="I86" s="10">
        <f t="shared" si="5"/>
        <v>1</v>
      </c>
      <c r="J86" s="17">
        <f t="shared" si="6"/>
        <v>6003.4057199999997</v>
      </c>
      <c r="K86" s="16"/>
      <c r="L86" s="17">
        <f t="shared" si="7"/>
        <v>0</v>
      </c>
    </row>
    <row r="87" spans="1:12" x14ac:dyDescent="0.25">
      <c r="A87" s="9" t="s">
        <v>21</v>
      </c>
      <c r="B87" s="9" t="s">
        <v>166</v>
      </c>
      <c r="C87" s="9">
        <v>187</v>
      </c>
      <c r="D87" s="9">
        <v>48.438000000000002</v>
      </c>
      <c r="E87" s="9">
        <v>117.5</v>
      </c>
      <c r="F87" s="9" t="s">
        <v>10</v>
      </c>
      <c r="G87" s="9">
        <v>117.5</v>
      </c>
      <c r="H87" s="9">
        <f t="shared" si="4"/>
        <v>0</v>
      </c>
      <c r="I87" s="10">
        <f t="shared" si="5"/>
        <v>1</v>
      </c>
      <c r="J87" s="17">
        <f t="shared" si="6"/>
        <v>5691.4650000000001</v>
      </c>
      <c r="K87" s="16"/>
      <c r="L87" s="17">
        <f t="shared" si="7"/>
        <v>0</v>
      </c>
    </row>
    <row r="88" spans="1:12" x14ac:dyDescent="0.25">
      <c r="A88" s="9" t="s">
        <v>21</v>
      </c>
      <c r="B88" s="9" t="s">
        <v>167</v>
      </c>
      <c r="C88" s="9">
        <v>188</v>
      </c>
      <c r="D88" s="9">
        <v>48.438000000000002</v>
      </c>
      <c r="E88" s="9">
        <v>104.23399999999999</v>
      </c>
      <c r="F88" s="9" t="s">
        <v>10</v>
      </c>
      <c r="G88" s="9">
        <v>104.23</v>
      </c>
      <c r="H88" s="9">
        <f t="shared" si="4"/>
        <v>3.9999999999906777E-3</v>
      </c>
      <c r="I88" s="10">
        <f t="shared" si="5"/>
        <v>0.9999616248057257</v>
      </c>
      <c r="J88" s="17">
        <f t="shared" si="6"/>
        <v>5048.6927400000004</v>
      </c>
      <c r="K88" s="16"/>
      <c r="L88" s="17">
        <f t="shared" si="7"/>
        <v>0</v>
      </c>
    </row>
    <row r="89" spans="1:12" x14ac:dyDescent="0.25">
      <c r="A89" s="9" t="s">
        <v>21</v>
      </c>
      <c r="B89" s="9" t="s">
        <v>168</v>
      </c>
      <c r="C89" s="9">
        <v>189</v>
      </c>
      <c r="D89" s="9">
        <v>48.438000000000002</v>
      </c>
      <c r="E89" s="9">
        <v>106.96299999999999</v>
      </c>
      <c r="F89" s="9" t="s">
        <v>10</v>
      </c>
      <c r="G89" s="9">
        <v>106.96</v>
      </c>
      <c r="H89" s="9">
        <f t="shared" si="4"/>
        <v>3.0000000000001137E-3</v>
      </c>
      <c r="I89" s="10">
        <f t="shared" si="5"/>
        <v>0.99997195291829888</v>
      </c>
      <c r="J89" s="17">
        <f t="shared" si="6"/>
        <v>5180.9284799999996</v>
      </c>
      <c r="K89" s="16"/>
      <c r="L89" s="17">
        <f t="shared" si="7"/>
        <v>0</v>
      </c>
    </row>
    <row r="90" spans="1:12" x14ac:dyDescent="0.25">
      <c r="A90" s="9" t="s">
        <v>21</v>
      </c>
      <c r="B90" s="9" t="s">
        <v>280</v>
      </c>
      <c r="C90" s="9">
        <v>195</v>
      </c>
      <c r="D90" s="9">
        <v>91.5</v>
      </c>
      <c r="E90" s="9">
        <v>176.74</v>
      </c>
      <c r="F90" s="9" t="s">
        <v>10</v>
      </c>
      <c r="G90" s="9">
        <v>176.74</v>
      </c>
      <c r="H90" s="9">
        <f t="shared" si="4"/>
        <v>0</v>
      </c>
      <c r="I90" s="10">
        <f t="shared" si="5"/>
        <v>1</v>
      </c>
      <c r="J90" s="17">
        <f t="shared" si="6"/>
        <v>16171.710000000001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281</v>
      </c>
      <c r="C91" s="9">
        <v>199</v>
      </c>
      <c r="D91" s="9">
        <v>91.5</v>
      </c>
      <c r="E91" s="9">
        <v>59.84</v>
      </c>
      <c r="F91" s="9" t="s">
        <v>10</v>
      </c>
      <c r="G91" s="9">
        <v>59.84</v>
      </c>
      <c r="H91" s="9">
        <f t="shared" si="4"/>
        <v>0</v>
      </c>
      <c r="I91" s="10">
        <f t="shared" si="5"/>
        <v>1</v>
      </c>
      <c r="J91" s="17">
        <f t="shared" si="6"/>
        <v>5475.3600000000006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282</v>
      </c>
      <c r="C92" s="9">
        <v>202</v>
      </c>
      <c r="D92" s="9">
        <v>91.5</v>
      </c>
      <c r="E92" s="9">
        <v>258.14999999999998</v>
      </c>
      <c r="F92" s="9" t="s">
        <v>10</v>
      </c>
      <c r="G92" s="9">
        <v>179.25</v>
      </c>
      <c r="H92" s="9">
        <f t="shared" si="4"/>
        <v>78.899999999999977</v>
      </c>
      <c r="I92" s="10">
        <f t="shared" si="5"/>
        <v>0.69436374201045914</v>
      </c>
      <c r="J92" s="17">
        <f t="shared" si="6"/>
        <v>16401.375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283</v>
      </c>
      <c r="C93" s="9">
        <v>206</v>
      </c>
      <c r="D93" s="9">
        <v>91.5</v>
      </c>
      <c r="E93" s="9">
        <v>81.650000000000006</v>
      </c>
      <c r="F93" s="9" t="s">
        <v>10</v>
      </c>
      <c r="G93" s="9">
        <v>57.63</v>
      </c>
      <c r="H93" s="9">
        <f t="shared" si="4"/>
        <v>24.020000000000003</v>
      </c>
      <c r="I93" s="10">
        <f t="shared" si="5"/>
        <v>0.70581751377832214</v>
      </c>
      <c r="J93" s="17">
        <f t="shared" si="6"/>
        <v>5273.1450000000004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284</v>
      </c>
      <c r="C94" s="9">
        <v>209</v>
      </c>
      <c r="D94" s="9">
        <v>91.5</v>
      </c>
      <c r="E94" s="9">
        <v>34.159999999999997</v>
      </c>
      <c r="F94" s="9" t="s">
        <v>10</v>
      </c>
      <c r="G94" s="9">
        <v>0</v>
      </c>
      <c r="H94" s="9">
        <f t="shared" si="4"/>
        <v>34.159999999999997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21</v>
      </c>
      <c r="B95" s="9" t="s">
        <v>285</v>
      </c>
      <c r="C95" s="9">
        <v>212</v>
      </c>
      <c r="D95" s="9">
        <v>91.5</v>
      </c>
      <c r="E95" s="9">
        <v>9.76</v>
      </c>
      <c r="F95" s="9" t="s">
        <v>10</v>
      </c>
      <c r="G95" s="9">
        <v>0</v>
      </c>
      <c r="H95" s="9">
        <f t="shared" si="4"/>
        <v>9.76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67</v>
      </c>
      <c r="B96" s="9" t="s">
        <v>173</v>
      </c>
      <c r="C96" s="9">
        <v>215</v>
      </c>
      <c r="D96" s="9">
        <v>301.392</v>
      </c>
      <c r="E96" s="9">
        <v>19.14</v>
      </c>
      <c r="F96" s="9" t="s">
        <v>10</v>
      </c>
      <c r="G96" s="9">
        <v>19.14</v>
      </c>
      <c r="H96" s="9">
        <f t="shared" si="4"/>
        <v>0</v>
      </c>
      <c r="I96" s="10">
        <f t="shared" si="5"/>
        <v>1</v>
      </c>
      <c r="J96" s="17">
        <f t="shared" si="6"/>
        <v>5768.6428800000003</v>
      </c>
      <c r="K96" s="16"/>
      <c r="L96" s="17">
        <f t="shared" si="7"/>
        <v>0</v>
      </c>
    </row>
    <row r="97" spans="1:12" x14ac:dyDescent="0.25">
      <c r="A97" s="9" t="s">
        <v>67</v>
      </c>
      <c r="B97" s="9" t="s">
        <v>232</v>
      </c>
      <c r="C97" s="9">
        <v>217</v>
      </c>
      <c r="D97" s="9">
        <v>450</v>
      </c>
      <c r="E97" s="9">
        <v>2</v>
      </c>
      <c r="F97" s="9" t="s">
        <v>13</v>
      </c>
      <c r="G97" s="9">
        <v>2</v>
      </c>
      <c r="H97" s="9">
        <f t="shared" si="4"/>
        <v>0</v>
      </c>
      <c r="I97" s="10">
        <f t="shared" si="5"/>
        <v>1</v>
      </c>
      <c r="J97" s="17">
        <f t="shared" si="6"/>
        <v>900</v>
      </c>
      <c r="K97" s="16"/>
      <c r="L97" s="17">
        <f t="shared" si="7"/>
        <v>0</v>
      </c>
    </row>
    <row r="98" spans="1:12" x14ac:dyDescent="0.25">
      <c r="A98" s="9" t="s">
        <v>67</v>
      </c>
      <c r="B98" s="9" t="s">
        <v>174</v>
      </c>
      <c r="C98" s="9">
        <v>218</v>
      </c>
      <c r="D98" s="9">
        <v>350</v>
      </c>
      <c r="E98" s="9">
        <v>16</v>
      </c>
      <c r="F98" s="9" t="s">
        <v>13</v>
      </c>
      <c r="G98" s="9">
        <v>16</v>
      </c>
      <c r="H98" s="9">
        <f t="shared" si="4"/>
        <v>0</v>
      </c>
      <c r="I98" s="10">
        <f t="shared" si="5"/>
        <v>1</v>
      </c>
      <c r="J98" s="17">
        <f t="shared" si="6"/>
        <v>5600</v>
      </c>
      <c r="K98" s="16"/>
      <c r="L98" s="17">
        <f t="shared" si="7"/>
        <v>0</v>
      </c>
    </row>
    <row r="99" spans="1:12" x14ac:dyDescent="0.25">
      <c r="A99" s="9" t="s">
        <v>67</v>
      </c>
      <c r="B99" s="9" t="s">
        <v>175</v>
      </c>
      <c r="C99" s="9">
        <v>219</v>
      </c>
      <c r="D99" s="9">
        <v>82</v>
      </c>
      <c r="E99" s="9">
        <v>41.16</v>
      </c>
      <c r="F99" s="9" t="s">
        <v>19</v>
      </c>
      <c r="G99" s="9">
        <v>41.16</v>
      </c>
      <c r="H99" s="9">
        <f t="shared" si="4"/>
        <v>0</v>
      </c>
      <c r="I99" s="10">
        <f t="shared" si="5"/>
        <v>1</v>
      </c>
      <c r="J99" s="17">
        <f t="shared" si="6"/>
        <v>3375.12</v>
      </c>
      <c r="K99" s="16"/>
      <c r="L99" s="17">
        <f t="shared" si="7"/>
        <v>0</v>
      </c>
    </row>
    <row r="100" spans="1:12" x14ac:dyDescent="0.25">
      <c r="A100" s="9" t="s">
        <v>67</v>
      </c>
      <c r="B100" s="9" t="s">
        <v>176</v>
      </c>
      <c r="C100" s="9">
        <v>220</v>
      </c>
      <c r="D100" s="9">
        <v>32.799999999999997</v>
      </c>
      <c r="E100" s="9">
        <v>98.781000000000006</v>
      </c>
      <c r="F100" s="9" t="s">
        <v>19</v>
      </c>
      <c r="G100" s="9">
        <v>98.78</v>
      </c>
      <c r="H100" s="9">
        <f t="shared" si="4"/>
        <v>1.0000000000047748E-3</v>
      </c>
      <c r="I100" s="10">
        <f t="shared" si="5"/>
        <v>0.9999898765957016</v>
      </c>
      <c r="J100" s="17">
        <f t="shared" si="6"/>
        <v>3239.9839999999999</v>
      </c>
      <c r="K100" s="16"/>
      <c r="L100" s="17">
        <f t="shared" si="7"/>
        <v>0</v>
      </c>
    </row>
    <row r="101" spans="1:12" x14ac:dyDescent="0.25">
      <c r="A101" s="9" t="s">
        <v>67</v>
      </c>
      <c r="B101" s="9" t="s">
        <v>177</v>
      </c>
      <c r="C101" s="9">
        <v>221</v>
      </c>
      <c r="D101" s="9">
        <v>131.19999999999999</v>
      </c>
      <c r="E101" s="9">
        <v>26.83</v>
      </c>
      <c r="F101" s="9" t="s">
        <v>19</v>
      </c>
      <c r="G101" s="9">
        <v>26.83</v>
      </c>
      <c r="H101" s="9">
        <f t="shared" si="4"/>
        <v>0</v>
      </c>
      <c r="I101" s="10">
        <f t="shared" si="5"/>
        <v>1</v>
      </c>
      <c r="J101" s="17">
        <f t="shared" si="6"/>
        <v>3520.0959999999995</v>
      </c>
      <c r="K101" s="16"/>
      <c r="L101" s="17">
        <f t="shared" si="7"/>
        <v>0</v>
      </c>
    </row>
    <row r="102" spans="1:12" x14ac:dyDescent="0.25">
      <c r="A102" s="9" t="s">
        <v>67</v>
      </c>
      <c r="B102" s="9" t="s">
        <v>178</v>
      </c>
      <c r="C102" s="9">
        <v>222</v>
      </c>
      <c r="D102" s="9">
        <v>1000</v>
      </c>
      <c r="E102" s="9">
        <v>4</v>
      </c>
      <c r="F102" s="9" t="s">
        <v>13</v>
      </c>
      <c r="G102" s="9">
        <v>4</v>
      </c>
      <c r="H102" s="9">
        <f t="shared" si="4"/>
        <v>0</v>
      </c>
      <c r="I102" s="10">
        <f t="shared" si="5"/>
        <v>1</v>
      </c>
      <c r="J102" s="17">
        <f t="shared" si="6"/>
        <v>4000</v>
      </c>
      <c r="K102" s="16"/>
      <c r="L102" s="17">
        <f t="shared" si="7"/>
        <v>0</v>
      </c>
    </row>
    <row r="103" spans="1:12" x14ac:dyDescent="0.25">
      <c r="A103" s="9" t="s">
        <v>67</v>
      </c>
      <c r="B103" s="9" t="s">
        <v>179</v>
      </c>
      <c r="C103" s="9">
        <v>224</v>
      </c>
      <c r="D103" s="9">
        <v>183</v>
      </c>
      <c r="E103" s="9">
        <v>51.41</v>
      </c>
      <c r="F103" s="9" t="s">
        <v>10</v>
      </c>
      <c r="G103" s="9">
        <v>49.52</v>
      </c>
      <c r="H103" s="9">
        <f t="shared" si="4"/>
        <v>1.8899999999999935</v>
      </c>
      <c r="I103" s="10">
        <f t="shared" si="5"/>
        <v>0.96323672437269026</v>
      </c>
      <c r="J103" s="17">
        <f t="shared" si="6"/>
        <v>9062.16</v>
      </c>
      <c r="K103" s="16"/>
      <c r="L103" s="17">
        <f t="shared" si="7"/>
        <v>0</v>
      </c>
    </row>
    <row r="104" spans="1:12" x14ac:dyDescent="0.25">
      <c r="A104" s="9" t="s">
        <v>333</v>
      </c>
      <c r="B104" s="9" t="s">
        <v>179</v>
      </c>
      <c r="C104" s="9">
        <v>224</v>
      </c>
      <c r="D104" s="9">
        <v>183</v>
      </c>
      <c r="E104" s="9">
        <v>51.41</v>
      </c>
      <c r="F104" s="9" t="s">
        <v>10</v>
      </c>
      <c r="G104" s="9">
        <f>E104</f>
        <v>51.41</v>
      </c>
      <c r="H104" s="9">
        <f t="shared" ref="H104" si="8">E104-G104</f>
        <v>0</v>
      </c>
      <c r="I104" s="10">
        <f t="shared" ref="I104" si="9">G104/E104</f>
        <v>1</v>
      </c>
      <c r="J104" s="17">
        <f t="shared" si="6"/>
        <v>9408.0299999999988</v>
      </c>
      <c r="K104" s="16"/>
      <c r="L104" s="17">
        <f t="shared" ref="L104" si="10">D104*E104*K104</f>
        <v>0</v>
      </c>
    </row>
    <row r="105" spans="1:12" x14ac:dyDescent="0.25">
      <c r="A105" s="9" t="s">
        <v>67</v>
      </c>
      <c r="B105" s="9" t="s">
        <v>180</v>
      </c>
      <c r="C105" s="9">
        <v>225</v>
      </c>
      <c r="D105" s="9">
        <v>49.2</v>
      </c>
      <c r="E105" s="9">
        <v>62.857999999999997</v>
      </c>
      <c r="F105" s="9" t="s">
        <v>19</v>
      </c>
      <c r="G105" s="9">
        <v>62.86</v>
      </c>
      <c r="H105" s="9">
        <f t="shared" si="4"/>
        <v>-2.0000000000024443E-3</v>
      </c>
      <c r="I105" s="10">
        <f t="shared" si="5"/>
        <v>1.0000318177479399</v>
      </c>
      <c r="J105" s="17">
        <f t="shared" si="6"/>
        <v>3092.712</v>
      </c>
      <c r="K105" s="16"/>
      <c r="L105" s="17">
        <f t="shared" si="7"/>
        <v>0</v>
      </c>
    </row>
    <row r="106" spans="1:12" x14ac:dyDescent="0.25">
      <c r="A106" s="9" t="s">
        <v>67</v>
      </c>
      <c r="B106" s="9" t="s">
        <v>181</v>
      </c>
      <c r="C106" s="9">
        <v>226</v>
      </c>
      <c r="D106" s="9">
        <v>183</v>
      </c>
      <c r="E106" s="9">
        <v>46.722999999999999</v>
      </c>
      <c r="F106" s="9" t="s">
        <v>10</v>
      </c>
      <c r="G106" s="9">
        <v>46.72</v>
      </c>
      <c r="H106" s="9">
        <f t="shared" si="4"/>
        <v>3.0000000000001137E-3</v>
      </c>
      <c r="I106" s="10">
        <f t="shared" si="5"/>
        <v>0.99993579179419134</v>
      </c>
      <c r="J106" s="17">
        <f t="shared" si="6"/>
        <v>8549.76</v>
      </c>
      <c r="K106" s="16"/>
      <c r="L106" s="17">
        <f t="shared" si="7"/>
        <v>0</v>
      </c>
    </row>
    <row r="107" spans="1:12" x14ac:dyDescent="0.25">
      <c r="A107" s="9" t="s">
        <v>67</v>
      </c>
      <c r="B107" s="9" t="s">
        <v>182</v>
      </c>
      <c r="C107" s="9">
        <v>227</v>
      </c>
      <c r="D107" s="9">
        <v>49.2</v>
      </c>
      <c r="E107" s="9">
        <v>56.844999999999999</v>
      </c>
      <c r="F107" s="9" t="s">
        <v>19</v>
      </c>
      <c r="G107" s="9">
        <v>56.85</v>
      </c>
      <c r="H107" s="9">
        <f t="shared" si="4"/>
        <v>-5.000000000002558E-3</v>
      </c>
      <c r="I107" s="10">
        <f t="shared" si="5"/>
        <v>1.0000879584835958</v>
      </c>
      <c r="J107" s="17">
        <f t="shared" si="6"/>
        <v>2797.0200000000004</v>
      </c>
      <c r="K107" s="16"/>
      <c r="L107" s="17">
        <f t="shared" si="7"/>
        <v>0</v>
      </c>
    </row>
    <row r="108" spans="1:12" x14ac:dyDescent="0.25">
      <c r="A108" s="9" t="s">
        <v>67</v>
      </c>
      <c r="B108" s="9" t="s">
        <v>183</v>
      </c>
      <c r="C108" s="9">
        <v>228</v>
      </c>
      <c r="D108" s="9">
        <v>183</v>
      </c>
      <c r="E108" s="9">
        <v>2.67</v>
      </c>
      <c r="F108" s="9" t="s">
        <v>10</v>
      </c>
      <c r="G108" s="9">
        <v>2.67</v>
      </c>
      <c r="H108" s="9">
        <f t="shared" si="4"/>
        <v>0</v>
      </c>
      <c r="I108" s="10">
        <f t="shared" si="5"/>
        <v>1</v>
      </c>
      <c r="J108" s="17">
        <f t="shared" si="6"/>
        <v>488.61</v>
      </c>
      <c r="K108" s="16"/>
      <c r="L108" s="17">
        <f t="shared" si="7"/>
        <v>0</v>
      </c>
    </row>
    <row r="109" spans="1:12" x14ac:dyDescent="0.25">
      <c r="A109" s="9" t="s">
        <v>67</v>
      </c>
      <c r="B109" s="9" t="s">
        <v>184</v>
      </c>
      <c r="C109" s="9">
        <v>229</v>
      </c>
      <c r="D109" s="9">
        <v>49.2</v>
      </c>
      <c r="E109" s="9">
        <v>4.67</v>
      </c>
      <c r="F109" s="9" t="s">
        <v>19</v>
      </c>
      <c r="G109" s="9">
        <v>4.67</v>
      </c>
      <c r="H109" s="9">
        <f t="shared" si="4"/>
        <v>0</v>
      </c>
      <c r="I109" s="10">
        <f t="shared" si="5"/>
        <v>1</v>
      </c>
      <c r="J109" s="17">
        <f t="shared" si="6"/>
        <v>229.76400000000001</v>
      </c>
      <c r="K109" s="16"/>
      <c r="L109" s="17">
        <f t="shared" si="7"/>
        <v>0</v>
      </c>
    </row>
    <row r="110" spans="1:12" x14ac:dyDescent="0.25">
      <c r="A110" s="9" t="s">
        <v>67</v>
      </c>
      <c r="B110" s="9" t="s">
        <v>185</v>
      </c>
      <c r="C110" s="9">
        <v>230</v>
      </c>
      <c r="D110" s="9">
        <v>183</v>
      </c>
      <c r="E110" s="9">
        <v>8.92</v>
      </c>
      <c r="F110" s="9" t="s">
        <v>10</v>
      </c>
      <c r="G110" s="9">
        <v>8.92</v>
      </c>
      <c r="H110" s="9">
        <f t="shared" si="4"/>
        <v>0</v>
      </c>
      <c r="I110" s="10">
        <f t="shared" si="5"/>
        <v>1</v>
      </c>
      <c r="J110" s="17">
        <f t="shared" si="6"/>
        <v>1632.36</v>
      </c>
      <c r="K110" s="16"/>
      <c r="L110" s="17">
        <f t="shared" si="7"/>
        <v>0</v>
      </c>
    </row>
    <row r="111" spans="1:12" x14ac:dyDescent="0.25">
      <c r="A111" s="9" t="s">
        <v>67</v>
      </c>
      <c r="B111" s="9" t="s">
        <v>186</v>
      </c>
      <c r="C111" s="9">
        <v>231</v>
      </c>
      <c r="D111" s="9">
        <v>49.2</v>
      </c>
      <c r="E111" s="9">
        <v>19.18</v>
      </c>
      <c r="F111" s="9" t="s">
        <v>19</v>
      </c>
      <c r="G111" s="9">
        <v>19.18</v>
      </c>
      <c r="H111" s="9">
        <f t="shared" si="4"/>
        <v>0</v>
      </c>
      <c r="I111" s="10">
        <f t="shared" si="5"/>
        <v>1</v>
      </c>
      <c r="J111" s="17">
        <f t="shared" si="6"/>
        <v>943.65600000000006</v>
      </c>
      <c r="K111" s="16"/>
      <c r="L111" s="17">
        <f t="shared" si="7"/>
        <v>0</v>
      </c>
    </row>
    <row r="112" spans="1:12" x14ac:dyDescent="0.25">
      <c r="A112" s="9" t="s">
        <v>67</v>
      </c>
      <c r="B112" s="9" t="s">
        <v>187</v>
      </c>
      <c r="C112" s="9">
        <v>232</v>
      </c>
      <c r="D112" s="9">
        <v>183</v>
      </c>
      <c r="E112" s="9">
        <v>5.5590000000000002</v>
      </c>
      <c r="F112" s="9" t="s">
        <v>10</v>
      </c>
      <c r="G112" s="9">
        <v>5.56</v>
      </c>
      <c r="H112" s="9">
        <f t="shared" si="4"/>
        <v>-9.9999999999944578E-4</v>
      </c>
      <c r="I112" s="10">
        <f t="shared" si="5"/>
        <v>1.0001798884691491</v>
      </c>
      <c r="J112" s="17">
        <f t="shared" si="6"/>
        <v>1017.4799999999999</v>
      </c>
      <c r="K112" s="16"/>
      <c r="L112" s="17">
        <f t="shared" si="7"/>
        <v>0</v>
      </c>
    </row>
    <row r="113" spans="1:12" x14ac:dyDescent="0.25">
      <c r="A113" s="9" t="s">
        <v>67</v>
      </c>
      <c r="B113" s="9" t="s">
        <v>188</v>
      </c>
      <c r="C113" s="9">
        <v>233</v>
      </c>
      <c r="D113" s="9">
        <v>49.2</v>
      </c>
      <c r="E113" s="9">
        <v>10.683999999999999</v>
      </c>
      <c r="F113" s="9" t="s">
        <v>19</v>
      </c>
      <c r="G113" s="9">
        <v>10.68</v>
      </c>
      <c r="H113" s="9">
        <f t="shared" si="4"/>
        <v>3.9999999999995595E-3</v>
      </c>
      <c r="I113" s="10">
        <f t="shared" si="5"/>
        <v>0.99962560838637216</v>
      </c>
      <c r="J113" s="17">
        <f t="shared" si="6"/>
        <v>525.45600000000002</v>
      </c>
      <c r="K113" s="16"/>
      <c r="L113" s="17">
        <f t="shared" si="7"/>
        <v>0</v>
      </c>
    </row>
    <row r="114" spans="1:12" x14ac:dyDescent="0.25">
      <c r="A114" s="9" t="s">
        <v>67</v>
      </c>
      <c r="B114" s="9" t="s">
        <v>189</v>
      </c>
      <c r="C114" s="9">
        <v>234</v>
      </c>
      <c r="D114" s="9">
        <v>183</v>
      </c>
      <c r="E114" s="9">
        <v>15.42</v>
      </c>
      <c r="F114" s="9" t="s">
        <v>10</v>
      </c>
      <c r="G114" s="9">
        <v>15.42</v>
      </c>
      <c r="H114" s="9">
        <f t="shared" si="4"/>
        <v>0</v>
      </c>
      <c r="I114" s="10">
        <f t="shared" si="5"/>
        <v>1</v>
      </c>
      <c r="J114" s="17">
        <f t="shared" si="6"/>
        <v>2821.86</v>
      </c>
      <c r="K114" s="16"/>
      <c r="L114" s="17">
        <f t="shared" si="7"/>
        <v>0</v>
      </c>
    </row>
    <row r="115" spans="1:12" x14ac:dyDescent="0.25">
      <c r="A115" s="9" t="s">
        <v>67</v>
      </c>
      <c r="B115" s="9" t="s">
        <v>190</v>
      </c>
      <c r="C115" s="9">
        <v>235</v>
      </c>
      <c r="D115" s="9">
        <v>2.5</v>
      </c>
      <c r="E115" s="9">
        <v>1085</v>
      </c>
      <c r="F115" s="9" t="s">
        <v>23</v>
      </c>
      <c r="G115" s="9">
        <v>1085</v>
      </c>
      <c r="H115" s="9">
        <f t="shared" si="4"/>
        <v>0</v>
      </c>
      <c r="I115" s="10">
        <f t="shared" si="5"/>
        <v>1</v>
      </c>
      <c r="J115" s="17">
        <f t="shared" si="6"/>
        <v>2712.5</v>
      </c>
      <c r="K115" s="16"/>
      <c r="L115" s="17">
        <f t="shared" si="7"/>
        <v>0</v>
      </c>
    </row>
    <row r="116" spans="1:12" x14ac:dyDescent="0.25">
      <c r="A116" s="9" t="s">
        <v>67</v>
      </c>
      <c r="B116" s="9" t="s">
        <v>191</v>
      </c>
      <c r="C116" s="9">
        <v>237</v>
      </c>
      <c r="D116" s="9">
        <v>183</v>
      </c>
      <c r="E116" s="9">
        <v>3.8</v>
      </c>
      <c r="F116" s="9" t="s">
        <v>10</v>
      </c>
      <c r="G116" s="9">
        <v>3.8</v>
      </c>
      <c r="H116" s="9">
        <f t="shared" si="4"/>
        <v>0</v>
      </c>
      <c r="I116" s="10">
        <f t="shared" si="5"/>
        <v>1</v>
      </c>
      <c r="J116" s="17">
        <f t="shared" si="6"/>
        <v>695.4</v>
      </c>
      <c r="K116" s="16"/>
      <c r="L116" s="17">
        <f t="shared" si="7"/>
        <v>0</v>
      </c>
    </row>
    <row r="117" spans="1:12" x14ac:dyDescent="0.25">
      <c r="A117" s="9" t="s">
        <v>67</v>
      </c>
      <c r="B117" s="9" t="s">
        <v>192</v>
      </c>
      <c r="C117" s="9">
        <v>238</v>
      </c>
      <c r="D117" s="9">
        <v>183</v>
      </c>
      <c r="E117" s="9">
        <v>17.504999999999999</v>
      </c>
      <c r="F117" s="9" t="s">
        <v>10</v>
      </c>
      <c r="G117" s="9">
        <v>17.510000000000002</v>
      </c>
      <c r="H117" s="9">
        <f t="shared" si="4"/>
        <v>-5.000000000002558E-3</v>
      </c>
      <c r="I117" s="10">
        <f t="shared" si="5"/>
        <v>1.0002856326763783</v>
      </c>
      <c r="J117" s="17">
        <f t="shared" si="6"/>
        <v>3204.3300000000004</v>
      </c>
      <c r="K117" s="16"/>
      <c r="L117" s="17">
        <f t="shared" si="7"/>
        <v>0</v>
      </c>
    </row>
    <row r="118" spans="1:12" x14ac:dyDescent="0.25">
      <c r="A118" s="9" t="s">
        <v>67</v>
      </c>
      <c r="B118" s="9" t="s">
        <v>193</v>
      </c>
      <c r="C118" s="9">
        <v>239</v>
      </c>
      <c r="D118" s="9">
        <v>183</v>
      </c>
      <c r="E118" s="9">
        <v>7.4950000000000001</v>
      </c>
      <c r="F118" s="9" t="s">
        <v>10</v>
      </c>
      <c r="G118" s="9">
        <v>7.5</v>
      </c>
      <c r="H118" s="9">
        <f t="shared" si="4"/>
        <v>-4.9999999999998934E-3</v>
      </c>
      <c r="I118" s="10">
        <f t="shared" si="5"/>
        <v>1.0006671114076051</v>
      </c>
      <c r="J118" s="17">
        <f t="shared" si="6"/>
        <v>1372.5</v>
      </c>
      <c r="K118" s="16"/>
      <c r="L118" s="17">
        <f t="shared" si="7"/>
        <v>0</v>
      </c>
    </row>
    <row r="119" spans="1:12" x14ac:dyDescent="0.25">
      <c r="A119" s="9" t="s">
        <v>67</v>
      </c>
      <c r="B119" s="9" t="s">
        <v>194</v>
      </c>
      <c r="C119" s="9">
        <v>240</v>
      </c>
      <c r="D119" s="9">
        <v>183</v>
      </c>
      <c r="E119" s="9">
        <v>35.082000000000001</v>
      </c>
      <c r="F119" s="9" t="s">
        <v>10</v>
      </c>
      <c r="G119" s="9">
        <v>35.08</v>
      </c>
      <c r="H119" s="9">
        <f t="shared" si="4"/>
        <v>2.0000000000024443E-3</v>
      </c>
      <c r="I119" s="10">
        <f t="shared" si="5"/>
        <v>0.99994299070748527</v>
      </c>
      <c r="J119" s="17">
        <f t="shared" si="6"/>
        <v>6419.6399999999994</v>
      </c>
      <c r="K119" s="16"/>
      <c r="L119" s="17">
        <f t="shared" si="7"/>
        <v>0</v>
      </c>
    </row>
    <row r="120" spans="1:12" x14ac:dyDescent="0.25">
      <c r="A120" s="9" t="s">
        <v>72</v>
      </c>
      <c r="B120" s="9" t="s">
        <v>195</v>
      </c>
      <c r="C120" s="9">
        <v>245</v>
      </c>
      <c r="D120" s="9">
        <v>26.91</v>
      </c>
      <c r="E120" s="9">
        <v>189.15</v>
      </c>
      <c r="F120" s="9" t="s">
        <v>10</v>
      </c>
      <c r="G120" s="9">
        <v>189.15</v>
      </c>
      <c r="H120" s="9">
        <f t="shared" si="4"/>
        <v>0</v>
      </c>
      <c r="I120" s="10">
        <f t="shared" si="5"/>
        <v>1</v>
      </c>
      <c r="J120" s="17">
        <f t="shared" si="6"/>
        <v>5090.0264999999999</v>
      </c>
      <c r="K120" s="16"/>
      <c r="L120" s="17">
        <f t="shared" si="7"/>
        <v>0</v>
      </c>
    </row>
    <row r="121" spans="1:12" x14ac:dyDescent="0.25">
      <c r="A121" s="9" t="s">
        <v>18</v>
      </c>
      <c r="B121" s="9" t="s">
        <v>196</v>
      </c>
      <c r="C121" s="9">
        <v>246</v>
      </c>
      <c r="D121" s="9">
        <v>14500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14500</v>
      </c>
      <c r="K121" s="16"/>
      <c r="L121" s="17">
        <f t="shared" si="7"/>
        <v>0</v>
      </c>
    </row>
    <row r="122" spans="1:12" x14ac:dyDescent="0.25">
      <c r="A122" s="9" t="s">
        <v>18</v>
      </c>
      <c r="B122" s="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71</v>
      </c>
      <c r="B123" s="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9000</v>
      </c>
      <c r="K123" s="16"/>
      <c r="L123" s="17">
        <f t="shared" si="7"/>
        <v>0</v>
      </c>
    </row>
    <row r="124" spans="1:12" x14ac:dyDescent="0.25">
      <c r="A124" s="9" t="s">
        <v>71</v>
      </c>
      <c r="B124" s="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2" x14ac:dyDescent="0.25">
      <c r="A125" s="9" t="s">
        <v>71</v>
      </c>
      <c r="B125" s="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500</v>
      </c>
      <c r="K125" s="16"/>
      <c r="L125" s="17">
        <f t="shared" si="7"/>
        <v>0</v>
      </c>
    </row>
    <row r="126" spans="1:12" x14ac:dyDescent="0.25">
      <c r="A126" s="9" t="s">
        <v>71</v>
      </c>
      <c r="B126" s="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4000</v>
      </c>
      <c r="K126" s="16"/>
      <c r="L126" s="17">
        <f t="shared" si="7"/>
        <v>0</v>
      </c>
    </row>
    <row r="127" spans="1:12" x14ac:dyDescent="0.25">
      <c r="A127" s="9" t="s">
        <v>24</v>
      </c>
      <c r="B127" s="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6000</v>
      </c>
      <c r="K127" s="16"/>
      <c r="L127" s="17">
        <f t="shared" si="7"/>
        <v>0</v>
      </c>
    </row>
    <row r="128" spans="1:12" x14ac:dyDescent="0.25">
      <c r="A128" s="9" t="s">
        <v>71</v>
      </c>
      <c r="B128" s="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3" x14ac:dyDescent="0.25">
      <c r="A129" s="9" t="s">
        <v>24</v>
      </c>
      <c r="B129" s="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2000</v>
      </c>
      <c r="K129" s="16"/>
      <c r="L129" s="17">
        <f t="shared" si="7"/>
        <v>0</v>
      </c>
    </row>
    <row r="130" spans="1:13" x14ac:dyDescent="0.25">
      <c r="A130" s="9" t="s">
        <v>46</v>
      </c>
      <c r="B130" s="9" t="s">
        <v>204</v>
      </c>
      <c r="C130" s="9">
        <v>260</v>
      </c>
      <c r="D130" s="9">
        <v>4954</v>
      </c>
      <c r="E130" s="9">
        <v>17.37</v>
      </c>
      <c r="F130" s="9" t="s">
        <v>19</v>
      </c>
      <c r="G130" s="9">
        <v>0</v>
      </c>
      <c r="H130" s="9">
        <f t="shared" si="4"/>
        <v>17.37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3" x14ac:dyDescent="0.25">
      <c r="A131" s="9" t="s">
        <v>26</v>
      </c>
      <c r="B131" s="9" t="s">
        <v>204</v>
      </c>
      <c r="C131" s="9">
        <v>260</v>
      </c>
      <c r="D131" s="9">
        <v>4954</v>
      </c>
      <c r="E131" s="9">
        <v>1.56</v>
      </c>
      <c r="F131" s="9" t="s">
        <v>19</v>
      </c>
      <c r="G131" s="9">
        <v>1.56</v>
      </c>
      <c r="H131" s="9">
        <f t="shared" si="4"/>
        <v>0</v>
      </c>
      <c r="I131" s="10">
        <f t="shared" si="5"/>
        <v>1</v>
      </c>
      <c r="J131" s="17">
        <f t="shared" si="6"/>
        <v>7728.2400000000007</v>
      </c>
      <c r="K131" s="16"/>
      <c r="L131" s="17">
        <f t="shared" si="7"/>
        <v>0</v>
      </c>
    </row>
    <row r="132" spans="1:13" x14ac:dyDescent="0.25">
      <c r="A132" s="9" t="s">
        <v>27</v>
      </c>
      <c r="B132" s="9" t="s">
        <v>205</v>
      </c>
      <c r="C132" s="9">
        <v>262</v>
      </c>
      <c r="D132" s="9">
        <v>450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6"/>
        <v>1350</v>
      </c>
      <c r="K132" s="16"/>
      <c r="L132" s="17">
        <f t="shared" si="7"/>
        <v>0</v>
      </c>
    </row>
    <row r="133" spans="1:13" x14ac:dyDescent="0.25">
      <c r="A133" s="9" t="s">
        <v>28</v>
      </c>
      <c r="B133" s="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14832</v>
      </c>
      <c r="K133" s="16"/>
      <c r="L133" s="17">
        <f t="shared" si="7"/>
        <v>0</v>
      </c>
    </row>
    <row r="134" spans="1:13" x14ac:dyDescent="0.25">
      <c r="A134" s="9" t="s">
        <v>27</v>
      </c>
      <c r="B134" s="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ref="H134:H145" si="11">E134-G134</f>
        <v>0</v>
      </c>
      <c r="I134" s="10">
        <f t="shared" ref="I134:I145" si="12">G134/E134</f>
        <v>1</v>
      </c>
      <c r="J134" s="17">
        <f t="shared" si="6"/>
        <v>1500</v>
      </c>
      <c r="K134" s="16"/>
      <c r="L134" s="17">
        <f t="shared" si="7"/>
        <v>0</v>
      </c>
    </row>
    <row r="135" spans="1:13" x14ac:dyDescent="0.25">
      <c r="A135" s="9" t="s">
        <v>24</v>
      </c>
      <c r="B135" s="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si="11"/>
        <v>0</v>
      </c>
      <c r="I135" s="10">
        <f t="shared" si="12"/>
        <v>1</v>
      </c>
      <c r="J135" s="17">
        <f t="shared" si="6"/>
        <v>1500</v>
      </c>
      <c r="K135" s="16"/>
      <c r="L135" s="17">
        <f t="shared" si="7"/>
        <v>0</v>
      </c>
    </row>
    <row r="136" spans="1:13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11"/>
        <v>0</v>
      </c>
      <c r="I136" s="10">
        <f t="shared" si="12"/>
        <v>1</v>
      </c>
      <c r="J136" s="17">
        <f t="shared" si="6"/>
        <v>350</v>
      </c>
      <c r="K136" s="16"/>
      <c r="L136" s="17">
        <f t="shared" si="7"/>
        <v>0</v>
      </c>
    </row>
    <row r="137" spans="1:13" x14ac:dyDescent="0.25">
      <c r="A137" s="9" t="s">
        <v>17</v>
      </c>
      <c r="B137" s="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11"/>
        <v>0</v>
      </c>
      <c r="I137" s="10">
        <f t="shared" si="12"/>
        <v>1</v>
      </c>
      <c r="J137" s="17">
        <f t="shared" si="6"/>
        <v>350</v>
      </c>
      <c r="K137" s="16"/>
      <c r="L137" s="17">
        <f t="shared" si="7"/>
        <v>0</v>
      </c>
    </row>
    <row r="138" spans="1:13" x14ac:dyDescent="0.25">
      <c r="A138" s="9" t="s">
        <v>30</v>
      </c>
      <c r="B138" s="9" t="s">
        <v>214</v>
      </c>
      <c r="C138" s="9">
        <v>277</v>
      </c>
      <c r="D138" s="9">
        <v>34</v>
      </c>
      <c r="E138" s="9">
        <v>60</v>
      </c>
      <c r="F138" s="9" t="s">
        <v>31</v>
      </c>
      <c r="G138" s="9">
        <v>60</v>
      </c>
      <c r="H138" s="9">
        <f t="shared" si="11"/>
        <v>0</v>
      </c>
      <c r="I138" s="10">
        <f t="shared" si="12"/>
        <v>1</v>
      </c>
      <c r="J138" s="17">
        <f>D138*E138*I138</f>
        <v>2040</v>
      </c>
      <c r="K138" s="16"/>
      <c r="L138" s="17">
        <f t="shared" si="7"/>
        <v>0</v>
      </c>
      <c r="M138" s="11"/>
    </row>
    <row r="139" spans="1:13" x14ac:dyDescent="0.25">
      <c r="A139" s="9" t="s">
        <v>30</v>
      </c>
      <c r="B139" s="9" t="s">
        <v>215</v>
      </c>
      <c r="C139" s="9">
        <v>278</v>
      </c>
      <c r="D139" s="9">
        <v>77</v>
      </c>
      <c r="E139" s="9">
        <v>10</v>
      </c>
      <c r="F139" s="9" t="s">
        <v>31</v>
      </c>
      <c r="G139" s="9">
        <v>10</v>
      </c>
      <c r="H139" s="9">
        <f t="shared" si="11"/>
        <v>0</v>
      </c>
      <c r="I139" s="10">
        <f t="shared" si="12"/>
        <v>1</v>
      </c>
      <c r="J139" s="17">
        <f t="shared" si="6"/>
        <v>770</v>
      </c>
      <c r="K139" s="16"/>
      <c r="L139" s="17">
        <f t="shared" si="7"/>
        <v>0</v>
      </c>
    </row>
    <row r="140" spans="1:13" x14ac:dyDescent="0.25">
      <c r="A140" s="9" t="s">
        <v>30</v>
      </c>
      <c r="B140" s="9" t="s">
        <v>216</v>
      </c>
      <c r="C140" s="9">
        <v>279</v>
      </c>
      <c r="D140" s="9">
        <v>23</v>
      </c>
      <c r="E140" s="9">
        <v>106</v>
      </c>
      <c r="F140" s="9" t="s">
        <v>23</v>
      </c>
      <c r="G140" s="9">
        <v>106</v>
      </c>
      <c r="H140" s="9">
        <f t="shared" si="11"/>
        <v>0</v>
      </c>
      <c r="I140" s="10">
        <f t="shared" si="12"/>
        <v>1</v>
      </c>
      <c r="J140" s="17">
        <f t="shared" si="6"/>
        <v>2438</v>
      </c>
      <c r="K140" s="16"/>
      <c r="L140" s="17">
        <f t="shared" si="7"/>
        <v>0</v>
      </c>
    </row>
    <row r="141" spans="1:13" x14ac:dyDescent="0.25">
      <c r="A141" s="9" t="s">
        <v>30</v>
      </c>
      <c r="B141" s="9" t="s">
        <v>217</v>
      </c>
      <c r="C141" s="9">
        <v>280</v>
      </c>
      <c r="D141" s="9">
        <v>151</v>
      </c>
      <c r="E141" s="9">
        <v>10</v>
      </c>
      <c r="F141" s="9" t="s">
        <v>31</v>
      </c>
      <c r="G141" s="9">
        <v>10</v>
      </c>
      <c r="H141" s="9">
        <f t="shared" si="11"/>
        <v>0</v>
      </c>
      <c r="I141" s="10">
        <f t="shared" si="12"/>
        <v>1</v>
      </c>
      <c r="J141" s="17">
        <f t="shared" si="6"/>
        <v>1510</v>
      </c>
      <c r="K141" s="16"/>
      <c r="L141" s="17">
        <f t="shared" si="7"/>
        <v>0</v>
      </c>
    </row>
    <row r="142" spans="1:13" x14ac:dyDescent="0.25">
      <c r="A142" s="9" t="s">
        <v>22</v>
      </c>
      <c r="B142" s="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1"/>
        <v>1</v>
      </c>
      <c r="I142" s="10">
        <f t="shared" si="12"/>
        <v>0</v>
      </c>
      <c r="J142" s="17">
        <f t="shared" si="6"/>
        <v>0</v>
      </c>
      <c r="K142" s="16"/>
      <c r="L142" s="17">
        <f t="shared" si="7"/>
        <v>0</v>
      </c>
    </row>
    <row r="143" spans="1:13" x14ac:dyDescent="0.25">
      <c r="A143" s="9" t="s">
        <v>21</v>
      </c>
      <c r="B143" s="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1"/>
        <v>0</v>
      </c>
      <c r="I143" s="10">
        <f t="shared" si="12"/>
        <v>1</v>
      </c>
      <c r="J143" s="17">
        <f t="shared" si="6"/>
        <v>400</v>
      </c>
      <c r="K143" s="16"/>
      <c r="L143" s="17">
        <f t="shared" si="7"/>
        <v>0</v>
      </c>
    </row>
    <row r="144" spans="1:13" x14ac:dyDescent="0.25">
      <c r="A144" s="9" t="s">
        <v>34</v>
      </c>
      <c r="B144" s="9" t="s">
        <v>313</v>
      </c>
      <c r="C144" s="9">
        <v>287</v>
      </c>
      <c r="D144" s="9">
        <v>800</v>
      </c>
      <c r="E144" s="9">
        <v>1</v>
      </c>
      <c r="F144" s="9" t="s">
        <v>13</v>
      </c>
      <c r="G144" s="9">
        <v>1</v>
      </c>
      <c r="H144" s="9">
        <f t="shared" si="11"/>
        <v>0</v>
      </c>
      <c r="I144" s="10">
        <f t="shared" si="12"/>
        <v>1</v>
      </c>
      <c r="J144" s="17">
        <f t="shared" si="6"/>
        <v>800</v>
      </c>
      <c r="K144" s="16"/>
      <c r="L144" s="17">
        <f t="shared" si="7"/>
        <v>0</v>
      </c>
    </row>
    <row r="145" spans="1:12" x14ac:dyDescent="0.25">
      <c r="A145" s="9" t="s">
        <v>53</v>
      </c>
      <c r="B145" s="9" t="s">
        <v>394</v>
      </c>
      <c r="C145" s="9">
        <v>345</v>
      </c>
      <c r="D145" s="9">
        <v>788.09</v>
      </c>
      <c r="E145" s="9">
        <v>13.14</v>
      </c>
      <c r="F145" s="9" t="s">
        <v>14</v>
      </c>
      <c r="G145" s="9">
        <v>13.14</v>
      </c>
      <c r="H145" s="9">
        <f t="shared" si="11"/>
        <v>0</v>
      </c>
      <c r="I145" s="10">
        <f t="shared" si="12"/>
        <v>1</v>
      </c>
      <c r="J145" s="17">
        <f t="shared" ref="J145" si="13">D145*G145</f>
        <v>10355.502600000002</v>
      </c>
      <c r="K145" s="16"/>
      <c r="L145" s="17">
        <f t="shared" ref="L145" si="14">D145*E145*K145</f>
        <v>0</v>
      </c>
    </row>
    <row r="146" spans="1:12" ht="15.75" x14ac:dyDescent="0.25">
      <c r="J146" s="21">
        <f>SUM(J4:J145)</f>
        <v>775473.60626000015</v>
      </c>
      <c r="L146" s="21">
        <f>SUM(L4:L145)</f>
        <v>0</v>
      </c>
    </row>
  </sheetData>
  <autoFilter ref="A3:O146" xr:uid="{00000000-0009-0000-0000-00008A000000}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58.5</v>
      </c>
      <c r="F9" s="3" t="s">
        <v>10</v>
      </c>
      <c r="G9" s="3">
        <v>58.5</v>
      </c>
      <c r="H9" s="3">
        <v>0</v>
      </c>
      <c r="I9" s="3">
        <v>100</v>
      </c>
      <c r="J9">
        <f t="shared" si="0"/>
        <v>2515.5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88.16</v>
      </c>
      <c r="F10" s="3" t="s">
        <v>14</v>
      </c>
      <c r="G10" s="3">
        <v>88.16</v>
      </c>
      <c r="H10" s="3">
        <v>0</v>
      </c>
      <c r="I10" s="3">
        <v>100</v>
      </c>
      <c r="J10">
        <f t="shared" si="0"/>
        <v>12441.1392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31.26</v>
      </c>
      <c r="F12" s="3" t="s">
        <v>10</v>
      </c>
      <c r="G12" s="3">
        <v>31.26</v>
      </c>
      <c r="H12" s="3">
        <v>0</v>
      </c>
      <c r="I12" s="3">
        <v>100</v>
      </c>
      <c r="J12">
        <f t="shared" si="0"/>
        <v>1344.18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30.73</v>
      </c>
      <c r="F13" s="3" t="s">
        <v>14</v>
      </c>
      <c r="G13" s="3">
        <v>30.73</v>
      </c>
      <c r="H13" s="3">
        <v>0</v>
      </c>
      <c r="I13" s="3">
        <v>100</v>
      </c>
      <c r="J13">
        <f t="shared" si="0"/>
        <v>4336.6176000000005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68.67</v>
      </c>
      <c r="F14" s="3" t="s">
        <v>10</v>
      </c>
      <c r="G14" s="3">
        <v>68.67</v>
      </c>
      <c r="H14" s="3">
        <v>0</v>
      </c>
      <c r="I14" s="3">
        <v>100</v>
      </c>
      <c r="J14">
        <f t="shared" si="0"/>
        <v>1510.74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68.67</v>
      </c>
      <c r="H15" s="3">
        <v>0</v>
      </c>
      <c r="I15" s="3">
        <v>100</v>
      </c>
      <c r="J15">
        <f t="shared" si="0"/>
        <v>2952.81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231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69</v>
      </c>
      <c r="B20" s="3" t="s">
        <v>98</v>
      </c>
      <c r="C20" s="3">
        <v>23</v>
      </c>
      <c r="D20" s="3">
        <v>6800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1836.0000000000002</v>
      </c>
      <c r="K20" s="3">
        <v>0</v>
      </c>
      <c r="L20">
        <f t="shared" si="1"/>
        <v>0</v>
      </c>
    </row>
    <row r="21" spans="1:12" x14ac:dyDescent="0.25">
      <c r="A21" s="3" t="s">
        <v>69</v>
      </c>
      <c r="B21" s="3" t="s">
        <v>99</v>
      </c>
      <c r="C21" s="3">
        <v>24</v>
      </c>
      <c r="D21" s="3">
        <v>6800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2856</v>
      </c>
      <c r="K21" s="3">
        <v>0</v>
      </c>
      <c r="L21">
        <f t="shared" si="1"/>
        <v>0</v>
      </c>
    </row>
    <row r="22" spans="1:12" x14ac:dyDescent="0.25">
      <c r="A22" s="3" t="s">
        <v>69</v>
      </c>
      <c r="B22" s="3" t="s">
        <v>100</v>
      </c>
      <c r="C22" s="3">
        <v>25</v>
      </c>
      <c r="D22" s="3">
        <v>6800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3604</v>
      </c>
      <c r="K22" s="3">
        <v>0</v>
      </c>
      <c r="L22">
        <f t="shared" si="1"/>
        <v>0</v>
      </c>
    </row>
    <row r="23" spans="1:12" x14ac:dyDescent="0.25">
      <c r="A23" s="3" t="s">
        <v>69</v>
      </c>
      <c r="B23" s="3" t="s">
        <v>101</v>
      </c>
      <c r="C23" s="3">
        <v>26</v>
      </c>
      <c r="D23" s="3">
        <v>6800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3332</v>
      </c>
      <c r="K23" s="3">
        <v>0</v>
      </c>
      <c r="L23">
        <f t="shared" si="1"/>
        <v>0</v>
      </c>
    </row>
    <row r="24" spans="1:12" x14ac:dyDescent="0.25">
      <c r="A24" s="3" t="s">
        <v>69</v>
      </c>
      <c r="B24" s="3" t="s">
        <v>102</v>
      </c>
      <c r="C24" s="3">
        <v>29</v>
      </c>
      <c r="D24" s="3">
        <v>6800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8160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103</v>
      </c>
      <c r="C25" s="3">
        <v>32</v>
      </c>
      <c r="D25" s="3">
        <v>6800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1224</v>
      </c>
      <c r="K25" s="3">
        <v>0</v>
      </c>
      <c r="L25">
        <f t="shared" si="1"/>
        <v>0</v>
      </c>
    </row>
    <row r="26" spans="1:12" x14ac:dyDescent="0.25">
      <c r="A26" s="3" t="s">
        <v>69</v>
      </c>
      <c r="B26" s="3" t="s">
        <v>104</v>
      </c>
      <c r="C26" s="3">
        <v>35</v>
      </c>
      <c r="D26" s="3">
        <v>6800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884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12.27</v>
      </c>
      <c r="F32" s="3" t="s">
        <v>10</v>
      </c>
      <c r="G32" s="3">
        <v>10.15</v>
      </c>
      <c r="H32" s="3">
        <v>2.12</v>
      </c>
      <c r="I32" s="3">
        <v>82.728999999999999</v>
      </c>
      <c r="J32">
        <f t="shared" si="0"/>
        <v>3059.1288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15.17</v>
      </c>
      <c r="F33" s="3" t="s">
        <v>10</v>
      </c>
      <c r="G33" s="3">
        <v>0</v>
      </c>
      <c r="H33" s="3">
        <v>15.17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69</v>
      </c>
      <c r="B42" s="3" t="s">
        <v>120</v>
      </c>
      <c r="C42" s="3">
        <v>69</v>
      </c>
      <c r="D42" s="3">
        <v>6800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3196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121</v>
      </c>
      <c r="C43" s="3">
        <v>73</v>
      </c>
      <c r="D43" s="3">
        <v>6800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5984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122</v>
      </c>
      <c r="C44" s="3">
        <v>77</v>
      </c>
      <c r="D44" s="3">
        <v>6800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1224</v>
      </c>
      <c r="K44" s="3">
        <v>0</v>
      </c>
      <c r="L44">
        <f t="shared" si="1"/>
        <v>0</v>
      </c>
    </row>
    <row r="45" spans="1:12" x14ac:dyDescent="0.25">
      <c r="A45" s="3" t="s">
        <v>69</v>
      </c>
      <c r="B45" s="3" t="s">
        <v>123</v>
      </c>
      <c r="C45" s="3">
        <v>80</v>
      </c>
      <c r="D45" s="3">
        <v>6800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1020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86</v>
      </c>
      <c r="D48" s="3">
        <v>301.392</v>
      </c>
      <c r="E48" s="3">
        <v>12.27</v>
      </c>
      <c r="F48" s="3" t="s">
        <v>10</v>
      </c>
      <c r="G48" s="3">
        <v>0</v>
      </c>
      <c r="H48" s="3">
        <v>12.27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0</v>
      </c>
      <c r="H49" s="3">
        <v>16.190000000000001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128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129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130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131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69</v>
      </c>
      <c r="B54" s="3" t="s">
        <v>132</v>
      </c>
      <c r="C54" s="3">
        <v>97</v>
      </c>
      <c r="D54" s="3">
        <v>6800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884</v>
      </c>
      <c r="K54" s="3">
        <v>0</v>
      </c>
      <c r="L54">
        <f t="shared" si="1"/>
        <v>0</v>
      </c>
    </row>
    <row r="55" spans="1:12" x14ac:dyDescent="0.25">
      <c r="A55" s="3" t="s">
        <v>69</v>
      </c>
      <c r="B55" s="3" t="s">
        <v>133</v>
      </c>
      <c r="C55" s="3">
        <v>100</v>
      </c>
      <c r="D55" s="3">
        <v>6800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1292</v>
      </c>
      <c r="K55" s="3">
        <v>0</v>
      </c>
      <c r="L55">
        <f t="shared" si="1"/>
        <v>0</v>
      </c>
    </row>
    <row r="56" spans="1:12" x14ac:dyDescent="0.25">
      <c r="A56" s="3" t="s">
        <v>69</v>
      </c>
      <c r="B56" s="3" t="s">
        <v>134</v>
      </c>
      <c r="C56" s="3">
        <v>103</v>
      </c>
      <c r="D56" s="3">
        <v>6800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204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3.5</v>
      </c>
      <c r="F59" s="3" t="s">
        <v>10</v>
      </c>
      <c r="G59" s="3">
        <v>0</v>
      </c>
      <c r="H59" s="3">
        <v>3.5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142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83.61</v>
      </c>
      <c r="H65" s="3">
        <v>24.53</v>
      </c>
      <c r="I65" s="3">
        <v>77.313000000000002</v>
      </c>
      <c r="J65">
        <f t="shared" si="0"/>
        <v>16199.604720000001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143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126.92</v>
      </c>
      <c r="H66" s="3">
        <v>6.84</v>
      </c>
      <c r="I66" s="3">
        <v>94.888999999999996</v>
      </c>
      <c r="J66">
        <f t="shared" si="0"/>
        <v>24591.003840000001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144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20.5</v>
      </c>
      <c r="H68" s="3">
        <v>9.6</v>
      </c>
      <c r="I68" s="3">
        <v>68.105999999999995</v>
      </c>
      <c r="J68">
        <f t="shared" si="0"/>
        <v>1344.8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62.8</v>
      </c>
      <c r="H69" s="3">
        <v>4.09</v>
      </c>
      <c r="I69" s="3">
        <v>93.893000000000001</v>
      </c>
      <c r="J69">
        <f t="shared" ref="J69:J86" si="2">D69*G69</f>
        <v>4119.6799999999994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276</v>
      </c>
      <c r="C70" s="3">
        <v>138</v>
      </c>
      <c r="D70" s="3">
        <v>161.46</v>
      </c>
      <c r="E70" s="3">
        <v>18.672999999999998</v>
      </c>
      <c r="F70" s="3" t="s">
        <v>10</v>
      </c>
      <c r="G70" s="3">
        <v>18.670000000000002</v>
      </c>
      <c r="H70" s="3">
        <v>0</v>
      </c>
      <c r="I70" s="3">
        <v>100</v>
      </c>
      <c r="J70">
        <f t="shared" si="2"/>
        <v>3014.4582000000005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310</v>
      </c>
      <c r="C71" s="3">
        <v>139</v>
      </c>
      <c r="D71" s="3">
        <v>35</v>
      </c>
      <c r="E71" s="3">
        <v>255.5</v>
      </c>
      <c r="F71" s="3" t="s">
        <v>10</v>
      </c>
      <c r="G71" s="3">
        <v>255.5</v>
      </c>
      <c r="H71" s="3">
        <v>0</v>
      </c>
      <c r="I71" s="3">
        <v>100</v>
      </c>
      <c r="J71">
        <f t="shared" si="2"/>
        <v>8942.5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140</v>
      </c>
      <c r="D72" s="3">
        <v>8.0730000000000004</v>
      </c>
      <c r="E72" s="3">
        <v>348.5</v>
      </c>
      <c r="F72" s="3" t="s">
        <v>10</v>
      </c>
      <c r="G72" s="3">
        <v>348.5</v>
      </c>
      <c r="H72" s="3">
        <v>0</v>
      </c>
      <c r="I72" s="3">
        <v>100</v>
      </c>
      <c r="J72">
        <f t="shared" si="2"/>
        <v>2813.4405000000002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142</v>
      </c>
      <c r="D73" s="3">
        <v>139.93199999999999</v>
      </c>
      <c r="E73" s="3">
        <v>59.84</v>
      </c>
      <c r="F73" s="3" t="s">
        <v>10</v>
      </c>
      <c r="G73" s="3">
        <v>59.84</v>
      </c>
      <c r="H73" s="3">
        <v>0</v>
      </c>
      <c r="I73" s="3">
        <v>100</v>
      </c>
      <c r="J73">
        <f t="shared" si="2"/>
        <v>8373.5308800000003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143</v>
      </c>
      <c r="D74" s="3">
        <v>139.93199999999999</v>
      </c>
      <c r="E74" s="3">
        <v>176.74</v>
      </c>
      <c r="F74" s="3" t="s">
        <v>10</v>
      </c>
      <c r="G74" s="3">
        <v>176.74</v>
      </c>
      <c r="H74" s="3">
        <v>0</v>
      </c>
      <c r="I74" s="3">
        <v>100</v>
      </c>
      <c r="J74">
        <f t="shared" si="2"/>
        <v>24731.581679999999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150</v>
      </c>
      <c r="C75" s="3">
        <v>147</v>
      </c>
      <c r="D75" s="3">
        <v>193.75200000000001</v>
      </c>
      <c r="E75" s="3">
        <v>177.87</v>
      </c>
      <c r="F75" s="3" t="s">
        <v>10</v>
      </c>
      <c r="G75" s="3">
        <v>177.87</v>
      </c>
      <c r="H75" s="3">
        <v>0</v>
      </c>
      <c r="I75" s="3">
        <v>100</v>
      </c>
      <c r="J75">
        <f t="shared" si="2"/>
        <v>34462.668239999999</v>
      </c>
      <c r="K75" s="3">
        <v>0</v>
      </c>
      <c r="L75">
        <f t="shared" si="3"/>
        <v>0</v>
      </c>
    </row>
    <row r="76" spans="1:12" x14ac:dyDescent="0.25">
      <c r="A76" s="3" t="s">
        <v>51</v>
      </c>
      <c r="B76" s="3" t="s">
        <v>151</v>
      </c>
      <c r="C76" s="3">
        <v>150</v>
      </c>
      <c r="D76" s="3">
        <v>12000</v>
      </c>
      <c r="E76" s="3">
        <v>0.875</v>
      </c>
      <c r="F76" s="3" t="s">
        <v>12</v>
      </c>
      <c r="G76" s="3">
        <v>0.88</v>
      </c>
      <c r="H76" s="3">
        <v>0</v>
      </c>
      <c r="I76" s="3">
        <v>100</v>
      </c>
      <c r="J76">
        <f t="shared" si="2"/>
        <v>10560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151</v>
      </c>
      <c r="C77" s="3">
        <v>150</v>
      </c>
      <c r="D77" s="3">
        <v>12000</v>
      </c>
      <c r="E77" s="3">
        <v>0.125</v>
      </c>
      <c r="F77" s="3" t="s">
        <v>12</v>
      </c>
      <c r="G77" s="3">
        <v>0.13</v>
      </c>
      <c r="H77" s="3">
        <v>0</v>
      </c>
      <c r="I77" s="3">
        <v>100</v>
      </c>
      <c r="J77">
        <f t="shared" si="2"/>
        <v>1560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81.650000000000006</v>
      </c>
      <c r="F78" s="3" t="s">
        <v>10</v>
      </c>
      <c r="G78" s="3">
        <v>81.650000000000006</v>
      </c>
      <c r="H78" s="3">
        <v>0</v>
      </c>
      <c r="I78" s="3">
        <v>100</v>
      </c>
      <c r="J78">
        <f t="shared" si="2"/>
        <v>11425.4478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258.14999999999998</v>
      </c>
      <c r="F79" s="3" t="s">
        <v>10</v>
      </c>
      <c r="G79" s="3">
        <v>258.14999999999998</v>
      </c>
      <c r="H79" s="3">
        <v>0</v>
      </c>
      <c r="I79" s="3">
        <v>100</v>
      </c>
      <c r="J79">
        <f t="shared" si="2"/>
        <v>36123.445799999994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126.32</v>
      </c>
      <c r="F80" s="3" t="s">
        <v>10</v>
      </c>
      <c r="G80" s="3">
        <v>126.32</v>
      </c>
      <c r="H80" s="3">
        <v>0</v>
      </c>
      <c r="I80" s="3">
        <v>100</v>
      </c>
      <c r="J80">
        <f t="shared" si="2"/>
        <v>24474.752639999999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9.76</v>
      </c>
      <c r="F81" s="3" t="s">
        <v>10</v>
      </c>
      <c r="G81" s="3">
        <v>8.92</v>
      </c>
      <c r="H81" s="3">
        <v>0.84</v>
      </c>
      <c r="I81" s="3">
        <v>91.38</v>
      </c>
      <c r="J81">
        <f t="shared" si="2"/>
        <v>1248.1934399999998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34.159999999999997</v>
      </c>
      <c r="F82" s="3" t="s">
        <v>10</v>
      </c>
      <c r="G82" s="3">
        <v>5.0999999999999996</v>
      </c>
      <c r="H82" s="3">
        <v>29.06</v>
      </c>
      <c r="I82" s="3">
        <v>14.914999999999999</v>
      </c>
      <c r="J82">
        <f t="shared" si="2"/>
        <v>713.65319999999986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117.1</v>
      </c>
      <c r="F83" s="3" t="s">
        <v>10</v>
      </c>
      <c r="G83" s="3">
        <v>31.37</v>
      </c>
      <c r="H83" s="3">
        <v>85.73</v>
      </c>
      <c r="I83" s="3">
        <v>26.789000000000001</v>
      </c>
      <c r="J83">
        <f t="shared" si="2"/>
        <v>6078.0002400000003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181</v>
      </c>
      <c r="D84" s="3">
        <v>215.28</v>
      </c>
      <c r="E84" s="3">
        <v>19.98</v>
      </c>
      <c r="F84" s="3" t="s">
        <v>10</v>
      </c>
      <c r="G84" s="3">
        <v>19.98</v>
      </c>
      <c r="H84" s="3">
        <v>0</v>
      </c>
      <c r="I84" s="3">
        <v>100</v>
      </c>
      <c r="J84">
        <f t="shared" si="2"/>
        <v>4301.2943999999998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184</v>
      </c>
      <c r="D85" s="3">
        <v>96.876000000000005</v>
      </c>
      <c r="E85" s="3">
        <v>61.97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6003.4057199999997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187</v>
      </c>
      <c r="D86" s="3">
        <v>48.438000000000002</v>
      </c>
      <c r="E86" s="3">
        <v>117.5</v>
      </c>
      <c r="F86" s="3" t="s">
        <v>10</v>
      </c>
      <c r="G86" s="3">
        <v>117.5</v>
      </c>
      <c r="H86" s="3">
        <v>0</v>
      </c>
      <c r="I86" s="3">
        <v>100</v>
      </c>
      <c r="J86">
        <f t="shared" si="2"/>
        <v>5691.4650000000001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188</v>
      </c>
      <c r="D87" s="3">
        <v>48.438000000000002</v>
      </c>
      <c r="E87" s="3">
        <v>104.23399999999999</v>
      </c>
      <c r="F87" s="3" t="s">
        <v>10</v>
      </c>
      <c r="G87" s="3">
        <v>104.23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189</v>
      </c>
      <c r="D88" s="3">
        <v>48.438000000000002</v>
      </c>
      <c r="E88" s="3">
        <v>106.96299999999999</v>
      </c>
      <c r="F88" s="3" t="s">
        <v>10</v>
      </c>
      <c r="G88" s="3">
        <v>106.96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280</v>
      </c>
      <c r="C89" s="3">
        <v>195</v>
      </c>
      <c r="D89" s="3">
        <v>91.5</v>
      </c>
      <c r="E89" s="3">
        <v>176.74</v>
      </c>
      <c r="F89" s="3" t="s">
        <v>10</v>
      </c>
      <c r="G89" s="3">
        <v>176.74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281</v>
      </c>
      <c r="C90" s="3">
        <v>199</v>
      </c>
      <c r="D90" s="3">
        <v>91.5</v>
      </c>
      <c r="E90" s="3">
        <v>59.84</v>
      </c>
      <c r="F90" s="3" t="s">
        <v>10</v>
      </c>
      <c r="G90" s="3">
        <v>59.84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282</v>
      </c>
      <c r="C91" s="3">
        <v>202</v>
      </c>
      <c r="D91" s="3">
        <v>91.5</v>
      </c>
      <c r="E91" s="3">
        <v>258.14999999999998</v>
      </c>
      <c r="F91" s="3" t="s">
        <v>10</v>
      </c>
      <c r="G91" s="3">
        <v>258.14999999999998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283</v>
      </c>
      <c r="C92" s="3">
        <v>206</v>
      </c>
      <c r="D92" s="3">
        <v>91.5</v>
      </c>
      <c r="E92" s="3">
        <v>81.650000000000006</v>
      </c>
      <c r="F92" s="3" t="s">
        <v>10</v>
      </c>
      <c r="G92" s="3">
        <v>81.650000000000006</v>
      </c>
      <c r="H92" s="3">
        <v>0</v>
      </c>
      <c r="I92" s="3">
        <v>99.998999999999995</v>
      </c>
    </row>
    <row r="93" spans="1:12" x14ac:dyDescent="0.25">
      <c r="A93" s="3" t="s">
        <v>21</v>
      </c>
      <c r="B93" s="3" t="s">
        <v>284</v>
      </c>
      <c r="C93" s="3">
        <v>209</v>
      </c>
      <c r="D93" s="3">
        <v>91.5</v>
      </c>
      <c r="E93" s="3">
        <v>34.159999999999997</v>
      </c>
      <c r="F93" s="3" t="s">
        <v>10</v>
      </c>
      <c r="G93" s="3">
        <v>34.159999999999997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285</v>
      </c>
      <c r="C94" s="3">
        <v>212</v>
      </c>
      <c r="D94" s="3">
        <v>91.5</v>
      </c>
      <c r="E94" s="3">
        <v>9.76</v>
      </c>
      <c r="F94" s="3" t="s">
        <v>10</v>
      </c>
      <c r="G94" s="3">
        <v>9.76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19.14</v>
      </c>
      <c r="F95" s="3" t="s">
        <v>10</v>
      </c>
      <c r="G95" s="3">
        <v>19.14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2</v>
      </c>
      <c r="F96" s="3" t="s">
        <v>13</v>
      </c>
      <c r="G96" s="3">
        <v>2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16</v>
      </c>
      <c r="F97" s="3" t="s">
        <v>13</v>
      </c>
      <c r="G97" s="3">
        <v>16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41.16</v>
      </c>
      <c r="F98" s="3" t="s">
        <v>19</v>
      </c>
      <c r="G98" s="3">
        <v>41.16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98.781000000000006</v>
      </c>
      <c r="F99" s="3" t="s">
        <v>19</v>
      </c>
      <c r="G99" s="3">
        <v>98.78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26.83</v>
      </c>
      <c r="F100" s="3" t="s">
        <v>19</v>
      </c>
      <c r="G100" s="3">
        <v>26.83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172.22399999999999</v>
      </c>
      <c r="E102" s="3">
        <v>51.018000000000001</v>
      </c>
      <c r="F102" s="3" t="s">
        <v>10</v>
      </c>
      <c r="G102" s="3">
        <v>22.21</v>
      </c>
      <c r="H102" s="3">
        <v>28.81</v>
      </c>
      <c r="I102" s="3">
        <v>43.533999999999999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62.857999999999997</v>
      </c>
      <c r="F103" s="3" t="s">
        <v>19</v>
      </c>
      <c r="G103" s="3">
        <v>21.04</v>
      </c>
      <c r="H103" s="3">
        <v>41.82</v>
      </c>
      <c r="I103" s="3">
        <v>33.472000000000001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0</v>
      </c>
      <c r="H104" s="3">
        <v>46.72</v>
      </c>
      <c r="I104" s="3">
        <v>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56.844999999999999</v>
      </c>
      <c r="F105" s="3" t="s">
        <v>19</v>
      </c>
      <c r="G105" s="3">
        <v>0</v>
      </c>
      <c r="H105" s="3">
        <v>56.85</v>
      </c>
      <c r="I105" s="3">
        <v>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2.67</v>
      </c>
      <c r="F106" s="3" t="s">
        <v>10</v>
      </c>
      <c r="G106" s="3">
        <v>0</v>
      </c>
      <c r="H106" s="3">
        <v>2.67</v>
      </c>
      <c r="I106" s="3">
        <v>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4.67</v>
      </c>
      <c r="F107" s="3" t="s">
        <v>19</v>
      </c>
      <c r="G107" s="3">
        <v>0</v>
      </c>
      <c r="H107" s="3">
        <v>4.67</v>
      </c>
      <c r="I107" s="3">
        <v>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5.56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10.68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15.42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3.8</v>
      </c>
      <c r="F114" s="3" t="s">
        <v>10</v>
      </c>
      <c r="G114" s="3">
        <v>3.8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7.2</v>
      </c>
      <c r="H116" s="3">
        <v>0.3</v>
      </c>
      <c r="I116" s="3">
        <v>95.997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32.08</v>
      </c>
      <c r="H117" s="3">
        <v>3</v>
      </c>
      <c r="I117" s="3">
        <v>91.448999999999998</v>
      </c>
    </row>
    <row r="118" spans="1:9" x14ac:dyDescent="0.25">
      <c r="A118" s="3" t="s">
        <v>72</v>
      </c>
      <c r="B118" s="3" t="s">
        <v>195</v>
      </c>
      <c r="C118" s="3">
        <v>245</v>
      </c>
      <c r="D118" s="3">
        <v>26.91</v>
      </c>
      <c r="E118" s="3">
        <v>189.15</v>
      </c>
      <c r="F118" s="3" t="s">
        <v>10</v>
      </c>
      <c r="G118" s="3">
        <v>189.15</v>
      </c>
      <c r="H118" s="3">
        <v>0</v>
      </c>
      <c r="I118" s="3">
        <v>100</v>
      </c>
    </row>
    <row r="119" spans="1:9" x14ac:dyDescent="0.25">
      <c r="A119" s="3" t="s">
        <v>43</v>
      </c>
      <c r="B119" s="3" t="s">
        <v>196</v>
      </c>
      <c r="C119" s="3">
        <v>246</v>
      </c>
      <c r="D119" s="3">
        <v>14000</v>
      </c>
      <c r="E119" s="3">
        <v>0.5</v>
      </c>
      <c r="F119" s="3" t="s">
        <v>12</v>
      </c>
      <c r="G119" s="3">
        <v>0.5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246</v>
      </c>
      <c r="D120" s="3">
        <v>14500</v>
      </c>
      <c r="E120" s="3">
        <v>0.5</v>
      </c>
      <c r="F120" s="3" t="s">
        <v>12</v>
      </c>
      <c r="G120" s="3">
        <v>0.5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71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71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71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71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71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204</v>
      </c>
      <c r="C129" s="3">
        <v>260</v>
      </c>
      <c r="D129" s="3">
        <v>4954</v>
      </c>
      <c r="E129" s="3">
        <v>17.37</v>
      </c>
      <c r="F129" s="3" t="s">
        <v>19</v>
      </c>
      <c r="G129" s="3">
        <v>0</v>
      </c>
      <c r="H129" s="3">
        <v>17.37</v>
      </c>
      <c r="I129" s="3">
        <v>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233</v>
      </c>
      <c r="C132" s="3">
        <v>273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212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30</v>
      </c>
      <c r="B135" s="3" t="s">
        <v>214</v>
      </c>
      <c r="C135" s="3">
        <v>277</v>
      </c>
      <c r="D135" s="3">
        <v>34</v>
      </c>
      <c r="E135" s="3">
        <v>60</v>
      </c>
      <c r="F135" s="3" t="s">
        <v>31</v>
      </c>
      <c r="G135" s="3">
        <v>60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215</v>
      </c>
      <c r="C136" s="3">
        <v>278</v>
      </c>
      <c r="D136" s="3">
        <v>77</v>
      </c>
      <c r="E136" s="3">
        <v>10</v>
      </c>
      <c r="F136" s="3" t="s">
        <v>31</v>
      </c>
      <c r="G136" s="3">
        <v>10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216</v>
      </c>
      <c r="C137" s="3">
        <v>279</v>
      </c>
      <c r="D137" s="3">
        <v>23</v>
      </c>
      <c r="E137" s="3">
        <v>106</v>
      </c>
      <c r="F137" s="3" t="s">
        <v>23</v>
      </c>
      <c r="G137" s="3">
        <v>106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217</v>
      </c>
      <c r="C138" s="3">
        <v>280</v>
      </c>
      <c r="D138" s="3">
        <v>151</v>
      </c>
      <c r="E138" s="3">
        <v>10</v>
      </c>
      <c r="F138" s="3" t="s">
        <v>31</v>
      </c>
      <c r="G138" s="3">
        <v>10</v>
      </c>
      <c r="H138" s="3">
        <v>0</v>
      </c>
      <c r="I138" s="3">
        <v>100</v>
      </c>
    </row>
    <row r="139" spans="1:9" x14ac:dyDescent="0.25">
      <c r="A139" s="3" t="s">
        <v>22</v>
      </c>
      <c r="B139" s="3" t="s">
        <v>218</v>
      </c>
      <c r="C139" s="3">
        <v>282</v>
      </c>
      <c r="D139" s="3">
        <v>350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313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318</v>
      </c>
      <c r="C142" s="3">
        <v>379</v>
      </c>
      <c r="D142" s="3">
        <v>16.146000000000001</v>
      </c>
      <c r="E142" s="3">
        <v>183.89</v>
      </c>
      <c r="F142" s="3" t="s">
        <v>10</v>
      </c>
      <c r="G142" s="3">
        <v>183.89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319</v>
      </c>
      <c r="C143" s="3">
        <v>380</v>
      </c>
      <c r="D143" s="3">
        <v>16.146000000000001</v>
      </c>
      <c r="E143" s="3">
        <v>110.81</v>
      </c>
      <c r="F143" s="3" t="s">
        <v>10</v>
      </c>
      <c r="G143" s="3">
        <v>110.81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320</v>
      </c>
      <c r="C144" s="3">
        <v>381</v>
      </c>
      <c r="D144" s="3">
        <v>16.146000000000001</v>
      </c>
      <c r="E144" s="3">
        <v>128.79</v>
      </c>
      <c r="F144" s="3" t="s">
        <v>10</v>
      </c>
      <c r="G144" s="3">
        <v>128.79</v>
      </c>
      <c r="H144" s="3">
        <v>0</v>
      </c>
      <c r="I144" s="3">
        <v>100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3:O149"/>
  <sheetViews>
    <sheetView topLeftCell="A4" zoomScale="85" zoomScaleNormal="85" workbookViewId="0">
      <pane xSplit="2" topLeftCell="H1" activePane="topRight" state="frozen"/>
      <selection pane="topRight" activeCell="B61" sqref="B61"/>
    </sheetView>
  </sheetViews>
  <sheetFormatPr defaultRowHeight="15" x14ac:dyDescent="0.25"/>
  <cols>
    <col min="1" max="1" width="29.28515625" customWidth="1"/>
    <col min="2" max="2" width="42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78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78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78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79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79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301.392</v>
      </c>
      <c r="E32" s="9">
        <v>9.25</v>
      </c>
      <c r="F32" s="9" t="s">
        <v>10</v>
      </c>
      <c r="G32" s="9">
        <v>9.25</v>
      </c>
      <c r="H32" s="9">
        <f t="shared" si="0"/>
        <v>0</v>
      </c>
      <c r="I32" s="10">
        <f t="shared" si="1"/>
        <v>1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301.392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32490.0576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0.83</v>
      </c>
      <c r="F52" s="9" t="s">
        <v>14</v>
      </c>
      <c r="G52" s="9">
        <v>0.83</v>
      </c>
      <c r="H52" s="9">
        <f t="shared" si="0"/>
        <v>0</v>
      </c>
      <c r="I52" s="10">
        <f t="shared" si="1"/>
        <v>1</v>
      </c>
      <c r="J52" s="17">
        <f t="shared" si="2"/>
        <v>2490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</v>
      </c>
      <c r="H55" s="9">
        <f t="shared" si="0"/>
        <v>2.9000000000000001E-2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2000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4740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510.00000000000006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94.59</v>
      </c>
      <c r="F64" s="9" t="s">
        <v>10</v>
      </c>
      <c r="G64" s="9">
        <v>94.59</v>
      </c>
      <c r="H64" s="9">
        <f t="shared" si="0"/>
        <v>0</v>
      </c>
      <c r="I64" s="10">
        <f t="shared" si="1"/>
        <v>1</v>
      </c>
      <c r="J64" s="17">
        <f t="shared" si="2"/>
        <v>18327.001680000001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129.32</v>
      </c>
      <c r="F65" s="9" t="s">
        <v>10</v>
      </c>
      <c r="G65" s="9">
        <v>129.32</v>
      </c>
      <c r="H65" s="9">
        <f t="shared" si="0"/>
        <v>0</v>
      </c>
      <c r="I65" s="10">
        <f t="shared" si="1"/>
        <v>1</v>
      </c>
      <c r="J65" s="17">
        <f t="shared" si="2"/>
        <v>25056.00864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62.972999999999999</v>
      </c>
      <c r="F66" s="9" t="s">
        <v>10</v>
      </c>
      <c r="G66" s="9">
        <v>62.97</v>
      </c>
      <c r="H66" s="9">
        <f t="shared" si="0"/>
        <v>3.0000000000001137E-3</v>
      </c>
      <c r="I66" s="10">
        <f t="shared" si="1"/>
        <v>0.99995236053546754</v>
      </c>
      <c r="J66" s="17">
        <f t="shared" si="2"/>
        <v>12200.56344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30.1</v>
      </c>
      <c r="F67" s="9" t="s">
        <v>19</v>
      </c>
      <c r="G67" s="9">
        <v>0</v>
      </c>
      <c r="H67" s="9">
        <f t="shared" si="0"/>
        <v>30.1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66.89</v>
      </c>
      <c r="F68" s="9" t="s">
        <v>19</v>
      </c>
      <c r="G68" s="9">
        <v>0</v>
      </c>
      <c r="H68" s="9">
        <f t="shared" si="0"/>
        <v>66.89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0.5</v>
      </c>
      <c r="F69" s="9" t="s">
        <v>10</v>
      </c>
      <c r="G69" s="9">
        <v>0</v>
      </c>
      <c r="H69" s="9">
        <f t="shared" ref="H69:H133" si="4">E69-G69</f>
        <v>0.5</v>
      </c>
      <c r="I69" s="10">
        <f t="shared" ref="I69:I133" si="5">G69/E69</f>
        <v>0</v>
      </c>
      <c r="J69" s="17">
        <f t="shared" ref="J69:J148" si="6">D69*G69</f>
        <v>0</v>
      </c>
      <c r="K69" s="16"/>
      <c r="L69" s="17">
        <f t="shared" ref="L69:L148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197</v>
      </c>
      <c r="F71" s="9" t="s">
        <v>10</v>
      </c>
      <c r="G71" s="9">
        <v>197</v>
      </c>
      <c r="H71" s="9">
        <f t="shared" si="4"/>
        <v>0</v>
      </c>
      <c r="I71" s="10">
        <f t="shared" si="5"/>
        <v>1</v>
      </c>
      <c r="J71" s="17">
        <f t="shared" si="6"/>
        <v>2119.7199999999998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59.84</v>
      </c>
      <c r="F72" s="9" t="s">
        <v>10</v>
      </c>
      <c r="G72" s="9">
        <v>59.84</v>
      </c>
      <c r="H72" s="9">
        <f t="shared" si="4"/>
        <v>0</v>
      </c>
      <c r="I72" s="10">
        <f t="shared" si="5"/>
        <v>1</v>
      </c>
      <c r="J72" s="17">
        <f t="shared" si="6"/>
        <v>8373.5308800000003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176.74</v>
      </c>
      <c r="F73" s="9" t="s">
        <v>10</v>
      </c>
      <c r="G73" s="9">
        <v>176.74</v>
      </c>
      <c r="H73" s="9">
        <f t="shared" si="4"/>
        <v>0</v>
      </c>
      <c r="I73" s="10">
        <f t="shared" si="5"/>
        <v>1</v>
      </c>
      <c r="J73" s="17">
        <f t="shared" si="6"/>
        <v>24731.581679999999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131.565</v>
      </c>
      <c r="F74" s="9" t="s">
        <v>10</v>
      </c>
      <c r="G74" s="9">
        <v>110</v>
      </c>
      <c r="H74" s="9">
        <f t="shared" si="4"/>
        <v>21.564999999999998</v>
      </c>
      <c r="I74" s="10">
        <f t="shared" si="5"/>
        <v>0.83608862539429185</v>
      </c>
      <c r="J74" s="17">
        <f t="shared" si="6"/>
        <v>21312.720000000001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81.650000000000006</v>
      </c>
      <c r="F76" s="9" t="s">
        <v>10</v>
      </c>
      <c r="G76" s="9">
        <v>81.650000000000006</v>
      </c>
      <c r="H76" s="9">
        <f t="shared" si="4"/>
        <v>0</v>
      </c>
      <c r="I76" s="10">
        <f t="shared" si="5"/>
        <v>1</v>
      </c>
      <c r="J76" s="17">
        <f t="shared" si="6"/>
        <v>11425.4478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228.24</v>
      </c>
      <c r="F77" s="9" t="s">
        <v>10</v>
      </c>
      <c r="G77" s="9">
        <v>228.24</v>
      </c>
      <c r="H77" s="9">
        <f t="shared" si="4"/>
        <v>0</v>
      </c>
      <c r="I77" s="10">
        <f t="shared" si="5"/>
        <v>1</v>
      </c>
      <c r="J77" s="17">
        <f t="shared" si="6"/>
        <v>31938.079679999999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109.17</v>
      </c>
      <c r="F78" s="9" t="s">
        <v>10</v>
      </c>
      <c r="G78" s="9">
        <v>109.17</v>
      </c>
      <c r="H78" s="9">
        <f t="shared" si="4"/>
        <v>0</v>
      </c>
      <c r="I78" s="10">
        <f t="shared" si="5"/>
        <v>1</v>
      </c>
      <c r="J78" s="17">
        <f t="shared" si="6"/>
        <v>21151.905840000003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9.76</v>
      </c>
      <c r="F79" s="9" t="s">
        <v>10</v>
      </c>
      <c r="G79" s="9">
        <v>9.76</v>
      </c>
      <c r="H79" s="9">
        <f t="shared" si="4"/>
        <v>0</v>
      </c>
      <c r="I79" s="10">
        <f t="shared" si="5"/>
        <v>1</v>
      </c>
      <c r="J79" s="17">
        <f t="shared" si="6"/>
        <v>1365.7363199999998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34.159999999999997</v>
      </c>
      <c r="F80" s="9" t="s">
        <v>10</v>
      </c>
      <c r="G80" s="9">
        <v>34.159999999999997</v>
      </c>
      <c r="H80" s="9">
        <f t="shared" si="4"/>
        <v>0</v>
      </c>
      <c r="I80" s="10">
        <f t="shared" si="5"/>
        <v>1</v>
      </c>
      <c r="J80" s="17">
        <f t="shared" si="6"/>
        <v>4780.077119999999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99.15</v>
      </c>
      <c r="F81" s="9" t="s">
        <v>10</v>
      </c>
      <c r="G81" s="9">
        <v>99.15</v>
      </c>
      <c r="H81" s="9">
        <f t="shared" si="4"/>
        <v>0</v>
      </c>
      <c r="I81" s="10">
        <f t="shared" si="5"/>
        <v>1</v>
      </c>
      <c r="J81" s="17">
        <f t="shared" si="6"/>
        <v>19210.510800000004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144.13</v>
      </c>
      <c r="F82" s="9" t="s">
        <v>10</v>
      </c>
      <c r="G82" s="9">
        <v>144.13</v>
      </c>
      <c r="H82" s="9">
        <f t="shared" si="4"/>
        <v>0</v>
      </c>
      <c r="I82" s="10">
        <f t="shared" si="5"/>
        <v>1</v>
      </c>
      <c r="J82" s="17">
        <f t="shared" si="6"/>
        <v>31028.306399999998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52.49</v>
      </c>
      <c r="F83" s="9" t="s">
        <v>10</v>
      </c>
      <c r="G83" s="9">
        <v>52.49</v>
      </c>
      <c r="H83" s="9">
        <f t="shared" si="4"/>
        <v>0</v>
      </c>
      <c r="I83" s="10">
        <f t="shared" si="5"/>
        <v>1</v>
      </c>
      <c r="J83" s="17">
        <f t="shared" si="6"/>
        <v>11300.047200000001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31.07</v>
      </c>
      <c r="F84" s="9" t="s">
        <v>10</v>
      </c>
      <c r="G84" s="9">
        <v>31.07</v>
      </c>
      <c r="H84" s="9">
        <f t="shared" si="4"/>
        <v>0</v>
      </c>
      <c r="I84" s="10">
        <f t="shared" si="5"/>
        <v>1</v>
      </c>
      <c r="J84" s="17">
        <f t="shared" si="6"/>
        <v>3344.3748000000001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72.849999999999994</v>
      </c>
      <c r="F85" s="9" t="s">
        <v>10</v>
      </c>
      <c r="G85" s="9">
        <v>72.849999999999994</v>
      </c>
      <c r="H85" s="9">
        <f t="shared" si="4"/>
        <v>0</v>
      </c>
      <c r="I85" s="10">
        <f t="shared" si="5"/>
        <v>1</v>
      </c>
      <c r="J85" s="17">
        <f t="shared" si="6"/>
        <v>15683.147999999999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21</v>
      </c>
      <c r="F86" s="9" t="s">
        <v>10</v>
      </c>
      <c r="G86" s="9">
        <v>21</v>
      </c>
      <c r="H86" s="9">
        <f t="shared" si="4"/>
        <v>0</v>
      </c>
      <c r="I86" s="10">
        <f t="shared" si="5"/>
        <v>1</v>
      </c>
      <c r="J86" s="17">
        <f t="shared" si="6"/>
        <v>2260.44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20</v>
      </c>
      <c r="F87" s="9" t="s">
        <v>13</v>
      </c>
      <c r="G87" s="9">
        <v>20</v>
      </c>
      <c r="H87" s="9">
        <f t="shared" si="4"/>
        <v>0</v>
      </c>
      <c r="I87" s="10">
        <f t="shared" si="5"/>
        <v>1</v>
      </c>
      <c r="J87" s="17">
        <f t="shared" si="6"/>
        <v>4000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6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6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345.50400000000002</v>
      </c>
      <c r="F90" s="9" t="s">
        <v>10</v>
      </c>
      <c r="G90" s="9">
        <v>345.5</v>
      </c>
      <c r="H90" s="9">
        <f t="shared" si="4"/>
        <v>4.0000000000190994E-3</v>
      </c>
      <c r="I90" s="10">
        <f t="shared" si="5"/>
        <v>0.99998842271001198</v>
      </c>
      <c r="J90" s="17">
        <f t="shared" si="6"/>
        <v>5579.8249999999998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345.50400000000002</v>
      </c>
      <c r="F91" s="9" t="s">
        <v>10</v>
      </c>
      <c r="G91" s="9">
        <v>345.5</v>
      </c>
      <c r="H91" s="9">
        <f t="shared" si="4"/>
        <v>4.0000000000190994E-3</v>
      </c>
      <c r="I91" s="10">
        <f t="shared" si="5"/>
        <v>0.99998842271001198</v>
      </c>
      <c r="J91" s="17">
        <f t="shared" si="6"/>
        <v>11156.886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524.43299999999999</v>
      </c>
      <c r="F93" s="9" t="s">
        <v>10</v>
      </c>
      <c r="G93" s="9">
        <v>524.42999999999995</v>
      </c>
      <c r="H93" s="9">
        <f t="shared" si="4"/>
        <v>3.0000000000427463E-3</v>
      </c>
      <c r="I93" s="10">
        <f t="shared" si="5"/>
        <v>0.99999427953618469</v>
      </c>
      <c r="J93" s="17">
        <f t="shared" si="6"/>
        <v>25402.340339999999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535.5</v>
      </c>
      <c r="F94" s="9" t="s">
        <v>10</v>
      </c>
      <c r="G94" s="9">
        <v>535.5</v>
      </c>
      <c r="H94" s="9">
        <f t="shared" si="4"/>
        <v>0</v>
      </c>
      <c r="I94" s="10">
        <f t="shared" si="5"/>
        <v>1</v>
      </c>
      <c r="J94" s="17">
        <f t="shared" si="6"/>
        <v>8648.3249999999989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541.24900000000002</v>
      </c>
      <c r="F95" s="9" t="s">
        <v>10</v>
      </c>
      <c r="G95" s="9">
        <v>541.25</v>
      </c>
      <c r="H95" s="9">
        <f t="shared" si="4"/>
        <v>-9.9999999997635314E-4</v>
      </c>
      <c r="I95" s="10">
        <f t="shared" si="5"/>
        <v>1.0000018475784713</v>
      </c>
      <c r="J95" s="17">
        <f t="shared" si="6"/>
        <v>14565.0375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19.14</v>
      </c>
      <c r="F96" s="9" t="s">
        <v>10</v>
      </c>
      <c r="G96" s="9">
        <v>18.18</v>
      </c>
      <c r="H96" s="9">
        <f t="shared" si="4"/>
        <v>0.96000000000000085</v>
      </c>
      <c r="I96" s="10">
        <f t="shared" si="5"/>
        <v>0.94984326018808773</v>
      </c>
      <c r="J96" s="17">
        <f t="shared" si="6"/>
        <v>5479.30656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232</v>
      </c>
      <c r="C97" s="9">
        <v>217</v>
      </c>
      <c r="D97" s="9">
        <v>450</v>
      </c>
      <c r="E97" s="9">
        <v>2</v>
      </c>
      <c r="F97" s="9" t="s">
        <v>13</v>
      </c>
      <c r="G97" s="9">
        <v>0</v>
      </c>
      <c r="H97" s="9">
        <f t="shared" si="4"/>
        <v>2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174</v>
      </c>
      <c r="C98" s="9">
        <v>218</v>
      </c>
      <c r="D98" s="9">
        <v>350</v>
      </c>
      <c r="E98" s="9">
        <v>15</v>
      </c>
      <c r="F98" s="9" t="s">
        <v>13</v>
      </c>
      <c r="G98" s="9">
        <v>11</v>
      </c>
      <c r="H98" s="9">
        <f t="shared" si="4"/>
        <v>4</v>
      </c>
      <c r="I98" s="10">
        <f t="shared" si="5"/>
        <v>0.73333333333333328</v>
      </c>
      <c r="J98" s="17">
        <f t="shared" si="6"/>
        <v>3850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175</v>
      </c>
      <c r="C99" s="9">
        <v>219</v>
      </c>
      <c r="D99" s="9">
        <v>82</v>
      </c>
      <c r="E99" s="9">
        <v>37.81</v>
      </c>
      <c r="F99" s="9" t="s">
        <v>19</v>
      </c>
      <c r="G99" s="9">
        <v>35.92</v>
      </c>
      <c r="H99" s="9">
        <f t="shared" si="4"/>
        <v>1.8900000000000006</v>
      </c>
      <c r="I99" s="10">
        <f t="shared" si="5"/>
        <v>0.95001322401481092</v>
      </c>
      <c r="J99" s="17">
        <f t="shared" si="6"/>
        <v>2945.44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176</v>
      </c>
      <c r="C100" s="9">
        <v>220</v>
      </c>
      <c r="D100" s="9">
        <v>32.799999999999997</v>
      </c>
      <c r="E100" s="9">
        <v>108.232</v>
      </c>
      <c r="F100" s="9" t="s">
        <v>19</v>
      </c>
      <c r="G100" s="9">
        <v>102.82</v>
      </c>
      <c r="H100" s="9">
        <f t="shared" si="4"/>
        <v>5.4120000000000061</v>
      </c>
      <c r="I100" s="10">
        <f t="shared" si="5"/>
        <v>0.9499963042353462</v>
      </c>
      <c r="J100" s="17">
        <f t="shared" si="6"/>
        <v>3372.4959999999996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177</v>
      </c>
      <c r="C101" s="9">
        <v>221</v>
      </c>
      <c r="D101" s="9">
        <v>131.19999999999999</v>
      </c>
      <c r="E101" s="9">
        <v>34.15</v>
      </c>
      <c r="F101" s="9" t="s">
        <v>19</v>
      </c>
      <c r="G101" s="9">
        <v>32.44</v>
      </c>
      <c r="H101" s="9">
        <f t="shared" si="4"/>
        <v>1.7100000000000009</v>
      </c>
      <c r="I101" s="10">
        <f t="shared" si="5"/>
        <v>0.94992679355783305</v>
      </c>
      <c r="J101" s="17">
        <f t="shared" si="6"/>
        <v>4256.1279999999997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178</v>
      </c>
      <c r="C102" s="9">
        <v>222</v>
      </c>
      <c r="D102" s="9">
        <v>1000</v>
      </c>
      <c r="E102" s="9">
        <v>3</v>
      </c>
      <c r="F102" s="9" t="s">
        <v>13</v>
      </c>
      <c r="G102" s="9">
        <v>0</v>
      </c>
      <c r="H102" s="9">
        <f t="shared" si="4"/>
        <v>3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179</v>
      </c>
      <c r="C103" s="9">
        <v>224</v>
      </c>
      <c r="D103" s="9">
        <v>183</v>
      </c>
      <c r="E103" s="9">
        <v>51.942</v>
      </c>
      <c r="F103" s="9" t="s">
        <v>10</v>
      </c>
      <c r="G103" s="9">
        <v>49.34</v>
      </c>
      <c r="H103" s="9">
        <f t="shared" si="4"/>
        <v>2.6019999999999968</v>
      </c>
      <c r="I103" s="10">
        <f t="shared" si="5"/>
        <v>0.94990566400985721</v>
      </c>
      <c r="J103" s="17">
        <f t="shared" si="6"/>
        <v>9029.2200000000012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180</v>
      </c>
      <c r="C104" s="9">
        <v>225</v>
      </c>
      <c r="D104" s="9">
        <v>49.2</v>
      </c>
      <c r="E104" s="9">
        <v>46.08</v>
      </c>
      <c r="F104" s="9" t="s">
        <v>19</v>
      </c>
      <c r="G104" s="9">
        <v>43.78</v>
      </c>
      <c r="H104" s="9">
        <f t="shared" si="4"/>
        <v>2.2999999999999972</v>
      </c>
      <c r="I104" s="10">
        <f t="shared" si="5"/>
        <v>0.95008680555555558</v>
      </c>
      <c r="J104" s="17">
        <f t="shared" si="6"/>
        <v>2153.9760000000001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181</v>
      </c>
      <c r="C105" s="9">
        <v>226</v>
      </c>
      <c r="D105" s="9">
        <v>183</v>
      </c>
      <c r="E105" s="9">
        <v>43.863999999999997</v>
      </c>
      <c r="F105" s="9" t="s">
        <v>10</v>
      </c>
      <c r="G105" s="9">
        <v>41.67</v>
      </c>
      <c r="H105" s="9">
        <f t="shared" si="4"/>
        <v>2.1939999999999955</v>
      </c>
      <c r="I105" s="10">
        <f t="shared" si="5"/>
        <v>0.94998176180922866</v>
      </c>
      <c r="J105" s="17">
        <f t="shared" si="6"/>
        <v>7625.6100000000006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182</v>
      </c>
      <c r="C106" s="9">
        <v>227</v>
      </c>
      <c r="D106" s="9">
        <v>49.2</v>
      </c>
      <c r="E106" s="9">
        <v>44.125999999999998</v>
      </c>
      <c r="F106" s="9" t="s">
        <v>19</v>
      </c>
      <c r="G106" s="9">
        <v>41.92</v>
      </c>
      <c r="H106" s="9">
        <f t="shared" si="4"/>
        <v>2.205999999999996</v>
      </c>
      <c r="I106" s="10">
        <f t="shared" si="5"/>
        <v>0.95000679871277716</v>
      </c>
      <c r="J106" s="17">
        <f t="shared" si="6"/>
        <v>2062.4640000000004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183</v>
      </c>
      <c r="C107" s="9">
        <v>228</v>
      </c>
      <c r="D107" s="9">
        <v>183</v>
      </c>
      <c r="E107" s="9">
        <v>4.1459999999999999</v>
      </c>
      <c r="F107" s="9" t="s">
        <v>10</v>
      </c>
      <c r="G107" s="9">
        <v>3.94</v>
      </c>
      <c r="H107" s="9">
        <f t="shared" si="4"/>
        <v>0.20599999999999996</v>
      </c>
      <c r="I107" s="10">
        <f t="shared" si="5"/>
        <v>0.95031355523396044</v>
      </c>
      <c r="J107" s="17">
        <f t="shared" si="6"/>
        <v>721.02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184</v>
      </c>
      <c r="C108" s="9">
        <v>229</v>
      </c>
      <c r="D108" s="9">
        <v>49.2</v>
      </c>
      <c r="E108" s="9">
        <v>4.875</v>
      </c>
      <c r="F108" s="9" t="s">
        <v>19</v>
      </c>
      <c r="G108" s="9">
        <v>4.63</v>
      </c>
      <c r="H108" s="9">
        <f t="shared" si="4"/>
        <v>0.24500000000000011</v>
      </c>
      <c r="I108" s="10">
        <f t="shared" si="5"/>
        <v>0.94974358974358974</v>
      </c>
      <c r="J108" s="17">
        <f t="shared" si="6"/>
        <v>227.79600000000002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185</v>
      </c>
      <c r="C109" s="9">
        <v>230</v>
      </c>
      <c r="D109" s="9">
        <v>183</v>
      </c>
      <c r="E109" s="9">
        <v>5.9859999999999998</v>
      </c>
      <c r="F109" s="9" t="s">
        <v>10</v>
      </c>
      <c r="G109" s="9">
        <v>0</v>
      </c>
      <c r="H109" s="9">
        <f t="shared" si="4"/>
        <v>5.9859999999999998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186</v>
      </c>
      <c r="C110" s="9">
        <v>231</v>
      </c>
      <c r="D110" s="9">
        <v>49.2</v>
      </c>
      <c r="E110" s="9">
        <v>13</v>
      </c>
      <c r="F110" s="9" t="s">
        <v>19</v>
      </c>
      <c r="G110" s="9">
        <v>0</v>
      </c>
      <c r="H110" s="9">
        <f t="shared" si="4"/>
        <v>13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187</v>
      </c>
      <c r="C111" s="9">
        <v>232</v>
      </c>
      <c r="D111" s="9">
        <v>183</v>
      </c>
      <c r="E111" s="9">
        <v>13.369</v>
      </c>
      <c r="F111" s="9" t="s">
        <v>10</v>
      </c>
      <c r="G111" s="9">
        <v>12.7</v>
      </c>
      <c r="H111" s="9">
        <f t="shared" si="4"/>
        <v>0.66900000000000048</v>
      </c>
      <c r="I111" s="10">
        <f t="shared" si="5"/>
        <v>0.94995886004936791</v>
      </c>
      <c r="J111" s="17">
        <f t="shared" si="6"/>
        <v>2324.1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188</v>
      </c>
      <c r="C112" s="9">
        <v>233</v>
      </c>
      <c r="D112" s="9">
        <v>49.2</v>
      </c>
      <c r="E112" s="9">
        <v>21.172000000000001</v>
      </c>
      <c r="F112" s="9" t="s">
        <v>19</v>
      </c>
      <c r="G112" s="9">
        <v>20.11</v>
      </c>
      <c r="H112" s="9">
        <f t="shared" si="4"/>
        <v>1.0620000000000012</v>
      </c>
      <c r="I112" s="10">
        <f t="shared" si="5"/>
        <v>0.94983941054222554</v>
      </c>
      <c r="J112" s="17">
        <f t="shared" si="6"/>
        <v>989.41200000000003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189</v>
      </c>
      <c r="C113" s="9">
        <v>234</v>
      </c>
      <c r="D113" s="9">
        <v>183</v>
      </c>
      <c r="E113" s="9">
        <v>13.454000000000001</v>
      </c>
      <c r="F113" s="9" t="s">
        <v>10</v>
      </c>
      <c r="G113" s="9">
        <v>12.78</v>
      </c>
      <c r="H113" s="9">
        <f t="shared" si="4"/>
        <v>0.67400000000000126</v>
      </c>
      <c r="I113" s="10">
        <f t="shared" si="5"/>
        <v>0.94990337446112671</v>
      </c>
      <c r="J113" s="17">
        <f t="shared" si="6"/>
        <v>2338.7399999999998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190</v>
      </c>
      <c r="C114" s="9">
        <v>235</v>
      </c>
      <c r="D114" s="9">
        <v>2.5</v>
      </c>
      <c r="E114" s="9">
        <v>1129.96</v>
      </c>
      <c r="F114" s="9" t="s">
        <v>23</v>
      </c>
      <c r="G114" s="9">
        <v>1073.46</v>
      </c>
      <c r="H114" s="9">
        <f t="shared" si="4"/>
        <v>56.5</v>
      </c>
      <c r="I114" s="10">
        <f t="shared" si="5"/>
        <v>0.94999823002584161</v>
      </c>
      <c r="J114" s="17">
        <f t="shared" si="6"/>
        <v>2683.65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191</v>
      </c>
      <c r="C115" s="9">
        <v>237</v>
      </c>
      <c r="D115" s="9">
        <v>183</v>
      </c>
      <c r="E115" s="9">
        <v>3.7360000000000002</v>
      </c>
      <c r="F115" s="9" t="s">
        <v>10</v>
      </c>
      <c r="G115" s="9">
        <v>3.55</v>
      </c>
      <c r="H115" s="9">
        <f t="shared" si="4"/>
        <v>0.18600000000000039</v>
      </c>
      <c r="I115" s="10">
        <f t="shared" si="5"/>
        <v>0.95021413276231248</v>
      </c>
      <c r="J115" s="17">
        <f t="shared" si="6"/>
        <v>649.65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192</v>
      </c>
      <c r="C116" s="9">
        <v>238</v>
      </c>
      <c r="D116" s="9">
        <v>183</v>
      </c>
      <c r="E116" s="9">
        <v>17.35933</v>
      </c>
      <c r="F116" s="9" t="s">
        <v>10</v>
      </c>
      <c r="G116" s="9">
        <v>16.489999999999998</v>
      </c>
      <c r="H116" s="9">
        <f t="shared" si="4"/>
        <v>0.86933000000000149</v>
      </c>
      <c r="I116" s="10">
        <f t="shared" si="5"/>
        <v>0.94992145434184372</v>
      </c>
      <c r="J116" s="17">
        <f t="shared" si="6"/>
        <v>3017.6699999999996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193</v>
      </c>
      <c r="C117" s="9">
        <v>239</v>
      </c>
      <c r="D117" s="9">
        <v>183</v>
      </c>
      <c r="E117" s="9">
        <v>8.2379999999999995</v>
      </c>
      <c r="F117" s="9" t="s">
        <v>10</v>
      </c>
      <c r="G117" s="9">
        <v>7.83</v>
      </c>
      <c r="H117" s="9">
        <f t="shared" si="4"/>
        <v>0.40799999999999947</v>
      </c>
      <c r="I117" s="10">
        <f t="shared" si="5"/>
        <v>0.95047341587764023</v>
      </c>
      <c r="J117" s="17">
        <f t="shared" si="6"/>
        <v>1432.89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194</v>
      </c>
      <c r="C118" s="9">
        <v>240</v>
      </c>
      <c r="D118" s="9">
        <v>183</v>
      </c>
      <c r="E118" s="9">
        <v>36.244999999999997</v>
      </c>
      <c r="F118" s="9" t="s">
        <v>10</v>
      </c>
      <c r="G118" s="9">
        <v>34.43</v>
      </c>
      <c r="H118" s="9">
        <f t="shared" si="4"/>
        <v>1.8149999999999977</v>
      </c>
      <c r="I118" s="10">
        <f t="shared" si="5"/>
        <v>0.94992412746585742</v>
      </c>
      <c r="J118" s="17">
        <f t="shared" si="6"/>
        <v>6300.69</v>
      </c>
      <c r="K118" s="16"/>
      <c r="L118" s="17">
        <f t="shared" si="7"/>
        <v>0</v>
      </c>
    </row>
    <row r="119" spans="1:12" x14ac:dyDescent="0.25">
      <c r="A119" s="9" t="s">
        <v>21</v>
      </c>
      <c r="B119" s="29" t="s">
        <v>195</v>
      </c>
      <c r="C119" s="9">
        <v>243</v>
      </c>
      <c r="D119" s="9">
        <v>64.58</v>
      </c>
      <c r="E119" s="9">
        <v>126.121</v>
      </c>
      <c r="F119" s="9" t="s">
        <v>10</v>
      </c>
      <c r="G119" s="9">
        <v>126.12</v>
      </c>
      <c r="H119" s="9">
        <f t="shared" si="4"/>
        <v>9.9999999999056399E-4</v>
      </c>
      <c r="I119" s="10">
        <f t="shared" si="5"/>
        <v>0.9999920711063186</v>
      </c>
      <c r="J119" s="17">
        <f t="shared" si="6"/>
        <v>8144.8296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15500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15500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2000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28.375</v>
      </c>
      <c r="F129" s="9" t="s">
        <v>19</v>
      </c>
      <c r="G129" s="9">
        <v>28.38</v>
      </c>
      <c r="H129" s="9">
        <f t="shared" si="4"/>
        <v>-4.9999999999990052E-3</v>
      </c>
      <c r="I129" s="10">
        <f t="shared" si="5"/>
        <v>1.0001762114537445</v>
      </c>
      <c r="J129" s="17">
        <f t="shared" si="6"/>
        <v>157083.29999999999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3</v>
      </c>
      <c r="F130" s="9" t="s">
        <v>13</v>
      </c>
      <c r="G130" s="9">
        <v>3</v>
      </c>
      <c r="H130" s="9">
        <f t="shared" si="4"/>
        <v>0</v>
      </c>
      <c r="I130" s="10">
        <f t="shared" si="5"/>
        <v>1</v>
      </c>
      <c r="J130" s="17">
        <f t="shared" si="6"/>
        <v>1350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30</v>
      </c>
      <c r="B134" s="29" t="s">
        <v>214</v>
      </c>
      <c r="C134" s="9">
        <v>277</v>
      </c>
      <c r="D134" s="9">
        <v>34</v>
      </c>
      <c r="E134" s="9">
        <v>76.528999999999996</v>
      </c>
      <c r="F134" s="9" t="s">
        <v>31</v>
      </c>
      <c r="G134" s="9">
        <v>76.53</v>
      </c>
      <c r="H134" s="9">
        <f t="shared" ref="H134:H148" si="8">E134-G134</f>
        <v>-1.0000000000047748E-3</v>
      </c>
      <c r="I134" s="10">
        <f t="shared" ref="I134:I148" si="9">G134/E134</f>
        <v>1.0000130669419436</v>
      </c>
      <c r="J134" s="17">
        <f t="shared" si="6"/>
        <v>2602.02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215</v>
      </c>
      <c r="C135" s="9">
        <v>278</v>
      </c>
      <c r="D135" s="9">
        <v>77</v>
      </c>
      <c r="E135" s="9">
        <v>29.302600000000002</v>
      </c>
      <c r="F135" s="9" t="s">
        <v>31</v>
      </c>
      <c r="G135" s="9">
        <v>29.3</v>
      </c>
      <c r="H135" s="9">
        <f t="shared" si="8"/>
        <v>2.6000000000010459E-3</v>
      </c>
      <c r="I135" s="10">
        <f t="shared" si="9"/>
        <v>0.99991127067222696</v>
      </c>
      <c r="J135" s="17">
        <f t="shared" si="6"/>
        <v>2256.1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216</v>
      </c>
      <c r="C136" s="9">
        <v>279</v>
      </c>
      <c r="D136" s="9">
        <v>23</v>
      </c>
      <c r="E136" s="9">
        <v>66</v>
      </c>
      <c r="F136" s="9" t="s">
        <v>23</v>
      </c>
      <c r="G136" s="9">
        <v>66</v>
      </c>
      <c r="H136" s="9">
        <f t="shared" si="8"/>
        <v>0</v>
      </c>
      <c r="I136" s="10">
        <f t="shared" si="9"/>
        <v>1</v>
      </c>
      <c r="J136" s="17">
        <f t="shared" si="6"/>
        <v>1518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217</v>
      </c>
      <c r="C137" s="9">
        <v>280</v>
      </c>
      <c r="D137" s="9">
        <v>151</v>
      </c>
      <c r="E137" s="9">
        <v>17.375499999999999</v>
      </c>
      <c r="F137" s="9" t="s">
        <v>31</v>
      </c>
      <c r="G137" s="9">
        <v>17.38</v>
      </c>
      <c r="H137" s="9">
        <f t="shared" si="8"/>
        <v>-4.5000000000001705E-3</v>
      </c>
      <c r="I137" s="10">
        <f t="shared" si="9"/>
        <v>1.0002589853529396</v>
      </c>
      <c r="J137" s="17">
        <f t="shared" si="6"/>
        <v>2624.3799999999997</v>
      </c>
      <c r="K137" s="16"/>
      <c r="L137" s="17">
        <f t="shared" si="7"/>
        <v>0</v>
      </c>
    </row>
    <row r="138" spans="1:12" x14ac:dyDescent="0.25">
      <c r="A138" s="9" t="s">
        <v>22</v>
      </c>
      <c r="B138" s="29" t="s">
        <v>218</v>
      </c>
      <c r="C138" s="9">
        <v>282</v>
      </c>
      <c r="D138" s="9">
        <v>350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 t="shared" si="6"/>
        <v>0</v>
      </c>
      <c r="K138" s="16"/>
      <c r="L138" s="17">
        <f t="shared" si="7"/>
        <v>0</v>
      </c>
    </row>
    <row r="139" spans="1:12" x14ac:dyDescent="0.25">
      <c r="A139" s="9" t="s">
        <v>21</v>
      </c>
      <c r="B139" s="29" t="s">
        <v>219</v>
      </c>
      <c r="C139" s="9">
        <v>283</v>
      </c>
      <c r="D139" s="9">
        <v>400</v>
      </c>
      <c r="E139" s="9">
        <v>1</v>
      </c>
      <c r="F139" s="9" t="s">
        <v>12</v>
      </c>
      <c r="G139" s="9">
        <v>0</v>
      </c>
      <c r="H139" s="9">
        <f t="shared" si="8"/>
        <v>1</v>
      </c>
      <c r="I139" s="10">
        <f t="shared" si="9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34</v>
      </c>
      <c r="B140" s="29" t="s">
        <v>313</v>
      </c>
      <c r="C140" s="9">
        <v>287</v>
      </c>
      <c r="D140" s="9">
        <v>800</v>
      </c>
      <c r="E140" s="9">
        <v>1</v>
      </c>
      <c r="F140" s="9" t="s">
        <v>13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800</v>
      </c>
      <c r="K140" s="16"/>
      <c r="L140" s="17">
        <f t="shared" si="7"/>
        <v>0</v>
      </c>
    </row>
    <row r="141" spans="1:12" x14ac:dyDescent="0.25">
      <c r="A141" s="9" t="s">
        <v>33</v>
      </c>
      <c r="B141" s="29" t="s">
        <v>221</v>
      </c>
      <c r="C141" s="9">
        <v>299</v>
      </c>
      <c r="D141" s="9">
        <v>9200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9200</v>
      </c>
      <c r="K141" s="16"/>
      <c r="L141" s="17">
        <f t="shared" si="7"/>
        <v>0</v>
      </c>
    </row>
    <row r="142" spans="1:12" x14ac:dyDescent="0.25">
      <c r="A142" s="9" t="s">
        <v>18</v>
      </c>
      <c r="B142" s="29" t="s">
        <v>222</v>
      </c>
      <c r="C142" s="9">
        <v>350</v>
      </c>
      <c r="D142" s="9">
        <v>1</v>
      </c>
      <c r="E142" s="9">
        <v>3</v>
      </c>
      <c r="F142" s="9" t="s">
        <v>12</v>
      </c>
      <c r="G142" s="9">
        <v>0</v>
      </c>
      <c r="H142" s="9">
        <f t="shared" si="8"/>
        <v>3</v>
      </c>
      <c r="I142" s="10">
        <f t="shared" si="9"/>
        <v>0</v>
      </c>
      <c r="J142" s="17">
        <f t="shared" si="6"/>
        <v>0</v>
      </c>
      <c r="K142" s="16"/>
      <c r="L142" s="17">
        <f t="shared" si="7"/>
        <v>0</v>
      </c>
    </row>
    <row r="143" spans="1:12" x14ac:dyDescent="0.25">
      <c r="A143" s="9" t="s">
        <v>24</v>
      </c>
      <c r="B143" s="29" t="s">
        <v>230</v>
      </c>
      <c r="C143" s="9">
        <v>407</v>
      </c>
      <c r="D143" s="9">
        <v>1000</v>
      </c>
      <c r="E143" s="9">
        <v>1</v>
      </c>
      <c r="F143" s="9" t="s">
        <v>13</v>
      </c>
      <c r="G143" s="9">
        <v>0.5</v>
      </c>
      <c r="H143" s="9">
        <f t="shared" si="8"/>
        <v>0.5</v>
      </c>
      <c r="I143" s="10">
        <f t="shared" si="9"/>
        <v>0.5</v>
      </c>
      <c r="J143" s="17">
        <f t="shared" si="6"/>
        <v>500</v>
      </c>
      <c r="K143" s="16"/>
      <c r="L143" s="17">
        <f t="shared" si="7"/>
        <v>0</v>
      </c>
    </row>
    <row r="144" spans="1:12" x14ac:dyDescent="0.25">
      <c r="A144" s="9" t="s">
        <v>24</v>
      </c>
      <c r="B144" s="29" t="s">
        <v>236</v>
      </c>
      <c r="C144" s="9">
        <v>408</v>
      </c>
      <c r="D144" s="9">
        <v>1000</v>
      </c>
      <c r="E144" s="9">
        <v>2</v>
      </c>
      <c r="F144" s="9" t="s">
        <v>13</v>
      </c>
      <c r="G144" s="9">
        <v>1</v>
      </c>
      <c r="H144" s="9">
        <f t="shared" si="8"/>
        <v>1</v>
      </c>
      <c r="I144" s="10">
        <f t="shared" si="9"/>
        <v>0.5</v>
      </c>
      <c r="J144" s="17">
        <f t="shared" si="6"/>
        <v>1000</v>
      </c>
      <c r="K144" s="16"/>
      <c r="L144" s="17">
        <f t="shared" si="7"/>
        <v>0</v>
      </c>
    </row>
    <row r="145" spans="1:12" x14ac:dyDescent="0.25">
      <c r="A145" s="9" t="s">
        <v>18</v>
      </c>
      <c r="B145" s="29" t="s">
        <v>229</v>
      </c>
      <c r="C145" s="9">
        <v>447</v>
      </c>
      <c r="D145" s="9">
        <v>2450</v>
      </c>
      <c r="E145" s="9">
        <v>1</v>
      </c>
      <c r="F145" s="9" t="s">
        <v>12</v>
      </c>
      <c r="G145" s="9">
        <v>0.5</v>
      </c>
      <c r="H145" s="9">
        <f t="shared" si="8"/>
        <v>0.5</v>
      </c>
      <c r="I145" s="10">
        <f t="shared" si="9"/>
        <v>0.5</v>
      </c>
      <c r="J145" s="17">
        <f t="shared" si="6"/>
        <v>1225</v>
      </c>
      <c r="K145" s="16"/>
      <c r="L145" s="17">
        <f t="shared" si="7"/>
        <v>0</v>
      </c>
    </row>
    <row r="146" spans="1:12" x14ac:dyDescent="0.25">
      <c r="A146" s="9" t="s">
        <v>29</v>
      </c>
      <c r="B146" s="29" t="s">
        <v>344</v>
      </c>
      <c r="C146" s="9">
        <v>493</v>
      </c>
      <c r="D146" s="9">
        <v>225</v>
      </c>
      <c r="E146" s="9">
        <v>4.16</v>
      </c>
      <c r="F146" s="9" t="s">
        <v>14</v>
      </c>
      <c r="G146" s="9">
        <v>4.16</v>
      </c>
      <c r="H146" s="9">
        <f t="shared" si="8"/>
        <v>0</v>
      </c>
      <c r="I146" s="10">
        <f t="shared" si="9"/>
        <v>1</v>
      </c>
      <c r="J146" s="17">
        <f t="shared" si="6"/>
        <v>936</v>
      </c>
      <c r="K146" s="16"/>
      <c r="L146" s="17">
        <f t="shared" si="7"/>
        <v>0</v>
      </c>
    </row>
    <row r="147" spans="1:12" x14ac:dyDescent="0.25">
      <c r="A147" s="9" t="s">
        <v>29</v>
      </c>
      <c r="B147" s="29" t="s">
        <v>345</v>
      </c>
      <c r="C147" s="9">
        <v>494</v>
      </c>
      <c r="D147" s="9">
        <v>2000</v>
      </c>
      <c r="E147" s="9">
        <v>1.6</v>
      </c>
      <c r="F147" s="9" t="s">
        <v>14</v>
      </c>
      <c r="G147" s="9">
        <v>1.6</v>
      </c>
      <c r="H147" s="9">
        <f t="shared" si="8"/>
        <v>0</v>
      </c>
      <c r="I147" s="10">
        <f t="shared" si="9"/>
        <v>1</v>
      </c>
      <c r="J147" s="17">
        <f>D147*E147*I147</f>
        <v>3200</v>
      </c>
      <c r="K147" s="16"/>
      <c r="L147" s="17">
        <f t="shared" si="7"/>
        <v>0</v>
      </c>
    </row>
    <row r="148" spans="1:12" x14ac:dyDescent="0.25">
      <c r="A148" s="9" t="s">
        <v>29</v>
      </c>
      <c r="B148" s="29" t="s">
        <v>346</v>
      </c>
      <c r="C148" s="9">
        <v>495</v>
      </c>
      <c r="D148" s="9">
        <v>50</v>
      </c>
      <c r="E148" s="9">
        <v>5</v>
      </c>
      <c r="F148" s="9" t="s">
        <v>13</v>
      </c>
      <c r="G148" s="9">
        <v>5</v>
      </c>
      <c r="H148" s="9">
        <f t="shared" si="8"/>
        <v>0</v>
      </c>
      <c r="I148" s="10">
        <f t="shared" si="9"/>
        <v>1</v>
      </c>
      <c r="J148" s="17">
        <f t="shared" si="6"/>
        <v>250</v>
      </c>
      <c r="K148" s="16"/>
      <c r="L148" s="17">
        <f t="shared" si="7"/>
        <v>0</v>
      </c>
    </row>
    <row r="149" spans="1:12" ht="15.75" x14ac:dyDescent="0.25">
      <c r="J149" s="21">
        <f>SUM(J4:J148)</f>
        <v>1013411.5615000001</v>
      </c>
      <c r="L149" s="21">
        <f>SUM(L4:L148)</f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3:L15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68.67</v>
      </c>
      <c r="F11" s="3" t="s">
        <v>10</v>
      </c>
      <c r="G11" s="3">
        <v>68.67</v>
      </c>
      <c r="H11" s="3">
        <v>0</v>
      </c>
      <c r="I11" s="3">
        <v>100</v>
      </c>
      <c r="J11">
        <f t="shared" si="0"/>
        <v>1510.74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3.351</v>
      </c>
      <c r="F14" s="3" t="s">
        <v>14</v>
      </c>
      <c r="G14" s="3">
        <v>3.35</v>
      </c>
      <c r="H14" s="3">
        <v>0</v>
      </c>
      <c r="I14" s="3">
        <v>100</v>
      </c>
      <c r="J14">
        <f t="shared" si="0"/>
        <v>3350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2.6680000000000001</v>
      </c>
      <c r="F15" s="3" t="s">
        <v>14</v>
      </c>
      <c r="G15" s="3">
        <v>2.67</v>
      </c>
      <c r="H15" s="3">
        <v>0</v>
      </c>
      <c r="I15" s="3">
        <v>100</v>
      </c>
      <c r="J15">
        <f t="shared" si="0"/>
        <v>2670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6.867</v>
      </c>
      <c r="F16" s="3" t="s">
        <v>14</v>
      </c>
      <c r="G16" s="3">
        <v>6.87</v>
      </c>
      <c r="H16" s="3">
        <v>0</v>
      </c>
      <c r="I16" s="3">
        <v>100</v>
      </c>
      <c r="J16">
        <f t="shared" si="0"/>
        <v>6870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0.27</v>
      </c>
      <c r="F17" s="3" t="s">
        <v>16</v>
      </c>
      <c r="G17" s="3">
        <v>0.27</v>
      </c>
      <c r="H17" s="3">
        <v>0</v>
      </c>
      <c r="I17" s="3">
        <v>100</v>
      </c>
      <c r="J17">
        <f t="shared" si="0"/>
        <v>2025.0000000000002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0.42</v>
      </c>
      <c r="F18" s="3" t="s">
        <v>16</v>
      </c>
      <c r="G18" s="3">
        <v>0.42</v>
      </c>
      <c r="H18" s="3">
        <v>0</v>
      </c>
      <c r="I18" s="3">
        <v>100</v>
      </c>
      <c r="J18">
        <f t="shared" si="0"/>
        <v>3150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0.53</v>
      </c>
      <c r="F19" s="3" t="s">
        <v>16</v>
      </c>
      <c r="G19" s="3">
        <v>0.53</v>
      </c>
      <c r="H19" s="3">
        <v>0</v>
      </c>
      <c r="I19" s="3">
        <v>100</v>
      </c>
      <c r="J19">
        <f t="shared" si="0"/>
        <v>3975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0.49</v>
      </c>
      <c r="F20" s="3" t="s">
        <v>16</v>
      </c>
      <c r="G20" s="3">
        <v>0.49</v>
      </c>
      <c r="H20" s="3">
        <v>0</v>
      </c>
      <c r="I20" s="3">
        <v>100</v>
      </c>
      <c r="J20">
        <f t="shared" si="0"/>
        <v>3675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1.2</v>
      </c>
      <c r="F21" s="3" t="s">
        <v>16</v>
      </c>
      <c r="G21" s="3">
        <v>1.2</v>
      </c>
      <c r="H21" s="3">
        <v>0</v>
      </c>
      <c r="I21" s="3">
        <v>100</v>
      </c>
      <c r="J21">
        <f t="shared" si="0"/>
        <v>9000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0.18</v>
      </c>
      <c r="F22" s="3" t="s">
        <v>16</v>
      </c>
      <c r="G22" s="3">
        <v>0.18</v>
      </c>
      <c r="H22" s="3">
        <v>0</v>
      </c>
      <c r="I22" s="3">
        <v>100</v>
      </c>
      <c r="J22">
        <f t="shared" si="0"/>
        <v>1350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7500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975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41</v>
      </c>
      <c r="D24" s="3">
        <v>301.392</v>
      </c>
      <c r="E24" s="3">
        <v>27.44</v>
      </c>
      <c r="F24" s="3" t="s">
        <v>10</v>
      </c>
      <c r="G24" s="3">
        <v>27.44</v>
      </c>
      <c r="H24" s="3">
        <v>0</v>
      </c>
      <c r="I24" s="3">
        <v>100</v>
      </c>
      <c r="J24">
        <f t="shared" si="0"/>
        <v>8270.1964800000005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42</v>
      </c>
      <c r="D25" s="3">
        <v>301.392</v>
      </c>
      <c r="E25" s="3">
        <v>25.77</v>
      </c>
      <c r="F25" s="3" t="s">
        <v>10</v>
      </c>
      <c r="G25" s="3">
        <v>25.77</v>
      </c>
      <c r="H25" s="3">
        <v>0</v>
      </c>
      <c r="I25" s="3">
        <v>100</v>
      </c>
      <c r="J25">
        <f t="shared" si="0"/>
        <v>7766.8718399999998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43</v>
      </c>
      <c r="D26" s="3">
        <v>301.392</v>
      </c>
      <c r="E26" s="3">
        <v>57.78</v>
      </c>
      <c r="F26" s="3" t="s">
        <v>10</v>
      </c>
      <c r="G26" s="3">
        <v>57.78</v>
      </c>
      <c r="H26" s="3">
        <v>0</v>
      </c>
      <c r="I26" s="3">
        <v>100</v>
      </c>
      <c r="J26">
        <f t="shared" si="0"/>
        <v>17414.429759999999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44</v>
      </c>
      <c r="D27" s="3">
        <v>301.392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13653.057599999998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45</v>
      </c>
      <c r="D28" s="3">
        <v>301.392</v>
      </c>
      <c r="E28" s="3">
        <v>129.11000000000001</v>
      </c>
      <c r="F28" s="3" t="s">
        <v>10</v>
      </c>
      <c r="G28" s="3">
        <v>129.11000000000001</v>
      </c>
      <c r="H28" s="3">
        <v>0</v>
      </c>
      <c r="I28" s="3">
        <v>100</v>
      </c>
      <c r="J28">
        <f t="shared" si="0"/>
        <v>38912.721120000002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46</v>
      </c>
      <c r="D29" s="3">
        <v>301.392</v>
      </c>
      <c r="E29" s="3">
        <v>12.27</v>
      </c>
      <c r="F29" s="3" t="s">
        <v>10</v>
      </c>
      <c r="G29" s="3">
        <v>12.27</v>
      </c>
      <c r="H29" s="3">
        <v>0</v>
      </c>
      <c r="I29" s="3">
        <v>100</v>
      </c>
      <c r="J29">
        <f t="shared" si="0"/>
        <v>3698.0798399999999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111</v>
      </c>
      <c r="C30" s="3">
        <v>47</v>
      </c>
      <c r="D30" s="3">
        <v>301.392</v>
      </c>
      <c r="E30" s="3">
        <v>15.17</v>
      </c>
      <c r="F30" s="3" t="s">
        <v>10</v>
      </c>
      <c r="G30" s="3">
        <v>0</v>
      </c>
      <c r="H30" s="3">
        <v>15.17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9.08</v>
      </c>
      <c r="F31" s="3" t="s">
        <v>14</v>
      </c>
      <c r="G31" s="3">
        <v>9.08</v>
      </c>
      <c r="H31" s="3">
        <v>0</v>
      </c>
      <c r="I31" s="3">
        <v>100</v>
      </c>
      <c r="J31">
        <f t="shared" si="0"/>
        <v>2043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1.7</v>
      </c>
      <c r="F32" s="3" t="s">
        <v>14</v>
      </c>
      <c r="G32" s="3">
        <v>1.7</v>
      </c>
      <c r="H32" s="3">
        <v>0</v>
      </c>
      <c r="I32" s="3">
        <v>100</v>
      </c>
      <c r="J32">
        <f t="shared" si="0"/>
        <v>2550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</v>
      </c>
      <c r="F33" s="3" t="s">
        <v>14</v>
      </c>
      <c r="G33" s="3">
        <v>4</v>
      </c>
      <c r="H33" s="3">
        <v>0</v>
      </c>
      <c r="I33" s="3">
        <v>100</v>
      </c>
      <c r="J33">
        <f t="shared" si="0"/>
        <v>3600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3.26</v>
      </c>
      <c r="F34" s="3" t="s">
        <v>14</v>
      </c>
      <c r="G34" s="3">
        <v>3.26</v>
      </c>
      <c r="H34" s="3">
        <v>0</v>
      </c>
      <c r="I34" s="3">
        <v>100</v>
      </c>
      <c r="J34">
        <f t="shared" si="0"/>
        <v>6520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15.33</v>
      </c>
      <c r="F35" s="3" t="s">
        <v>14</v>
      </c>
      <c r="G35" s="3">
        <v>15.33</v>
      </c>
      <c r="H35" s="3">
        <v>0</v>
      </c>
      <c r="I35" s="3">
        <v>100</v>
      </c>
      <c r="J35">
        <f t="shared" si="0"/>
        <v>3449.25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1.57</v>
      </c>
      <c r="F36" s="3" t="s">
        <v>14</v>
      </c>
      <c r="G36" s="3">
        <v>1.57</v>
      </c>
      <c r="H36" s="3">
        <v>0</v>
      </c>
      <c r="I36" s="3">
        <v>100</v>
      </c>
      <c r="J36">
        <f t="shared" si="0"/>
        <v>3140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118</v>
      </c>
      <c r="C37" s="3">
        <v>63</v>
      </c>
      <c r="D37" s="3">
        <v>1500</v>
      </c>
      <c r="E37" s="3">
        <v>0.96</v>
      </c>
      <c r="F37" s="3" t="s">
        <v>14</v>
      </c>
      <c r="G37" s="3">
        <v>0.96</v>
      </c>
      <c r="H37" s="3">
        <v>0</v>
      </c>
      <c r="I37" s="3">
        <v>100</v>
      </c>
      <c r="J37">
        <f t="shared" si="0"/>
        <v>1440</v>
      </c>
      <c r="K37" s="3">
        <v>0</v>
      </c>
      <c r="L37">
        <f t="shared" si="1"/>
        <v>0</v>
      </c>
    </row>
    <row r="38" spans="1:12" x14ac:dyDescent="0.25">
      <c r="A38" s="3" t="s">
        <v>51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69</v>
      </c>
      <c r="D39" s="3">
        <v>7500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3525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73</v>
      </c>
      <c r="D40" s="3">
        <v>7500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6600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77</v>
      </c>
      <c r="D41" s="3">
        <v>7500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1350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86</v>
      </c>
      <c r="D45" s="3">
        <v>301.392</v>
      </c>
      <c r="E45" s="3">
        <v>12.27</v>
      </c>
      <c r="F45" s="3" t="s">
        <v>10</v>
      </c>
      <c r="G45" s="3">
        <v>3.74</v>
      </c>
      <c r="H45" s="3">
        <v>8.5299999999999994</v>
      </c>
      <c r="I45" s="3">
        <v>30.504999999999999</v>
      </c>
      <c r="J45">
        <f t="shared" si="0"/>
        <v>1127.2060800000002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127</v>
      </c>
      <c r="C46" s="3">
        <v>87</v>
      </c>
      <c r="D46" s="3">
        <v>301.392</v>
      </c>
      <c r="E46" s="3">
        <v>16.190000000000001</v>
      </c>
      <c r="F46" s="3" t="s">
        <v>10</v>
      </c>
      <c r="G46" s="3">
        <v>0</v>
      </c>
      <c r="H46" s="3">
        <v>16.190000000000001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131</v>
      </c>
      <c r="C50" s="3">
        <v>93</v>
      </c>
      <c r="D50" s="3">
        <v>1500</v>
      </c>
      <c r="E50" s="3">
        <v>0.87</v>
      </c>
      <c r="F50" s="3" t="s">
        <v>14</v>
      </c>
      <c r="G50" s="3">
        <v>0.87</v>
      </c>
      <c r="H50" s="3">
        <v>0</v>
      </c>
      <c r="I50" s="3">
        <v>100</v>
      </c>
      <c r="J50">
        <f t="shared" si="0"/>
        <v>1305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0.13</v>
      </c>
      <c r="F51" s="3" t="s">
        <v>16</v>
      </c>
      <c r="G51" s="3">
        <v>0.13</v>
      </c>
      <c r="H51" s="3">
        <v>0</v>
      </c>
      <c r="I51" s="3">
        <v>100</v>
      </c>
      <c r="J51">
        <f t="shared" si="0"/>
        <v>975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0.19</v>
      </c>
      <c r="F52" s="3" t="s">
        <v>16</v>
      </c>
      <c r="G52" s="3">
        <v>0.19</v>
      </c>
      <c r="H52" s="3">
        <v>0</v>
      </c>
      <c r="I52" s="3">
        <v>100</v>
      </c>
      <c r="J52">
        <f t="shared" si="0"/>
        <v>1425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7500</v>
      </c>
      <c r="E53" s="3">
        <v>2.9000000000000001E-2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106</v>
      </c>
      <c r="D54" s="3">
        <v>301.392</v>
      </c>
      <c r="E54" s="3">
        <v>10.8</v>
      </c>
      <c r="F54" s="3" t="s">
        <v>10</v>
      </c>
      <c r="G54" s="3">
        <v>10.8</v>
      </c>
      <c r="H54" s="3">
        <v>0</v>
      </c>
      <c r="I54" s="3">
        <v>100</v>
      </c>
      <c r="J54">
        <f t="shared" si="0"/>
        <v>3255.0336000000002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107</v>
      </c>
      <c r="D55" s="3">
        <v>301.392</v>
      </c>
      <c r="E55" s="3">
        <v>24.14</v>
      </c>
      <c r="F55" s="3" t="s">
        <v>10</v>
      </c>
      <c r="G55" s="3">
        <v>24.14</v>
      </c>
      <c r="H55" s="3">
        <v>0</v>
      </c>
      <c r="I55" s="3">
        <v>100</v>
      </c>
      <c r="J55">
        <f t="shared" si="0"/>
        <v>7275.6028800000004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137</v>
      </c>
      <c r="C56" s="3">
        <v>108</v>
      </c>
      <c r="D56" s="3">
        <v>301.392</v>
      </c>
      <c r="E56" s="3">
        <v>3.5</v>
      </c>
      <c r="F56" s="3" t="s">
        <v>10</v>
      </c>
      <c r="G56" s="3">
        <v>0</v>
      </c>
      <c r="H56" s="3">
        <v>3.5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0.61</v>
      </c>
      <c r="F57" s="3" t="s">
        <v>14</v>
      </c>
      <c r="G57" s="3">
        <v>0.61</v>
      </c>
      <c r="H57" s="3">
        <v>0</v>
      </c>
      <c r="I57" s="3">
        <v>100</v>
      </c>
      <c r="J57">
        <f t="shared" si="0"/>
        <v>1220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2.37</v>
      </c>
      <c r="F58" s="3" t="s">
        <v>14</v>
      </c>
      <c r="G58" s="3">
        <v>2.37</v>
      </c>
      <c r="H58" s="3">
        <v>0</v>
      </c>
      <c r="I58" s="3">
        <v>100</v>
      </c>
      <c r="J58">
        <f t="shared" si="0"/>
        <v>533.25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113</v>
      </c>
      <c r="D59" s="3">
        <v>1500</v>
      </c>
      <c r="E59" s="3">
        <v>0.38</v>
      </c>
      <c r="F59" s="3" t="s">
        <v>14</v>
      </c>
      <c r="G59" s="3">
        <v>0.38</v>
      </c>
      <c r="H59" s="3">
        <v>0</v>
      </c>
      <c r="I59" s="3">
        <v>100</v>
      </c>
      <c r="J59">
        <f t="shared" si="0"/>
        <v>570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108.14700000000001</v>
      </c>
      <c r="F63" s="3" t="s">
        <v>10</v>
      </c>
      <c r="G63" s="3">
        <v>108.15</v>
      </c>
      <c r="H63" s="3">
        <v>0</v>
      </c>
      <c r="I63" s="3">
        <v>100</v>
      </c>
      <c r="J63">
        <f t="shared" si="0"/>
        <v>20954.278800000004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133.756</v>
      </c>
      <c r="F64" s="3" t="s">
        <v>10</v>
      </c>
      <c r="G64" s="3">
        <v>133.76</v>
      </c>
      <c r="H64" s="3">
        <v>0</v>
      </c>
      <c r="I64" s="3">
        <v>100</v>
      </c>
      <c r="J64">
        <f t="shared" si="0"/>
        <v>25916.267520000001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62.97</v>
      </c>
      <c r="H65" s="3">
        <v>0</v>
      </c>
      <c r="I65" s="3">
        <v>100</v>
      </c>
      <c r="J65">
        <f t="shared" si="0"/>
        <v>12200.56344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30.1</v>
      </c>
      <c r="H66" s="3">
        <v>0</v>
      </c>
      <c r="I66" s="3">
        <v>100</v>
      </c>
      <c r="J66">
        <f t="shared" si="0"/>
        <v>1974.56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66.89</v>
      </c>
      <c r="H67" s="3">
        <v>0</v>
      </c>
      <c r="I67" s="3">
        <v>100</v>
      </c>
      <c r="J67">
        <f t="shared" si="0"/>
        <v>4387.9839999999995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0.5</v>
      </c>
      <c r="F68" s="3" t="s">
        <v>10</v>
      </c>
      <c r="G68" s="3">
        <v>0.5</v>
      </c>
      <c r="H68" s="3">
        <v>0</v>
      </c>
      <c r="I68" s="3">
        <v>100</v>
      </c>
      <c r="J68">
        <f t="shared" si="0"/>
        <v>80.73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197</v>
      </c>
      <c r="F69" s="3" t="s">
        <v>10</v>
      </c>
      <c r="G69" s="3">
        <v>197</v>
      </c>
      <c r="H69" s="3">
        <v>0</v>
      </c>
      <c r="I69" s="3">
        <v>100</v>
      </c>
      <c r="J69">
        <f t="shared" ref="J69:J86" si="2">D69*G69</f>
        <v>2119.7199999999998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59.84</v>
      </c>
      <c r="F70" s="3" t="s">
        <v>10</v>
      </c>
      <c r="G70" s="3">
        <v>59.84</v>
      </c>
      <c r="H70" s="3">
        <v>0</v>
      </c>
      <c r="I70" s="3">
        <v>100</v>
      </c>
      <c r="J70">
        <f t="shared" si="2"/>
        <v>8373.5308800000003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176.74</v>
      </c>
      <c r="F71" s="3" t="s">
        <v>10</v>
      </c>
      <c r="G71" s="3">
        <v>176.74</v>
      </c>
      <c r="H71" s="3">
        <v>0</v>
      </c>
      <c r="I71" s="3">
        <v>100</v>
      </c>
      <c r="J71">
        <f t="shared" si="2"/>
        <v>24731.581679999999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177.87</v>
      </c>
      <c r="F72" s="3" t="s">
        <v>10</v>
      </c>
      <c r="G72" s="3">
        <v>177.87</v>
      </c>
      <c r="H72" s="3">
        <v>0</v>
      </c>
      <c r="I72" s="3">
        <v>100</v>
      </c>
      <c r="J72">
        <f t="shared" si="2"/>
        <v>34462.668239999999</v>
      </c>
      <c r="K72" s="3">
        <v>0</v>
      </c>
      <c r="L72">
        <f t="shared" si="3"/>
        <v>0</v>
      </c>
    </row>
    <row r="73" spans="1:12" x14ac:dyDescent="0.25">
      <c r="A73" s="3" t="s">
        <v>43</v>
      </c>
      <c r="B73" s="3" t="s">
        <v>151</v>
      </c>
      <c r="C73" s="3">
        <v>150</v>
      </c>
      <c r="D73" s="3">
        <v>12000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12000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151</v>
      </c>
      <c r="D74" s="3">
        <v>139.93199999999999</v>
      </c>
      <c r="E74" s="3">
        <v>81.650000000000006</v>
      </c>
      <c r="F74" s="3" t="s">
        <v>10</v>
      </c>
      <c r="G74" s="3">
        <v>81.650000000000006</v>
      </c>
      <c r="H74" s="3">
        <v>0</v>
      </c>
      <c r="I74" s="3">
        <v>100</v>
      </c>
      <c r="J74">
        <f t="shared" si="2"/>
        <v>11425.4478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152</v>
      </c>
      <c r="D75" s="3">
        <v>139.93199999999999</v>
      </c>
      <c r="E75" s="3">
        <v>258.14999999999998</v>
      </c>
      <c r="F75" s="3" t="s">
        <v>10</v>
      </c>
      <c r="G75" s="3">
        <v>258.14999999999998</v>
      </c>
      <c r="H75" s="3">
        <v>0</v>
      </c>
      <c r="I75" s="3">
        <v>100</v>
      </c>
      <c r="J75">
        <f t="shared" si="2"/>
        <v>36123.445799999994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156</v>
      </c>
      <c r="D76" s="3">
        <v>193.75200000000001</v>
      </c>
      <c r="E76" s="3">
        <v>126.32</v>
      </c>
      <c r="F76" s="3" t="s">
        <v>10</v>
      </c>
      <c r="G76" s="3">
        <v>126.32</v>
      </c>
      <c r="H76" s="3">
        <v>0</v>
      </c>
      <c r="I76" s="3">
        <v>100</v>
      </c>
      <c r="J76">
        <f t="shared" si="2"/>
        <v>24474.752639999999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160</v>
      </c>
      <c r="D77" s="3">
        <v>139.93199999999999</v>
      </c>
      <c r="E77" s="3">
        <v>9.76</v>
      </c>
      <c r="F77" s="3" t="s">
        <v>10</v>
      </c>
      <c r="G77" s="3">
        <v>9.76</v>
      </c>
      <c r="H77" s="3">
        <v>0</v>
      </c>
      <c r="I77" s="3">
        <v>100</v>
      </c>
      <c r="J77">
        <f t="shared" si="2"/>
        <v>1365.7363199999998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161</v>
      </c>
      <c r="D78" s="3">
        <v>139.93199999999999</v>
      </c>
      <c r="E78" s="3">
        <v>34.159999999999997</v>
      </c>
      <c r="F78" s="3" t="s">
        <v>10</v>
      </c>
      <c r="G78" s="3">
        <v>34.159999999999997</v>
      </c>
      <c r="H78" s="3">
        <v>0</v>
      </c>
      <c r="I78" s="3">
        <v>100</v>
      </c>
      <c r="J78">
        <f t="shared" si="2"/>
        <v>4780.077119999999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157</v>
      </c>
      <c r="C79" s="3">
        <v>165</v>
      </c>
      <c r="D79" s="3">
        <v>193.75200000000001</v>
      </c>
      <c r="E79" s="3">
        <v>117.1</v>
      </c>
      <c r="F79" s="3" t="s">
        <v>10</v>
      </c>
      <c r="G79" s="3">
        <v>117.1</v>
      </c>
      <c r="H79" s="3">
        <v>0</v>
      </c>
      <c r="I79" s="3">
        <v>100</v>
      </c>
      <c r="J79">
        <f t="shared" si="2"/>
        <v>22688.359199999999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277</v>
      </c>
      <c r="C80" s="3">
        <v>169</v>
      </c>
      <c r="D80" s="3">
        <v>430.56</v>
      </c>
      <c r="E80" s="3">
        <v>31.122</v>
      </c>
      <c r="F80" s="3" t="s">
        <v>10</v>
      </c>
      <c r="G80" s="3">
        <v>31.12</v>
      </c>
      <c r="H80" s="3">
        <v>0</v>
      </c>
      <c r="I80" s="3">
        <v>100</v>
      </c>
      <c r="J80">
        <f t="shared" si="2"/>
        <v>13399.0272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278</v>
      </c>
      <c r="C81" s="3">
        <v>172</v>
      </c>
      <c r="D81" s="3">
        <v>430.56</v>
      </c>
      <c r="E81" s="3">
        <v>83.426000000000002</v>
      </c>
      <c r="F81" s="3" t="s">
        <v>10</v>
      </c>
      <c r="G81" s="3">
        <v>83.43</v>
      </c>
      <c r="H81" s="3">
        <v>0</v>
      </c>
      <c r="I81" s="3">
        <v>100</v>
      </c>
      <c r="J81">
        <f t="shared" si="2"/>
        <v>35921.620800000004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279</v>
      </c>
      <c r="C82" s="3">
        <v>175</v>
      </c>
      <c r="D82" s="3">
        <v>215.28</v>
      </c>
      <c r="E82" s="3">
        <v>7.8970000000000002</v>
      </c>
      <c r="F82" s="3" t="s">
        <v>10</v>
      </c>
      <c r="G82" s="3">
        <v>7.9</v>
      </c>
      <c r="H82" s="3">
        <v>0</v>
      </c>
      <c r="I82" s="3">
        <v>100</v>
      </c>
      <c r="J82">
        <f t="shared" si="2"/>
        <v>1700.712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177</v>
      </c>
      <c r="D83" s="3">
        <v>215.28</v>
      </c>
      <c r="E83" s="3">
        <v>14.96</v>
      </c>
      <c r="F83" s="3" t="s">
        <v>10</v>
      </c>
      <c r="G83" s="3">
        <v>14.96</v>
      </c>
      <c r="H83" s="3">
        <v>0</v>
      </c>
      <c r="I83" s="3">
        <v>100</v>
      </c>
      <c r="J83">
        <f t="shared" si="2"/>
        <v>3220.5888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163</v>
      </c>
      <c r="C84" s="3">
        <v>180</v>
      </c>
      <c r="D84" s="3">
        <v>200</v>
      </c>
      <c r="E84" s="3">
        <v>19</v>
      </c>
      <c r="F84" s="3" t="s">
        <v>13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181</v>
      </c>
      <c r="D85" s="3">
        <v>215.28</v>
      </c>
      <c r="E85" s="3">
        <v>19.974</v>
      </c>
      <c r="F85" s="3" t="s">
        <v>10</v>
      </c>
      <c r="G85" s="3">
        <v>19.97</v>
      </c>
      <c r="H85" s="3">
        <v>0</v>
      </c>
      <c r="I85" s="3">
        <v>100</v>
      </c>
      <c r="J85">
        <f t="shared" si="2"/>
        <v>4299.1415999999999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184</v>
      </c>
      <c r="D86" s="3">
        <v>96.876000000000005</v>
      </c>
      <c r="E86" s="3">
        <v>61.966000000000001</v>
      </c>
      <c r="F86" s="3" t="s">
        <v>10</v>
      </c>
      <c r="G86" s="3">
        <v>61.97</v>
      </c>
      <c r="H86" s="3">
        <v>0</v>
      </c>
      <c r="I86" s="3">
        <v>100</v>
      </c>
      <c r="J86">
        <f t="shared" si="2"/>
        <v>6003.4057199999997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187</v>
      </c>
      <c r="D87" s="3">
        <v>48.438000000000002</v>
      </c>
      <c r="E87" s="3">
        <v>164.39099999999999</v>
      </c>
      <c r="F87" s="3" t="s">
        <v>10</v>
      </c>
      <c r="G87" s="3">
        <v>164.39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188</v>
      </c>
      <c r="D88" s="3">
        <v>48.438000000000002</v>
      </c>
      <c r="E88" s="3">
        <v>104.23399999999999</v>
      </c>
      <c r="F88" s="3" t="s">
        <v>10</v>
      </c>
      <c r="G88" s="3">
        <v>104.23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189</v>
      </c>
      <c r="D89" s="3">
        <v>48.438000000000002</v>
      </c>
      <c r="E89" s="3">
        <v>76.87853029</v>
      </c>
      <c r="F89" s="3" t="s">
        <v>10</v>
      </c>
      <c r="G89" s="3">
        <v>76.88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195</v>
      </c>
      <c r="D91" s="3">
        <v>91.494</v>
      </c>
      <c r="E91" s="3">
        <v>145.11944260000001</v>
      </c>
      <c r="F91" s="3" t="s">
        <v>10</v>
      </c>
      <c r="G91" s="3">
        <v>145.12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199</v>
      </c>
      <c r="D92" s="3">
        <v>91.494</v>
      </c>
      <c r="E92" s="3">
        <v>59.84</v>
      </c>
      <c r="F92" s="3" t="s">
        <v>10</v>
      </c>
      <c r="G92" s="3">
        <v>59.84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282</v>
      </c>
      <c r="C93" s="3">
        <v>202</v>
      </c>
      <c r="D93" s="3">
        <v>91.494</v>
      </c>
      <c r="E93" s="3">
        <v>218.62430320000001</v>
      </c>
      <c r="F93" s="3" t="s">
        <v>10</v>
      </c>
      <c r="G93" s="3">
        <v>218.62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283</v>
      </c>
      <c r="C94" s="3">
        <v>206</v>
      </c>
      <c r="D94" s="3">
        <v>91.494</v>
      </c>
      <c r="E94" s="3">
        <v>81.650000000000006</v>
      </c>
      <c r="F94" s="3" t="s">
        <v>10</v>
      </c>
      <c r="G94" s="3">
        <v>81.650000000000006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284</v>
      </c>
      <c r="C95" s="3">
        <v>209</v>
      </c>
      <c r="D95" s="3">
        <v>91.494</v>
      </c>
      <c r="E95" s="3">
        <v>26.254860650000001</v>
      </c>
      <c r="F95" s="3" t="s">
        <v>10</v>
      </c>
      <c r="G95" s="3">
        <v>26.25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285</v>
      </c>
      <c r="C96" s="3">
        <v>212</v>
      </c>
      <c r="D96" s="3">
        <v>91.494</v>
      </c>
      <c r="E96" s="3">
        <v>9.76</v>
      </c>
      <c r="F96" s="3" t="s">
        <v>10</v>
      </c>
      <c r="G96" s="3">
        <v>9.76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19.14</v>
      </c>
      <c r="F97" s="3" t="s">
        <v>10</v>
      </c>
      <c r="G97" s="3">
        <v>19.14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232</v>
      </c>
      <c r="C98" s="3">
        <v>217</v>
      </c>
      <c r="D98" s="3">
        <v>450</v>
      </c>
      <c r="E98" s="3">
        <v>2</v>
      </c>
      <c r="F98" s="3" t="s">
        <v>13</v>
      </c>
      <c r="G98" s="3">
        <v>1</v>
      </c>
      <c r="H98" s="3">
        <v>1</v>
      </c>
      <c r="I98" s="3">
        <v>50</v>
      </c>
    </row>
    <row r="99" spans="1:9" x14ac:dyDescent="0.25">
      <c r="A99" s="3" t="s">
        <v>22</v>
      </c>
      <c r="B99" s="3" t="s">
        <v>174</v>
      </c>
      <c r="C99" s="3">
        <v>218</v>
      </c>
      <c r="D99" s="3">
        <v>350</v>
      </c>
      <c r="E99" s="3">
        <v>16</v>
      </c>
      <c r="F99" s="3" t="s">
        <v>13</v>
      </c>
      <c r="G99" s="3">
        <v>16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175</v>
      </c>
      <c r="C100" s="3">
        <v>219</v>
      </c>
      <c r="D100" s="3">
        <v>82</v>
      </c>
      <c r="E100" s="3">
        <v>40.76</v>
      </c>
      <c r="F100" s="3" t="s">
        <v>19</v>
      </c>
      <c r="G100" s="3">
        <v>40.76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220</v>
      </c>
      <c r="D101" s="3">
        <v>32.799999999999997</v>
      </c>
      <c r="E101" s="3">
        <v>122.28</v>
      </c>
      <c r="F101" s="3" t="s">
        <v>19</v>
      </c>
      <c r="G101" s="3">
        <v>122.28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221</v>
      </c>
      <c r="D102" s="3">
        <v>131.19999999999999</v>
      </c>
      <c r="E102" s="3">
        <v>34.15</v>
      </c>
      <c r="F102" s="3" t="s">
        <v>19</v>
      </c>
      <c r="G102" s="3">
        <v>34.15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222</v>
      </c>
      <c r="D103" s="3">
        <v>1000</v>
      </c>
      <c r="E103" s="3">
        <v>3</v>
      </c>
      <c r="F103" s="3" t="s">
        <v>13</v>
      </c>
      <c r="G103" s="3">
        <v>3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179</v>
      </c>
      <c r="C104" s="3">
        <v>224</v>
      </c>
      <c r="D104" s="3">
        <v>183</v>
      </c>
      <c r="E104" s="3">
        <v>51.018000000000001</v>
      </c>
      <c r="F104" s="3" t="s">
        <v>10</v>
      </c>
      <c r="G104" s="3">
        <v>51.02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180</v>
      </c>
      <c r="C105" s="3">
        <v>225</v>
      </c>
      <c r="D105" s="3">
        <v>49.2</v>
      </c>
      <c r="E105" s="3">
        <v>62.857999999999997</v>
      </c>
      <c r="F105" s="3" t="s">
        <v>19</v>
      </c>
      <c r="G105" s="3">
        <v>62.86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181</v>
      </c>
      <c r="C106" s="3">
        <v>226</v>
      </c>
      <c r="D106" s="3">
        <v>183</v>
      </c>
      <c r="E106" s="3">
        <v>46.722999999999999</v>
      </c>
      <c r="F106" s="3" t="s">
        <v>10</v>
      </c>
      <c r="G106" s="3">
        <v>46.72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182</v>
      </c>
      <c r="C107" s="3">
        <v>227</v>
      </c>
      <c r="D107" s="3">
        <v>49.2</v>
      </c>
      <c r="E107" s="3">
        <v>56.844999999999999</v>
      </c>
      <c r="F107" s="3" t="s">
        <v>19</v>
      </c>
      <c r="G107" s="3">
        <v>56.85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183</v>
      </c>
      <c r="C108" s="3">
        <v>228</v>
      </c>
      <c r="D108" s="3">
        <v>183</v>
      </c>
      <c r="E108" s="3">
        <v>2.67</v>
      </c>
      <c r="F108" s="3" t="s">
        <v>10</v>
      </c>
      <c r="G108" s="3">
        <v>2.67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184</v>
      </c>
      <c r="C109" s="3">
        <v>229</v>
      </c>
      <c r="D109" s="3">
        <v>49.2</v>
      </c>
      <c r="E109" s="3">
        <v>4.67</v>
      </c>
      <c r="F109" s="3" t="s">
        <v>19</v>
      </c>
      <c r="G109" s="3">
        <v>4.67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185</v>
      </c>
      <c r="C110" s="3">
        <v>230</v>
      </c>
      <c r="D110" s="3">
        <v>182.988</v>
      </c>
      <c r="E110" s="3">
        <v>3.7160906699999998</v>
      </c>
      <c r="F110" s="3" t="s">
        <v>10</v>
      </c>
      <c r="G110" s="3">
        <v>3.72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231</v>
      </c>
      <c r="D111" s="3">
        <v>49.2</v>
      </c>
      <c r="E111" s="3">
        <v>19.18</v>
      </c>
      <c r="F111" s="3" t="s">
        <v>19</v>
      </c>
      <c r="G111" s="3">
        <v>19.18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232</v>
      </c>
      <c r="D112" s="3">
        <v>183</v>
      </c>
      <c r="E112" s="3">
        <v>5.5590000000000002</v>
      </c>
      <c r="F112" s="3" t="s">
        <v>10</v>
      </c>
      <c r="G112" s="3">
        <v>5.56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233</v>
      </c>
      <c r="D113" s="3">
        <v>49.2</v>
      </c>
      <c r="E113" s="3">
        <v>10.683999999999999</v>
      </c>
      <c r="F113" s="3" t="s">
        <v>19</v>
      </c>
      <c r="G113" s="3">
        <v>10.68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234</v>
      </c>
      <c r="D114" s="3">
        <v>183</v>
      </c>
      <c r="E114" s="3">
        <v>15.42</v>
      </c>
      <c r="F114" s="3" t="s">
        <v>10</v>
      </c>
      <c r="G114" s="3">
        <v>15.42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235</v>
      </c>
      <c r="D115" s="3">
        <v>2.5</v>
      </c>
      <c r="E115" s="3">
        <v>1085</v>
      </c>
      <c r="F115" s="3" t="s">
        <v>23</v>
      </c>
      <c r="G115" s="3">
        <v>1085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237</v>
      </c>
      <c r="D116" s="3">
        <v>183</v>
      </c>
      <c r="E116" s="3">
        <v>3.7360000000000002</v>
      </c>
      <c r="F116" s="3" t="s">
        <v>10</v>
      </c>
      <c r="G116" s="3">
        <v>3.74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192</v>
      </c>
      <c r="C117" s="3">
        <v>238</v>
      </c>
      <c r="D117" s="3">
        <v>183</v>
      </c>
      <c r="E117" s="3">
        <v>17.504999999999999</v>
      </c>
      <c r="F117" s="3" t="s">
        <v>10</v>
      </c>
      <c r="G117" s="3">
        <v>17.510000000000002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193</v>
      </c>
      <c r="C118" s="3">
        <v>239</v>
      </c>
      <c r="D118" s="3">
        <v>183</v>
      </c>
      <c r="E118" s="3">
        <v>7.4950000000000001</v>
      </c>
      <c r="F118" s="3" t="s">
        <v>10</v>
      </c>
      <c r="G118" s="3">
        <v>7.5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194</v>
      </c>
      <c r="C119" s="3">
        <v>240</v>
      </c>
      <c r="D119" s="3">
        <v>183</v>
      </c>
      <c r="E119" s="3">
        <v>35.082000000000001</v>
      </c>
      <c r="F119" s="3" t="s">
        <v>10</v>
      </c>
      <c r="G119" s="3">
        <v>35.08</v>
      </c>
      <c r="H119" s="3">
        <v>0</v>
      </c>
      <c r="I119" s="3">
        <v>100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126.121</v>
      </c>
      <c r="F120" s="3" t="s">
        <v>10</v>
      </c>
      <c r="G120" s="3">
        <v>126.12</v>
      </c>
      <c r="H120" s="3">
        <v>0</v>
      </c>
      <c r="I120" s="3">
        <v>100</v>
      </c>
    </row>
    <row r="121" spans="1:9" x14ac:dyDescent="0.25">
      <c r="A121" s="3" t="s">
        <v>72</v>
      </c>
      <c r="B121" s="3" t="s">
        <v>195</v>
      </c>
      <c r="C121" s="3">
        <v>245</v>
      </c>
      <c r="D121" s="3">
        <v>26.91</v>
      </c>
      <c r="E121" s="3">
        <v>189.15</v>
      </c>
      <c r="F121" s="3" t="s">
        <v>10</v>
      </c>
      <c r="G121" s="3">
        <v>189.15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246</v>
      </c>
      <c r="D122" s="3">
        <v>14500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0.5</v>
      </c>
      <c r="H124" s="3">
        <v>0.5</v>
      </c>
      <c r="I124" s="3">
        <v>50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46</v>
      </c>
      <c r="B131" s="3" t="s">
        <v>204</v>
      </c>
      <c r="C131" s="3">
        <v>260</v>
      </c>
      <c r="D131" s="3">
        <v>4954</v>
      </c>
      <c r="E131" s="3">
        <v>22.5</v>
      </c>
      <c r="F131" s="3" t="s">
        <v>19</v>
      </c>
      <c r="G131" s="3">
        <v>22.5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265</v>
      </c>
      <c r="D135" s="3">
        <v>450</v>
      </c>
      <c r="E135" s="3">
        <v>12.5</v>
      </c>
      <c r="F135" s="3" t="s">
        <v>23</v>
      </c>
      <c r="G135" s="3">
        <v>12.5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30</v>
      </c>
      <c r="B140" s="3" t="s">
        <v>214</v>
      </c>
      <c r="C140" s="3">
        <v>277</v>
      </c>
      <c r="D140" s="3">
        <v>52</v>
      </c>
      <c r="E140" s="3">
        <v>52</v>
      </c>
      <c r="F140" s="3" t="s">
        <v>31</v>
      </c>
      <c r="G140" s="3">
        <v>52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278</v>
      </c>
      <c r="D141" s="3">
        <v>92</v>
      </c>
      <c r="E141" s="3">
        <v>16.417000000000002</v>
      </c>
      <c r="F141" s="3" t="s">
        <v>31</v>
      </c>
      <c r="G141" s="3">
        <v>16.420000000000002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279</v>
      </c>
      <c r="D142" s="3">
        <v>42</v>
      </c>
      <c r="E142" s="3">
        <v>45</v>
      </c>
      <c r="F142" s="3" t="s">
        <v>23</v>
      </c>
      <c r="G142" s="3">
        <v>45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217</v>
      </c>
      <c r="C143" s="3">
        <v>280</v>
      </c>
      <c r="D143" s="3">
        <v>250</v>
      </c>
      <c r="E143" s="3">
        <v>11</v>
      </c>
      <c r="F143" s="3" t="s">
        <v>31</v>
      </c>
      <c r="G143" s="3">
        <v>11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218</v>
      </c>
      <c r="C144" s="3">
        <v>282</v>
      </c>
      <c r="D144" s="3">
        <v>350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274</v>
      </c>
      <c r="C147" s="3">
        <v>289</v>
      </c>
      <c r="D147" s="3">
        <v>75</v>
      </c>
      <c r="E147" s="3">
        <v>91</v>
      </c>
      <c r="F147" s="3" t="s">
        <v>31</v>
      </c>
      <c r="G147" s="3">
        <v>91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289</v>
      </c>
      <c r="C148" s="3">
        <v>352</v>
      </c>
      <c r="D148" s="3">
        <v>1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18</v>
      </c>
      <c r="B149" s="3" t="s">
        <v>229</v>
      </c>
      <c r="C149" s="3">
        <v>447</v>
      </c>
      <c r="D149" s="3">
        <v>810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485</v>
      </c>
      <c r="C150" s="3">
        <v>504</v>
      </c>
      <c r="D150" s="3">
        <v>1500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17</v>
      </c>
      <c r="B151" s="3" t="s">
        <v>431</v>
      </c>
      <c r="C151" s="3">
        <v>522</v>
      </c>
      <c r="D151" s="3">
        <v>139.93</v>
      </c>
      <c r="E151" s="3">
        <v>19.68</v>
      </c>
      <c r="F151" s="3" t="s">
        <v>10</v>
      </c>
      <c r="G151" s="3">
        <v>19.68</v>
      </c>
      <c r="H151" s="3">
        <v>0</v>
      </c>
      <c r="I151" s="3">
        <v>100</v>
      </c>
    </row>
    <row r="152" spans="1:9" x14ac:dyDescent="0.25">
      <c r="A152" s="3" t="s">
        <v>17</v>
      </c>
      <c r="B152" s="3" t="s">
        <v>432</v>
      </c>
      <c r="C152" s="3">
        <v>523</v>
      </c>
      <c r="D152" s="3">
        <v>193.75</v>
      </c>
      <c r="E152" s="3">
        <v>9.5399999999999991</v>
      </c>
      <c r="F152" s="3" t="s">
        <v>10</v>
      </c>
      <c r="G152" s="3">
        <v>9.5399999999999991</v>
      </c>
      <c r="H152" s="3">
        <v>0</v>
      </c>
      <c r="I152" s="3">
        <v>100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51.83</v>
      </c>
      <c r="F5" s="3" t="s">
        <v>10</v>
      </c>
      <c r="G5" s="3">
        <v>51.83</v>
      </c>
      <c r="H5" s="3">
        <v>0</v>
      </c>
      <c r="I5" s="3">
        <v>100</v>
      </c>
      <c r="J5">
        <f t="shared" ref="J5:J68" si="0">D5*G5</f>
        <v>1140.26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68.67</v>
      </c>
      <c r="F6" s="3" t="s">
        <v>10</v>
      </c>
      <c r="G6" s="3">
        <v>68.67</v>
      </c>
      <c r="H6" s="3">
        <v>0</v>
      </c>
      <c r="I6" s="3">
        <v>100</v>
      </c>
      <c r="J6">
        <f t="shared" si="0"/>
        <v>1510.74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231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94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95</v>
      </c>
      <c r="C9" s="3">
        <v>20</v>
      </c>
      <c r="D9" s="3">
        <v>1000</v>
      </c>
      <c r="E9" s="3">
        <v>3.351</v>
      </c>
      <c r="F9" s="3" t="s">
        <v>14</v>
      </c>
      <c r="G9" s="3">
        <v>3.35</v>
      </c>
      <c r="H9" s="3">
        <v>0</v>
      </c>
      <c r="I9" s="3">
        <v>100</v>
      </c>
      <c r="J9">
        <f t="shared" si="0"/>
        <v>3350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96</v>
      </c>
      <c r="C10" s="3">
        <v>21</v>
      </c>
      <c r="D10" s="3">
        <v>1000</v>
      </c>
      <c r="E10" s="3">
        <v>2.6680000000000001</v>
      </c>
      <c r="F10" s="3" t="s">
        <v>14</v>
      </c>
      <c r="G10" s="3">
        <v>2.67</v>
      </c>
      <c r="H10" s="3">
        <v>0</v>
      </c>
      <c r="I10" s="3">
        <v>100</v>
      </c>
      <c r="J10">
        <f t="shared" si="0"/>
        <v>2670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97</v>
      </c>
      <c r="C11" s="3">
        <v>22</v>
      </c>
      <c r="D11" s="3">
        <v>1000</v>
      </c>
      <c r="E11" s="3">
        <v>6.867</v>
      </c>
      <c r="F11" s="3" t="s">
        <v>14</v>
      </c>
      <c r="G11" s="3">
        <v>6.87</v>
      </c>
      <c r="H11" s="3">
        <v>0</v>
      </c>
      <c r="I11" s="3">
        <v>100</v>
      </c>
      <c r="J11">
        <f t="shared" si="0"/>
        <v>6870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98</v>
      </c>
      <c r="C12" s="3">
        <v>23</v>
      </c>
      <c r="D12" s="3">
        <v>7500</v>
      </c>
      <c r="E12" s="3">
        <v>0.27</v>
      </c>
      <c r="F12" s="3" t="s">
        <v>16</v>
      </c>
      <c r="G12" s="3">
        <v>0.27</v>
      </c>
      <c r="H12" s="3">
        <v>0</v>
      </c>
      <c r="I12" s="3">
        <v>100</v>
      </c>
      <c r="J12">
        <f t="shared" si="0"/>
        <v>2025.0000000000002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99</v>
      </c>
      <c r="C13" s="3">
        <v>24</v>
      </c>
      <c r="D13" s="3">
        <v>7500</v>
      </c>
      <c r="E13" s="3">
        <v>0.42</v>
      </c>
      <c r="F13" s="3" t="s">
        <v>16</v>
      </c>
      <c r="G13" s="3">
        <v>0.42</v>
      </c>
      <c r="H13" s="3">
        <v>0</v>
      </c>
      <c r="I13" s="3">
        <v>100</v>
      </c>
      <c r="J13">
        <f t="shared" si="0"/>
        <v>3150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100</v>
      </c>
      <c r="C14" s="3">
        <v>25</v>
      </c>
      <c r="D14" s="3">
        <v>7500</v>
      </c>
      <c r="E14" s="3">
        <v>0.53</v>
      </c>
      <c r="F14" s="3" t="s">
        <v>16</v>
      </c>
      <c r="G14" s="3">
        <v>0.53</v>
      </c>
      <c r="H14" s="3">
        <v>0</v>
      </c>
      <c r="I14" s="3">
        <v>100</v>
      </c>
      <c r="J14">
        <f t="shared" si="0"/>
        <v>3975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101</v>
      </c>
      <c r="C15" s="3">
        <v>26</v>
      </c>
      <c r="D15" s="3">
        <v>7500</v>
      </c>
      <c r="E15" s="3">
        <v>0.49</v>
      </c>
      <c r="F15" s="3" t="s">
        <v>16</v>
      </c>
      <c r="G15" s="3">
        <v>0.49</v>
      </c>
      <c r="H15" s="3">
        <v>0</v>
      </c>
      <c r="I15" s="3">
        <v>100</v>
      </c>
      <c r="J15">
        <f t="shared" si="0"/>
        <v>3675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102</v>
      </c>
      <c r="C16" s="3">
        <v>29</v>
      </c>
      <c r="D16" s="3">
        <v>7500</v>
      </c>
      <c r="E16" s="3">
        <v>1.2</v>
      </c>
      <c r="F16" s="3" t="s">
        <v>16</v>
      </c>
      <c r="G16" s="3">
        <v>1.2</v>
      </c>
      <c r="H16" s="3">
        <v>0</v>
      </c>
      <c r="I16" s="3">
        <v>100</v>
      </c>
      <c r="J16">
        <f t="shared" si="0"/>
        <v>9000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103</v>
      </c>
      <c r="C17" s="3">
        <v>32</v>
      </c>
      <c r="D17" s="3">
        <v>7500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1350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104</v>
      </c>
      <c r="C18" s="3">
        <v>35</v>
      </c>
      <c r="D18" s="3">
        <v>7500</v>
      </c>
      <c r="E18" s="3">
        <v>0.13</v>
      </c>
      <c r="F18" s="3" t="s">
        <v>16</v>
      </c>
      <c r="G18" s="3">
        <v>0.13</v>
      </c>
      <c r="H18" s="3">
        <v>0</v>
      </c>
      <c r="I18" s="3">
        <v>100</v>
      </c>
      <c r="J18">
        <f t="shared" si="0"/>
        <v>975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105</v>
      </c>
      <c r="C19" s="3">
        <v>41</v>
      </c>
      <c r="D19" s="3">
        <v>301.392</v>
      </c>
      <c r="E19" s="3">
        <v>27.44</v>
      </c>
      <c r="F19" s="3" t="s">
        <v>10</v>
      </c>
      <c r="G19" s="3">
        <v>27.44</v>
      </c>
      <c r="H19" s="3">
        <v>0</v>
      </c>
      <c r="I19" s="3">
        <v>100</v>
      </c>
      <c r="J19">
        <f t="shared" si="0"/>
        <v>8270.1964800000005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106</v>
      </c>
      <c r="C20" s="3">
        <v>42</v>
      </c>
      <c r="D20" s="3">
        <v>301.392</v>
      </c>
      <c r="E20" s="3">
        <v>25.77</v>
      </c>
      <c r="F20" s="3" t="s">
        <v>10</v>
      </c>
      <c r="G20" s="3">
        <v>25.77</v>
      </c>
      <c r="H20" s="3">
        <v>0</v>
      </c>
      <c r="I20" s="3">
        <v>100</v>
      </c>
      <c r="J20">
        <f t="shared" si="0"/>
        <v>7766.8718399999998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107</v>
      </c>
      <c r="C21" s="3">
        <v>43</v>
      </c>
      <c r="D21" s="3">
        <v>301.392</v>
      </c>
      <c r="E21" s="3">
        <v>57.78</v>
      </c>
      <c r="F21" s="3" t="s">
        <v>10</v>
      </c>
      <c r="G21" s="3">
        <v>57.78</v>
      </c>
      <c r="H21" s="3">
        <v>0</v>
      </c>
      <c r="I21" s="3">
        <v>100</v>
      </c>
      <c r="J21">
        <f t="shared" si="0"/>
        <v>17414.429759999999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108</v>
      </c>
      <c r="C22" s="3">
        <v>44</v>
      </c>
      <c r="D22" s="3">
        <v>301.392</v>
      </c>
      <c r="E22" s="3">
        <v>45.3</v>
      </c>
      <c r="F22" s="3" t="s">
        <v>10</v>
      </c>
      <c r="G22" s="3">
        <v>45.3</v>
      </c>
      <c r="H22" s="3">
        <v>0</v>
      </c>
      <c r="I22" s="3">
        <v>100</v>
      </c>
      <c r="J22">
        <f t="shared" si="0"/>
        <v>13653.057599999998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109</v>
      </c>
      <c r="C23" s="3">
        <v>45</v>
      </c>
      <c r="D23" s="3">
        <v>301.392</v>
      </c>
      <c r="E23" s="3">
        <v>129.11000000000001</v>
      </c>
      <c r="F23" s="3" t="s">
        <v>10</v>
      </c>
      <c r="G23" s="3">
        <v>129.11000000000001</v>
      </c>
      <c r="H23" s="3">
        <v>0</v>
      </c>
      <c r="I23" s="3">
        <v>100</v>
      </c>
      <c r="J23">
        <f t="shared" si="0"/>
        <v>38912.721120000002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110</v>
      </c>
      <c r="C24" s="3">
        <v>46</v>
      </c>
      <c r="D24" s="3">
        <v>301.392</v>
      </c>
      <c r="E24" s="3">
        <v>12.27</v>
      </c>
      <c r="F24" s="3" t="s">
        <v>10</v>
      </c>
      <c r="G24" s="3">
        <v>12.27</v>
      </c>
      <c r="H24" s="3">
        <v>0</v>
      </c>
      <c r="I24" s="3">
        <v>100</v>
      </c>
      <c r="J24">
        <f t="shared" si="0"/>
        <v>3698.0798399999999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111</v>
      </c>
      <c r="C25" s="3">
        <v>47</v>
      </c>
      <c r="D25" s="3">
        <v>301.392</v>
      </c>
      <c r="E25" s="3">
        <v>15.17</v>
      </c>
      <c r="F25" s="3" t="s">
        <v>10</v>
      </c>
      <c r="G25" s="3">
        <v>0</v>
      </c>
      <c r="H25" s="3">
        <v>15.17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9.08</v>
      </c>
      <c r="F26" s="3" t="s">
        <v>14</v>
      </c>
      <c r="G26" s="3">
        <v>9.08</v>
      </c>
      <c r="H26" s="3">
        <v>0</v>
      </c>
      <c r="I26" s="3">
        <v>100</v>
      </c>
      <c r="J26">
        <f t="shared" si="0"/>
        <v>2043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1.7</v>
      </c>
      <c r="F27" s="3" t="s">
        <v>14</v>
      </c>
      <c r="G27" s="3">
        <v>1.7</v>
      </c>
      <c r="H27" s="3">
        <v>0</v>
      </c>
      <c r="I27" s="3">
        <v>100</v>
      </c>
      <c r="J27">
        <f t="shared" si="0"/>
        <v>2550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</v>
      </c>
      <c r="F28" s="3" t="s">
        <v>14</v>
      </c>
      <c r="G28" s="3">
        <v>4</v>
      </c>
      <c r="H28" s="3">
        <v>0</v>
      </c>
      <c r="I28" s="3">
        <v>100</v>
      </c>
      <c r="J28">
        <f t="shared" si="0"/>
        <v>3600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3.26</v>
      </c>
      <c r="F29" s="3" t="s">
        <v>14</v>
      </c>
      <c r="G29" s="3">
        <v>3.26</v>
      </c>
      <c r="H29" s="3">
        <v>0</v>
      </c>
      <c r="I29" s="3">
        <v>100</v>
      </c>
      <c r="J29">
        <f t="shared" si="0"/>
        <v>6520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15.33</v>
      </c>
      <c r="F30" s="3" t="s">
        <v>14</v>
      </c>
      <c r="G30" s="3">
        <v>15.33</v>
      </c>
      <c r="H30" s="3">
        <v>0</v>
      </c>
      <c r="I30" s="3">
        <v>100</v>
      </c>
      <c r="J30">
        <f t="shared" si="0"/>
        <v>3449.25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1.57</v>
      </c>
      <c r="F31" s="3" t="s">
        <v>14</v>
      </c>
      <c r="G31" s="3">
        <v>1.57</v>
      </c>
      <c r="H31" s="3">
        <v>0</v>
      </c>
      <c r="I31" s="3">
        <v>100</v>
      </c>
      <c r="J31">
        <f t="shared" si="0"/>
        <v>3140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0.96</v>
      </c>
      <c r="F32" s="3" t="s">
        <v>14</v>
      </c>
      <c r="G32" s="3">
        <v>0.96</v>
      </c>
      <c r="H32" s="3">
        <v>0</v>
      </c>
      <c r="I32" s="3">
        <v>100</v>
      </c>
      <c r="J32">
        <f t="shared" si="0"/>
        <v>1440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0.47</v>
      </c>
      <c r="F34" s="3" t="s">
        <v>16</v>
      </c>
      <c r="G34" s="3">
        <v>0.47</v>
      </c>
      <c r="H34" s="3">
        <v>0</v>
      </c>
      <c r="I34" s="3">
        <v>100</v>
      </c>
      <c r="J34">
        <f t="shared" si="0"/>
        <v>3525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0.88</v>
      </c>
      <c r="F35" s="3" t="s">
        <v>16</v>
      </c>
      <c r="G35" s="3">
        <v>0.88</v>
      </c>
      <c r="H35" s="3">
        <v>0</v>
      </c>
      <c r="I35" s="3">
        <v>100</v>
      </c>
      <c r="J35">
        <f t="shared" si="0"/>
        <v>6600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0.18</v>
      </c>
      <c r="F36" s="3" t="s">
        <v>16</v>
      </c>
      <c r="G36" s="3">
        <v>0.18</v>
      </c>
      <c r="H36" s="3">
        <v>0</v>
      </c>
      <c r="I36" s="3">
        <v>100</v>
      </c>
      <c r="J36">
        <f t="shared" si="0"/>
        <v>1350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39.24</v>
      </c>
      <c r="F38" s="3" t="s">
        <v>10</v>
      </c>
      <c r="G38" s="3">
        <v>39.24</v>
      </c>
      <c r="H38" s="3">
        <v>0</v>
      </c>
      <c r="I38" s="3">
        <v>100</v>
      </c>
      <c r="J38">
        <f t="shared" si="0"/>
        <v>11826.622080000001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129.97</v>
      </c>
      <c r="F39" s="3" t="s">
        <v>10</v>
      </c>
      <c r="G39" s="3">
        <v>129.97</v>
      </c>
      <c r="H39" s="3">
        <v>0</v>
      </c>
      <c r="I39" s="3">
        <v>100</v>
      </c>
      <c r="J39">
        <f t="shared" si="0"/>
        <v>39171.918239999999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12.27</v>
      </c>
      <c r="F40" s="3" t="s">
        <v>10</v>
      </c>
      <c r="G40" s="3">
        <v>2.2400000000000002</v>
      </c>
      <c r="H40" s="3">
        <v>10.029999999999999</v>
      </c>
      <c r="I40" s="3">
        <v>18.254999999999999</v>
      </c>
      <c r="J40">
        <f t="shared" si="0"/>
        <v>675.11808000000008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16.190000000000001</v>
      </c>
      <c r="F41" s="3" t="s">
        <v>10</v>
      </c>
      <c r="G41" s="3">
        <v>0</v>
      </c>
      <c r="H41" s="3">
        <v>16.190000000000001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2.21</v>
      </c>
      <c r="F42" s="3" t="s">
        <v>14</v>
      </c>
      <c r="G42" s="3">
        <v>2.21</v>
      </c>
      <c r="H42" s="3">
        <v>0</v>
      </c>
      <c r="I42" s="3">
        <v>100</v>
      </c>
      <c r="J42">
        <f t="shared" si="0"/>
        <v>4420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12.13</v>
      </c>
      <c r="F43" s="3" t="s">
        <v>14</v>
      </c>
      <c r="G43" s="3">
        <v>12.13</v>
      </c>
      <c r="H43" s="3">
        <v>0</v>
      </c>
      <c r="I43" s="3">
        <v>100</v>
      </c>
      <c r="J43">
        <f t="shared" si="0"/>
        <v>2729.25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1.57</v>
      </c>
      <c r="F44" s="3" t="s">
        <v>14</v>
      </c>
      <c r="G44" s="3">
        <v>1.57</v>
      </c>
      <c r="H44" s="3">
        <v>0</v>
      </c>
      <c r="I44" s="3">
        <v>100</v>
      </c>
      <c r="J44">
        <f t="shared" si="0"/>
        <v>3140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0.87</v>
      </c>
      <c r="F45" s="3" t="s">
        <v>14</v>
      </c>
      <c r="G45" s="3">
        <v>0.87</v>
      </c>
      <c r="H45" s="3">
        <v>0</v>
      </c>
      <c r="I45" s="3">
        <v>100</v>
      </c>
      <c r="J45">
        <f t="shared" si="0"/>
        <v>1305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0.13</v>
      </c>
      <c r="F46" s="3" t="s">
        <v>16</v>
      </c>
      <c r="G46" s="3">
        <v>0.13</v>
      </c>
      <c r="H46" s="3">
        <v>0</v>
      </c>
      <c r="I46" s="3">
        <v>100</v>
      </c>
      <c r="J46">
        <f t="shared" si="0"/>
        <v>975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0.19</v>
      </c>
      <c r="F47" s="3" t="s">
        <v>16</v>
      </c>
      <c r="G47" s="3">
        <v>0.19</v>
      </c>
      <c r="H47" s="3">
        <v>0</v>
      </c>
      <c r="I47" s="3">
        <v>100</v>
      </c>
      <c r="J47">
        <f t="shared" si="0"/>
        <v>1425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2.9000000000000001E-2</v>
      </c>
      <c r="F48" s="3" t="s">
        <v>16</v>
      </c>
      <c r="G48" s="3">
        <v>0.03</v>
      </c>
      <c r="H48" s="3">
        <v>0</v>
      </c>
      <c r="I48" s="3">
        <v>100</v>
      </c>
      <c r="J48">
        <f t="shared" si="0"/>
        <v>225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10.8</v>
      </c>
      <c r="F49" s="3" t="s">
        <v>10</v>
      </c>
      <c r="G49" s="3">
        <v>10.8</v>
      </c>
      <c r="H49" s="3">
        <v>0</v>
      </c>
      <c r="I49" s="3">
        <v>100</v>
      </c>
      <c r="J49">
        <f t="shared" si="0"/>
        <v>3255.0336000000002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24.14</v>
      </c>
      <c r="F50" s="3" t="s">
        <v>10</v>
      </c>
      <c r="G50" s="3">
        <v>24.14</v>
      </c>
      <c r="H50" s="3">
        <v>0</v>
      </c>
      <c r="I50" s="3">
        <v>100</v>
      </c>
      <c r="J50">
        <f t="shared" si="0"/>
        <v>7275.6028800000004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3.5</v>
      </c>
      <c r="F51" s="3" t="s">
        <v>10</v>
      </c>
      <c r="G51" s="3">
        <v>0</v>
      </c>
      <c r="H51" s="3">
        <v>3.5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0.61</v>
      </c>
      <c r="F52" s="3" t="s">
        <v>14</v>
      </c>
      <c r="G52" s="3">
        <v>0.61</v>
      </c>
      <c r="H52" s="3">
        <v>0</v>
      </c>
      <c r="I52" s="3">
        <v>100</v>
      </c>
      <c r="J52">
        <f t="shared" si="0"/>
        <v>1220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2.37</v>
      </c>
      <c r="F53" s="3" t="s">
        <v>14</v>
      </c>
      <c r="G53" s="3">
        <v>2.37</v>
      </c>
      <c r="H53" s="3">
        <v>0</v>
      </c>
      <c r="I53" s="3">
        <v>100</v>
      </c>
      <c r="J53">
        <f t="shared" si="0"/>
        <v>533.25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0.38</v>
      </c>
      <c r="F54" s="3" t="s">
        <v>14</v>
      </c>
      <c r="G54" s="3">
        <v>0.38</v>
      </c>
      <c r="H54" s="3">
        <v>0</v>
      </c>
      <c r="I54" s="3">
        <v>100</v>
      </c>
      <c r="J54">
        <f t="shared" si="0"/>
        <v>570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44</v>
      </c>
      <c r="F55" s="3" t="s">
        <v>13</v>
      </c>
      <c r="G55" s="3">
        <v>44</v>
      </c>
      <c r="H55" s="3">
        <v>0</v>
      </c>
      <c r="I55" s="3">
        <v>100</v>
      </c>
      <c r="J55">
        <f t="shared" si="0"/>
        <v>2200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17</v>
      </c>
      <c r="B58" s="3" t="s">
        <v>142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108.15</v>
      </c>
      <c r="H58" s="3">
        <v>0</v>
      </c>
      <c r="I58" s="3">
        <v>100</v>
      </c>
      <c r="J58">
        <f t="shared" si="0"/>
        <v>20954.278800000004</v>
      </c>
      <c r="K58" s="3">
        <v>0</v>
      </c>
      <c r="L58">
        <f t="shared" si="1"/>
        <v>0</v>
      </c>
    </row>
    <row r="59" spans="1:12" x14ac:dyDescent="0.25">
      <c r="A59" s="3" t="s">
        <v>17</v>
      </c>
      <c r="B59" s="3" t="s">
        <v>143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133.76</v>
      </c>
      <c r="H59" s="3">
        <v>0</v>
      </c>
      <c r="I59" s="3">
        <v>100</v>
      </c>
      <c r="J59">
        <f t="shared" si="0"/>
        <v>25916.267520000001</v>
      </c>
      <c r="K59" s="3">
        <v>0</v>
      </c>
      <c r="L59">
        <f t="shared" si="1"/>
        <v>0</v>
      </c>
    </row>
    <row r="60" spans="1:12" x14ac:dyDescent="0.25">
      <c r="A60" s="3" t="s">
        <v>17</v>
      </c>
      <c r="B60" s="3" t="s">
        <v>144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62.97</v>
      </c>
      <c r="H60" s="3">
        <v>0</v>
      </c>
      <c r="I60" s="3">
        <v>100</v>
      </c>
      <c r="J60">
        <f t="shared" si="0"/>
        <v>12200.56344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145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30.1</v>
      </c>
      <c r="H61" s="3">
        <v>0</v>
      </c>
      <c r="I61" s="3">
        <v>100</v>
      </c>
      <c r="J61">
        <f t="shared" si="0"/>
        <v>1974.56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146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66.89</v>
      </c>
      <c r="H62" s="3">
        <v>0</v>
      </c>
      <c r="I62" s="3">
        <v>100</v>
      </c>
      <c r="J62">
        <f t="shared" si="0"/>
        <v>4387.9839999999995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276</v>
      </c>
      <c r="C63" s="3">
        <v>138</v>
      </c>
      <c r="D63" s="3">
        <v>161.46</v>
      </c>
      <c r="E63" s="3">
        <v>0.5</v>
      </c>
      <c r="F63" s="3" t="s">
        <v>10</v>
      </c>
      <c r="G63" s="3">
        <v>0.5</v>
      </c>
      <c r="H63" s="3">
        <v>0</v>
      </c>
      <c r="I63" s="3">
        <v>100</v>
      </c>
      <c r="J63">
        <f t="shared" si="0"/>
        <v>80.73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147</v>
      </c>
      <c r="C64" s="3">
        <v>140</v>
      </c>
      <c r="D64" s="3">
        <v>10.76</v>
      </c>
      <c r="E64" s="3">
        <v>197</v>
      </c>
      <c r="F64" s="3" t="s">
        <v>10</v>
      </c>
      <c r="G64" s="3">
        <v>197</v>
      </c>
      <c r="H64" s="3">
        <v>0</v>
      </c>
      <c r="I64" s="3">
        <v>100</v>
      </c>
      <c r="J64">
        <f t="shared" si="0"/>
        <v>2119.7199999999998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59.84</v>
      </c>
      <c r="H65" s="3">
        <v>0</v>
      </c>
      <c r="I65" s="3">
        <v>100</v>
      </c>
      <c r="J65">
        <f t="shared" si="0"/>
        <v>8373.5308800000003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149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176.74</v>
      </c>
      <c r="H66" s="3">
        <v>0</v>
      </c>
      <c r="I66" s="3">
        <v>100</v>
      </c>
      <c r="J66">
        <f t="shared" si="0"/>
        <v>24731.581679999999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150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177.87</v>
      </c>
      <c r="H67" s="3">
        <v>0</v>
      </c>
      <c r="I67" s="3">
        <v>100</v>
      </c>
      <c r="J67">
        <f t="shared" si="0"/>
        <v>34462.668239999999</v>
      </c>
      <c r="K67" s="3">
        <v>0</v>
      </c>
      <c r="L67">
        <f t="shared" si="1"/>
        <v>0</v>
      </c>
    </row>
    <row r="68" spans="1:12" x14ac:dyDescent="0.25">
      <c r="A68" s="3" t="s">
        <v>43</v>
      </c>
      <c r="B68" s="3" t="s">
        <v>151</v>
      </c>
      <c r="C68" s="3">
        <v>150</v>
      </c>
      <c r="D68" s="3">
        <v>12000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12000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152</v>
      </c>
      <c r="C69" s="3">
        <v>151</v>
      </c>
      <c r="D69" s="3">
        <v>139.93199999999999</v>
      </c>
      <c r="E69" s="3">
        <v>81.650000000000006</v>
      </c>
      <c r="F69" s="3" t="s">
        <v>10</v>
      </c>
      <c r="G69" s="3">
        <v>81.650000000000006</v>
      </c>
      <c r="H69" s="3">
        <v>0</v>
      </c>
      <c r="I69" s="3">
        <v>100</v>
      </c>
      <c r="J69">
        <f t="shared" ref="J69:J86" si="2">D69*G69</f>
        <v>11425.4478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153</v>
      </c>
      <c r="C70" s="3">
        <v>152</v>
      </c>
      <c r="D70" s="3">
        <v>139.93199999999999</v>
      </c>
      <c r="E70" s="3">
        <v>258.14999999999998</v>
      </c>
      <c r="F70" s="3" t="s">
        <v>10</v>
      </c>
      <c r="G70" s="3">
        <v>258.14999999999998</v>
      </c>
      <c r="H70" s="3">
        <v>0</v>
      </c>
      <c r="I70" s="3">
        <v>100</v>
      </c>
      <c r="J70">
        <f t="shared" si="2"/>
        <v>36123.445799999994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154</v>
      </c>
      <c r="C71" s="3">
        <v>156</v>
      </c>
      <c r="D71" s="3">
        <v>193.75200000000001</v>
      </c>
      <c r="E71" s="3">
        <v>126.32</v>
      </c>
      <c r="F71" s="3" t="s">
        <v>10</v>
      </c>
      <c r="G71" s="3">
        <v>126.32</v>
      </c>
      <c r="H71" s="3">
        <v>0</v>
      </c>
      <c r="I71" s="3">
        <v>100</v>
      </c>
      <c r="J71">
        <f t="shared" si="2"/>
        <v>24474.752639999999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155</v>
      </c>
      <c r="C72" s="3">
        <v>160</v>
      </c>
      <c r="D72" s="3">
        <v>139.93199999999999</v>
      </c>
      <c r="E72" s="3">
        <v>9.76</v>
      </c>
      <c r="F72" s="3" t="s">
        <v>10</v>
      </c>
      <c r="G72" s="3">
        <v>9.76</v>
      </c>
      <c r="H72" s="3">
        <v>0</v>
      </c>
      <c r="I72" s="3">
        <v>100</v>
      </c>
      <c r="J72">
        <f t="shared" si="2"/>
        <v>1365.7363199999998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156</v>
      </c>
      <c r="C73" s="3">
        <v>161</v>
      </c>
      <c r="D73" s="3">
        <v>139.93199999999999</v>
      </c>
      <c r="E73" s="3">
        <v>34.159999999999997</v>
      </c>
      <c r="F73" s="3" t="s">
        <v>10</v>
      </c>
      <c r="G73" s="3">
        <v>34.159999999999997</v>
      </c>
      <c r="H73" s="3">
        <v>0</v>
      </c>
      <c r="I73" s="3">
        <v>100</v>
      </c>
      <c r="J73">
        <f t="shared" si="2"/>
        <v>4780.077119999999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157</v>
      </c>
      <c r="C74" s="3">
        <v>165</v>
      </c>
      <c r="D74" s="3">
        <v>193.75200000000001</v>
      </c>
      <c r="E74" s="3">
        <v>117.1</v>
      </c>
      <c r="F74" s="3" t="s">
        <v>10</v>
      </c>
      <c r="G74" s="3">
        <v>117.1</v>
      </c>
      <c r="H74" s="3">
        <v>0</v>
      </c>
      <c r="I74" s="3">
        <v>100</v>
      </c>
      <c r="J74">
        <f t="shared" si="2"/>
        <v>22688.359199999999</v>
      </c>
      <c r="K74" s="3">
        <v>0</v>
      </c>
      <c r="L74">
        <f t="shared" si="3"/>
        <v>0</v>
      </c>
    </row>
    <row r="75" spans="1:12" x14ac:dyDescent="0.25">
      <c r="A75" s="3" t="s">
        <v>20</v>
      </c>
      <c r="B75" s="3" t="s">
        <v>277</v>
      </c>
      <c r="C75" s="3">
        <v>169</v>
      </c>
      <c r="D75" s="3">
        <v>430.56</v>
      </c>
      <c r="E75" s="3">
        <v>31.122</v>
      </c>
      <c r="F75" s="3" t="s">
        <v>10</v>
      </c>
      <c r="G75" s="3">
        <v>31.12</v>
      </c>
      <c r="H75" s="3">
        <v>0</v>
      </c>
      <c r="I75" s="3">
        <v>100</v>
      </c>
      <c r="J75">
        <f t="shared" si="2"/>
        <v>13399.0272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278</v>
      </c>
      <c r="C76" s="3">
        <v>172</v>
      </c>
      <c r="D76" s="3">
        <v>430.56</v>
      </c>
      <c r="E76" s="3">
        <v>83.426000000000002</v>
      </c>
      <c r="F76" s="3" t="s">
        <v>10</v>
      </c>
      <c r="G76" s="3">
        <v>83.43</v>
      </c>
      <c r="H76" s="3">
        <v>0</v>
      </c>
      <c r="I76" s="3">
        <v>100</v>
      </c>
      <c r="J76">
        <f t="shared" si="2"/>
        <v>35921.620800000004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279</v>
      </c>
      <c r="C77" s="3">
        <v>175</v>
      </c>
      <c r="D77" s="3">
        <v>215.28</v>
      </c>
      <c r="E77" s="3">
        <v>7.8970000000000002</v>
      </c>
      <c r="F77" s="3" t="s">
        <v>10</v>
      </c>
      <c r="G77" s="3">
        <v>7.9</v>
      </c>
      <c r="H77" s="3">
        <v>0</v>
      </c>
      <c r="I77" s="3">
        <v>100</v>
      </c>
      <c r="J77">
        <f t="shared" si="2"/>
        <v>1700.712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160</v>
      </c>
      <c r="C78" s="3">
        <v>177</v>
      </c>
      <c r="D78" s="3">
        <v>215.28</v>
      </c>
      <c r="E78" s="3">
        <v>14.96</v>
      </c>
      <c r="F78" s="3" t="s">
        <v>10</v>
      </c>
      <c r="G78" s="3">
        <v>14.96</v>
      </c>
      <c r="H78" s="3">
        <v>0</v>
      </c>
      <c r="I78" s="3">
        <v>100</v>
      </c>
      <c r="J78">
        <f t="shared" si="2"/>
        <v>3220.5888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163</v>
      </c>
      <c r="C79" s="3">
        <v>180</v>
      </c>
      <c r="D79" s="3">
        <v>200</v>
      </c>
      <c r="E79" s="3">
        <v>19</v>
      </c>
      <c r="F79" s="3" t="s">
        <v>13</v>
      </c>
      <c r="G79" s="3">
        <v>19</v>
      </c>
      <c r="H79" s="3">
        <v>0</v>
      </c>
      <c r="I79" s="3">
        <v>100</v>
      </c>
      <c r="J79">
        <f t="shared" si="2"/>
        <v>3800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164</v>
      </c>
      <c r="C80" s="3">
        <v>181</v>
      </c>
      <c r="D80" s="3">
        <v>215.28</v>
      </c>
      <c r="E80" s="3">
        <v>19.974</v>
      </c>
      <c r="F80" s="3" t="s">
        <v>10</v>
      </c>
      <c r="G80" s="3">
        <v>19.97</v>
      </c>
      <c r="H80" s="3">
        <v>0</v>
      </c>
      <c r="I80" s="3">
        <v>100</v>
      </c>
      <c r="J80">
        <f t="shared" si="2"/>
        <v>4299.1415999999999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165</v>
      </c>
      <c r="C81" s="3">
        <v>184</v>
      </c>
      <c r="D81" s="3">
        <v>96.876000000000005</v>
      </c>
      <c r="E81" s="3">
        <v>61.966000000000001</v>
      </c>
      <c r="F81" s="3" t="s">
        <v>10</v>
      </c>
      <c r="G81" s="3">
        <v>61.97</v>
      </c>
      <c r="H81" s="3">
        <v>0</v>
      </c>
      <c r="I81" s="3">
        <v>100</v>
      </c>
      <c r="J81">
        <f t="shared" si="2"/>
        <v>6003.4057199999997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166</v>
      </c>
      <c r="C82" s="3">
        <v>187</v>
      </c>
      <c r="D82" s="3">
        <v>48.438000000000002</v>
      </c>
      <c r="E82" s="3">
        <v>164.39099999999999</v>
      </c>
      <c r="F82" s="3" t="s">
        <v>10</v>
      </c>
      <c r="G82" s="3">
        <v>164.39</v>
      </c>
      <c r="H82" s="3">
        <v>0</v>
      </c>
      <c r="I82" s="3">
        <v>100</v>
      </c>
      <c r="J82">
        <f t="shared" si="2"/>
        <v>7962.72282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167</v>
      </c>
      <c r="C83" s="3">
        <v>188</v>
      </c>
      <c r="D83" s="3">
        <v>48.438000000000002</v>
      </c>
      <c r="E83" s="3">
        <v>104.23399999999999</v>
      </c>
      <c r="F83" s="3" t="s">
        <v>10</v>
      </c>
      <c r="G83" s="3">
        <v>104.23</v>
      </c>
      <c r="H83" s="3">
        <v>0</v>
      </c>
      <c r="I83" s="3">
        <v>100</v>
      </c>
      <c r="J83">
        <f t="shared" si="2"/>
        <v>5048.6927400000004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168</v>
      </c>
      <c r="C84" s="3">
        <v>189</v>
      </c>
      <c r="D84" s="3">
        <v>48.438000000000002</v>
      </c>
      <c r="E84" s="3">
        <v>76.87853029</v>
      </c>
      <c r="F84" s="3" t="s">
        <v>10</v>
      </c>
      <c r="G84" s="3">
        <v>76.88</v>
      </c>
      <c r="H84" s="3">
        <v>0</v>
      </c>
      <c r="I84" s="3">
        <v>100</v>
      </c>
      <c r="J84">
        <f t="shared" si="2"/>
        <v>3723.9134399999998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280</v>
      </c>
      <c r="C86" s="3">
        <v>195</v>
      </c>
      <c r="D86" s="3">
        <v>91.494</v>
      </c>
      <c r="E86" s="3">
        <v>145.11944260000001</v>
      </c>
      <c r="F86" s="3" t="s">
        <v>10</v>
      </c>
      <c r="G86" s="3">
        <v>145.12</v>
      </c>
      <c r="H86" s="3">
        <v>0</v>
      </c>
      <c r="I86" s="3">
        <v>100</v>
      </c>
      <c r="J86">
        <f t="shared" si="2"/>
        <v>13277.609280000001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281</v>
      </c>
      <c r="C87" s="3">
        <v>199</v>
      </c>
      <c r="D87" s="3">
        <v>91.494</v>
      </c>
      <c r="E87" s="3">
        <v>59.84</v>
      </c>
      <c r="F87" s="3" t="s">
        <v>10</v>
      </c>
      <c r="G87" s="3">
        <v>59.84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282</v>
      </c>
      <c r="C88" s="3">
        <v>202</v>
      </c>
      <c r="D88" s="3">
        <v>91.494</v>
      </c>
      <c r="E88" s="3">
        <v>218.62430320000001</v>
      </c>
      <c r="F88" s="3" t="s">
        <v>10</v>
      </c>
      <c r="G88" s="3">
        <v>218.62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283</v>
      </c>
      <c r="C89" s="3">
        <v>206</v>
      </c>
      <c r="D89" s="3">
        <v>91.494</v>
      </c>
      <c r="E89" s="3">
        <v>81.650000000000006</v>
      </c>
      <c r="F89" s="3" t="s">
        <v>10</v>
      </c>
      <c r="G89" s="3">
        <v>81.650000000000006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284</v>
      </c>
      <c r="C90" s="3">
        <v>209</v>
      </c>
      <c r="D90" s="3">
        <v>91.494</v>
      </c>
      <c r="E90" s="3">
        <v>26.254860650000001</v>
      </c>
      <c r="F90" s="3" t="s">
        <v>10</v>
      </c>
      <c r="G90" s="3">
        <v>26.25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285</v>
      </c>
      <c r="C91" s="3">
        <v>212</v>
      </c>
      <c r="D91" s="3">
        <v>91.494</v>
      </c>
      <c r="E91" s="3">
        <v>9.76</v>
      </c>
      <c r="F91" s="3" t="s">
        <v>10</v>
      </c>
      <c r="G91" s="3">
        <v>9.76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173</v>
      </c>
      <c r="C92" s="3">
        <v>215</v>
      </c>
      <c r="D92" s="3">
        <v>301.392</v>
      </c>
      <c r="E92" s="3">
        <v>19.14</v>
      </c>
      <c r="F92" s="3" t="s">
        <v>10</v>
      </c>
      <c r="G92" s="3">
        <v>19.14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232</v>
      </c>
      <c r="C93" s="3">
        <v>217</v>
      </c>
      <c r="D93" s="3">
        <v>450</v>
      </c>
      <c r="E93" s="3">
        <v>2</v>
      </c>
      <c r="F93" s="3" t="s">
        <v>13</v>
      </c>
      <c r="G93" s="3">
        <v>0</v>
      </c>
      <c r="H93" s="3">
        <v>2</v>
      </c>
      <c r="I93" s="3">
        <v>0</v>
      </c>
    </row>
    <row r="94" spans="1:12" x14ac:dyDescent="0.25">
      <c r="A94" s="3" t="s">
        <v>22</v>
      </c>
      <c r="B94" s="3" t="s">
        <v>174</v>
      </c>
      <c r="C94" s="3">
        <v>218</v>
      </c>
      <c r="D94" s="3">
        <v>350</v>
      </c>
      <c r="E94" s="3">
        <v>16</v>
      </c>
      <c r="F94" s="3" t="s">
        <v>13</v>
      </c>
      <c r="G94" s="3">
        <v>16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175</v>
      </c>
      <c r="C95" s="3">
        <v>219</v>
      </c>
      <c r="D95" s="3">
        <v>82</v>
      </c>
      <c r="E95" s="3">
        <v>40.76</v>
      </c>
      <c r="F95" s="3" t="s">
        <v>19</v>
      </c>
      <c r="G95" s="3">
        <v>40.76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176</v>
      </c>
      <c r="C96" s="3">
        <v>220</v>
      </c>
      <c r="D96" s="3">
        <v>32.799999999999997</v>
      </c>
      <c r="E96" s="3">
        <v>122.28</v>
      </c>
      <c r="F96" s="3" t="s">
        <v>19</v>
      </c>
      <c r="G96" s="3">
        <v>122.28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177</v>
      </c>
      <c r="C97" s="3">
        <v>221</v>
      </c>
      <c r="D97" s="3">
        <v>131.19999999999999</v>
      </c>
      <c r="E97" s="3">
        <v>34.15</v>
      </c>
      <c r="F97" s="3" t="s">
        <v>19</v>
      </c>
      <c r="G97" s="3">
        <v>34.15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178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179</v>
      </c>
      <c r="C99" s="3">
        <v>224</v>
      </c>
      <c r="D99" s="3">
        <v>183</v>
      </c>
      <c r="E99" s="3">
        <v>51.018000000000001</v>
      </c>
      <c r="F99" s="3" t="s">
        <v>10</v>
      </c>
      <c r="G99" s="3">
        <v>51.02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180</v>
      </c>
      <c r="C100" s="3">
        <v>225</v>
      </c>
      <c r="D100" s="3">
        <v>49.2</v>
      </c>
      <c r="E100" s="3">
        <v>62.857999999999997</v>
      </c>
      <c r="F100" s="3" t="s">
        <v>19</v>
      </c>
      <c r="G100" s="3">
        <v>62.86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181</v>
      </c>
      <c r="C101" s="3">
        <v>226</v>
      </c>
      <c r="D101" s="3">
        <v>183</v>
      </c>
      <c r="E101" s="3">
        <v>46.722999999999999</v>
      </c>
      <c r="F101" s="3" t="s">
        <v>10</v>
      </c>
      <c r="G101" s="3">
        <v>46.72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182</v>
      </c>
      <c r="C102" s="3">
        <v>227</v>
      </c>
      <c r="D102" s="3">
        <v>49.2</v>
      </c>
      <c r="E102" s="3">
        <v>56.844999999999999</v>
      </c>
      <c r="F102" s="3" t="s">
        <v>19</v>
      </c>
      <c r="G102" s="3">
        <v>56.85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183</v>
      </c>
      <c r="C103" s="3">
        <v>228</v>
      </c>
      <c r="D103" s="3">
        <v>183</v>
      </c>
      <c r="E103" s="3">
        <v>2.67</v>
      </c>
      <c r="F103" s="3" t="s">
        <v>10</v>
      </c>
      <c r="G103" s="3">
        <v>2.67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229</v>
      </c>
      <c r="D104" s="3">
        <v>49.2</v>
      </c>
      <c r="E104" s="3">
        <v>4.67</v>
      </c>
      <c r="F104" s="3" t="s">
        <v>19</v>
      </c>
      <c r="G104" s="3">
        <v>4.67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230</v>
      </c>
      <c r="D105" s="3">
        <v>183</v>
      </c>
      <c r="E105" s="3">
        <v>8.92</v>
      </c>
      <c r="F105" s="3" t="s">
        <v>10</v>
      </c>
      <c r="G105" s="3">
        <v>8.92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186</v>
      </c>
      <c r="C106" s="3">
        <v>231</v>
      </c>
      <c r="D106" s="3">
        <v>49.2</v>
      </c>
      <c r="E106" s="3">
        <v>19.18</v>
      </c>
      <c r="F106" s="3" t="s">
        <v>19</v>
      </c>
      <c r="G106" s="3">
        <v>19.18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187</v>
      </c>
      <c r="C107" s="3">
        <v>232</v>
      </c>
      <c r="D107" s="3">
        <v>183</v>
      </c>
      <c r="E107" s="3">
        <v>5.5590000000000002</v>
      </c>
      <c r="F107" s="3" t="s">
        <v>10</v>
      </c>
      <c r="G107" s="3">
        <v>5.56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233</v>
      </c>
      <c r="D108" s="3">
        <v>49.2</v>
      </c>
      <c r="E108" s="3">
        <v>10.683999999999999</v>
      </c>
      <c r="F108" s="3" t="s">
        <v>19</v>
      </c>
      <c r="G108" s="3">
        <v>10.68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234</v>
      </c>
      <c r="D109" s="3">
        <v>183</v>
      </c>
      <c r="E109" s="3">
        <v>15.42</v>
      </c>
      <c r="F109" s="3" t="s">
        <v>10</v>
      </c>
      <c r="G109" s="3">
        <v>15.42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190</v>
      </c>
      <c r="C110" s="3">
        <v>235</v>
      </c>
      <c r="D110" s="3">
        <v>2.5</v>
      </c>
      <c r="E110" s="3">
        <v>1085</v>
      </c>
      <c r="F110" s="3" t="s">
        <v>23</v>
      </c>
      <c r="G110" s="3">
        <v>1085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237</v>
      </c>
      <c r="D111" s="3">
        <v>183</v>
      </c>
      <c r="E111" s="3">
        <v>3.7360000000000002</v>
      </c>
      <c r="F111" s="3" t="s">
        <v>10</v>
      </c>
      <c r="G111" s="3">
        <v>3.74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238</v>
      </c>
      <c r="D112" s="3">
        <v>183</v>
      </c>
      <c r="E112" s="3">
        <v>17.504999999999999</v>
      </c>
      <c r="F112" s="3" t="s">
        <v>10</v>
      </c>
      <c r="G112" s="3">
        <v>17.510000000000002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239</v>
      </c>
      <c r="D113" s="3">
        <v>183</v>
      </c>
      <c r="E113" s="3">
        <v>7.4950000000000001</v>
      </c>
      <c r="F113" s="3" t="s">
        <v>10</v>
      </c>
      <c r="G113" s="3">
        <v>7.5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194</v>
      </c>
      <c r="C114" s="3">
        <v>240</v>
      </c>
      <c r="D114" s="3">
        <v>183</v>
      </c>
      <c r="E114" s="3">
        <v>35.082000000000001</v>
      </c>
      <c r="F114" s="3" t="s">
        <v>10</v>
      </c>
      <c r="G114" s="3">
        <v>35.08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126.121</v>
      </c>
      <c r="F115" s="3" t="s">
        <v>10</v>
      </c>
      <c r="G115" s="3">
        <v>126.12</v>
      </c>
      <c r="H115" s="3">
        <v>0</v>
      </c>
      <c r="I115" s="3">
        <v>100</v>
      </c>
    </row>
    <row r="116" spans="1:9" x14ac:dyDescent="0.25">
      <c r="A116" s="3" t="s">
        <v>72</v>
      </c>
      <c r="B116" s="3" t="s">
        <v>195</v>
      </c>
      <c r="C116" s="3">
        <v>245</v>
      </c>
      <c r="D116" s="3">
        <v>26.91</v>
      </c>
      <c r="E116" s="3">
        <v>189.15</v>
      </c>
      <c r="F116" s="3" t="s">
        <v>10</v>
      </c>
      <c r="G116" s="3">
        <v>189.15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196</v>
      </c>
      <c r="C117" s="3">
        <v>246</v>
      </c>
      <c r="D117" s="3">
        <v>14500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257</v>
      </c>
      <c r="D124" s="3">
        <v>1800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203</v>
      </c>
      <c r="C125" s="3">
        <v>258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46</v>
      </c>
      <c r="B126" s="3" t="s">
        <v>204</v>
      </c>
      <c r="C126" s="3">
        <v>260</v>
      </c>
      <c r="D126" s="3">
        <v>4954</v>
      </c>
      <c r="E126" s="3">
        <v>22.5</v>
      </c>
      <c r="F126" s="3" t="s">
        <v>19</v>
      </c>
      <c r="G126" s="3">
        <v>22.5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205</v>
      </c>
      <c r="C127" s="3">
        <v>262</v>
      </c>
      <c r="D127" s="3">
        <v>450</v>
      </c>
      <c r="E127" s="3">
        <v>3</v>
      </c>
      <c r="F127" s="3" t="s">
        <v>13</v>
      </c>
      <c r="G127" s="3">
        <v>3</v>
      </c>
      <c r="H127" s="3">
        <v>0</v>
      </c>
      <c r="I127" s="3">
        <v>100</v>
      </c>
    </row>
    <row r="128" spans="1:9" x14ac:dyDescent="0.25">
      <c r="A128" s="3" t="s">
        <v>28</v>
      </c>
      <c r="B128" s="3" t="s">
        <v>206</v>
      </c>
      <c r="C128" s="3">
        <v>263</v>
      </c>
      <c r="D128" s="3">
        <v>14832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207</v>
      </c>
      <c r="C129" s="3">
        <v>264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210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225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225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52</v>
      </c>
      <c r="E134" s="3">
        <v>52</v>
      </c>
      <c r="F134" s="3" t="s">
        <v>31</v>
      </c>
      <c r="G134" s="3">
        <v>52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92</v>
      </c>
      <c r="E135" s="3">
        <v>16.417000000000002</v>
      </c>
      <c r="F135" s="3" t="s">
        <v>31</v>
      </c>
      <c r="G135" s="3">
        <v>16.420000000000002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42</v>
      </c>
      <c r="E136" s="3">
        <v>45</v>
      </c>
      <c r="F136" s="3" t="s">
        <v>23</v>
      </c>
      <c r="G136" s="3">
        <v>45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250</v>
      </c>
      <c r="E137" s="3">
        <v>11</v>
      </c>
      <c r="F137" s="3" t="s">
        <v>31</v>
      </c>
      <c r="G137" s="3">
        <v>11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34</v>
      </c>
      <c r="B140" s="3" t="s">
        <v>313</v>
      </c>
      <c r="C140" s="3">
        <v>287</v>
      </c>
      <c r="D140" s="3">
        <v>800</v>
      </c>
      <c r="E140" s="3">
        <v>1</v>
      </c>
      <c r="F140" s="3" t="s">
        <v>13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274</v>
      </c>
      <c r="C141" s="3">
        <v>289</v>
      </c>
      <c r="D141" s="3">
        <v>75</v>
      </c>
      <c r="E141" s="3">
        <v>61</v>
      </c>
      <c r="F141" s="3" t="s">
        <v>31</v>
      </c>
      <c r="G141" s="3">
        <v>61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289</v>
      </c>
      <c r="C142" s="3">
        <v>352</v>
      </c>
      <c r="D142" s="3">
        <v>1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18</v>
      </c>
      <c r="B143" s="3" t="s">
        <v>229</v>
      </c>
      <c r="C143" s="3">
        <v>447</v>
      </c>
      <c r="D143" s="3">
        <v>5600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416</v>
      </c>
      <c r="C144" s="3">
        <v>448</v>
      </c>
      <c r="D144" s="3">
        <v>750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485</v>
      </c>
      <c r="C145" s="3">
        <v>504</v>
      </c>
      <c r="D145" s="3">
        <v>1500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341</v>
      </c>
      <c r="C146" s="3">
        <v>529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3:L14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51.83</v>
      </c>
      <c r="F5" s="3" t="s">
        <v>10</v>
      </c>
      <c r="G5" s="3">
        <v>51.83</v>
      </c>
      <c r="H5" s="3">
        <v>0</v>
      </c>
      <c r="I5" s="3">
        <v>100</v>
      </c>
      <c r="J5">
        <f t="shared" ref="J5:J68" si="0">D5*G5</f>
        <v>1140.26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68.67</v>
      </c>
      <c r="F6" s="3" t="s">
        <v>10</v>
      </c>
      <c r="G6" s="3">
        <v>68.67</v>
      </c>
      <c r="H6" s="3">
        <v>0</v>
      </c>
      <c r="I6" s="3">
        <v>100</v>
      </c>
      <c r="J6">
        <f t="shared" si="0"/>
        <v>1510.74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231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94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95</v>
      </c>
      <c r="C9" s="3">
        <v>20</v>
      </c>
      <c r="D9" s="3">
        <v>1000</v>
      </c>
      <c r="E9" s="3">
        <v>3.351</v>
      </c>
      <c r="F9" s="3" t="s">
        <v>14</v>
      </c>
      <c r="G9" s="3">
        <v>3.35</v>
      </c>
      <c r="H9" s="3">
        <v>0</v>
      </c>
      <c r="I9" s="3">
        <v>100</v>
      </c>
      <c r="J9">
        <f t="shared" si="0"/>
        <v>3350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96</v>
      </c>
      <c r="C10" s="3">
        <v>21</v>
      </c>
      <c r="D10" s="3">
        <v>1000</v>
      </c>
      <c r="E10" s="3">
        <v>2.6680000000000001</v>
      </c>
      <c r="F10" s="3" t="s">
        <v>14</v>
      </c>
      <c r="G10" s="3">
        <v>2.67</v>
      </c>
      <c r="H10" s="3">
        <v>0</v>
      </c>
      <c r="I10" s="3">
        <v>100</v>
      </c>
      <c r="J10">
        <f t="shared" si="0"/>
        <v>2670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97</v>
      </c>
      <c r="C11" s="3">
        <v>22</v>
      </c>
      <c r="D11" s="3">
        <v>1000</v>
      </c>
      <c r="E11" s="3">
        <v>6.867</v>
      </c>
      <c r="F11" s="3" t="s">
        <v>14</v>
      </c>
      <c r="G11" s="3">
        <v>6.87</v>
      </c>
      <c r="H11" s="3">
        <v>0</v>
      </c>
      <c r="I11" s="3">
        <v>100</v>
      </c>
      <c r="J11">
        <f t="shared" si="0"/>
        <v>6870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98</v>
      </c>
      <c r="C12" s="3">
        <v>23</v>
      </c>
      <c r="D12" s="3">
        <v>7500</v>
      </c>
      <c r="E12" s="3">
        <v>0.27</v>
      </c>
      <c r="F12" s="3" t="s">
        <v>16</v>
      </c>
      <c r="G12" s="3">
        <v>0.27</v>
      </c>
      <c r="H12" s="3">
        <v>0</v>
      </c>
      <c r="I12" s="3">
        <v>100</v>
      </c>
      <c r="J12">
        <f t="shared" si="0"/>
        <v>2025.0000000000002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99</v>
      </c>
      <c r="C13" s="3">
        <v>24</v>
      </c>
      <c r="D13" s="3">
        <v>7500</v>
      </c>
      <c r="E13" s="3">
        <v>0.42</v>
      </c>
      <c r="F13" s="3" t="s">
        <v>16</v>
      </c>
      <c r="G13" s="3">
        <v>0.42</v>
      </c>
      <c r="H13" s="3">
        <v>0</v>
      </c>
      <c r="I13" s="3">
        <v>100</v>
      </c>
      <c r="J13">
        <f t="shared" si="0"/>
        <v>3150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100</v>
      </c>
      <c r="C14" s="3">
        <v>25</v>
      </c>
      <c r="D14" s="3">
        <v>7500</v>
      </c>
      <c r="E14" s="3">
        <v>0.53</v>
      </c>
      <c r="F14" s="3" t="s">
        <v>16</v>
      </c>
      <c r="G14" s="3">
        <v>0.53</v>
      </c>
      <c r="H14" s="3">
        <v>0</v>
      </c>
      <c r="I14" s="3">
        <v>100</v>
      </c>
      <c r="J14">
        <f t="shared" si="0"/>
        <v>3975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101</v>
      </c>
      <c r="C15" s="3">
        <v>26</v>
      </c>
      <c r="D15" s="3">
        <v>7500</v>
      </c>
      <c r="E15" s="3">
        <v>0.49</v>
      </c>
      <c r="F15" s="3" t="s">
        <v>16</v>
      </c>
      <c r="G15" s="3">
        <v>0.49</v>
      </c>
      <c r="H15" s="3">
        <v>0</v>
      </c>
      <c r="I15" s="3">
        <v>100</v>
      </c>
      <c r="J15">
        <f t="shared" si="0"/>
        <v>3675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102</v>
      </c>
      <c r="C16" s="3">
        <v>29</v>
      </c>
      <c r="D16" s="3">
        <v>7500</v>
      </c>
      <c r="E16" s="3">
        <v>1.2</v>
      </c>
      <c r="F16" s="3" t="s">
        <v>16</v>
      </c>
      <c r="G16" s="3">
        <v>1.2</v>
      </c>
      <c r="H16" s="3">
        <v>0</v>
      </c>
      <c r="I16" s="3">
        <v>100</v>
      </c>
      <c r="J16">
        <f t="shared" si="0"/>
        <v>9000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103</v>
      </c>
      <c r="C17" s="3">
        <v>32</v>
      </c>
      <c r="D17" s="3">
        <v>7500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1350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104</v>
      </c>
      <c r="C18" s="3">
        <v>35</v>
      </c>
      <c r="D18" s="3">
        <v>7500</v>
      </c>
      <c r="E18" s="3">
        <v>0.13</v>
      </c>
      <c r="F18" s="3" t="s">
        <v>16</v>
      </c>
      <c r="G18" s="3">
        <v>0.13</v>
      </c>
      <c r="H18" s="3">
        <v>0</v>
      </c>
      <c r="I18" s="3">
        <v>100</v>
      </c>
      <c r="J18">
        <f t="shared" si="0"/>
        <v>975</v>
      </c>
      <c r="K18" s="3">
        <v>0</v>
      </c>
      <c r="L18">
        <f t="shared" si="1"/>
        <v>0</v>
      </c>
    </row>
    <row r="19" spans="1:12" x14ac:dyDescent="0.25">
      <c r="A19" s="3" t="s">
        <v>66</v>
      </c>
      <c r="B19" s="3" t="s">
        <v>105</v>
      </c>
      <c r="C19" s="3">
        <v>41</v>
      </c>
      <c r="D19" s="3">
        <v>301.392</v>
      </c>
      <c r="E19" s="3">
        <v>27.44</v>
      </c>
      <c r="F19" s="3" t="s">
        <v>10</v>
      </c>
      <c r="G19" s="3">
        <v>27.44</v>
      </c>
      <c r="H19" s="3">
        <v>0</v>
      </c>
      <c r="I19" s="3">
        <v>100</v>
      </c>
      <c r="J19">
        <f t="shared" si="0"/>
        <v>8270.1964800000005</v>
      </c>
      <c r="K19" s="3">
        <v>0</v>
      </c>
      <c r="L19">
        <f t="shared" si="1"/>
        <v>0</v>
      </c>
    </row>
    <row r="20" spans="1:12" x14ac:dyDescent="0.25">
      <c r="A20" s="3" t="s">
        <v>66</v>
      </c>
      <c r="B20" s="3" t="s">
        <v>106</v>
      </c>
      <c r="C20" s="3">
        <v>42</v>
      </c>
      <c r="D20" s="3">
        <v>301.392</v>
      </c>
      <c r="E20" s="3">
        <v>25.77</v>
      </c>
      <c r="F20" s="3" t="s">
        <v>10</v>
      </c>
      <c r="G20" s="3">
        <v>25.77</v>
      </c>
      <c r="H20" s="3">
        <v>0</v>
      </c>
      <c r="I20" s="3">
        <v>100</v>
      </c>
      <c r="J20">
        <f t="shared" si="0"/>
        <v>7766.8718399999998</v>
      </c>
      <c r="K20" s="3">
        <v>0</v>
      </c>
      <c r="L20">
        <f t="shared" si="1"/>
        <v>0</v>
      </c>
    </row>
    <row r="21" spans="1:12" x14ac:dyDescent="0.25">
      <c r="A21" s="3" t="s">
        <v>66</v>
      </c>
      <c r="B21" s="3" t="s">
        <v>107</v>
      </c>
      <c r="C21" s="3">
        <v>43</v>
      </c>
      <c r="D21" s="3">
        <v>301.392</v>
      </c>
      <c r="E21" s="3">
        <v>57.78</v>
      </c>
      <c r="F21" s="3" t="s">
        <v>10</v>
      </c>
      <c r="G21" s="3">
        <v>57.78</v>
      </c>
      <c r="H21" s="3">
        <v>0</v>
      </c>
      <c r="I21" s="3">
        <v>100</v>
      </c>
      <c r="J21">
        <f t="shared" si="0"/>
        <v>17414.429759999999</v>
      </c>
      <c r="K21" s="3">
        <v>0</v>
      </c>
      <c r="L21">
        <f t="shared" si="1"/>
        <v>0</v>
      </c>
    </row>
    <row r="22" spans="1:12" x14ac:dyDescent="0.25">
      <c r="A22" s="3" t="s">
        <v>66</v>
      </c>
      <c r="B22" s="3" t="s">
        <v>108</v>
      </c>
      <c r="C22" s="3">
        <v>44</v>
      </c>
      <c r="D22" s="3">
        <v>301.392</v>
      </c>
      <c r="E22" s="3">
        <v>45.3</v>
      </c>
      <c r="F22" s="3" t="s">
        <v>10</v>
      </c>
      <c r="G22" s="3">
        <v>45.3</v>
      </c>
      <c r="H22" s="3">
        <v>0</v>
      </c>
      <c r="I22" s="3">
        <v>100</v>
      </c>
      <c r="J22">
        <f t="shared" si="0"/>
        <v>13653.057599999998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109</v>
      </c>
      <c r="C23" s="3">
        <v>45</v>
      </c>
      <c r="D23" s="3">
        <v>301.392</v>
      </c>
      <c r="E23" s="3">
        <v>129.11000000000001</v>
      </c>
      <c r="F23" s="3" t="s">
        <v>10</v>
      </c>
      <c r="G23" s="3">
        <v>129.11000000000001</v>
      </c>
      <c r="H23" s="3">
        <v>0</v>
      </c>
      <c r="I23" s="3">
        <v>100</v>
      </c>
      <c r="J23">
        <f t="shared" si="0"/>
        <v>38912.721120000002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110</v>
      </c>
      <c r="C24" s="3">
        <v>46</v>
      </c>
      <c r="D24" s="3">
        <v>301.392</v>
      </c>
      <c r="E24" s="3">
        <v>12.27</v>
      </c>
      <c r="F24" s="3" t="s">
        <v>10</v>
      </c>
      <c r="G24" s="3">
        <v>12.27</v>
      </c>
      <c r="H24" s="3">
        <v>0</v>
      </c>
      <c r="I24" s="3">
        <v>100</v>
      </c>
      <c r="J24">
        <f t="shared" si="0"/>
        <v>3698.0798399999999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111</v>
      </c>
      <c r="C25" s="3">
        <v>47</v>
      </c>
      <c r="D25" s="3">
        <v>301.392</v>
      </c>
      <c r="E25" s="3">
        <v>15.17</v>
      </c>
      <c r="F25" s="3" t="s">
        <v>10</v>
      </c>
      <c r="G25" s="3">
        <v>15.17</v>
      </c>
      <c r="H25" s="3">
        <v>0</v>
      </c>
      <c r="I25" s="3">
        <v>100</v>
      </c>
      <c r="J25">
        <f t="shared" si="0"/>
        <v>4572.1166400000002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9.08</v>
      </c>
      <c r="F26" s="3" t="s">
        <v>14</v>
      </c>
      <c r="G26" s="3">
        <v>9.08</v>
      </c>
      <c r="H26" s="3">
        <v>0</v>
      </c>
      <c r="I26" s="3">
        <v>100</v>
      </c>
      <c r="J26">
        <f t="shared" si="0"/>
        <v>2043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1.7</v>
      </c>
      <c r="F27" s="3" t="s">
        <v>14</v>
      </c>
      <c r="G27" s="3">
        <v>1.7</v>
      </c>
      <c r="H27" s="3">
        <v>0</v>
      </c>
      <c r="I27" s="3">
        <v>100</v>
      </c>
      <c r="J27">
        <f t="shared" si="0"/>
        <v>2550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</v>
      </c>
      <c r="F28" s="3" t="s">
        <v>14</v>
      </c>
      <c r="G28" s="3">
        <v>4</v>
      </c>
      <c r="H28" s="3">
        <v>0</v>
      </c>
      <c r="I28" s="3">
        <v>100</v>
      </c>
      <c r="J28">
        <f t="shared" si="0"/>
        <v>3600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3.26</v>
      </c>
      <c r="F29" s="3" t="s">
        <v>14</v>
      </c>
      <c r="G29" s="3">
        <v>3.26</v>
      </c>
      <c r="H29" s="3">
        <v>0</v>
      </c>
      <c r="I29" s="3">
        <v>100</v>
      </c>
      <c r="J29">
        <f t="shared" si="0"/>
        <v>6520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15.33</v>
      </c>
      <c r="F30" s="3" t="s">
        <v>14</v>
      </c>
      <c r="G30" s="3">
        <v>15.33</v>
      </c>
      <c r="H30" s="3">
        <v>0</v>
      </c>
      <c r="I30" s="3">
        <v>100</v>
      </c>
      <c r="J30">
        <f t="shared" si="0"/>
        <v>3449.25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1.57</v>
      </c>
      <c r="F31" s="3" t="s">
        <v>14</v>
      </c>
      <c r="G31" s="3">
        <v>1.57</v>
      </c>
      <c r="H31" s="3">
        <v>0</v>
      </c>
      <c r="I31" s="3">
        <v>100</v>
      </c>
      <c r="J31">
        <f t="shared" si="0"/>
        <v>3140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0.96</v>
      </c>
      <c r="F32" s="3" t="s">
        <v>14</v>
      </c>
      <c r="G32" s="3">
        <v>0.96</v>
      </c>
      <c r="H32" s="3">
        <v>0</v>
      </c>
      <c r="I32" s="3">
        <v>100</v>
      </c>
      <c r="J32">
        <f t="shared" si="0"/>
        <v>1440</v>
      </c>
      <c r="K32" s="3">
        <v>0</v>
      </c>
      <c r="L32">
        <f t="shared" si="1"/>
        <v>0</v>
      </c>
    </row>
    <row r="33" spans="1:12" x14ac:dyDescent="0.25">
      <c r="A33" s="3" t="s">
        <v>50</v>
      </c>
      <c r="B33" s="3" t="s">
        <v>566</v>
      </c>
      <c r="C33" s="3">
        <v>66</v>
      </c>
      <c r="D33" s="3">
        <v>3000</v>
      </c>
      <c r="E33" s="3">
        <v>1.59</v>
      </c>
      <c r="F33" s="3" t="s">
        <v>14</v>
      </c>
      <c r="G33" s="3">
        <v>1.59</v>
      </c>
      <c r="H33" s="3">
        <v>0</v>
      </c>
      <c r="I33" s="3">
        <v>100</v>
      </c>
      <c r="J33">
        <f t="shared" si="0"/>
        <v>4770</v>
      </c>
      <c r="K33" s="3">
        <v>0</v>
      </c>
      <c r="L33">
        <f t="shared" si="1"/>
        <v>0</v>
      </c>
    </row>
    <row r="34" spans="1:12" x14ac:dyDescent="0.25">
      <c r="A34" s="3" t="s">
        <v>43</v>
      </c>
      <c r="B34" s="3" t="s">
        <v>119</v>
      </c>
      <c r="C34" s="3">
        <v>68</v>
      </c>
      <c r="D34" s="3">
        <v>2000</v>
      </c>
      <c r="E34" s="3">
        <v>1</v>
      </c>
      <c r="F34" s="3" t="s">
        <v>12</v>
      </c>
      <c r="G34" s="3">
        <v>1</v>
      </c>
      <c r="H34" s="3">
        <v>0</v>
      </c>
      <c r="I34" s="3">
        <v>100</v>
      </c>
      <c r="J34">
        <f t="shared" si="0"/>
        <v>2000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120</v>
      </c>
      <c r="C35" s="3">
        <v>69</v>
      </c>
      <c r="D35" s="3">
        <v>7500</v>
      </c>
      <c r="E35" s="3">
        <v>0.47</v>
      </c>
      <c r="F35" s="3" t="s">
        <v>16</v>
      </c>
      <c r="G35" s="3">
        <v>0.47</v>
      </c>
      <c r="H35" s="3">
        <v>0</v>
      </c>
      <c r="I35" s="3">
        <v>100</v>
      </c>
      <c r="J35">
        <f t="shared" si="0"/>
        <v>3525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121</v>
      </c>
      <c r="C36" s="3">
        <v>73</v>
      </c>
      <c r="D36" s="3">
        <v>7500</v>
      </c>
      <c r="E36" s="3">
        <v>0.88</v>
      </c>
      <c r="F36" s="3" t="s">
        <v>16</v>
      </c>
      <c r="G36" s="3">
        <v>0.88</v>
      </c>
      <c r="H36" s="3">
        <v>0</v>
      </c>
      <c r="I36" s="3">
        <v>100</v>
      </c>
      <c r="J36">
        <f t="shared" si="0"/>
        <v>6600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122</v>
      </c>
      <c r="C37" s="3">
        <v>77</v>
      </c>
      <c r="D37" s="3">
        <v>7500</v>
      </c>
      <c r="E37" s="3">
        <v>0.18</v>
      </c>
      <c r="F37" s="3" t="s">
        <v>16</v>
      </c>
      <c r="G37" s="3">
        <v>0.18</v>
      </c>
      <c r="H37" s="3">
        <v>0</v>
      </c>
      <c r="I37" s="3">
        <v>100</v>
      </c>
      <c r="J37">
        <f t="shared" si="0"/>
        <v>1350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123</v>
      </c>
      <c r="C38" s="3">
        <v>80</v>
      </c>
      <c r="D38" s="3">
        <v>7500</v>
      </c>
      <c r="E38" s="3">
        <v>0.15</v>
      </c>
      <c r="F38" s="3" t="s">
        <v>16</v>
      </c>
      <c r="G38" s="3">
        <v>0.15</v>
      </c>
      <c r="H38" s="3">
        <v>0</v>
      </c>
      <c r="I38" s="3">
        <v>100</v>
      </c>
      <c r="J38">
        <f t="shared" si="0"/>
        <v>1125</v>
      </c>
      <c r="K38" s="3">
        <v>0</v>
      </c>
      <c r="L38">
        <f t="shared" si="1"/>
        <v>0</v>
      </c>
    </row>
    <row r="39" spans="1:12" x14ac:dyDescent="0.25">
      <c r="A39" s="3" t="s">
        <v>66</v>
      </c>
      <c r="B39" s="3" t="s">
        <v>124</v>
      </c>
      <c r="C39" s="3">
        <v>84</v>
      </c>
      <c r="D39" s="3">
        <v>301.392</v>
      </c>
      <c r="E39" s="3">
        <v>39.24</v>
      </c>
      <c r="F39" s="3" t="s">
        <v>10</v>
      </c>
      <c r="G39" s="3">
        <v>39.24</v>
      </c>
      <c r="H39" s="3">
        <v>0</v>
      </c>
      <c r="I39" s="3">
        <v>100</v>
      </c>
      <c r="J39">
        <f t="shared" si="0"/>
        <v>11826.622080000001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125</v>
      </c>
      <c r="C40" s="3">
        <v>85</v>
      </c>
      <c r="D40" s="3">
        <v>301.392</v>
      </c>
      <c r="E40" s="3">
        <v>129.97</v>
      </c>
      <c r="F40" s="3" t="s">
        <v>10</v>
      </c>
      <c r="G40" s="3">
        <v>129.97</v>
      </c>
      <c r="H40" s="3">
        <v>0</v>
      </c>
      <c r="I40" s="3">
        <v>100</v>
      </c>
      <c r="J40">
        <f t="shared" si="0"/>
        <v>39171.918239999999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126</v>
      </c>
      <c r="C41" s="3">
        <v>86</v>
      </c>
      <c r="D41" s="3">
        <v>301.392</v>
      </c>
      <c r="E41" s="3">
        <v>12.27</v>
      </c>
      <c r="F41" s="3" t="s">
        <v>10</v>
      </c>
      <c r="G41" s="3">
        <v>12.27</v>
      </c>
      <c r="H41" s="3">
        <v>0</v>
      </c>
      <c r="I41" s="3">
        <v>100</v>
      </c>
      <c r="J41">
        <f t="shared" si="0"/>
        <v>3698.0798399999999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127</v>
      </c>
      <c r="C42" s="3">
        <v>87</v>
      </c>
      <c r="D42" s="3">
        <v>301.392</v>
      </c>
      <c r="E42" s="3">
        <v>16.190000000000001</v>
      </c>
      <c r="F42" s="3" t="s">
        <v>10</v>
      </c>
      <c r="G42" s="3">
        <v>16.190000000000001</v>
      </c>
      <c r="H42" s="3">
        <v>0</v>
      </c>
      <c r="I42" s="3">
        <v>100</v>
      </c>
      <c r="J42">
        <f t="shared" si="0"/>
        <v>4879.5364800000007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128</v>
      </c>
      <c r="C43" s="3">
        <v>88</v>
      </c>
      <c r="D43" s="3">
        <v>2000</v>
      </c>
      <c r="E43" s="3">
        <v>2.21</v>
      </c>
      <c r="F43" s="3" t="s">
        <v>14</v>
      </c>
      <c r="G43" s="3">
        <v>2.21</v>
      </c>
      <c r="H43" s="3">
        <v>0</v>
      </c>
      <c r="I43" s="3">
        <v>100</v>
      </c>
      <c r="J43">
        <f t="shared" si="0"/>
        <v>4420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129</v>
      </c>
      <c r="C44" s="3">
        <v>91</v>
      </c>
      <c r="D44" s="3">
        <v>225</v>
      </c>
      <c r="E44" s="3">
        <v>12.13</v>
      </c>
      <c r="F44" s="3" t="s">
        <v>14</v>
      </c>
      <c r="G44" s="3">
        <v>12.13</v>
      </c>
      <c r="H44" s="3">
        <v>0</v>
      </c>
      <c r="I44" s="3">
        <v>100</v>
      </c>
      <c r="J44">
        <f t="shared" si="0"/>
        <v>2729.25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130</v>
      </c>
      <c r="C45" s="3">
        <v>92</v>
      </c>
      <c r="D45" s="3">
        <v>2000</v>
      </c>
      <c r="E45" s="3">
        <v>1.57</v>
      </c>
      <c r="F45" s="3" t="s">
        <v>14</v>
      </c>
      <c r="G45" s="3">
        <v>1.57</v>
      </c>
      <c r="H45" s="3">
        <v>0</v>
      </c>
      <c r="I45" s="3">
        <v>100</v>
      </c>
      <c r="J45">
        <f t="shared" si="0"/>
        <v>3140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131</v>
      </c>
      <c r="C46" s="3">
        <v>93</v>
      </c>
      <c r="D46" s="3">
        <v>1500</v>
      </c>
      <c r="E46" s="3">
        <v>0.87</v>
      </c>
      <c r="F46" s="3" t="s">
        <v>14</v>
      </c>
      <c r="G46" s="3">
        <v>0.87</v>
      </c>
      <c r="H46" s="3">
        <v>0</v>
      </c>
      <c r="I46" s="3">
        <v>100</v>
      </c>
      <c r="J46">
        <f t="shared" si="0"/>
        <v>1305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97</v>
      </c>
      <c r="D47" s="3">
        <v>7500</v>
      </c>
      <c r="E47" s="3">
        <v>0.13</v>
      </c>
      <c r="F47" s="3" t="s">
        <v>16</v>
      </c>
      <c r="G47" s="3">
        <v>0.13</v>
      </c>
      <c r="H47" s="3">
        <v>0</v>
      </c>
      <c r="I47" s="3">
        <v>100</v>
      </c>
      <c r="J47">
        <f t="shared" si="0"/>
        <v>975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100</v>
      </c>
      <c r="D48" s="3">
        <v>7500</v>
      </c>
      <c r="E48" s="3">
        <v>0.19</v>
      </c>
      <c r="F48" s="3" t="s">
        <v>16</v>
      </c>
      <c r="G48" s="3">
        <v>0.19</v>
      </c>
      <c r="H48" s="3">
        <v>0</v>
      </c>
      <c r="I48" s="3">
        <v>100</v>
      </c>
      <c r="J48">
        <f t="shared" si="0"/>
        <v>1425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134</v>
      </c>
      <c r="C49" s="3">
        <v>103</v>
      </c>
      <c r="D49" s="3">
        <v>7500</v>
      </c>
      <c r="E49" s="3">
        <v>2.9000000000000001E-2</v>
      </c>
      <c r="F49" s="3" t="s">
        <v>16</v>
      </c>
      <c r="G49" s="3">
        <v>0.03</v>
      </c>
      <c r="H49" s="3">
        <v>0</v>
      </c>
      <c r="I49" s="3">
        <v>100</v>
      </c>
      <c r="J49">
        <f t="shared" si="0"/>
        <v>225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135</v>
      </c>
      <c r="C50" s="3">
        <v>106</v>
      </c>
      <c r="D50" s="3">
        <v>301.392</v>
      </c>
      <c r="E50" s="3">
        <v>10.8</v>
      </c>
      <c r="F50" s="3" t="s">
        <v>10</v>
      </c>
      <c r="G50" s="3">
        <v>10.8</v>
      </c>
      <c r="H50" s="3">
        <v>0</v>
      </c>
      <c r="I50" s="3">
        <v>100</v>
      </c>
      <c r="J50">
        <f t="shared" si="0"/>
        <v>3255.0336000000002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136</v>
      </c>
      <c r="C51" s="3">
        <v>107</v>
      </c>
      <c r="D51" s="3">
        <v>301.392</v>
      </c>
      <c r="E51" s="3">
        <v>24.14</v>
      </c>
      <c r="F51" s="3" t="s">
        <v>10</v>
      </c>
      <c r="G51" s="3">
        <v>24.14</v>
      </c>
      <c r="H51" s="3">
        <v>0</v>
      </c>
      <c r="I51" s="3">
        <v>100</v>
      </c>
      <c r="J51">
        <f t="shared" si="0"/>
        <v>7275.6028800000004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137</v>
      </c>
      <c r="C52" s="3">
        <v>108</v>
      </c>
      <c r="D52" s="3">
        <v>301.392</v>
      </c>
      <c r="E52" s="3">
        <v>3.5</v>
      </c>
      <c r="F52" s="3" t="s">
        <v>10</v>
      </c>
      <c r="G52" s="3">
        <v>3.5</v>
      </c>
      <c r="H52" s="3">
        <v>0</v>
      </c>
      <c r="I52" s="3">
        <v>100</v>
      </c>
      <c r="J52">
        <f t="shared" si="0"/>
        <v>1054.8720000000001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109</v>
      </c>
      <c r="D53" s="3">
        <v>2000</v>
      </c>
      <c r="E53" s="3">
        <v>0.61</v>
      </c>
      <c r="F53" s="3" t="s">
        <v>14</v>
      </c>
      <c r="G53" s="3">
        <v>0.61</v>
      </c>
      <c r="H53" s="3">
        <v>0</v>
      </c>
      <c r="I53" s="3">
        <v>100</v>
      </c>
      <c r="J53">
        <f t="shared" si="0"/>
        <v>1220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112</v>
      </c>
      <c r="D54" s="3">
        <v>225</v>
      </c>
      <c r="E54" s="3">
        <v>2.37</v>
      </c>
      <c r="F54" s="3" t="s">
        <v>14</v>
      </c>
      <c r="G54" s="3">
        <v>2.37</v>
      </c>
      <c r="H54" s="3">
        <v>0</v>
      </c>
      <c r="I54" s="3">
        <v>100</v>
      </c>
      <c r="J54">
        <f t="shared" si="0"/>
        <v>533.25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113</v>
      </c>
      <c r="D55" s="3">
        <v>1500</v>
      </c>
      <c r="E55" s="3">
        <v>0.38</v>
      </c>
      <c r="F55" s="3" t="s">
        <v>14</v>
      </c>
      <c r="G55" s="3">
        <v>0.38</v>
      </c>
      <c r="H55" s="3">
        <v>0</v>
      </c>
      <c r="I55" s="3">
        <v>100</v>
      </c>
      <c r="J55">
        <f t="shared" si="0"/>
        <v>570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140</v>
      </c>
      <c r="C56" s="3">
        <v>116</v>
      </c>
      <c r="D56" s="3">
        <v>50</v>
      </c>
      <c r="E56" s="3">
        <v>44</v>
      </c>
      <c r="F56" s="3" t="s">
        <v>13</v>
      </c>
      <c r="G56" s="3">
        <v>44</v>
      </c>
      <c r="H56" s="3">
        <v>0</v>
      </c>
      <c r="I56" s="3">
        <v>100</v>
      </c>
      <c r="J56">
        <f t="shared" si="0"/>
        <v>2200</v>
      </c>
      <c r="K56" s="3">
        <v>0</v>
      </c>
      <c r="L56">
        <f t="shared" si="1"/>
        <v>0</v>
      </c>
    </row>
    <row r="57" spans="1:12" x14ac:dyDescent="0.25">
      <c r="A57" s="3" t="s">
        <v>18</v>
      </c>
      <c r="B57" s="3" t="s">
        <v>141</v>
      </c>
      <c r="C57" s="3">
        <v>118</v>
      </c>
      <c r="D57" s="3">
        <v>2000</v>
      </c>
      <c r="E57" s="3">
        <v>1</v>
      </c>
      <c r="F57" s="3" t="s">
        <v>12</v>
      </c>
      <c r="G57" s="3">
        <v>1</v>
      </c>
      <c r="H57" s="3">
        <v>0</v>
      </c>
      <c r="I57" s="3">
        <v>100</v>
      </c>
      <c r="J57">
        <f t="shared" si="0"/>
        <v>2000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349</v>
      </c>
      <c r="C58" s="3">
        <v>119</v>
      </c>
      <c r="D58" s="3">
        <v>800</v>
      </c>
      <c r="E58" s="3">
        <v>7.3330000000000002</v>
      </c>
      <c r="F58" s="3" t="s">
        <v>14</v>
      </c>
      <c r="G58" s="3">
        <v>7.33</v>
      </c>
      <c r="H58" s="3">
        <v>0</v>
      </c>
      <c r="I58" s="3">
        <v>100</v>
      </c>
      <c r="J58">
        <f t="shared" si="0"/>
        <v>5864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142</v>
      </c>
      <c r="C59" s="3">
        <v>120</v>
      </c>
      <c r="D59" s="3">
        <v>193.75200000000001</v>
      </c>
      <c r="E59" s="3">
        <v>93.088071350000007</v>
      </c>
      <c r="F59" s="3" t="s">
        <v>10</v>
      </c>
      <c r="G59" s="3">
        <v>93.09</v>
      </c>
      <c r="H59" s="3">
        <v>0</v>
      </c>
      <c r="I59" s="3">
        <v>100</v>
      </c>
      <c r="J59">
        <f t="shared" si="0"/>
        <v>18036.373680000001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143</v>
      </c>
      <c r="C60" s="3">
        <v>124</v>
      </c>
      <c r="D60" s="3">
        <v>193.75200000000001</v>
      </c>
      <c r="E60" s="3">
        <v>130.82112860000001</v>
      </c>
      <c r="F60" s="3" t="s">
        <v>10</v>
      </c>
      <c r="G60" s="3">
        <v>130.82</v>
      </c>
      <c r="H60" s="3">
        <v>0</v>
      </c>
      <c r="I60" s="3">
        <v>100</v>
      </c>
      <c r="J60">
        <f t="shared" si="0"/>
        <v>25346.636640000001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144</v>
      </c>
      <c r="C61" s="3">
        <v>129</v>
      </c>
      <c r="D61" s="3">
        <v>193.75200000000001</v>
      </c>
      <c r="E61" s="3">
        <v>62.972999999999999</v>
      </c>
      <c r="F61" s="3" t="s">
        <v>10</v>
      </c>
      <c r="G61" s="3">
        <v>62.97</v>
      </c>
      <c r="H61" s="3">
        <v>0</v>
      </c>
      <c r="I61" s="3">
        <v>100</v>
      </c>
      <c r="J61">
        <f t="shared" si="0"/>
        <v>12200.56344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146</v>
      </c>
      <c r="C62" s="3">
        <v>137</v>
      </c>
      <c r="D62" s="3">
        <v>65.599999999999994</v>
      </c>
      <c r="E62" s="3">
        <v>43.9</v>
      </c>
      <c r="F62" s="3" t="s">
        <v>19</v>
      </c>
      <c r="G62" s="3">
        <v>43.9</v>
      </c>
      <c r="H62" s="3">
        <v>0</v>
      </c>
      <c r="I62" s="3">
        <v>100</v>
      </c>
      <c r="J62">
        <f t="shared" si="0"/>
        <v>2879.8399999999997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276</v>
      </c>
      <c r="C63" s="3">
        <v>138</v>
      </c>
      <c r="D63" s="3">
        <v>161.46</v>
      </c>
      <c r="E63" s="3">
        <v>18.670000000000002</v>
      </c>
      <c r="F63" s="3" t="s">
        <v>10</v>
      </c>
      <c r="G63" s="3">
        <v>18.670000000000002</v>
      </c>
      <c r="H63" s="3">
        <v>0</v>
      </c>
      <c r="I63" s="3">
        <v>100</v>
      </c>
      <c r="J63">
        <f t="shared" si="0"/>
        <v>3014.4582000000005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147</v>
      </c>
      <c r="C64" s="3">
        <v>140</v>
      </c>
      <c r="D64" s="3">
        <v>10.76</v>
      </c>
      <c r="E64" s="3">
        <v>348.4</v>
      </c>
      <c r="F64" s="3" t="s">
        <v>10</v>
      </c>
      <c r="G64" s="3">
        <v>348.4</v>
      </c>
      <c r="H64" s="3">
        <v>0</v>
      </c>
      <c r="I64" s="3">
        <v>100</v>
      </c>
      <c r="J64">
        <f t="shared" si="0"/>
        <v>3748.7839999999997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59.84</v>
      </c>
      <c r="H65" s="3">
        <v>0</v>
      </c>
      <c r="I65" s="3">
        <v>100</v>
      </c>
      <c r="J65">
        <f t="shared" si="0"/>
        <v>8373.5308800000003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149</v>
      </c>
      <c r="C66" s="3">
        <v>143</v>
      </c>
      <c r="D66" s="3">
        <v>139.93199999999999</v>
      </c>
      <c r="E66" s="3">
        <v>152.69166670000001</v>
      </c>
      <c r="F66" s="3" t="s">
        <v>10</v>
      </c>
      <c r="G66" s="3">
        <v>152.69</v>
      </c>
      <c r="H66" s="3">
        <v>0</v>
      </c>
      <c r="I66" s="3">
        <v>100</v>
      </c>
      <c r="J66">
        <f t="shared" si="0"/>
        <v>21366.217079999999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150</v>
      </c>
      <c r="C67" s="3">
        <v>147</v>
      </c>
      <c r="D67" s="3">
        <v>193.75200000000001</v>
      </c>
      <c r="E67" s="3">
        <v>150.536</v>
      </c>
      <c r="F67" s="3" t="s">
        <v>10</v>
      </c>
      <c r="G67" s="3">
        <v>150.54</v>
      </c>
      <c r="H67" s="3">
        <v>0</v>
      </c>
      <c r="I67" s="3">
        <v>100</v>
      </c>
      <c r="J67">
        <f t="shared" si="0"/>
        <v>29167.426080000001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151</v>
      </c>
      <c r="C68" s="3">
        <v>150</v>
      </c>
      <c r="D68" s="3">
        <v>13000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13000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152</v>
      </c>
      <c r="C69" s="3">
        <v>151</v>
      </c>
      <c r="D69" s="3">
        <v>139.93199999999999</v>
      </c>
      <c r="E69" s="3">
        <v>76.63</v>
      </c>
      <c r="F69" s="3" t="s">
        <v>10</v>
      </c>
      <c r="G69" s="3">
        <v>76.63</v>
      </c>
      <c r="H69" s="3">
        <v>0</v>
      </c>
      <c r="I69" s="3">
        <v>100</v>
      </c>
      <c r="J69">
        <f t="shared" ref="J69:J86" si="2">D69*G69</f>
        <v>10722.989159999999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153</v>
      </c>
      <c r="C70" s="3">
        <v>152</v>
      </c>
      <c r="D70" s="3">
        <v>139.93199999999999</v>
      </c>
      <c r="E70" s="3">
        <v>202.0372222</v>
      </c>
      <c r="F70" s="3" t="s">
        <v>10</v>
      </c>
      <c r="G70" s="3">
        <v>202.04</v>
      </c>
      <c r="H70" s="3">
        <v>0</v>
      </c>
      <c r="I70" s="3">
        <v>100</v>
      </c>
      <c r="J70">
        <f t="shared" si="2"/>
        <v>28271.861279999997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154</v>
      </c>
      <c r="C71" s="3">
        <v>156</v>
      </c>
      <c r="D71" s="3">
        <v>193.75200000000001</v>
      </c>
      <c r="E71" s="3">
        <v>126.32</v>
      </c>
      <c r="F71" s="3" t="s">
        <v>10</v>
      </c>
      <c r="G71" s="3">
        <v>126.32</v>
      </c>
      <c r="H71" s="3">
        <v>0</v>
      </c>
      <c r="I71" s="3">
        <v>100</v>
      </c>
      <c r="J71">
        <f t="shared" si="2"/>
        <v>24474.752639999999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155</v>
      </c>
      <c r="C72" s="3">
        <v>160</v>
      </c>
      <c r="D72" s="3">
        <v>139.93199999999999</v>
      </c>
      <c r="E72" s="3">
        <v>9.76</v>
      </c>
      <c r="F72" s="3" t="s">
        <v>10</v>
      </c>
      <c r="G72" s="3">
        <v>9.76</v>
      </c>
      <c r="H72" s="3">
        <v>0</v>
      </c>
      <c r="I72" s="3">
        <v>100</v>
      </c>
      <c r="J72">
        <f t="shared" si="2"/>
        <v>1365.7363199999998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156</v>
      </c>
      <c r="C73" s="3">
        <v>161</v>
      </c>
      <c r="D73" s="3">
        <v>139.93199999999999</v>
      </c>
      <c r="E73" s="3">
        <v>34.159999999999997</v>
      </c>
      <c r="F73" s="3" t="s">
        <v>10</v>
      </c>
      <c r="G73" s="3">
        <v>34.159999999999997</v>
      </c>
      <c r="H73" s="3">
        <v>0</v>
      </c>
      <c r="I73" s="3">
        <v>100</v>
      </c>
      <c r="J73">
        <f t="shared" si="2"/>
        <v>4780.077119999999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157</v>
      </c>
      <c r="C74" s="3">
        <v>165</v>
      </c>
      <c r="D74" s="3">
        <v>193.75200000000001</v>
      </c>
      <c r="E74" s="3">
        <v>53.384</v>
      </c>
      <c r="F74" s="3" t="s">
        <v>10</v>
      </c>
      <c r="G74" s="3">
        <v>53.38</v>
      </c>
      <c r="H74" s="3">
        <v>0</v>
      </c>
      <c r="I74" s="3">
        <v>100</v>
      </c>
      <c r="J74">
        <f t="shared" si="2"/>
        <v>10342.481760000001</v>
      </c>
      <c r="K74" s="3">
        <v>0</v>
      </c>
      <c r="L74">
        <f t="shared" si="3"/>
        <v>0</v>
      </c>
    </row>
    <row r="75" spans="1:12" x14ac:dyDescent="0.25">
      <c r="A75" s="3" t="s">
        <v>38</v>
      </c>
      <c r="B75" s="3" t="s">
        <v>158</v>
      </c>
      <c r="C75" s="3">
        <v>168</v>
      </c>
      <c r="D75" s="3">
        <v>215.28</v>
      </c>
      <c r="E75" s="3">
        <v>108.197</v>
      </c>
      <c r="F75" s="3" t="s">
        <v>10</v>
      </c>
      <c r="G75" s="3">
        <v>108.2</v>
      </c>
      <c r="H75" s="3">
        <v>0</v>
      </c>
      <c r="I75" s="3">
        <v>100</v>
      </c>
      <c r="J75">
        <f t="shared" si="2"/>
        <v>23293.296000000002</v>
      </c>
      <c r="K75" s="3">
        <v>0</v>
      </c>
      <c r="L75">
        <f t="shared" si="3"/>
        <v>0</v>
      </c>
    </row>
    <row r="76" spans="1:12" x14ac:dyDescent="0.25">
      <c r="A76" s="3" t="s">
        <v>38</v>
      </c>
      <c r="B76" s="3" t="s">
        <v>159</v>
      </c>
      <c r="C76" s="3">
        <v>170</v>
      </c>
      <c r="D76" s="3">
        <v>215.28</v>
      </c>
      <c r="E76" s="3">
        <v>39.57</v>
      </c>
      <c r="F76" s="3" t="s">
        <v>10</v>
      </c>
      <c r="G76" s="3">
        <v>39.57</v>
      </c>
      <c r="H76" s="3">
        <v>0</v>
      </c>
      <c r="I76" s="3">
        <v>100</v>
      </c>
      <c r="J76">
        <f t="shared" si="2"/>
        <v>8518.6296000000002</v>
      </c>
      <c r="K76" s="3">
        <v>0</v>
      </c>
      <c r="L76">
        <f t="shared" si="3"/>
        <v>0</v>
      </c>
    </row>
    <row r="77" spans="1:12" x14ac:dyDescent="0.25">
      <c r="A77" s="3" t="s">
        <v>38</v>
      </c>
      <c r="B77" s="3" t="s">
        <v>160</v>
      </c>
      <c r="C77" s="3">
        <v>173</v>
      </c>
      <c r="D77" s="3">
        <v>107.64</v>
      </c>
      <c r="E77" s="3">
        <v>27.527999999999999</v>
      </c>
      <c r="F77" s="3" t="s">
        <v>10</v>
      </c>
      <c r="G77" s="3">
        <v>27.53</v>
      </c>
      <c r="H77" s="3">
        <v>0</v>
      </c>
      <c r="I77" s="3">
        <v>100</v>
      </c>
      <c r="J77">
        <f t="shared" si="2"/>
        <v>2963.3292000000001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161</v>
      </c>
      <c r="C78" s="3">
        <v>174</v>
      </c>
      <c r="D78" s="3">
        <v>215.28</v>
      </c>
      <c r="E78" s="3">
        <v>76.096999999999994</v>
      </c>
      <c r="F78" s="3" t="s">
        <v>10</v>
      </c>
      <c r="G78" s="3">
        <v>76.099999999999994</v>
      </c>
      <c r="H78" s="3">
        <v>0</v>
      </c>
      <c r="I78" s="3">
        <v>100</v>
      </c>
      <c r="J78">
        <f t="shared" si="2"/>
        <v>16382.807999999999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162</v>
      </c>
      <c r="C79" s="3">
        <v>178</v>
      </c>
      <c r="D79" s="3">
        <v>107.64</v>
      </c>
      <c r="E79" s="3">
        <v>27.527999999999999</v>
      </c>
      <c r="F79" s="3" t="s">
        <v>10</v>
      </c>
      <c r="G79" s="3">
        <v>27.53</v>
      </c>
      <c r="H79" s="3">
        <v>0</v>
      </c>
      <c r="I79" s="3">
        <v>100</v>
      </c>
      <c r="J79">
        <f t="shared" si="2"/>
        <v>2963.3292000000001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163</v>
      </c>
      <c r="C80" s="3">
        <v>180</v>
      </c>
      <c r="D80" s="3">
        <v>200</v>
      </c>
      <c r="E80" s="3">
        <v>17</v>
      </c>
      <c r="F80" s="3" t="s">
        <v>13</v>
      </c>
      <c r="G80" s="3">
        <v>17</v>
      </c>
      <c r="H80" s="3">
        <v>0</v>
      </c>
      <c r="I80" s="3">
        <v>100</v>
      </c>
      <c r="J80">
        <f t="shared" si="2"/>
        <v>3400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183</v>
      </c>
      <c r="D81" s="3">
        <v>215.28</v>
      </c>
      <c r="E81" s="3">
        <v>19.974</v>
      </c>
      <c r="F81" s="3" t="s">
        <v>10</v>
      </c>
      <c r="G81" s="3">
        <v>19.97</v>
      </c>
      <c r="H81" s="3">
        <v>0</v>
      </c>
      <c r="I81" s="3">
        <v>100</v>
      </c>
      <c r="J81">
        <f t="shared" si="2"/>
        <v>4299.1415999999999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185</v>
      </c>
      <c r="D82" s="3">
        <v>96.88</v>
      </c>
      <c r="E82" s="3">
        <v>61.966000000000001</v>
      </c>
      <c r="F82" s="3" t="s">
        <v>10</v>
      </c>
      <c r="G82" s="3">
        <v>61.97</v>
      </c>
      <c r="H82" s="3">
        <v>0</v>
      </c>
      <c r="I82" s="3">
        <v>100</v>
      </c>
      <c r="J82">
        <f t="shared" si="2"/>
        <v>6003.6535999999996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326</v>
      </c>
      <c r="C83" s="3">
        <v>186</v>
      </c>
      <c r="D83" s="3">
        <v>16.149999999999999</v>
      </c>
      <c r="E83" s="3">
        <v>345.50400000000002</v>
      </c>
      <c r="F83" s="3" t="s">
        <v>10</v>
      </c>
      <c r="G83" s="3">
        <v>345.5</v>
      </c>
      <c r="H83" s="3">
        <v>0</v>
      </c>
      <c r="I83" s="3">
        <v>100</v>
      </c>
      <c r="J83">
        <f t="shared" si="2"/>
        <v>5579.8249999999998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327</v>
      </c>
      <c r="C84" s="3">
        <v>190</v>
      </c>
      <c r="D84" s="3">
        <v>32.292000000000002</v>
      </c>
      <c r="E84" s="3">
        <v>345.50400000000002</v>
      </c>
      <c r="F84" s="3" t="s">
        <v>10</v>
      </c>
      <c r="G84" s="3">
        <v>345.5</v>
      </c>
      <c r="H84" s="3">
        <v>0</v>
      </c>
      <c r="I84" s="3">
        <v>100</v>
      </c>
      <c r="J84">
        <f t="shared" si="2"/>
        <v>11156.886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170</v>
      </c>
      <c r="C86" s="3">
        <v>192</v>
      </c>
      <c r="D86" s="3">
        <v>48.438000000000002</v>
      </c>
      <c r="E86" s="3">
        <v>524.43299999999999</v>
      </c>
      <c r="F86" s="3" t="s">
        <v>10</v>
      </c>
      <c r="G86" s="3">
        <v>524.42999999999995</v>
      </c>
      <c r="H86" s="3">
        <v>0</v>
      </c>
      <c r="I86" s="3">
        <v>100</v>
      </c>
      <c r="J86">
        <f t="shared" si="2"/>
        <v>25402.340339999999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171</v>
      </c>
      <c r="C87" s="3">
        <v>193</v>
      </c>
      <c r="D87" s="3">
        <v>16.149999999999999</v>
      </c>
      <c r="E87" s="3">
        <v>535.5</v>
      </c>
      <c r="F87" s="3" t="s">
        <v>10</v>
      </c>
      <c r="G87" s="3">
        <v>535.5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172</v>
      </c>
      <c r="C88" s="3">
        <v>194</v>
      </c>
      <c r="D88" s="3">
        <v>26.91</v>
      </c>
      <c r="E88" s="3">
        <v>541.24900000000002</v>
      </c>
      <c r="F88" s="3" t="s">
        <v>10</v>
      </c>
      <c r="G88" s="3">
        <v>541.25</v>
      </c>
      <c r="H88" s="3">
        <v>0</v>
      </c>
      <c r="I88" s="3">
        <v>100</v>
      </c>
    </row>
    <row r="89" spans="1:12" x14ac:dyDescent="0.25">
      <c r="A89" s="3" t="s">
        <v>67</v>
      </c>
      <c r="B89" s="3" t="s">
        <v>173</v>
      </c>
      <c r="C89" s="3">
        <v>215</v>
      </c>
      <c r="D89" s="3">
        <v>301.392</v>
      </c>
      <c r="E89" s="3">
        <v>19.14</v>
      </c>
      <c r="F89" s="3" t="s">
        <v>10</v>
      </c>
      <c r="G89" s="3">
        <v>19.14</v>
      </c>
      <c r="H89" s="3">
        <v>0</v>
      </c>
      <c r="I89" s="3">
        <v>100</v>
      </c>
    </row>
    <row r="90" spans="1:12" x14ac:dyDescent="0.25">
      <c r="A90" s="3" t="s">
        <v>67</v>
      </c>
      <c r="B90" s="3" t="s">
        <v>174</v>
      </c>
      <c r="C90" s="3">
        <v>218</v>
      </c>
      <c r="D90" s="3">
        <v>350</v>
      </c>
      <c r="E90" s="3">
        <v>16</v>
      </c>
      <c r="F90" s="3" t="s">
        <v>13</v>
      </c>
      <c r="G90" s="3">
        <v>12.8</v>
      </c>
      <c r="H90" s="3">
        <v>3.2</v>
      </c>
      <c r="I90" s="3">
        <v>80</v>
      </c>
    </row>
    <row r="91" spans="1:12" x14ac:dyDescent="0.25">
      <c r="A91" s="3" t="s">
        <v>67</v>
      </c>
      <c r="B91" s="3" t="s">
        <v>175</v>
      </c>
      <c r="C91" s="3">
        <v>219</v>
      </c>
      <c r="D91" s="3">
        <v>82</v>
      </c>
      <c r="E91" s="3">
        <v>37.81</v>
      </c>
      <c r="F91" s="3" t="s">
        <v>19</v>
      </c>
      <c r="G91" s="3">
        <v>37.81</v>
      </c>
      <c r="H91" s="3">
        <v>0</v>
      </c>
      <c r="I91" s="3">
        <v>100</v>
      </c>
    </row>
    <row r="92" spans="1:12" x14ac:dyDescent="0.25">
      <c r="A92" s="3" t="s">
        <v>67</v>
      </c>
      <c r="B92" s="3" t="s">
        <v>176</v>
      </c>
      <c r="C92" s="3">
        <v>220</v>
      </c>
      <c r="D92" s="3">
        <v>32.799999999999997</v>
      </c>
      <c r="E92" s="3">
        <v>108.232</v>
      </c>
      <c r="F92" s="3" t="s">
        <v>19</v>
      </c>
      <c r="G92" s="3">
        <v>108.23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177</v>
      </c>
      <c r="C93" s="3">
        <v>221</v>
      </c>
      <c r="D93" s="3">
        <v>131.19999999999999</v>
      </c>
      <c r="E93" s="3">
        <v>34.15</v>
      </c>
      <c r="F93" s="3" t="s">
        <v>19</v>
      </c>
      <c r="G93" s="3">
        <v>34.15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179</v>
      </c>
      <c r="C94" s="3">
        <v>224</v>
      </c>
      <c r="D94" s="3">
        <v>183</v>
      </c>
      <c r="E94" s="3">
        <v>51.018000000000001</v>
      </c>
      <c r="F94" s="3" t="s">
        <v>10</v>
      </c>
      <c r="G94" s="3">
        <v>51.02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180</v>
      </c>
      <c r="C95" s="3">
        <v>225</v>
      </c>
      <c r="D95" s="3">
        <v>49.2</v>
      </c>
      <c r="E95" s="3">
        <v>47.42</v>
      </c>
      <c r="F95" s="3" t="s">
        <v>19</v>
      </c>
      <c r="G95" s="3">
        <v>47.42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181</v>
      </c>
      <c r="C96" s="3">
        <v>226</v>
      </c>
      <c r="D96" s="3">
        <v>183</v>
      </c>
      <c r="E96" s="3">
        <v>46.722999999999999</v>
      </c>
      <c r="F96" s="3" t="s">
        <v>10</v>
      </c>
      <c r="G96" s="3">
        <v>46.72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182</v>
      </c>
      <c r="C97" s="3">
        <v>227</v>
      </c>
      <c r="D97" s="3">
        <v>49.2</v>
      </c>
      <c r="E97" s="3">
        <v>35.755000000000003</v>
      </c>
      <c r="F97" s="3" t="s">
        <v>19</v>
      </c>
      <c r="G97" s="3">
        <v>35.76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183</v>
      </c>
      <c r="C98" s="3">
        <v>228</v>
      </c>
      <c r="D98" s="3">
        <v>183</v>
      </c>
      <c r="E98" s="3">
        <v>2.67</v>
      </c>
      <c r="F98" s="3" t="s">
        <v>10</v>
      </c>
      <c r="G98" s="3">
        <v>2.67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184</v>
      </c>
      <c r="C99" s="3">
        <v>229</v>
      </c>
      <c r="D99" s="3">
        <v>49.2</v>
      </c>
      <c r="E99" s="3">
        <v>4.67</v>
      </c>
      <c r="F99" s="3" t="s">
        <v>19</v>
      </c>
      <c r="G99" s="3">
        <v>4.67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185</v>
      </c>
      <c r="C100" s="3">
        <v>230</v>
      </c>
      <c r="D100" s="3">
        <v>183</v>
      </c>
      <c r="E100" s="3">
        <v>8.92</v>
      </c>
      <c r="F100" s="3" t="s">
        <v>10</v>
      </c>
      <c r="G100" s="3">
        <v>0</v>
      </c>
      <c r="H100" s="3">
        <v>8.92</v>
      </c>
      <c r="I100" s="3">
        <v>0</v>
      </c>
    </row>
    <row r="101" spans="1:9" x14ac:dyDescent="0.25">
      <c r="A101" s="3" t="s">
        <v>67</v>
      </c>
      <c r="B101" s="3" t="s">
        <v>186</v>
      </c>
      <c r="C101" s="3">
        <v>231</v>
      </c>
      <c r="D101" s="3">
        <v>49.2</v>
      </c>
      <c r="E101" s="3">
        <v>19.18</v>
      </c>
      <c r="F101" s="3" t="s">
        <v>19</v>
      </c>
      <c r="G101" s="3">
        <v>0</v>
      </c>
      <c r="H101" s="3">
        <v>19.18</v>
      </c>
      <c r="I101" s="3">
        <v>0</v>
      </c>
    </row>
    <row r="102" spans="1:9" x14ac:dyDescent="0.25">
      <c r="A102" s="3" t="s">
        <v>67</v>
      </c>
      <c r="B102" s="3" t="s">
        <v>187</v>
      </c>
      <c r="C102" s="3">
        <v>232</v>
      </c>
      <c r="D102" s="3">
        <v>183</v>
      </c>
      <c r="E102" s="3">
        <v>5.5590000000000002</v>
      </c>
      <c r="F102" s="3" t="s">
        <v>10</v>
      </c>
      <c r="G102" s="3">
        <v>3.34</v>
      </c>
      <c r="H102" s="3">
        <v>2.2200000000000002</v>
      </c>
      <c r="I102" s="3">
        <v>60</v>
      </c>
    </row>
    <row r="103" spans="1:9" x14ac:dyDescent="0.25">
      <c r="A103" s="3" t="s">
        <v>67</v>
      </c>
      <c r="B103" s="3" t="s">
        <v>188</v>
      </c>
      <c r="C103" s="3">
        <v>233</v>
      </c>
      <c r="D103" s="3">
        <v>49.2</v>
      </c>
      <c r="E103" s="3">
        <v>10.683999999999999</v>
      </c>
      <c r="F103" s="3" t="s">
        <v>19</v>
      </c>
      <c r="G103" s="3">
        <v>6.41</v>
      </c>
      <c r="H103" s="3">
        <v>4.2699999999999996</v>
      </c>
      <c r="I103" s="3">
        <v>60</v>
      </c>
    </row>
    <row r="104" spans="1:9" x14ac:dyDescent="0.25">
      <c r="A104" s="3" t="s">
        <v>67</v>
      </c>
      <c r="B104" s="3" t="s">
        <v>189</v>
      </c>
      <c r="C104" s="3">
        <v>234</v>
      </c>
      <c r="D104" s="3">
        <v>183</v>
      </c>
      <c r="E104" s="3">
        <v>15.422000000000001</v>
      </c>
      <c r="F104" s="3" t="s">
        <v>10</v>
      </c>
      <c r="G104" s="3">
        <v>15.42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190</v>
      </c>
      <c r="C105" s="3">
        <v>235</v>
      </c>
      <c r="D105" s="3">
        <v>2.5</v>
      </c>
      <c r="E105" s="3">
        <v>1085</v>
      </c>
      <c r="F105" s="3" t="s">
        <v>23</v>
      </c>
      <c r="G105" s="3">
        <v>1085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191</v>
      </c>
      <c r="C106" s="3">
        <v>237</v>
      </c>
      <c r="D106" s="3">
        <v>183</v>
      </c>
      <c r="E106" s="3">
        <v>3.7360000000000002</v>
      </c>
      <c r="F106" s="3" t="s">
        <v>10</v>
      </c>
      <c r="G106" s="3">
        <v>3.74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192</v>
      </c>
      <c r="C107" s="3">
        <v>238</v>
      </c>
      <c r="D107" s="3">
        <v>183</v>
      </c>
      <c r="E107" s="3">
        <v>17.504999999999999</v>
      </c>
      <c r="F107" s="3" t="s">
        <v>10</v>
      </c>
      <c r="G107" s="3">
        <v>17.510000000000002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193</v>
      </c>
      <c r="C108" s="3">
        <v>239</v>
      </c>
      <c r="D108" s="3">
        <v>183</v>
      </c>
      <c r="E108" s="3">
        <v>7.4950000000000001</v>
      </c>
      <c r="F108" s="3" t="s">
        <v>10</v>
      </c>
      <c r="G108" s="3">
        <v>7.5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194</v>
      </c>
      <c r="C109" s="3">
        <v>240</v>
      </c>
      <c r="D109" s="3">
        <v>183</v>
      </c>
      <c r="E109" s="3">
        <v>35.082000000000001</v>
      </c>
      <c r="F109" s="3" t="s">
        <v>10</v>
      </c>
      <c r="G109" s="3">
        <v>35.08</v>
      </c>
      <c r="H109" s="3">
        <v>0</v>
      </c>
      <c r="I109" s="3">
        <v>100</v>
      </c>
    </row>
    <row r="110" spans="1:9" x14ac:dyDescent="0.25">
      <c r="A110" s="3" t="s">
        <v>21</v>
      </c>
      <c r="B110" s="3" t="s">
        <v>195</v>
      </c>
      <c r="C110" s="3">
        <v>243</v>
      </c>
      <c r="D110" s="3">
        <v>64.58</v>
      </c>
      <c r="E110" s="3">
        <v>126.56399999999999</v>
      </c>
      <c r="F110" s="3" t="s">
        <v>10</v>
      </c>
      <c r="G110" s="3">
        <v>126.56</v>
      </c>
      <c r="H110" s="3">
        <v>0</v>
      </c>
      <c r="I110" s="3">
        <v>100</v>
      </c>
    </row>
    <row r="111" spans="1:9" x14ac:dyDescent="0.25">
      <c r="A111" s="3" t="s">
        <v>18</v>
      </c>
      <c r="B111" s="3" t="s">
        <v>196</v>
      </c>
      <c r="C111" s="3">
        <v>246</v>
      </c>
      <c r="D111" s="3">
        <v>14500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273</v>
      </c>
      <c r="C112" s="3">
        <v>247</v>
      </c>
      <c r="D112" s="3">
        <v>600</v>
      </c>
      <c r="E112" s="3">
        <v>1</v>
      </c>
      <c r="F112" s="3" t="s">
        <v>13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197</v>
      </c>
      <c r="C113" s="3">
        <v>248</v>
      </c>
      <c r="D113" s="3">
        <v>2000</v>
      </c>
      <c r="E113" s="3">
        <v>1</v>
      </c>
      <c r="F113" s="3" t="s">
        <v>12</v>
      </c>
      <c r="G113" s="3">
        <v>0</v>
      </c>
      <c r="H113" s="3">
        <v>1</v>
      </c>
      <c r="I113" s="3">
        <v>0</v>
      </c>
    </row>
    <row r="114" spans="1:9" x14ac:dyDescent="0.25">
      <c r="A114" s="3" t="s">
        <v>24</v>
      </c>
      <c r="B114" s="3" t="s">
        <v>198</v>
      </c>
      <c r="C114" s="3">
        <v>250</v>
      </c>
      <c r="D114" s="3">
        <v>9000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199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200</v>
      </c>
      <c r="C116" s="3">
        <v>253</v>
      </c>
      <c r="D116" s="3">
        <v>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201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202</v>
      </c>
      <c r="C119" s="3">
        <v>257</v>
      </c>
      <c r="D119" s="3">
        <v>1800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203</v>
      </c>
      <c r="C120" s="3">
        <v>258</v>
      </c>
      <c r="D120" s="3">
        <v>2000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26</v>
      </c>
      <c r="B121" s="3" t="s">
        <v>204</v>
      </c>
      <c r="C121" s="3">
        <v>260</v>
      </c>
      <c r="D121" s="3">
        <v>5535</v>
      </c>
      <c r="E121" s="3">
        <v>29.39</v>
      </c>
      <c r="F121" s="3" t="s">
        <v>19</v>
      </c>
      <c r="G121" s="3">
        <v>29.39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205</v>
      </c>
      <c r="C122" s="3">
        <v>262</v>
      </c>
      <c r="D122" s="3">
        <v>450</v>
      </c>
      <c r="E122" s="3">
        <v>3</v>
      </c>
      <c r="F122" s="3" t="s">
        <v>13</v>
      </c>
      <c r="G122" s="3">
        <v>3</v>
      </c>
      <c r="H122" s="3">
        <v>0</v>
      </c>
      <c r="I122" s="3">
        <v>100</v>
      </c>
    </row>
    <row r="123" spans="1:9" x14ac:dyDescent="0.25">
      <c r="A123" s="3" t="s">
        <v>28</v>
      </c>
      <c r="B123" s="3" t="s">
        <v>206</v>
      </c>
      <c r="C123" s="3">
        <v>263</v>
      </c>
      <c r="D123" s="3">
        <v>14832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27</v>
      </c>
      <c r="B124" s="3" t="s">
        <v>207</v>
      </c>
      <c r="C124" s="3">
        <v>264</v>
      </c>
      <c r="D124" s="3">
        <v>1500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29</v>
      </c>
      <c r="B125" s="3" t="s">
        <v>210</v>
      </c>
      <c r="C125" s="3">
        <v>272</v>
      </c>
      <c r="D125" s="3">
        <v>12000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233</v>
      </c>
      <c r="C126" s="3">
        <v>273</v>
      </c>
      <c r="D126" s="3">
        <v>1500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17</v>
      </c>
      <c r="B127" s="3" t="s">
        <v>211</v>
      </c>
      <c r="C127" s="3">
        <v>274</v>
      </c>
      <c r="D127" s="3">
        <v>225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17</v>
      </c>
      <c r="B128" s="3" t="s">
        <v>212</v>
      </c>
      <c r="C128" s="3">
        <v>275</v>
      </c>
      <c r="D128" s="3">
        <v>225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30</v>
      </c>
      <c r="B129" s="3" t="s">
        <v>214</v>
      </c>
      <c r="C129" s="3">
        <v>277</v>
      </c>
      <c r="D129" s="3">
        <v>34</v>
      </c>
      <c r="E129" s="3">
        <v>76.528999999999996</v>
      </c>
      <c r="F129" s="3" t="s">
        <v>31</v>
      </c>
      <c r="G129" s="3">
        <v>76.53</v>
      </c>
      <c r="H129" s="3">
        <v>0</v>
      </c>
      <c r="I129" s="3">
        <v>100</v>
      </c>
    </row>
    <row r="130" spans="1:9" x14ac:dyDescent="0.25">
      <c r="A130" s="3" t="s">
        <v>30</v>
      </c>
      <c r="B130" s="3" t="s">
        <v>215</v>
      </c>
      <c r="C130" s="3">
        <v>278</v>
      </c>
      <c r="D130" s="3">
        <v>77</v>
      </c>
      <c r="E130" s="3">
        <v>29.302600000000002</v>
      </c>
      <c r="F130" s="3" t="s">
        <v>31</v>
      </c>
      <c r="G130" s="3">
        <v>29.3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216</v>
      </c>
      <c r="C131" s="3">
        <v>279</v>
      </c>
      <c r="D131" s="3">
        <v>23</v>
      </c>
      <c r="E131" s="3">
        <v>66</v>
      </c>
      <c r="F131" s="3" t="s">
        <v>23</v>
      </c>
      <c r="G131" s="3">
        <v>66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217</v>
      </c>
      <c r="C132" s="3">
        <v>280</v>
      </c>
      <c r="D132" s="3">
        <v>151</v>
      </c>
      <c r="E132" s="3">
        <v>17.375499999999999</v>
      </c>
      <c r="F132" s="3" t="s">
        <v>31</v>
      </c>
      <c r="G132" s="3">
        <v>17.38</v>
      </c>
      <c r="H132" s="3">
        <v>0</v>
      </c>
      <c r="I132" s="3">
        <v>100</v>
      </c>
    </row>
    <row r="133" spans="1:9" x14ac:dyDescent="0.25">
      <c r="A133" s="3" t="s">
        <v>22</v>
      </c>
      <c r="B133" s="3" t="s">
        <v>218</v>
      </c>
      <c r="C133" s="3">
        <v>282</v>
      </c>
      <c r="D133" s="3">
        <v>350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21</v>
      </c>
      <c r="B134" s="3" t="s">
        <v>219</v>
      </c>
      <c r="C134" s="3">
        <v>283</v>
      </c>
      <c r="D134" s="3">
        <v>400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34</v>
      </c>
      <c r="B135" s="3" t="s">
        <v>313</v>
      </c>
      <c r="C135" s="3">
        <v>287</v>
      </c>
      <c r="D135" s="3">
        <v>800</v>
      </c>
      <c r="E135" s="3">
        <v>1</v>
      </c>
      <c r="F135" s="3" t="s">
        <v>13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67</v>
      </c>
      <c r="B136" s="3" t="s">
        <v>274</v>
      </c>
      <c r="C136" s="3">
        <v>289</v>
      </c>
      <c r="D136" s="3">
        <v>75</v>
      </c>
      <c r="E136" s="3">
        <v>30</v>
      </c>
      <c r="F136" s="3" t="s">
        <v>31</v>
      </c>
      <c r="G136" s="3">
        <v>0</v>
      </c>
      <c r="H136" s="3">
        <v>30</v>
      </c>
      <c r="I136" s="3">
        <v>0</v>
      </c>
    </row>
    <row r="137" spans="1:9" x14ac:dyDescent="0.25">
      <c r="A137" s="3" t="s">
        <v>42</v>
      </c>
      <c r="B137" s="3" t="s">
        <v>557</v>
      </c>
      <c r="C137" s="3">
        <v>301</v>
      </c>
      <c r="D137" s="3">
        <v>301.392</v>
      </c>
      <c r="E137" s="3">
        <v>102.0996</v>
      </c>
      <c r="F137" s="3" t="s">
        <v>23</v>
      </c>
      <c r="G137" s="3">
        <v>102.1</v>
      </c>
      <c r="H137" s="3">
        <v>0</v>
      </c>
      <c r="I137" s="3">
        <v>100</v>
      </c>
    </row>
    <row r="138" spans="1:9" x14ac:dyDescent="0.25">
      <c r="A138" s="3" t="s">
        <v>60</v>
      </c>
      <c r="B138" s="3" t="s">
        <v>328</v>
      </c>
      <c r="C138" s="3">
        <v>351</v>
      </c>
      <c r="D138" s="3">
        <v>1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24</v>
      </c>
      <c r="B139" s="3" t="s">
        <v>289</v>
      </c>
      <c r="C139" s="3">
        <v>352</v>
      </c>
      <c r="D139" s="3">
        <v>1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24</v>
      </c>
      <c r="B140" s="3" t="s">
        <v>230</v>
      </c>
      <c r="C140" s="3">
        <v>407</v>
      </c>
      <c r="D140" s="3">
        <v>1000</v>
      </c>
      <c r="E140" s="3">
        <v>1</v>
      </c>
      <c r="F140" s="3" t="s">
        <v>13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18</v>
      </c>
      <c r="B141" s="3" t="s">
        <v>229</v>
      </c>
      <c r="C141" s="3">
        <v>447</v>
      </c>
      <c r="D141" s="3">
        <v>6800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341</v>
      </c>
      <c r="C142" s="3">
        <v>464</v>
      </c>
      <c r="D142" s="3">
        <v>1000</v>
      </c>
      <c r="E142" s="3">
        <v>1</v>
      </c>
      <c r="F142" s="3" t="s">
        <v>13</v>
      </c>
      <c r="G142" s="3">
        <v>0</v>
      </c>
      <c r="H142" s="3">
        <v>1</v>
      </c>
      <c r="I142" s="3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3:O150"/>
  <sheetViews>
    <sheetView topLeftCell="C1" zoomScale="85" zoomScaleNormal="85" workbookViewId="0">
      <selection activeCell="F80" sqref="F80"/>
    </sheetView>
  </sheetViews>
  <sheetFormatPr defaultRowHeight="15" x14ac:dyDescent="0.25"/>
  <cols>
    <col min="1" max="1" width="51.5703125" customWidth="1"/>
    <col min="2" max="2" width="4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SUMIF($A$4:$A$1503,"AAIDHUL MIAH",$L$4:$L$1503)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21942.748800000001</v>
      </c>
      <c r="K5" s="16"/>
      <c r="L5" s="17">
        <f t="shared" ref="L5:L70" si="3">D5*E5*K5</f>
        <v>0</v>
      </c>
      <c r="N5" s="17" t="s">
        <v>36</v>
      </c>
      <c r="O5" s="17">
        <f>SUMIF($A$4:$A$1503,"EBI ABRAHAM",$L$4:$L$1503)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SUMIF($A$4:$A$1503,"JMJ WATERPROOING ENTERPRISES",$L$4:$L$1503)</f>
        <v>0</v>
      </c>
    </row>
    <row r="7" spans="1:15" x14ac:dyDescent="0.25">
      <c r="A7" s="9" t="s">
        <v>39</v>
      </c>
      <c r="B7" s="29" t="s">
        <v>90</v>
      </c>
      <c r="C7" s="9">
        <v>8</v>
      </c>
      <c r="D7" s="9">
        <v>141.12</v>
      </c>
      <c r="E7" s="9">
        <v>88.16</v>
      </c>
      <c r="F7" s="9" t="s">
        <v>14</v>
      </c>
      <c r="G7" s="9">
        <v>88.16</v>
      </c>
      <c r="H7" s="9">
        <f t="shared" si="0"/>
        <v>0</v>
      </c>
      <c r="I7" s="10">
        <f t="shared" si="1"/>
        <v>1</v>
      </c>
      <c r="J7" s="17">
        <f t="shared" si="2"/>
        <v>12441.1392</v>
      </c>
      <c r="K7" s="16"/>
      <c r="L7" s="17">
        <f t="shared" si="3"/>
        <v>0</v>
      </c>
      <c r="N7" s="17" t="s">
        <v>24</v>
      </c>
      <c r="O7" s="17">
        <f>SUMIF($A$4:$A$1503,"KRIUTTIBAS DAS",$L$4:$L$1503)</f>
        <v>0</v>
      </c>
    </row>
    <row r="8" spans="1:15" ht="30" x14ac:dyDescent="0.25">
      <c r="A8" s="9" t="s">
        <v>29</v>
      </c>
      <c r="B8" s="29" t="s">
        <v>93</v>
      </c>
      <c r="C8" s="9">
        <v>14</v>
      </c>
      <c r="D8" s="9">
        <v>22</v>
      </c>
      <c r="E8" s="9">
        <v>68.67</v>
      </c>
      <c r="F8" s="9" t="s">
        <v>10</v>
      </c>
      <c r="G8" s="9">
        <v>68.67</v>
      </c>
      <c r="H8" s="9">
        <f t="shared" si="0"/>
        <v>0</v>
      </c>
      <c r="I8" s="10">
        <f t="shared" si="1"/>
        <v>1</v>
      </c>
      <c r="J8" s="17">
        <f t="shared" si="2"/>
        <v>1510.74</v>
      </c>
      <c r="K8" s="16"/>
      <c r="L8" s="17">
        <f t="shared" si="3"/>
        <v>0</v>
      </c>
      <c r="N8" s="17" t="s">
        <v>471</v>
      </c>
      <c r="O8" s="17">
        <f>SUMIF($A$4:$A$1503,"LEGENDRY LANDSCAPE",$L$4:$L$1503)</f>
        <v>0</v>
      </c>
    </row>
    <row r="9" spans="1:15" x14ac:dyDescent="0.25">
      <c r="A9" s="9" t="s">
        <v>15</v>
      </c>
      <c r="B9" s="29" t="s">
        <v>231</v>
      </c>
      <c r="C9" s="9">
        <v>17</v>
      </c>
      <c r="D9" s="9">
        <v>5500</v>
      </c>
      <c r="E9" s="9">
        <v>1</v>
      </c>
      <c r="F9" s="9" t="s">
        <v>12</v>
      </c>
      <c r="G9" s="9">
        <v>1</v>
      </c>
      <c r="H9" s="9">
        <f t="shared" si="0"/>
        <v>0</v>
      </c>
      <c r="I9" s="10">
        <f t="shared" si="1"/>
        <v>1</v>
      </c>
      <c r="J9" s="17">
        <f t="shared" si="2"/>
        <v>5500</v>
      </c>
      <c r="K9" s="16"/>
      <c r="L9" s="17">
        <f t="shared" si="3"/>
        <v>0</v>
      </c>
      <c r="N9" s="17" t="s">
        <v>39</v>
      </c>
      <c r="O9" s="17">
        <f>SUMIF($A$4:$A$1503,"MANJUNATHA P",$L$4:$L$1503)</f>
        <v>0</v>
      </c>
    </row>
    <row r="10" spans="1:15" x14ac:dyDescent="0.25">
      <c r="A10" s="9" t="s">
        <v>15</v>
      </c>
      <c r="B10" s="29" t="s">
        <v>94</v>
      </c>
      <c r="C10" s="9">
        <v>19</v>
      </c>
      <c r="D10" s="9">
        <v>3000</v>
      </c>
      <c r="E10" s="9">
        <v>1</v>
      </c>
      <c r="F10" s="9" t="s">
        <v>12</v>
      </c>
      <c r="G10" s="9">
        <v>1</v>
      </c>
      <c r="H10" s="9">
        <f t="shared" si="0"/>
        <v>0</v>
      </c>
      <c r="I10" s="10">
        <f t="shared" si="1"/>
        <v>1</v>
      </c>
      <c r="J10" s="17">
        <f t="shared" si="2"/>
        <v>3000</v>
      </c>
      <c r="K10" s="16"/>
      <c r="L10" s="17">
        <f t="shared" si="3"/>
        <v>0</v>
      </c>
      <c r="N10" s="17" t="s">
        <v>66</v>
      </c>
      <c r="O10" s="17">
        <f>SUMIF($A$4:$A$1503,"NAGARAJ",$L$4:$L$1503)</f>
        <v>0</v>
      </c>
    </row>
    <row r="11" spans="1:15" x14ac:dyDescent="0.25">
      <c r="A11" s="9" t="s">
        <v>29</v>
      </c>
      <c r="B11" s="29" t="s">
        <v>95</v>
      </c>
      <c r="C11" s="9">
        <v>20</v>
      </c>
      <c r="D11" s="9">
        <v>1000</v>
      </c>
      <c r="E11" s="9">
        <v>3.351</v>
      </c>
      <c r="F11" s="9" t="s">
        <v>14</v>
      </c>
      <c r="G11" s="9">
        <v>3.35</v>
      </c>
      <c r="H11" s="9">
        <f t="shared" si="0"/>
        <v>9.9999999999988987E-4</v>
      </c>
      <c r="I11" s="10">
        <f t="shared" si="1"/>
        <v>0.99970158161742761</v>
      </c>
      <c r="J11" s="17">
        <f t="shared" si="2"/>
        <v>3350</v>
      </c>
      <c r="K11" s="16"/>
      <c r="L11" s="17">
        <f t="shared" si="3"/>
        <v>0</v>
      </c>
      <c r="N11" s="17" t="s">
        <v>18</v>
      </c>
      <c r="O11" s="17">
        <f>SUMIF($A$4:$A$1503,"PRAKASH H N",$L$4:$L$1503)</f>
        <v>0</v>
      </c>
    </row>
    <row r="12" spans="1:15" ht="30" x14ac:dyDescent="0.25">
      <c r="A12" s="9" t="s">
        <v>29</v>
      </c>
      <c r="B12" s="29" t="s">
        <v>96</v>
      </c>
      <c r="C12" s="9">
        <v>21</v>
      </c>
      <c r="D12" s="9">
        <v>1000</v>
      </c>
      <c r="E12" s="9">
        <v>2.6680000000000001</v>
      </c>
      <c r="F12" s="9" t="s">
        <v>14</v>
      </c>
      <c r="G12" s="9">
        <v>2.67</v>
      </c>
      <c r="H12" s="9">
        <f t="shared" si="0"/>
        <v>-1.9999999999997797E-3</v>
      </c>
      <c r="I12" s="10">
        <f t="shared" si="1"/>
        <v>1.0007496251874062</v>
      </c>
      <c r="J12" s="17">
        <f t="shared" si="2"/>
        <v>2670</v>
      </c>
      <c r="K12" s="16"/>
      <c r="L12" s="17">
        <f t="shared" si="3"/>
        <v>0</v>
      </c>
      <c r="N12" s="17" t="s">
        <v>30</v>
      </c>
      <c r="O12" s="17">
        <f>SUMIF($A$4:$A$1503,"RAMAKRUSHNA PRADHAN",$L$4:$L$1503)</f>
        <v>0</v>
      </c>
    </row>
    <row r="13" spans="1:15" x14ac:dyDescent="0.25">
      <c r="A13" s="9" t="s">
        <v>29</v>
      </c>
      <c r="B13" s="29" t="s">
        <v>97</v>
      </c>
      <c r="C13" s="9">
        <v>22</v>
      </c>
      <c r="D13" s="9">
        <v>1000</v>
      </c>
      <c r="E13" s="9">
        <v>6.867</v>
      </c>
      <c r="F13" s="9" t="s">
        <v>14</v>
      </c>
      <c r="G13" s="9">
        <v>6.87</v>
      </c>
      <c r="H13" s="9">
        <f t="shared" si="0"/>
        <v>-3.0000000000001137E-3</v>
      </c>
      <c r="I13" s="10">
        <f t="shared" si="1"/>
        <v>1.0004368719965051</v>
      </c>
      <c r="J13" s="17">
        <f t="shared" si="2"/>
        <v>6870</v>
      </c>
      <c r="K13" s="16"/>
      <c r="L13" s="17">
        <f t="shared" si="3"/>
        <v>0</v>
      </c>
      <c r="N13" s="17" t="s">
        <v>21</v>
      </c>
      <c r="O13" s="17">
        <f>SUMIF($A$4:$A$1503,"RUPAK NAYAK",$L$4:$L$1503)</f>
        <v>0</v>
      </c>
    </row>
    <row r="14" spans="1:15" x14ac:dyDescent="0.25">
      <c r="A14" s="9" t="s">
        <v>9</v>
      </c>
      <c r="B14" s="29" t="s">
        <v>98</v>
      </c>
      <c r="C14" s="9">
        <v>23</v>
      </c>
      <c r="D14" s="9">
        <v>7500</v>
      </c>
      <c r="E14" s="9">
        <v>0.27</v>
      </c>
      <c r="F14" s="9" t="s">
        <v>16</v>
      </c>
      <c r="G14" s="9">
        <v>0.27</v>
      </c>
      <c r="H14" s="9">
        <f t="shared" si="0"/>
        <v>0</v>
      </c>
      <c r="I14" s="10">
        <f t="shared" si="1"/>
        <v>1</v>
      </c>
      <c r="J14" s="17">
        <f t="shared" si="2"/>
        <v>2025.0000000000002</v>
      </c>
      <c r="K14" s="16"/>
      <c r="L14" s="17">
        <f t="shared" si="3"/>
        <v>0</v>
      </c>
      <c r="N14" s="17" t="s">
        <v>32</v>
      </c>
      <c r="O14" s="17">
        <f>SUMIF($A$4:$A$1503,"SANTOSH KUMAR",$L$4:$L$1503)</f>
        <v>0</v>
      </c>
    </row>
    <row r="15" spans="1:15" x14ac:dyDescent="0.25">
      <c r="A15" s="9" t="s">
        <v>9</v>
      </c>
      <c r="B15" s="29" t="s">
        <v>99</v>
      </c>
      <c r="C15" s="9">
        <v>24</v>
      </c>
      <c r="D15" s="9">
        <v>7500</v>
      </c>
      <c r="E15" s="9">
        <v>0.42</v>
      </c>
      <c r="F15" s="9" t="s">
        <v>16</v>
      </c>
      <c r="G15" s="9">
        <v>0.42</v>
      </c>
      <c r="H15" s="9">
        <f t="shared" si="0"/>
        <v>0</v>
      </c>
      <c r="I15" s="10">
        <f t="shared" si="1"/>
        <v>1</v>
      </c>
      <c r="J15" s="17">
        <f t="shared" si="2"/>
        <v>3150</v>
      </c>
      <c r="K15" s="16"/>
      <c r="L15" s="17">
        <f t="shared" si="3"/>
        <v>0</v>
      </c>
      <c r="N15" s="17" t="s">
        <v>9</v>
      </c>
      <c r="O15" s="17">
        <f>SUMIF($A$4:$A$1503,"SARAT BARMAN",$L$4:$L$1503)</f>
        <v>0</v>
      </c>
    </row>
    <row r="16" spans="1:15" x14ac:dyDescent="0.25">
      <c r="A16" s="9" t="s">
        <v>9</v>
      </c>
      <c r="B16" s="29" t="s">
        <v>100</v>
      </c>
      <c r="C16" s="9">
        <v>25</v>
      </c>
      <c r="D16" s="9">
        <v>7500</v>
      </c>
      <c r="E16" s="9">
        <v>0.53</v>
      </c>
      <c r="F16" s="9" t="s">
        <v>16</v>
      </c>
      <c r="G16" s="9">
        <v>0.53</v>
      </c>
      <c r="H16" s="9">
        <f t="shared" si="0"/>
        <v>0</v>
      </c>
      <c r="I16" s="10">
        <f t="shared" si="1"/>
        <v>1</v>
      </c>
      <c r="J16" s="17">
        <f t="shared" si="2"/>
        <v>3975</v>
      </c>
      <c r="K16" s="16"/>
      <c r="L16" s="17">
        <f t="shared" si="3"/>
        <v>0</v>
      </c>
      <c r="N16" s="17" t="s">
        <v>27</v>
      </c>
      <c r="O16" s="17">
        <f>SUMIF($A$4:$A$1503,"SAVITA DEVI",$L$4:$L$1503)</f>
        <v>0</v>
      </c>
    </row>
    <row r="17" spans="1:15" x14ac:dyDescent="0.25">
      <c r="A17" s="9" t="s">
        <v>9</v>
      </c>
      <c r="B17" s="29" t="s">
        <v>101</v>
      </c>
      <c r="C17" s="9">
        <v>26</v>
      </c>
      <c r="D17" s="9">
        <v>7500</v>
      </c>
      <c r="E17" s="9">
        <v>0.49</v>
      </c>
      <c r="F17" s="9" t="s">
        <v>16</v>
      </c>
      <c r="G17" s="9">
        <v>0.49</v>
      </c>
      <c r="H17" s="9">
        <f t="shared" si="0"/>
        <v>0</v>
      </c>
      <c r="I17" s="10">
        <f t="shared" si="1"/>
        <v>1</v>
      </c>
      <c r="J17" s="17">
        <f t="shared" si="2"/>
        <v>3675</v>
      </c>
      <c r="K17" s="16"/>
      <c r="L17" s="17">
        <f t="shared" si="3"/>
        <v>0</v>
      </c>
      <c r="N17" s="17" t="s">
        <v>20</v>
      </c>
      <c r="O17" s="17">
        <f>SUMIF($A$4:$A$1503,"SHOKAT",$L$4:$L$1503)</f>
        <v>0</v>
      </c>
    </row>
    <row r="18" spans="1:15" ht="45" x14ac:dyDescent="0.25">
      <c r="A18" s="9" t="s">
        <v>9</v>
      </c>
      <c r="B18" s="29" t="s">
        <v>102</v>
      </c>
      <c r="C18" s="9">
        <v>29</v>
      </c>
      <c r="D18" s="9">
        <v>7500</v>
      </c>
      <c r="E18" s="9">
        <v>1.2</v>
      </c>
      <c r="F18" s="9" t="s">
        <v>16</v>
      </c>
      <c r="G18" s="9">
        <v>1.2</v>
      </c>
      <c r="H18" s="9">
        <f t="shared" si="0"/>
        <v>0</v>
      </c>
      <c r="I18" s="10">
        <f t="shared" si="1"/>
        <v>1</v>
      </c>
      <c r="J18" s="17">
        <f t="shared" si="2"/>
        <v>9000</v>
      </c>
      <c r="K18" s="16"/>
      <c r="L18" s="17">
        <f t="shared" si="3"/>
        <v>0</v>
      </c>
      <c r="N18" s="17" t="s">
        <v>26</v>
      </c>
      <c r="O18" s="17">
        <f>SUMIF($A$4:$A$1503,"SHREE DM STEEL FURNITURE AND INTERIOR",$L$4:$L$1503)</f>
        <v>0</v>
      </c>
    </row>
    <row r="19" spans="1:15" ht="30" x14ac:dyDescent="0.25">
      <c r="A19" s="9" t="s">
        <v>9</v>
      </c>
      <c r="B19" s="29" t="s">
        <v>103</v>
      </c>
      <c r="C19" s="9">
        <v>32</v>
      </c>
      <c r="D19" s="9">
        <v>7500</v>
      </c>
      <c r="E19" s="9">
        <v>0.18</v>
      </c>
      <c r="F19" s="9" t="s">
        <v>16</v>
      </c>
      <c r="G19" s="9">
        <v>0.18</v>
      </c>
      <c r="H19" s="9">
        <f t="shared" si="0"/>
        <v>0</v>
      </c>
      <c r="I19" s="10">
        <f t="shared" si="1"/>
        <v>1</v>
      </c>
      <c r="J19" s="17">
        <f t="shared" si="2"/>
        <v>1350</v>
      </c>
      <c r="K19" s="16"/>
      <c r="L19" s="17">
        <f t="shared" si="3"/>
        <v>0</v>
      </c>
      <c r="N19" s="17" t="s">
        <v>333</v>
      </c>
      <c r="O19" s="17">
        <f>SUMIF($A$4:$A$1503,"SK ANSAR HOSSIAN",$L$4:$L$1503)</f>
        <v>0</v>
      </c>
    </row>
    <row r="20" spans="1:15" ht="30" x14ac:dyDescent="0.25">
      <c r="A20" s="9" t="s">
        <v>9</v>
      </c>
      <c r="B20" s="29" t="s">
        <v>104</v>
      </c>
      <c r="C20" s="9">
        <v>35</v>
      </c>
      <c r="D20" s="9">
        <v>7500</v>
      </c>
      <c r="E20" s="9">
        <v>0.13</v>
      </c>
      <c r="F20" s="9" t="s">
        <v>16</v>
      </c>
      <c r="G20" s="9">
        <v>0.13</v>
      </c>
      <c r="H20" s="9">
        <f t="shared" si="0"/>
        <v>0</v>
      </c>
      <c r="I20" s="10">
        <f t="shared" si="1"/>
        <v>1</v>
      </c>
      <c r="J20" s="17">
        <f t="shared" si="2"/>
        <v>975</v>
      </c>
      <c r="K20" s="16"/>
      <c r="L20" s="17">
        <f t="shared" si="3"/>
        <v>0</v>
      </c>
      <c r="N20" s="17" t="s">
        <v>28</v>
      </c>
      <c r="O20" s="17">
        <f>SUMIF($A$4:$A$1503,"SREE VINAYAKA ELECTRICALS",$L$4:$L$1503)</f>
        <v>0</v>
      </c>
    </row>
    <row r="21" spans="1:15" ht="45" x14ac:dyDescent="0.25">
      <c r="A21" s="9" t="s">
        <v>9</v>
      </c>
      <c r="B21" s="29" t="s">
        <v>380</v>
      </c>
      <c r="C21" s="9">
        <v>39</v>
      </c>
      <c r="D21" s="9">
        <v>7500</v>
      </c>
      <c r="E21" s="9">
        <v>6.6000000000000003E-2</v>
      </c>
      <c r="F21" s="9" t="s">
        <v>65</v>
      </c>
      <c r="G21" s="9">
        <v>7.0000000000000007E-2</v>
      </c>
      <c r="H21" s="9">
        <f t="shared" si="0"/>
        <v>-4.0000000000000036E-3</v>
      </c>
      <c r="I21" s="10">
        <f t="shared" si="1"/>
        <v>1.0606060606060606</v>
      </c>
      <c r="J21" s="17">
        <f t="shared" si="2"/>
        <v>525</v>
      </c>
      <c r="K21" s="16"/>
      <c r="L21" s="17">
        <f t="shared" si="3"/>
        <v>0</v>
      </c>
      <c r="N21" s="17" t="s">
        <v>58</v>
      </c>
      <c r="O21" s="17">
        <f>SUMIF($A$4:$A$1503,"SRI CHOWDESHWARI WATER SUPPLY",$L$4:$L$1503)</f>
        <v>0</v>
      </c>
    </row>
    <row r="22" spans="1:15" x14ac:dyDescent="0.25">
      <c r="A22" s="9" t="s">
        <v>42</v>
      </c>
      <c r="B22" s="29" t="s">
        <v>105</v>
      </c>
      <c r="C22" s="9">
        <v>41</v>
      </c>
      <c r="D22" s="9">
        <v>301.392</v>
      </c>
      <c r="E22" s="9">
        <v>27.44</v>
      </c>
      <c r="F22" s="9" t="s">
        <v>10</v>
      </c>
      <c r="G22" s="9">
        <v>27.44</v>
      </c>
      <c r="H22" s="9">
        <f t="shared" si="0"/>
        <v>0</v>
      </c>
      <c r="I22" s="10">
        <f t="shared" si="1"/>
        <v>1</v>
      </c>
      <c r="J22" s="17">
        <f t="shared" si="2"/>
        <v>8270.1964800000005</v>
      </c>
      <c r="K22" s="16"/>
      <c r="L22" s="17">
        <f t="shared" si="3"/>
        <v>0</v>
      </c>
      <c r="N22" s="17" t="s">
        <v>29</v>
      </c>
      <c r="O22" s="17">
        <f>SUMIF($A$4:$A$1503,"SUBHASMITA DAS",$L$4:$L$1503)</f>
        <v>0</v>
      </c>
    </row>
    <row r="23" spans="1:15" ht="30" x14ac:dyDescent="0.25">
      <c r="A23" s="9" t="s">
        <v>42</v>
      </c>
      <c r="B23" s="29" t="s">
        <v>106</v>
      </c>
      <c r="C23" s="9">
        <v>42</v>
      </c>
      <c r="D23" s="9">
        <v>301.392</v>
      </c>
      <c r="E23" s="9">
        <v>25.77</v>
      </c>
      <c r="F23" s="9" t="s">
        <v>10</v>
      </c>
      <c r="G23" s="9">
        <v>25.77</v>
      </c>
      <c r="H23" s="9">
        <f t="shared" si="0"/>
        <v>0</v>
      </c>
      <c r="I23" s="10">
        <f t="shared" si="1"/>
        <v>1</v>
      </c>
      <c r="J23" s="17">
        <f t="shared" si="2"/>
        <v>7766.8718399999998</v>
      </c>
      <c r="K23" s="16"/>
      <c r="L23" s="17">
        <f t="shared" si="3"/>
        <v>0</v>
      </c>
      <c r="N23" s="17" t="s">
        <v>80</v>
      </c>
      <c r="O23" s="17">
        <f>SUMIF($A$4:$A$1503,"UDHABHAI R PARMAR",$L$4:$L$1503)</f>
        <v>0</v>
      </c>
    </row>
    <row r="24" spans="1:15" ht="30" x14ac:dyDescent="0.25">
      <c r="A24" s="9" t="s">
        <v>42</v>
      </c>
      <c r="B24" s="29" t="s">
        <v>107</v>
      </c>
      <c r="C24" s="9">
        <v>43</v>
      </c>
      <c r="D24" s="9">
        <v>301.392</v>
      </c>
      <c r="E24" s="9">
        <v>57.78</v>
      </c>
      <c r="F24" s="9" t="s">
        <v>10</v>
      </c>
      <c r="G24" s="9">
        <v>57.78</v>
      </c>
      <c r="H24" s="9">
        <f t="shared" si="0"/>
        <v>0</v>
      </c>
      <c r="I24" s="10">
        <f t="shared" si="1"/>
        <v>1</v>
      </c>
      <c r="J24" s="17">
        <f t="shared" si="2"/>
        <v>17414.429759999999</v>
      </c>
      <c r="K24" s="16"/>
      <c r="L24" s="17">
        <f t="shared" si="3"/>
        <v>0</v>
      </c>
      <c r="N24" s="17" t="s">
        <v>15</v>
      </c>
      <c r="O24" s="17">
        <f>SUMIF($A$4:$A$1503,"V VENKATANARAYANA",$L$4:$L$1503)</f>
        <v>0</v>
      </c>
    </row>
    <row r="25" spans="1:15" x14ac:dyDescent="0.25">
      <c r="A25" s="9" t="s">
        <v>42</v>
      </c>
      <c r="B25" s="29" t="s">
        <v>108</v>
      </c>
      <c r="C25" s="9">
        <v>44</v>
      </c>
      <c r="D25" s="9">
        <v>301.392</v>
      </c>
      <c r="E25" s="9">
        <v>45.3</v>
      </c>
      <c r="F25" s="9" t="s">
        <v>10</v>
      </c>
      <c r="G25" s="9">
        <v>45.3</v>
      </c>
      <c r="H25" s="9">
        <f t="shared" si="0"/>
        <v>0</v>
      </c>
      <c r="I25" s="10">
        <f t="shared" si="1"/>
        <v>1</v>
      </c>
      <c r="J25" s="17">
        <f t="shared" si="2"/>
        <v>13653.057599999998</v>
      </c>
      <c r="K25" s="16"/>
      <c r="L25" s="17">
        <f t="shared" si="3"/>
        <v>0</v>
      </c>
      <c r="N25" s="17" t="s">
        <v>42</v>
      </c>
      <c r="O25" s="17">
        <f>SUMIF($A$4:$A$1503,"YELLAPPA C",$L$4:$L$1503)</f>
        <v>0</v>
      </c>
    </row>
    <row r="26" spans="1:15" x14ac:dyDescent="0.25">
      <c r="A26" s="9" t="s">
        <v>42</v>
      </c>
      <c r="B26" s="29" t="s">
        <v>109</v>
      </c>
      <c r="C26" s="9">
        <v>45</v>
      </c>
      <c r="D26" s="9">
        <v>301.392</v>
      </c>
      <c r="E26" s="9">
        <v>129.11000000000001</v>
      </c>
      <c r="F26" s="9" t="s">
        <v>10</v>
      </c>
      <c r="G26" s="9">
        <v>129.11000000000001</v>
      </c>
      <c r="H26" s="9">
        <f t="shared" si="0"/>
        <v>0</v>
      </c>
      <c r="I26" s="10">
        <f t="shared" si="1"/>
        <v>1</v>
      </c>
      <c r="J26" s="17">
        <f t="shared" si="2"/>
        <v>38912.721120000002</v>
      </c>
      <c r="K26" s="16"/>
      <c r="L26" s="17">
        <f t="shared" si="3"/>
        <v>0</v>
      </c>
      <c r="N26" s="17" t="s">
        <v>44</v>
      </c>
      <c r="O26" s="17">
        <f>SUMIF($A$4:$A$1503,"RABIUL MOLLA",$L$4:$L$1503)</f>
        <v>0</v>
      </c>
    </row>
    <row r="27" spans="1:15" x14ac:dyDescent="0.25">
      <c r="A27" s="9" t="s">
        <v>42</v>
      </c>
      <c r="B27" s="29" t="s">
        <v>110</v>
      </c>
      <c r="C27" s="9">
        <v>46</v>
      </c>
      <c r="D27" s="9">
        <v>301.392</v>
      </c>
      <c r="E27" s="9">
        <v>12.27</v>
      </c>
      <c r="F27" s="9" t="s">
        <v>10</v>
      </c>
      <c r="G27" s="9">
        <v>2.17</v>
      </c>
      <c r="H27" s="9">
        <f t="shared" si="0"/>
        <v>10.1</v>
      </c>
      <c r="I27" s="10">
        <f t="shared" si="1"/>
        <v>0.17685411572942136</v>
      </c>
      <c r="J27" s="17">
        <f t="shared" si="2"/>
        <v>654.02063999999996</v>
      </c>
      <c r="K27" s="16"/>
      <c r="L27" s="17">
        <f t="shared" si="3"/>
        <v>0</v>
      </c>
      <c r="N27" s="17" t="s">
        <v>40</v>
      </c>
      <c r="O27" s="17">
        <f>SUMIF($A$4:$A$1503,"KOUSHIK MANDAL",$L$4:$L$1503)</f>
        <v>0</v>
      </c>
    </row>
    <row r="28" spans="1:15" x14ac:dyDescent="0.25">
      <c r="A28" s="9" t="s">
        <v>42</v>
      </c>
      <c r="B28" s="29" t="s">
        <v>111</v>
      </c>
      <c r="C28" s="9">
        <v>47</v>
      </c>
      <c r="D28" s="9">
        <v>301.392</v>
      </c>
      <c r="E28" s="9">
        <v>15.17</v>
      </c>
      <c r="F28" s="9" t="s">
        <v>10</v>
      </c>
      <c r="G28" s="9">
        <v>0</v>
      </c>
      <c r="H28" s="9">
        <f t="shared" si="0"/>
        <v>15.17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SUMIF($A$4:$A$1503,"SHEKAR T",$L$4:$L$1503)</f>
        <v>0</v>
      </c>
    </row>
    <row r="29" spans="1:15" ht="15.75" x14ac:dyDescent="0.25">
      <c r="A29" s="9" t="s">
        <v>66</v>
      </c>
      <c r="B29" s="29" t="s">
        <v>381</v>
      </c>
      <c r="C29" s="9">
        <v>49</v>
      </c>
      <c r="D29" s="9">
        <v>28</v>
      </c>
      <c r="E29" s="9">
        <v>54</v>
      </c>
      <c r="F29" s="9" t="s">
        <v>23</v>
      </c>
      <c r="G29" s="9">
        <v>54</v>
      </c>
      <c r="H29" s="9">
        <f t="shared" si="0"/>
        <v>0</v>
      </c>
      <c r="I29" s="10">
        <f t="shared" si="1"/>
        <v>1</v>
      </c>
      <c r="J29" s="17">
        <f t="shared" si="2"/>
        <v>1512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29</v>
      </c>
      <c r="B30" s="29" t="s">
        <v>112</v>
      </c>
      <c r="C30" s="9">
        <v>50</v>
      </c>
      <c r="D30" s="9">
        <v>225</v>
      </c>
      <c r="E30" s="9">
        <v>9.08</v>
      </c>
      <c r="F30" s="9" t="s">
        <v>14</v>
      </c>
      <c r="G30" s="9">
        <v>9.08</v>
      </c>
      <c r="H30" s="9">
        <f t="shared" si="0"/>
        <v>0</v>
      </c>
      <c r="I30" s="10">
        <f t="shared" si="1"/>
        <v>1</v>
      </c>
      <c r="J30" s="17">
        <f t="shared" si="2"/>
        <v>2043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113</v>
      </c>
      <c r="C31" s="9">
        <v>51</v>
      </c>
      <c r="D31" s="9">
        <v>1500</v>
      </c>
      <c r="E31" s="9">
        <v>1.7</v>
      </c>
      <c r="F31" s="9" t="s">
        <v>14</v>
      </c>
      <c r="G31" s="9">
        <v>1.7</v>
      </c>
      <c r="H31" s="9">
        <f t="shared" si="0"/>
        <v>0</v>
      </c>
      <c r="I31" s="10">
        <f t="shared" si="1"/>
        <v>1</v>
      </c>
      <c r="J31" s="17">
        <f t="shared" si="2"/>
        <v>2550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114</v>
      </c>
      <c r="C32" s="9">
        <v>53</v>
      </c>
      <c r="D32" s="9">
        <v>900</v>
      </c>
      <c r="E32" s="9">
        <v>4</v>
      </c>
      <c r="F32" s="9" t="s">
        <v>14</v>
      </c>
      <c r="G32" s="9">
        <v>4</v>
      </c>
      <c r="H32" s="9">
        <f t="shared" si="0"/>
        <v>0</v>
      </c>
      <c r="I32" s="10">
        <f t="shared" si="1"/>
        <v>1</v>
      </c>
      <c r="J32" s="17">
        <f t="shared" si="2"/>
        <v>3600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115</v>
      </c>
      <c r="C33" s="9">
        <v>55</v>
      </c>
      <c r="D33" s="9">
        <v>2000</v>
      </c>
      <c r="E33" s="9">
        <v>3.26</v>
      </c>
      <c r="F33" s="9" t="s">
        <v>14</v>
      </c>
      <c r="G33" s="9">
        <v>3.26</v>
      </c>
      <c r="H33" s="9">
        <f t="shared" si="0"/>
        <v>0</v>
      </c>
      <c r="I33" s="10">
        <f t="shared" si="1"/>
        <v>1</v>
      </c>
      <c r="J33" s="17">
        <f t="shared" si="2"/>
        <v>6520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116</v>
      </c>
      <c r="C34" s="9">
        <v>58</v>
      </c>
      <c r="D34" s="9">
        <v>225</v>
      </c>
      <c r="E34" s="9">
        <v>15.33</v>
      </c>
      <c r="F34" s="9" t="s">
        <v>14</v>
      </c>
      <c r="G34" s="9">
        <v>15.33</v>
      </c>
      <c r="H34" s="9">
        <f t="shared" si="0"/>
        <v>0</v>
      </c>
      <c r="I34" s="10">
        <f t="shared" si="1"/>
        <v>1</v>
      </c>
      <c r="J34" s="17">
        <f t="shared" si="2"/>
        <v>3449.25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117</v>
      </c>
      <c r="C35" s="9">
        <v>61</v>
      </c>
      <c r="D35" s="9">
        <v>2000</v>
      </c>
      <c r="E35" s="9">
        <v>1.57</v>
      </c>
      <c r="F35" s="9" t="s">
        <v>14</v>
      </c>
      <c r="G35" s="9">
        <v>1.57</v>
      </c>
      <c r="H35" s="9">
        <f t="shared" si="0"/>
        <v>0</v>
      </c>
      <c r="I35" s="10">
        <f t="shared" si="1"/>
        <v>1</v>
      </c>
      <c r="J35" s="17">
        <f t="shared" si="2"/>
        <v>3140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118</v>
      </c>
      <c r="C36" s="9">
        <v>63</v>
      </c>
      <c r="D36" s="9">
        <v>1500</v>
      </c>
      <c r="E36" s="9">
        <v>0.96</v>
      </c>
      <c r="F36" s="9" t="s">
        <v>14</v>
      </c>
      <c r="G36" s="9">
        <v>0.96</v>
      </c>
      <c r="H36" s="9">
        <f t="shared" si="0"/>
        <v>0</v>
      </c>
      <c r="I36" s="10">
        <f t="shared" si="1"/>
        <v>1</v>
      </c>
      <c r="J36" s="17">
        <f t="shared" si="2"/>
        <v>1440</v>
      </c>
      <c r="K36" s="16"/>
      <c r="L36" s="17">
        <f t="shared" si="3"/>
        <v>0</v>
      </c>
    </row>
    <row r="37" spans="1:12" x14ac:dyDescent="0.25">
      <c r="A37" s="9" t="s">
        <v>43</v>
      </c>
      <c r="B37" s="29" t="s">
        <v>119</v>
      </c>
      <c r="C37" s="9">
        <v>68</v>
      </c>
      <c r="D37" s="9">
        <v>2000</v>
      </c>
      <c r="E37" s="9">
        <v>1</v>
      </c>
      <c r="F37" s="9" t="s">
        <v>12</v>
      </c>
      <c r="G37" s="9">
        <v>1</v>
      </c>
      <c r="H37" s="9">
        <f t="shared" si="0"/>
        <v>0</v>
      </c>
      <c r="I37" s="10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9" t="s">
        <v>9</v>
      </c>
      <c r="B38" s="29" t="s">
        <v>120</v>
      </c>
      <c r="C38" s="9">
        <v>69</v>
      </c>
      <c r="D38" s="9">
        <v>7500</v>
      </c>
      <c r="E38" s="9">
        <v>0.47</v>
      </c>
      <c r="F38" s="9" t="s">
        <v>16</v>
      </c>
      <c r="G38" s="9">
        <v>0.47</v>
      </c>
      <c r="H38" s="9">
        <f t="shared" si="0"/>
        <v>0</v>
      </c>
      <c r="I38" s="10">
        <f t="shared" si="1"/>
        <v>1</v>
      </c>
      <c r="J38" s="17">
        <f t="shared" si="2"/>
        <v>3525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121</v>
      </c>
      <c r="C39" s="9">
        <v>73</v>
      </c>
      <c r="D39" s="9">
        <v>7500</v>
      </c>
      <c r="E39" s="9">
        <v>0.88</v>
      </c>
      <c r="F39" s="9" t="s">
        <v>16</v>
      </c>
      <c r="G39" s="9">
        <v>0.88</v>
      </c>
      <c r="H39" s="9">
        <f t="shared" si="0"/>
        <v>0</v>
      </c>
      <c r="I39" s="10">
        <f t="shared" si="1"/>
        <v>1</v>
      </c>
      <c r="J39" s="17">
        <f t="shared" si="2"/>
        <v>6600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122</v>
      </c>
      <c r="C40" s="9">
        <v>77</v>
      </c>
      <c r="D40" s="9">
        <v>7500</v>
      </c>
      <c r="E40" s="9">
        <v>0.18</v>
      </c>
      <c r="F40" s="9" t="s">
        <v>16</v>
      </c>
      <c r="G40" s="9">
        <v>0.18</v>
      </c>
      <c r="H40" s="9">
        <f t="shared" si="0"/>
        <v>0</v>
      </c>
      <c r="I40" s="10">
        <f t="shared" si="1"/>
        <v>1</v>
      </c>
      <c r="J40" s="17">
        <f t="shared" si="2"/>
        <v>1350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123</v>
      </c>
      <c r="C41" s="9">
        <v>80</v>
      </c>
      <c r="D41" s="9">
        <v>7500</v>
      </c>
      <c r="E41" s="9">
        <v>0.15</v>
      </c>
      <c r="F41" s="9" t="s">
        <v>16</v>
      </c>
      <c r="G41" s="9">
        <v>0.15</v>
      </c>
      <c r="H41" s="9">
        <f t="shared" si="0"/>
        <v>0</v>
      </c>
      <c r="I41" s="10">
        <f t="shared" si="1"/>
        <v>1</v>
      </c>
      <c r="J41" s="17">
        <f t="shared" si="2"/>
        <v>1125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124</v>
      </c>
      <c r="C42" s="9">
        <v>84</v>
      </c>
      <c r="D42" s="9">
        <v>301.392</v>
      </c>
      <c r="E42" s="9">
        <v>39.24</v>
      </c>
      <c r="F42" s="9" t="s">
        <v>10</v>
      </c>
      <c r="G42" s="9">
        <v>39.24</v>
      </c>
      <c r="H42" s="9">
        <f t="shared" si="0"/>
        <v>0</v>
      </c>
      <c r="I42" s="10">
        <f t="shared" si="1"/>
        <v>1</v>
      </c>
      <c r="J42" s="17">
        <f t="shared" si="2"/>
        <v>11826.622080000001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125</v>
      </c>
      <c r="C43" s="9">
        <v>85</v>
      </c>
      <c r="D43" s="9">
        <v>301.392</v>
      </c>
      <c r="E43" s="9">
        <v>129.97</v>
      </c>
      <c r="F43" s="9" t="s">
        <v>10</v>
      </c>
      <c r="G43" s="9">
        <v>129.97</v>
      </c>
      <c r="H43" s="9">
        <f t="shared" si="0"/>
        <v>0</v>
      </c>
      <c r="I43" s="10">
        <f t="shared" si="1"/>
        <v>1</v>
      </c>
      <c r="J43" s="17">
        <f t="shared" si="2"/>
        <v>39171.918239999999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126</v>
      </c>
      <c r="C44" s="9">
        <v>86</v>
      </c>
      <c r="D44" s="9">
        <v>301.392</v>
      </c>
      <c r="E44" s="9">
        <v>12.27</v>
      </c>
      <c r="F44" s="9" t="s">
        <v>10</v>
      </c>
      <c r="G44" s="9">
        <v>12.27</v>
      </c>
      <c r="H44" s="9">
        <f t="shared" si="0"/>
        <v>0</v>
      </c>
      <c r="I44" s="10">
        <f t="shared" si="1"/>
        <v>1</v>
      </c>
      <c r="J44" s="17">
        <f t="shared" si="2"/>
        <v>3698.0798399999999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127</v>
      </c>
      <c r="C45" s="9">
        <v>87</v>
      </c>
      <c r="D45" s="9">
        <v>301.392</v>
      </c>
      <c r="E45" s="9">
        <v>16.190000000000001</v>
      </c>
      <c r="F45" s="9" t="s">
        <v>10</v>
      </c>
      <c r="G45" s="9">
        <v>0</v>
      </c>
      <c r="H45" s="9">
        <f t="shared" si="0"/>
        <v>16.190000000000001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29</v>
      </c>
      <c r="B46" s="29" t="s">
        <v>128</v>
      </c>
      <c r="C46" s="9">
        <v>88</v>
      </c>
      <c r="D46" s="9">
        <v>2000</v>
      </c>
      <c r="E46" s="9">
        <v>2.21</v>
      </c>
      <c r="F46" s="9" t="s">
        <v>14</v>
      </c>
      <c r="G46" s="9">
        <v>2.21</v>
      </c>
      <c r="H46" s="9">
        <f t="shared" si="0"/>
        <v>0</v>
      </c>
      <c r="I46" s="10">
        <f t="shared" si="1"/>
        <v>1</v>
      </c>
      <c r="J46" s="17">
        <f t="shared" si="2"/>
        <v>4420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129</v>
      </c>
      <c r="C47" s="9">
        <v>91</v>
      </c>
      <c r="D47" s="9">
        <v>225</v>
      </c>
      <c r="E47" s="9">
        <v>12.13</v>
      </c>
      <c r="F47" s="9" t="s">
        <v>14</v>
      </c>
      <c r="G47" s="9">
        <v>12.13</v>
      </c>
      <c r="H47" s="9">
        <f t="shared" si="0"/>
        <v>0</v>
      </c>
      <c r="I47" s="10">
        <f t="shared" si="1"/>
        <v>1</v>
      </c>
      <c r="J47" s="17">
        <f t="shared" si="2"/>
        <v>2729.25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130</v>
      </c>
      <c r="C48" s="9">
        <v>92</v>
      </c>
      <c r="D48" s="9">
        <v>2000</v>
      </c>
      <c r="E48" s="9">
        <v>1.57</v>
      </c>
      <c r="F48" s="9" t="s">
        <v>14</v>
      </c>
      <c r="G48" s="9">
        <v>1.57</v>
      </c>
      <c r="H48" s="9">
        <f t="shared" si="0"/>
        <v>0</v>
      </c>
      <c r="I48" s="10">
        <f t="shared" si="1"/>
        <v>1</v>
      </c>
      <c r="J48" s="17">
        <f t="shared" si="2"/>
        <v>3140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131</v>
      </c>
      <c r="C49" s="9">
        <v>93</v>
      </c>
      <c r="D49" s="9">
        <v>1500</v>
      </c>
      <c r="E49" s="9">
        <v>0.87</v>
      </c>
      <c r="F49" s="9" t="s">
        <v>14</v>
      </c>
      <c r="G49" s="9">
        <v>0.87</v>
      </c>
      <c r="H49" s="9">
        <f t="shared" si="0"/>
        <v>0</v>
      </c>
      <c r="I49" s="10">
        <f t="shared" si="1"/>
        <v>1</v>
      </c>
      <c r="J49" s="17">
        <f t="shared" si="2"/>
        <v>1305</v>
      </c>
      <c r="K49" s="16"/>
      <c r="L49" s="17">
        <f t="shared" si="3"/>
        <v>0</v>
      </c>
    </row>
    <row r="50" spans="1:12" x14ac:dyDescent="0.25">
      <c r="A50" s="9" t="s">
        <v>9</v>
      </c>
      <c r="B50" s="29" t="s">
        <v>132</v>
      </c>
      <c r="C50" s="9">
        <v>97</v>
      </c>
      <c r="D50" s="9">
        <v>7500</v>
      </c>
      <c r="E50" s="9">
        <v>0.13</v>
      </c>
      <c r="F50" s="9" t="s">
        <v>16</v>
      </c>
      <c r="G50" s="9">
        <v>0.13</v>
      </c>
      <c r="H50" s="9">
        <f t="shared" si="0"/>
        <v>0</v>
      </c>
      <c r="I50" s="10">
        <f t="shared" si="1"/>
        <v>1</v>
      </c>
      <c r="J50" s="17">
        <f t="shared" si="2"/>
        <v>975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133</v>
      </c>
      <c r="C51" s="9">
        <v>100</v>
      </c>
      <c r="D51" s="9">
        <v>7500</v>
      </c>
      <c r="E51" s="9">
        <v>0.19</v>
      </c>
      <c r="F51" s="9" t="s">
        <v>16</v>
      </c>
      <c r="G51" s="9">
        <v>0.19</v>
      </c>
      <c r="H51" s="9">
        <f t="shared" si="0"/>
        <v>0</v>
      </c>
      <c r="I51" s="10">
        <f t="shared" si="1"/>
        <v>1</v>
      </c>
      <c r="J51" s="17">
        <f t="shared" si="2"/>
        <v>1425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134</v>
      </c>
      <c r="C52" s="9">
        <v>103</v>
      </c>
      <c r="D52" s="9">
        <v>7500</v>
      </c>
      <c r="E52" s="9">
        <v>2.9000000000000001E-2</v>
      </c>
      <c r="F52" s="9" t="s">
        <v>16</v>
      </c>
      <c r="G52" s="9">
        <v>0.03</v>
      </c>
      <c r="H52" s="9">
        <f t="shared" si="0"/>
        <v>-9.9999999999999742E-4</v>
      </c>
      <c r="I52" s="10">
        <f t="shared" si="1"/>
        <v>1.0344827586206895</v>
      </c>
      <c r="J52" s="17">
        <f t="shared" si="2"/>
        <v>225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135</v>
      </c>
      <c r="C53" s="9">
        <v>106</v>
      </c>
      <c r="D53" s="9">
        <v>301.392</v>
      </c>
      <c r="E53" s="9">
        <v>10.8</v>
      </c>
      <c r="F53" s="9" t="s">
        <v>10</v>
      </c>
      <c r="G53" s="9">
        <v>10.8</v>
      </c>
      <c r="H53" s="9">
        <f t="shared" si="0"/>
        <v>0</v>
      </c>
      <c r="I53" s="10">
        <f t="shared" si="1"/>
        <v>1</v>
      </c>
      <c r="J53" s="17">
        <f t="shared" si="2"/>
        <v>3255.0336000000002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136</v>
      </c>
      <c r="C54" s="9">
        <v>107</v>
      </c>
      <c r="D54" s="9">
        <v>301.392</v>
      </c>
      <c r="E54" s="9">
        <v>24.14</v>
      </c>
      <c r="F54" s="9" t="s">
        <v>10</v>
      </c>
      <c r="G54" s="9">
        <v>24.14</v>
      </c>
      <c r="H54" s="9">
        <f t="shared" si="0"/>
        <v>0</v>
      </c>
      <c r="I54" s="10">
        <f t="shared" si="1"/>
        <v>1</v>
      </c>
      <c r="J54" s="17">
        <f t="shared" si="2"/>
        <v>7275.6028800000004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137</v>
      </c>
      <c r="C55" s="9">
        <v>108</v>
      </c>
      <c r="D55" s="9">
        <v>301.392</v>
      </c>
      <c r="E55" s="9">
        <v>3.5</v>
      </c>
      <c r="F55" s="9" t="s">
        <v>10</v>
      </c>
      <c r="G55" s="9">
        <v>0</v>
      </c>
      <c r="H55" s="9">
        <f t="shared" si="0"/>
        <v>3.5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138</v>
      </c>
      <c r="C56" s="9">
        <v>109</v>
      </c>
      <c r="D56" s="9">
        <v>2000</v>
      </c>
      <c r="E56" s="9">
        <v>0.61</v>
      </c>
      <c r="F56" s="9" t="s">
        <v>14</v>
      </c>
      <c r="G56" s="9">
        <v>0.61</v>
      </c>
      <c r="H56" s="9">
        <f t="shared" si="0"/>
        <v>0</v>
      </c>
      <c r="I56" s="10">
        <f t="shared" si="1"/>
        <v>1</v>
      </c>
      <c r="J56" s="17">
        <f t="shared" si="2"/>
        <v>1220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139</v>
      </c>
      <c r="C57" s="9">
        <v>112</v>
      </c>
      <c r="D57" s="9">
        <v>225</v>
      </c>
      <c r="E57" s="9">
        <v>2.37</v>
      </c>
      <c r="F57" s="9" t="s">
        <v>14</v>
      </c>
      <c r="G57" s="9">
        <v>2.37</v>
      </c>
      <c r="H57" s="9">
        <f t="shared" si="0"/>
        <v>0</v>
      </c>
      <c r="I57" s="10">
        <f t="shared" si="1"/>
        <v>1</v>
      </c>
      <c r="J57" s="17">
        <f t="shared" si="2"/>
        <v>533.25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113</v>
      </c>
      <c r="D58" s="9">
        <v>1500</v>
      </c>
      <c r="E58" s="9">
        <v>0.38</v>
      </c>
      <c r="F58" s="9" t="s">
        <v>14</v>
      </c>
      <c r="G58" s="9">
        <v>0.38</v>
      </c>
      <c r="H58" s="9">
        <f t="shared" si="0"/>
        <v>0</v>
      </c>
      <c r="I58" s="10">
        <f t="shared" si="1"/>
        <v>1</v>
      </c>
      <c r="J58" s="17">
        <f t="shared" si="2"/>
        <v>570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44</v>
      </c>
      <c r="H59" s="9">
        <f t="shared" si="0"/>
        <v>0</v>
      </c>
      <c r="I59" s="10">
        <f t="shared" si="1"/>
        <v>1</v>
      </c>
      <c r="J59" s="17">
        <f t="shared" si="2"/>
        <v>2200</v>
      </c>
      <c r="K59" s="16"/>
      <c r="L59" s="17">
        <f t="shared" si="3"/>
        <v>0</v>
      </c>
    </row>
    <row r="60" spans="1:12" x14ac:dyDescent="0.25">
      <c r="A60" s="9" t="s">
        <v>43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142</v>
      </c>
      <c r="C62" s="9">
        <v>120</v>
      </c>
      <c r="D62" s="9">
        <v>193.75200000000001</v>
      </c>
      <c r="E62" s="9">
        <v>108.14700000000001</v>
      </c>
      <c r="F62" s="9" t="s">
        <v>10</v>
      </c>
      <c r="G62" s="9">
        <v>108.15</v>
      </c>
      <c r="H62" s="9">
        <f t="shared" si="0"/>
        <v>-3.0000000000001137E-3</v>
      </c>
      <c r="I62" s="10">
        <f t="shared" si="1"/>
        <v>1.0000277400205275</v>
      </c>
      <c r="J62" s="17">
        <f t="shared" si="2"/>
        <v>20954.278800000004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143</v>
      </c>
      <c r="C63" s="9">
        <v>124</v>
      </c>
      <c r="D63" s="9">
        <v>193.75200000000001</v>
      </c>
      <c r="E63" s="9">
        <v>133.756</v>
      </c>
      <c r="F63" s="9" t="s">
        <v>10</v>
      </c>
      <c r="G63" s="9">
        <v>133.76</v>
      </c>
      <c r="H63" s="9">
        <f t="shared" si="0"/>
        <v>-3.9999999999906777E-3</v>
      </c>
      <c r="I63" s="10">
        <f t="shared" si="1"/>
        <v>1.0000299052005144</v>
      </c>
      <c r="J63" s="17">
        <f t="shared" si="2"/>
        <v>25916.267520000001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0</v>
      </c>
      <c r="H64" s="9">
        <f t="shared" si="0"/>
        <v>62.972999999999999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145</v>
      </c>
      <c r="C65" s="9">
        <v>133</v>
      </c>
      <c r="D65" s="9">
        <v>65.599999999999994</v>
      </c>
      <c r="E65" s="9">
        <v>30.1</v>
      </c>
      <c r="F65" s="9" t="s">
        <v>19</v>
      </c>
      <c r="G65" s="9">
        <v>30.1</v>
      </c>
      <c r="H65" s="9">
        <f t="shared" si="0"/>
        <v>0</v>
      </c>
      <c r="I65" s="10">
        <f t="shared" si="1"/>
        <v>1</v>
      </c>
      <c r="J65" s="17">
        <f t="shared" si="2"/>
        <v>1974.56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146</v>
      </c>
      <c r="C66" s="9">
        <v>137</v>
      </c>
      <c r="D66" s="9">
        <v>65.599999999999994</v>
      </c>
      <c r="E66" s="9">
        <v>66.89</v>
      </c>
      <c r="F66" s="9" t="s">
        <v>19</v>
      </c>
      <c r="G66" s="9">
        <v>66.89</v>
      </c>
      <c r="H66" s="9">
        <f t="shared" si="0"/>
        <v>0</v>
      </c>
      <c r="I66" s="10">
        <f t="shared" si="1"/>
        <v>1</v>
      </c>
      <c r="J66" s="17">
        <f t="shared" si="2"/>
        <v>4387.9839999999995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276</v>
      </c>
      <c r="C67" s="9">
        <v>138</v>
      </c>
      <c r="D67" s="9">
        <v>193.75200000000001</v>
      </c>
      <c r="E67" s="9">
        <v>18.672999999999998</v>
      </c>
      <c r="F67" s="9" t="s">
        <v>10</v>
      </c>
      <c r="G67" s="9">
        <v>0</v>
      </c>
      <c r="H67" s="9">
        <f t="shared" si="0"/>
        <v>18.672999999999998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310</v>
      </c>
      <c r="C68" s="9">
        <v>139</v>
      </c>
      <c r="D68" s="9">
        <v>35</v>
      </c>
      <c r="E68" s="9">
        <v>255.5</v>
      </c>
      <c r="F68" s="9" t="s">
        <v>10</v>
      </c>
      <c r="G68" s="9">
        <v>255.5</v>
      </c>
      <c r="H68" s="9">
        <f t="shared" si="0"/>
        <v>0</v>
      </c>
      <c r="I68" s="10">
        <f t="shared" si="1"/>
        <v>1</v>
      </c>
      <c r="J68" s="17">
        <f t="shared" si="2"/>
        <v>8942.5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147</v>
      </c>
      <c r="C69" s="9">
        <v>140</v>
      </c>
      <c r="D69" s="9">
        <v>8.0730000000000004</v>
      </c>
      <c r="E69" s="9">
        <v>348.5</v>
      </c>
      <c r="F69" s="9" t="s">
        <v>10</v>
      </c>
      <c r="G69" s="9">
        <v>348.5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si="2"/>
        <v>2813.4405000000002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59.84</v>
      </c>
      <c r="H70" s="9">
        <f t="shared" si="4"/>
        <v>0</v>
      </c>
      <c r="I70" s="10">
        <f t="shared" si="5"/>
        <v>1</v>
      </c>
      <c r="J70" s="17">
        <f t="shared" si="2"/>
        <v>8373.5308800000003</v>
      </c>
      <c r="K70" s="16"/>
      <c r="L70" s="17">
        <f t="shared" si="3"/>
        <v>0</v>
      </c>
    </row>
    <row r="71" spans="1:12" x14ac:dyDescent="0.25">
      <c r="A71" s="9" t="s">
        <v>50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138</v>
      </c>
      <c r="H71" s="9">
        <f t="shared" si="4"/>
        <v>38.740000000000009</v>
      </c>
      <c r="I71" s="10">
        <f t="shared" si="5"/>
        <v>0.78080796650446982</v>
      </c>
      <c r="J71" s="17">
        <f t="shared" ref="J71:J72" si="6">D71*G71</f>
        <v>19310.615999999998</v>
      </c>
      <c r="K71" s="16"/>
      <c r="L71" s="17">
        <f t="shared" ref="L71:L72" si="7">D71*E71*K71</f>
        <v>0</v>
      </c>
    </row>
    <row r="72" spans="1:12" x14ac:dyDescent="0.25">
      <c r="A72" s="9" t="s">
        <v>50</v>
      </c>
      <c r="B72" s="29" t="s">
        <v>150</v>
      </c>
      <c r="C72" s="9">
        <v>147</v>
      </c>
      <c r="D72" s="9">
        <v>193.75200000000001</v>
      </c>
      <c r="E72" s="9">
        <v>177.87</v>
      </c>
      <c r="F72" s="9" t="s">
        <v>10</v>
      </c>
      <c r="G72" s="9">
        <v>110</v>
      </c>
      <c r="H72" s="9">
        <f t="shared" si="4"/>
        <v>67.87</v>
      </c>
      <c r="I72" s="10">
        <f t="shared" si="5"/>
        <v>0.6184291898577613</v>
      </c>
      <c r="J72" s="17">
        <f t="shared" si="6"/>
        <v>21312.720000000001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ref="J73" si="8">D73*G73</f>
        <v>13000</v>
      </c>
      <c r="K73" s="16"/>
      <c r="L73" s="17">
        <f t="shared" ref="L73" si="9">D73*E73*K73</f>
        <v>0</v>
      </c>
    </row>
    <row r="74" spans="1:12" x14ac:dyDescent="0.25">
      <c r="A74" s="9" t="s">
        <v>50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81.650000000000006</v>
      </c>
      <c r="H74" s="9">
        <f t="shared" si="4"/>
        <v>0</v>
      </c>
      <c r="I74" s="10">
        <f t="shared" si="5"/>
        <v>1</v>
      </c>
      <c r="J74" s="17">
        <f t="shared" ref="J74:J137" si="10">D74*G74</f>
        <v>11425.4478</v>
      </c>
      <c r="K74" s="16"/>
      <c r="L74" s="17">
        <f t="shared" ref="L74:L137" si="11">D74*E74*K74</f>
        <v>0</v>
      </c>
    </row>
    <row r="75" spans="1:12" x14ac:dyDescent="0.25">
      <c r="A75" s="9" t="s">
        <v>50</v>
      </c>
      <c r="B75" s="29" t="s">
        <v>153</v>
      </c>
      <c r="C75" s="9">
        <v>152</v>
      </c>
      <c r="D75" s="9">
        <v>139.93199999999999</v>
      </c>
      <c r="E75" s="9">
        <v>258.14999999999998</v>
      </c>
      <c r="F75" s="9" t="s">
        <v>10</v>
      </c>
      <c r="G75" s="9">
        <v>258.14999999999998</v>
      </c>
      <c r="H75" s="9">
        <f t="shared" si="4"/>
        <v>0</v>
      </c>
      <c r="I75" s="10">
        <f t="shared" si="5"/>
        <v>1</v>
      </c>
      <c r="J75" s="17">
        <f t="shared" si="10"/>
        <v>36123.445799999994</v>
      </c>
      <c r="K75" s="16"/>
      <c r="L75" s="17">
        <f t="shared" si="11"/>
        <v>0</v>
      </c>
    </row>
    <row r="76" spans="1:12" x14ac:dyDescent="0.25">
      <c r="A76" s="9" t="s">
        <v>50</v>
      </c>
      <c r="B76" s="29" t="s">
        <v>154</v>
      </c>
      <c r="C76" s="9">
        <v>156</v>
      </c>
      <c r="D76" s="9">
        <v>193.75200000000001</v>
      </c>
      <c r="E76" s="9">
        <v>126.32</v>
      </c>
      <c r="F76" s="9" t="s">
        <v>10</v>
      </c>
      <c r="G76" s="9">
        <v>126.32</v>
      </c>
      <c r="H76" s="9">
        <f t="shared" si="4"/>
        <v>0</v>
      </c>
      <c r="I76" s="10">
        <f t="shared" si="5"/>
        <v>1</v>
      </c>
      <c r="J76" s="17">
        <f t="shared" si="10"/>
        <v>24474.752639999999</v>
      </c>
      <c r="K76" s="16"/>
      <c r="L76" s="17">
        <f t="shared" si="11"/>
        <v>0</v>
      </c>
    </row>
    <row r="77" spans="1:12" x14ac:dyDescent="0.25">
      <c r="A77" s="9" t="s">
        <v>50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0</v>
      </c>
      <c r="H77" s="9">
        <f t="shared" si="4"/>
        <v>9.76</v>
      </c>
      <c r="I77" s="10">
        <f t="shared" si="5"/>
        <v>0</v>
      </c>
      <c r="J77" s="17">
        <f t="shared" si="10"/>
        <v>0</v>
      </c>
      <c r="K77" s="16"/>
      <c r="L77" s="17">
        <f t="shared" si="11"/>
        <v>0</v>
      </c>
    </row>
    <row r="78" spans="1:12" x14ac:dyDescent="0.25">
      <c r="A78" s="9" t="s">
        <v>50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0</v>
      </c>
      <c r="H78" s="9">
        <f t="shared" si="4"/>
        <v>34.159999999999997</v>
      </c>
      <c r="I78" s="10">
        <f t="shared" si="5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50</v>
      </c>
      <c r="B79" s="29" t="s">
        <v>157</v>
      </c>
      <c r="C79" s="9">
        <v>165</v>
      </c>
      <c r="D79" s="9">
        <v>193.75200000000001</v>
      </c>
      <c r="E79" s="9">
        <v>117.1</v>
      </c>
      <c r="F79" s="9" t="s">
        <v>10</v>
      </c>
      <c r="G79" s="9">
        <v>117.1</v>
      </c>
      <c r="H79" s="9">
        <f t="shared" si="4"/>
        <v>0</v>
      </c>
      <c r="I79" s="10">
        <f t="shared" si="5"/>
        <v>1</v>
      </c>
      <c r="J79" s="17">
        <f t="shared" si="10"/>
        <v>22688.359199999999</v>
      </c>
      <c r="K79" s="16"/>
      <c r="L79" s="17">
        <f t="shared" si="11"/>
        <v>0</v>
      </c>
    </row>
    <row r="80" spans="1:12" x14ac:dyDescent="0.25">
      <c r="A80" s="9" t="s">
        <v>38</v>
      </c>
      <c r="B80" s="29" t="s">
        <v>277</v>
      </c>
      <c r="C80" s="9">
        <v>169</v>
      </c>
      <c r="D80" s="9">
        <v>430.56</v>
      </c>
      <c r="E80" s="9">
        <v>31.122</v>
      </c>
      <c r="F80" s="9" t="s">
        <v>10</v>
      </c>
      <c r="G80" s="9">
        <v>31.12</v>
      </c>
      <c r="H80" s="9">
        <f t="shared" si="4"/>
        <v>1.9999999999988916E-3</v>
      </c>
      <c r="I80" s="10">
        <f t="shared" si="5"/>
        <v>0.99993573677784209</v>
      </c>
      <c r="J80" s="17">
        <f t="shared" si="10"/>
        <v>13399.0272</v>
      </c>
      <c r="K80" s="16"/>
      <c r="L80" s="17">
        <f t="shared" si="11"/>
        <v>0</v>
      </c>
    </row>
    <row r="81" spans="1:12" x14ac:dyDescent="0.25">
      <c r="A81" s="9" t="s">
        <v>38</v>
      </c>
      <c r="B81" s="29" t="s">
        <v>278</v>
      </c>
      <c r="C81" s="9">
        <v>172</v>
      </c>
      <c r="D81" s="9">
        <v>430.56</v>
      </c>
      <c r="E81" s="9">
        <v>83.426000000000002</v>
      </c>
      <c r="F81" s="9" t="s">
        <v>10</v>
      </c>
      <c r="G81" s="9">
        <v>83.43</v>
      </c>
      <c r="H81" s="9">
        <f t="shared" si="4"/>
        <v>-4.0000000000048885E-3</v>
      </c>
      <c r="I81" s="10">
        <f t="shared" si="5"/>
        <v>1.0000479466832883</v>
      </c>
      <c r="J81" s="17">
        <f t="shared" si="10"/>
        <v>35921.620800000004</v>
      </c>
      <c r="K81" s="16"/>
      <c r="L81" s="17">
        <f t="shared" si="11"/>
        <v>0</v>
      </c>
    </row>
    <row r="82" spans="1:12" x14ac:dyDescent="0.25">
      <c r="A82" s="9" t="s">
        <v>38</v>
      </c>
      <c r="B82" s="29" t="s">
        <v>279</v>
      </c>
      <c r="C82" s="9">
        <v>175</v>
      </c>
      <c r="D82" s="9">
        <v>215.28</v>
      </c>
      <c r="E82" s="9">
        <v>7.8970000000000002</v>
      </c>
      <c r="F82" s="9" t="s">
        <v>10</v>
      </c>
      <c r="G82" s="9">
        <v>7.9</v>
      </c>
      <c r="H82" s="9">
        <f t="shared" si="4"/>
        <v>-3.0000000000001137E-3</v>
      </c>
      <c r="I82" s="10">
        <f t="shared" si="5"/>
        <v>1.0003798910978854</v>
      </c>
      <c r="J82" s="17">
        <f t="shared" si="10"/>
        <v>1700.712</v>
      </c>
      <c r="K82" s="16"/>
      <c r="L82" s="17">
        <f t="shared" si="11"/>
        <v>0</v>
      </c>
    </row>
    <row r="83" spans="1:12" x14ac:dyDescent="0.25">
      <c r="A83" s="9" t="s">
        <v>38</v>
      </c>
      <c r="B83" s="29" t="s">
        <v>160</v>
      </c>
      <c r="C83" s="9">
        <v>177</v>
      </c>
      <c r="D83" s="9">
        <v>215.28</v>
      </c>
      <c r="E83" s="9">
        <v>14.96</v>
      </c>
      <c r="F83" s="9" t="s">
        <v>10</v>
      </c>
      <c r="G83" s="9">
        <v>14.96</v>
      </c>
      <c r="H83" s="9">
        <f t="shared" si="4"/>
        <v>0</v>
      </c>
      <c r="I83" s="10">
        <f t="shared" si="5"/>
        <v>1</v>
      </c>
      <c r="J83" s="17">
        <f t="shared" si="10"/>
        <v>3220.5888</v>
      </c>
      <c r="K83" s="16"/>
      <c r="L83" s="17">
        <f t="shared" si="11"/>
        <v>0</v>
      </c>
    </row>
    <row r="84" spans="1:12" x14ac:dyDescent="0.25">
      <c r="A84" s="9" t="s">
        <v>38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13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10"/>
        <v>3800</v>
      </c>
      <c r="K84" s="16"/>
      <c r="L84" s="17">
        <f t="shared" si="11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103.09099999999999</v>
      </c>
      <c r="F85" s="9" t="s">
        <v>10</v>
      </c>
      <c r="G85" s="9">
        <v>103.09</v>
      </c>
      <c r="H85" s="9">
        <f t="shared" si="4"/>
        <v>9.9999999999056399E-4</v>
      </c>
      <c r="I85" s="10">
        <f t="shared" si="5"/>
        <v>0.99999029983218723</v>
      </c>
      <c r="J85" s="17">
        <f t="shared" si="10"/>
        <v>22193.215200000002</v>
      </c>
      <c r="K85" s="16"/>
      <c r="L85" s="17">
        <f t="shared" si="11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61.966000000000001</v>
      </c>
      <c r="F86" s="9" t="s">
        <v>10</v>
      </c>
      <c r="G86" s="9">
        <v>61.97</v>
      </c>
      <c r="H86" s="9">
        <f t="shared" si="4"/>
        <v>-3.9999999999977831E-3</v>
      </c>
      <c r="I86" s="10">
        <f t="shared" si="5"/>
        <v>1.0000645515282574</v>
      </c>
      <c r="J86" s="17">
        <f t="shared" si="10"/>
        <v>6003.6535999999996</v>
      </c>
      <c r="K86" s="16"/>
      <c r="L86" s="17">
        <f t="shared" si="11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345.50400000000002</v>
      </c>
      <c r="F87" s="9" t="s">
        <v>10</v>
      </c>
      <c r="G87" s="9">
        <v>345.5</v>
      </c>
      <c r="H87" s="9">
        <f t="shared" si="4"/>
        <v>4.0000000000190994E-3</v>
      </c>
      <c r="I87" s="10">
        <f t="shared" si="5"/>
        <v>0.99998842271001198</v>
      </c>
      <c r="J87" s="17">
        <f t="shared" si="10"/>
        <v>5579.8249999999998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345.50400000000002</v>
      </c>
      <c r="F88" s="9" t="s">
        <v>10</v>
      </c>
      <c r="G88" s="9">
        <v>221</v>
      </c>
      <c r="H88" s="9">
        <f t="shared" si="4"/>
        <v>124.50400000000002</v>
      </c>
      <c r="I88" s="10">
        <f t="shared" si="5"/>
        <v>0.63964527183476894</v>
      </c>
      <c r="J88" s="17">
        <f t="shared" si="10"/>
        <v>7136.5320000000002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58.07</v>
      </c>
      <c r="F89" s="9" t="s">
        <v>10</v>
      </c>
      <c r="G89" s="9">
        <v>58.07</v>
      </c>
      <c r="H89" s="9">
        <f t="shared" si="4"/>
        <v>0</v>
      </c>
      <c r="I89" s="10">
        <f t="shared" si="5"/>
        <v>1</v>
      </c>
      <c r="J89" s="17">
        <f t="shared" si="10"/>
        <v>937.83049999999992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524.43299999999999</v>
      </c>
      <c r="F90" s="9" t="s">
        <v>10</v>
      </c>
      <c r="G90" s="9">
        <v>524.42999999999995</v>
      </c>
      <c r="H90" s="9">
        <f t="shared" si="4"/>
        <v>3.0000000000427463E-3</v>
      </c>
      <c r="I90" s="10">
        <f t="shared" si="5"/>
        <v>0.99999427953618469</v>
      </c>
      <c r="J90" s="17">
        <f t="shared" si="10"/>
        <v>25402.340339999999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535.5</v>
      </c>
      <c r="F91" s="9" t="s">
        <v>10</v>
      </c>
      <c r="G91" s="9">
        <v>535.5</v>
      </c>
      <c r="H91" s="9">
        <f t="shared" si="4"/>
        <v>0</v>
      </c>
      <c r="I91" s="10">
        <f t="shared" si="5"/>
        <v>1</v>
      </c>
      <c r="J91" s="17">
        <f t="shared" si="10"/>
        <v>8648.3249999999989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541.24900000000002</v>
      </c>
      <c r="F92" s="9" t="s">
        <v>10</v>
      </c>
      <c r="G92" s="9">
        <v>541.25</v>
      </c>
      <c r="H92" s="9">
        <f t="shared" si="4"/>
        <v>-9.9999999997635314E-4</v>
      </c>
      <c r="I92" s="10">
        <f t="shared" si="5"/>
        <v>1.0000018475784713</v>
      </c>
      <c r="J92" s="17">
        <f t="shared" si="10"/>
        <v>14565.0375</v>
      </c>
      <c r="K92" s="16"/>
      <c r="L92" s="17">
        <f t="shared" si="11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19.14</v>
      </c>
      <c r="F93" s="9" t="s">
        <v>10</v>
      </c>
      <c r="G93" s="9">
        <v>19.14</v>
      </c>
      <c r="H93" s="9">
        <f t="shared" si="4"/>
        <v>0</v>
      </c>
      <c r="I93" s="10">
        <f t="shared" si="5"/>
        <v>1</v>
      </c>
      <c r="J93" s="17">
        <f t="shared" si="10"/>
        <v>5768.6428800000003</v>
      </c>
      <c r="K93" s="16"/>
      <c r="L93" s="17">
        <f t="shared" si="11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2</v>
      </c>
      <c r="F94" s="9" t="s">
        <v>13</v>
      </c>
      <c r="G94" s="9">
        <v>2</v>
      </c>
      <c r="H94" s="9">
        <f t="shared" si="4"/>
        <v>0</v>
      </c>
      <c r="I94" s="10">
        <f t="shared" si="5"/>
        <v>1</v>
      </c>
      <c r="J94" s="17">
        <f t="shared" si="10"/>
        <v>900</v>
      </c>
      <c r="K94" s="16"/>
      <c r="L94" s="17">
        <f t="shared" si="11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16</v>
      </c>
      <c r="F95" s="9" t="s">
        <v>13</v>
      </c>
      <c r="G95" s="9">
        <v>16</v>
      </c>
      <c r="H95" s="9">
        <f t="shared" si="4"/>
        <v>0</v>
      </c>
      <c r="I95" s="10">
        <f t="shared" si="5"/>
        <v>1</v>
      </c>
      <c r="J95" s="17">
        <f t="shared" si="10"/>
        <v>5600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40.76</v>
      </c>
      <c r="F96" s="9" t="s">
        <v>19</v>
      </c>
      <c r="G96" s="9">
        <v>40.76</v>
      </c>
      <c r="H96" s="9">
        <f t="shared" si="4"/>
        <v>0</v>
      </c>
      <c r="I96" s="10">
        <f t="shared" si="5"/>
        <v>1</v>
      </c>
      <c r="J96" s="17">
        <f t="shared" si="10"/>
        <v>3342.3199999999997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122.28</v>
      </c>
      <c r="F97" s="9" t="s">
        <v>19</v>
      </c>
      <c r="G97" s="9">
        <v>122.28</v>
      </c>
      <c r="H97" s="9">
        <f t="shared" si="4"/>
        <v>0</v>
      </c>
      <c r="I97" s="10">
        <f t="shared" si="5"/>
        <v>1</v>
      </c>
      <c r="J97" s="17">
        <f t="shared" si="10"/>
        <v>4010.7839999999997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29.59</v>
      </c>
      <c r="F98" s="9" t="s">
        <v>19</v>
      </c>
      <c r="G98" s="9">
        <v>29.59</v>
      </c>
      <c r="H98" s="9">
        <f t="shared" si="4"/>
        <v>0</v>
      </c>
      <c r="I98" s="10">
        <f t="shared" si="5"/>
        <v>1</v>
      </c>
      <c r="J98" s="17">
        <f t="shared" si="10"/>
        <v>3882.2079999999996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3</v>
      </c>
      <c r="F99" s="9" t="s">
        <v>13</v>
      </c>
      <c r="G99" s="9">
        <v>3</v>
      </c>
      <c r="H99" s="9">
        <f t="shared" si="4"/>
        <v>0</v>
      </c>
      <c r="I99" s="10">
        <f t="shared" si="5"/>
        <v>1</v>
      </c>
      <c r="J99" s="17">
        <f t="shared" si="10"/>
        <v>3000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179</v>
      </c>
      <c r="C100" s="9">
        <v>224</v>
      </c>
      <c r="D100" s="9">
        <v>183</v>
      </c>
      <c r="E100" s="9">
        <v>51.018000000000001</v>
      </c>
      <c r="F100" s="9" t="s">
        <v>10</v>
      </c>
      <c r="G100" s="9">
        <v>51.01</v>
      </c>
      <c r="H100" s="9">
        <f t="shared" si="4"/>
        <v>8.0000000000026716E-3</v>
      </c>
      <c r="I100" s="10">
        <f t="shared" si="5"/>
        <v>0.99984319259869059</v>
      </c>
      <c r="J100" s="17">
        <f t="shared" si="10"/>
        <v>9334.83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180</v>
      </c>
      <c r="C101" s="9">
        <v>225</v>
      </c>
      <c r="D101" s="9">
        <v>49.2</v>
      </c>
      <c r="E101" s="9">
        <v>62.857999999999997</v>
      </c>
      <c r="F101" s="9" t="s">
        <v>19</v>
      </c>
      <c r="G101" s="9">
        <v>62.86</v>
      </c>
      <c r="H101" s="9">
        <f t="shared" si="4"/>
        <v>-2.0000000000024443E-3</v>
      </c>
      <c r="I101" s="10">
        <f t="shared" si="5"/>
        <v>1.0000318177479399</v>
      </c>
      <c r="J101" s="17">
        <f t="shared" si="10"/>
        <v>3092.712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181</v>
      </c>
      <c r="C102" s="9">
        <v>226</v>
      </c>
      <c r="D102" s="9">
        <v>183</v>
      </c>
      <c r="E102" s="9">
        <v>46.722999999999999</v>
      </c>
      <c r="F102" s="9" t="s">
        <v>10</v>
      </c>
      <c r="G102" s="9">
        <v>46.72</v>
      </c>
      <c r="H102" s="9">
        <f t="shared" si="4"/>
        <v>3.0000000000001137E-3</v>
      </c>
      <c r="I102" s="10">
        <f t="shared" si="5"/>
        <v>0.99993579179419134</v>
      </c>
      <c r="J102" s="17">
        <f t="shared" si="10"/>
        <v>8549.76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182</v>
      </c>
      <c r="C103" s="9">
        <v>227</v>
      </c>
      <c r="D103" s="9">
        <v>49.2</v>
      </c>
      <c r="E103" s="9">
        <v>56.844999999999999</v>
      </c>
      <c r="F103" s="9" t="s">
        <v>19</v>
      </c>
      <c r="G103" s="9">
        <v>56.85</v>
      </c>
      <c r="H103" s="9">
        <f t="shared" si="4"/>
        <v>-5.000000000002558E-3</v>
      </c>
      <c r="I103" s="10">
        <f t="shared" si="5"/>
        <v>1.0000879584835958</v>
      </c>
      <c r="J103" s="17">
        <f t="shared" si="10"/>
        <v>2797.0200000000004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183</v>
      </c>
      <c r="C104" s="9">
        <v>228</v>
      </c>
      <c r="D104" s="9">
        <v>183</v>
      </c>
      <c r="E104" s="9">
        <v>2.67</v>
      </c>
      <c r="F104" s="9" t="s">
        <v>10</v>
      </c>
      <c r="G104" s="9">
        <v>2.67</v>
      </c>
      <c r="H104" s="9">
        <f t="shared" si="4"/>
        <v>0</v>
      </c>
      <c r="I104" s="10">
        <f t="shared" si="5"/>
        <v>1</v>
      </c>
      <c r="J104" s="17">
        <f t="shared" si="10"/>
        <v>488.61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184</v>
      </c>
      <c r="C105" s="9">
        <v>229</v>
      </c>
      <c r="D105" s="9">
        <v>49.2</v>
      </c>
      <c r="E105" s="9">
        <v>4.67</v>
      </c>
      <c r="F105" s="9" t="s">
        <v>19</v>
      </c>
      <c r="G105" s="9">
        <v>4.67</v>
      </c>
      <c r="H105" s="9">
        <f t="shared" si="4"/>
        <v>0</v>
      </c>
      <c r="I105" s="10">
        <f t="shared" si="5"/>
        <v>1</v>
      </c>
      <c r="J105" s="17">
        <f t="shared" si="10"/>
        <v>229.76400000000001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185</v>
      </c>
      <c r="C106" s="9">
        <v>230</v>
      </c>
      <c r="D106" s="9">
        <v>183</v>
      </c>
      <c r="E106" s="9">
        <v>8.92</v>
      </c>
      <c r="F106" s="9" t="s">
        <v>10</v>
      </c>
      <c r="G106" s="9">
        <v>8.92</v>
      </c>
      <c r="H106" s="9">
        <f t="shared" si="4"/>
        <v>0</v>
      </c>
      <c r="I106" s="10">
        <f t="shared" si="5"/>
        <v>1</v>
      </c>
      <c r="J106" s="17">
        <f t="shared" si="10"/>
        <v>1632.36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186</v>
      </c>
      <c r="C107" s="9">
        <v>231</v>
      </c>
      <c r="D107" s="9">
        <v>49.2</v>
      </c>
      <c r="E107" s="9">
        <v>19.18</v>
      </c>
      <c r="F107" s="9" t="s">
        <v>19</v>
      </c>
      <c r="G107" s="9">
        <v>19.18</v>
      </c>
      <c r="H107" s="9">
        <f t="shared" si="4"/>
        <v>0</v>
      </c>
      <c r="I107" s="10">
        <f t="shared" si="5"/>
        <v>1</v>
      </c>
      <c r="J107" s="17">
        <f t="shared" si="10"/>
        <v>943.65600000000006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187</v>
      </c>
      <c r="C108" s="9">
        <v>232</v>
      </c>
      <c r="D108" s="9">
        <v>183</v>
      </c>
      <c r="E108" s="9">
        <v>5.5590000000000002</v>
      </c>
      <c r="F108" s="9" t="s">
        <v>10</v>
      </c>
      <c r="G108" s="9">
        <v>5.56</v>
      </c>
      <c r="H108" s="9">
        <f t="shared" si="4"/>
        <v>-9.9999999999944578E-4</v>
      </c>
      <c r="I108" s="10">
        <f t="shared" si="5"/>
        <v>1.0001798884691491</v>
      </c>
      <c r="J108" s="17">
        <f t="shared" si="10"/>
        <v>1017.4799999999999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188</v>
      </c>
      <c r="C109" s="9">
        <v>233</v>
      </c>
      <c r="D109" s="9">
        <v>49.2</v>
      </c>
      <c r="E109" s="9">
        <v>10.683999999999999</v>
      </c>
      <c r="F109" s="9" t="s">
        <v>19</v>
      </c>
      <c r="G109" s="9">
        <v>10.68</v>
      </c>
      <c r="H109" s="9">
        <f t="shared" si="4"/>
        <v>3.9999999999995595E-3</v>
      </c>
      <c r="I109" s="10">
        <f t="shared" si="5"/>
        <v>0.99962560838637216</v>
      </c>
      <c r="J109" s="17">
        <f t="shared" si="10"/>
        <v>525.45600000000002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189</v>
      </c>
      <c r="C110" s="9">
        <v>234</v>
      </c>
      <c r="D110" s="9">
        <v>183</v>
      </c>
      <c r="E110" s="9">
        <v>13.6</v>
      </c>
      <c r="F110" s="9" t="s">
        <v>10</v>
      </c>
      <c r="G110" s="9">
        <v>13.6</v>
      </c>
      <c r="H110" s="9">
        <f t="shared" si="4"/>
        <v>0</v>
      </c>
      <c r="I110" s="10">
        <f t="shared" si="5"/>
        <v>1</v>
      </c>
      <c r="J110" s="17">
        <f t="shared" si="10"/>
        <v>2488.7999999999997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190</v>
      </c>
      <c r="C111" s="9">
        <v>235</v>
      </c>
      <c r="D111" s="9">
        <v>2.5</v>
      </c>
      <c r="E111" s="9">
        <v>1085</v>
      </c>
      <c r="F111" s="9" t="s">
        <v>23</v>
      </c>
      <c r="G111" s="9">
        <v>1085</v>
      </c>
      <c r="H111" s="9">
        <f t="shared" si="4"/>
        <v>0</v>
      </c>
      <c r="I111" s="10">
        <f t="shared" si="5"/>
        <v>1</v>
      </c>
      <c r="J111" s="17">
        <f t="shared" si="10"/>
        <v>2712.5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191</v>
      </c>
      <c r="C112" s="9">
        <v>237</v>
      </c>
      <c r="D112" s="9">
        <v>183</v>
      </c>
      <c r="E112" s="9">
        <v>3.5019999999999998</v>
      </c>
      <c r="F112" s="9" t="s">
        <v>10</v>
      </c>
      <c r="G112" s="9">
        <v>3.5</v>
      </c>
      <c r="H112" s="9">
        <f t="shared" si="4"/>
        <v>1.9999999999997797E-3</v>
      </c>
      <c r="I112" s="10">
        <f t="shared" si="5"/>
        <v>0.99942889777270139</v>
      </c>
      <c r="J112" s="17">
        <f t="shared" si="10"/>
        <v>640.5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192</v>
      </c>
      <c r="C113" s="9">
        <v>238</v>
      </c>
      <c r="D113" s="9">
        <v>183</v>
      </c>
      <c r="E113" s="9">
        <v>13.395</v>
      </c>
      <c r="F113" s="9" t="s">
        <v>10</v>
      </c>
      <c r="G113" s="9">
        <v>13.4</v>
      </c>
      <c r="H113" s="9">
        <f t="shared" si="4"/>
        <v>-5.0000000000007816E-3</v>
      </c>
      <c r="I113" s="10">
        <f t="shared" si="5"/>
        <v>1.0003732736095559</v>
      </c>
      <c r="J113" s="17">
        <f t="shared" si="10"/>
        <v>2452.2000000000003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193</v>
      </c>
      <c r="C114" s="9">
        <v>239</v>
      </c>
      <c r="D114" s="9">
        <v>183</v>
      </c>
      <c r="E114" s="9">
        <v>7.1479999999999997</v>
      </c>
      <c r="F114" s="9" t="s">
        <v>10</v>
      </c>
      <c r="G114" s="9">
        <v>7.15</v>
      </c>
      <c r="H114" s="9">
        <f t="shared" si="4"/>
        <v>-2.0000000000006679E-3</v>
      </c>
      <c r="I114" s="10">
        <f t="shared" si="5"/>
        <v>1.0002797985450476</v>
      </c>
      <c r="J114" s="17">
        <f t="shared" si="10"/>
        <v>1308.45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194</v>
      </c>
      <c r="C115" s="9">
        <v>240</v>
      </c>
      <c r="D115" s="9">
        <v>183</v>
      </c>
      <c r="E115" s="9">
        <v>29.614000000000001</v>
      </c>
      <c r="F115" s="9" t="s">
        <v>10</v>
      </c>
      <c r="G115" s="9">
        <v>29.61</v>
      </c>
      <c r="H115" s="9">
        <f t="shared" si="4"/>
        <v>4.0000000000013358E-3</v>
      </c>
      <c r="I115" s="10">
        <f t="shared" si="5"/>
        <v>0.9998649287499155</v>
      </c>
      <c r="J115" s="17">
        <f t="shared" si="10"/>
        <v>5418.63</v>
      </c>
      <c r="K115" s="16"/>
      <c r="L115" s="17">
        <f t="shared" si="11"/>
        <v>0</v>
      </c>
    </row>
    <row r="116" spans="1:12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126.121</v>
      </c>
      <c r="F116" s="9" t="s">
        <v>10</v>
      </c>
      <c r="G116" s="9">
        <v>126.12</v>
      </c>
      <c r="H116" s="9">
        <f t="shared" si="4"/>
        <v>9.9999999999056399E-4</v>
      </c>
      <c r="I116" s="10">
        <f t="shared" si="5"/>
        <v>0.9999920711063186</v>
      </c>
      <c r="J116" s="17">
        <f t="shared" si="10"/>
        <v>8144.8296</v>
      </c>
      <c r="K116" s="16"/>
      <c r="L116" s="17">
        <f t="shared" si="11"/>
        <v>0</v>
      </c>
    </row>
    <row r="117" spans="1:12" x14ac:dyDescent="0.25">
      <c r="A117" s="9" t="s">
        <v>18</v>
      </c>
      <c r="B117" s="29" t="s">
        <v>196</v>
      </c>
      <c r="C117" s="9">
        <v>246</v>
      </c>
      <c r="D117" s="9">
        <v>14500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10"/>
        <v>14500</v>
      </c>
      <c r="K117" s="16"/>
      <c r="L117" s="17">
        <f t="shared" si="11"/>
        <v>0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10"/>
        <v>600</v>
      </c>
      <c r="K118" s="16"/>
      <c r="L118" s="17">
        <f t="shared" si="11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10"/>
        <v>2000</v>
      </c>
      <c r="K119" s="16"/>
      <c r="L119" s="17">
        <f t="shared" si="11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9000</v>
      </c>
      <c r="K120" s="16"/>
      <c r="L120" s="17">
        <f t="shared" si="11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6000</v>
      </c>
      <c r="K121" s="16"/>
      <c r="L121" s="17">
        <f t="shared" si="11"/>
        <v>0</v>
      </c>
    </row>
    <row r="122" spans="1:12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500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4000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10"/>
        <v>6000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10"/>
        <v>1800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10"/>
        <v>2000</v>
      </c>
      <c r="K126" s="16"/>
      <c r="L126" s="17">
        <f t="shared" si="11"/>
        <v>0</v>
      </c>
    </row>
    <row r="127" spans="1:12" x14ac:dyDescent="0.25">
      <c r="A127" s="9" t="s">
        <v>46</v>
      </c>
      <c r="B127" s="29" t="s">
        <v>204</v>
      </c>
      <c r="C127" s="9">
        <v>260</v>
      </c>
      <c r="D127" s="9">
        <v>5535</v>
      </c>
      <c r="E127" s="9">
        <v>24.93</v>
      </c>
      <c r="F127" s="9" t="s">
        <v>19</v>
      </c>
      <c r="G127" s="9">
        <v>24.93</v>
      </c>
      <c r="H127" s="9">
        <f t="shared" si="4"/>
        <v>0</v>
      </c>
      <c r="I127" s="10">
        <f t="shared" si="5"/>
        <v>1</v>
      </c>
      <c r="J127" s="17">
        <f t="shared" si="10"/>
        <v>137987.54999999999</v>
      </c>
      <c r="K127" s="16"/>
      <c r="L127" s="17">
        <f t="shared" si="11"/>
        <v>0</v>
      </c>
    </row>
    <row r="128" spans="1:12" x14ac:dyDescent="0.25">
      <c r="A128" s="9" t="s">
        <v>27</v>
      </c>
      <c r="B128" s="29" t="s">
        <v>205</v>
      </c>
      <c r="C128" s="9">
        <v>262</v>
      </c>
      <c r="D128" s="9">
        <v>450</v>
      </c>
      <c r="E128" s="9">
        <v>3</v>
      </c>
      <c r="F128" s="9" t="s">
        <v>13</v>
      </c>
      <c r="G128" s="9">
        <v>3</v>
      </c>
      <c r="H128" s="9">
        <f t="shared" si="4"/>
        <v>0</v>
      </c>
      <c r="I128" s="10">
        <f t="shared" si="5"/>
        <v>1</v>
      </c>
      <c r="J128" s="17">
        <f t="shared" si="10"/>
        <v>1350</v>
      </c>
      <c r="K128" s="16"/>
      <c r="L128" s="17">
        <f t="shared" si="11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10"/>
        <v>14832</v>
      </c>
      <c r="K129" s="16"/>
      <c r="L129" s="17">
        <f t="shared" si="11"/>
        <v>0</v>
      </c>
    </row>
    <row r="130" spans="1:12" x14ac:dyDescent="0.25">
      <c r="A130" s="9" t="s">
        <v>27</v>
      </c>
      <c r="B130" s="29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10"/>
        <v>1500</v>
      </c>
      <c r="K130" s="16"/>
      <c r="L130" s="17">
        <f t="shared" si="11"/>
        <v>0</v>
      </c>
    </row>
    <row r="131" spans="1:12" x14ac:dyDescent="0.25">
      <c r="A131" s="9" t="s">
        <v>27</v>
      </c>
      <c r="B131" s="29" t="s">
        <v>208</v>
      </c>
      <c r="C131" s="9">
        <v>265</v>
      </c>
      <c r="D131" s="9">
        <v>450</v>
      </c>
      <c r="E131" s="9">
        <v>12.5</v>
      </c>
      <c r="F131" s="9" t="s">
        <v>23</v>
      </c>
      <c r="G131" s="9">
        <v>12.5</v>
      </c>
      <c r="H131" s="9">
        <f t="shared" si="4"/>
        <v>0</v>
      </c>
      <c r="I131" s="10">
        <f t="shared" si="5"/>
        <v>1</v>
      </c>
      <c r="J131" s="17">
        <f t="shared" si="10"/>
        <v>5625</v>
      </c>
      <c r="K131" s="16"/>
      <c r="L131" s="17">
        <f t="shared" si="11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10"/>
        <v>12000</v>
      </c>
      <c r="K132" s="16"/>
      <c r="L132" s="17">
        <f t="shared" si="11"/>
        <v>0</v>
      </c>
    </row>
    <row r="133" spans="1:12" x14ac:dyDescent="0.25">
      <c r="A133" s="9" t="s">
        <v>24</v>
      </c>
      <c r="B133" s="29" t="s">
        <v>233</v>
      </c>
      <c r="C133" s="9">
        <v>273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49" si="12">E133-G133</f>
        <v>0</v>
      </c>
      <c r="I133" s="10">
        <f t="shared" ref="I133:I149" si="13">G133/E133</f>
        <v>1</v>
      </c>
      <c r="J133" s="17">
        <f t="shared" si="10"/>
        <v>1500</v>
      </c>
      <c r="K133" s="16"/>
      <c r="L133" s="17">
        <f t="shared" si="11"/>
        <v>0</v>
      </c>
    </row>
    <row r="134" spans="1:12" x14ac:dyDescent="0.25">
      <c r="A134" s="9" t="s">
        <v>17</v>
      </c>
      <c r="B134" s="29" t="s">
        <v>211</v>
      </c>
      <c r="C134" s="9">
        <v>274</v>
      </c>
      <c r="D134" s="9">
        <v>225</v>
      </c>
      <c r="E134" s="9">
        <v>1</v>
      </c>
      <c r="F134" s="9" t="s">
        <v>12</v>
      </c>
      <c r="G134" s="9">
        <v>1</v>
      </c>
      <c r="H134" s="9">
        <f t="shared" si="12"/>
        <v>0</v>
      </c>
      <c r="I134" s="10">
        <f t="shared" si="13"/>
        <v>1</v>
      </c>
      <c r="J134" s="17">
        <f t="shared" si="10"/>
        <v>225</v>
      </c>
      <c r="K134" s="16"/>
      <c r="L134" s="17">
        <f t="shared" si="11"/>
        <v>0</v>
      </c>
    </row>
    <row r="135" spans="1:12" x14ac:dyDescent="0.25">
      <c r="A135" s="9" t="s">
        <v>17</v>
      </c>
      <c r="B135" s="29" t="s">
        <v>212</v>
      </c>
      <c r="C135" s="9">
        <v>275</v>
      </c>
      <c r="D135" s="9">
        <v>225</v>
      </c>
      <c r="E135" s="9">
        <v>1</v>
      </c>
      <c r="F135" s="9" t="s">
        <v>12</v>
      </c>
      <c r="G135" s="9">
        <v>0</v>
      </c>
      <c r="H135" s="9">
        <f t="shared" si="12"/>
        <v>1</v>
      </c>
      <c r="I135" s="10">
        <f t="shared" si="13"/>
        <v>0</v>
      </c>
      <c r="J135" s="17">
        <f t="shared" si="10"/>
        <v>0</v>
      </c>
      <c r="K135" s="16"/>
      <c r="L135" s="17">
        <f t="shared" si="11"/>
        <v>0</v>
      </c>
    </row>
    <row r="136" spans="1:12" x14ac:dyDescent="0.25">
      <c r="A136" s="9" t="s">
        <v>50</v>
      </c>
      <c r="B136" s="29" t="s">
        <v>213</v>
      </c>
      <c r="C136" s="9">
        <v>276</v>
      </c>
      <c r="D136" s="9">
        <v>750</v>
      </c>
      <c r="E136" s="9">
        <v>1</v>
      </c>
      <c r="F136" s="9" t="s">
        <v>13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750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100</v>
      </c>
      <c r="F137" s="9" t="s">
        <v>31</v>
      </c>
      <c r="G137" s="9">
        <v>100</v>
      </c>
      <c r="H137" s="9">
        <f t="shared" si="12"/>
        <v>0</v>
      </c>
      <c r="I137" s="10">
        <f t="shared" si="13"/>
        <v>1</v>
      </c>
      <c r="J137" s="17">
        <f t="shared" si="10"/>
        <v>3400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27</v>
      </c>
      <c r="F138" s="9" t="s">
        <v>31</v>
      </c>
      <c r="G138" s="9">
        <v>27</v>
      </c>
      <c r="H138" s="9">
        <f t="shared" si="12"/>
        <v>0</v>
      </c>
      <c r="I138" s="10">
        <f t="shared" si="13"/>
        <v>1</v>
      </c>
      <c r="J138" s="17">
        <f t="shared" ref="J138:J149" si="14">D138*G138</f>
        <v>2079</v>
      </c>
      <c r="K138" s="16"/>
      <c r="L138" s="17">
        <f t="shared" ref="L138:L149" si="15">D138*E138*K138</f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249</v>
      </c>
      <c r="F139" s="9" t="s">
        <v>23</v>
      </c>
      <c r="G139" s="9">
        <v>249</v>
      </c>
      <c r="H139" s="9">
        <f t="shared" si="12"/>
        <v>0</v>
      </c>
      <c r="I139" s="10">
        <f t="shared" si="13"/>
        <v>1</v>
      </c>
      <c r="J139" s="17">
        <f t="shared" si="14"/>
        <v>5727</v>
      </c>
      <c r="K139" s="16"/>
      <c r="L139" s="17">
        <f t="shared" si="15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15</v>
      </c>
      <c r="F140" s="9" t="s">
        <v>31</v>
      </c>
      <c r="G140" s="9">
        <v>15</v>
      </c>
      <c r="H140" s="9">
        <f t="shared" si="12"/>
        <v>0</v>
      </c>
      <c r="I140" s="10">
        <f t="shared" si="13"/>
        <v>1</v>
      </c>
      <c r="J140" s="17">
        <f t="shared" si="14"/>
        <v>2265</v>
      </c>
      <c r="K140" s="16"/>
      <c r="L140" s="17">
        <f t="shared" si="15"/>
        <v>0</v>
      </c>
    </row>
    <row r="141" spans="1:12" x14ac:dyDescent="0.25">
      <c r="A141" s="9" t="s">
        <v>30</v>
      </c>
      <c r="B141" s="29" t="s">
        <v>505</v>
      </c>
      <c r="C141" s="9">
        <v>277</v>
      </c>
      <c r="D141" s="9">
        <v>34</v>
      </c>
      <c r="E141" s="9">
        <v>100</v>
      </c>
      <c r="F141" s="9" t="s">
        <v>31</v>
      </c>
      <c r="G141" s="9">
        <f>E141</f>
        <v>100</v>
      </c>
      <c r="H141" s="9">
        <f t="shared" ref="H141:H142" si="16">E141-G141</f>
        <v>0</v>
      </c>
      <c r="I141" s="10">
        <f t="shared" ref="I141:I142" si="17">G141/E141</f>
        <v>1</v>
      </c>
      <c r="J141" s="17">
        <f t="shared" si="14"/>
        <v>3400</v>
      </c>
      <c r="K141" s="16"/>
      <c r="L141" s="17">
        <f t="shared" si="15"/>
        <v>0</v>
      </c>
    </row>
    <row r="142" spans="1:12" x14ac:dyDescent="0.25">
      <c r="A142" s="9" t="s">
        <v>30</v>
      </c>
      <c r="B142" s="29" t="s">
        <v>507</v>
      </c>
      <c r="C142" s="9">
        <v>279</v>
      </c>
      <c r="D142" s="9">
        <v>23</v>
      </c>
      <c r="E142" s="9">
        <v>249</v>
      </c>
      <c r="F142" s="9" t="s">
        <v>23</v>
      </c>
      <c r="G142" s="9">
        <f>E142</f>
        <v>249</v>
      </c>
      <c r="H142" s="9">
        <f t="shared" si="16"/>
        <v>0</v>
      </c>
      <c r="I142" s="10">
        <f t="shared" si="17"/>
        <v>1</v>
      </c>
      <c r="J142" s="17">
        <f t="shared" ref="J142" si="18">D142*G142</f>
        <v>5727</v>
      </c>
      <c r="K142" s="16"/>
      <c r="L142" s="17">
        <f t="shared" ref="L142" si="19">D142*E142*K142</f>
        <v>0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x14ac:dyDescent="0.25">
      <c r="A144" s="9" t="s">
        <v>32</v>
      </c>
      <c r="B144" s="29" t="s">
        <v>218</v>
      </c>
      <c r="C144" s="9">
        <v>282</v>
      </c>
      <c r="D144" s="9">
        <v>300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4"/>
        <v>300</v>
      </c>
      <c r="K144" s="16"/>
      <c r="L144" s="17">
        <f t="shared" si="15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14"/>
        <v>400</v>
      </c>
      <c r="K145" s="16"/>
      <c r="L145" s="17">
        <f t="shared" si="15"/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4"/>
        <v>800</v>
      </c>
      <c r="K146" s="16"/>
      <c r="L146" s="17">
        <f t="shared" si="15"/>
        <v>0</v>
      </c>
    </row>
    <row r="147" spans="1:12" x14ac:dyDescent="0.25">
      <c r="A147" s="9" t="s">
        <v>66</v>
      </c>
      <c r="B147" s="29" t="s">
        <v>404</v>
      </c>
      <c r="C147" s="9">
        <v>308</v>
      </c>
      <c r="D147" s="9">
        <v>6000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4"/>
        <v>6000</v>
      </c>
      <c r="K147" s="16"/>
      <c r="L147" s="17">
        <f t="shared" si="15"/>
        <v>0</v>
      </c>
    </row>
    <row r="148" spans="1:12" x14ac:dyDescent="0.25">
      <c r="A148" s="9" t="s">
        <v>24</v>
      </c>
      <c r="B148" s="29" t="s">
        <v>289</v>
      </c>
      <c r="C148" s="9">
        <v>352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12"/>
        <v>1</v>
      </c>
      <c r="I148" s="10">
        <f t="shared" si="13"/>
        <v>0</v>
      </c>
      <c r="J148" s="17">
        <f t="shared" si="14"/>
        <v>0</v>
      </c>
      <c r="K148" s="16"/>
      <c r="L148" s="17">
        <f t="shared" si="15"/>
        <v>0</v>
      </c>
    </row>
    <row r="149" spans="1:12" x14ac:dyDescent="0.25">
      <c r="A149" s="9" t="s">
        <v>21</v>
      </c>
      <c r="B149" s="29" t="s">
        <v>223</v>
      </c>
      <c r="C149" s="9">
        <v>369</v>
      </c>
      <c r="D149" s="9">
        <v>3060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4"/>
        <v>3060</v>
      </c>
      <c r="K149" s="16"/>
      <c r="L149" s="17">
        <f t="shared" si="15"/>
        <v>0</v>
      </c>
    </row>
    <row r="150" spans="1:12" ht="15.75" x14ac:dyDescent="0.25">
      <c r="J150" s="21">
        <f>SUM(J4:J149)</f>
        <v>1007983.0456399999</v>
      </c>
      <c r="L150" s="21">
        <f>SUM(L4:L149)</f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3:O84"/>
  <sheetViews>
    <sheetView topLeftCell="C1" zoomScale="85" zoomScaleNormal="85" workbookViewId="0">
      <selection activeCell="K36" sqref="K36"/>
    </sheetView>
  </sheetViews>
  <sheetFormatPr defaultRowHeight="15" x14ac:dyDescent="0.25"/>
  <cols>
    <col min="1" max="1" width="38.85546875" customWidth="1"/>
    <col min="2" max="2" width="58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29.53</v>
      </c>
      <c r="H4" s="9">
        <f>E4-G4</f>
        <v>39.14</v>
      </c>
      <c r="I4" s="10">
        <f>G4/E4</f>
        <v>0.43002766855977864</v>
      </c>
      <c r="J4" s="17">
        <f>D4*G4</f>
        <v>1594.6200000000001</v>
      </c>
      <c r="K4" s="16"/>
      <c r="L4" s="17">
        <f>D4*E4*K4</f>
        <v>0</v>
      </c>
      <c r="N4" s="17" t="s">
        <v>17</v>
      </c>
      <c r="O4" s="17">
        <f>SUMIF($A$4:$A$1437,"AAIDHUL MIAH",$L$4:$L$1437)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SUMIF($A$4:$A$1437,"EBI ABRAHAM",$L$4:$L$1437)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SUMIF($A$4:$A$1437,"JMJ WATERPROOING ENTERPRISES",$L$4:$L$1437)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SUMIF($A$4:$A$1437,"KRIUTTIBAS DAS",$L$4:$L$1437)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SUMIF($A$4:$A$1437,"LEGENDRY LANDSCAPE",$L$4:$L$1437)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SUMIF($A$4:$A$1437,"MANJUNATHA P",$L$4:$L$1437)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SUMIF($A$4:$A$1437,"NAGARAJ",$L$4:$L$1437)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SUMIF($A$4:$A$1437,"PRAKASH H N",$L$4:$L$1437)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SUMIF($A$4:$A$1437,"RAMAKRUSHNA PRADHAN",$L$4:$L$1437)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SUMIF($A$4:$A$1437,"RUPAK NAYAK",$L$4:$L$1437)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0</v>
      </c>
      <c r="H14" s="9">
        <f t="shared" si="0"/>
        <v>68.67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SUMIF($A$4:$A$1437,"SANTOSH KUMAR",$L$4:$L$1437)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SUMIF($A$4:$A$1437,"SARAT BARMAN",$L$4:$L$1437)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SUMIF($A$4:$A$1437,"SAVITA DEVI",$L$4:$L$1437)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SUMIF($A$4:$A$1437,"SHOKAT",$L$4:$L$1437)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SUMIF($A$4:$A$1437,"SHREE DM STEEL FURNITURE AND INTERIOR",$L$4:$L$1437)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SUMIF($A$4:$A$1437,"SK ANSAR HOSSIAN",$L$4:$L$1437)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SUMIF($A$4:$A$1437,"SREE VINAYAKA ELECTRICALS",$L$4:$L$1437)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SUMIF($A$4:$A$1437,"SRI CHOWDESHWARI WATER SUPPLY",$L$4:$L$1437)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SUMIF($A$4:$A$1437,"SUBHASMITA DAS",$L$4:$L$1437)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0</v>
      </c>
      <c r="H23" s="9">
        <f t="shared" si="0"/>
        <v>1.2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SUMIF($A$4:$A$1437,"UDHABHAI R PARMAR",$L$4:$L$1437)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0.14000000000000001</v>
      </c>
      <c r="H24" s="9">
        <f t="shared" si="0"/>
        <v>3.999999999999998E-2</v>
      </c>
      <c r="I24" s="10">
        <f t="shared" si="1"/>
        <v>0.7777777777777779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SUMIF($A$4:$A$1437,"V VENKATANARAYANA",$L$4:$L$1437)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SUMIF($A$4:$A$1437,"YELLAPPA C",$L$4:$L$1437)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SUMIF($A$4:$A$1437,"RABIUL MOLLA",$L$4:$L$1437)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SUMIF($A$4:$A$1437,"KOUSHIK MANDAL",$L$4:$L$1437)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SUMIF($A$4:$A$1437,"SHEKAR T",$L$4:$L$1437)</f>
        <v>0</v>
      </c>
    </row>
    <row r="29" spans="1:15" ht="45" x14ac:dyDescent="0.25">
      <c r="A29" s="9" t="s">
        <v>82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f>E29</f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0</v>
      </c>
    </row>
    <row r="30" spans="1:15" ht="15.75" x14ac:dyDescent="0.25">
      <c r="A30" s="9" t="s">
        <v>82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0</v>
      </c>
      <c r="H30" s="9">
        <f t="shared" si="0"/>
        <v>129.11000000000001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  <c r="N30" s="51" t="s">
        <v>472</v>
      </c>
      <c r="O30" s="21">
        <f>SUM(O4:O28)</f>
        <v>0</v>
      </c>
    </row>
    <row r="31" spans="1:15" x14ac:dyDescent="0.25">
      <c r="A31" s="9" t="s">
        <v>82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0</v>
      </c>
      <c r="H31" s="9">
        <f t="shared" si="0"/>
        <v>12.27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82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82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f>E36</f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82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0</v>
      </c>
      <c r="H37" s="9">
        <f t="shared" si="0"/>
        <v>15.33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82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0</v>
      </c>
      <c r="H38" s="9">
        <f t="shared" si="0"/>
        <v>1.57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82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</v>
      </c>
      <c r="H39" s="9">
        <f t="shared" si="0"/>
        <v>0.96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0.47</v>
      </c>
      <c r="F40" s="9" t="s">
        <v>16</v>
      </c>
      <c r="G40" s="9">
        <v>0</v>
      </c>
      <c r="H40" s="9">
        <f t="shared" si="0"/>
        <v>0.47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0.88</v>
      </c>
      <c r="F41" s="9" t="s">
        <v>16</v>
      </c>
      <c r="G41" s="9">
        <v>0</v>
      </c>
      <c r="H41" s="9">
        <f t="shared" si="0"/>
        <v>0.88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</v>
      </c>
      <c r="H42" s="9">
        <f t="shared" si="0"/>
        <v>0.18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10000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82</v>
      </c>
      <c r="B44" s="29" t="s">
        <v>124</v>
      </c>
      <c r="C44" s="9">
        <v>84</v>
      </c>
      <c r="D44" s="9">
        <v>322.92</v>
      </c>
      <c r="E44" s="9">
        <v>39.24</v>
      </c>
      <c r="F44" s="9" t="s">
        <v>10</v>
      </c>
      <c r="G44" s="9">
        <v>0</v>
      </c>
      <c r="H44" s="9">
        <f t="shared" si="0"/>
        <v>39.24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82</v>
      </c>
      <c r="B45" s="29" t="s">
        <v>125</v>
      </c>
      <c r="C45" s="9">
        <v>85</v>
      </c>
      <c r="D45" s="9">
        <v>322.92</v>
      </c>
      <c r="E45" s="9">
        <v>107.8</v>
      </c>
      <c r="F45" s="9" t="s">
        <v>10</v>
      </c>
      <c r="G45" s="9">
        <v>0</v>
      </c>
      <c r="H45" s="9">
        <f t="shared" si="0"/>
        <v>107.8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82</v>
      </c>
      <c r="B46" s="29" t="s">
        <v>126</v>
      </c>
      <c r="C46" s="9">
        <v>86</v>
      </c>
      <c r="D46" s="9">
        <v>322.92</v>
      </c>
      <c r="E46" s="9">
        <v>12.27</v>
      </c>
      <c r="F46" s="9" t="s">
        <v>10</v>
      </c>
      <c r="G46" s="9">
        <v>0</v>
      </c>
      <c r="H46" s="9">
        <f t="shared" si="0"/>
        <v>12.27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82</v>
      </c>
      <c r="B47" s="29" t="s">
        <v>127</v>
      </c>
      <c r="C47" s="9">
        <v>87</v>
      </c>
      <c r="D47" s="9">
        <v>322.92</v>
      </c>
      <c r="E47" s="9">
        <v>9.8149999999999995</v>
      </c>
      <c r="F47" s="9" t="s">
        <v>10</v>
      </c>
      <c r="G47" s="9">
        <v>0</v>
      </c>
      <c r="H47" s="9">
        <f t="shared" si="0"/>
        <v>9.8149999999999995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82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0</v>
      </c>
      <c r="H48" s="9">
        <f t="shared" si="0"/>
        <v>2.21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82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0</v>
      </c>
      <c r="H49" s="9">
        <f t="shared" si="0"/>
        <v>12.13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82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0</v>
      </c>
      <c r="H50" s="9">
        <f t="shared" si="0"/>
        <v>1.57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82</v>
      </c>
      <c r="B51" s="29" t="s">
        <v>131</v>
      </c>
      <c r="C51" s="9">
        <v>93</v>
      </c>
      <c r="D51" s="9">
        <v>1500</v>
      </c>
      <c r="E51" s="9">
        <v>0.87</v>
      </c>
      <c r="F51" s="9" t="s">
        <v>14</v>
      </c>
      <c r="G51" s="9">
        <v>0</v>
      </c>
      <c r="H51" s="9">
        <f t="shared" si="0"/>
        <v>0.87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</v>
      </c>
      <c r="H52" s="9">
        <f t="shared" si="0"/>
        <v>0.13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</v>
      </c>
      <c r="H53" s="9">
        <f t="shared" si="0"/>
        <v>0.19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7000</v>
      </c>
      <c r="E54" s="9">
        <v>2.9000000000000001E-2</v>
      </c>
      <c r="F54" s="9" t="s">
        <v>16</v>
      </c>
      <c r="G54" s="9">
        <v>0</v>
      </c>
      <c r="H54" s="9">
        <f t="shared" si="0"/>
        <v>2.9000000000000001E-2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82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0</v>
      </c>
      <c r="H55" s="9">
        <f t="shared" si="0"/>
        <v>10.8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82</v>
      </c>
      <c r="B56" s="29" t="s">
        <v>136</v>
      </c>
      <c r="C56" s="9">
        <v>107</v>
      </c>
      <c r="D56" s="9">
        <v>322.92</v>
      </c>
      <c r="E56" s="9">
        <v>24.14</v>
      </c>
      <c r="F56" s="9" t="s">
        <v>10</v>
      </c>
      <c r="G56" s="9">
        <v>0</v>
      </c>
      <c r="H56" s="9">
        <f t="shared" si="0"/>
        <v>24.14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82</v>
      </c>
      <c r="B57" s="29" t="s">
        <v>137</v>
      </c>
      <c r="C57" s="9">
        <v>108</v>
      </c>
      <c r="D57" s="9">
        <v>322.92</v>
      </c>
      <c r="E57" s="9">
        <v>1.89</v>
      </c>
      <c r="F57" s="9" t="s">
        <v>10</v>
      </c>
      <c r="G57" s="9">
        <v>0</v>
      </c>
      <c r="H57" s="9">
        <f t="shared" si="0"/>
        <v>1.89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</v>
      </c>
      <c r="H58" s="9">
        <f t="shared" si="0"/>
        <v>0.61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82</v>
      </c>
      <c r="B59" s="29" t="s">
        <v>139</v>
      </c>
      <c r="C59" s="9">
        <v>112</v>
      </c>
      <c r="D59" s="9">
        <v>225</v>
      </c>
      <c r="E59" s="9">
        <v>2.37</v>
      </c>
      <c r="F59" s="9" t="s">
        <v>14</v>
      </c>
      <c r="G59" s="9">
        <v>0</v>
      </c>
      <c r="H59" s="9">
        <f t="shared" si="0"/>
        <v>2.37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82</v>
      </c>
      <c r="B60" s="29" t="s">
        <v>139</v>
      </c>
      <c r="C60" s="9">
        <v>113</v>
      </c>
      <c r="D60" s="9">
        <v>1500</v>
      </c>
      <c r="E60" s="9">
        <v>0.38</v>
      </c>
      <c r="F60" s="9" t="s">
        <v>14</v>
      </c>
      <c r="G60" s="9">
        <v>0</v>
      </c>
      <c r="H60" s="9">
        <f t="shared" si="0"/>
        <v>0.38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82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0</v>
      </c>
      <c r="H61" s="9">
        <f t="shared" si="0"/>
        <v>44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82</v>
      </c>
      <c r="B63" s="29" t="s">
        <v>142</v>
      </c>
      <c r="C63" s="9">
        <v>120</v>
      </c>
      <c r="D63" s="9">
        <v>193.75200000000001</v>
      </c>
      <c r="E63" s="9">
        <v>108.14700000000001</v>
      </c>
      <c r="F63" s="9" t="s">
        <v>10</v>
      </c>
      <c r="G63" s="9">
        <v>0</v>
      </c>
      <c r="H63" s="9">
        <f t="shared" si="0"/>
        <v>108.14700000000001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82</v>
      </c>
      <c r="B64" s="29" t="s">
        <v>143</v>
      </c>
      <c r="C64" s="9">
        <v>124</v>
      </c>
      <c r="D64" s="9">
        <v>193.75200000000001</v>
      </c>
      <c r="E64" s="9">
        <v>133.756</v>
      </c>
      <c r="F64" s="9" t="s">
        <v>10</v>
      </c>
      <c r="G64" s="9">
        <v>0</v>
      </c>
      <c r="H64" s="9">
        <f t="shared" si="0"/>
        <v>133.756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82</v>
      </c>
      <c r="B65" s="29" t="s">
        <v>144</v>
      </c>
      <c r="C65" s="9">
        <v>129</v>
      </c>
      <c r="D65" s="9">
        <v>193.75200000000001</v>
      </c>
      <c r="E65" s="9">
        <v>62.972999999999999</v>
      </c>
      <c r="F65" s="9" t="s">
        <v>10</v>
      </c>
      <c r="G65" s="9">
        <v>0</v>
      </c>
      <c r="H65" s="9">
        <f t="shared" si="0"/>
        <v>62.972999999999999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82</v>
      </c>
      <c r="B66" s="29" t="s">
        <v>145</v>
      </c>
      <c r="C66" s="9">
        <v>133</v>
      </c>
      <c r="D66" s="9">
        <v>65.599999999999994</v>
      </c>
      <c r="E66" s="9">
        <v>30.1</v>
      </c>
      <c r="F66" s="9" t="s">
        <v>19</v>
      </c>
      <c r="G66" s="9">
        <v>0</v>
      </c>
      <c r="H66" s="9">
        <f t="shared" si="0"/>
        <v>30.1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82</v>
      </c>
      <c r="B67" s="29" t="s">
        <v>146</v>
      </c>
      <c r="C67" s="9">
        <v>137</v>
      </c>
      <c r="D67" s="9">
        <v>65.599999999999994</v>
      </c>
      <c r="E67" s="9">
        <v>66.89</v>
      </c>
      <c r="F67" s="9" t="s">
        <v>19</v>
      </c>
      <c r="G67" s="9">
        <v>0</v>
      </c>
      <c r="H67" s="9">
        <f t="shared" si="0"/>
        <v>66.89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82</v>
      </c>
      <c r="B68" s="29" t="s">
        <v>276</v>
      </c>
      <c r="C68" s="9">
        <v>138</v>
      </c>
      <c r="D68" s="9">
        <v>161.46</v>
      </c>
      <c r="E68" s="9">
        <v>0.5</v>
      </c>
      <c r="F68" s="9" t="s">
        <v>10</v>
      </c>
      <c r="G68" s="9">
        <v>0</v>
      </c>
      <c r="H68" s="9">
        <f t="shared" si="0"/>
        <v>0.5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82</v>
      </c>
      <c r="B69" s="29" t="s">
        <v>147</v>
      </c>
      <c r="C69" s="9">
        <v>140</v>
      </c>
      <c r="D69" s="9">
        <v>10.76</v>
      </c>
      <c r="E69" s="9">
        <v>197</v>
      </c>
      <c r="F69" s="9" t="s">
        <v>10</v>
      </c>
      <c r="G69" s="9">
        <v>0</v>
      </c>
      <c r="H69" s="9">
        <f t="shared" ref="H69:H83" si="4">E69-G69</f>
        <v>197</v>
      </c>
      <c r="I69" s="10">
        <f t="shared" ref="I69:I83" si="5">G69/E69</f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82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0</v>
      </c>
      <c r="H70" s="9">
        <f t="shared" si="4"/>
        <v>59.84</v>
      </c>
      <c r="I70" s="10">
        <f t="shared" si="5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82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0</v>
      </c>
      <c r="H71" s="9">
        <f t="shared" si="4"/>
        <v>176.74</v>
      </c>
      <c r="I71" s="10">
        <f t="shared" si="5"/>
        <v>0</v>
      </c>
      <c r="J71" s="17">
        <f t="shared" ref="J71:J83" si="6">D71*G71</f>
        <v>0</v>
      </c>
      <c r="K71" s="16"/>
      <c r="L71" s="17">
        <f t="shared" ref="L71:L83" si="7">D71*E71*K71</f>
        <v>0</v>
      </c>
    </row>
    <row r="72" spans="1:12" x14ac:dyDescent="0.25">
      <c r="A72" s="9" t="s">
        <v>82</v>
      </c>
      <c r="B72" s="29" t="s">
        <v>150</v>
      </c>
      <c r="C72" s="9">
        <v>147</v>
      </c>
      <c r="D72" s="9">
        <v>193.75200000000001</v>
      </c>
      <c r="E72" s="9">
        <v>177.87</v>
      </c>
      <c r="F72" s="9" t="s">
        <v>10</v>
      </c>
      <c r="G72" s="9">
        <v>0</v>
      </c>
      <c r="H72" s="9">
        <f t="shared" si="4"/>
        <v>177.87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82</v>
      </c>
      <c r="B73" s="29" t="s">
        <v>152</v>
      </c>
      <c r="C73" s="9">
        <v>151</v>
      </c>
      <c r="D73" s="9">
        <v>139.93199999999999</v>
      </c>
      <c r="E73" s="9">
        <v>81.650000000000006</v>
      </c>
      <c r="F73" s="9" t="s">
        <v>10</v>
      </c>
      <c r="G73" s="9">
        <v>0</v>
      </c>
      <c r="H73" s="9">
        <f t="shared" si="4"/>
        <v>81.650000000000006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82</v>
      </c>
      <c r="B74" s="29" t="s">
        <v>153</v>
      </c>
      <c r="C74" s="9">
        <v>152</v>
      </c>
      <c r="D74" s="9">
        <v>139.93199999999999</v>
      </c>
      <c r="E74" s="9">
        <v>258.14999999999998</v>
      </c>
      <c r="F74" s="9" t="s">
        <v>10</v>
      </c>
      <c r="G74" s="9">
        <v>0</v>
      </c>
      <c r="H74" s="9">
        <f t="shared" si="4"/>
        <v>258.14999999999998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82</v>
      </c>
      <c r="B75" s="29" t="s">
        <v>154</v>
      </c>
      <c r="C75" s="9">
        <v>156</v>
      </c>
      <c r="D75" s="9">
        <v>193.75200000000001</v>
      </c>
      <c r="E75" s="9">
        <v>126.32</v>
      </c>
      <c r="F75" s="9" t="s">
        <v>10</v>
      </c>
      <c r="G75" s="9">
        <v>0</v>
      </c>
      <c r="H75" s="9">
        <f t="shared" si="4"/>
        <v>126.32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82</v>
      </c>
      <c r="B76" s="29" t="s">
        <v>155</v>
      </c>
      <c r="C76" s="9">
        <v>160</v>
      </c>
      <c r="D76" s="9">
        <v>139.93199999999999</v>
      </c>
      <c r="E76" s="9">
        <v>9.76</v>
      </c>
      <c r="F76" s="9" t="s">
        <v>10</v>
      </c>
      <c r="G76" s="9">
        <v>0</v>
      </c>
      <c r="H76" s="9">
        <f t="shared" si="4"/>
        <v>9.76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82</v>
      </c>
      <c r="B77" s="29" t="s">
        <v>156</v>
      </c>
      <c r="C77" s="9">
        <v>161</v>
      </c>
      <c r="D77" s="9">
        <v>139.93199999999999</v>
      </c>
      <c r="E77" s="9">
        <v>34.159999999999997</v>
      </c>
      <c r="F77" s="9" t="s">
        <v>10</v>
      </c>
      <c r="G77" s="9">
        <v>0</v>
      </c>
      <c r="H77" s="9">
        <f t="shared" si="4"/>
        <v>34.159999999999997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82</v>
      </c>
      <c r="B78" s="29" t="s">
        <v>157</v>
      </c>
      <c r="C78" s="9">
        <v>165</v>
      </c>
      <c r="D78" s="9">
        <v>193.75200000000001</v>
      </c>
      <c r="E78" s="9">
        <v>117.1</v>
      </c>
      <c r="F78" s="9" t="s">
        <v>10</v>
      </c>
      <c r="G78" s="9">
        <v>0</v>
      </c>
      <c r="H78" s="9">
        <f t="shared" si="4"/>
        <v>117.1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30</v>
      </c>
      <c r="B79" s="29" t="s">
        <v>214</v>
      </c>
      <c r="C79" s="9">
        <v>277</v>
      </c>
      <c r="D79" s="9">
        <v>34</v>
      </c>
      <c r="E79" s="9">
        <v>76.528999999999996</v>
      </c>
      <c r="F79" s="9" t="s">
        <v>31</v>
      </c>
      <c r="G79" s="9">
        <v>0</v>
      </c>
      <c r="H79" s="9">
        <f t="shared" si="4"/>
        <v>76.528999999999996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30</v>
      </c>
      <c r="B80" s="29" t="s">
        <v>215</v>
      </c>
      <c r="C80" s="9">
        <v>278</v>
      </c>
      <c r="D80" s="9">
        <v>77</v>
      </c>
      <c r="E80" s="9">
        <v>29.302600000000002</v>
      </c>
      <c r="F80" s="9" t="s">
        <v>31</v>
      </c>
      <c r="G80" s="9">
        <v>29.3</v>
      </c>
      <c r="H80" s="9">
        <f t="shared" si="4"/>
        <v>2.6000000000010459E-3</v>
      </c>
      <c r="I80" s="10">
        <f t="shared" si="5"/>
        <v>0.99991127067222696</v>
      </c>
      <c r="J80" s="17">
        <f t="shared" si="6"/>
        <v>2256.1</v>
      </c>
      <c r="K80" s="16"/>
      <c r="L80" s="17">
        <f t="shared" si="7"/>
        <v>0</v>
      </c>
    </row>
    <row r="81" spans="1:12" x14ac:dyDescent="0.25">
      <c r="A81" s="9" t="s">
        <v>30</v>
      </c>
      <c r="B81" s="29" t="s">
        <v>216</v>
      </c>
      <c r="C81" s="9">
        <v>279</v>
      </c>
      <c r="D81" s="9">
        <v>23</v>
      </c>
      <c r="E81" s="9">
        <v>66</v>
      </c>
      <c r="F81" s="9" t="s">
        <v>23</v>
      </c>
      <c r="G81" s="9">
        <v>0</v>
      </c>
      <c r="H81" s="9">
        <f t="shared" si="4"/>
        <v>66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30</v>
      </c>
      <c r="B82" s="29" t="s">
        <v>217</v>
      </c>
      <c r="C82" s="9">
        <v>280</v>
      </c>
      <c r="D82" s="9">
        <v>151</v>
      </c>
      <c r="E82" s="9">
        <v>17.375499999999999</v>
      </c>
      <c r="F82" s="9" t="s">
        <v>31</v>
      </c>
      <c r="G82" s="9">
        <v>0</v>
      </c>
      <c r="H82" s="9">
        <f t="shared" si="4"/>
        <v>17.375499999999999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219</v>
      </c>
      <c r="C83" s="9">
        <v>283</v>
      </c>
      <c r="D83" s="9">
        <v>400</v>
      </c>
      <c r="E83" s="9">
        <v>1</v>
      </c>
      <c r="F83" s="9" t="s">
        <v>12</v>
      </c>
      <c r="G83" s="9">
        <v>0</v>
      </c>
      <c r="H83" s="9">
        <f t="shared" si="4"/>
        <v>1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ht="15.75" x14ac:dyDescent="0.25">
      <c r="J84" s="53">
        <f>SUM(J4:J83)</f>
        <v>148111.7628</v>
      </c>
      <c r="L84" s="53">
        <f>SUM(L4:L83)</f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3:O85"/>
  <sheetViews>
    <sheetView topLeftCell="A70" zoomScale="85" zoomScaleNormal="85" workbookViewId="0">
      <pane xSplit="2" topLeftCell="H1" activePane="topRight" state="frozen"/>
      <selection activeCell="A7" sqref="A7"/>
      <selection pane="topRight" activeCell="K37" sqref="K37"/>
    </sheetView>
  </sheetViews>
  <sheetFormatPr defaultRowHeight="15" x14ac:dyDescent="0.25"/>
  <cols>
    <col min="1" max="1" width="33.85546875" customWidth="1"/>
    <col min="2" max="2" width="5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SUMIF($A$4:$A$1437,"AAIDHUL MIAH",$L$4:$L$1437)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SUMIF($A$4:$A$1437,"EBI ABRAHAM",$L$4:$L$1437)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SUMIF($A$4:$A$1437,"JMJ WATERPROOING ENTERPRISES",$L$4:$L$1437)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SUMIF($A$4:$A$1437,"KRIUTTIBAS DAS",$L$4:$L$1437)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SUMIF($A$4:$A$1437,"LEGENDRY LANDSCAPE",$L$4:$L$1437)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SUMIF($A$4:$A$1437,"MANJUNATHA P",$L$4:$L$1437)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SUMIF($A$4:$A$1437,"NAGARAJ",$L$4:$L$1437)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SUMIF($A$4:$A$1437,"PRAKASH H N",$L$4:$L$1437)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SUMIF($A$4:$A$1437,"RAMAKRUSHNA PRADHAN",$L$4:$L$1437)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SUMIF($A$4:$A$1437,"RUPAK NAYAK",$L$4:$L$1437)</f>
        <v>0</v>
      </c>
    </row>
    <row r="14" spans="1:15" x14ac:dyDescent="0.25">
      <c r="A14" s="9" t="s">
        <v>39</v>
      </c>
      <c r="B14" s="29" t="s">
        <v>93</v>
      </c>
      <c r="C14" s="9">
        <v>14</v>
      </c>
      <c r="D14" s="9">
        <v>22</v>
      </c>
      <c r="E14" s="9">
        <v>40</v>
      </c>
      <c r="F14" s="9" t="s">
        <v>10</v>
      </c>
      <c r="G14" s="9">
        <v>40</v>
      </c>
      <c r="H14" s="9">
        <f t="shared" si="0"/>
        <v>0</v>
      </c>
      <c r="I14" s="10">
        <f t="shared" si="1"/>
        <v>1</v>
      </c>
      <c r="J14" s="17">
        <f t="shared" si="2"/>
        <v>880</v>
      </c>
      <c r="K14" s="16"/>
      <c r="L14" s="17">
        <f t="shared" si="3"/>
        <v>0</v>
      </c>
      <c r="N14" s="17" t="s">
        <v>32</v>
      </c>
      <c r="O14" s="17">
        <f>SUMIF($A$4:$A$1437,"SANTOSH KUMAR",$L$4:$L$1437)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SUMIF($A$4:$A$1437,"SARAT BARMAN",$L$4:$L$1437)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7.95</v>
      </c>
      <c r="F16" s="9" t="s">
        <v>14</v>
      </c>
      <c r="G16" s="9">
        <v>7.95</v>
      </c>
      <c r="H16" s="9">
        <f t="shared" si="0"/>
        <v>0</v>
      </c>
      <c r="I16" s="10">
        <f t="shared" si="1"/>
        <v>1</v>
      </c>
      <c r="J16" s="17">
        <f t="shared" si="2"/>
        <v>1121.904</v>
      </c>
      <c r="K16" s="16"/>
      <c r="L16" s="17">
        <f t="shared" si="3"/>
        <v>0</v>
      </c>
      <c r="N16" s="17" t="s">
        <v>27</v>
      </c>
      <c r="O16" s="17">
        <f>SUMIF($A$4:$A$1437,"SAVITA DEVI",$L$4:$L$1437)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SUMIF($A$4:$A$1437,"SHOKAT",$L$4:$L$1437)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SUMIF($A$4:$A$1437,"SHREE DM STEEL FURNITURE AND INTERIOR",$L$4:$L$1437)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5.49</v>
      </c>
      <c r="H19" s="9">
        <f t="shared" si="0"/>
        <v>1.3769999999999998</v>
      </c>
      <c r="I19" s="10">
        <f t="shared" si="1"/>
        <v>0.79947575360419398</v>
      </c>
      <c r="J19" s="17">
        <f t="shared" si="2"/>
        <v>5490</v>
      </c>
      <c r="K19" s="16"/>
      <c r="L19" s="17">
        <f t="shared" si="3"/>
        <v>0</v>
      </c>
      <c r="N19" s="17" t="s">
        <v>333</v>
      </c>
      <c r="O19" s="17">
        <f>SUMIF($A$4:$A$1437,"SK ANSAR HOSSIAN",$L$4:$L$1437)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SUMIF($A$4:$A$1437,"SREE VINAYAKA ELECTRICALS",$L$4:$L$1437)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SUMIF($A$4:$A$1437,"SRI CHOWDESHWARI WATER SUPPLY",$L$4:$L$1437)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SUMIF($A$4:$A$1437,"SUBHASMITA DAS",$L$4:$L$1437)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SUMIF($A$4:$A$1437,"UDHABHAI R PARMAR",$L$4:$L$1437)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0</v>
      </c>
      <c r="H24" s="9">
        <f t="shared" si="0"/>
        <v>1.2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SUMIF($A$4:$A$1437,"V VENKATANARAYANA",$L$4:$L$1437)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0.14000000000000001</v>
      </c>
      <c r="H25" s="9">
        <f t="shared" si="0"/>
        <v>3.999999999999998E-2</v>
      </c>
      <c r="I25" s="10">
        <f t="shared" si="1"/>
        <v>0.7777777777777779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SUMIF($A$4:$A$1437,"YELLAPPA C",$L$4:$L$1437)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v>0</v>
      </c>
      <c r="H26" s="9">
        <f t="shared" si="0"/>
        <v>0.13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SUMIF($A$4:$A$1437,"RABIUL MOLLA",$L$4:$L$1437)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SUMIF($A$4:$A$1437,"KOUSHIK MANDAL",$L$4:$L$1437)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SUMIF($A$4:$A$1437,"SHEKAR T",$L$4:$L$1437)</f>
        <v>0</v>
      </c>
    </row>
    <row r="29" spans="1:15" ht="45" x14ac:dyDescent="0.25">
      <c r="A29" s="9" t="s">
        <v>66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0</v>
      </c>
    </row>
    <row r="30" spans="1:15" ht="15.75" x14ac:dyDescent="0.25">
      <c r="A30" s="9" t="s">
        <v>82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f>E30</f>
        <v>45.3</v>
      </c>
      <c r="H30" s="9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  <c r="N30" s="51" t="s">
        <v>472</v>
      </c>
      <c r="O30" s="21">
        <f>SUM(O4:O28)</f>
        <v>0</v>
      </c>
    </row>
    <row r="31" spans="1:15" x14ac:dyDescent="0.25">
      <c r="A31" s="9" t="s">
        <v>82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0</v>
      </c>
      <c r="H31" s="9">
        <f t="shared" si="0"/>
        <v>129.11000000000001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82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0</v>
      </c>
      <c r="H32" s="9">
        <f t="shared" si="0"/>
        <v>12.27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82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82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f>E37</f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82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0</v>
      </c>
      <c r="H38" s="9">
        <f t="shared" si="0"/>
        <v>15.33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82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0</v>
      </c>
      <c r="H39" s="9">
        <f t="shared" si="0"/>
        <v>1.57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82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</v>
      </c>
      <c r="H40" s="9">
        <f t="shared" si="0"/>
        <v>0.96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</v>
      </c>
      <c r="H41" s="9">
        <f t="shared" si="0"/>
        <v>0.47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</v>
      </c>
      <c r="H42" s="9">
        <f t="shared" si="0"/>
        <v>0.88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</v>
      </c>
      <c r="H43" s="9">
        <f t="shared" si="0"/>
        <v>0.18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82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0</v>
      </c>
      <c r="H45" s="9">
        <f t="shared" si="0"/>
        <v>39.24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82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0</v>
      </c>
      <c r="H46" s="9">
        <f t="shared" si="0"/>
        <v>107.8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82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0</v>
      </c>
      <c r="H47" s="9">
        <f t="shared" si="0"/>
        <v>12.27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82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0</v>
      </c>
      <c r="H48" s="9">
        <f t="shared" si="0"/>
        <v>9.8149999999999995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82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0</v>
      </c>
      <c r="H49" s="9">
        <f t="shared" si="0"/>
        <v>2.21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82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0</v>
      </c>
      <c r="H50" s="9">
        <f t="shared" si="0"/>
        <v>12.13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82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0</v>
      </c>
      <c r="H51" s="9">
        <f t="shared" si="0"/>
        <v>1.57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82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</v>
      </c>
      <c r="H53" s="9">
        <f t="shared" si="0"/>
        <v>0.13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</v>
      </c>
      <c r="H54" s="9">
        <f t="shared" si="0"/>
        <v>0.19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</v>
      </c>
      <c r="H55" s="9">
        <f t="shared" si="0"/>
        <v>2.9000000000000001E-2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82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0</v>
      </c>
      <c r="H56" s="9">
        <f t="shared" si="0"/>
        <v>10.8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82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0</v>
      </c>
      <c r="H57" s="9">
        <f t="shared" si="0"/>
        <v>24.14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0</v>
      </c>
      <c r="H58" s="9">
        <f t="shared" si="0"/>
        <v>1.89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82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</v>
      </c>
      <c r="H59" s="9">
        <f t="shared" si="0"/>
        <v>0.61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82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0</v>
      </c>
      <c r="H60" s="9">
        <f t="shared" si="0"/>
        <v>2.37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82</v>
      </c>
      <c r="B61" s="29" t="s">
        <v>139</v>
      </c>
      <c r="C61" s="9">
        <v>113</v>
      </c>
      <c r="D61" s="9">
        <v>1500</v>
      </c>
      <c r="E61" s="9">
        <v>0.38</v>
      </c>
      <c r="F61" s="9" t="s">
        <v>14</v>
      </c>
      <c r="G61" s="9">
        <v>0</v>
      </c>
      <c r="H61" s="9">
        <f t="shared" si="0"/>
        <v>0.38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82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0"/>
        <v>44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82</v>
      </c>
      <c r="B64" s="29" t="s">
        <v>142</v>
      </c>
      <c r="C64" s="9">
        <v>120</v>
      </c>
      <c r="D64" s="9">
        <v>193.75200000000001</v>
      </c>
      <c r="E64" s="9">
        <v>108.14700000000001</v>
      </c>
      <c r="F64" s="9" t="s">
        <v>10</v>
      </c>
      <c r="G64" s="9">
        <v>0</v>
      </c>
      <c r="H64" s="9">
        <f t="shared" si="0"/>
        <v>108.14700000000001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82</v>
      </c>
      <c r="B65" s="29" t="s">
        <v>143</v>
      </c>
      <c r="C65" s="9">
        <v>124</v>
      </c>
      <c r="D65" s="9">
        <v>193.75200000000001</v>
      </c>
      <c r="E65" s="9">
        <v>133.756</v>
      </c>
      <c r="F65" s="9" t="s">
        <v>10</v>
      </c>
      <c r="G65" s="9">
        <v>0</v>
      </c>
      <c r="H65" s="9">
        <f t="shared" si="0"/>
        <v>133.756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82</v>
      </c>
      <c r="B66" s="29" t="s">
        <v>144</v>
      </c>
      <c r="C66" s="9">
        <v>129</v>
      </c>
      <c r="D66" s="9">
        <v>193.75200000000001</v>
      </c>
      <c r="E66" s="9">
        <v>62.972999999999999</v>
      </c>
      <c r="F66" s="9" t="s">
        <v>10</v>
      </c>
      <c r="G66" s="9">
        <v>0</v>
      </c>
      <c r="H66" s="9">
        <f t="shared" si="0"/>
        <v>62.972999999999999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82</v>
      </c>
      <c r="B67" s="29" t="s">
        <v>145</v>
      </c>
      <c r="C67" s="9">
        <v>133</v>
      </c>
      <c r="D67" s="9">
        <v>65.599999999999994</v>
      </c>
      <c r="E67" s="9">
        <v>30.1</v>
      </c>
      <c r="F67" s="9" t="s">
        <v>19</v>
      </c>
      <c r="G67" s="9">
        <v>0</v>
      </c>
      <c r="H67" s="9">
        <f t="shared" si="0"/>
        <v>30.1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82</v>
      </c>
      <c r="B68" s="29" t="s">
        <v>146</v>
      </c>
      <c r="C68" s="9">
        <v>137</v>
      </c>
      <c r="D68" s="9">
        <v>65.599999999999994</v>
      </c>
      <c r="E68" s="9">
        <v>66.89</v>
      </c>
      <c r="F68" s="9" t="s">
        <v>19</v>
      </c>
      <c r="G68" s="9">
        <v>0</v>
      </c>
      <c r="H68" s="9">
        <f t="shared" si="0"/>
        <v>66.89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82</v>
      </c>
      <c r="B69" s="29" t="s">
        <v>276</v>
      </c>
      <c r="C69" s="9">
        <v>138</v>
      </c>
      <c r="D69" s="9">
        <v>161.46</v>
      </c>
      <c r="E69" s="9">
        <v>0.5</v>
      </c>
      <c r="F69" s="9" t="s">
        <v>10</v>
      </c>
      <c r="G69" s="9">
        <v>0</v>
      </c>
      <c r="H69" s="9">
        <f t="shared" ref="H69:H84" si="4">E69-G69</f>
        <v>0.5</v>
      </c>
      <c r="I69" s="10">
        <f t="shared" ref="I69:I84" si="5">G69/E69</f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82</v>
      </c>
      <c r="B70" s="29" t="s">
        <v>147</v>
      </c>
      <c r="C70" s="9">
        <v>140</v>
      </c>
      <c r="D70" s="9">
        <v>10.76</v>
      </c>
      <c r="E70" s="9">
        <v>197</v>
      </c>
      <c r="F70" s="9" t="s">
        <v>10</v>
      </c>
      <c r="G70" s="9">
        <v>0</v>
      </c>
      <c r="H70" s="9">
        <f t="shared" si="4"/>
        <v>197</v>
      </c>
      <c r="I70" s="10">
        <f t="shared" si="5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82</v>
      </c>
      <c r="B71" s="29" t="s">
        <v>148</v>
      </c>
      <c r="C71" s="9">
        <v>142</v>
      </c>
      <c r="D71" s="9">
        <v>139.93199999999999</v>
      </c>
      <c r="E71" s="9">
        <v>59.84</v>
      </c>
      <c r="F71" s="9" t="s">
        <v>10</v>
      </c>
      <c r="G71" s="9">
        <v>0</v>
      </c>
      <c r="H71" s="9">
        <f t="shared" si="4"/>
        <v>59.84</v>
      </c>
      <c r="I71" s="10">
        <f t="shared" si="5"/>
        <v>0</v>
      </c>
      <c r="J71" s="17">
        <f t="shared" ref="J71:J83" si="6">D71*G71</f>
        <v>0</v>
      </c>
      <c r="K71" s="16"/>
      <c r="L71" s="17">
        <f t="shared" ref="L71:L83" si="7">D71*E71*K71</f>
        <v>0</v>
      </c>
    </row>
    <row r="72" spans="1:12" x14ac:dyDescent="0.25">
      <c r="A72" s="9" t="s">
        <v>82</v>
      </c>
      <c r="B72" s="29" t="s">
        <v>149</v>
      </c>
      <c r="C72" s="9">
        <v>143</v>
      </c>
      <c r="D72" s="9">
        <v>139.93199999999999</v>
      </c>
      <c r="E72" s="9">
        <v>176.74</v>
      </c>
      <c r="F72" s="9" t="s">
        <v>10</v>
      </c>
      <c r="G72" s="9">
        <v>0</v>
      </c>
      <c r="H72" s="9">
        <f t="shared" si="4"/>
        <v>176.74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82</v>
      </c>
      <c r="B73" s="29" t="s">
        <v>150</v>
      </c>
      <c r="C73" s="9">
        <v>147</v>
      </c>
      <c r="D73" s="9">
        <v>193.75200000000001</v>
      </c>
      <c r="E73" s="9">
        <v>177.87</v>
      </c>
      <c r="F73" s="9" t="s">
        <v>10</v>
      </c>
      <c r="G73" s="9">
        <v>0</v>
      </c>
      <c r="H73" s="9">
        <f t="shared" si="4"/>
        <v>177.87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82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0</v>
      </c>
      <c r="H74" s="9">
        <f t="shared" si="4"/>
        <v>81.650000000000006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82</v>
      </c>
      <c r="B75" s="29" t="s">
        <v>153</v>
      </c>
      <c r="C75" s="9">
        <v>152</v>
      </c>
      <c r="D75" s="9">
        <v>139.93199999999999</v>
      </c>
      <c r="E75" s="9">
        <v>258.14999999999998</v>
      </c>
      <c r="F75" s="9" t="s">
        <v>10</v>
      </c>
      <c r="G75" s="9">
        <v>0</v>
      </c>
      <c r="H75" s="9">
        <f t="shared" si="4"/>
        <v>258.14999999999998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82</v>
      </c>
      <c r="B76" s="29" t="s">
        <v>154</v>
      </c>
      <c r="C76" s="9">
        <v>156</v>
      </c>
      <c r="D76" s="9">
        <v>193.75200000000001</v>
      </c>
      <c r="E76" s="9">
        <v>126.32</v>
      </c>
      <c r="F76" s="9" t="s">
        <v>10</v>
      </c>
      <c r="G76" s="9">
        <v>0</v>
      </c>
      <c r="H76" s="9">
        <f t="shared" si="4"/>
        <v>126.32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82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0</v>
      </c>
      <c r="H77" s="9">
        <f t="shared" si="4"/>
        <v>9.76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82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0</v>
      </c>
      <c r="H78" s="9">
        <f t="shared" si="4"/>
        <v>34.159999999999997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82</v>
      </c>
      <c r="B79" s="29" t="s">
        <v>157</v>
      </c>
      <c r="C79" s="9">
        <v>165</v>
      </c>
      <c r="D79" s="9">
        <v>193.75200000000001</v>
      </c>
      <c r="E79" s="9">
        <v>117.1</v>
      </c>
      <c r="F79" s="9" t="s">
        <v>10</v>
      </c>
      <c r="G79" s="9">
        <v>0</v>
      </c>
      <c r="H79" s="9">
        <f t="shared" si="4"/>
        <v>117.1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30</v>
      </c>
      <c r="B80" s="29" t="s">
        <v>214</v>
      </c>
      <c r="C80" s="9">
        <v>277</v>
      </c>
      <c r="D80" s="9">
        <v>34</v>
      </c>
      <c r="E80" s="9">
        <v>76.528999999999996</v>
      </c>
      <c r="F80" s="9" t="s">
        <v>31</v>
      </c>
      <c r="G80" s="9">
        <v>0</v>
      </c>
      <c r="H80" s="9">
        <f t="shared" si="4"/>
        <v>76.528999999999996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30</v>
      </c>
      <c r="B81" s="29" t="s">
        <v>215</v>
      </c>
      <c r="C81" s="9">
        <v>278</v>
      </c>
      <c r="D81" s="9">
        <v>77</v>
      </c>
      <c r="E81" s="9">
        <v>29.302600000000002</v>
      </c>
      <c r="F81" s="9" t="s">
        <v>31</v>
      </c>
      <c r="G81" s="9">
        <v>29.3</v>
      </c>
      <c r="H81" s="9">
        <f t="shared" si="4"/>
        <v>2.6000000000010459E-3</v>
      </c>
      <c r="I81" s="10">
        <f t="shared" si="5"/>
        <v>0.99991127067222696</v>
      </c>
      <c r="J81" s="17">
        <f t="shared" si="6"/>
        <v>2256.1</v>
      </c>
      <c r="K81" s="16"/>
      <c r="L81" s="17">
        <f t="shared" si="7"/>
        <v>0</v>
      </c>
    </row>
    <row r="82" spans="1:12" x14ac:dyDescent="0.25">
      <c r="A82" s="9" t="s">
        <v>30</v>
      </c>
      <c r="B82" s="29" t="s">
        <v>216</v>
      </c>
      <c r="C82" s="9">
        <v>279</v>
      </c>
      <c r="D82" s="9">
        <v>23</v>
      </c>
      <c r="E82" s="9">
        <v>66</v>
      </c>
      <c r="F82" s="9" t="s">
        <v>23</v>
      </c>
      <c r="G82" s="9">
        <v>0</v>
      </c>
      <c r="H82" s="9">
        <f t="shared" si="4"/>
        <v>66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30</v>
      </c>
      <c r="B83" s="29" t="s">
        <v>217</v>
      </c>
      <c r="C83" s="9">
        <v>280</v>
      </c>
      <c r="D83" s="9">
        <v>151</v>
      </c>
      <c r="E83" s="9">
        <v>17.375499999999999</v>
      </c>
      <c r="F83" s="9" t="s">
        <v>31</v>
      </c>
      <c r="G83" s="9">
        <v>0</v>
      </c>
      <c r="H83" s="9">
        <f t="shared" si="4"/>
        <v>17.375499999999999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219</v>
      </c>
      <c r="C84" s="9">
        <v>283</v>
      </c>
      <c r="D84" s="9">
        <v>400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5"/>
        <v>0</v>
      </c>
      <c r="J84" s="17">
        <f t="shared" ref="J84" si="8">D84*G84</f>
        <v>0</v>
      </c>
      <c r="K84" s="16"/>
      <c r="L84" s="17">
        <f t="shared" ref="L84" si="9">D84*E84*K84</f>
        <v>0</v>
      </c>
    </row>
    <row r="85" spans="1:12" ht="15.75" x14ac:dyDescent="0.25">
      <c r="J85" s="53">
        <f>SUM(J4:J84)</f>
        <v>146017.1428</v>
      </c>
      <c r="L85" s="53">
        <f>SUM(L4:L84)</f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3:O87"/>
  <sheetViews>
    <sheetView topLeftCell="A49" zoomScale="85" zoomScaleNormal="85" workbookViewId="0">
      <pane xSplit="2" topLeftCell="H1" activePane="topRight" state="frozen"/>
      <selection activeCell="A16" sqref="A16"/>
      <selection pane="topRight" activeCell="M64" sqref="M64"/>
    </sheetView>
  </sheetViews>
  <sheetFormatPr defaultRowHeight="15" x14ac:dyDescent="0.25"/>
  <cols>
    <col min="1" max="1" width="29.85546875" customWidth="1"/>
    <col min="2" max="2" width="4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SUMIF($A$4:$A$1515,"AAIDHUL MIAH",$L$4:$L$1515)</f>
        <v>33606.601304000003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84" si="0">E5-G5</f>
        <v>0</v>
      </c>
      <c r="I5" s="10">
        <f t="shared" ref="I5:I84" si="1">G5/E5</f>
        <v>1</v>
      </c>
      <c r="J5" s="17">
        <f t="shared" ref="J5:J84" si="2">D5*G5</f>
        <v>4000</v>
      </c>
      <c r="K5" s="16"/>
      <c r="L5" s="17">
        <f t="shared" ref="L5:L84" si="3">D5*E5*K5</f>
        <v>0</v>
      </c>
      <c r="N5" s="17" t="s">
        <v>36</v>
      </c>
      <c r="O5" s="17">
        <f>SUMIF($A$4:$A$1515,"EBI ABRAHAM",$L$4:$L$1515)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SUMIF($A$4:$A$1515,"JMJ WATERPROOING ENTERPRISES",$L$4:$L$1515)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SUMIF($A$4:$A$1515,"KRIUTTIBAS DAS",$L$4:$L$1515)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SUMIF($A$4:$A$1515,"LEGENDRY LANDSCAPE",$L$4:$L$1515)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SUMIF($A$4:$A$1515,"MANJUNATHA P",$L$4:$L$1515)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SUMIF($A$4:$A$1515,"NAGARAJ",$L$4:$L$1515)</f>
        <v>7795.2888000000003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SUMIF($A$4:$A$1515,"PRAKASH H N",$L$4:$L$1515)</f>
        <v>2000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28.67</v>
      </c>
      <c r="F12" s="9" t="s">
        <v>10</v>
      </c>
      <c r="G12" s="9">
        <v>28.67</v>
      </c>
      <c r="H12" s="9">
        <f t="shared" si="0"/>
        <v>0</v>
      </c>
      <c r="I12" s="10">
        <f t="shared" si="1"/>
        <v>1</v>
      </c>
      <c r="J12" s="17">
        <f t="shared" si="2"/>
        <v>630.74</v>
      </c>
      <c r="K12" s="16"/>
      <c r="L12" s="17">
        <f t="shared" si="3"/>
        <v>0</v>
      </c>
      <c r="N12" s="17" t="s">
        <v>30</v>
      </c>
      <c r="O12" s="17">
        <f>SUMIF($A$4:$A$1515,"RAMAKRUSHNA PRADHAN",$L$4:$L$1515)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SUMIF($A$4:$A$1515,"RUPAK NAYAK",$L$4:$L$1515)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SUMIF($A$4:$A$1515,"SANTOSH KUMAR",$L$4:$L$1515)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2670</v>
      </c>
      <c r="K15" s="16"/>
      <c r="L15" s="17">
        <f t="shared" si="3"/>
        <v>0</v>
      </c>
      <c r="N15" s="17" t="s">
        <v>9</v>
      </c>
      <c r="O15" s="17">
        <f>SUMIF($A$4:$A$1515,"SARAT BARMAN",$L$4:$L$1515)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5.84</v>
      </c>
      <c r="H16" s="9">
        <f t="shared" si="0"/>
        <v>1.0270000000000001</v>
      </c>
      <c r="I16" s="10">
        <f t="shared" si="1"/>
        <v>0.85044415319644673</v>
      </c>
      <c r="J16" s="17">
        <f t="shared" si="2"/>
        <v>5840</v>
      </c>
      <c r="K16" s="16"/>
      <c r="L16" s="17">
        <f t="shared" si="3"/>
        <v>0</v>
      </c>
      <c r="N16" s="17" t="s">
        <v>27</v>
      </c>
      <c r="O16" s="17">
        <f>SUMIF($A$4:$A$1515,"SAVITA DEVI",$L$4:$L$1515)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2025.0000000000002</v>
      </c>
      <c r="K17" s="16"/>
      <c r="L17" s="17">
        <f t="shared" si="3"/>
        <v>0</v>
      </c>
      <c r="N17" s="17" t="s">
        <v>20</v>
      </c>
      <c r="O17" s="17">
        <f>SUMIF($A$4:$A$1515,"SHOKAT",$L$4:$L$1515)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SUMIF($A$4:$A$1515,"SHREE DM STEEL FURNITURE AND INTERIOR",$L$4:$L$1515)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3975</v>
      </c>
      <c r="K19" s="16"/>
      <c r="L19" s="17">
        <f t="shared" si="3"/>
        <v>0</v>
      </c>
      <c r="N19" s="17" t="s">
        <v>333</v>
      </c>
      <c r="O19" s="17">
        <f>SUMIF($A$4:$A$1515,"SK ANSAR HOSSIAN",$L$4:$L$1515)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0.49</v>
      </c>
      <c r="F20" s="9" t="s">
        <v>16</v>
      </c>
      <c r="G20" s="9">
        <v>0.49</v>
      </c>
      <c r="H20" s="9">
        <f t="shared" si="0"/>
        <v>0</v>
      </c>
      <c r="I20" s="10">
        <f t="shared" si="1"/>
        <v>1</v>
      </c>
      <c r="J20" s="17">
        <f t="shared" si="2"/>
        <v>3675</v>
      </c>
      <c r="K20" s="16"/>
      <c r="L20" s="17">
        <f t="shared" si="3"/>
        <v>0</v>
      </c>
      <c r="N20" s="17" t="s">
        <v>28</v>
      </c>
      <c r="O20" s="17">
        <f>SUMIF($A$4:$A$1515,"SREE VINAYAKA ELECTRICALS",$L$4:$L$1515)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</v>
      </c>
      <c r="F21" s="9" t="s">
        <v>16</v>
      </c>
      <c r="G21" s="9">
        <v>1.2</v>
      </c>
      <c r="H21" s="9">
        <f t="shared" si="0"/>
        <v>0</v>
      </c>
      <c r="I21" s="10">
        <f t="shared" si="1"/>
        <v>1</v>
      </c>
      <c r="J21" s="17">
        <f t="shared" si="2"/>
        <v>9000</v>
      </c>
      <c r="K21" s="16"/>
      <c r="L21" s="17">
        <f t="shared" si="3"/>
        <v>0</v>
      </c>
      <c r="N21" s="17" t="s">
        <v>58</v>
      </c>
      <c r="O21" s="17">
        <f>SUMIF($A$4:$A$1515,"SRI CHOWDESHWARI WATER SUPPLY",$L$4:$L$1515)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SUMIF($A$4:$A$1515,"SUBHASMITA DAS",$L$4:$L$1515)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10000</v>
      </c>
      <c r="E23" s="9">
        <v>0.13</v>
      </c>
      <c r="F23" s="9" t="s">
        <v>16</v>
      </c>
      <c r="G23" s="9">
        <f>E23</f>
        <v>0.13</v>
      </c>
      <c r="H23" s="9">
        <f t="shared" si="0"/>
        <v>0</v>
      </c>
      <c r="I23" s="10">
        <f t="shared" si="1"/>
        <v>1</v>
      </c>
      <c r="J23" s="17">
        <f t="shared" si="2"/>
        <v>1300</v>
      </c>
      <c r="K23" s="16"/>
      <c r="L23" s="17">
        <f t="shared" si="3"/>
        <v>0</v>
      </c>
      <c r="N23" s="17" t="s">
        <v>80</v>
      </c>
      <c r="O23" s="17">
        <f>SUMIF($A$4:$A$1515,"UDHABHAI R PARMAR",$L$4:$L$1515)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322.92</v>
      </c>
      <c r="E24" s="9">
        <v>26.48</v>
      </c>
      <c r="F24" s="9" t="s">
        <v>10</v>
      </c>
      <c r="G24" s="9">
        <v>26.48</v>
      </c>
      <c r="H24" s="9">
        <f t="shared" si="0"/>
        <v>0</v>
      </c>
      <c r="I24" s="10">
        <f t="shared" si="1"/>
        <v>1</v>
      </c>
      <c r="J24" s="17">
        <f t="shared" si="2"/>
        <v>8550.9215999999997</v>
      </c>
      <c r="K24" s="16"/>
      <c r="L24" s="17">
        <f t="shared" si="3"/>
        <v>0</v>
      </c>
      <c r="N24" s="17" t="s">
        <v>15</v>
      </c>
      <c r="O24" s="17">
        <f>SUMIF($A$4:$A$1515,"V VENKATANARAYANA",$L$4:$L$1515)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322.92</v>
      </c>
      <c r="E25" s="9">
        <v>25.77</v>
      </c>
      <c r="F25" s="9" t="s">
        <v>10</v>
      </c>
      <c r="G25" s="9">
        <v>25.77</v>
      </c>
      <c r="H25" s="9">
        <f t="shared" si="0"/>
        <v>0</v>
      </c>
      <c r="I25" s="10">
        <f t="shared" si="1"/>
        <v>1</v>
      </c>
      <c r="J25" s="17">
        <f t="shared" si="2"/>
        <v>8321.6484</v>
      </c>
      <c r="K25" s="16"/>
      <c r="L25" s="17">
        <f t="shared" si="3"/>
        <v>0</v>
      </c>
      <c r="N25" s="17" t="s">
        <v>42</v>
      </c>
      <c r="O25" s="17">
        <f>SUMIF($A$4:$A$1515,"YELLAPPA C",$L$4:$L$1515)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322.92</v>
      </c>
      <c r="E26" s="9">
        <v>54.72</v>
      </c>
      <c r="F26" s="9" t="s">
        <v>10</v>
      </c>
      <c r="G26" s="9">
        <v>54.72</v>
      </c>
      <c r="H26" s="9">
        <f t="shared" si="0"/>
        <v>0</v>
      </c>
      <c r="I26" s="10">
        <f t="shared" si="1"/>
        <v>1</v>
      </c>
      <c r="J26" s="17">
        <f t="shared" si="2"/>
        <v>17670.182400000002</v>
      </c>
      <c r="K26" s="16"/>
      <c r="L26" s="17">
        <f t="shared" si="3"/>
        <v>0</v>
      </c>
      <c r="N26" s="17" t="s">
        <v>44</v>
      </c>
      <c r="O26" s="17">
        <f>SUMIF($A$4:$A$1515,"RABIUL MOLLA",$L$4:$L$1515)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322.92</v>
      </c>
      <c r="E27" s="9">
        <v>45.3</v>
      </c>
      <c r="F27" s="9" t="s">
        <v>10</v>
      </c>
      <c r="G27" s="9">
        <v>45.3</v>
      </c>
      <c r="H27" s="9">
        <f t="shared" si="0"/>
        <v>0</v>
      </c>
      <c r="I27" s="10">
        <f t="shared" si="1"/>
        <v>1</v>
      </c>
      <c r="J27" s="17">
        <f t="shared" si="2"/>
        <v>14628.276</v>
      </c>
      <c r="K27" s="16"/>
      <c r="L27" s="17">
        <f t="shared" si="3"/>
        <v>0</v>
      </c>
      <c r="N27" s="17" t="s">
        <v>40</v>
      </c>
      <c r="O27" s="17">
        <f>SUMIF($A$4:$A$1515,"KOUSHIK MANDAL",$L$4:$L$1515)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322.92</v>
      </c>
      <c r="E28" s="9">
        <v>129.11000000000001</v>
      </c>
      <c r="F28" s="9" t="s">
        <v>10</v>
      </c>
      <c r="G28" s="9">
        <v>129.11000000000001</v>
      </c>
      <c r="H28" s="9">
        <f t="shared" si="0"/>
        <v>0</v>
      </c>
      <c r="I28" s="10">
        <f t="shared" si="1"/>
        <v>1</v>
      </c>
      <c r="J28" s="17">
        <f t="shared" si="2"/>
        <v>41692.201200000003</v>
      </c>
      <c r="K28" s="16"/>
      <c r="L28" s="17">
        <f t="shared" si="3"/>
        <v>0</v>
      </c>
      <c r="N28" s="17" t="s">
        <v>34</v>
      </c>
      <c r="O28" s="17">
        <f>SUMIF($A$4:$A$1515,"SHEKAR T",$L$4:$L$1515)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322.92</v>
      </c>
      <c r="E29" s="9">
        <v>12.27</v>
      </c>
      <c r="F29" s="9" t="s">
        <v>10</v>
      </c>
      <c r="G29" s="9">
        <v>12.27</v>
      </c>
      <c r="H29" s="9">
        <f t="shared" si="0"/>
        <v>0</v>
      </c>
      <c r="I29" s="10">
        <f t="shared" si="1"/>
        <v>1</v>
      </c>
      <c r="J29" s="17">
        <f t="shared" si="2"/>
        <v>3962.2284</v>
      </c>
      <c r="K29" s="16"/>
      <c r="L29" s="17">
        <f t="shared" si="3"/>
        <v>0</v>
      </c>
      <c r="N29" s="51" t="s">
        <v>472</v>
      </c>
      <c r="O29" s="21">
        <f>SUM(O4:O28)</f>
        <v>43401.890104000006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322.92</v>
      </c>
      <c r="E30" s="9">
        <v>9.2505000000000006</v>
      </c>
      <c r="F30" s="9" t="s">
        <v>10</v>
      </c>
      <c r="G30" s="9">
        <v>9.25</v>
      </c>
      <c r="H30" s="9">
        <f t="shared" si="0"/>
        <v>5.0000000000061107E-4</v>
      </c>
      <c r="I30" s="10">
        <f t="shared" si="1"/>
        <v>0.99994594886762866</v>
      </c>
      <c r="J30" s="17">
        <f t="shared" si="2"/>
        <v>2987.01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9.08</v>
      </c>
      <c r="F31" s="9" t="s">
        <v>14</v>
      </c>
      <c r="G31" s="9">
        <v>9.08</v>
      </c>
      <c r="H31" s="9">
        <f t="shared" si="0"/>
        <v>0</v>
      </c>
      <c r="I31" s="10">
        <f t="shared" si="1"/>
        <v>1</v>
      </c>
      <c r="J31" s="17">
        <f t="shared" si="2"/>
        <v>2043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1.7</v>
      </c>
      <c r="F32" s="9" t="s">
        <v>14</v>
      </c>
      <c r="G32" s="9">
        <v>1.7</v>
      </c>
      <c r="H32" s="9">
        <f t="shared" si="0"/>
        <v>0</v>
      </c>
      <c r="I32" s="10">
        <f t="shared" si="1"/>
        <v>1</v>
      </c>
      <c r="J32" s="17">
        <f t="shared" si="2"/>
        <v>2550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</v>
      </c>
      <c r="F33" s="9" t="s">
        <v>14</v>
      </c>
      <c r="G33" s="9">
        <v>4</v>
      </c>
      <c r="H33" s="9">
        <f t="shared" si="0"/>
        <v>0</v>
      </c>
      <c r="I33" s="10">
        <f t="shared" si="1"/>
        <v>1</v>
      </c>
      <c r="J33" s="17">
        <f t="shared" si="2"/>
        <v>3600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3.26</v>
      </c>
      <c r="F34" s="9" t="s">
        <v>14</v>
      </c>
      <c r="G34" s="9">
        <v>3.26</v>
      </c>
      <c r="H34" s="9">
        <f t="shared" si="0"/>
        <v>0</v>
      </c>
      <c r="I34" s="10">
        <f t="shared" si="1"/>
        <v>1</v>
      </c>
      <c r="J34" s="17">
        <f t="shared" si="2"/>
        <v>6520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15.33</v>
      </c>
      <c r="F35" s="9" t="s">
        <v>14</v>
      </c>
      <c r="G35" s="9">
        <v>15.33</v>
      </c>
      <c r="H35" s="9">
        <f t="shared" si="0"/>
        <v>0</v>
      </c>
      <c r="I35" s="10">
        <f t="shared" si="1"/>
        <v>1</v>
      </c>
      <c r="J35" s="17">
        <f t="shared" si="2"/>
        <v>3449.25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1.57</v>
      </c>
      <c r="F36" s="9" t="s">
        <v>14</v>
      </c>
      <c r="G36" s="9">
        <v>1.57</v>
      </c>
      <c r="H36" s="9">
        <f t="shared" si="0"/>
        <v>0</v>
      </c>
      <c r="I36" s="10">
        <f t="shared" si="1"/>
        <v>1</v>
      </c>
      <c r="J36" s="17">
        <f t="shared" si="2"/>
        <v>3140</v>
      </c>
      <c r="K36" s="16"/>
      <c r="L36" s="17">
        <f t="shared" si="3"/>
        <v>0</v>
      </c>
    </row>
    <row r="37" spans="1:12" x14ac:dyDescent="0.25">
      <c r="A37" s="9" t="s">
        <v>17</v>
      </c>
      <c r="B37" s="29" t="s">
        <v>118</v>
      </c>
      <c r="C37" s="9">
        <v>63</v>
      </c>
      <c r="D37" s="9">
        <v>3000</v>
      </c>
      <c r="E37" s="9">
        <v>0.61</v>
      </c>
      <c r="F37" s="9" t="s">
        <v>14</v>
      </c>
      <c r="G37" s="9">
        <f>E37</f>
        <v>0.61</v>
      </c>
      <c r="H37" s="9">
        <f t="shared" si="0"/>
        <v>0</v>
      </c>
      <c r="I37" s="10">
        <f t="shared" si="1"/>
        <v>1</v>
      </c>
      <c r="J37" s="17">
        <f t="shared" si="2"/>
        <v>1830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0.47</v>
      </c>
      <c r="F39" s="9" t="s">
        <v>16</v>
      </c>
      <c r="G39" s="9">
        <v>0.24</v>
      </c>
      <c r="H39" s="9">
        <f t="shared" si="0"/>
        <v>0.22999999999999998</v>
      </c>
      <c r="I39" s="10">
        <f t="shared" si="1"/>
        <v>0.51063829787234039</v>
      </c>
      <c r="J39" s="17">
        <f t="shared" si="2"/>
        <v>1800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0.88</v>
      </c>
      <c r="F40" s="9" t="s">
        <v>16</v>
      </c>
      <c r="G40" s="9">
        <v>0.88</v>
      </c>
      <c r="H40" s="9">
        <f t="shared" si="0"/>
        <v>0</v>
      </c>
      <c r="I40" s="10">
        <f t="shared" si="1"/>
        <v>1</v>
      </c>
      <c r="J40" s="17">
        <f t="shared" si="2"/>
        <v>6600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0.18</v>
      </c>
      <c r="H41" s="9">
        <f t="shared" si="0"/>
        <v>0</v>
      </c>
      <c r="I41" s="10">
        <f t="shared" si="1"/>
        <v>1</v>
      </c>
      <c r="J41" s="17">
        <f t="shared" si="2"/>
        <v>1350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10000</v>
      </c>
      <c r="E42" s="9">
        <v>0.15</v>
      </c>
      <c r="F42" s="9" t="s">
        <v>16</v>
      </c>
      <c r="G42" s="9">
        <f>E42</f>
        <v>0.15</v>
      </c>
      <c r="H42" s="9">
        <f t="shared" si="0"/>
        <v>0</v>
      </c>
      <c r="I42" s="10">
        <f t="shared" si="1"/>
        <v>1</v>
      </c>
      <c r="J42" s="17">
        <f t="shared" si="2"/>
        <v>1500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124</v>
      </c>
      <c r="C43" s="9">
        <v>84</v>
      </c>
      <c r="D43" s="9">
        <v>322.92</v>
      </c>
      <c r="E43" s="9">
        <v>39.24</v>
      </c>
      <c r="F43" s="9" t="s">
        <v>10</v>
      </c>
      <c r="G43" s="9">
        <v>39.24</v>
      </c>
      <c r="H43" s="9">
        <f t="shared" si="0"/>
        <v>0</v>
      </c>
      <c r="I43" s="10">
        <f t="shared" si="1"/>
        <v>1</v>
      </c>
      <c r="J43" s="17">
        <f t="shared" si="2"/>
        <v>12671.380800000001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125</v>
      </c>
      <c r="C44" s="9">
        <v>85</v>
      </c>
      <c r="D44" s="9">
        <v>322.92</v>
      </c>
      <c r="E44" s="9">
        <v>107.8</v>
      </c>
      <c r="F44" s="9" t="s">
        <v>10</v>
      </c>
      <c r="G44" s="9">
        <v>107.8</v>
      </c>
      <c r="H44" s="9">
        <f t="shared" si="0"/>
        <v>0</v>
      </c>
      <c r="I44" s="10">
        <f t="shared" si="1"/>
        <v>1</v>
      </c>
      <c r="J44" s="17">
        <f t="shared" si="2"/>
        <v>34810.775999999998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126</v>
      </c>
      <c r="C45" s="9">
        <v>86</v>
      </c>
      <c r="D45" s="9">
        <v>322.92</v>
      </c>
      <c r="E45" s="9">
        <v>12.27</v>
      </c>
      <c r="F45" s="9" t="s">
        <v>10</v>
      </c>
      <c r="G45" s="9">
        <v>12.27</v>
      </c>
      <c r="H45" s="9">
        <f t="shared" si="0"/>
        <v>0</v>
      </c>
      <c r="I45" s="10">
        <f t="shared" si="1"/>
        <v>1</v>
      </c>
      <c r="J45" s="17">
        <f t="shared" si="2"/>
        <v>3962.2284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127</v>
      </c>
      <c r="C46" s="9">
        <v>87</v>
      </c>
      <c r="D46" s="9">
        <v>322.92</v>
      </c>
      <c r="E46" s="9">
        <v>9.8149999999999995</v>
      </c>
      <c r="F46" s="9" t="s">
        <v>10</v>
      </c>
      <c r="G46" s="9">
        <f>E46</f>
        <v>9.8149999999999995</v>
      </c>
      <c r="H46" s="9">
        <f t="shared" si="0"/>
        <v>0</v>
      </c>
      <c r="I46" s="10">
        <f t="shared" si="1"/>
        <v>1</v>
      </c>
      <c r="J46" s="17">
        <f t="shared" si="2"/>
        <v>3169.4598000000001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2.21</v>
      </c>
      <c r="F47" s="9" t="s">
        <v>14</v>
      </c>
      <c r="G47" s="9">
        <v>2.21</v>
      </c>
      <c r="H47" s="9">
        <f t="shared" si="0"/>
        <v>0</v>
      </c>
      <c r="I47" s="10">
        <f t="shared" si="1"/>
        <v>1</v>
      </c>
      <c r="J47" s="17">
        <f t="shared" si="2"/>
        <v>4420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12.13</v>
      </c>
      <c r="F48" s="9" t="s">
        <v>14</v>
      </c>
      <c r="G48" s="9">
        <v>12.13</v>
      </c>
      <c r="H48" s="9">
        <f t="shared" si="0"/>
        <v>0</v>
      </c>
      <c r="I48" s="10">
        <f t="shared" si="1"/>
        <v>1</v>
      </c>
      <c r="J48" s="17">
        <f t="shared" si="2"/>
        <v>2729.25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1.57</v>
      </c>
      <c r="F49" s="9" t="s">
        <v>14</v>
      </c>
      <c r="G49" s="9">
        <v>1.57</v>
      </c>
      <c r="H49" s="9">
        <f t="shared" si="0"/>
        <v>0</v>
      </c>
      <c r="I49" s="10">
        <f t="shared" si="1"/>
        <v>1</v>
      </c>
      <c r="J49" s="17">
        <f t="shared" si="2"/>
        <v>3140</v>
      </c>
      <c r="K49" s="16"/>
      <c r="L49" s="17">
        <f t="shared" si="3"/>
        <v>0</v>
      </c>
    </row>
    <row r="50" spans="1:12" x14ac:dyDescent="0.25">
      <c r="A50" s="9" t="s">
        <v>17</v>
      </c>
      <c r="B50" s="29" t="s">
        <v>131</v>
      </c>
      <c r="C50" s="9">
        <v>93</v>
      </c>
      <c r="D50" s="9">
        <v>3000</v>
      </c>
      <c r="E50" s="9">
        <v>0.83</v>
      </c>
      <c r="F50" s="9" t="s">
        <v>14</v>
      </c>
      <c r="G50" s="9">
        <f>E50</f>
        <v>0.83</v>
      </c>
      <c r="H50" s="9">
        <f t="shared" si="0"/>
        <v>0</v>
      </c>
      <c r="I50" s="10">
        <f t="shared" si="1"/>
        <v>1</v>
      </c>
      <c r="J50" s="17">
        <f t="shared" si="2"/>
        <v>2490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0.13</v>
      </c>
      <c r="F51" s="9" t="s">
        <v>16</v>
      </c>
      <c r="G51" s="9">
        <v>0</v>
      </c>
      <c r="H51" s="9">
        <f t="shared" si="0"/>
        <v>0.13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0.19</v>
      </c>
      <c r="F52" s="9" t="s">
        <v>16</v>
      </c>
      <c r="G52" s="9">
        <v>0</v>
      </c>
      <c r="H52" s="9">
        <f t="shared" si="0"/>
        <v>0.19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7000</v>
      </c>
      <c r="E53" s="9">
        <v>2.9000000000000001E-2</v>
      </c>
      <c r="F53" s="9" t="s">
        <v>16</v>
      </c>
      <c r="G53" s="9">
        <v>0</v>
      </c>
      <c r="H53" s="9">
        <f t="shared" si="0"/>
        <v>2.9000000000000001E-2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530</v>
      </c>
      <c r="C54" s="9">
        <v>106</v>
      </c>
      <c r="D54" s="9">
        <v>240</v>
      </c>
      <c r="E54" s="9">
        <v>10.8</v>
      </c>
      <c r="F54" s="9" t="s">
        <v>10</v>
      </c>
      <c r="G54" s="9">
        <v>0</v>
      </c>
      <c r="H54" s="9">
        <f t="shared" si="0"/>
        <v>10.8</v>
      </c>
      <c r="I54" s="10">
        <f t="shared" si="1"/>
        <v>0</v>
      </c>
      <c r="J54" s="17">
        <f t="shared" si="2"/>
        <v>0</v>
      </c>
      <c r="K54" s="16">
        <v>1</v>
      </c>
      <c r="L54" s="17">
        <f t="shared" si="3"/>
        <v>2592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322.92</v>
      </c>
      <c r="E55" s="9">
        <v>24.14</v>
      </c>
      <c r="F55" s="9" t="s">
        <v>10</v>
      </c>
      <c r="G55" s="9">
        <v>0</v>
      </c>
      <c r="H55" s="9">
        <f t="shared" si="0"/>
        <v>24.14</v>
      </c>
      <c r="I55" s="10">
        <f t="shared" si="1"/>
        <v>0</v>
      </c>
      <c r="J55" s="17">
        <f t="shared" si="2"/>
        <v>0</v>
      </c>
      <c r="K55" s="16">
        <v>1</v>
      </c>
      <c r="L55" s="17">
        <f t="shared" si="3"/>
        <v>7795.2888000000003</v>
      </c>
    </row>
    <row r="56" spans="1:12" x14ac:dyDescent="0.25">
      <c r="A56" s="9" t="s">
        <v>66</v>
      </c>
      <c r="B56" s="29" t="s">
        <v>137</v>
      </c>
      <c r="C56" s="9">
        <v>108</v>
      </c>
      <c r="D56" s="9">
        <v>322.92</v>
      </c>
      <c r="E56" s="9">
        <v>1.89</v>
      </c>
      <c r="F56" s="9" t="s">
        <v>10</v>
      </c>
      <c r="G56" s="9">
        <v>0</v>
      </c>
      <c r="H56" s="9">
        <f t="shared" si="0"/>
        <v>1.89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17</v>
      </c>
      <c r="B57" s="29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</v>
      </c>
      <c r="H57" s="9">
        <f t="shared" si="0"/>
        <v>0.61</v>
      </c>
      <c r="I57" s="10">
        <f t="shared" si="1"/>
        <v>0</v>
      </c>
      <c r="J57" s="17">
        <f t="shared" si="2"/>
        <v>0</v>
      </c>
      <c r="K57" s="16">
        <v>1</v>
      </c>
      <c r="L57" s="17">
        <f t="shared" si="3"/>
        <v>1220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2.37</v>
      </c>
      <c r="F58" s="9" t="s">
        <v>14</v>
      </c>
      <c r="G58" s="9">
        <v>0</v>
      </c>
      <c r="H58" s="9">
        <f t="shared" si="0"/>
        <v>2.37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0</v>
      </c>
      <c r="H59" s="9">
        <f t="shared" si="0"/>
        <v>44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18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0</v>
      </c>
      <c r="H60" s="9">
        <f t="shared" si="0"/>
        <v>1</v>
      </c>
      <c r="I60" s="10">
        <f t="shared" si="1"/>
        <v>0</v>
      </c>
      <c r="J60" s="17">
        <f t="shared" si="2"/>
        <v>0</v>
      </c>
      <c r="K60" s="16">
        <v>1</v>
      </c>
      <c r="L60" s="17">
        <f t="shared" si="3"/>
        <v>2000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142</v>
      </c>
      <c r="C62" s="9">
        <v>120</v>
      </c>
      <c r="D62" s="9">
        <v>193.75200000000001</v>
      </c>
      <c r="E62" s="9">
        <v>108.14700000000001</v>
      </c>
      <c r="F62" s="9" t="s">
        <v>10</v>
      </c>
      <c r="G62" s="9">
        <v>108.15</v>
      </c>
      <c r="H62" s="9">
        <f t="shared" si="0"/>
        <v>-3.0000000000001137E-3</v>
      </c>
      <c r="I62" s="10">
        <f t="shared" si="1"/>
        <v>1.0000277400205275</v>
      </c>
      <c r="J62" s="17">
        <f t="shared" si="2"/>
        <v>20954.278800000004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143</v>
      </c>
      <c r="C63" s="9">
        <v>124</v>
      </c>
      <c r="D63" s="9">
        <v>193.75200000000001</v>
      </c>
      <c r="E63" s="9">
        <v>133.756</v>
      </c>
      <c r="F63" s="9" t="s">
        <v>10</v>
      </c>
      <c r="G63" s="9">
        <f>E63</f>
        <v>133.756</v>
      </c>
      <c r="H63" s="9">
        <f t="shared" si="0"/>
        <v>0</v>
      </c>
      <c r="I63" s="10">
        <f t="shared" si="1"/>
        <v>1</v>
      </c>
      <c r="J63" s="17">
        <f t="shared" si="2"/>
        <v>25915.492512000001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0</v>
      </c>
      <c r="H64" s="9">
        <f t="shared" si="0"/>
        <v>62.972999999999999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145</v>
      </c>
      <c r="C65" s="9">
        <v>133</v>
      </c>
      <c r="D65" s="9">
        <v>65.599999999999994</v>
      </c>
      <c r="E65" s="9">
        <v>30.1</v>
      </c>
      <c r="F65" s="9" t="s">
        <v>19</v>
      </c>
      <c r="G65" s="9">
        <v>0</v>
      </c>
      <c r="H65" s="9">
        <f t="shared" si="0"/>
        <v>30.1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146</v>
      </c>
      <c r="C66" s="9">
        <v>137</v>
      </c>
      <c r="D66" s="9">
        <v>65.599999999999994</v>
      </c>
      <c r="E66" s="9">
        <v>66.89</v>
      </c>
      <c r="F66" s="9" t="s">
        <v>19</v>
      </c>
      <c r="G66" s="9">
        <v>0</v>
      </c>
      <c r="H66" s="9">
        <f t="shared" si="0"/>
        <v>66.89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276</v>
      </c>
      <c r="C67" s="9">
        <v>138</v>
      </c>
      <c r="D67" s="9">
        <v>193.75200000000001</v>
      </c>
      <c r="E67" s="9">
        <v>18.672999999999998</v>
      </c>
      <c r="F67" s="9" t="s">
        <v>10</v>
      </c>
      <c r="G67" s="9">
        <v>0</v>
      </c>
      <c r="H67" s="9">
        <f t="shared" si="0"/>
        <v>18.672999999999998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310</v>
      </c>
      <c r="C68" s="9">
        <v>139</v>
      </c>
      <c r="D68" s="9">
        <v>35</v>
      </c>
      <c r="E68" s="9">
        <v>255.5</v>
      </c>
      <c r="F68" s="9" t="s">
        <v>10</v>
      </c>
      <c r="G68" s="9">
        <v>0</v>
      </c>
      <c r="H68" s="9">
        <f t="shared" si="0"/>
        <v>255.5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147</v>
      </c>
      <c r="C69" s="9">
        <v>140</v>
      </c>
      <c r="D69" s="9">
        <v>8.0730000000000004</v>
      </c>
      <c r="E69" s="9">
        <v>348.5</v>
      </c>
      <c r="F69" s="9" t="s">
        <v>10</v>
      </c>
      <c r="G69" s="9">
        <v>0</v>
      </c>
      <c r="H69" s="9">
        <f t="shared" si="0"/>
        <v>348.5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0</v>
      </c>
      <c r="H70" s="9">
        <f t="shared" si="0"/>
        <v>59.84</v>
      </c>
      <c r="I70" s="10">
        <f t="shared" si="1"/>
        <v>0</v>
      </c>
      <c r="J70" s="17">
        <f t="shared" si="2"/>
        <v>0</v>
      </c>
      <c r="K70" s="16">
        <v>0.9</v>
      </c>
      <c r="L70" s="17">
        <f t="shared" si="3"/>
        <v>7536.1777920000004</v>
      </c>
    </row>
    <row r="71" spans="1:12" x14ac:dyDescent="0.25">
      <c r="A71" s="9" t="s">
        <v>17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0</v>
      </c>
      <c r="H71" s="9">
        <f t="shared" si="0"/>
        <v>176.74</v>
      </c>
      <c r="I71" s="10">
        <f t="shared" si="1"/>
        <v>0</v>
      </c>
      <c r="J71" s="17">
        <f t="shared" si="2"/>
        <v>0</v>
      </c>
      <c r="K71" s="16">
        <v>0.9</v>
      </c>
      <c r="L71" s="17">
        <f t="shared" si="3"/>
        <v>22258.423512000001</v>
      </c>
    </row>
    <row r="72" spans="1:12" x14ac:dyDescent="0.25">
      <c r="A72" s="9" t="s">
        <v>17</v>
      </c>
      <c r="B72" s="29" t="s">
        <v>150</v>
      </c>
      <c r="C72" s="9">
        <v>147</v>
      </c>
      <c r="D72" s="9">
        <v>193.75200000000001</v>
      </c>
      <c r="E72" s="9">
        <v>177.87</v>
      </c>
      <c r="F72" s="9" t="s">
        <v>10</v>
      </c>
      <c r="G72" s="9">
        <v>0</v>
      </c>
      <c r="H72" s="9">
        <f t="shared" si="0"/>
        <v>177.87</v>
      </c>
      <c r="I72" s="10">
        <f t="shared" si="1"/>
        <v>0</v>
      </c>
      <c r="J72" s="17">
        <f t="shared" si="2"/>
        <v>0</v>
      </c>
      <c r="K72" s="16"/>
      <c r="L72" s="17">
        <f t="shared" si="3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14500</v>
      </c>
      <c r="E73" s="9">
        <v>1</v>
      </c>
      <c r="F73" s="9" t="s">
        <v>12</v>
      </c>
      <c r="G73" s="9">
        <f>E73</f>
        <v>1</v>
      </c>
      <c r="H73" s="9">
        <f>E73-G73</f>
        <v>0</v>
      </c>
      <c r="I73" s="10">
        <f>G73/E73</f>
        <v>1</v>
      </c>
      <c r="J73" s="17">
        <f>D73*G73</f>
        <v>14500</v>
      </c>
      <c r="K73" s="16"/>
      <c r="L73" s="17">
        <f>D73*E73*K73</f>
        <v>0</v>
      </c>
    </row>
    <row r="74" spans="1:12" x14ac:dyDescent="0.25">
      <c r="A74" s="9" t="s">
        <v>17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0</v>
      </c>
      <c r="H74" s="9">
        <f t="shared" si="0"/>
        <v>81.650000000000006</v>
      </c>
      <c r="I74" s="10">
        <f t="shared" si="1"/>
        <v>0</v>
      </c>
      <c r="J74" s="17">
        <f t="shared" si="2"/>
        <v>0</v>
      </c>
      <c r="K74" s="16"/>
      <c r="L74" s="17">
        <f t="shared" si="3"/>
        <v>0</v>
      </c>
    </row>
    <row r="75" spans="1:12" x14ac:dyDescent="0.25">
      <c r="A75" s="9" t="s">
        <v>17</v>
      </c>
      <c r="B75" s="29" t="s">
        <v>153</v>
      </c>
      <c r="C75" s="9">
        <v>152</v>
      </c>
      <c r="D75" s="9">
        <v>139.93199999999999</v>
      </c>
      <c r="E75" s="9">
        <v>258.14999999999998</v>
      </c>
      <c r="F75" s="9" t="s">
        <v>10</v>
      </c>
      <c r="G75" s="9">
        <v>0</v>
      </c>
      <c r="H75" s="9">
        <f t="shared" si="0"/>
        <v>258.14999999999998</v>
      </c>
      <c r="I75" s="10">
        <f t="shared" si="1"/>
        <v>0</v>
      </c>
      <c r="J75" s="17">
        <f t="shared" si="2"/>
        <v>0</v>
      </c>
      <c r="K75" s="16"/>
      <c r="L75" s="17">
        <f t="shared" si="3"/>
        <v>0</v>
      </c>
    </row>
    <row r="76" spans="1:12" x14ac:dyDescent="0.25">
      <c r="A76" s="9" t="s">
        <v>17</v>
      </c>
      <c r="B76" s="29" t="s">
        <v>154</v>
      </c>
      <c r="C76" s="9">
        <v>156</v>
      </c>
      <c r="D76" s="9">
        <v>193.75200000000001</v>
      </c>
      <c r="E76" s="9">
        <v>126.32</v>
      </c>
      <c r="F76" s="9" t="s">
        <v>10</v>
      </c>
      <c r="G76" s="9">
        <v>0</v>
      </c>
      <c r="H76" s="9">
        <f t="shared" si="0"/>
        <v>126.32</v>
      </c>
      <c r="I76" s="10">
        <f t="shared" si="1"/>
        <v>0</v>
      </c>
      <c r="J76" s="17">
        <f t="shared" si="2"/>
        <v>0</v>
      </c>
      <c r="K76" s="16"/>
      <c r="L76" s="17">
        <f t="shared" si="3"/>
        <v>0</v>
      </c>
    </row>
    <row r="77" spans="1:12" x14ac:dyDescent="0.25">
      <c r="A77" s="9" t="s">
        <v>17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0</v>
      </c>
      <c r="H77" s="9">
        <f t="shared" si="0"/>
        <v>9.76</v>
      </c>
      <c r="I77" s="10">
        <f t="shared" si="1"/>
        <v>0</v>
      </c>
      <c r="J77" s="17">
        <f t="shared" si="2"/>
        <v>0</v>
      </c>
      <c r="K77" s="16"/>
      <c r="L77" s="17">
        <f t="shared" si="3"/>
        <v>0</v>
      </c>
    </row>
    <row r="78" spans="1:12" x14ac:dyDescent="0.25">
      <c r="A78" s="9" t="s">
        <v>17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0</v>
      </c>
      <c r="H78" s="9">
        <f t="shared" si="0"/>
        <v>34.159999999999997</v>
      </c>
      <c r="I78" s="10">
        <f t="shared" si="1"/>
        <v>0</v>
      </c>
      <c r="J78" s="17">
        <f t="shared" si="2"/>
        <v>0</v>
      </c>
      <c r="K78" s="16"/>
      <c r="L78" s="17">
        <f t="shared" si="3"/>
        <v>0</v>
      </c>
    </row>
    <row r="79" spans="1:12" x14ac:dyDescent="0.25">
      <c r="A79" s="9" t="s">
        <v>17</v>
      </c>
      <c r="B79" s="29" t="s">
        <v>157</v>
      </c>
      <c r="C79" s="9">
        <v>165</v>
      </c>
      <c r="D79" s="9">
        <v>193.75200000000001</v>
      </c>
      <c r="E79" s="9">
        <v>117.1</v>
      </c>
      <c r="F79" s="9" t="s">
        <v>10</v>
      </c>
      <c r="G79" s="9">
        <v>0</v>
      </c>
      <c r="H79" s="9">
        <f t="shared" si="0"/>
        <v>117.1</v>
      </c>
      <c r="I79" s="10">
        <f t="shared" si="1"/>
        <v>0</v>
      </c>
      <c r="J79" s="17">
        <f t="shared" si="2"/>
        <v>0</v>
      </c>
      <c r="K79" s="16"/>
      <c r="L79" s="17">
        <f t="shared" si="3"/>
        <v>0</v>
      </c>
    </row>
    <row r="80" spans="1:12" x14ac:dyDescent="0.25">
      <c r="A80" s="9" t="s">
        <v>18</v>
      </c>
      <c r="B80" s="29" t="s">
        <v>196</v>
      </c>
      <c r="C80" s="9">
        <v>246</v>
      </c>
      <c r="D80" s="9">
        <v>15500</v>
      </c>
      <c r="E80" s="9">
        <v>1</v>
      </c>
      <c r="F80" s="9" t="s">
        <v>12</v>
      </c>
      <c r="G80" s="9">
        <v>0</v>
      </c>
      <c r="H80" s="9">
        <f t="shared" si="0"/>
        <v>1</v>
      </c>
      <c r="I80" s="10">
        <f t="shared" si="1"/>
        <v>0</v>
      </c>
      <c r="J80" s="17">
        <f t="shared" si="2"/>
        <v>0</v>
      </c>
      <c r="K80" s="16"/>
      <c r="L80" s="17">
        <f t="shared" si="3"/>
        <v>0</v>
      </c>
    </row>
    <row r="81" spans="1:12" x14ac:dyDescent="0.25">
      <c r="A81" s="9" t="s">
        <v>18</v>
      </c>
      <c r="B81" s="29" t="s">
        <v>197</v>
      </c>
      <c r="C81" s="9">
        <v>248</v>
      </c>
      <c r="D81" s="9">
        <v>2000</v>
      </c>
      <c r="E81" s="9">
        <v>1</v>
      </c>
      <c r="F81" s="9" t="s">
        <v>12</v>
      </c>
      <c r="G81" s="9">
        <v>0</v>
      </c>
      <c r="H81" s="9">
        <f t="shared" si="0"/>
        <v>1</v>
      </c>
      <c r="I81" s="10">
        <f t="shared" si="1"/>
        <v>0</v>
      </c>
      <c r="J81" s="17">
        <f t="shared" si="2"/>
        <v>0</v>
      </c>
      <c r="K81" s="16"/>
      <c r="L81" s="17">
        <f t="shared" si="3"/>
        <v>0</v>
      </c>
    </row>
    <row r="82" spans="1:12" x14ac:dyDescent="0.25">
      <c r="A82" s="9" t="s">
        <v>30</v>
      </c>
      <c r="B82" s="29" t="s">
        <v>214</v>
      </c>
      <c r="C82" s="9">
        <v>277</v>
      </c>
      <c r="D82" s="9">
        <v>34</v>
      </c>
      <c r="E82" s="9">
        <v>76.528999999999996</v>
      </c>
      <c r="F82" s="9" t="s">
        <v>31</v>
      </c>
      <c r="G82" s="9">
        <v>0</v>
      </c>
      <c r="H82" s="9">
        <f t="shared" si="0"/>
        <v>76.528999999999996</v>
      </c>
      <c r="I82" s="10">
        <f t="shared" si="1"/>
        <v>0</v>
      </c>
      <c r="J82" s="17">
        <f t="shared" si="2"/>
        <v>0</v>
      </c>
      <c r="K82" s="16"/>
      <c r="L82" s="17">
        <f t="shared" si="3"/>
        <v>0</v>
      </c>
    </row>
    <row r="83" spans="1:12" x14ac:dyDescent="0.25">
      <c r="A83" s="9" t="s">
        <v>30</v>
      </c>
      <c r="B83" s="29" t="s">
        <v>215</v>
      </c>
      <c r="C83" s="9">
        <v>278</v>
      </c>
      <c r="D83" s="9">
        <v>77</v>
      </c>
      <c r="E83" s="9">
        <v>29.302600000000002</v>
      </c>
      <c r="F83" s="9" t="s">
        <v>31</v>
      </c>
      <c r="G83" s="9">
        <v>29.3</v>
      </c>
      <c r="H83" s="9">
        <f t="shared" si="0"/>
        <v>2.6000000000010459E-3</v>
      </c>
      <c r="I83" s="10">
        <f t="shared" si="1"/>
        <v>0.99991127067222696</v>
      </c>
      <c r="J83" s="17">
        <f t="shared" si="2"/>
        <v>2256.1</v>
      </c>
      <c r="K83" s="16"/>
      <c r="L83" s="17">
        <f t="shared" si="3"/>
        <v>0</v>
      </c>
    </row>
    <row r="84" spans="1:12" x14ac:dyDescent="0.25">
      <c r="A84" s="9" t="s">
        <v>30</v>
      </c>
      <c r="B84" s="29" t="s">
        <v>216</v>
      </c>
      <c r="C84" s="9">
        <v>279</v>
      </c>
      <c r="D84" s="9">
        <v>23</v>
      </c>
      <c r="E84" s="9">
        <v>66</v>
      </c>
      <c r="F84" s="9" t="s">
        <v>23</v>
      </c>
      <c r="G84" s="9">
        <v>0</v>
      </c>
      <c r="H84" s="9">
        <f t="shared" si="0"/>
        <v>66</v>
      </c>
      <c r="I84" s="10">
        <f t="shared" si="1"/>
        <v>0</v>
      </c>
      <c r="J84" s="17">
        <f t="shared" si="2"/>
        <v>0</v>
      </c>
      <c r="K84" s="16"/>
      <c r="L84" s="17">
        <f t="shared" si="3"/>
        <v>0</v>
      </c>
    </row>
    <row r="85" spans="1:12" x14ac:dyDescent="0.25">
      <c r="A85" s="9" t="s">
        <v>30</v>
      </c>
      <c r="B85" s="29" t="s">
        <v>217</v>
      </c>
      <c r="C85" s="9">
        <v>280</v>
      </c>
      <c r="D85" s="9">
        <v>151</v>
      </c>
      <c r="E85" s="9">
        <v>17.375499999999999</v>
      </c>
      <c r="F85" s="9" t="s">
        <v>31</v>
      </c>
      <c r="G85" s="9">
        <v>0</v>
      </c>
      <c r="H85" s="9">
        <f t="shared" ref="H85:H86" si="4">E85-G85</f>
        <v>17.375499999999999</v>
      </c>
      <c r="I85" s="10">
        <f t="shared" ref="I85:I86" si="5">G85/E85</f>
        <v>0</v>
      </c>
      <c r="J85" s="17">
        <f t="shared" ref="J85:J86" si="6">D85*G85</f>
        <v>0</v>
      </c>
      <c r="K85" s="16"/>
      <c r="L85" s="17">
        <f t="shared" ref="L85:L86" si="7">D85*E85*K85</f>
        <v>0</v>
      </c>
    </row>
    <row r="86" spans="1:12" x14ac:dyDescent="0.25">
      <c r="A86" s="9" t="s">
        <v>21</v>
      </c>
      <c r="B86" s="29" t="s">
        <v>219</v>
      </c>
      <c r="C86" s="9">
        <v>283</v>
      </c>
      <c r="D86" s="9">
        <v>400</v>
      </c>
      <c r="E86" s="9">
        <v>1</v>
      </c>
      <c r="F86" s="9" t="s">
        <v>12</v>
      </c>
      <c r="G86" s="9">
        <v>0</v>
      </c>
      <c r="H86" s="9">
        <f t="shared" si="4"/>
        <v>1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ht="15.75" x14ac:dyDescent="0.25">
      <c r="J87" s="21">
        <f>SUM(J4:J86)</f>
        <v>344160.3947120001</v>
      </c>
      <c r="L87" s="21">
        <f>SUM(L4:L86)</f>
        <v>43401.890104000006</v>
      </c>
    </row>
  </sheetData>
  <autoFilter ref="A3:O87" xr:uid="{00000000-0009-0000-0000-000093000000}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3:O63"/>
  <sheetViews>
    <sheetView topLeftCell="C1" zoomScale="85" zoomScaleNormal="85" workbookViewId="0">
      <selection activeCell="K33" sqref="K33"/>
    </sheetView>
  </sheetViews>
  <sheetFormatPr defaultRowHeight="15" x14ac:dyDescent="0.25"/>
  <cols>
    <col min="1" max="1" width="29" bestFit="1" customWidth="1"/>
    <col min="2" max="2" width="42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2" si="0">E5-G5</f>
        <v>0</v>
      </c>
      <c r="I5" s="10">
        <f t="shared" ref="I5:I62" si="1">G5/E5</f>
        <v>1</v>
      </c>
      <c r="J5" s="17">
        <f t="shared" ref="J5:J62" si="2">D5*G5</f>
        <v>21942.748800000001</v>
      </c>
      <c r="K5" s="16"/>
      <c r="L5" s="17">
        <f t="shared" ref="L5:L62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3.351</v>
      </c>
      <c r="F13" s="9" t="s">
        <v>14</v>
      </c>
      <c r="G13" s="9">
        <v>3.35</v>
      </c>
      <c r="H13" s="9">
        <f t="shared" si="0"/>
        <v>9.9999999999988987E-4</v>
      </c>
      <c r="I13" s="10">
        <f t="shared" si="1"/>
        <v>0.99970158161742761</v>
      </c>
      <c r="J13" s="17">
        <f t="shared" si="2"/>
        <v>3350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2.6680000000000001</v>
      </c>
      <c r="F14" s="9" t="s">
        <v>14</v>
      </c>
      <c r="G14" s="9">
        <v>2.67</v>
      </c>
      <c r="H14" s="9">
        <f t="shared" si="0"/>
        <v>-1.9999999999997797E-3</v>
      </c>
      <c r="I14" s="10">
        <f t="shared" si="1"/>
        <v>1.0007496251874062</v>
      </c>
      <c r="J14" s="17">
        <f t="shared" si="2"/>
        <v>2670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6.867</v>
      </c>
      <c r="F15" s="9" t="s">
        <v>14</v>
      </c>
      <c r="G15" s="9">
        <v>6.87</v>
      </c>
      <c r="H15" s="9">
        <f t="shared" si="0"/>
        <v>-3.0000000000001137E-3</v>
      </c>
      <c r="I15" s="10">
        <f t="shared" si="1"/>
        <v>1.0004368719965051</v>
      </c>
      <c r="J15" s="17">
        <f t="shared" si="2"/>
        <v>6870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0.27</v>
      </c>
      <c r="F16" s="9" t="s">
        <v>16</v>
      </c>
      <c r="G16" s="9">
        <v>0.27</v>
      </c>
      <c r="H16" s="9">
        <f t="shared" si="0"/>
        <v>0</v>
      </c>
      <c r="I16" s="10">
        <f t="shared" si="1"/>
        <v>1</v>
      </c>
      <c r="J16" s="17">
        <f t="shared" si="2"/>
        <v>2025.0000000000002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0.42</v>
      </c>
      <c r="F17" s="9" t="s">
        <v>16</v>
      </c>
      <c r="G17" s="9">
        <v>0.42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0.53</v>
      </c>
      <c r="F18" s="9" t="s">
        <v>16</v>
      </c>
      <c r="G18" s="9">
        <v>0.53</v>
      </c>
      <c r="H18" s="9">
        <f t="shared" si="0"/>
        <v>0</v>
      </c>
      <c r="I18" s="10">
        <f t="shared" si="1"/>
        <v>1</v>
      </c>
      <c r="J18" s="17">
        <f t="shared" si="2"/>
        <v>3975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0.49</v>
      </c>
      <c r="F19" s="9" t="s">
        <v>16</v>
      </c>
      <c r="G19" s="9">
        <v>0.49</v>
      </c>
      <c r="H19" s="9">
        <f t="shared" si="0"/>
        <v>0</v>
      </c>
      <c r="I19" s="10">
        <f t="shared" si="1"/>
        <v>1</v>
      </c>
      <c r="J19" s="17">
        <f t="shared" si="2"/>
        <v>3675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1.2</v>
      </c>
      <c r="F20" s="9" t="s">
        <v>16</v>
      </c>
      <c r="G20" s="9">
        <v>0</v>
      </c>
      <c r="H20" s="9">
        <f t="shared" si="0"/>
        <v>1.2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0.18</v>
      </c>
      <c r="F21" s="9" t="s">
        <v>16</v>
      </c>
      <c r="G21" s="9">
        <v>0.18</v>
      </c>
      <c r="H21" s="9">
        <f t="shared" si="0"/>
        <v>0</v>
      </c>
      <c r="I21" s="10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104</v>
      </c>
      <c r="C22" s="9">
        <v>35</v>
      </c>
      <c r="D22" s="9">
        <v>10000</v>
      </c>
      <c r="E22" s="9">
        <v>0.13</v>
      </c>
      <c r="F22" s="9" t="s">
        <v>16</v>
      </c>
      <c r="G22" s="9">
        <v>0</v>
      </c>
      <c r="H22" s="9">
        <f t="shared" si="0"/>
        <v>0.13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105</v>
      </c>
      <c r="C23" s="9">
        <v>41</v>
      </c>
      <c r="D23" s="9">
        <v>322.92</v>
      </c>
      <c r="E23" s="9">
        <v>26.48</v>
      </c>
      <c r="F23" s="9" t="s">
        <v>10</v>
      </c>
      <c r="G23" s="9">
        <v>26.48</v>
      </c>
      <c r="H23" s="9">
        <f t="shared" si="0"/>
        <v>0</v>
      </c>
      <c r="I23" s="10">
        <f t="shared" si="1"/>
        <v>1</v>
      </c>
      <c r="J23" s="17">
        <f t="shared" si="2"/>
        <v>8550.9215999999997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106</v>
      </c>
      <c r="C24" s="9">
        <v>42</v>
      </c>
      <c r="D24" s="9">
        <v>322.92</v>
      </c>
      <c r="E24" s="9">
        <v>25.77</v>
      </c>
      <c r="F24" s="9" t="s">
        <v>10</v>
      </c>
      <c r="G24" s="9">
        <v>25.77</v>
      </c>
      <c r="H24" s="9">
        <f t="shared" si="0"/>
        <v>0</v>
      </c>
      <c r="I24" s="10">
        <f t="shared" si="1"/>
        <v>1</v>
      </c>
      <c r="J24" s="17">
        <f t="shared" si="2"/>
        <v>8321.6484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107</v>
      </c>
      <c r="C25" s="9">
        <v>43</v>
      </c>
      <c r="D25" s="9">
        <v>322.92</v>
      </c>
      <c r="E25" s="9">
        <v>54.72</v>
      </c>
      <c r="F25" s="9" t="s">
        <v>10</v>
      </c>
      <c r="G25" s="9">
        <v>54.72</v>
      </c>
      <c r="H25" s="9">
        <f t="shared" si="0"/>
        <v>0</v>
      </c>
      <c r="I25" s="10">
        <f t="shared" si="1"/>
        <v>1</v>
      </c>
      <c r="J25" s="17">
        <f t="shared" si="2"/>
        <v>17670.182400000002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82</v>
      </c>
      <c r="B26" s="29" t="s">
        <v>108</v>
      </c>
      <c r="C26" s="9">
        <v>44</v>
      </c>
      <c r="D26" s="9">
        <v>322.92</v>
      </c>
      <c r="E26" s="9">
        <v>45.3</v>
      </c>
      <c r="F26" s="9" t="s">
        <v>10</v>
      </c>
      <c r="G26" s="9">
        <f>E26</f>
        <v>45.3</v>
      </c>
      <c r="H26" s="9">
        <f t="shared" si="0"/>
        <v>0</v>
      </c>
      <c r="I26" s="10">
        <f t="shared" si="1"/>
        <v>1</v>
      </c>
      <c r="J26" s="17">
        <f t="shared" si="2"/>
        <v>14628.276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109</v>
      </c>
      <c r="C27" s="9">
        <v>45</v>
      </c>
      <c r="D27" s="9">
        <v>322.92</v>
      </c>
      <c r="E27" s="9">
        <v>129.11000000000001</v>
      </c>
      <c r="F27" s="9" t="s">
        <v>10</v>
      </c>
      <c r="G27" s="9">
        <v>0</v>
      </c>
      <c r="H27" s="9">
        <f t="shared" si="0"/>
        <v>129.11000000000001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110</v>
      </c>
      <c r="C28" s="9">
        <v>46</v>
      </c>
      <c r="D28" s="9">
        <v>322.92</v>
      </c>
      <c r="E28" s="9">
        <v>12.27</v>
      </c>
      <c r="F28" s="9" t="s">
        <v>10</v>
      </c>
      <c r="G28" s="9">
        <v>0</v>
      </c>
      <c r="H28" s="9">
        <f t="shared" si="0"/>
        <v>12.27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45" x14ac:dyDescent="0.25">
      <c r="A29" s="9" t="s">
        <v>66</v>
      </c>
      <c r="B29" s="29" t="s">
        <v>111</v>
      </c>
      <c r="C29" s="9">
        <v>47</v>
      </c>
      <c r="D29" s="9">
        <v>322.92</v>
      </c>
      <c r="E29" s="9">
        <v>9.2505000000000006</v>
      </c>
      <c r="F29" s="9" t="s">
        <v>10</v>
      </c>
      <c r="G29" s="9">
        <v>0</v>
      </c>
      <c r="H29" s="9">
        <f t="shared" si="0"/>
        <v>9.2505000000000006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0</v>
      </c>
    </row>
    <row r="30" spans="1:15" ht="15.75" x14ac:dyDescent="0.25">
      <c r="A30" s="9" t="s">
        <v>29</v>
      </c>
      <c r="B30" s="29" t="s">
        <v>112</v>
      </c>
      <c r="C30" s="9">
        <v>50</v>
      </c>
      <c r="D30" s="9">
        <v>225</v>
      </c>
      <c r="E30" s="9">
        <v>9.08</v>
      </c>
      <c r="F30" s="9" t="s">
        <v>14</v>
      </c>
      <c r="G30" s="9">
        <v>9.08</v>
      </c>
      <c r="H30" s="9">
        <f t="shared" si="0"/>
        <v>0</v>
      </c>
      <c r="I30" s="10">
        <f t="shared" si="1"/>
        <v>1</v>
      </c>
      <c r="J30" s="17">
        <f t="shared" si="2"/>
        <v>2043</v>
      </c>
      <c r="K30" s="16"/>
      <c r="L30" s="17">
        <f t="shared" si="3"/>
        <v>0</v>
      </c>
      <c r="N30" s="51" t="s">
        <v>472</v>
      </c>
      <c r="O30" s="21">
        <f>SUM(O4:O28)</f>
        <v>0</v>
      </c>
    </row>
    <row r="31" spans="1:15" x14ac:dyDescent="0.25">
      <c r="A31" s="9" t="s">
        <v>29</v>
      </c>
      <c r="B31" s="29" t="s">
        <v>113</v>
      </c>
      <c r="C31" s="9">
        <v>51</v>
      </c>
      <c r="D31" s="9">
        <v>1500</v>
      </c>
      <c r="E31" s="9">
        <v>1.7</v>
      </c>
      <c r="F31" s="9" t="s">
        <v>14</v>
      </c>
      <c r="G31" s="9">
        <v>1.7</v>
      </c>
      <c r="H31" s="9">
        <f t="shared" si="0"/>
        <v>0</v>
      </c>
      <c r="I31" s="10">
        <f t="shared" si="1"/>
        <v>1</v>
      </c>
      <c r="J31" s="17">
        <f t="shared" si="2"/>
        <v>2550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114</v>
      </c>
      <c r="C32" s="9">
        <v>53</v>
      </c>
      <c r="D32" s="9">
        <v>900</v>
      </c>
      <c r="E32" s="9">
        <v>4</v>
      </c>
      <c r="F32" s="9" t="s">
        <v>14</v>
      </c>
      <c r="G32" s="9">
        <v>4</v>
      </c>
      <c r="H32" s="9">
        <f t="shared" si="0"/>
        <v>0</v>
      </c>
      <c r="I32" s="10">
        <f t="shared" si="1"/>
        <v>1</v>
      </c>
      <c r="J32" s="17">
        <f t="shared" si="2"/>
        <v>3600</v>
      </c>
      <c r="K32" s="16"/>
      <c r="L32" s="17">
        <f t="shared" si="3"/>
        <v>0</v>
      </c>
    </row>
    <row r="33" spans="1:12" x14ac:dyDescent="0.25">
      <c r="A33" s="9" t="s">
        <v>82</v>
      </c>
      <c r="B33" s="29" t="s">
        <v>115</v>
      </c>
      <c r="C33" s="9">
        <v>55</v>
      </c>
      <c r="D33" s="9">
        <v>2000</v>
      </c>
      <c r="E33" s="9">
        <v>3.26</v>
      </c>
      <c r="F33" s="9" t="s">
        <v>14</v>
      </c>
      <c r="G33" s="9">
        <f>E33</f>
        <v>3.26</v>
      </c>
      <c r="H33" s="9">
        <f t="shared" si="0"/>
        <v>0</v>
      </c>
      <c r="I33" s="10">
        <f t="shared" si="1"/>
        <v>1</v>
      </c>
      <c r="J33" s="17">
        <f t="shared" si="2"/>
        <v>6520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116</v>
      </c>
      <c r="C34" s="9">
        <v>58</v>
      </c>
      <c r="D34" s="9">
        <v>225</v>
      </c>
      <c r="E34" s="9">
        <v>15.33</v>
      </c>
      <c r="F34" s="9" t="s">
        <v>14</v>
      </c>
      <c r="G34" s="9">
        <v>0</v>
      </c>
      <c r="H34" s="9">
        <f t="shared" si="0"/>
        <v>15.33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117</v>
      </c>
      <c r="C35" s="9">
        <v>61</v>
      </c>
      <c r="D35" s="9">
        <v>2000</v>
      </c>
      <c r="E35" s="9">
        <v>1.57</v>
      </c>
      <c r="F35" s="9" t="s">
        <v>14</v>
      </c>
      <c r="G35" s="9">
        <v>0</v>
      </c>
      <c r="H35" s="9">
        <f t="shared" si="0"/>
        <v>1.57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9</v>
      </c>
      <c r="B36" s="29" t="s">
        <v>120</v>
      </c>
      <c r="C36" s="9">
        <v>69</v>
      </c>
      <c r="D36" s="9">
        <v>7500</v>
      </c>
      <c r="E36" s="9">
        <v>0.47</v>
      </c>
      <c r="F36" s="9" t="s">
        <v>16</v>
      </c>
      <c r="G36" s="9">
        <v>0</v>
      </c>
      <c r="H36" s="9">
        <f t="shared" si="0"/>
        <v>0.47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121</v>
      </c>
      <c r="C37" s="9">
        <v>73</v>
      </c>
      <c r="D37" s="9">
        <v>7500</v>
      </c>
      <c r="E37" s="9">
        <v>0.88</v>
      </c>
      <c r="F37" s="9" t="s">
        <v>16</v>
      </c>
      <c r="G37" s="9">
        <v>0</v>
      </c>
      <c r="H37" s="9">
        <f t="shared" si="0"/>
        <v>0.88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9</v>
      </c>
      <c r="B38" s="29" t="s">
        <v>122</v>
      </c>
      <c r="C38" s="9">
        <v>77</v>
      </c>
      <c r="D38" s="9">
        <v>7500</v>
      </c>
      <c r="E38" s="9">
        <v>0.18</v>
      </c>
      <c r="F38" s="9" t="s">
        <v>16</v>
      </c>
      <c r="G38" s="9">
        <v>0</v>
      </c>
      <c r="H38" s="9">
        <f t="shared" si="0"/>
        <v>0.18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123</v>
      </c>
      <c r="C39" s="9">
        <v>80</v>
      </c>
      <c r="D39" s="9">
        <v>10000</v>
      </c>
      <c r="E39" s="9">
        <v>0.15</v>
      </c>
      <c r="F39" s="9" t="s">
        <v>16</v>
      </c>
      <c r="G39" s="9">
        <v>0</v>
      </c>
      <c r="H39" s="9">
        <f t="shared" si="0"/>
        <v>0.15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66</v>
      </c>
      <c r="B40" s="29" t="s">
        <v>124</v>
      </c>
      <c r="C40" s="9">
        <v>84</v>
      </c>
      <c r="D40" s="9">
        <v>322.92</v>
      </c>
      <c r="E40" s="9">
        <v>39.24</v>
      </c>
      <c r="F40" s="9" t="s">
        <v>10</v>
      </c>
      <c r="G40" s="9">
        <v>0</v>
      </c>
      <c r="H40" s="9">
        <f t="shared" si="0"/>
        <v>39.24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66</v>
      </c>
      <c r="B41" s="29" t="s">
        <v>125</v>
      </c>
      <c r="C41" s="9">
        <v>85</v>
      </c>
      <c r="D41" s="9">
        <v>322.92</v>
      </c>
      <c r="E41" s="9">
        <v>107.8</v>
      </c>
      <c r="F41" s="9" t="s">
        <v>10</v>
      </c>
      <c r="G41" s="9">
        <v>0</v>
      </c>
      <c r="H41" s="9">
        <f t="shared" si="0"/>
        <v>107.8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66</v>
      </c>
      <c r="B42" s="29" t="s">
        <v>126</v>
      </c>
      <c r="C42" s="9">
        <v>86</v>
      </c>
      <c r="D42" s="9">
        <v>322.92</v>
      </c>
      <c r="E42" s="9">
        <v>12.27</v>
      </c>
      <c r="F42" s="9" t="s">
        <v>10</v>
      </c>
      <c r="G42" s="9">
        <v>0</v>
      </c>
      <c r="H42" s="9">
        <f t="shared" si="0"/>
        <v>12.27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127</v>
      </c>
      <c r="C43" s="9">
        <v>87</v>
      </c>
      <c r="D43" s="9">
        <v>322.92</v>
      </c>
      <c r="E43" s="9">
        <v>9.8149999999999995</v>
      </c>
      <c r="F43" s="9" t="s">
        <v>10</v>
      </c>
      <c r="G43" s="9">
        <v>0</v>
      </c>
      <c r="H43" s="9">
        <f t="shared" si="0"/>
        <v>9.8149999999999995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128</v>
      </c>
      <c r="C44" s="9">
        <v>88</v>
      </c>
      <c r="D44" s="9">
        <v>2000</v>
      </c>
      <c r="E44" s="9">
        <v>2.21</v>
      </c>
      <c r="F44" s="9" t="s">
        <v>14</v>
      </c>
      <c r="G44" s="9">
        <v>0</v>
      </c>
      <c r="H44" s="9">
        <f t="shared" si="0"/>
        <v>2.21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29</v>
      </c>
      <c r="B45" s="29" t="s">
        <v>129</v>
      </c>
      <c r="C45" s="9">
        <v>91</v>
      </c>
      <c r="D45" s="9">
        <v>225</v>
      </c>
      <c r="E45" s="9">
        <v>12.13</v>
      </c>
      <c r="F45" s="9" t="s">
        <v>14</v>
      </c>
      <c r="G45" s="9">
        <v>0</v>
      </c>
      <c r="H45" s="9">
        <f t="shared" si="0"/>
        <v>12.13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29</v>
      </c>
      <c r="B46" s="29" t="s">
        <v>130</v>
      </c>
      <c r="C46" s="9">
        <v>92</v>
      </c>
      <c r="D46" s="9">
        <v>2000</v>
      </c>
      <c r="E46" s="9">
        <v>1.57</v>
      </c>
      <c r="F46" s="9" t="s">
        <v>14</v>
      </c>
      <c r="G46" s="9">
        <v>0</v>
      </c>
      <c r="H46" s="9">
        <f t="shared" si="0"/>
        <v>1.57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132</v>
      </c>
      <c r="C47" s="9">
        <v>97</v>
      </c>
      <c r="D47" s="9">
        <v>7500</v>
      </c>
      <c r="E47" s="9">
        <v>0.13</v>
      </c>
      <c r="F47" s="9" t="s">
        <v>16</v>
      </c>
      <c r="G47" s="9">
        <v>0</v>
      </c>
      <c r="H47" s="9">
        <f t="shared" si="0"/>
        <v>0.13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133</v>
      </c>
      <c r="C48" s="9">
        <v>100</v>
      </c>
      <c r="D48" s="9">
        <v>7500</v>
      </c>
      <c r="E48" s="9">
        <v>0.19</v>
      </c>
      <c r="F48" s="9" t="s">
        <v>16</v>
      </c>
      <c r="G48" s="9">
        <v>0</v>
      </c>
      <c r="H48" s="9">
        <f t="shared" si="0"/>
        <v>0.19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134</v>
      </c>
      <c r="C49" s="9">
        <v>103</v>
      </c>
      <c r="D49" s="9">
        <v>7000</v>
      </c>
      <c r="E49" s="9">
        <v>2.9000000000000001E-2</v>
      </c>
      <c r="F49" s="9" t="s">
        <v>16</v>
      </c>
      <c r="G49" s="9">
        <v>0</v>
      </c>
      <c r="H49" s="9">
        <f t="shared" si="0"/>
        <v>2.9000000000000001E-2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135</v>
      </c>
      <c r="C50" s="9">
        <v>106</v>
      </c>
      <c r="D50" s="9">
        <v>322.92</v>
      </c>
      <c r="E50" s="9">
        <v>10.8</v>
      </c>
      <c r="F50" s="9" t="s">
        <v>10</v>
      </c>
      <c r="G50" s="9">
        <v>0</v>
      </c>
      <c r="H50" s="9">
        <f t="shared" si="0"/>
        <v>10.8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136</v>
      </c>
      <c r="C51" s="9">
        <v>107</v>
      </c>
      <c r="D51" s="9">
        <v>322.92</v>
      </c>
      <c r="E51" s="9">
        <v>24.14</v>
      </c>
      <c r="F51" s="9" t="s">
        <v>10</v>
      </c>
      <c r="G51" s="9">
        <v>0</v>
      </c>
      <c r="H51" s="9">
        <f t="shared" si="0"/>
        <v>24.14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137</v>
      </c>
      <c r="C52" s="9">
        <v>108</v>
      </c>
      <c r="D52" s="9">
        <v>322.92</v>
      </c>
      <c r="E52" s="9">
        <v>1.89</v>
      </c>
      <c r="F52" s="9" t="s">
        <v>10</v>
      </c>
      <c r="G52" s="9">
        <v>0</v>
      </c>
      <c r="H52" s="9">
        <f t="shared" si="0"/>
        <v>1.89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138</v>
      </c>
      <c r="C53" s="9">
        <v>109</v>
      </c>
      <c r="D53" s="9">
        <v>2000</v>
      </c>
      <c r="E53" s="9">
        <v>0.61</v>
      </c>
      <c r="F53" s="9" t="s">
        <v>14</v>
      </c>
      <c r="G53" s="9">
        <v>0</v>
      </c>
      <c r="H53" s="9">
        <f t="shared" si="0"/>
        <v>0.61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139</v>
      </c>
      <c r="C54" s="9">
        <v>112</v>
      </c>
      <c r="D54" s="9">
        <v>225</v>
      </c>
      <c r="E54" s="9">
        <v>2.37</v>
      </c>
      <c r="F54" s="9" t="s">
        <v>14</v>
      </c>
      <c r="G54" s="9">
        <v>0</v>
      </c>
      <c r="H54" s="9">
        <f t="shared" si="0"/>
        <v>2.37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140</v>
      </c>
      <c r="C55" s="9">
        <v>116</v>
      </c>
      <c r="D55" s="9">
        <v>50</v>
      </c>
      <c r="E55" s="9">
        <v>44</v>
      </c>
      <c r="F55" s="9" t="s">
        <v>13</v>
      </c>
      <c r="G55" s="9">
        <v>0</v>
      </c>
      <c r="H55" s="9">
        <f t="shared" si="0"/>
        <v>44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349</v>
      </c>
      <c r="C56" s="9">
        <v>119</v>
      </c>
      <c r="D56" s="9">
        <v>800</v>
      </c>
      <c r="E56" s="9">
        <v>7.3330000000000002</v>
      </c>
      <c r="F56" s="9" t="s">
        <v>14</v>
      </c>
      <c r="G56" s="9">
        <v>7.33</v>
      </c>
      <c r="H56" s="9">
        <f t="shared" si="0"/>
        <v>3.0000000000001137E-3</v>
      </c>
      <c r="I56" s="10">
        <f t="shared" si="1"/>
        <v>0.99959089049502248</v>
      </c>
      <c r="J56" s="17">
        <f t="shared" si="2"/>
        <v>5864</v>
      </c>
      <c r="K56" s="16"/>
      <c r="L56" s="17">
        <f t="shared" si="3"/>
        <v>0</v>
      </c>
    </row>
    <row r="57" spans="1:12" x14ac:dyDescent="0.25">
      <c r="A57" s="9" t="s">
        <v>30</v>
      </c>
      <c r="B57" s="29" t="s">
        <v>214</v>
      </c>
      <c r="C57" s="9">
        <v>277</v>
      </c>
      <c r="D57" s="9">
        <v>34</v>
      </c>
      <c r="E57" s="9">
        <v>76.528999999999996</v>
      </c>
      <c r="F57" s="9" t="s">
        <v>31</v>
      </c>
      <c r="G57" s="9">
        <v>0</v>
      </c>
      <c r="H57" s="9">
        <f t="shared" si="0"/>
        <v>76.528999999999996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30</v>
      </c>
      <c r="B58" s="29" t="s">
        <v>215</v>
      </c>
      <c r="C58" s="9">
        <v>278</v>
      </c>
      <c r="D58" s="9">
        <v>77</v>
      </c>
      <c r="E58" s="9">
        <v>29.302600000000002</v>
      </c>
      <c r="F58" s="9" t="s">
        <v>31</v>
      </c>
      <c r="G58" s="9">
        <v>29.3</v>
      </c>
      <c r="H58" s="9">
        <f t="shared" si="0"/>
        <v>2.6000000000010459E-3</v>
      </c>
      <c r="I58" s="10">
        <f t="shared" si="1"/>
        <v>0.99991127067222696</v>
      </c>
      <c r="J58" s="17">
        <f t="shared" si="2"/>
        <v>2256.1</v>
      </c>
      <c r="K58" s="16"/>
      <c r="L58" s="17">
        <f t="shared" si="3"/>
        <v>0</v>
      </c>
    </row>
    <row r="59" spans="1:12" x14ac:dyDescent="0.25">
      <c r="A59" s="9" t="s">
        <v>30</v>
      </c>
      <c r="B59" s="29" t="s">
        <v>216</v>
      </c>
      <c r="C59" s="9">
        <v>279</v>
      </c>
      <c r="D59" s="9">
        <v>23</v>
      </c>
      <c r="E59" s="9">
        <v>66</v>
      </c>
      <c r="F59" s="9" t="s">
        <v>23</v>
      </c>
      <c r="G59" s="9">
        <v>0</v>
      </c>
      <c r="H59" s="9">
        <f t="shared" si="0"/>
        <v>66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30</v>
      </c>
      <c r="B60" s="29" t="s">
        <v>217</v>
      </c>
      <c r="C60" s="9">
        <v>280</v>
      </c>
      <c r="D60" s="9">
        <v>151</v>
      </c>
      <c r="E60" s="9">
        <v>17.375499999999999</v>
      </c>
      <c r="F60" s="9" t="s">
        <v>31</v>
      </c>
      <c r="G60" s="9">
        <v>0</v>
      </c>
      <c r="H60" s="9">
        <f t="shared" si="0"/>
        <v>17.375499999999999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21</v>
      </c>
      <c r="B61" s="29" t="s">
        <v>219</v>
      </c>
      <c r="C61" s="9">
        <v>283</v>
      </c>
      <c r="D61" s="9">
        <v>400</v>
      </c>
      <c r="E61" s="9">
        <v>1</v>
      </c>
      <c r="F61" s="9" t="s">
        <v>12</v>
      </c>
      <c r="G61" s="9">
        <v>0</v>
      </c>
      <c r="H61" s="9">
        <f t="shared" si="0"/>
        <v>1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222</v>
      </c>
      <c r="C62" s="9">
        <v>350</v>
      </c>
      <c r="D62" s="9">
        <v>1</v>
      </c>
      <c r="E62" s="9">
        <v>4</v>
      </c>
      <c r="F62" s="9" t="s">
        <v>12</v>
      </c>
      <c r="G62" s="9">
        <v>0</v>
      </c>
      <c r="H62" s="9">
        <f t="shared" si="0"/>
        <v>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L63" s="13">
        <f>SUM(L4:L62)</f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3:O184"/>
  <sheetViews>
    <sheetView topLeftCell="A16" zoomScale="85" zoomScaleNormal="85" workbookViewId="0">
      <pane xSplit="2" topLeftCell="I1" activePane="topRight" state="frozen"/>
      <selection pane="topRight" activeCell="K184" sqref="K184"/>
    </sheetView>
  </sheetViews>
  <sheetFormatPr defaultRowHeight="15" x14ac:dyDescent="0.25"/>
  <cols>
    <col min="1" max="1" width="33.140625" customWidth="1"/>
    <col min="2" max="2" width="50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57031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ref="I15" si="4">(G15/E15)</f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1890.0000000000002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17</v>
      </c>
      <c r="B26" s="29" t="s">
        <v>104</v>
      </c>
      <c r="C26" s="9">
        <v>36</v>
      </c>
      <c r="D26" s="9">
        <v>10000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1300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105</v>
      </c>
      <c r="C27" s="9">
        <v>41</v>
      </c>
      <c r="D27" s="9">
        <v>301.392</v>
      </c>
      <c r="E27" s="9">
        <v>27.44</v>
      </c>
      <c r="F27" s="9" t="s">
        <v>10</v>
      </c>
      <c r="G27" s="9">
        <v>27.44</v>
      </c>
      <c r="H27" s="9">
        <f t="shared" si="0"/>
        <v>0</v>
      </c>
      <c r="I27" s="10">
        <f t="shared" si="1"/>
        <v>1</v>
      </c>
      <c r="J27" s="17">
        <f t="shared" si="2"/>
        <v>8270.1964800000005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41</v>
      </c>
      <c r="B29" s="29" t="s">
        <v>107</v>
      </c>
      <c r="C29" s="9">
        <v>43</v>
      </c>
      <c r="D29" s="9">
        <v>301.392</v>
      </c>
      <c r="E29" s="9">
        <v>57.78</v>
      </c>
      <c r="F29" s="9" t="s">
        <v>10</v>
      </c>
      <c r="G29" s="9">
        <v>57.78</v>
      </c>
      <c r="H29" s="9">
        <f t="shared" si="0"/>
        <v>0</v>
      </c>
      <c r="I29" s="10">
        <f t="shared" si="1"/>
        <v>1</v>
      </c>
      <c r="J29" s="17">
        <f t="shared" si="2"/>
        <v>17414.429759999999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41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111</v>
      </c>
      <c r="C33" s="9">
        <v>47</v>
      </c>
      <c r="D33" s="9">
        <v>301.392</v>
      </c>
      <c r="E33" s="9">
        <v>15.17</v>
      </c>
      <c r="F33" s="9" t="s">
        <v>10</v>
      </c>
      <c r="G33" s="9">
        <v>0</v>
      </c>
      <c r="H33" s="9">
        <f t="shared" si="0"/>
        <v>15.17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17</v>
      </c>
      <c r="B34" s="29" t="s">
        <v>111</v>
      </c>
      <c r="C34" s="9">
        <v>47</v>
      </c>
      <c r="D34" s="9">
        <v>301.392</v>
      </c>
      <c r="E34" s="9">
        <v>9.17</v>
      </c>
      <c r="F34" s="9" t="s">
        <v>10</v>
      </c>
      <c r="G34" s="9">
        <v>9.17</v>
      </c>
      <c r="H34" s="9">
        <f t="shared" si="0"/>
        <v>0</v>
      </c>
      <c r="I34" s="10">
        <f t="shared" si="1"/>
        <v>1</v>
      </c>
      <c r="J34" s="17">
        <f t="shared" si="2"/>
        <v>2763.7646399999999</v>
      </c>
      <c r="K34" s="16"/>
      <c r="L34" s="17">
        <f t="shared" si="3"/>
        <v>0</v>
      </c>
    </row>
    <row r="35" spans="1:12" x14ac:dyDescent="0.25">
      <c r="A35" s="9" t="s">
        <v>9</v>
      </c>
      <c r="B35" s="29" t="s">
        <v>111</v>
      </c>
      <c r="C35" s="9">
        <v>47</v>
      </c>
      <c r="D35" s="9">
        <v>301.392</v>
      </c>
      <c r="E35" s="9">
        <v>6</v>
      </c>
      <c r="F35" s="9" t="s">
        <v>10</v>
      </c>
      <c r="G35" s="9">
        <v>6</v>
      </c>
      <c r="H35" s="9">
        <f t="shared" si="0"/>
        <v>0</v>
      </c>
      <c r="I35" s="10">
        <f t="shared" si="1"/>
        <v>1</v>
      </c>
      <c r="J35" s="17">
        <f t="shared" si="2"/>
        <v>1808.3519999999999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112</v>
      </c>
      <c r="C36" s="9">
        <v>50</v>
      </c>
      <c r="D36" s="9">
        <v>225</v>
      </c>
      <c r="E36" s="9">
        <v>9.08</v>
      </c>
      <c r="F36" s="9" t="s">
        <v>14</v>
      </c>
      <c r="G36" s="9">
        <v>9.08</v>
      </c>
      <c r="H36" s="9">
        <f t="shared" si="0"/>
        <v>0</v>
      </c>
      <c r="I36" s="10">
        <f t="shared" si="1"/>
        <v>1</v>
      </c>
      <c r="J36" s="17">
        <f t="shared" si="2"/>
        <v>2043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113</v>
      </c>
      <c r="C37" s="9">
        <v>51</v>
      </c>
      <c r="D37" s="9">
        <v>1500</v>
      </c>
      <c r="E37" s="9">
        <v>1.7</v>
      </c>
      <c r="F37" s="9" t="s">
        <v>14</v>
      </c>
      <c r="G37" s="9">
        <v>1.7</v>
      </c>
      <c r="H37" s="9">
        <f t="shared" si="0"/>
        <v>0</v>
      </c>
      <c r="I37" s="10">
        <f t="shared" si="1"/>
        <v>1</v>
      </c>
      <c r="J37" s="17">
        <f t="shared" si="2"/>
        <v>2550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114</v>
      </c>
      <c r="C38" s="9">
        <v>53</v>
      </c>
      <c r="D38" s="9">
        <v>900</v>
      </c>
      <c r="E38" s="9">
        <v>4</v>
      </c>
      <c r="F38" s="9" t="s">
        <v>14</v>
      </c>
      <c r="G38" s="9">
        <v>4</v>
      </c>
      <c r="H38" s="9">
        <f t="shared" si="0"/>
        <v>0</v>
      </c>
      <c r="I38" s="10">
        <f t="shared" si="1"/>
        <v>1</v>
      </c>
      <c r="J38" s="17">
        <f t="shared" si="2"/>
        <v>3600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115</v>
      </c>
      <c r="C39" s="9">
        <v>55</v>
      </c>
      <c r="D39" s="9">
        <v>2000</v>
      </c>
      <c r="E39" s="9">
        <v>3.26</v>
      </c>
      <c r="F39" s="9" t="s">
        <v>14</v>
      </c>
      <c r="G39" s="9">
        <v>3.26</v>
      </c>
      <c r="H39" s="9">
        <f t="shared" si="0"/>
        <v>0</v>
      </c>
      <c r="I39" s="10">
        <f t="shared" si="1"/>
        <v>1</v>
      </c>
      <c r="J39" s="17">
        <f t="shared" si="2"/>
        <v>6520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116</v>
      </c>
      <c r="C40" s="9">
        <v>58</v>
      </c>
      <c r="D40" s="9">
        <v>225</v>
      </c>
      <c r="E40" s="9">
        <v>15.33</v>
      </c>
      <c r="F40" s="9" t="s">
        <v>14</v>
      </c>
      <c r="G40" s="9">
        <v>15.33</v>
      </c>
      <c r="H40" s="9">
        <f t="shared" si="0"/>
        <v>0</v>
      </c>
      <c r="I40" s="10">
        <f t="shared" si="1"/>
        <v>1</v>
      </c>
      <c r="J40" s="17">
        <f t="shared" si="2"/>
        <v>3449.25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117</v>
      </c>
      <c r="C41" s="9">
        <v>61</v>
      </c>
      <c r="D41" s="9">
        <v>2000</v>
      </c>
      <c r="E41" s="9">
        <v>1.57</v>
      </c>
      <c r="F41" s="9" t="s">
        <v>14</v>
      </c>
      <c r="G41" s="9">
        <v>1.57</v>
      </c>
      <c r="H41" s="9">
        <f t="shared" si="0"/>
        <v>0</v>
      </c>
      <c r="I41" s="10">
        <f t="shared" si="1"/>
        <v>1</v>
      </c>
      <c r="J41" s="17">
        <f t="shared" si="2"/>
        <v>3140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118</v>
      </c>
      <c r="C42" s="9">
        <v>63</v>
      </c>
      <c r="D42" s="9">
        <v>1500</v>
      </c>
      <c r="E42" s="9">
        <v>0.96</v>
      </c>
      <c r="F42" s="9" t="s">
        <v>14</v>
      </c>
      <c r="G42" s="9">
        <v>0</v>
      </c>
      <c r="H42" s="9">
        <f t="shared" si="0"/>
        <v>0.96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17</v>
      </c>
      <c r="B43" s="29" t="s">
        <v>118</v>
      </c>
      <c r="C43" s="9">
        <v>64</v>
      </c>
      <c r="D43" s="9">
        <v>1500</v>
      </c>
      <c r="E43" s="9">
        <v>0.96</v>
      </c>
      <c r="F43" s="9" t="s">
        <v>14</v>
      </c>
      <c r="G43" s="9">
        <v>0.96</v>
      </c>
      <c r="H43" s="9">
        <f t="shared" si="0"/>
        <v>0</v>
      </c>
      <c r="I43" s="10">
        <f t="shared" si="1"/>
        <v>1</v>
      </c>
      <c r="J43" s="17">
        <f t="shared" si="2"/>
        <v>1440</v>
      </c>
      <c r="K43" s="16"/>
      <c r="L43" s="17">
        <f t="shared" si="3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0"/>
        <v>0</v>
      </c>
      <c r="I44" s="10">
        <f t="shared" si="1"/>
        <v>1</v>
      </c>
      <c r="J44" s="17">
        <f t="shared" si="2"/>
        <v>2000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120</v>
      </c>
      <c r="C45" s="9">
        <v>69</v>
      </c>
      <c r="D45" s="9">
        <v>7000</v>
      </c>
      <c r="E45" s="9">
        <v>0.47</v>
      </c>
      <c r="F45" s="9" t="s">
        <v>16</v>
      </c>
      <c r="G45" s="9">
        <v>0.47</v>
      </c>
      <c r="H45" s="9">
        <f t="shared" si="0"/>
        <v>0</v>
      </c>
      <c r="I45" s="10">
        <f t="shared" si="1"/>
        <v>1</v>
      </c>
      <c r="J45" s="17">
        <f t="shared" si="2"/>
        <v>3290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121</v>
      </c>
      <c r="C46" s="9">
        <v>73</v>
      </c>
      <c r="D46" s="9">
        <v>7000</v>
      </c>
      <c r="E46" s="9">
        <v>0.88</v>
      </c>
      <c r="F46" s="9" t="s">
        <v>16</v>
      </c>
      <c r="G46" s="9">
        <v>0.88</v>
      </c>
      <c r="H46" s="9">
        <f t="shared" si="0"/>
        <v>0</v>
      </c>
      <c r="I46" s="10">
        <f t="shared" si="1"/>
        <v>1</v>
      </c>
      <c r="J46" s="17">
        <f t="shared" si="2"/>
        <v>6160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122</v>
      </c>
      <c r="C47" s="9">
        <v>77</v>
      </c>
      <c r="D47" s="9">
        <v>7000</v>
      </c>
      <c r="E47" s="9">
        <v>0.18</v>
      </c>
      <c r="F47" s="9" t="s">
        <v>16</v>
      </c>
      <c r="G47" s="9">
        <v>0.18</v>
      </c>
      <c r="H47" s="9">
        <f t="shared" si="0"/>
        <v>0</v>
      </c>
      <c r="I47" s="10">
        <f t="shared" si="1"/>
        <v>1</v>
      </c>
      <c r="J47" s="17">
        <f t="shared" si="2"/>
        <v>1260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123</v>
      </c>
      <c r="C48" s="9">
        <v>80</v>
      </c>
      <c r="D48" s="9">
        <v>7000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17</v>
      </c>
      <c r="B49" s="29" t="s">
        <v>123</v>
      </c>
      <c r="C49" s="9">
        <v>83</v>
      </c>
      <c r="D49" s="9">
        <v>10000</v>
      </c>
      <c r="E49" s="9">
        <v>0.15</v>
      </c>
      <c r="F49" s="9" t="s">
        <v>16</v>
      </c>
      <c r="G49" s="9">
        <v>0.15</v>
      </c>
      <c r="H49" s="9">
        <f t="shared" si="0"/>
        <v>0</v>
      </c>
      <c r="I49" s="10">
        <f t="shared" si="1"/>
        <v>1</v>
      </c>
      <c r="J49" s="17">
        <f t="shared" si="2"/>
        <v>1500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124</v>
      </c>
      <c r="C50" s="9">
        <v>84</v>
      </c>
      <c r="D50" s="9">
        <v>301.392</v>
      </c>
      <c r="E50" s="9">
        <v>39.24</v>
      </c>
      <c r="F50" s="9" t="s">
        <v>10</v>
      </c>
      <c r="G50" s="9">
        <v>39.24</v>
      </c>
      <c r="H50" s="9">
        <f t="shared" si="0"/>
        <v>0</v>
      </c>
      <c r="I50" s="10">
        <f t="shared" si="1"/>
        <v>1</v>
      </c>
      <c r="J50" s="17">
        <f t="shared" si="2"/>
        <v>11826.622080000001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125</v>
      </c>
      <c r="C51" s="9">
        <v>85</v>
      </c>
      <c r="D51" s="9">
        <v>301.392</v>
      </c>
      <c r="E51" s="9">
        <v>129.97</v>
      </c>
      <c r="F51" s="9" t="s">
        <v>10</v>
      </c>
      <c r="G51" s="9">
        <v>129.97</v>
      </c>
      <c r="H51" s="9">
        <f t="shared" si="0"/>
        <v>0</v>
      </c>
      <c r="I51" s="10">
        <f t="shared" si="1"/>
        <v>1</v>
      </c>
      <c r="J51" s="17">
        <f t="shared" si="2"/>
        <v>39171.918239999999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126</v>
      </c>
      <c r="C52" s="9">
        <v>86</v>
      </c>
      <c r="D52" s="9">
        <v>301.392</v>
      </c>
      <c r="E52" s="9">
        <v>12.27</v>
      </c>
      <c r="F52" s="9" t="s">
        <v>10</v>
      </c>
      <c r="G52" s="9">
        <v>12.27</v>
      </c>
      <c r="H52" s="9">
        <f t="shared" si="0"/>
        <v>0</v>
      </c>
      <c r="I52" s="10">
        <f t="shared" si="1"/>
        <v>1</v>
      </c>
      <c r="J52" s="17">
        <f t="shared" si="2"/>
        <v>3698.0798399999999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127</v>
      </c>
      <c r="C53" s="9">
        <v>87</v>
      </c>
      <c r="D53" s="9">
        <v>301.392</v>
      </c>
      <c r="E53" s="9">
        <v>16.190000000000001</v>
      </c>
      <c r="F53" s="9" t="s">
        <v>10</v>
      </c>
      <c r="G53" s="9">
        <v>0</v>
      </c>
      <c r="H53" s="9">
        <f t="shared" si="0"/>
        <v>16.190000000000001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127</v>
      </c>
      <c r="C54" s="9">
        <v>87</v>
      </c>
      <c r="D54" s="9">
        <v>301.392</v>
      </c>
      <c r="E54" s="9">
        <v>9.17</v>
      </c>
      <c r="F54" s="9" t="s">
        <v>10</v>
      </c>
      <c r="G54" s="9">
        <v>9.17</v>
      </c>
      <c r="H54" s="9">
        <f t="shared" si="0"/>
        <v>0</v>
      </c>
      <c r="I54" s="10">
        <f t="shared" si="1"/>
        <v>1</v>
      </c>
      <c r="J54" s="17">
        <f t="shared" si="2"/>
        <v>2763.7646399999999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127</v>
      </c>
      <c r="C55" s="9">
        <v>87</v>
      </c>
      <c r="D55" s="9">
        <v>301.392</v>
      </c>
      <c r="E55" s="9">
        <v>7.02</v>
      </c>
      <c r="F55" s="9" t="s">
        <v>10</v>
      </c>
      <c r="G55" s="9">
        <v>7.02</v>
      </c>
      <c r="H55" s="9">
        <f t="shared" si="0"/>
        <v>0</v>
      </c>
      <c r="I55" s="10">
        <f t="shared" si="1"/>
        <v>1</v>
      </c>
      <c r="J55" s="17">
        <f t="shared" si="2"/>
        <v>2115.7718399999999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128</v>
      </c>
      <c r="C56" s="9">
        <v>88</v>
      </c>
      <c r="D56" s="9">
        <v>2000</v>
      </c>
      <c r="E56" s="9">
        <v>2.21</v>
      </c>
      <c r="F56" s="9" t="s">
        <v>14</v>
      </c>
      <c r="G56" s="9">
        <v>2.21</v>
      </c>
      <c r="H56" s="9">
        <f t="shared" si="0"/>
        <v>0</v>
      </c>
      <c r="I56" s="10">
        <f t="shared" si="1"/>
        <v>1</v>
      </c>
      <c r="J56" s="17">
        <f t="shared" si="2"/>
        <v>4420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129</v>
      </c>
      <c r="C57" s="9">
        <v>91</v>
      </c>
      <c r="D57" s="9">
        <v>225</v>
      </c>
      <c r="E57" s="9">
        <v>12.13</v>
      </c>
      <c r="F57" s="9" t="s">
        <v>14</v>
      </c>
      <c r="G57" s="9">
        <v>12.13</v>
      </c>
      <c r="H57" s="9">
        <f t="shared" si="0"/>
        <v>0</v>
      </c>
      <c r="I57" s="10">
        <f t="shared" si="1"/>
        <v>1</v>
      </c>
      <c r="J57" s="17">
        <f t="shared" si="2"/>
        <v>2729.25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130</v>
      </c>
      <c r="C58" s="9">
        <v>92</v>
      </c>
      <c r="D58" s="9">
        <v>2000</v>
      </c>
      <c r="E58" s="9">
        <v>1.57</v>
      </c>
      <c r="F58" s="9" t="s">
        <v>14</v>
      </c>
      <c r="G58" s="9">
        <v>1.57</v>
      </c>
      <c r="H58" s="9">
        <f t="shared" si="0"/>
        <v>0</v>
      </c>
      <c r="I58" s="10">
        <f t="shared" si="1"/>
        <v>1</v>
      </c>
      <c r="J58" s="17">
        <f t="shared" si="2"/>
        <v>3140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131</v>
      </c>
      <c r="C59" s="9">
        <v>93</v>
      </c>
      <c r="D59" s="9">
        <v>1500</v>
      </c>
      <c r="E59" s="9">
        <v>0.87</v>
      </c>
      <c r="F59" s="9" t="s">
        <v>14</v>
      </c>
      <c r="G59" s="9">
        <v>0</v>
      </c>
      <c r="H59" s="9">
        <f t="shared" si="0"/>
        <v>0.87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131</v>
      </c>
      <c r="C60" s="9">
        <v>94</v>
      </c>
      <c r="D60" s="9">
        <v>1500</v>
      </c>
      <c r="E60" s="9">
        <v>0.87</v>
      </c>
      <c r="F60" s="9" t="s">
        <v>14</v>
      </c>
      <c r="G60" s="9">
        <v>0.87</v>
      </c>
      <c r="H60" s="9">
        <f t="shared" si="0"/>
        <v>0</v>
      </c>
      <c r="I60" s="10">
        <f t="shared" si="1"/>
        <v>1</v>
      </c>
      <c r="J60" s="17">
        <f t="shared" si="2"/>
        <v>1305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132</v>
      </c>
      <c r="C61" s="9">
        <v>97</v>
      </c>
      <c r="D61" s="9">
        <v>7000</v>
      </c>
      <c r="E61" s="9">
        <v>0.13</v>
      </c>
      <c r="F61" s="9" t="s">
        <v>16</v>
      </c>
      <c r="G61" s="9">
        <v>0</v>
      </c>
      <c r="H61" s="9">
        <f t="shared" si="0"/>
        <v>0.13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133</v>
      </c>
      <c r="C62" s="9">
        <v>100</v>
      </c>
      <c r="D62" s="9">
        <v>7000</v>
      </c>
      <c r="E62" s="9">
        <v>0.19</v>
      </c>
      <c r="F62" s="9" t="s">
        <v>16</v>
      </c>
      <c r="G62" s="9">
        <v>0</v>
      </c>
      <c r="H62" s="9">
        <f t="shared" si="0"/>
        <v>0.19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134</v>
      </c>
      <c r="C63" s="9">
        <v>103</v>
      </c>
      <c r="D63" s="9">
        <v>7000</v>
      </c>
      <c r="E63" s="9">
        <v>2.9000000000000001E-2</v>
      </c>
      <c r="F63" s="9" t="s">
        <v>16</v>
      </c>
      <c r="G63" s="9">
        <v>0</v>
      </c>
      <c r="H63" s="9">
        <f t="shared" si="0"/>
        <v>2.9000000000000001E-2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134</v>
      </c>
      <c r="C64" s="9">
        <v>105</v>
      </c>
      <c r="D64" s="9">
        <v>7000</v>
      </c>
      <c r="E64" s="9">
        <v>2.9000000000000001E-2</v>
      </c>
      <c r="F64" s="9" t="s">
        <v>16</v>
      </c>
      <c r="G64" s="9">
        <v>0.03</v>
      </c>
      <c r="H64" s="9">
        <f t="shared" si="0"/>
        <v>-9.9999999999999742E-4</v>
      </c>
      <c r="I64" s="10">
        <f t="shared" si="1"/>
        <v>1.0344827586206895</v>
      </c>
      <c r="J64" s="17">
        <f t="shared" si="2"/>
        <v>210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135</v>
      </c>
      <c r="C65" s="9">
        <v>106</v>
      </c>
      <c r="D65" s="9">
        <v>301.392</v>
      </c>
      <c r="E65" s="9">
        <v>10.8</v>
      </c>
      <c r="F65" s="9" t="s">
        <v>10</v>
      </c>
      <c r="G65" s="9">
        <v>0</v>
      </c>
      <c r="H65" s="9">
        <f t="shared" si="0"/>
        <v>10.8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136</v>
      </c>
      <c r="C66" s="9">
        <v>107</v>
      </c>
      <c r="D66" s="9">
        <v>301.392</v>
      </c>
      <c r="E66" s="9">
        <v>24.14</v>
      </c>
      <c r="F66" s="9" t="s">
        <v>10</v>
      </c>
      <c r="G66" s="9">
        <v>0</v>
      </c>
      <c r="H66" s="9">
        <f t="shared" si="0"/>
        <v>24.14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137</v>
      </c>
      <c r="C67" s="9">
        <v>108</v>
      </c>
      <c r="D67" s="9">
        <v>301.392</v>
      </c>
      <c r="E67" s="9">
        <v>3.5</v>
      </c>
      <c r="F67" s="9" t="s">
        <v>10</v>
      </c>
      <c r="G67" s="9">
        <v>0</v>
      </c>
      <c r="H67" s="9">
        <f t="shared" si="0"/>
        <v>3.5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137</v>
      </c>
      <c r="C68" s="9">
        <v>108</v>
      </c>
      <c r="D68" s="9">
        <v>301.392</v>
      </c>
      <c r="E68" s="9">
        <v>1.57</v>
      </c>
      <c r="F68" s="9" t="s">
        <v>10</v>
      </c>
      <c r="G68" s="9">
        <v>1.57</v>
      </c>
      <c r="H68" s="9">
        <f t="shared" si="0"/>
        <v>0</v>
      </c>
      <c r="I68" s="10">
        <f t="shared" si="1"/>
        <v>1</v>
      </c>
      <c r="J68" s="17">
        <f t="shared" si="2"/>
        <v>473.18544000000003</v>
      </c>
      <c r="K68" s="16"/>
      <c r="L68" s="17">
        <f t="shared" si="3"/>
        <v>0</v>
      </c>
    </row>
    <row r="69" spans="1:12" x14ac:dyDescent="0.25">
      <c r="A69" s="9" t="s">
        <v>9</v>
      </c>
      <c r="B69" s="29" t="s">
        <v>137</v>
      </c>
      <c r="C69" s="9">
        <v>108</v>
      </c>
      <c r="D69" s="9">
        <v>301.392</v>
      </c>
      <c r="E69" s="9">
        <v>1.93</v>
      </c>
      <c r="F69" s="9" t="s">
        <v>10</v>
      </c>
      <c r="G69" s="9">
        <v>1.93</v>
      </c>
      <c r="H69" s="9">
        <f t="shared" si="0"/>
        <v>0</v>
      </c>
      <c r="I69" s="10">
        <f t="shared" si="1"/>
        <v>1</v>
      </c>
      <c r="J69" s="17">
        <f t="shared" si="2"/>
        <v>581.68655999999999</v>
      </c>
      <c r="K69" s="16"/>
      <c r="L69" s="17">
        <f t="shared" si="3"/>
        <v>0</v>
      </c>
    </row>
    <row r="70" spans="1:12" x14ac:dyDescent="0.25">
      <c r="A70" s="9" t="s">
        <v>41</v>
      </c>
      <c r="B70" s="29" t="s">
        <v>138</v>
      </c>
      <c r="C70" s="9">
        <v>109</v>
      </c>
      <c r="D70" s="9">
        <v>2000</v>
      </c>
      <c r="E70" s="9">
        <v>0.61</v>
      </c>
      <c r="F70" s="9" t="s">
        <v>14</v>
      </c>
      <c r="G70" s="9">
        <v>0</v>
      </c>
      <c r="H70" s="9">
        <f t="shared" si="0"/>
        <v>0.61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41</v>
      </c>
      <c r="B71" s="29" t="s">
        <v>139</v>
      </c>
      <c r="C71" s="9">
        <v>112</v>
      </c>
      <c r="D71" s="9">
        <v>225</v>
      </c>
      <c r="E71" s="9">
        <v>2.37</v>
      </c>
      <c r="F71" s="9" t="s">
        <v>14</v>
      </c>
      <c r="G71" s="9">
        <v>0</v>
      </c>
      <c r="H71" s="9">
        <f t="shared" ref="H71:H133" si="5">E71-G71</f>
        <v>2.37</v>
      </c>
      <c r="I71" s="10">
        <f t="shared" ref="I71:I133" si="6">G71/E71</f>
        <v>0</v>
      </c>
      <c r="J71" s="17">
        <f t="shared" ref="J71:J158" si="7">D71*G71</f>
        <v>0</v>
      </c>
      <c r="K71" s="16"/>
      <c r="L71" s="17">
        <f t="shared" ref="L71:L158" si="8">D71*E71*K71</f>
        <v>0</v>
      </c>
    </row>
    <row r="72" spans="1:12" x14ac:dyDescent="0.25">
      <c r="A72" s="9" t="s">
        <v>41</v>
      </c>
      <c r="B72" s="29" t="s">
        <v>139</v>
      </c>
      <c r="C72" s="9">
        <v>113</v>
      </c>
      <c r="D72" s="9">
        <v>1500</v>
      </c>
      <c r="E72" s="9">
        <v>0.38</v>
      </c>
      <c r="F72" s="9" t="s">
        <v>14</v>
      </c>
      <c r="G72" s="9">
        <v>0</v>
      </c>
      <c r="H72" s="9">
        <f t="shared" si="5"/>
        <v>0.38</v>
      </c>
      <c r="I72" s="10">
        <f t="shared" si="6"/>
        <v>0</v>
      </c>
      <c r="J72" s="17">
        <f t="shared" si="7"/>
        <v>0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139</v>
      </c>
      <c r="C73" s="9">
        <v>114</v>
      </c>
      <c r="D73" s="9">
        <v>671</v>
      </c>
      <c r="E73" s="9">
        <v>0.38</v>
      </c>
      <c r="F73" s="9" t="s">
        <v>14</v>
      </c>
      <c r="G73" s="9">
        <v>0.38</v>
      </c>
      <c r="H73" s="9">
        <f t="shared" si="5"/>
        <v>0</v>
      </c>
      <c r="I73" s="10">
        <f t="shared" si="6"/>
        <v>1</v>
      </c>
      <c r="J73" s="17">
        <f t="shared" si="7"/>
        <v>254.98</v>
      </c>
      <c r="K73" s="16"/>
      <c r="L73" s="17">
        <f t="shared" si="8"/>
        <v>0</v>
      </c>
    </row>
    <row r="74" spans="1:12" x14ac:dyDescent="0.25">
      <c r="A74" s="9" t="s">
        <v>41</v>
      </c>
      <c r="B74" s="29" t="s">
        <v>140</v>
      </c>
      <c r="C74" s="9">
        <v>116</v>
      </c>
      <c r="D74" s="9">
        <v>50</v>
      </c>
      <c r="E74" s="9">
        <v>44</v>
      </c>
      <c r="F74" s="9" t="s">
        <v>13</v>
      </c>
      <c r="G74" s="9">
        <v>44</v>
      </c>
      <c r="H74" s="9">
        <f t="shared" si="5"/>
        <v>0</v>
      </c>
      <c r="I74" s="10">
        <f t="shared" si="6"/>
        <v>1</v>
      </c>
      <c r="J74" s="17">
        <f t="shared" si="7"/>
        <v>2200</v>
      </c>
      <c r="K74" s="16"/>
      <c r="L74" s="17">
        <f t="shared" si="8"/>
        <v>0</v>
      </c>
    </row>
    <row r="75" spans="1:12" x14ac:dyDescent="0.25">
      <c r="A75" s="9" t="s">
        <v>18</v>
      </c>
      <c r="B75" s="29" t="s">
        <v>141</v>
      </c>
      <c r="C75" s="9">
        <v>118</v>
      </c>
      <c r="D75" s="9">
        <v>2000</v>
      </c>
      <c r="E75" s="9">
        <v>1</v>
      </c>
      <c r="F75" s="9" t="s">
        <v>12</v>
      </c>
      <c r="G75" s="9">
        <v>1</v>
      </c>
      <c r="H75" s="9">
        <f t="shared" si="5"/>
        <v>0</v>
      </c>
      <c r="I75" s="10">
        <f t="shared" si="6"/>
        <v>1</v>
      </c>
      <c r="J75" s="17">
        <f t="shared" si="7"/>
        <v>2000</v>
      </c>
      <c r="K75" s="16"/>
      <c r="L75" s="17">
        <f t="shared" si="8"/>
        <v>0</v>
      </c>
    </row>
    <row r="76" spans="1:12" x14ac:dyDescent="0.25">
      <c r="A76" s="9" t="s">
        <v>41</v>
      </c>
      <c r="B76" s="29" t="s">
        <v>142</v>
      </c>
      <c r="C76" s="9">
        <v>120</v>
      </c>
      <c r="D76" s="9">
        <v>193.75200000000001</v>
      </c>
      <c r="E76" s="9">
        <v>108.14700000000001</v>
      </c>
      <c r="F76" s="9" t="s">
        <v>10</v>
      </c>
      <c r="G76" s="9">
        <v>0</v>
      </c>
      <c r="H76" s="9">
        <f t="shared" si="5"/>
        <v>108.14700000000001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142</v>
      </c>
      <c r="C77" s="9">
        <v>120</v>
      </c>
      <c r="D77" s="9">
        <v>193.75200000000001</v>
      </c>
      <c r="E77" s="9">
        <v>94.59</v>
      </c>
      <c r="F77" s="9" t="s">
        <v>10</v>
      </c>
      <c r="G77" s="9">
        <v>89.86</v>
      </c>
      <c r="H77" s="9">
        <f t="shared" si="5"/>
        <v>4.730000000000004</v>
      </c>
      <c r="I77" s="10">
        <f t="shared" si="6"/>
        <v>0.94999471402896707</v>
      </c>
      <c r="J77" s="17">
        <f t="shared" si="7"/>
        <v>17410.55472</v>
      </c>
      <c r="K77" s="16"/>
      <c r="L77" s="17">
        <f t="shared" si="8"/>
        <v>0</v>
      </c>
    </row>
    <row r="78" spans="1:12" x14ac:dyDescent="0.25">
      <c r="A78" s="9" t="s">
        <v>41</v>
      </c>
      <c r="B78" s="29" t="s">
        <v>143</v>
      </c>
      <c r="C78" s="9">
        <v>124</v>
      </c>
      <c r="D78" s="9">
        <v>193.75200000000001</v>
      </c>
      <c r="E78" s="9">
        <v>133.756</v>
      </c>
      <c r="F78" s="9" t="s">
        <v>10</v>
      </c>
      <c r="G78" s="9">
        <v>0</v>
      </c>
      <c r="H78" s="9">
        <f t="shared" si="5"/>
        <v>133.756</v>
      </c>
      <c r="I78" s="10">
        <f t="shared" si="6"/>
        <v>0</v>
      </c>
      <c r="J78" s="17">
        <f t="shared" si="7"/>
        <v>0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143</v>
      </c>
      <c r="C79" s="9">
        <v>124</v>
      </c>
      <c r="D79" s="9">
        <v>193.75200000000001</v>
      </c>
      <c r="E79" s="9">
        <v>129.32</v>
      </c>
      <c r="F79" s="9" t="s">
        <v>10</v>
      </c>
      <c r="G79" s="9">
        <v>120</v>
      </c>
      <c r="H79" s="9">
        <f t="shared" si="5"/>
        <v>9.3199999999999932</v>
      </c>
      <c r="I79" s="10">
        <f t="shared" si="6"/>
        <v>0.92793071450665021</v>
      </c>
      <c r="J79" s="17">
        <f t="shared" si="7"/>
        <v>23250.240000000002</v>
      </c>
      <c r="K79" s="16"/>
      <c r="L79" s="17">
        <f t="shared" si="8"/>
        <v>0</v>
      </c>
    </row>
    <row r="80" spans="1:12" x14ac:dyDescent="0.25">
      <c r="A80" s="9" t="s">
        <v>41</v>
      </c>
      <c r="B80" s="29" t="s">
        <v>144</v>
      </c>
      <c r="C80" s="9">
        <v>129</v>
      </c>
      <c r="D80" s="9">
        <v>193.75200000000001</v>
      </c>
      <c r="E80" s="9">
        <v>62.972999999999999</v>
      </c>
      <c r="F80" s="9" t="s">
        <v>10</v>
      </c>
      <c r="G80" s="9">
        <v>0</v>
      </c>
      <c r="H80" s="9">
        <f t="shared" si="5"/>
        <v>62.972999999999999</v>
      </c>
      <c r="I80" s="10">
        <f t="shared" si="6"/>
        <v>0</v>
      </c>
      <c r="J80" s="17">
        <f t="shared" si="7"/>
        <v>0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144</v>
      </c>
      <c r="C81" s="9">
        <v>129</v>
      </c>
      <c r="D81" s="9">
        <v>193.75200000000001</v>
      </c>
      <c r="E81" s="9">
        <v>62.972999999999999</v>
      </c>
      <c r="F81" s="9" t="s">
        <v>10</v>
      </c>
      <c r="G81" s="9">
        <v>62.97</v>
      </c>
      <c r="H81" s="9">
        <f t="shared" si="5"/>
        <v>3.0000000000001137E-3</v>
      </c>
      <c r="I81" s="10">
        <f t="shared" si="6"/>
        <v>0.99995236053546754</v>
      </c>
      <c r="J81" s="17">
        <f t="shared" si="7"/>
        <v>12200.56344</v>
      </c>
      <c r="K81" s="16"/>
      <c r="L81" s="17">
        <f t="shared" si="8"/>
        <v>0</v>
      </c>
    </row>
    <row r="82" spans="1:12" x14ac:dyDescent="0.25">
      <c r="A82" s="9" t="s">
        <v>41</v>
      </c>
      <c r="B82" s="29" t="s">
        <v>145</v>
      </c>
      <c r="C82" s="9">
        <v>133</v>
      </c>
      <c r="D82" s="9">
        <v>65.599999999999994</v>
      </c>
      <c r="E82" s="9">
        <v>30.1</v>
      </c>
      <c r="F82" s="9" t="s">
        <v>19</v>
      </c>
      <c r="G82" s="9">
        <v>0</v>
      </c>
      <c r="H82" s="9">
        <f t="shared" si="5"/>
        <v>30.1</v>
      </c>
      <c r="I82" s="10">
        <f t="shared" si="6"/>
        <v>0</v>
      </c>
      <c r="J82" s="17">
        <f t="shared" si="7"/>
        <v>0</v>
      </c>
      <c r="K82" s="16"/>
      <c r="L82" s="17">
        <f t="shared" si="8"/>
        <v>0</v>
      </c>
    </row>
    <row r="83" spans="1:12" x14ac:dyDescent="0.25">
      <c r="A83" s="9" t="s">
        <v>17</v>
      </c>
      <c r="B83" s="29" t="s">
        <v>145</v>
      </c>
      <c r="C83" s="9">
        <v>133</v>
      </c>
      <c r="D83" s="9">
        <v>65.599999999999994</v>
      </c>
      <c r="E83" s="9">
        <v>30.1</v>
      </c>
      <c r="F83" s="9" t="s">
        <v>19</v>
      </c>
      <c r="G83" s="9">
        <v>0</v>
      </c>
      <c r="H83" s="9">
        <f t="shared" si="5"/>
        <v>30.1</v>
      </c>
      <c r="I83" s="10">
        <f t="shared" si="6"/>
        <v>0</v>
      </c>
      <c r="J83" s="17">
        <f t="shared" si="7"/>
        <v>0</v>
      </c>
      <c r="K83" s="16"/>
      <c r="L83" s="17">
        <f t="shared" si="8"/>
        <v>0</v>
      </c>
    </row>
    <row r="84" spans="1:12" x14ac:dyDescent="0.25">
      <c r="A84" s="9" t="s">
        <v>41</v>
      </c>
      <c r="B84" s="29" t="s">
        <v>146</v>
      </c>
      <c r="C84" s="9">
        <v>137</v>
      </c>
      <c r="D84" s="9">
        <v>65.599999999999994</v>
      </c>
      <c r="E84" s="9">
        <v>66.89</v>
      </c>
      <c r="F84" s="9" t="s">
        <v>19</v>
      </c>
      <c r="G84" s="9">
        <v>0</v>
      </c>
      <c r="H84" s="9">
        <f t="shared" si="5"/>
        <v>66.89</v>
      </c>
      <c r="I84" s="10">
        <f t="shared" si="6"/>
        <v>0</v>
      </c>
      <c r="J84" s="17">
        <f t="shared" si="7"/>
        <v>0</v>
      </c>
      <c r="K84" s="16"/>
      <c r="L84" s="17">
        <f t="shared" si="8"/>
        <v>0</v>
      </c>
    </row>
    <row r="85" spans="1:12" x14ac:dyDescent="0.25">
      <c r="A85" s="9" t="s">
        <v>17</v>
      </c>
      <c r="B85" s="29" t="s">
        <v>146</v>
      </c>
      <c r="C85" s="9">
        <v>137</v>
      </c>
      <c r="D85" s="9">
        <v>65.599999999999994</v>
      </c>
      <c r="E85" s="9">
        <v>66.89</v>
      </c>
      <c r="F85" s="9" t="s">
        <v>19</v>
      </c>
      <c r="G85" s="9">
        <v>0</v>
      </c>
      <c r="H85" s="9">
        <f t="shared" si="5"/>
        <v>66.89</v>
      </c>
      <c r="I85" s="10">
        <f t="shared" si="6"/>
        <v>0</v>
      </c>
      <c r="J85" s="17">
        <f t="shared" si="7"/>
        <v>0</v>
      </c>
      <c r="K85" s="16"/>
      <c r="L85" s="17">
        <f t="shared" si="8"/>
        <v>0</v>
      </c>
    </row>
    <row r="86" spans="1:12" x14ac:dyDescent="0.25">
      <c r="A86" s="9" t="s">
        <v>41</v>
      </c>
      <c r="B86" s="29" t="s">
        <v>276</v>
      </c>
      <c r="C86" s="9">
        <v>138</v>
      </c>
      <c r="D86" s="9">
        <v>161.46</v>
      </c>
      <c r="E86" s="9">
        <v>0.5</v>
      </c>
      <c r="F86" s="9" t="s">
        <v>10</v>
      </c>
      <c r="G86" s="9">
        <v>0</v>
      </c>
      <c r="H86" s="9">
        <f t="shared" si="5"/>
        <v>0.5</v>
      </c>
      <c r="I86" s="10">
        <f t="shared" si="6"/>
        <v>0</v>
      </c>
      <c r="J86" s="17">
        <f t="shared" si="7"/>
        <v>0</v>
      </c>
      <c r="K86" s="16"/>
      <c r="L86" s="17">
        <f t="shared" si="8"/>
        <v>0</v>
      </c>
    </row>
    <row r="87" spans="1:12" x14ac:dyDescent="0.25">
      <c r="A87" s="9" t="s">
        <v>17</v>
      </c>
      <c r="B87" s="29" t="s">
        <v>276</v>
      </c>
      <c r="C87" s="9">
        <v>138</v>
      </c>
      <c r="D87" s="9">
        <v>161.46</v>
      </c>
      <c r="E87" s="9">
        <v>0.5</v>
      </c>
      <c r="F87" s="9" t="s">
        <v>10</v>
      </c>
      <c r="G87" s="9">
        <v>0</v>
      </c>
      <c r="H87" s="9">
        <f t="shared" si="5"/>
        <v>0.5</v>
      </c>
      <c r="I87" s="10">
        <f t="shared" si="6"/>
        <v>0</v>
      </c>
      <c r="J87" s="17">
        <f t="shared" si="7"/>
        <v>0</v>
      </c>
      <c r="K87" s="16"/>
      <c r="L87" s="17">
        <f t="shared" si="8"/>
        <v>0</v>
      </c>
    </row>
    <row r="88" spans="1:12" x14ac:dyDescent="0.25">
      <c r="A88" s="9" t="s">
        <v>17</v>
      </c>
      <c r="B88" s="29" t="s">
        <v>310</v>
      </c>
      <c r="C88" s="9">
        <v>139</v>
      </c>
      <c r="D88" s="9">
        <v>35</v>
      </c>
      <c r="E88" s="9">
        <v>268.5</v>
      </c>
      <c r="F88" s="9" t="s">
        <v>10</v>
      </c>
      <c r="G88" s="9">
        <v>268.5</v>
      </c>
      <c r="H88" s="9">
        <f t="shared" si="5"/>
        <v>0</v>
      </c>
      <c r="I88" s="10">
        <f t="shared" si="6"/>
        <v>1</v>
      </c>
      <c r="J88" s="17">
        <f t="shared" si="7"/>
        <v>9397.5</v>
      </c>
      <c r="K88" s="16"/>
      <c r="L88" s="17">
        <f t="shared" si="8"/>
        <v>0</v>
      </c>
    </row>
    <row r="89" spans="1:12" x14ac:dyDescent="0.25">
      <c r="A89" s="9" t="s">
        <v>41</v>
      </c>
      <c r="B89" s="29" t="s">
        <v>147</v>
      </c>
      <c r="C89" s="9">
        <v>140</v>
      </c>
      <c r="D89" s="9">
        <v>10.76</v>
      </c>
      <c r="E89" s="9">
        <v>197</v>
      </c>
      <c r="F89" s="9" t="s">
        <v>10</v>
      </c>
      <c r="G89" s="9">
        <v>0</v>
      </c>
      <c r="H89" s="9">
        <f t="shared" si="5"/>
        <v>197</v>
      </c>
      <c r="I89" s="10">
        <f t="shared" si="6"/>
        <v>0</v>
      </c>
      <c r="J89" s="17">
        <f t="shared" si="7"/>
        <v>0</v>
      </c>
      <c r="K89" s="16"/>
      <c r="L89" s="17">
        <f t="shared" si="8"/>
        <v>0</v>
      </c>
    </row>
    <row r="90" spans="1:12" x14ac:dyDescent="0.25">
      <c r="A90" s="9" t="s">
        <v>17</v>
      </c>
      <c r="B90" s="29" t="s">
        <v>147</v>
      </c>
      <c r="C90" s="9">
        <v>140</v>
      </c>
      <c r="D90" s="9">
        <v>10.76</v>
      </c>
      <c r="E90" s="9">
        <v>197</v>
      </c>
      <c r="F90" s="9" t="s">
        <v>10</v>
      </c>
      <c r="G90" s="9">
        <v>197</v>
      </c>
      <c r="H90" s="9">
        <f t="shared" si="5"/>
        <v>0</v>
      </c>
      <c r="I90" s="10">
        <f t="shared" si="6"/>
        <v>1</v>
      </c>
      <c r="J90" s="17">
        <f t="shared" si="7"/>
        <v>2119.7199999999998</v>
      </c>
      <c r="K90" s="16"/>
      <c r="L90" s="17">
        <f t="shared" si="8"/>
        <v>0</v>
      </c>
    </row>
    <row r="91" spans="1:12" x14ac:dyDescent="0.25">
      <c r="A91" s="9" t="s">
        <v>41</v>
      </c>
      <c r="B91" s="29" t="s">
        <v>148</v>
      </c>
      <c r="C91" s="9">
        <v>142</v>
      </c>
      <c r="D91" s="9">
        <v>139.93199999999999</v>
      </c>
      <c r="E91" s="9">
        <v>59.84</v>
      </c>
      <c r="F91" s="9" t="s">
        <v>10</v>
      </c>
      <c r="G91" s="9">
        <v>0</v>
      </c>
      <c r="H91" s="9">
        <f t="shared" si="5"/>
        <v>59.84</v>
      </c>
      <c r="I91" s="10">
        <f t="shared" si="6"/>
        <v>0</v>
      </c>
      <c r="J91" s="17">
        <f t="shared" si="7"/>
        <v>0</v>
      </c>
      <c r="K91" s="16"/>
      <c r="L91" s="17">
        <f t="shared" si="8"/>
        <v>0</v>
      </c>
    </row>
    <row r="92" spans="1:12" x14ac:dyDescent="0.25">
      <c r="A92" s="9" t="s">
        <v>17</v>
      </c>
      <c r="B92" s="29" t="s">
        <v>148</v>
      </c>
      <c r="C92" s="9">
        <v>142</v>
      </c>
      <c r="D92" s="9">
        <v>139.93199999999999</v>
      </c>
      <c r="E92" s="9">
        <v>59.84</v>
      </c>
      <c r="F92" s="9" t="s">
        <v>10</v>
      </c>
      <c r="G92" s="9">
        <v>59.84</v>
      </c>
      <c r="H92" s="9">
        <f t="shared" si="5"/>
        <v>0</v>
      </c>
      <c r="I92" s="10">
        <f t="shared" si="6"/>
        <v>1</v>
      </c>
      <c r="J92" s="17">
        <f t="shared" si="7"/>
        <v>8373.5308800000003</v>
      </c>
      <c r="K92" s="16"/>
      <c r="L92" s="17">
        <f t="shared" si="8"/>
        <v>0</v>
      </c>
    </row>
    <row r="93" spans="1:12" x14ac:dyDescent="0.25">
      <c r="A93" s="9" t="s">
        <v>41</v>
      </c>
      <c r="B93" s="29" t="s">
        <v>149</v>
      </c>
      <c r="C93" s="9">
        <v>143</v>
      </c>
      <c r="D93" s="9">
        <v>139.93199999999999</v>
      </c>
      <c r="E93" s="9">
        <v>176.74</v>
      </c>
      <c r="F93" s="9" t="s">
        <v>10</v>
      </c>
      <c r="G93" s="9">
        <v>0</v>
      </c>
      <c r="H93" s="9">
        <f t="shared" si="5"/>
        <v>176.74</v>
      </c>
      <c r="I93" s="10">
        <f t="shared" si="6"/>
        <v>0</v>
      </c>
      <c r="J93" s="17">
        <f t="shared" si="7"/>
        <v>0</v>
      </c>
      <c r="K93" s="16"/>
      <c r="L93" s="17">
        <f t="shared" si="8"/>
        <v>0</v>
      </c>
    </row>
    <row r="94" spans="1:12" x14ac:dyDescent="0.25">
      <c r="A94" s="9" t="s">
        <v>17</v>
      </c>
      <c r="B94" s="29" t="s">
        <v>149</v>
      </c>
      <c r="C94" s="9">
        <v>143</v>
      </c>
      <c r="D94" s="9">
        <v>139.93199999999999</v>
      </c>
      <c r="E94" s="9">
        <v>176.74</v>
      </c>
      <c r="F94" s="9" t="s">
        <v>10</v>
      </c>
      <c r="G94" s="9">
        <v>141.38999999999999</v>
      </c>
      <c r="H94" s="9">
        <f t="shared" si="5"/>
        <v>35.350000000000023</v>
      </c>
      <c r="I94" s="10">
        <f t="shared" si="6"/>
        <v>0.79998868394251432</v>
      </c>
      <c r="J94" s="17">
        <f t="shared" si="7"/>
        <v>19784.985479999996</v>
      </c>
      <c r="K94" s="16"/>
      <c r="L94" s="17">
        <f t="shared" si="8"/>
        <v>0</v>
      </c>
    </row>
    <row r="95" spans="1:12" x14ac:dyDescent="0.25">
      <c r="A95" s="9" t="s">
        <v>41</v>
      </c>
      <c r="B95" s="29" t="s">
        <v>150</v>
      </c>
      <c r="C95" s="9">
        <v>147</v>
      </c>
      <c r="D95" s="9">
        <v>193.75200000000001</v>
      </c>
      <c r="E95" s="9">
        <v>177.87</v>
      </c>
      <c r="F95" s="9" t="s">
        <v>10</v>
      </c>
      <c r="G95" s="9">
        <v>0</v>
      </c>
      <c r="H95" s="9">
        <f t="shared" si="5"/>
        <v>177.87</v>
      </c>
      <c r="I95" s="10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2" x14ac:dyDescent="0.25">
      <c r="A96" s="9" t="s">
        <v>17</v>
      </c>
      <c r="B96" s="29" t="s">
        <v>150</v>
      </c>
      <c r="C96" s="9">
        <v>147</v>
      </c>
      <c r="D96" s="9">
        <v>193.75200000000001</v>
      </c>
      <c r="E96" s="9">
        <v>131.565</v>
      </c>
      <c r="F96" s="9" t="s">
        <v>10</v>
      </c>
      <c r="G96" s="9">
        <v>131.57</v>
      </c>
      <c r="H96" s="9">
        <f t="shared" si="5"/>
        <v>-4.9999999999954525E-3</v>
      </c>
      <c r="I96" s="10">
        <f t="shared" si="6"/>
        <v>1.0000380040284269</v>
      </c>
      <c r="J96" s="17">
        <f t="shared" si="7"/>
        <v>25491.950639999999</v>
      </c>
      <c r="K96" s="16"/>
      <c r="L96" s="17">
        <f t="shared" si="8"/>
        <v>0</v>
      </c>
    </row>
    <row r="97" spans="1:12" x14ac:dyDescent="0.25">
      <c r="A97" s="9" t="s">
        <v>18</v>
      </c>
      <c r="B97" s="29" t="s">
        <v>151</v>
      </c>
      <c r="C97" s="9">
        <v>150</v>
      </c>
      <c r="D97" s="9">
        <v>13000</v>
      </c>
      <c r="E97" s="9">
        <v>1</v>
      </c>
      <c r="F97" s="9" t="s">
        <v>12</v>
      </c>
      <c r="G97" s="9">
        <v>1</v>
      </c>
      <c r="H97" s="9">
        <f t="shared" si="5"/>
        <v>0</v>
      </c>
      <c r="I97" s="10">
        <f t="shared" si="6"/>
        <v>1</v>
      </c>
      <c r="J97" s="17">
        <f t="shared" si="7"/>
        <v>13000</v>
      </c>
      <c r="K97" s="16"/>
      <c r="L97" s="17">
        <f t="shared" si="8"/>
        <v>0</v>
      </c>
    </row>
    <row r="98" spans="1:12" x14ac:dyDescent="0.25">
      <c r="A98" s="9" t="s">
        <v>41</v>
      </c>
      <c r="B98" s="29" t="s">
        <v>152</v>
      </c>
      <c r="C98" s="9">
        <v>151</v>
      </c>
      <c r="D98" s="9">
        <v>139.93199999999999</v>
      </c>
      <c r="E98" s="9">
        <v>81.650000000000006</v>
      </c>
      <c r="F98" s="9" t="s">
        <v>10</v>
      </c>
      <c r="G98" s="9">
        <v>0</v>
      </c>
      <c r="H98" s="9">
        <f t="shared" si="5"/>
        <v>81.650000000000006</v>
      </c>
      <c r="I98" s="10">
        <f t="shared" si="6"/>
        <v>0</v>
      </c>
      <c r="J98" s="17">
        <f t="shared" si="7"/>
        <v>0</v>
      </c>
      <c r="K98" s="16"/>
      <c r="L98" s="17">
        <f t="shared" si="8"/>
        <v>0</v>
      </c>
    </row>
    <row r="99" spans="1:12" x14ac:dyDescent="0.25">
      <c r="A99" s="9" t="s">
        <v>17</v>
      </c>
      <c r="B99" s="29" t="s">
        <v>152</v>
      </c>
      <c r="C99" s="9">
        <v>151</v>
      </c>
      <c r="D99" s="9">
        <v>139.93199999999999</v>
      </c>
      <c r="E99" s="9">
        <v>81.650000000000006</v>
      </c>
      <c r="F99" s="9" t="s">
        <v>10</v>
      </c>
      <c r="G99" s="9">
        <v>81.650000000000006</v>
      </c>
      <c r="H99" s="9">
        <f t="shared" si="5"/>
        <v>0</v>
      </c>
      <c r="I99" s="10">
        <f t="shared" si="6"/>
        <v>1</v>
      </c>
      <c r="J99" s="17">
        <f t="shared" si="7"/>
        <v>11425.4478</v>
      </c>
      <c r="K99" s="16"/>
      <c r="L99" s="17">
        <f t="shared" si="8"/>
        <v>0</v>
      </c>
    </row>
    <row r="100" spans="1:12" x14ac:dyDescent="0.25">
      <c r="A100" s="9" t="s">
        <v>41</v>
      </c>
      <c r="B100" s="29" t="s">
        <v>153</v>
      </c>
      <c r="C100" s="9">
        <v>152</v>
      </c>
      <c r="D100" s="9">
        <v>139.93199999999999</v>
      </c>
      <c r="E100" s="9">
        <v>258.14999999999998</v>
      </c>
      <c r="F100" s="9" t="s">
        <v>10</v>
      </c>
      <c r="G100" s="9">
        <v>0</v>
      </c>
      <c r="H100" s="9">
        <f t="shared" si="5"/>
        <v>258.14999999999998</v>
      </c>
      <c r="I100" s="10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9" t="s">
        <v>17</v>
      </c>
      <c r="B101" s="29" t="s">
        <v>153</v>
      </c>
      <c r="C101" s="9">
        <v>152</v>
      </c>
      <c r="D101" s="9">
        <v>139.93199999999999</v>
      </c>
      <c r="E101" s="9">
        <v>228.24</v>
      </c>
      <c r="F101" s="9" t="s">
        <v>10</v>
      </c>
      <c r="G101" s="9">
        <v>228.24</v>
      </c>
      <c r="H101" s="9">
        <f t="shared" si="5"/>
        <v>0</v>
      </c>
      <c r="I101" s="10">
        <f t="shared" si="6"/>
        <v>1</v>
      </c>
      <c r="J101" s="17">
        <f t="shared" si="7"/>
        <v>31938.079679999999</v>
      </c>
      <c r="K101" s="16"/>
      <c r="L101" s="17">
        <f t="shared" si="8"/>
        <v>0</v>
      </c>
    </row>
    <row r="102" spans="1:12" x14ac:dyDescent="0.25">
      <c r="A102" s="9" t="s">
        <v>41</v>
      </c>
      <c r="B102" s="29" t="s">
        <v>154</v>
      </c>
      <c r="C102" s="9">
        <v>156</v>
      </c>
      <c r="D102" s="9">
        <v>193.75200000000001</v>
      </c>
      <c r="E102" s="9">
        <v>126.32</v>
      </c>
      <c r="F102" s="9" t="s">
        <v>10</v>
      </c>
      <c r="G102" s="9">
        <v>0</v>
      </c>
      <c r="H102" s="9">
        <f t="shared" si="5"/>
        <v>126.32</v>
      </c>
      <c r="I102" s="10">
        <f t="shared" si="6"/>
        <v>0</v>
      </c>
      <c r="J102" s="17">
        <f t="shared" si="7"/>
        <v>0</v>
      </c>
      <c r="K102" s="16"/>
      <c r="L102" s="17">
        <f t="shared" si="8"/>
        <v>0</v>
      </c>
    </row>
    <row r="103" spans="1:12" x14ac:dyDescent="0.25">
      <c r="A103" s="9" t="s">
        <v>17</v>
      </c>
      <c r="B103" s="29" t="s">
        <v>154</v>
      </c>
      <c r="C103" s="9">
        <v>156</v>
      </c>
      <c r="D103" s="9">
        <v>193.75200000000001</v>
      </c>
      <c r="E103" s="9">
        <v>109.17</v>
      </c>
      <c r="F103" s="9" t="s">
        <v>10</v>
      </c>
      <c r="G103" s="9">
        <v>109.17</v>
      </c>
      <c r="H103" s="9">
        <f t="shared" si="5"/>
        <v>0</v>
      </c>
      <c r="I103" s="10">
        <f t="shared" si="6"/>
        <v>1</v>
      </c>
      <c r="J103" s="17">
        <f t="shared" si="7"/>
        <v>21151.905840000003</v>
      </c>
      <c r="K103" s="16"/>
      <c r="L103" s="17">
        <f t="shared" si="8"/>
        <v>0</v>
      </c>
    </row>
    <row r="104" spans="1:12" x14ac:dyDescent="0.25">
      <c r="A104" s="9" t="s">
        <v>41</v>
      </c>
      <c r="B104" s="29" t="s">
        <v>155</v>
      </c>
      <c r="C104" s="9">
        <v>160</v>
      </c>
      <c r="D104" s="9">
        <v>139.93199999999999</v>
      </c>
      <c r="E104" s="9">
        <v>9.76</v>
      </c>
      <c r="F104" s="9" t="s">
        <v>10</v>
      </c>
      <c r="G104" s="9">
        <v>0</v>
      </c>
      <c r="H104" s="9">
        <f t="shared" si="5"/>
        <v>9.76</v>
      </c>
      <c r="I104" s="10">
        <f t="shared" si="6"/>
        <v>0</v>
      </c>
      <c r="J104" s="17">
        <f t="shared" si="7"/>
        <v>0</v>
      </c>
      <c r="K104" s="16"/>
      <c r="L104" s="17">
        <f t="shared" si="8"/>
        <v>0</v>
      </c>
    </row>
    <row r="105" spans="1:12" x14ac:dyDescent="0.25">
      <c r="A105" s="9" t="s">
        <v>17</v>
      </c>
      <c r="B105" s="29" t="s">
        <v>155</v>
      </c>
      <c r="C105" s="9">
        <v>160</v>
      </c>
      <c r="D105" s="9">
        <v>139.93199999999999</v>
      </c>
      <c r="E105" s="9">
        <v>9.76</v>
      </c>
      <c r="F105" s="9" t="s">
        <v>10</v>
      </c>
      <c r="G105" s="9">
        <v>9.76</v>
      </c>
      <c r="H105" s="9">
        <f t="shared" si="5"/>
        <v>0</v>
      </c>
      <c r="I105" s="10">
        <f t="shared" si="6"/>
        <v>1</v>
      </c>
      <c r="J105" s="17">
        <f t="shared" si="7"/>
        <v>1365.7363199999998</v>
      </c>
      <c r="K105" s="16"/>
      <c r="L105" s="17">
        <f t="shared" si="8"/>
        <v>0</v>
      </c>
    </row>
    <row r="106" spans="1:12" x14ac:dyDescent="0.25">
      <c r="A106" s="9" t="s">
        <v>41</v>
      </c>
      <c r="B106" s="29" t="s">
        <v>156</v>
      </c>
      <c r="C106" s="9">
        <v>161</v>
      </c>
      <c r="D106" s="9">
        <v>139.93199999999999</v>
      </c>
      <c r="E106" s="9">
        <v>34.159999999999997</v>
      </c>
      <c r="F106" s="9" t="s">
        <v>10</v>
      </c>
      <c r="G106" s="9">
        <v>0</v>
      </c>
      <c r="H106" s="9">
        <f t="shared" si="5"/>
        <v>34.159999999999997</v>
      </c>
      <c r="I106" s="10">
        <f t="shared" si="6"/>
        <v>0</v>
      </c>
      <c r="J106" s="17">
        <f t="shared" si="7"/>
        <v>0</v>
      </c>
      <c r="K106" s="16"/>
      <c r="L106" s="17">
        <f t="shared" si="8"/>
        <v>0</v>
      </c>
    </row>
    <row r="107" spans="1:12" x14ac:dyDescent="0.25">
      <c r="A107" s="9" t="s">
        <v>17</v>
      </c>
      <c r="B107" s="29" t="s">
        <v>156</v>
      </c>
      <c r="C107" s="9">
        <v>161</v>
      </c>
      <c r="D107" s="9">
        <v>139.93199999999999</v>
      </c>
      <c r="E107" s="9">
        <v>34.159999999999997</v>
      </c>
      <c r="F107" s="9" t="s">
        <v>10</v>
      </c>
      <c r="G107" s="9">
        <v>34.159999999999997</v>
      </c>
      <c r="H107" s="9">
        <f t="shared" si="5"/>
        <v>0</v>
      </c>
      <c r="I107" s="10">
        <f t="shared" si="6"/>
        <v>1</v>
      </c>
      <c r="J107" s="17">
        <f t="shared" si="7"/>
        <v>4780.077119999999</v>
      </c>
      <c r="K107" s="16"/>
      <c r="L107" s="17">
        <f t="shared" si="8"/>
        <v>0</v>
      </c>
    </row>
    <row r="108" spans="1:12" x14ac:dyDescent="0.25">
      <c r="A108" s="9" t="s">
        <v>41</v>
      </c>
      <c r="B108" s="29" t="s">
        <v>157</v>
      </c>
      <c r="C108" s="9">
        <v>165</v>
      </c>
      <c r="D108" s="9">
        <v>193.75200000000001</v>
      </c>
      <c r="E108" s="9">
        <v>117.1</v>
      </c>
      <c r="F108" s="9" t="s">
        <v>10</v>
      </c>
      <c r="G108" s="9">
        <v>0</v>
      </c>
      <c r="H108" s="9">
        <f t="shared" si="5"/>
        <v>117.1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17</v>
      </c>
      <c r="B109" s="29" t="s">
        <v>157</v>
      </c>
      <c r="C109" s="9">
        <v>165</v>
      </c>
      <c r="D109" s="9">
        <v>193.75200000000001</v>
      </c>
      <c r="E109" s="9">
        <v>99.15</v>
      </c>
      <c r="F109" s="9" t="s">
        <v>10</v>
      </c>
      <c r="G109" s="9">
        <v>99.15</v>
      </c>
      <c r="H109" s="9">
        <f t="shared" si="5"/>
        <v>0</v>
      </c>
      <c r="I109" s="10">
        <f t="shared" si="6"/>
        <v>1</v>
      </c>
      <c r="J109" s="17">
        <f t="shared" si="7"/>
        <v>19210.510800000004</v>
      </c>
      <c r="K109" s="16"/>
      <c r="L109" s="17">
        <f t="shared" si="8"/>
        <v>0</v>
      </c>
    </row>
    <row r="110" spans="1:12" x14ac:dyDescent="0.25">
      <c r="A110" s="9" t="s">
        <v>38</v>
      </c>
      <c r="B110" s="29" t="s">
        <v>158</v>
      </c>
      <c r="C110" s="9">
        <v>168</v>
      </c>
      <c r="D110" s="9">
        <v>215.28</v>
      </c>
      <c r="E110" s="9">
        <v>170.28</v>
      </c>
      <c r="F110" s="9" t="s">
        <v>10</v>
      </c>
      <c r="G110" s="9">
        <v>170.28</v>
      </c>
      <c r="H110" s="9">
        <f t="shared" si="5"/>
        <v>0</v>
      </c>
      <c r="I110" s="10">
        <f t="shared" si="6"/>
        <v>1</v>
      </c>
      <c r="J110" s="17">
        <f t="shared" si="7"/>
        <v>36657.878400000001</v>
      </c>
      <c r="K110" s="16"/>
      <c r="L110" s="17">
        <f t="shared" si="8"/>
        <v>0</v>
      </c>
    </row>
    <row r="111" spans="1:12" x14ac:dyDescent="0.25">
      <c r="A111" s="9" t="s">
        <v>38</v>
      </c>
      <c r="B111" s="29" t="s">
        <v>159</v>
      </c>
      <c r="C111" s="9">
        <v>170</v>
      </c>
      <c r="D111" s="9">
        <v>215.28</v>
      </c>
      <c r="E111" s="9">
        <v>44.84</v>
      </c>
      <c r="F111" s="9" t="s">
        <v>10</v>
      </c>
      <c r="G111" s="9">
        <v>44.84</v>
      </c>
      <c r="H111" s="9">
        <f t="shared" si="5"/>
        <v>0</v>
      </c>
      <c r="I111" s="10">
        <f t="shared" si="6"/>
        <v>1</v>
      </c>
      <c r="J111" s="17">
        <f t="shared" si="7"/>
        <v>9653.1552000000011</v>
      </c>
      <c r="K111" s="16"/>
      <c r="L111" s="17">
        <f t="shared" si="8"/>
        <v>0</v>
      </c>
    </row>
    <row r="112" spans="1:12" x14ac:dyDescent="0.25">
      <c r="A112" s="9" t="s">
        <v>38</v>
      </c>
      <c r="B112" s="29" t="s">
        <v>160</v>
      </c>
      <c r="C112" s="9">
        <v>173</v>
      </c>
      <c r="D112" s="9">
        <v>107.64</v>
      </c>
      <c r="E112" s="9">
        <v>25.8</v>
      </c>
      <c r="F112" s="9" t="s">
        <v>10</v>
      </c>
      <c r="G112" s="9">
        <v>25.8</v>
      </c>
      <c r="H112" s="9">
        <f t="shared" si="5"/>
        <v>0</v>
      </c>
      <c r="I112" s="10">
        <f t="shared" si="6"/>
        <v>1</v>
      </c>
      <c r="J112" s="17">
        <f t="shared" si="7"/>
        <v>2777.1120000000001</v>
      </c>
      <c r="K112" s="16"/>
      <c r="L112" s="17">
        <f t="shared" si="8"/>
        <v>0</v>
      </c>
    </row>
    <row r="113" spans="1:12" x14ac:dyDescent="0.25">
      <c r="A113" s="9" t="s">
        <v>38</v>
      </c>
      <c r="B113" s="29" t="s">
        <v>161</v>
      </c>
      <c r="C113" s="9">
        <v>174</v>
      </c>
      <c r="D113" s="9">
        <v>215.28</v>
      </c>
      <c r="E113" s="9">
        <v>66.400000000000006</v>
      </c>
      <c r="F113" s="9" t="s">
        <v>10</v>
      </c>
      <c r="G113" s="9">
        <v>66.400000000000006</v>
      </c>
      <c r="H113" s="9">
        <f t="shared" si="5"/>
        <v>0</v>
      </c>
      <c r="I113" s="10">
        <f t="shared" si="6"/>
        <v>1</v>
      </c>
      <c r="J113" s="17">
        <f t="shared" si="7"/>
        <v>14294.592000000001</v>
      </c>
      <c r="K113" s="16"/>
      <c r="L113" s="17">
        <f t="shared" si="8"/>
        <v>0</v>
      </c>
    </row>
    <row r="114" spans="1:12" x14ac:dyDescent="0.25">
      <c r="A114" s="9" t="s">
        <v>38</v>
      </c>
      <c r="B114" s="29" t="s">
        <v>162</v>
      </c>
      <c r="C114" s="9">
        <v>178</v>
      </c>
      <c r="D114" s="9">
        <v>107.64</v>
      </c>
      <c r="E114" s="9">
        <v>25.8</v>
      </c>
      <c r="F114" s="9" t="s">
        <v>10</v>
      </c>
      <c r="G114" s="9">
        <v>25.8</v>
      </c>
      <c r="H114" s="9">
        <f t="shared" si="5"/>
        <v>0</v>
      </c>
      <c r="I114" s="10">
        <f t="shared" si="6"/>
        <v>1</v>
      </c>
      <c r="J114" s="17">
        <f t="shared" si="7"/>
        <v>2777.1120000000001</v>
      </c>
      <c r="K114" s="16"/>
      <c r="L114" s="17">
        <f t="shared" si="8"/>
        <v>0</v>
      </c>
    </row>
    <row r="115" spans="1:12" x14ac:dyDescent="0.25">
      <c r="A115" s="9" t="s">
        <v>38</v>
      </c>
      <c r="B115" s="29" t="s">
        <v>163</v>
      </c>
      <c r="C115" s="9">
        <v>180</v>
      </c>
      <c r="D115" s="9">
        <v>200</v>
      </c>
      <c r="E115" s="9">
        <v>17</v>
      </c>
      <c r="F115" s="9" t="s">
        <v>13</v>
      </c>
      <c r="G115" s="9">
        <v>17</v>
      </c>
      <c r="H115" s="9">
        <f t="shared" si="5"/>
        <v>0</v>
      </c>
      <c r="I115" s="10">
        <f t="shared" si="6"/>
        <v>1</v>
      </c>
      <c r="J115" s="17">
        <f t="shared" si="7"/>
        <v>3400</v>
      </c>
      <c r="K115" s="16"/>
      <c r="L115" s="17">
        <f t="shared" si="8"/>
        <v>0</v>
      </c>
    </row>
    <row r="116" spans="1:12" x14ac:dyDescent="0.25">
      <c r="A116" s="9" t="s">
        <v>21</v>
      </c>
      <c r="B116" s="29" t="s">
        <v>164</v>
      </c>
      <c r="C116" s="9">
        <v>183</v>
      </c>
      <c r="D116" s="9">
        <v>215.28</v>
      </c>
      <c r="E116" s="9">
        <v>19.974</v>
      </c>
      <c r="F116" s="9" t="s">
        <v>10</v>
      </c>
      <c r="G116" s="9">
        <v>19.97</v>
      </c>
      <c r="H116" s="9">
        <f t="shared" si="5"/>
        <v>4.0000000000013358E-3</v>
      </c>
      <c r="I116" s="10">
        <f t="shared" si="6"/>
        <v>0.99979973966155999</v>
      </c>
      <c r="J116" s="17">
        <f t="shared" si="7"/>
        <v>4299.1415999999999</v>
      </c>
      <c r="K116" s="16"/>
      <c r="L116" s="17">
        <f t="shared" si="8"/>
        <v>0</v>
      </c>
    </row>
    <row r="117" spans="1:12" x14ac:dyDescent="0.25">
      <c r="A117" s="9" t="s">
        <v>21</v>
      </c>
      <c r="B117" s="29" t="s">
        <v>165</v>
      </c>
      <c r="C117" s="9">
        <v>185</v>
      </c>
      <c r="D117" s="9">
        <v>96.88</v>
      </c>
      <c r="E117" s="9">
        <v>61.966000000000001</v>
      </c>
      <c r="F117" s="9" t="s">
        <v>10</v>
      </c>
      <c r="G117" s="9">
        <v>61.97</v>
      </c>
      <c r="H117" s="9">
        <f t="shared" si="5"/>
        <v>-3.9999999999977831E-3</v>
      </c>
      <c r="I117" s="10">
        <f t="shared" si="6"/>
        <v>1.0000645515282574</v>
      </c>
      <c r="J117" s="17">
        <f t="shared" si="7"/>
        <v>6003.6535999999996</v>
      </c>
      <c r="K117" s="16"/>
      <c r="L117" s="17">
        <f t="shared" si="8"/>
        <v>0</v>
      </c>
    </row>
    <row r="118" spans="1:12" x14ac:dyDescent="0.25">
      <c r="A118" s="9" t="s">
        <v>21</v>
      </c>
      <c r="B118" s="29" t="s">
        <v>326</v>
      </c>
      <c r="C118" s="9">
        <v>186</v>
      </c>
      <c r="D118" s="9">
        <v>16.149999999999999</v>
      </c>
      <c r="E118" s="9">
        <v>345.50400000000002</v>
      </c>
      <c r="F118" s="9" t="s">
        <v>10</v>
      </c>
      <c r="G118" s="9">
        <v>345.5</v>
      </c>
      <c r="H118" s="9">
        <f t="shared" si="5"/>
        <v>4.0000000000190994E-3</v>
      </c>
      <c r="I118" s="10">
        <f t="shared" si="6"/>
        <v>0.99998842271001198</v>
      </c>
      <c r="J118" s="17">
        <f t="shared" si="7"/>
        <v>5579.8249999999998</v>
      </c>
      <c r="K118" s="16"/>
      <c r="L118" s="17">
        <f t="shared" si="8"/>
        <v>0</v>
      </c>
    </row>
    <row r="119" spans="1:12" x14ac:dyDescent="0.25">
      <c r="A119" s="9" t="s">
        <v>21</v>
      </c>
      <c r="B119" s="29" t="s">
        <v>327</v>
      </c>
      <c r="C119" s="9">
        <v>190</v>
      </c>
      <c r="D119" s="9">
        <v>32.292000000000002</v>
      </c>
      <c r="E119" s="9">
        <v>345.50400000000002</v>
      </c>
      <c r="F119" s="9" t="s">
        <v>10</v>
      </c>
      <c r="G119" s="9">
        <v>345.5</v>
      </c>
      <c r="H119" s="9">
        <f t="shared" si="5"/>
        <v>4.0000000000190994E-3</v>
      </c>
      <c r="I119" s="10">
        <f t="shared" si="6"/>
        <v>0.99998842271001198</v>
      </c>
      <c r="J119" s="17">
        <f t="shared" si="7"/>
        <v>11156.886</v>
      </c>
      <c r="K119" s="16"/>
      <c r="L119" s="17">
        <f t="shared" si="8"/>
        <v>0</v>
      </c>
    </row>
    <row r="120" spans="1:12" x14ac:dyDescent="0.25">
      <c r="A120" s="9" t="s">
        <v>21</v>
      </c>
      <c r="B120" s="29" t="s">
        <v>169</v>
      </c>
      <c r="C120" s="9">
        <v>191</v>
      </c>
      <c r="D120" s="9">
        <v>16.149999999999999</v>
      </c>
      <c r="E120" s="9">
        <v>58.07</v>
      </c>
      <c r="F120" s="9" t="s">
        <v>10</v>
      </c>
      <c r="G120" s="9">
        <v>58.07</v>
      </c>
      <c r="H120" s="9">
        <f t="shared" si="5"/>
        <v>0</v>
      </c>
      <c r="I120" s="10">
        <f t="shared" si="6"/>
        <v>1</v>
      </c>
      <c r="J120" s="17">
        <f t="shared" si="7"/>
        <v>937.83049999999992</v>
      </c>
      <c r="K120" s="16"/>
      <c r="L120" s="17">
        <f t="shared" si="8"/>
        <v>0</v>
      </c>
    </row>
    <row r="121" spans="1:12" x14ac:dyDescent="0.25">
      <c r="A121" s="9" t="s">
        <v>21</v>
      </c>
      <c r="B121" s="29" t="s">
        <v>170</v>
      </c>
      <c r="C121" s="9">
        <v>192</v>
      </c>
      <c r="D121" s="9">
        <v>48.438000000000002</v>
      </c>
      <c r="E121" s="9">
        <v>524.43299999999999</v>
      </c>
      <c r="F121" s="9" t="s">
        <v>10</v>
      </c>
      <c r="G121" s="9">
        <v>524.42999999999995</v>
      </c>
      <c r="H121" s="9">
        <f t="shared" si="5"/>
        <v>3.0000000000427463E-3</v>
      </c>
      <c r="I121" s="10">
        <f t="shared" si="6"/>
        <v>0.99999427953618469</v>
      </c>
      <c r="J121" s="17">
        <f t="shared" si="7"/>
        <v>25402.340339999999</v>
      </c>
      <c r="K121" s="16"/>
      <c r="L121" s="17">
        <f t="shared" si="8"/>
        <v>0</v>
      </c>
    </row>
    <row r="122" spans="1:12" x14ac:dyDescent="0.25">
      <c r="A122" s="9" t="s">
        <v>21</v>
      </c>
      <c r="B122" s="29" t="s">
        <v>171</v>
      </c>
      <c r="C122" s="9">
        <v>193</v>
      </c>
      <c r="D122" s="9">
        <v>16.149999999999999</v>
      </c>
      <c r="E122" s="9">
        <v>535.5</v>
      </c>
      <c r="F122" s="9" t="s">
        <v>10</v>
      </c>
      <c r="G122" s="9">
        <v>535.5</v>
      </c>
      <c r="H122" s="9">
        <f t="shared" si="5"/>
        <v>0</v>
      </c>
      <c r="I122" s="10">
        <f t="shared" si="6"/>
        <v>1</v>
      </c>
      <c r="J122" s="17">
        <f t="shared" si="7"/>
        <v>8648.3249999999989</v>
      </c>
      <c r="K122" s="16"/>
      <c r="L122" s="17">
        <f t="shared" si="8"/>
        <v>0</v>
      </c>
    </row>
    <row r="123" spans="1:12" x14ac:dyDescent="0.25">
      <c r="A123" s="9" t="s">
        <v>21</v>
      </c>
      <c r="B123" s="29" t="s">
        <v>172</v>
      </c>
      <c r="C123" s="9">
        <v>194</v>
      </c>
      <c r="D123" s="9">
        <v>26.91</v>
      </c>
      <c r="E123" s="9">
        <v>541.24900000000002</v>
      </c>
      <c r="F123" s="9" t="s">
        <v>10</v>
      </c>
      <c r="G123" s="9">
        <v>541.25</v>
      </c>
      <c r="H123" s="9">
        <f t="shared" si="5"/>
        <v>-9.9999999997635314E-4</v>
      </c>
      <c r="I123" s="10">
        <f t="shared" si="6"/>
        <v>1.0000018475784713</v>
      </c>
      <c r="J123" s="17">
        <f t="shared" si="7"/>
        <v>14565.0375</v>
      </c>
      <c r="K123" s="16"/>
      <c r="L123" s="17">
        <f t="shared" si="8"/>
        <v>0</v>
      </c>
    </row>
    <row r="124" spans="1:12" x14ac:dyDescent="0.25">
      <c r="A124" s="9" t="s">
        <v>333</v>
      </c>
      <c r="B124" s="29" t="s">
        <v>173</v>
      </c>
      <c r="C124" s="9">
        <v>215</v>
      </c>
      <c r="D124" s="9">
        <v>301.392</v>
      </c>
      <c r="E124" s="9">
        <v>19.14</v>
      </c>
      <c r="F124" s="9" t="s">
        <v>10</v>
      </c>
      <c r="G124" s="9">
        <v>19.14</v>
      </c>
      <c r="H124" s="9">
        <f t="shared" si="5"/>
        <v>0</v>
      </c>
      <c r="I124" s="10">
        <f t="shared" si="6"/>
        <v>1</v>
      </c>
      <c r="J124" s="17">
        <f t="shared" si="7"/>
        <v>5768.6428800000003</v>
      </c>
      <c r="K124" s="16"/>
      <c r="L124" s="17">
        <f t="shared" si="8"/>
        <v>0</v>
      </c>
    </row>
    <row r="125" spans="1:12" x14ac:dyDescent="0.25">
      <c r="A125" s="9" t="s">
        <v>333</v>
      </c>
      <c r="B125" s="29" t="s">
        <v>232</v>
      </c>
      <c r="C125" s="9">
        <v>217</v>
      </c>
      <c r="D125" s="9">
        <v>450</v>
      </c>
      <c r="E125" s="9">
        <v>2</v>
      </c>
      <c r="F125" s="9" t="s">
        <v>13</v>
      </c>
      <c r="G125" s="9">
        <v>2</v>
      </c>
      <c r="H125" s="9">
        <f t="shared" si="5"/>
        <v>0</v>
      </c>
      <c r="I125" s="10">
        <f t="shared" si="6"/>
        <v>1</v>
      </c>
      <c r="J125" s="17">
        <f t="shared" si="7"/>
        <v>900</v>
      </c>
      <c r="K125" s="16"/>
      <c r="L125" s="17">
        <f t="shared" si="8"/>
        <v>0</v>
      </c>
    </row>
    <row r="126" spans="1:12" x14ac:dyDescent="0.25">
      <c r="A126" s="9" t="s">
        <v>333</v>
      </c>
      <c r="B126" s="29" t="s">
        <v>174</v>
      </c>
      <c r="C126" s="9">
        <v>218</v>
      </c>
      <c r="D126" s="9">
        <v>350</v>
      </c>
      <c r="E126" s="9">
        <v>16</v>
      </c>
      <c r="F126" s="9" t="s">
        <v>13</v>
      </c>
      <c r="G126" s="9">
        <v>16</v>
      </c>
      <c r="H126" s="9">
        <f t="shared" si="5"/>
        <v>0</v>
      </c>
      <c r="I126" s="10">
        <f t="shared" si="6"/>
        <v>1</v>
      </c>
      <c r="J126" s="17">
        <f t="shared" si="7"/>
        <v>5600</v>
      </c>
      <c r="K126" s="16"/>
      <c r="L126" s="17">
        <f t="shared" si="8"/>
        <v>0</v>
      </c>
    </row>
    <row r="127" spans="1:12" x14ac:dyDescent="0.25">
      <c r="A127" s="9" t="s">
        <v>333</v>
      </c>
      <c r="B127" s="29" t="s">
        <v>175</v>
      </c>
      <c r="C127" s="9">
        <v>219</v>
      </c>
      <c r="D127" s="9">
        <v>82</v>
      </c>
      <c r="E127" s="9">
        <v>40.76</v>
      </c>
      <c r="F127" s="9" t="s">
        <v>19</v>
      </c>
      <c r="G127" s="9">
        <v>40.76</v>
      </c>
      <c r="H127" s="9">
        <f t="shared" si="5"/>
        <v>0</v>
      </c>
      <c r="I127" s="10">
        <f t="shared" si="6"/>
        <v>1</v>
      </c>
      <c r="J127" s="17">
        <f t="shared" si="7"/>
        <v>3342.3199999999997</v>
      </c>
      <c r="K127" s="16"/>
      <c r="L127" s="17">
        <f t="shared" si="8"/>
        <v>0</v>
      </c>
    </row>
    <row r="128" spans="1:12" x14ac:dyDescent="0.25">
      <c r="A128" s="9" t="s">
        <v>333</v>
      </c>
      <c r="B128" s="29" t="s">
        <v>176</v>
      </c>
      <c r="C128" s="9">
        <v>220</v>
      </c>
      <c r="D128" s="9">
        <v>32.799999999999997</v>
      </c>
      <c r="E128" s="9">
        <v>98.78</v>
      </c>
      <c r="F128" s="9" t="s">
        <v>19</v>
      </c>
      <c r="G128" s="9">
        <v>98.78</v>
      </c>
      <c r="H128" s="9">
        <f t="shared" si="5"/>
        <v>0</v>
      </c>
      <c r="I128" s="10">
        <f t="shared" si="6"/>
        <v>1</v>
      </c>
      <c r="J128" s="17">
        <f t="shared" si="7"/>
        <v>3239.9839999999999</v>
      </c>
      <c r="K128" s="16"/>
      <c r="L128" s="17">
        <f t="shared" si="8"/>
        <v>0</v>
      </c>
    </row>
    <row r="129" spans="1:12" x14ac:dyDescent="0.25">
      <c r="A129" s="9" t="s">
        <v>333</v>
      </c>
      <c r="B129" s="29" t="s">
        <v>177</v>
      </c>
      <c r="C129" s="9">
        <v>221</v>
      </c>
      <c r="D129" s="9">
        <v>131.19999999999999</v>
      </c>
      <c r="E129" s="9">
        <v>26.83</v>
      </c>
      <c r="F129" s="9" t="s">
        <v>19</v>
      </c>
      <c r="G129" s="9">
        <v>26.83</v>
      </c>
      <c r="H129" s="9">
        <f t="shared" si="5"/>
        <v>0</v>
      </c>
      <c r="I129" s="10">
        <f t="shared" si="6"/>
        <v>1</v>
      </c>
      <c r="J129" s="17">
        <f t="shared" si="7"/>
        <v>3520.0959999999995</v>
      </c>
      <c r="K129" s="16"/>
      <c r="L129" s="17">
        <f t="shared" si="8"/>
        <v>0</v>
      </c>
    </row>
    <row r="130" spans="1:12" x14ac:dyDescent="0.25">
      <c r="A130" s="9" t="s">
        <v>333</v>
      </c>
      <c r="B130" s="29" t="s">
        <v>178</v>
      </c>
      <c r="C130" s="9">
        <v>222</v>
      </c>
      <c r="D130" s="9">
        <v>1000</v>
      </c>
      <c r="E130" s="9">
        <v>3</v>
      </c>
      <c r="F130" s="9" t="s">
        <v>13</v>
      </c>
      <c r="G130" s="9">
        <v>3</v>
      </c>
      <c r="H130" s="9">
        <f t="shared" si="5"/>
        <v>0</v>
      </c>
      <c r="I130" s="10">
        <f t="shared" si="6"/>
        <v>1</v>
      </c>
      <c r="J130" s="17">
        <f t="shared" si="7"/>
        <v>3000</v>
      </c>
      <c r="K130" s="16"/>
      <c r="L130" s="17">
        <f t="shared" si="8"/>
        <v>0</v>
      </c>
    </row>
    <row r="131" spans="1:12" x14ac:dyDescent="0.25">
      <c r="A131" s="9" t="s">
        <v>333</v>
      </c>
      <c r="B131" s="29" t="s">
        <v>179</v>
      </c>
      <c r="C131" s="9">
        <v>224</v>
      </c>
      <c r="D131" s="9">
        <v>183</v>
      </c>
      <c r="E131" s="9">
        <v>51.942</v>
      </c>
      <c r="F131" s="9" t="s">
        <v>10</v>
      </c>
      <c r="G131" s="9">
        <f>E131</f>
        <v>51.942</v>
      </c>
      <c r="H131" s="9">
        <f t="shared" si="5"/>
        <v>0</v>
      </c>
      <c r="I131" s="10">
        <f t="shared" si="6"/>
        <v>1</v>
      </c>
      <c r="J131" s="17">
        <f t="shared" si="7"/>
        <v>9505.3860000000004</v>
      </c>
      <c r="K131" s="16"/>
      <c r="L131" s="17">
        <f t="shared" si="8"/>
        <v>0</v>
      </c>
    </row>
    <row r="132" spans="1:12" x14ac:dyDescent="0.25">
      <c r="A132" s="9" t="s">
        <v>333</v>
      </c>
      <c r="B132" s="29" t="s">
        <v>180</v>
      </c>
      <c r="C132" s="9">
        <v>225</v>
      </c>
      <c r="D132" s="9">
        <v>49.2</v>
      </c>
      <c r="E132" s="9">
        <v>47.097999999999999</v>
      </c>
      <c r="F132" s="9" t="s">
        <v>19</v>
      </c>
      <c r="G132" s="9">
        <v>47.1</v>
      </c>
      <c r="H132" s="9">
        <f t="shared" si="5"/>
        <v>-2.0000000000024443E-3</v>
      </c>
      <c r="I132" s="10">
        <f t="shared" si="6"/>
        <v>1.0000424646481805</v>
      </c>
      <c r="J132" s="17">
        <f t="shared" si="7"/>
        <v>2317.3200000000002</v>
      </c>
      <c r="K132" s="16"/>
      <c r="L132" s="17">
        <f t="shared" si="8"/>
        <v>0</v>
      </c>
    </row>
    <row r="133" spans="1:12" x14ac:dyDescent="0.25">
      <c r="A133" s="9" t="s">
        <v>333</v>
      </c>
      <c r="B133" s="29" t="s">
        <v>181</v>
      </c>
      <c r="C133" s="9">
        <v>226</v>
      </c>
      <c r="D133" s="9">
        <v>183</v>
      </c>
      <c r="E133" s="9">
        <v>49.616</v>
      </c>
      <c r="F133" s="9" t="s">
        <v>10</v>
      </c>
      <c r="G133" s="9">
        <v>49.62</v>
      </c>
      <c r="H133" s="9">
        <f t="shared" si="5"/>
        <v>-3.9999999999977831E-3</v>
      </c>
      <c r="I133" s="10">
        <f t="shared" si="6"/>
        <v>1.0000806191551113</v>
      </c>
      <c r="J133" s="17">
        <f t="shared" si="7"/>
        <v>9080.4599999999991</v>
      </c>
      <c r="K133" s="16"/>
      <c r="L133" s="17">
        <f t="shared" si="8"/>
        <v>0</v>
      </c>
    </row>
    <row r="134" spans="1:12" x14ac:dyDescent="0.25">
      <c r="A134" s="9" t="s">
        <v>333</v>
      </c>
      <c r="B134" s="29" t="s">
        <v>182</v>
      </c>
      <c r="C134" s="9">
        <v>227</v>
      </c>
      <c r="D134" s="9">
        <v>49.2</v>
      </c>
      <c r="E134" s="9">
        <v>49.264000000000003</v>
      </c>
      <c r="F134" s="9" t="s">
        <v>19</v>
      </c>
      <c r="G134" s="9">
        <v>49.26</v>
      </c>
      <c r="H134" s="9">
        <f t="shared" ref="H134:H183" si="9">E134-G134</f>
        <v>4.0000000000048885E-3</v>
      </c>
      <c r="I134" s="10">
        <f t="shared" ref="I134:I183" si="10">G134/E134</f>
        <v>0.99991880480675532</v>
      </c>
      <c r="J134" s="17">
        <f t="shared" si="7"/>
        <v>2423.5920000000001</v>
      </c>
      <c r="K134" s="16"/>
      <c r="L134" s="17">
        <f t="shared" si="8"/>
        <v>0</v>
      </c>
    </row>
    <row r="135" spans="1:12" x14ac:dyDescent="0.25">
      <c r="A135" s="9" t="s">
        <v>333</v>
      </c>
      <c r="B135" s="29" t="s">
        <v>183</v>
      </c>
      <c r="C135" s="9">
        <v>228</v>
      </c>
      <c r="D135" s="9">
        <v>183</v>
      </c>
      <c r="E135" s="9">
        <v>2.6749999999999998</v>
      </c>
      <c r="F135" s="9" t="s">
        <v>10</v>
      </c>
      <c r="G135" s="9">
        <v>2.68</v>
      </c>
      <c r="H135" s="9">
        <f t="shared" si="9"/>
        <v>-5.0000000000003375E-3</v>
      </c>
      <c r="I135" s="10">
        <f t="shared" si="10"/>
        <v>1.0018691588785047</v>
      </c>
      <c r="J135" s="17">
        <f t="shared" si="7"/>
        <v>490.44000000000005</v>
      </c>
      <c r="K135" s="16"/>
      <c r="L135" s="17">
        <f t="shared" si="8"/>
        <v>0</v>
      </c>
    </row>
    <row r="136" spans="1:12" x14ac:dyDescent="0.25">
      <c r="A136" s="9" t="s">
        <v>333</v>
      </c>
      <c r="B136" s="29" t="s">
        <v>184</v>
      </c>
      <c r="C136" s="9">
        <v>229</v>
      </c>
      <c r="D136" s="9">
        <v>49.2</v>
      </c>
      <c r="E136" s="9">
        <v>3.7749999999999999</v>
      </c>
      <c r="F136" s="9" t="s">
        <v>19</v>
      </c>
      <c r="G136" s="9">
        <v>3.78</v>
      </c>
      <c r="H136" s="9">
        <f t="shared" si="9"/>
        <v>-4.9999999999998934E-3</v>
      </c>
      <c r="I136" s="10">
        <f t="shared" si="10"/>
        <v>1.0013245033112583</v>
      </c>
      <c r="J136" s="17">
        <f t="shared" si="7"/>
        <v>185.976</v>
      </c>
      <c r="K136" s="16"/>
      <c r="L136" s="17">
        <f t="shared" si="8"/>
        <v>0</v>
      </c>
    </row>
    <row r="137" spans="1:12" x14ac:dyDescent="0.25">
      <c r="A137" s="9" t="s">
        <v>333</v>
      </c>
      <c r="B137" s="29" t="s">
        <v>185</v>
      </c>
      <c r="C137" s="9">
        <v>230</v>
      </c>
      <c r="D137" s="9">
        <v>183</v>
      </c>
      <c r="E137" s="9">
        <v>3.4649999999999999</v>
      </c>
      <c r="F137" s="9" t="s">
        <v>10</v>
      </c>
      <c r="G137" s="9">
        <v>3.47</v>
      </c>
      <c r="H137" s="9">
        <f t="shared" si="9"/>
        <v>-5.0000000000003375E-3</v>
      </c>
      <c r="I137" s="10">
        <f t="shared" si="10"/>
        <v>1.0014430014430016</v>
      </c>
      <c r="J137" s="17">
        <f t="shared" si="7"/>
        <v>635.01</v>
      </c>
      <c r="K137" s="16"/>
      <c r="L137" s="17">
        <f t="shared" si="8"/>
        <v>0</v>
      </c>
    </row>
    <row r="138" spans="1:12" x14ac:dyDescent="0.25">
      <c r="A138" s="9" t="s">
        <v>333</v>
      </c>
      <c r="B138" s="29" t="s">
        <v>186</v>
      </c>
      <c r="C138" s="9">
        <v>231</v>
      </c>
      <c r="D138" s="9">
        <v>49.2</v>
      </c>
      <c r="E138" s="9">
        <v>7.95</v>
      </c>
      <c r="F138" s="9" t="s">
        <v>19</v>
      </c>
      <c r="G138" s="9">
        <v>7.95</v>
      </c>
      <c r="H138" s="9">
        <f t="shared" si="9"/>
        <v>0</v>
      </c>
      <c r="I138" s="10">
        <f t="shared" si="10"/>
        <v>1</v>
      </c>
      <c r="J138" s="17">
        <f t="shared" si="7"/>
        <v>391.14000000000004</v>
      </c>
      <c r="K138" s="16"/>
      <c r="L138" s="17">
        <f t="shared" si="8"/>
        <v>0</v>
      </c>
    </row>
    <row r="139" spans="1:12" x14ac:dyDescent="0.25">
      <c r="A139" s="9" t="s">
        <v>333</v>
      </c>
      <c r="B139" s="29" t="s">
        <v>187</v>
      </c>
      <c r="C139" s="9">
        <v>232</v>
      </c>
      <c r="D139" s="9">
        <v>183</v>
      </c>
      <c r="E139" s="9">
        <v>7.8639999999999999</v>
      </c>
      <c r="F139" s="9" t="s">
        <v>10</v>
      </c>
      <c r="G139" s="9">
        <v>7.86</v>
      </c>
      <c r="H139" s="9">
        <f t="shared" si="9"/>
        <v>3.9999999999995595E-3</v>
      </c>
      <c r="I139" s="10">
        <f t="shared" si="10"/>
        <v>0.99949135300101732</v>
      </c>
      <c r="J139" s="17">
        <f t="shared" si="7"/>
        <v>1438.38</v>
      </c>
      <c r="K139" s="16"/>
      <c r="L139" s="17">
        <f t="shared" si="8"/>
        <v>0</v>
      </c>
    </row>
    <row r="140" spans="1:12" x14ac:dyDescent="0.25">
      <c r="A140" s="9" t="s">
        <v>333</v>
      </c>
      <c r="B140" s="29" t="s">
        <v>188</v>
      </c>
      <c r="C140" s="9">
        <v>233</v>
      </c>
      <c r="D140" s="9">
        <v>49.2</v>
      </c>
      <c r="E140" s="9">
        <v>7.05</v>
      </c>
      <c r="F140" s="9" t="s">
        <v>19</v>
      </c>
      <c r="G140" s="9">
        <v>7.05</v>
      </c>
      <c r="H140" s="9">
        <f t="shared" si="9"/>
        <v>0</v>
      </c>
      <c r="I140" s="10">
        <f t="shared" si="10"/>
        <v>1</v>
      </c>
      <c r="J140" s="17">
        <f t="shared" si="7"/>
        <v>346.86</v>
      </c>
      <c r="K140" s="16"/>
      <c r="L140" s="17">
        <f t="shared" si="8"/>
        <v>0</v>
      </c>
    </row>
    <row r="141" spans="1:12" x14ac:dyDescent="0.25">
      <c r="A141" s="9" t="s">
        <v>333</v>
      </c>
      <c r="B141" s="29" t="s">
        <v>189</v>
      </c>
      <c r="C141" s="9">
        <v>234</v>
      </c>
      <c r="D141" s="9">
        <v>172.22399999999999</v>
      </c>
      <c r="E141" s="9">
        <v>13.454000000000001</v>
      </c>
      <c r="F141" s="9" t="s">
        <v>10</v>
      </c>
      <c r="G141" s="9">
        <v>13.45</v>
      </c>
      <c r="H141" s="9">
        <f t="shared" si="9"/>
        <v>4.0000000000013358E-3</v>
      </c>
      <c r="I141" s="10">
        <f t="shared" si="10"/>
        <v>0.99970269064962081</v>
      </c>
      <c r="J141" s="17">
        <f t="shared" si="7"/>
        <v>2316.4127999999996</v>
      </c>
      <c r="K141" s="16"/>
      <c r="L141" s="17">
        <f t="shared" si="8"/>
        <v>0</v>
      </c>
    </row>
    <row r="142" spans="1:12" x14ac:dyDescent="0.25">
      <c r="A142" s="9" t="s">
        <v>333</v>
      </c>
      <c r="B142" s="29" t="s">
        <v>190</v>
      </c>
      <c r="C142" s="9">
        <v>235</v>
      </c>
      <c r="D142" s="9">
        <v>2.5</v>
      </c>
      <c r="E142" s="9">
        <v>1327.9869000000001</v>
      </c>
      <c r="F142" s="9" t="s">
        <v>23</v>
      </c>
      <c r="G142" s="9">
        <v>1327.99</v>
      </c>
      <c r="H142" s="9">
        <f t="shared" si="9"/>
        <v>-3.0999999999039574E-3</v>
      </c>
      <c r="I142" s="10">
        <f t="shared" si="10"/>
        <v>1.0000023343603766</v>
      </c>
      <c r="J142" s="17">
        <f t="shared" si="7"/>
        <v>3319.9749999999999</v>
      </c>
      <c r="K142" s="16"/>
      <c r="L142" s="17">
        <f t="shared" si="8"/>
        <v>0</v>
      </c>
    </row>
    <row r="143" spans="1:12" x14ac:dyDescent="0.25">
      <c r="A143" s="9" t="s">
        <v>333</v>
      </c>
      <c r="B143" s="29" t="s">
        <v>191</v>
      </c>
      <c r="C143" s="9">
        <v>237</v>
      </c>
      <c r="D143" s="9">
        <v>183</v>
      </c>
      <c r="E143" s="9">
        <v>3.5019999999999998</v>
      </c>
      <c r="F143" s="9" t="s">
        <v>10</v>
      </c>
      <c r="G143" s="9">
        <v>3.5</v>
      </c>
      <c r="H143" s="9">
        <f t="shared" si="9"/>
        <v>1.9999999999997797E-3</v>
      </c>
      <c r="I143" s="10">
        <f t="shared" si="10"/>
        <v>0.99942889777270139</v>
      </c>
      <c r="J143" s="17">
        <f t="shared" si="7"/>
        <v>640.5</v>
      </c>
      <c r="K143" s="16"/>
      <c r="L143" s="17">
        <f t="shared" si="8"/>
        <v>0</v>
      </c>
    </row>
    <row r="144" spans="1:12" x14ac:dyDescent="0.25">
      <c r="A144" s="9" t="s">
        <v>333</v>
      </c>
      <c r="B144" s="29" t="s">
        <v>192</v>
      </c>
      <c r="C144" s="9">
        <v>238</v>
      </c>
      <c r="D144" s="9">
        <v>183</v>
      </c>
      <c r="E144" s="9">
        <v>13.395</v>
      </c>
      <c r="F144" s="9" t="s">
        <v>10</v>
      </c>
      <c r="G144" s="9">
        <v>13.4</v>
      </c>
      <c r="H144" s="9">
        <f t="shared" si="9"/>
        <v>-5.0000000000007816E-3</v>
      </c>
      <c r="I144" s="10">
        <f t="shared" si="10"/>
        <v>1.0003732736095559</v>
      </c>
      <c r="J144" s="17">
        <f t="shared" si="7"/>
        <v>2452.2000000000003</v>
      </c>
      <c r="K144" s="16"/>
      <c r="L144" s="17">
        <f t="shared" si="8"/>
        <v>0</v>
      </c>
    </row>
    <row r="145" spans="1:12" x14ac:dyDescent="0.25">
      <c r="A145" s="9" t="s">
        <v>333</v>
      </c>
      <c r="B145" s="29" t="s">
        <v>193</v>
      </c>
      <c r="C145" s="9">
        <v>239</v>
      </c>
      <c r="D145" s="9">
        <v>183</v>
      </c>
      <c r="E145" s="9">
        <v>7.1479999999999997</v>
      </c>
      <c r="F145" s="9" t="s">
        <v>10</v>
      </c>
      <c r="G145" s="9">
        <v>7.15</v>
      </c>
      <c r="H145" s="9">
        <f t="shared" si="9"/>
        <v>-2.0000000000006679E-3</v>
      </c>
      <c r="I145" s="10">
        <f t="shared" si="10"/>
        <v>1.0002797985450476</v>
      </c>
      <c r="J145" s="17">
        <f t="shared" si="7"/>
        <v>1308.45</v>
      </c>
      <c r="K145" s="16"/>
      <c r="L145" s="17">
        <f t="shared" si="8"/>
        <v>0</v>
      </c>
    </row>
    <row r="146" spans="1:12" x14ac:dyDescent="0.25">
      <c r="A146" s="9" t="s">
        <v>333</v>
      </c>
      <c r="B146" s="29" t="s">
        <v>194</v>
      </c>
      <c r="C146" s="9">
        <v>240</v>
      </c>
      <c r="D146" s="9">
        <v>183</v>
      </c>
      <c r="E146" s="9">
        <v>29.614000000000001</v>
      </c>
      <c r="F146" s="9" t="s">
        <v>10</v>
      </c>
      <c r="G146" s="9">
        <v>29.61</v>
      </c>
      <c r="H146" s="9">
        <f t="shared" si="9"/>
        <v>4.0000000000013358E-3</v>
      </c>
      <c r="I146" s="10">
        <f t="shared" si="10"/>
        <v>0.9998649287499155</v>
      </c>
      <c r="J146" s="17">
        <f t="shared" si="7"/>
        <v>5418.63</v>
      </c>
      <c r="K146" s="16"/>
      <c r="L146" s="17">
        <f t="shared" si="8"/>
        <v>0</v>
      </c>
    </row>
    <row r="147" spans="1:12" x14ac:dyDescent="0.25">
      <c r="A147" s="9" t="s">
        <v>21</v>
      </c>
      <c r="B147" s="29" t="s">
        <v>195</v>
      </c>
      <c r="C147" s="9">
        <v>243</v>
      </c>
      <c r="D147" s="9">
        <v>64.58</v>
      </c>
      <c r="E147" s="9">
        <v>126.121</v>
      </c>
      <c r="F147" s="9" t="s">
        <v>10</v>
      </c>
      <c r="G147" s="9">
        <v>126.12</v>
      </c>
      <c r="H147" s="9">
        <f t="shared" si="9"/>
        <v>9.9999999999056399E-4</v>
      </c>
      <c r="I147" s="10">
        <f t="shared" si="10"/>
        <v>0.9999920711063186</v>
      </c>
      <c r="J147" s="17">
        <f t="shared" si="7"/>
        <v>8144.8296</v>
      </c>
      <c r="K147" s="16"/>
      <c r="L147" s="17">
        <f t="shared" si="8"/>
        <v>0</v>
      </c>
    </row>
    <row r="148" spans="1:12" x14ac:dyDescent="0.25">
      <c r="A148" s="9" t="s">
        <v>18</v>
      </c>
      <c r="B148" s="29" t="s">
        <v>196</v>
      </c>
      <c r="C148" s="9">
        <v>246</v>
      </c>
      <c r="D148" s="9">
        <v>14500</v>
      </c>
      <c r="E148" s="9">
        <v>1</v>
      </c>
      <c r="F148" s="9" t="s">
        <v>12</v>
      </c>
      <c r="G148" s="9">
        <v>1</v>
      </c>
      <c r="H148" s="9">
        <f t="shared" si="9"/>
        <v>0</v>
      </c>
      <c r="I148" s="10">
        <f t="shared" si="10"/>
        <v>1</v>
      </c>
      <c r="J148" s="17">
        <f>D148*E148*I148</f>
        <v>14500</v>
      </c>
      <c r="K148" s="16"/>
      <c r="L148" s="17">
        <f t="shared" si="8"/>
        <v>0</v>
      </c>
    </row>
    <row r="149" spans="1:12" x14ac:dyDescent="0.25">
      <c r="A149" s="9" t="s">
        <v>18</v>
      </c>
      <c r="B149" s="29" t="s">
        <v>273</v>
      </c>
      <c r="C149" s="9">
        <v>247</v>
      </c>
      <c r="D149" s="9">
        <v>600</v>
      </c>
      <c r="E149" s="9">
        <v>1</v>
      </c>
      <c r="F149" s="9" t="s">
        <v>13</v>
      </c>
      <c r="G149" s="9">
        <v>1</v>
      </c>
      <c r="H149" s="9">
        <f t="shared" si="9"/>
        <v>0</v>
      </c>
      <c r="I149" s="10">
        <f t="shared" ref="I149" si="11">(G149/E149)</f>
        <v>1</v>
      </c>
      <c r="J149" s="18">
        <f t="shared" ref="J149" si="12">D149*E149*I149</f>
        <v>600</v>
      </c>
      <c r="K149" s="10"/>
      <c r="L149" s="18">
        <f t="shared" si="8"/>
        <v>0</v>
      </c>
    </row>
    <row r="150" spans="1:12" x14ac:dyDescent="0.25">
      <c r="A150" s="9" t="s">
        <v>18</v>
      </c>
      <c r="B150" s="29" t="s">
        <v>197</v>
      </c>
      <c r="C150" s="9">
        <v>248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9"/>
        <v>0</v>
      </c>
      <c r="I150" s="10">
        <f t="shared" si="10"/>
        <v>1</v>
      </c>
      <c r="J150" s="17">
        <f t="shared" si="7"/>
        <v>2000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198</v>
      </c>
      <c r="C151" s="9">
        <v>250</v>
      </c>
      <c r="D151" s="9">
        <v>9000</v>
      </c>
      <c r="E151" s="9">
        <v>1</v>
      </c>
      <c r="F151" s="9" t="s">
        <v>12</v>
      </c>
      <c r="G151" s="9">
        <v>1</v>
      </c>
      <c r="H151" s="9">
        <f t="shared" si="9"/>
        <v>0</v>
      </c>
      <c r="I151" s="10">
        <f t="shared" si="10"/>
        <v>1</v>
      </c>
      <c r="J151" s="17">
        <f t="shared" si="7"/>
        <v>9000</v>
      </c>
      <c r="K151" s="16"/>
      <c r="L151" s="17">
        <f t="shared" si="8"/>
        <v>0</v>
      </c>
    </row>
    <row r="152" spans="1:12" x14ac:dyDescent="0.25">
      <c r="A152" s="9" t="s">
        <v>24</v>
      </c>
      <c r="B152" s="29" t="s">
        <v>199</v>
      </c>
      <c r="C152" s="9">
        <v>251</v>
      </c>
      <c r="D152" s="9">
        <v>6000</v>
      </c>
      <c r="E152" s="9">
        <v>1</v>
      </c>
      <c r="F152" s="9" t="s">
        <v>12</v>
      </c>
      <c r="G152" s="9">
        <v>1</v>
      </c>
      <c r="H152" s="9">
        <f t="shared" si="9"/>
        <v>0</v>
      </c>
      <c r="I152" s="10">
        <f t="shared" si="10"/>
        <v>1</v>
      </c>
      <c r="J152" s="17">
        <f t="shared" si="7"/>
        <v>6000</v>
      </c>
      <c r="K152" s="16"/>
      <c r="L152" s="17">
        <f t="shared" si="8"/>
        <v>0</v>
      </c>
    </row>
    <row r="153" spans="1:12" x14ac:dyDescent="0.25">
      <c r="A153" s="9" t="s">
        <v>24</v>
      </c>
      <c r="B153" s="29" t="s">
        <v>200</v>
      </c>
      <c r="C153" s="9">
        <v>253</v>
      </c>
      <c r="D153" s="9">
        <v>500</v>
      </c>
      <c r="E153" s="9">
        <v>1</v>
      </c>
      <c r="F153" s="9" t="s">
        <v>12</v>
      </c>
      <c r="G153" s="9">
        <v>1</v>
      </c>
      <c r="H153" s="9">
        <f t="shared" si="9"/>
        <v>0</v>
      </c>
      <c r="I153" s="10">
        <f t="shared" si="10"/>
        <v>1</v>
      </c>
      <c r="J153" s="17">
        <f t="shared" si="7"/>
        <v>500</v>
      </c>
      <c r="K153" s="16"/>
      <c r="L153" s="17">
        <f t="shared" si="8"/>
        <v>0</v>
      </c>
    </row>
    <row r="154" spans="1:12" x14ac:dyDescent="0.25">
      <c r="A154" s="9" t="s">
        <v>24</v>
      </c>
      <c r="B154" s="29" t="s">
        <v>25</v>
      </c>
      <c r="C154" s="9">
        <v>254</v>
      </c>
      <c r="D154" s="9">
        <v>4000</v>
      </c>
      <c r="E154" s="9">
        <v>1</v>
      </c>
      <c r="F154" s="9" t="s">
        <v>12</v>
      </c>
      <c r="G154" s="9">
        <v>1</v>
      </c>
      <c r="H154" s="9">
        <f t="shared" si="9"/>
        <v>0</v>
      </c>
      <c r="I154" s="10">
        <f t="shared" si="10"/>
        <v>1</v>
      </c>
      <c r="J154" s="17">
        <f t="shared" si="7"/>
        <v>4000</v>
      </c>
      <c r="K154" s="16"/>
      <c r="L154" s="17">
        <f t="shared" si="8"/>
        <v>0</v>
      </c>
    </row>
    <row r="155" spans="1:12" x14ac:dyDescent="0.25">
      <c r="A155" s="9" t="s">
        <v>24</v>
      </c>
      <c r="B155" s="29" t="s">
        <v>201</v>
      </c>
      <c r="C155" s="9">
        <v>255</v>
      </c>
      <c r="D155" s="9">
        <v>6000</v>
      </c>
      <c r="E155" s="9">
        <v>1</v>
      </c>
      <c r="F155" s="9" t="s">
        <v>12</v>
      </c>
      <c r="G155" s="9">
        <v>1</v>
      </c>
      <c r="H155" s="9">
        <f t="shared" si="9"/>
        <v>0</v>
      </c>
      <c r="I155" s="10">
        <f t="shared" si="10"/>
        <v>1</v>
      </c>
      <c r="J155" s="17">
        <f t="shared" si="7"/>
        <v>6000</v>
      </c>
      <c r="K155" s="16"/>
      <c r="L155" s="17">
        <f t="shared" si="8"/>
        <v>0</v>
      </c>
    </row>
    <row r="156" spans="1:12" x14ac:dyDescent="0.25">
      <c r="A156" s="9" t="s">
        <v>24</v>
      </c>
      <c r="B156" s="29" t="s">
        <v>202</v>
      </c>
      <c r="C156" s="9">
        <v>257</v>
      </c>
      <c r="D156" s="9">
        <v>1800</v>
      </c>
      <c r="E156" s="9">
        <v>1</v>
      </c>
      <c r="F156" s="9" t="s">
        <v>12</v>
      </c>
      <c r="G156" s="9">
        <v>1</v>
      </c>
      <c r="H156" s="9">
        <f t="shared" si="9"/>
        <v>0</v>
      </c>
      <c r="I156" s="10">
        <f t="shared" si="10"/>
        <v>1</v>
      </c>
      <c r="J156" s="17">
        <f t="shared" si="7"/>
        <v>1800</v>
      </c>
      <c r="K156" s="16"/>
      <c r="L156" s="17">
        <f t="shared" si="8"/>
        <v>0</v>
      </c>
    </row>
    <row r="157" spans="1:12" x14ac:dyDescent="0.25">
      <c r="A157" s="9" t="s">
        <v>24</v>
      </c>
      <c r="B157" s="29" t="s">
        <v>203</v>
      </c>
      <c r="C157" s="9">
        <v>258</v>
      </c>
      <c r="D157" s="9">
        <v>2000</v>
      </c>
      <c r="E157" s="9">
        <v>1</v>
      </c>
      <c r="F157" s="9" t="s">
        <v>12</v>
      </c>
      <c r="G157" s="9">
        <v>1</v>
      </c>
      <c r="H157" s="9">
        <f t="shared" si="9"/>
        <v>0</v>
      </c>
      <c r="I157" s="10">
        <f t="shared" si="10"/>
        <v>1</v>
      </c>
      <c r="J157" s="17">
        <f t="shared" si="7"/>
        <v>2000</v>
      </c>
      <c r="K157" s="16"/>
      <c r="L157" s="17">
        <f t="shared" si="8"/>
        <v>0</v>
      </c>
    </row>
    <row r="158" spans="1:12" x14ac:dyDescent="0.25">
      <c r="A158" s="9" t="s">
        <v>26</v>
      </c>
      <c r="B158" s="29" t="s">
        <v>204</v>
      </c>
      <c r="C158" s="9">
        <v>260</v>
      </c>
      <c r="D158" s="9">
        <v>5535</v>
      </c>
      <c r="E158" s="9">
        <v>28.253581000000001</v>
      </c>
      <c r="F158" s="9" t="s">
        <v>19</v>
      </c>
      <c r="G158" s="9">
        <v>28.25</v>
      </c>
      <c r="H158" s="9">
        <f t="shared" si="9"/>
        <v>3.5810000000005004E-3</v>
      </c>
      <c r="I158" s="10">
        <f t="shared" si="10"/>
        <v>0.99987325500438329</v>
      </c>
      <c r="J158" s="17">
        <f t="shared" si="7"/>
        <v>156363.75</v>
      </c>
      <c r="K158" s="16"/>
      <c r="L158" s="17">
        <f t="shared" si="8"/>
        <v>0</v>
      </c>
    </row>
    <row r="159" spans="1:12" x14ac:dyDescent="0.25">
      <c r="A159" s="9" t="s">
        <v>27</v>
      </c>
      <c r="B159" s="29" t="s">
        <v>205</v>
      </c>
      <c r="C159" s="9">
        <v>262</v>
      </c>
      <c r="D159" s="9">
        <v>450</v>
      </c>
      <c r="E159" s="9">
        <v>3</v>
      </c>
      <c r="F159" s="9" t="s">
        <v>13</v>
      </c>
      <c r="G159" s="9">
        <v>3</v>
      </c>
      <c r="H159" s="9">
        <f t="shared" si="9"/>
        <v>0</v>
      </c>
      <c r="I159" s="10">
        <f t="shared" si="10"/>
        <v>1</v>
      </c>
      <c r="J159" s="17">
        <f t="shared" ref="J159" si="13">D159*G159</f>
        <v>1350</v>
      </c>
      <c r="K159" s="16"/>
      <c r="L159" s="17">
        <f t="shared" ref="L159" si="14">D159*E159*K159</f>
        <v>0</v>
      </c>
    </row>
    <row r="160" spans="1:12" x14ac:dyDescent="0.25">
      <c r="A160" s="9" t="s">
        <v>28</v>
      </c>
      <c r="B160" s="29" t="s">
        <v>206</v>
      </c>
      <c r="C160" s="9">
        <v>263</v>
      </c>
      <c r="D160" s="9">
        <v>14832</v>
      </c>
      <c r="E160" s="9">
        <v>1</v>
      </c>
      <c r="F160" s="9" t="s">
        <v>12</v>
      </c>
      <c r="G160" s="9">
        <v>1</v>
      </c>
      <c r="H160" s="9">
        <f t="shared" si="9"/>
        <v>0</v>
      </c>
      <c r="I160" s="10">
        <f t="shared" si="10"/>
        <v>1</v>
      </c>
      <c r="J160" s="17">
        <f t="shared" ref="J160:J162" si="15">D160*G160</f>
        <v>14832</v>
      </c>
      <c r="K160" s="16"/>
      <c r="L160" s="17">
        <f t="shared" ref="L160:L183" si="16">D160*E160*K160</f>
        <v>0</v>
      </c>
    </row>
    <row r="161" spans="1:12" x14ac:dyDescent="0.25">
      <c r="A161" s="9" t="s">
        <v>27</v>
      </c>
      <c r="B161" s="29" t="s">
        <v>207</v>
      </c>
      <c r="C161" s="9">
        <v>264</v>
      </c>
      <c r="D161" s="9">
        <v>1500</v>
      </c>
      <c r="E161" s="9">
        <v>1</v>
      </c>
      <c r="F161" s="9" t="s">
        <v>12</v>
      </c>
      <c r="G161" s="9">
        <v>1</v>
      </c>
      <c r="H161" s="9">
        <f t="shared" si="9"/>
        <v>0</v>
      </c>
      <c r="I161" s="10">
        <f t="shared" si="10"/>
        <v>1</v>
      </c>
      <c r="J161" s="17">
        <f t="shared" si="15"/>
        <v>1500</v>
      </c>
      <c r="K161" s="16"/>
      <c r="L161" s="17">
        <f t="shared" si="16"/>
        <v>0</v>
      </c>
    </row>
    <row r="162" spans="1:12" x14ac:dyDescent="0.25">
      <c r="A162" s="9" t="s">
        <v>29</v>
      </c>
      <c r="B162" s="29" t="s">
        <v>210</v>
      </c>
      <c r="C162" s="9">
        <v>272</v>
      </c>
      <c r="D162" s="9">
        <v>12000</v>
      </c>
      <c r="E162" s="9">
        <v>1</v>
      </c>
      <c r="F162" s="9" t="s">
        <v>12</v>
      </c>
      <c r="G162" s="9">
        <v>1</v>
      </c>
      <c r="H162" s="9">
        <f t="shared" si="9"/>
        <v>0</v>
      </c>
      <c r="I162" s="10">
        <f t="shared" si="10"/>
        <v>1</v>
      </c>
      <c r="J162" s="17">
        <f t="shared" si="15"/>
        <v>12000</v>
      </c>
      <c r="K162" s="16"/>
      <c r="L162" s="17">
        <f t="shared" si="16"/>
        <v>0</v>
      </c>
    </row>
    <row r="163" spans="1:12" x14ac:dyDescent="0.25">
      <c r="A163" s="9" t="s">
        <v>24</v>
      </c>
      <c r="B163" s="29" t="s">
        <v>233</v>
      </c>
      <c r="C163" s="9">
        <v>273</v>
      </c>
      <c r="D163" s="9">
        <v>1500</v>
      </c>
      <c r="E163" s="9">
        <v>1</v>
      </c>
      <c r="F163" s="9" t="s">
        <v>12</v>
      </c>
      <c r="G163" s="9">
        <v>1</v>
      </c>
      <c r="H163" s="9">
        <f t="shared" si="9"/>
        <v>0</v>
      </c>
      <c r="I163" s="10">
        <f t="shared" si="10"/>
        <v>1</v>
      </c>
      <c r="J163" s="17">
        <f t="shared" ref="J163:J183" si="17">D163*G163</f>
        <v>1500</v>
      </c>
      <c r="K163" s="16"/>
      <c r="L163" s="17">
        <f t="shared" si="16"/>
        <v>0</v>
      </c>
    </row>
    <row r="164" spans="1:12" x14ac:dyDescent="0.25">
      <c r="A164" s="9" t="s">
        <v>17</v>
      </c>
      <c r="B164" s="29" t="s">
        <v>213</v>
      </c>
      <c r="C164" s="9">
        <v>276</v>
      </c>
      <c r="D164" s="9">
        <v>750</v>
      </c>
      <c r="E164" s="9">
        <v>2</v>
      </c>
      <c r="F164" s="9" t="s">
        <v>13</v>
      </c>
      <c r="G164" s="9">
        <v>2</v>
      </c>
      <c r="H164" s="9">
        <f t="shared" si="9"/>
        <v>0</v>
      </c>
      <c r="I164" s="10">
        <f t="shared" si="10"/>
        <v>1</v>
      </c>
      <c r="J164" s="17">
        <f t="shared" si="17"/>
        <v>1500</v>
      </c>
      <c r="K164" s="16"/>
      <c r="L164" s="17">
        <f t="shared" si="16"/>
        <v>0</v>
      </c>
    </row>
    <row r="165" spans="1:12" x14ac:dyDescent="0.25">
      <c r="A165" s="9" t="s">
        <v>30</v>
      </c>
      <c r="B165" s="29" t="s">
        <v>214</v>
      </c>
      <c r="C165" s="9">
        <v>277</v>
      </c>
      <c r="D165" s="9">
        <v>34</v>
      </c>
      <c r="E165" s="9">
        <v>76.528999999999996</v>
      </c>
      <c r="F165" s="9" t="s">
        <v>31</v>
      </c>
      <c r="G165" s="9">
        <v>76.53</v>
      </c>
      <c r="H165" s="9">
        <f t="shared" si="9"/>
        <v>-1.0000000000047748E-3</v>
      </c>
      <c r="I165" s="10">
        <f t="shared" si="10"/>
        <v>1.0000130669419436</v>
      </c>
      <c r="J165" s="17">
        <f t="shared" si="17"/>
        <v>2602.02</v>
      </c>
      <c r="K165" s="16"/>
      <c r="L165" s="17">
        <f t="shared" si="16"/>
        <v>0</v>
      </c>
    </row>
    <row r="166" spans="1:12" x14ac:dyDescent="0.25">
      <c r="A166" s="9" t="s">
        <v>30</v>
      </c>
      <c r="B166" s="29" t="s">
        <v>215</v>
      </c>
      <c r="C166" s="9">
        <v>278</v>
      </c>
      <c r="D166" s="9">
        <v>77</v>
      </c>
      <c r="E166" s="9">
        <v>29.302600000000002</v>
      </c>
      <c r="F166" s="9" t="s">
        <v>31</v>
      </c>
      <c r="G166" s="9">
        <v>29.3</v>
      </c>
      <c r="H166" s="9">
        <f t="shared" si="9"/>
        <v>2.6000000000010459E-3</v>
      </c>
      <c r="I166" s="10">
        <f t="shared" si="10"/>
        <v>0.99991127067222696</v>
      </c>
      <c r="J166" s="17">
        <f t="shared" si="17"/>
        <v>2256.1</v>
      </c>
      <c r="K166" s="16"/>
      <c r="L166" s="17">
        <f t="shared" si="16"/>
        <v>0</v>
      </c>
    </row>
    <row r="167" spans="1:12" x14ac:dyDescent="0.25">
      <c r="A167" s="9" t="s">
        <v>30</v>
      </c>
      <c r="B167" s="29" t="s">
        <v>216</v>
      </c>
      <c r="C167" s="9">
        <v>279</v>
      </c>
      <c r="D167" s="9">
        <v>23</v>
      </c>
      <c r="E167" s="9">
        <v>66</v>
      </c>
      <c r="F167" s="9" t="s">
        <v>23</v>
      </c>
      <c r="G167" s="9">
        <v>66</v>
      </c>
      <c r="H167" s="9">
        <f t="shared" si="9"/>
        <v>0</v>
      </c>
      <c r="I167" s="10">
        <f t="shared" si="10"/>
        <v>1</v>
      </c>
      <c r="J167" s="17">
        <f t="shared" si="17"/>
        <v>1518</v>
      </c>
      <c r="K167" s="16"/>
      <c r="L167" s="17">
        <f t="shared" si="16"/>
        <v>0</v>
      </c>
    </row>
    <row r="168" spans="1:12" x14ac:dyDescent="0.25">
      <c r="A168" s="9" t="s">
        <v>30</v>
      </c>
      <c r="B168" s="29" t="s">
        <v>217</v>
      </c>
      <c r="C168" s="9">
        <v>280</v>
      </c>
      <c r="D168" s="9">
        <v>151</v>
      </c>
      <c r="E168" s="9">
        <v>17.375499999999999</v>
      </c>
      <c r="F168" s="9" t="s">
        <v>31</v>
      </c>
      <c r="G168" s="9">
        <v>17.38</v>
      </c>
      <c r="H168" s="9">
        <f t="shared" si="9"/>
        <v>-4.5000000000001705E-3</v>
      </c>
      <c r="I168" s="10">
        <f t="shared" si="10"/>
        <v>1.0002589853529396</v>
      </c>
      <c r="J168" s="17">
        <f t="shared" si="17"/>
        <v>2624.3799999999997</v>
      </c>
      <c r="K168" s="16"/>
      <c r="L168" s="17">
        <f t="shared" si="16"/>
        <v>0</v>
      </c>
    </row>
    <row r="169" spans="1:12" x14ac:dyDescent="0.25">
      <c r="A169" s="9" t="s">
        <v>21</v>
      </c>
      <c r="B169" s="29" t="s">
        <v>219</v>
      </c>
      <c r="C169" s="9">
        <v>283</v>
      </c>
      <c r="D169" s="9">
        <v>400</v>
      </c>
      <c r="E169" s="9">
        <v>1</v>
      </c>
      <c r="F169" s="9" t="s">
        <v>12</v>
      </c>
      <c r="G169" s="9">
        <v>0</v>
      </c>
      <c r="H169" s="9">
        <f t="shared" si="9"/>
        <v>1</v>
      </c>
      <c r="I169" s="10">
        <f t="shared" si="10"/>
        <v>0</v>
      </c>
      <c r="J169" s="17">
        <f t="shared" si="17"/>
        <v>0</v>
      </c>
      <c r="K169" s="16"/>
      <c r="L169" s="17">
        <f t="shared" si="16"/>
        <v>0</v>
      </c>
    </row>
    <row r="170" spans="1:12" x14ac:dyDescent="0.25">
      <c r="A170" s="9" t="s">
        <v>41</v>
      </c>
      <c r="B170" s="29" t="s">
        <v>220</v>
      </c>
      <c r="C170" s="9">
        <v>295</v>
      </c>
      <c r="D170" s="9">
        <v>290</v>
      </c>
      <c r="E170" s="9">
        <v>19</v>
      </c>
      <c r="F170" s="9" t="s">
        <v>23</v>
      </c>
      <c r="G170" s="9">
        <v>10</v>
      </c>
      <c r="H170" s="9">
        <f t="shared" si="9"/>
        <v>9</v>
      </c>
      <c r="I170" s="10">
        <f t="shared" si="10"/>
        <v>0.52631578947368418</v>
      </c>
      <c r="J170" s="17">
        <f t="shared" si="17"/>
        <v>2900</v>
      </c>
      <c r="K170" s="16"/>
      <c r="L170" s="17">
        <f t="shared" si="16"/>
        <v>0</v>
      </c>
    </row>
    <row r="171" spans="1:12" x14ac:dyDescent="0.25">
      <c r="A171" s="9" t="s">
        <v>18</v>
      </c>
      <c r="B171" s="29" t="s">
        <v>222</v>
      </c>
      <c r="C171" s="9">
        <v>350</v>
      </c>
      <c r="D171" s="9">
        <v>1</v>
      </c>
      <c r="E171" s="9">
        <v>4</v>
      </c>
      <c r="F171" s="9" t="s">
        <v>12</v>
      </c>
      <c r="G171" s="9">
        <v>0</v>
      </c>
      <c r="H171" s="9">
        <f t="shared" si="9"/>
        <v>4</v>
      </c>
      <c r="I171" s="10">
        <f t="shared" si="10"/>
        <v>0</v>
      </c>
      <c r="J171" s="17">
        <f t="shared" si="17"/>
        <v>0</v>
      </c>
      <c r="K171" s="16"/>
      <c r="L171" s="17">
        <f t="shared" si="16"/>
        <v>0</v>
      </c>
    </row>
    <row r="172" spans="1:12" x14ac:dyDescent="0.25">
      <c r="A172" s="9" t="s">
        <v>18</v>
      </c>
      <c r="B172" s="29" t="s">
        <v>229</v>
      </c>
      <c r="C172" s="9">
        <v>406</v>
      </c>
      <c r="D172" s="9">
        <v>1740.6</v>
      </c>
      <c r="E172" s="9">
        <v>1</v>
      </c>
      <c r="F172" s="9" t="s">
        <v>12</v>
      </c>
      <c r="G172" s="9">
        <v>0.5</v>
      </c>
      <c r="H172" s="9">
        <f t="shared" si="9"/>
        <v>0.5</v>
      </c>
      <c r="I172" s="10">
        <f t="shared" si="10"/>
        <v>0.5</v>
      </c>
      <c r="J172" s="17">
        <f t="shared" si="17"/>
        <v>870.3</v>
      </c>
      <c r="K172" s="16"/>
      <c r="L172" s="17">
        <f t="shared" si="16"/>
        <v>0</v>
      </c>
    </row>
    <row r="173" spans="1:12" x14ac:dyDescent="0.25">
      <c r="A173" s="9" t="s">
        <v>24</v>
      </c>
      <c r="B173" s="29" t="s">
        <v>236</v>
      </c>
      <c r="C173" s="9">
        <v>408</v>
      </c>
      <c r="D173" s="9">
        <v>1000</v>
      </c>
      <c r="E173" s="9">
        <v>1</v>
      </c>
      <c r="F173" s="9" t="s">
        <v>13</v>
      </c>
      <c r="G173" s="9">
        <v>1</v>
      </c>
      <c r="H173" s="9">
        <f t="shared" si="9"/>
        <v>0</v>
      </c>
      <c r="I173" s="10">
        <f t="shared" si="10"/>
        <v>1</v>
      </c>
      <c r="J173" s="17">
        <f t="shared" si="17"/>
        <v>1000</v>
      </c>
      <c r="K173" s="16"/>
      <c r="L173" s="17">
        <f t="shared" si="16"/>
        <v>0</v>
      </c>
    </row>
    <row r="174" spans="1:12" x14ac:dyDescent="0.25">
      <c r="A174" s="9" t="s">
        <v>18</v>
      </c>
      <c r="B174" s="29" t="s">
        <v>256</v>
      </c>
      <c r="C174" s="9">
        <v>413</v>
      </c>
      <c r="D174" s="9">
        <v>2500</v>
      </c>
      <c r="E174" s="9">
        <v>1</v>
      </c>
      <c r="F174" s="9" t="s">
        <v>12</v>
      </c>
      <c r="G174" s="9">
        <v>1</v>
      </c>
      <c r="H174" s="9">
        <f t="shared" si="9"/>
        <v>0</v>
      </c>
      <c r="I174" s="10">
        <f t="shared" si="10"/>
        <v>1</v>
      </c>
      <c r="J174" s="17">
        <f t="shared" si="17"/>
        <v>2500</v>
      </c>
      <c r="K174" s="16"/>
      <c r="L174" s="17">
        <f t="shared" si="16"/>
        <v>0</v>
      </c>
    </row>
    <row r="175" spans="1:12" x14ac:dyDescent="0.25">
      <c r="A175" s="9" t="s">
        <v>18</v>
      </c>
      <c r="B175" s="29" t="s">
        <v>257</v>
      </c>
      <c r="C175" s="9">
        <v>414</v>
      </c>
      <c r="D175" s="9">
        <v>2500</v>
      </c>
      <c r="E175" s="9">
        <v>1</v>
      </c>
      <c r="F175" s="9" t="s">
        <v>12</v>
      </c>
      <c r="G175" s="9">
        <v>1</v>
      </c>
      <c r="H175" s="9">
        <f t="shared" si="9"/>
        <v>0</v>
      </c>
      <c r="I175" s="10">
        <f t="shared" si="10"/>
        <v>1</v>
      </c>
      <c r="J175" s="17">
        <f t="shared" si="17"/>
        <v>2500</v>
      </c>
      <c r="K175" s="16"/>
      <c r="L175" s="17">
        <f t="shared" si="16"/>
        <v>0</v>
      </c>
    </row>
    <row r="176" spans="1:12" x14ac:dyDescent="0.25">
      <c r="A176" s="9" t="s">
        <v>9</v>
      </c>
      <c r="B176" s="29" t="s">
        <v>343</v>
      </c>
      <c r="C176" s="9">
        <v>458</v>
      </c>
      <c r="D176" s="9">
        <v>301.392</v>
      </c>
      <c r="E176" s="9">
        <v>59.6</v>
      </c>
      <c r="F176" s="9" t="s">
        <v>10</v>
      </c>
      <c r="G176" s="9">
        <v>59.6</v>
      </c>
      <c r="H176" s="9">
        <f t="shared" si="9"/>
        <v>0</v>
      </c>
      <c r="I176" s="10">
        <f t="shared" si="10"/>
        <v>1</v>
      </c>
      <c r="J176" s="17">
        <f t="shared" si="17"/>
        <v>17962.963200000002</v>
      </c>
      <c r="K176" s="16"/>
      <c r="L176" s="17">
        <f t="shared" si="16"/>
        <v>0</v>
      </c>
    </row>
    <row r="177" spans="1:12" x14ac:dyDescent="0.25">
      <c r="A177" s="9" t="s">
        <v>17</v>
      </c>
      <c r="B177" s="29" t="s">
        <v>330</v>
      </c>
      <c r="C177" s="9">
        <v>460</v>
      </c>
      <c r="D177" s="9">
        <v>139.93199999999999</v>
      </c>
      <c r="E177" s="9">
        <v>31.5166</v>
      </c>
      <c r="F177" s="9" t="s">
        <v>10</v>
      </c>
      <c r="G177" s="9">
        <v>31.52</v>
      </c>
      <c r="H177" s="9">
        <f t="shared" si="9"/>
        <v>-3.3999999999991815E-3</v>
      </c>
      <c r="I177" s="10">
        <f t="shared" si="10"/>
        <v>1.0001078796570695</v>
      </c>
      <c r="J177" s="17">
        <f t="shared" si="17"/>
        <v>4410.6566399999992</v>
      </c>
      <c r="K177" s="16"/>
      <c r="L177" s="17">
        <f t="shared" si="16"/>
        <v>0</v>
      </c>
    </row>
    <row r="178" spans="1:12" x14ac:dyDescent="0.25">
      <c r="A178" s="9" t="s">
        <v>17</v>
      </c>
      <c r="B178" s="29" t="s">
        <v>331</v>
      </c>
      <c r="C178" s="9">
        <v>461</v>
      </c>
      <c r="D178" s="9">
        <v>193.75200000000001</v>
      </c>
      <c r="E178" s="9">
        <v>7.6220999999999997</v>
      </c>
      <c r="F178" s="9" t="s">
        <v>10</v>
      </c>
      <c r="G178" s="9">
        <v>7.62</v>
      </c>
      <c r="H178" s="9">
        <f t="shared" si="9"/>
        <v>2.0999999999995467E-3</v>
      </c>
      <c r="I178" s="10">
        <f t="shared" si="10"/>
        <v>0.99972448537804548</v>
      </c>
      <c r="J178" s="17">
        <f t="shared" si="17"/>
        <v>1476.3902400000002</v>
      </c>
      <c r="K178" s="16"/>
      <c r="L178" s="17">
        <f t="shared" si="16"/>
        <v>0</v>
      </c>
    </row>
    <row r="179" spans="1:12" x14ac:dyDescent="0.25">
      <c r="A179" s="9" t="s">
        <v>9</v>
      </c>
      <c r="B179" s="29" t="s">
        <v>344</v>
      </c>
      <c r="C179" s="9">
        <v>493</v>
      </c>
      <c r="D179" s="9">
        <v>225</v>
      </c>
      <c r="E179" s="9">
        <v>4.16</v>
      </c>
      <c r="F179" s="9" t="s">
        <v>14</v>
      </c>
      <c r="G179" s="9">
        <v>4.16</v>
      </c>
      <c r="H179" s="9">
        <f t="shared" si="9"/>
        <v>0</v>
      </c>
      <c r="I179" s="10">
        <f t="shared" si="10"/>
        <v>1</v>
      </c>
      <c r="J179" s="17">
        <f t="shared" si="17"/>
        <v>936</v>
      </c>
      <c r="K179" s="16"/>
      <c r="L179" s="17">
        <f t="shared" si="16"/>
        <v>0</v>
      </c>
    </row>
    <row r="180" spans="1:12" x14ac:dyDescent="0.25">
      <c r="A180" s="9" t="s">
        <v>9</v>
      </c>
      <c r="B180" s="29" t="s">
        <v>345</v>
      </c>
      <c r="C180" s="9">
        <v>494</v>
      </c>
      <c r="D180" s="9">
        <v>2000</v>
      </c>
      <c r="E180" s="9">
        <v>1.6</v>
      </c>
      <c r="F180" s="9" t="s">
        <v>14</v>
      </c>
      <c r="G180" s="9">
        <v>1.6</v>
      </c>
      <c r="H180" s="9">
        <f t="shared" si="9"/>
        <v>0</v>
      </c>
      <c r="I180" s="10">
        <f t="shared" si="10"/>
        <v>1</v>
      </c>
      <c r="J180" s="17">
        <f t="shared" si="17"/>
        <v>3200</v>
      </c>
      <c r="K180" s="16"/>
      <c r="L180" s="17">
        <f t="shared" si="16"/>
        <v>0</v>
      </c>
    </row>
    <row r="181" spans="1:12" x14ac:dyDescent="0.25">
      <c r="A181" s="9" t="s">
        <v>9</v>
      </c>
      <c r="B181" s="29" t="s">
        <v>346</v>
      </c>
      <c r="C181" s="9">
        <v>495</v>
      </c>
      <c r="D181" s="9">
        <v>50</v>
      </c>
      <c r="E181" s="9">
        <v>5</v>
      </c>
      <c r="F181" s="9" t="s">
        <v>13</v>
      </c>
      <c r="G181" s="9">
        <v>5</v>
      </c>
      <c r="H181" s="9">
        <f t="shared" si="9"/>
        <v>0</v>
      </c>
      <c r="I181" s="10">
        <f t="shared" si="10"/>
        <v>1</v>
      </c>
      <c r="J181" s="17">
        <f t="shared" si="17"/>
        <v>250</v>
      </c>
      <c r="K181" s="16"/>
      <c r="L181" s="17">
        <f t="shared" si="16"/>
        <v>0</v>
      </c>
    </row>
    <row r="182" spans="1:12" x14ac:dyDescent="0.25">
      <c r="A182" s="9" t="s">
        <v>9</v>
      </c>
      <c r="B182" s="29" t="s">
        <v>347</v>
      </c>
      <c r="C182" s="9">
        <v>510</v>
      </c>
      <c r="D182" s="9">
        <v>7500</v>
      </c>
      <c r="E182" s="9">
        <v>0.36199999999999999</v>
      </c>
      <c r="F182" s="9" t="s">
        <v>16</v>
      </c>
      <c r="G182" s="9">
        <v>0.36</v>
      </c>
      <c r="H182" s="9">
        <f t="shared" si="9"/>
        <v>2.0000000000000018E-3</v>
      </c>
      <c r="I182" s="10">
        <f t="shared" si="10"/>
        <v>0.99447513812154698</v>
      </c>
      <c r="J182" s="17">
        <f t="shared" si="17"/>
        <v>2700</v>
      </c>
      <c r="K182" s="16"/>
      <c r="L182" s="17">
        <f t="shared" si="16"/>
        <v>0</v>
      </c>
    </row>
    <row r="183" spans="1:12" x14ac:dyDescent="0.25">
      <c r="A183" s="9" t="s">
        <v>9</v>
      </c>
      <c r="B183" s="29" t="s">
        <v>348</v>
      </c>
      <c r="C183" s="9">
        <v>511</v>
      </c>
      <c r="D183" s="9">
        <v>7500</v>
      </c>
      <c r="E183" s="9">
        <v>0.23400000000000001</v>
      </c>
      <c r="F183" s="9" t="s">
        <v>16</v>
      </c>
      <c r="G183" s="9">
        <v>0.23</v>
      </c>
      <c r="H183" s="9">
        <f t="shared" si="9"/>
        <v>4.0000000000000036E-3</v>
      </c>
      <c r="I183" s="10">
        <f t="shared" si="10"/>
        <v>0.98290598290598286</v>
      </c>
      <c r="J183" s="17">
        <f t="shared" si="17"/>
        <v>1725</v>
      </c>
      <c r="K183" s="16"/>
      <c r="L183" s="17">
        <f t="shared" si="16"/>
        <v>0</v>
      </c>
    </row>
    <row r="184" spans="1:12" ht="15.75" x14ac:dyDescent="0.25">
      <c r="J184" s="21">
        <f>SUM(J4:J183)</f>
        <v>1033382.1285399998</v>
      </c>
      <c r="L184" s="21">
        <f>SUM(L4:L183)</f>
        <v>0</v>
      </c>
    </row>
  </sheetData>
  <autoFilter ref="A3:O184" xr:uid="{00000000-0009-0000-0000-000095000000}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3:O68"/>
  <sheetViews>
    <sheetView zoomScale="85" zoomScaleNormal="85" workbookViewId="0">
      <pane xSplit="2" topLeftCell="H1" activePane="topRight" state="frozen"/>
      <selection activeCell="A22" sqref="A22"/>
      <selection pane="topRight" activeCell="K38" sqref="K38"/>
    </sheetView>
  </sheetViews>
  <sheetFormatPr defaultRowHeight="15" x14ac:dyDescent="0.25"/>
  <cols>
    <col min="1" max="1" width="30.5703125" customWidth="1"/>
    <col min="2" max="2" width="38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7" si="0">E5-G5</f>
        <v>0</v>
      </c>
      <c r="I5" s="10">
        <f t="shared" ref="I5:I67" si="1">G5/E5</f>
        <v>1</v>
      </c>
      <c r="J5" s="17">
        <f t="shared" ref="J5:J67" si="2">D5*G5</f>
        <v>4000</v>
      </c>
      <c r="K5" s="16"/>
      <c r="L5" s="17">
        <f t="shared" ref="L5:L67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39</v>
      </c>
      <c r="B14" s="29" t="s">
        <v>93</v>
      </c>
      <c r="C14" s="9">
        <v>14</v>
      </c>
      <c r="D14" s="9">
        <v>22</v>
      </c>
      <c r="E14" s="9">
        <v>40</v>
      </c>
      <c r="F14" s="9" t="s">
        <v>10</v>
      </c>
      <c r="G14" s="9">
        <v>40</v>
      </c>
      <c r="H14" s="9">
        <f t="shared" si="0"/>
        <v>0</v>
      </c>
      <c r="I14" s="10">
        <f t="shared" si="1"/>
        <v>1</v>
      </c>
      <c r="J14" s="17">
        <f t="shared" si="2"/>
        <v>880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7.95</v>
      </c>
      <c r="F16" s="9" t="s">
        <v>14</v>
      </c>
      <c r="G16" s="9">
        <v>7.95</v>
      </c>
      <c r="H16" s="9">
        <f t="shared" si="0"/>
        <v>0</v>
      </c>
      <c r="I16" s="10">
        <f t="shared" si="1"/>
        <v>1</v>
      </c>
      <c r="J16" s="17">
        <f t="shared" si="2"/>
        <v>1121.904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29" t="s">
        <v>231</v>
      </c>
      <c r="C17" s="9">
        <v>17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3.351</v>
      </c>
      <c r="F18" s="9" t="s">
        <v>14</v>
      </c>
      <c r="G18" s="9">
        <v>3.35</v>
      </c>
      <c r="H18" s="9">
        <f t="shared" si="0"/>
        <v>9.9999999999988987E-4</v>
      </c>
      <c r="I18" s="10">
        <f t="shared" si="1"/>
        <v>0.99970158161742761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2025.0000000000002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3150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3975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3675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</v>
      </c>
      <c r="F25" s="9" t="s">
        <v>16</v>
      </c>
      <c r="G25" s="9">
        <v>0</v>
      </c>
      <c r="H25" s="9">
        <f t="shared" si="0"/>
        <v>1.2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1350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10000</v>
      </c>
      <c r="E27" s="9">
        <v>0.13</v>
      </c>
      <c r="F27" s="9" t="s">
        <v>16</v>
      </c>
      <c r="G27" s="9">
        <v>0</v>
      </c>
      <c r="H27" s="9">
        <f t="shared" si="0"/>
        <v>0.13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105</v>
      </c>
      <c r="C28" s="9">
        <v>41</v>
      </c>
      <c r="D28" s="9">
        <v>322.92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8550.9215999999997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45" x14ac:dyDescent="0.25">
      <c r="A29" s="9" t="s">
        <v>66</v>
      </c>
      <c r="B29" s="29" t="s">
        <v>106</v>
      </c>
      <c r="C29" s="9">
        <v>42</v>
      </c>
      <c r="D29" s="9">
        <v>322.92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8321.6484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0</v>
      </c>
    </row>
    <row r="30" spans="1:15" ht="15.75" x14ac:dyDescent="0.25">
      <c r="A30" s="9" t="s">
        <v>66</v>
      </c>
      <c r="B30" s="29" t="s">
        <v>107</v>
      </c>
      <c r="C30" s="9">
        <v>43</v>
      </c>
      <c r="D30" s="9">
        <v>322.92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17670.182400000002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82</v>
      </c>
      <c r="B31" s="29" t="s">
        <v>108</v>
      </c>
      <c r="C31" s="9">
        <v>44</v>
      </c>
      <c r="D31" s="9">
        <v>322.92</v>
      </c>
      <c r="E31" s="9">
        <v>45.3</v>
      </c>
      <c r="F31" s="9" t="s">
        <v>10</v>
      </c>
      <c r="G31" s="9">
        <f>E31</f>
        <v>45.3</v>
      </c>
      <c r="H31" s="9">
        <f t="shared" si="0"/>
        <v>0</v>
      </c>
      <c r="I31" s="10">
        <f t="shared" si="1"/>
        <v>1</v>
      </c>
      <c r="J31" s="17">
        <f t="shared" si="2"/>
        <v>14628.276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322.92</v>
      </c>
      <c r="E32" s="9">
        <v>129.11000000000001</v>
      </c>
      <c r="F32" s="9" t="s">
        <v>10</v>
      </c>
      <c r="G32" s="9">
        <v>0</v>
      </c>
      <c r="H32" s="9">
        <f t="shared" si="0"/>
        <v>129.11000000000001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322.92</v>
      </c>
      <c r="E33" s="9">
        <v>12.27</v>
      </c>
      <c r="F33" s="9" t="s">
        <v>10</v>
      </c>
      <c r="G33" s="9">
        <v>0</v>
      </c>
      <c r="H33" s="9">
        <f t="shared" si="0"/>
        <v>12.27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322.92</v>
      </c>
      <c r="E34" s="9">
        <v>9.2505000000000006</v>
      </c>
      <c r="F34" s="9" t="s">
        <v>10</v>
      </c>
      <c r="G34" s="9">
        <v>0</v>
      </c>
      <c r="H34" s="9">
        <f t="shared" si="0"/>
        <v>9.2505000000000006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82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f>E38</f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0</v>
      </c>
      <c r="H39" s="9">
        <f t="shared" si="0"/>
        <v>15.33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0</v>
      </c>
      <c r="H40" s="9">
        <f t="shared" si="0"/>
        <v>1.57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</v>
      </c>
      <c r="H41" s="9">
        <f t="shared" si="0"/>
        <v>0.47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</v>
      </c>
      <c r="H42" s="9">
        <f t="shared" si="0"/>
        <v>0.88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</v>
      </c>
      <c r="H43" s="9">
        <f t="shared" si="0"/>
        <v>0.18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0</v>
      </c>
      <c r="H45" s="9">
        <f t="shared" si="0"/>
        <v>39.24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0</v>
      </c>
      <c r="H46" s="9">
        <f t="shared" si="0"/>
        <v>107.8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0</v>
      </c>
      <c r="H47" s="9">
        <f t="shared" si="0"/>
        <v>12.27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0</v>
      </c>
      <c r="H48" s="9">
        <f t="shared" si="0"/>
        <v>9.8149999999999995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0</v>
      </c>
      <c r="H49" s="9">
        <f t="shared" si="0"/>
        <v>2.21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0</v>
      </c>
      <c r="H50" s="9">
        <f t="shared" si="0"/>
        <v>12.13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0</v>
      </c>
      <c r="H51" s="9">
        <f t="shared" si="0"/>
        <v>1.57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</v>
      </c>
      <c r="H52" s="9">
        <f t="shared" si="0"/>
        <v>0.13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</v>
      </c>
      <c r="H53" s="9">
        <f t="shared" si="0"/>
        <v>0.19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7000</v>
      </c>
      <c r="E54" s="9">
        <v>2.9000000000000001E-2</v>
      </c>
      <c r="F54" s="9" t="s">
        <v>16</v>
      </c>
      <c r="G54" s="9">
        <v>0</v>
      </c>
      <c r="H54" s="9">
        <f t="shared" si="0"/>
        <v>2.9000000000000001E-2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0</v>
      </c>
      <c r="H55" s="9">
        <f t="shared" si="0"/>
        <v>10.8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322.92</v>
      </c>
      <c r="E56" s="9">
        <v>24.14</v>
      </c>
      <c r="F56" s="9" t="s">
        <v>10</v>
      </c>
      <c r="G56" s="9">
        <v>0</v>
      </c>
      <c r="H56" s="9">
        <f t="shared" si="0"/>
        <v>24.14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137</v>
      </c>
      <c r="C57" s="9">
        <v>108</v>
      </c>
      <c r="D57" s="9">
        <v>322.92</v>
      </c>
      <c r="E57" s="9">
        <v>1.89</v>
      </c>
      <c r="F57" s="9" t="s">
        <v>10</v>
      </c>
      <c r="G57" s="9">
        <v>0</v>
      </c>
      <c r="H57" s="9">
        <f t="shared" si="0"/>
        <v>1.89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</v>
      </c>
      <c r="H58" s="9">
        <f t="shared" si="0"/>
        <v>0.61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112</v>
      </c>
      <c r="D59" s="9">
        <v>225</v>
      </c>
      <c r="E59" s="9">
        <v>2.37</v>
      </c>
      <c r="F59" s="9" t="s">
        <v>14</v>
      </c>
      <c r="G59" s="9">
        <v>0</v>
      </c>
      <c r="H59" s="9">
        <f t="shared" si="0"/>
        <v>2.37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0</v>
      </c>
      <c r="H60" s="9">
        <f t="shared" si="0"/>
        <v>44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30</v>
      </c>
      <c r="B62" s="29" t="s">
        <v>214</v>
      </c>
      <c r="C62" s="9">
        <v>277</v>
      </c>
      <c r="D62" s="9">
        <v>34</v>
      </c>
      <c r="E62" s="9">
        <v>76.528999999999996</v>
      </c>
      <c r="F62" s="9" t="s">
        <v>31</v>
      </c>
      <c r="G62" s="9">
        <v>0</v>
      </c>
      <c r="H62" s="9">
        <f t="shared" si="0"/>
        <v>76.528999999999996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30</v>
      </c>
      <c r="B63" s="29" t="s">
        <v>215</v>
      </c>
      <c r="C63" s="9">
        <v>278</v>
      </c>
      <c r="D63" s="9">
        <v>77</v>
      </c>
      <c r="E63" s="9">
        <v>29.302600000000002</v>
      </c>
      <c r="F63" s="9" t="s">
        <v>31</v>
      </c>
      <c r="G63" s="9">
        <v>29.3</v>
      </c>
      <c r="H63" s="9">
        <f t="shared" si="0"/>
        <v>2.6000000000010459E-3</v>
      </c>
      <c r="I63" s="10">
        <f t="shared" si="1"/>
        <v>0.99991127067222696</v>
      </c>
      <c r="J63" s="17">
        <f t="shared" si="2"/>
        <v>2256.1</v>
      </c>
      <c r="K63" s="16"/>
      <c r="L63" s="17">
        <f t="shared" si="3"/>
        <v>0</v>
      </c>
    </row>
    <row r="64" spans="1:12" x14ac:dyDescent="0.25">
      <c r="A64" s="9" t="s">
        <v>30</v>
      </c>
      <c r="B64" s="29" t="s">
        <v>216</v>
      </c>
      <c r="C64" s="9">
        <v>279</v>
      </c>
      <c r="D64" s="9">
        <v>23</v>
      </c>
      <c r="E64" s="9">
        <v>66</v>
      </c>
      <c r="F64" s="9" t="s">
        <v>23</v>
      </c>
      <c r="G64" s="9">
        <v>0</v>
      </c>
      <c r="H64" s="9">
        <f t="shared" si="0"/>
        <v>66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30</v>
      </c>
      <c r="B65" s="29" t="s">
        <v>217</v>
      </c>
      <c r="C65" s="9">
        <v>280</v>
      </c>
      <c r="D65" s="9">
        <v>151</v>
      </c>
      <c r="E65" s="9">
        <v>17.375499999999999</v>
      </c>
      <c r="F65" s="9" t="s">
        <v>31</v>
      </c>
      <c r="G65" s="9">
        <v>0</v>
      </c>
      <c r="H65" s="9">
        <f t="shared" si="0"/>
        <v>17.375499999999999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21</v>
      </c>
      <c r="B66" s="29" t="s">
        <v>219</v>
      </c>
      <c r="C66" s="9">
        <v>283</v>
      </c>
      <c r="D66" s="9">
        <v>400</v>
      </c>
      <c r="E66" s="9">
        <v>1</v>
      </c>
      <c r="F66" s="9" t="s">
        <v>12</v>
      </c>
      <c r="G66" s="9">
        <v>0</v>
      </c>
      <c r="H66" s="9">
        <f t="shared" si="0"/>
        <v>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428</v>
      </c>
      <c r="C67" s="9">
        <v>390</v>
      </c>
      <c r="D67" s="9">
        <v>7000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7000</v>
      </c>
      <c r="K67" s="16"/>
      <c r="L67" s="17">
        <f t="shared" si="3"/>
        <v>0</v>
      </c>
    </row>
    <row r="68" spans="1:12" ht="15.75" x14ac:dyDescent="0.25">
      <c r="J68" s="21">
        <f>SUM(J4:J67)</f>
        <v>163905.32280000002</v>
      </c>
      <c r="L68" s="21">
        <f>SUM(L4:L67)</f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3:O155"/>
  <sheetViews>
    <sheetView zoomScale="85" zoomScaleNormal="85" workbookViewId="0">
      <pane xSplit="2" topLeftCell="J1" activePane="topRight" state="frozen"/>
      <selection pane="topRight" activeCell="B180" sqref="B180"/>
    </sheetView>
  </sheetViews>
  <sheetFormatPr defaultRowHeight="15" x14ac:dyDescent="0.25"/>
  <cols>
    <col min="1" max="1" width="46.85546875" customWidth="1"/>
    <col min="2" max="2" width="58.28515625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49.5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39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100</v>
      </c>
      <c r="H12" s="9">
        <f t="shared" si="0"/>
        <v>51.120000000000005</v>
      </c>
      <c r="I12" s="10">
        <f t="shared" si="1"/>
        <v>0.66172578083642142</v>
      </c>
      <c r="J12" s="17">
        <f t="shared" si="2"/>
        <v>2200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ht="30" x14ac:dyDescent="0.25">
      <c r="A13" s="9" t="s">
        <v>333</v>
      </c>
      <c r="B13" s="12" t="s">
        <v>474</v>
      </c>
      <c r="C13" s="9">
        <v>14</v>
      </c>
      <c r="D13" s="9">
        <v>22</v>
      </c>
      <c r="E13" s="9">
        <f>E12-G12</f>
        <v>51.120000000000005</v>
      </c>
      <c r="F13" s="9" t="s">
        <v>10</v>
      </c>
      <c r="G13" s="9">
        <f>E13</f>
        <v>51.120000000000005</v>
      </c>
      <c r="H13" s="9">
        <f t="shared" si="0"/>
        <v>0</v>
      </c>
      <c r="I13" s="10">
        <f t="shared" ref="I13" si="4">G13/E13</f>
        <v>1</v>
      </c>
      <c r="J13" s="17">
        <f t="shared" ref="J13" si="5">D13*G13</f>
        <v>1124.6400000000001</v>
      </c>
      <c r="K13" s="16"/>
      <c r="L13" s="17">
        <f t="shared" ref="L13" si="6">D13*E13*K13</f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50</v>
      </c>
      <c r="H14" s="9">
        <f t="shared" si="0"/>
        <v>18.670000000000002</v>
      </c>
      <c r="I14" s="10">
        <f t="shared" si="1"/>
        <v>0.72811999417504003</v>
      </c>
      <c r="J14" s="17">
        <f t="shared" si="2"/>
        <v>2150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29</v>
      </c>
      <c r="B15" s="29" t="s">
        <v>94</v>
      </c>
      <c r="C15" s="9">
        <v>16</v>
      </c>
      <c r="D15" s="9">
        <v>141.12</v>
      </c>
      <c r="E15" s="9">
        <v>15.63</v>
      </c>
      <c r="F15" s="9" t="s">
        <v>14</v>
      </c>
      <c r="G15" s="9">
        <v>0</v>
      </c>
      <c r="H15" s="9">
        <f t="shared" si="0"/>
        <v>15.63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f>E18</f>
        <v>6.867</v>
      </c>
      <c r="H18" s="9">
        <f t="shared" si="0"/>
        <v>0</v>
      </c>
      <c r="I18" s="10">
        <f t="shared" si="1"/>
        <v>1</v>
      </c>
      <c r="J18" s="17">
        <f t="shared" si="2"/>
        <v>6867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41692.201200000003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2987.01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1.573</v>
      </c>
      <c r="F38" s="9" t="s">
        <v>14</v>
      </c>
      <c r="G38" s="9">
        <v>1.57</v>
      </c>
      <c r="H38" s="9">
        <f t="shared" si="0"/>
        <v>2.9999999999998916E-3</v>
      </c>
      <c r="I38" s="10">
        <f t="shared" si="1"/>
        <v>0.99809281627463453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75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12671.380800000001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34810.775999999998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3962.2284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3171.0744000000004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22.13</v>
      </c>
      <c r="F50" s="9" t="s">
        <v>14</v>
      </c>
      <c r="G50" s="9">
        <v>22.13</v>
      </c>
      <c r="H50" s="9">
        <f t="shared" si="0"/>
        <v>0</v>
      </c>
      <c r="I50" s="10">
        <f t="shared" si="1"/>
        <v>1</v>
      </c>
      <c r="J50" s="17">
        <f t="shared" si="2"/>
        <v>4979.25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75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3487.5360000000005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7795.2888000000003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610.31880000000001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2.3719999999999999</v>
      </c>
      <c r="F60" s="9" t="s">
        <v>14</v>
      </c>
      <c r="G60" s="9">
        <v>2.37</v>
      </c>
      <c r="H60" s="9">
        <f t="shared" si="0"/>
        <v>1.9999999999997797E-3</v>
      </c>
      <c r="I60" s="10">
        <f t="shared" si="1"/>
        <v>0.9991568296795954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75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75</v>
      </c>
      <c r="B65" s="29" t="s">
        <v>142</v>
      </c>
      <c r="C65" s="9">
        <v>120</v>
      </c>
      <c r="D65" s="9">
        <v>193.75200000000001</v>
      </c>
      <c r="E65" s="9">
        <v>93.08</v>
      </c>
      <c r="F65" s="9" t="s">
        <v>10</v>
      </c>
      <c r="G65" s="9">
        <v>80</v>
      </c>
      <c r="H65" s="9">
        <f t="shared" si="0"/>
        <v>13.079999999999998</v>
      </c>
      <c r="I65" s="10">
        <f t="shared" si="1"/>
        <v>0.85947571981091531</v>
      </c>
      <c r="J65" s="17">
        <f t="shared" si="2"/>
        <v>15500.16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142</v>
      </c>
      <c r="C66" s="9">
        <v>120</v>
      </c>
      <c r="D66" s="9">
        <v>193.75200000000001</v>
      </c>
      <c r="E66" s="9">
        <v>13.08</v>
      </c>
      <c r="F66" s="9" t="s">
        <v>10</v>
      </c>
      <c r="G66" s="9">
        <f>E66</f>
        <v>13.08</v>
      </c>
      <c r="H66" s="9">
        <f t="shared" si="0"/>
        <v>0</v>
      </c>
      <c r="I66" s="10">
        <f t="shared" si="1"/>
        <v>1</v>
      </c>
      <c r="J66" s="17">
        <f t="shared" si="2"/>
        <v>2534.2761600000003</v>
      </c>
      <c r="K66" s="16"/>
      <c r="L66" s="17">
        <f t="shared" si="3"/>
        <v>0</v>
      </c>
    </row>
    <row r="67" spans="1:12" x14ac:dyDescent="0.25">
      <c r="A67" s="9" t="s">
        <v>75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110</v>
      </c>
      <c r="H67" s="9">
        <f t="shared" si="0"/>
        <v>19.319999999999993</v>
      </c>
      <c r="I67" s="10">
        <f t="shared" si="1"/>
        <v>0.8506031549644294</v>
      </c>
      <c r="J67" s="17">
        <f t="shared" si="2"/>
        <v>21312.720000000001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143</v>
      </c>
      <c r="C68" s="9">
        <v>124</v>
      </c>
      <c r="D68" s="9">
        <v>193.75200000000001</v>
      </c>
      <c r="E68" s="9">
        <v>19.32</v>
      </c>
      <c r="F68" s="9" t="s">
        <v>10</v>
      </c>
      <c r="G68" s="9">
        <f>E68</f>
        <v>19.32</v>
      </c>
      <c r="H68" s="9">
        <f t="shared" si="0"/>
        <v>0</v>
      </c>
      <c r="I68" s="10">
        <f t="shared" si="1"/>
        <v>1</v>
      </c>
      <c r="J68" s="17">
        <f t="shared" si="2"/>
        <v>3743.2886400000002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v>55</v>
      </c>
      <c r="H69" s="9">
        <f t="shared" ref="H69:H132" si="7">E69-G69</f>
        <v>7.972999999999999</v>
      </c>
      <c r="I69" s="10">
        <f t="shared" si="1"/>
        <v>0.87339018309434202</v>
      </c>
      <c r="J69" s="17">
        <f t="shared" si="2"/>
        <v>10656.36</v>
      </c>
      <c r="K69" s="16"/>
      <c r="L69" s="17">
        <f t="shared" si="3"/>
        <v>0</v>
      </c>
    </row>
    <row r="70" spans="1:12" x14ac:dyDescent="0.25">
      <c r="A70" s="9" t="s">
        <v>29</v>
      </c>
      <c r="B70" s="29" t="s">
        <v>144</v>
      </c>
      <c r="C70" s="9">
        <v>129</v>
      </c>
      <c r="D70" s="9">
        <v>193.75200000000001</v>
      </c>
      <c r="E70" s="9">
        <v>7.9729999999999999</v>
      </c>
      <c r="F70" s="9" t="s">
        <v>10</v>
      </c>
      <c r="G70" s="9">
        <f>E70</f>
        <v>7.9729999999999999</v>
      </c>
      <c r="H70" s="9">
        <f t="shared" si="7"/>
        <v>0</v>
      </c>
      <c r="I70" s="10">
        <f t="shared" ref="I70:I134" si="8">G70/E70</f>
        <v>1</v>
      </c>
      <c r="J70" s="17">
        <f t="shared" ref="J70:J154" si="9">D70*G70</f>
        <v>1544.7846959999999</v>
      </c>
      <c r="K70" s="16"/>
      <c r="L70" s="17">
        <f t="shared" ref="L70:L154" si="10">D70*E70*K70</f>
        <v>0</v>
      </c>
    </row>
    <row r="71" spans="1:12" x14ac:dyDescent="0.25">
      <c r="A71" s="9" t="s">
        <v>75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si="7"/>
        <v>30.1</v>
      </c>
      <c r="I71" s="10">
        <f t="shared" si="8"/>
        <v>0</v>
      </c>
      <c r="J71" s="17">
        <f t="shared" si="9"/>
        <v>0</v>
      </c>
      <c r="K71" s="16"/>
      <c r="L71" s="17">
        <f t="shared" si="10"/>
        <v>0</v>
      </c>
    </row>
    <row r="72" spans="1:12" x14ac:dyDescent="0.25">
      <c r="A72" s="9" t="s">
        <v>29</v>
      </c>
      <c r="B72" s="29" t="s">
        <v>145</v>
      </c>
      <c r="C72" s="9">
        <v>133</v>
      </c>
      <c r="D72" s="9">
        <v>65.599999999999994</v>
      </c>
      <c r="E72" s="9">
        <v>30.1</v>
      </c>
      <c r="F72" s="9" t="s">
        <v>19</v>
      </c>
      <c r="G72" s="9">
        <f>E72</f>
        <v>30.1</v>
      </c>
      <c r="H72" s="9">
        <f t="shared" si="7"/>
        <v>0</v>
      </c>
      <c r="I72" s="10">
        <f t="shared" si="8"/>
        <v>1</v>
      </c>
      <c r="J72" s="17">
        <f t="shared" si="9"/>
        <v>1974.56</v>
      </c>
      <c r="K72" s="16"/>
      <c r="L72" s="17">
        <f t="shared" si="10"/>
        <v>0</v>
      </c>
    </row>
    <row r="73" spans="1:12" x14ac:dyDescent="0.25">
      <c r="A73" s="9" t="s">
        <v>75</v>
      </c>
      <c r="B73" s="29" t="s">
        <v>146</v>
      </c>
      <c r="C73" s="9">
        <v>137</v>
      </c>
      <c r="D73" s="9">
        <v>65.599999999999994</v>
      </c>
      <c r="E73" s="9">
        <v>64.23</v>
      </c>
      <c r="F73" s="9" t="s">
        <v>19</v>
      </c>
      <c r="G73" s="9">
        <v>0</v>
      </c>
      <c r="H73" s="9">
        <f t="shared" si="7"/>
        <v>64.23</v>
      </c>
      <c r="I73" s="10">
        <f t="shared" si="8"/>
        <v>0</v>
      </c>
      <c r="J73" s="17">
        <f t="shared" si="9"/>
        <v>0</v>
      </c>
      <c r="K73" s="16"/>
      <c r="L73" s="17">
        <f t="shared" si="10"/>
        <v>0</v>
      </c>
    </row>
    <row r="74" spans="1:12" x14ac:dyDescent="0.25">
      <c r="A74" s="9" t="s">
        <v>29</v>
      </c>
      <c r="B74" s="29" t="s">
        <v>146</v>
      </c>
      <c r="C74" s="9">
        <v>137</v>
      </c>
      <c r="D74" s="9">
        <v>65.599999999999994</v>
      </c>
      <c r="E74" s="9">
        <v>64.23</v>
      </c>
      <c r="F74" s="9" t="s">
        <v>19</v>
      </c>
      <c r="G74" s="9">
        <f>E74</f>
        <v>64.23</v>
      </c>
      <c r="H74" s="9">
        <f t="shared" si="7"/>
        <v>0</v>
      </c>
      <c r="I74" s="10">
        <f t="shared" si="8"/>
        <v>1</v>
      </c>
      <c r="J74" s="17">
        <f t="shared" si="9"/>
        <v>4213.4880000000003</v>
      </c>
      <c r="K74" s="16"/>
      <c r="L74" s="17">
        <f t="shared" si="10"/>
        <v>0</v>
      </c>
    </row>
    <row r="75" spans="1:12" x14ac:dyDescent="0.25">
      <c r="A75" s="9" t="s">
        <v>75</v>
      </c>
      <c r="B75" s="29" t="s">
        <v>310</v>
      </c>
      <c r="C75" s="9">
        <v>139</v>
      </c>
      <c r="D75" s="9">
        <v>35</v>
      </c>
      <c r="E75" s="9">
        <v>268.5</v>
      </c>
      <c r="F75" s="9" t="s">
        <v>10</v>
      </c>
      <c r="G75" s="9">
        <v>268.5</v>
      </c>
      <c r="H75" s="9">
        <f t="shared" si="7"/>
        <v>0</v>
      </c>
      <c r="I75" s="10">
        <f t="shared" si="8"/>
        <v>1</v>
      </c>
      <c r="J75" s="17">
        <f t="shared" si="9"/>
        <v>9397.5</v>
      </c>
      <c r="K75" s="16"/>
      <c r="L75" s="17">
        <f t="shared" si="10"/>
        <v>0</v>
      </c>
    </row>
    <row r="76" spans="1:12" x14ac:dyDescent="0.25">
      <c r="A76" s="9" t="s">
        <v>75</v>
      </c>
      <c r="B76" s="29" t="s">
        <v>147</v>
      </c>
      <c r="C76" s="9">
        <v>140</v>
      </c>
      <c r="D76" s="9">
        <v>8</v>
      </c>
      <c r="E76" s="9">
        <v>348</v>
      </c>
      <c r="F76" s="9" t="s">
        <v>10</v>
      </c>
      <c r="G76" s="9">
        <v>348</v>
      </c>
      <c r="H76" s="9">
        <f t="shared" si="7"/>
        <v>0</v>
      </c>
      <c r="I76" s="10">
        <f t="shared" si="8"/>
        <v>1</v>
      </c>
      <c r="J76" s="17">
        <f t="shared" si="9"/>
        <v>2784</v>
      </c>
      <c r="K76" s="16"/>
      <c r="L76" s="17">
        <f t="shared" si="10"/>
        <v>0</v>
      </c>
    </row>
    <row r="77" spans="1:12" x14ac:dyDescent="0.25">
      <c r="A77" s="9" t="s">
        <v>75</v>
      </c>
      <c r="B77" s="29" t="s">
        <v>148</v>
      </c>
      <c r="C77" s="9">
        <v>142</v>
      </c>
      <c r="D77" s="9">
        <v>139.93199999999999</v>
      </c>
      <c r="E77" s="9">
        <v>59.84</v>
      </c>
      <c r="F77" s="9" t="s">
        <v>10</v>
      </c>
      <c r="G77" s="9">
        <v>53.86</v>
      </c>
      <c r="H77" s="9">
        <f t="shared" si="7"/>
        <v>5.980000000000004</v>
      </c>
      <c r="I77" s="10">
        <f t="shared" si="8"/>
        <v>0.90006684491978606</v>
      </c>
      <c r="J77" s="17">
        <f t="shared" si="9"/>
        <v>7536.7375199999997</v>
      </c>
      <c r="K77" s="16"/>
      <c r="L77" s="17">
        <f t="shared" si="10"/>
        <v>0</v>
      </c>
    </row>
    <row r="78" spans="1:12" x14ac:dyDescent="0.25">
      <c r="A78" s="9" t="s">
        <v>29</v>
      </c>
      <c r="B78" s="29" t="s">
        <v>148</v>
      </c>
      <c r="C78" s="9">
        <v>142</v>
      </c>
      <c r="D78" s="9">
        <v>139.93199999999999</v>
      </c>
      <c r="E78" s="9">
        <v>5.984</v>
      </c>
      <c r="F78" s="9" t="s">
        <v>10</v>
      </c>
      <c r="G78" s="9">
        <f>E78</f>
        <v>5.984</v>
      </c>
      <c r="H78" s="9">
        <f t="shared" si="7"/>
        <v>0</v>
      </c>
      <c r="I78" s="10">
        <f t="shared" si="8"/>
        <v>1</v>
      </c>
      <c r="J78" s="17">
        <f t="shared" si="9"/>
        <v>837.35308799999996</v>
      </c>
      <c r="K78" s="16"/>
      <c r="L78" s="17">
        <f t="shared" si="10"/>
        <v>0</v>
      </c>
    </row>
    <row r="79" spans="1:12" x14ac:dyDescent="0.25">
      <c r="A79" s="9" t="s">
        <v>75</v>
      </c>
      <c r="B79" s="29" t="s">
        <v>149</v>
      </c>
      <c r="C79" s="9">
        <v>143</v>
      </c>
      <c r="D79" s="9">
        <v>139.93199999999999</v>
      </c>
      <c r="E79" s="9">
        <v>176.74</v>
      </c>
      <c r="F79" s="9" t="s">
        <v>10</v>
      </c>
      <c r="G79" s="9">
        <v>141.38999999999999</v>
      </c>
      <c r="H79" s="9">
        <f t="shared" si="7"/>
        <v>35.350000000000023</v>
      </c>
      <c r="I79" s="10">
        <f t="shared" si="8"/>
        <v>0.79998868394251432</v>
      </c>
      <c r="J79" s="17">
        <f t="shared" si="9"/>
        <v>19784.985479999996</v>
      </c>
      <c r="K79" s="16"/>
      <c r="L79" s="17">
        <f t="shared" si="10"/>
        <v>0</v>
      </c>
    </row>
    <row r="80" spans="1:12" x14ac:dyDescent="0.25">
      <c r="A80" s="9" t="s">
        <v>29</v>
      </c>
      <c r="B80" s="29" t="s">
        <v>149</v>
      </c>
      <c r="C80" s="9">
        <v>143</v>
      </c>
      <c r="D80" s="9">
        <v>139.93199999999999</v>
      </c>
      <c r="E80" s="9">
        <v>35.347999999999999</v>
      </c>
      <c r="F80" s="9" t="s">
        <v>10</v>
      </c>
      <c r="G80" s="9">
        <f>E80</f>
        <v>35.347999999999999</v>
      </c>
      <c r="H80" s="9">
        <f t="shared" si="7"/>
        <v>0</v>
      </c>
      <c r="I80" s="10">
        <f t="shared" si="8"/>
        <v>1</v>
      </c>
      <c r="J80" s="17">
        <f t="shared" si="9"/>
        <v>4946.3163359999999</v>
      </c>
      <c r="K80" s="16"/>
      <c r="L80" s="17">
        <f t="shared" si="10"/>
        <v>0</v>
      </c>
    </row>
    <row r="81" spans="1:12" x14ac:dyDescent="0.25">
      <c r="A81" s="9" t="s">
        <v>75</v>
      </c>
      <c r="B81" s="29" t="s">
        <v>150</v>
      </c>
      <c r="C81" s="9">
        <v>147</v>
      </c>
      <c r="D81" s="9">
        <v>193.75200000000001</v>
      </c>
      <c r="E81" s="9">
        <v>147.87</v>
      </c>
      <c r="F81" s="9" t="s">
        <v>10</v>
      </c>
      <c r="G81" s="9">
        <v>103.51</v>
      </c>
      <c r="H81" s="9">
        <f t="shared" si="7"/>
        <v>44.36</v>
      </c>
      <c r="I81" s="10">
        <f t="shared" si="8"/>
        <v>0.7000067626969636</v>
      </c>
      <c r="J81" s="17">
        <f t="shared" si="9"/>
        <v>20055.269520000002</v>
      </c>
      <c r="K81" s="16"/>
      <c r="L81" s="17">
        <f t="shared" si="10"/>
        <v>0</v>
      </c>
    </row>
    <row r="82" spans="1:12" x14ac:dyDescent="0.25">
      <c r="A82" s="9" t="s">
        <v>29</v>
      </c>
      <c r="B82" s="29" t="s">
        <v>150</v>
      </c>
      <c r="C82" s="9">
        <v>147</v>
      </c>
      <c r="D82" s="9">
        <v>193.75200000000001</v>
      </c>
      <c r="E82" s="9">
        <v>44.360999999999997</v>
      </c>
      <c r="F82" s="9" t="s">
        <v>10</v>
      </c>
      <c r="G82" s="9">
        <f>E82</f>
        <v>44.360999999999997</v>
      </c>
      <c r="H82" s="9">
        <f t="shared" si="7"/>
        <v>0</v>
      </c>
      <c r="I82" s="10">
        <f t="shared" si="8"/>
        <v>1</v>
      </c>
      <c r="J82" s="17">
        <f t="shared" si="9"/>
        <v>8595.032471999999</v>
      </c>
      <c r="K82" s="16"/>
      <c r="L82" s="17">
        <f t="shared" si="10"/>
        <v>0</v>
      </c>
    </row>
    <row r="83" spans="1:12" x14ac:dyDescent="0.25">
      <c r="A83" s="9" t="s">
        <v>18</v>
      </c>
      <c r="B83" s="29" t="s">
        <v>151</v>
      </c>
      <c r="C83" s="9">
        <v>150</v>
      </c>
      <c r="D83" s="9">
        <v>13000</v>
      </c>
      <c r="E83" s="9">
        <v>1</v>
      </c>
      <c r="F83" s="9" t="s">
        <v>12</v>
      </c>
      <c r="G83" s="9">
        <v>1</v>
      </c>
      <c r="H83" s="9">
        <f t="shared" si="7"/>
        <v>0</v>
      </c>
      <c r="I83" s="10">
        <f t="shared" si="8"/>
        <v>1</v>
      </c>
      <c r="J83" s="17">
        <f t="shared" si="9"/>
        <v>13000</v>
      </c>
      <c r="K83" s="16"/>
      <c r="L83" s="17">
        <f t="shared" si="10"/>
        <v>0</v>
      </c>
    </row>
    <row r="84" spans="1:12" x14ac:dyDescent="0.25">
      <c r="A84" s="9" t="s">
        <v>75</v>
      </c>
      <c r="B84" s="29" t="s">
        <v>152</v>
      </c>
      <c r="C84" s="9">
        <v>151</v>
      </c>
      <c r="D84" s="9">
        <v>139.93199999999999</v>
      </c>
      <c r="E84" s="9">
        <v>81.650000000000006</v>
      </c>
      <c r="F84" s="9" t="s">
        <v>10</v>
      </c>
      <c r="G84" s="9">
        <v>73.489999999999995</v>
      </c>
      <c r="H84" s="9">
        <f t="shared" si="7"/>
        <v>8.1600000000000108</v>
      </c>
      <c r="I84" s="10">
        <f t="shared" si="8"/>
        <v>0.90006123698714013</v>
      </c>
      <c r="J84" s="17">
        <f t="shared" si="9"/>
        <v>10283.602679999998</v>
      </c>
      <c r="K84" s="16"/>
      <c r="L84" s="17">
        <f t="shared" si="10"/>
        <v>0</v>
      </c>
    </row>
    <row r="85" spans="1:12" x14ac:dyDescent="0.25">
      <c r="A85" s="9" t="s">
        <v>29</v>
      </c>
      <c r="B85" s="29" t="s">
        <v>152</v>
      </c>
      <c r="C85" s="9">
        <v>151</v>
      </c>
      <c r="D85" s="9">
        <v>139.93199999999999</v>
      </c>
      <c r="E85" s="9">
        <v>8.1649999999999991</v>
      </c>
      <c r="F85" s="9" t="s">
        <v>10</v>
      </c>
      <c r="G85" s="9">
        <f>E85</f>
        <v>8.1649999999999991</v>
      </c>
      <c r="H85" s="9">
        <f t="shared" si="7"/>
        <v>0</v>
      </c>
      <c r="I85" s="10">
        <f t="shared" si="8"/>
        <v>1</v>
      </c>
      <c r="J85" s="17">
        <f t="shared" si="9"/>
        <v>1142.5447799999997</v>
      </c>
      <c r="K85" s="16"/>
      <c r="L85" s="17">
        <f t="shared" si="10"/>
        <v>0</v>
      </c>
    </row>
    <row r="86" spans="1:12" x14ac:dyDescent="0.25">
      <c r="A86" s="9" t="s">
        <v>75</v>
      </c>
      <c r="B86" s="29" t="s">
        <v>153</v>
      </c>
      <c r="C86" s="9">
        <v>152</v>
      </c>
      <c r="D86" s="9">
        <v>139.93199999999999</v>
      </c>
      <c r="E86" s="9">
        <v>228.15</v>
      </c>
      <c r="F86" s="9" t="s">
        <v>10</v>
      </c>
      <c r="G86" s="9">
        <v>182.52</v>
      </c>
      <c r="H86" s="9">
        <f t="shared" si="7"/>
        <v>45.629999999999995</v>
      </c>
      <c r="I86" s="10">
        <f t="shared" si="8"/>
        <v>0.8</v>
      </c>
      <c r="J86" s="17">
        <f t="shared" si="9"/>
        <v>25540.388640000001</v>
      </c>
      <c r="K86" s="16"/>
      <c r="L86" s="17">
        <f t="shared" si="10"/>
        <v>0</v>
      </c>
    </row>
    <row r="87" spans="1:12" x14ac:dyDescent="0.25">
      <c r="A87" s="9" t="s">
        <v>29</v>
      </c>
      <c r="B87" s="29" t="s">
        <v>153</v>
      </c>
      <c r="C87" s="9">
        <v>152</v>
      </c>
      <c r="D87" s="9">
        <v>139.93199999999999</v>
      </c>
      <c r="E87" s="9">
        <v>45.63</v>
      </c>
      <c r="F87" s="9" t="s">
        <v>10</v>
      </c>
      <c r="G87" s="9">
        <f>E87</f>
        <v>45.63</v>
      </c>
      <c r="H87" s="9">
        <f t="shared" si="7"/>
        <v>0</v>
      </c>
      <c r="I87" s="10">
        <f t="shared" si="8"/>
        <v>1</v>
      </c>
      <c r="J87" s="17">
        <f t="shared" si="9"/>
        <v>6385.0971600000003</v>
      </c>
      <c r="K87" s="16"/>
      <c r="L87" s="17">
        <f t="shared" si="10"/>
        <v>0</v>
      </c>
    </row>
    <row r="88" spans="1:12" x14ac:dyDescent="0.25">
      <c r="A88" s="9" t="s">
        <v>75</v>
      </c>
      <c r="B88" s="29" t="s">
        <v>154</v>
      </c>
      <c r="C88" s="9">
        <v>156</v>
      </c>
      <c r="D88" s="9">
        <v>193.75200000000001</v>
      </c>
      <c r="E88" s="9">
        <v>110.32</v>
      </c>
      <c r="F88" s="9" t="s">
        <v>10</v>
      </c>
      <c r="G88" s="9">
        <v>88.26</v>
      </c>
      <c r="H88" s="9">
        <f t="shared" si="7"/>
        <v>22.059999999999988</v>
      </c>
      <c r="I88" s="10">
        <f t="shared" si="8"/>
        <v>0.80003625815808566</v>
      </c>
      <c r="J88" s="17">
        <f t="shared" si="9"/>
        <v>17100.551520000001</v>
      </c>
      <c r="K88" s="16"/>
      <c r="L88" s="17">
        <f t="shared" si="10"/>
        <v>0</v>
      </c>
    </row>
    <row r="89" spans="1:12" x14ac:dyDescent="0.25">
      <c r="A89" s="9" t="s">
        <v>29</v>
      </c>
      <c r="B89" s="29" t="s">
        <v>154</v>
      </c>
      <c r="C89" s="9">
        <v>156</v>
      </c>
      <c r="D89" s="9">
        <v>193.75200000000001</v>
      </c>
      <c r="E89" s="9">
        <v>22.064</v>
      </c>
      <c r="F89" s="9" t="s">
        <v>10</v>
      </c>
      <c r="G89" s="9">
        <f>E89</f>
        <v>22.064</v>
      </c>
      <c r="H89" s="9">
        <f t="shared" si="7"/>
        <v>0</v>
      </c>
      <c r="I89" s="10">
        <f t="shared" si="8"/>
        <v>1</v>
      </c>
      <c r="J89" s="17">
        <f t="shared" si="9"/>
        <v>4274.9441280000001</v>
      </c>
      <c r="K89" s="16"/>
      <c r="L89" s="17">
        <f t="shared" si="10"/>
        <v>0</v>
      </c>
    </row>
    <row r="90" spans="1:12" x14ac:dyDescent="0.25">
      <c r="A90" s="9" t="s">
        <v>75</v>
      </c>
      <c r="B90" s="29" t="s">
        <v>155</v>
      </c>
      <c r="C90" s="9">
        <v>160</v>
      </c>
      <c r="D90" s="9">
        <v>139.93199999999999</v>
      </c>
      <c r="E90" s="9">
        <v>8.86</v>
      </c>
      <c r="F90" s="9" t="s">
        <v>10</v>
      </c>
      <c r="G90" s="9">
        <v>7.97</v>
      </c>
      <c r="H90" s="9">
        <f t="shared" si="7"/>
        <v>0.88999999999999968</v>
      </c>
      <c r="I90" s="10">
        <f t="shared" si="8"/>
        <v>0.89954853273137703</v>
      </c>
      <c r="J90" s="17">
        <f t="shared" si="9"/>
        <v>1115.2580399999999</v>
      </c>
      <c r="K90" s="16"/>
      <c r="L90" s="17">
        <f t="shared" si="10"/>
        <v>0</v>
      </c>
    </row>
    <row r="91" spans="1:12" x14ac:dyDescent="0.25">
      <c r="A91" s="9" t="s">
        <v>29</v>
      </c>
      <c r="B91" s="29" t="s">
        <v>155</v>
      </c>
      <c r="C91" s="9">
        <v>160</v>
      </c>
      <c r="D91" s="9">
        <v>139.93199999999999</v>
      </c>
      <c r="E91" s="9">
        <v>0.88600000000000001</v>
      </c>
      <c r="F91" s="9" t="s">
        <v>10</v>
      </c>
      <c r="G91" s="9">
        <f>E91</f>
        <v>0.88600000000000001</v>
      </c>
      <c r="H91" s="9">
        <f t="shared" si="7"/>
        <v>0</v>
      </c>
      <c r="I91" s="10">
        <f t="shared" si="8"/>
        <v>1</v>
      </c>
      <c r="J91" s="17">
        <f t="shared" si="9"/>
        <v>123.97975199999999</v>
      </c>
      <c r="K91" s="16"/>
      <c r="L91" s="17">
        <f t="shared" si="10"/>
        <v>0</v>
      </c>
    </row>
    <row r="92" spans="1:12" x14ac:dyDescent="0.25">
      <c r="A92" s="9" t="s">
        <v>75</v>
      </c>
      <c r="B92" s="29" t="s">
        <v>156</v>
      </c>
      <c r="C92" s="9">
        <v>161</v>
      </c>
      <c r="D92" s="9">
        <v>139.93199999999999</v>
      </c>
      <c r="E92" s="9">
        <v>34.159999999999997</v>
      </c>
      <c r="F92" s="9" t="s">
        <v>10</v>
      </c>
      <c r="G92" s="9">
        <v>34.159999999999997</v>
      </c>
      <c r="H92" s="9">
        <f t="shared" si="7"/>
        <v>0</v>
      </c>
      <c r="I92" s="10">
        <f t="shared" si="8"/>
        <v>1</v>
      </c>
      <c r="J92" s="17">
        <f t="shared" si="9"/>
        <v>4780.077119999999</v>
      </c>
      <c r="K92" s="16"/>
      <c r="L92" s="17">
        <f t="shared" si="10"/>
        <v>0</v>
      </c>
    </row>
    <row r="93" spans="1:12" x14ac:dyDescent="0.25">
      <c r="A93" s="9" t="s">
        <v>75</v>
      </c>
      <c r="B93" s="29" t="s">
        <v>157</v>
      </c>
      <c r="C93" s="9">
        <v>165</v>
      </c>
      <c r="D93" s="9">
        <v>193.75200000000001</v>
      </c>
      <c r="E93" s="9">
        <v>77.210999999999999</v>
      </c>
      <c r="F93" s="9" t="s">
        <v>10</v>
      </c>
      <c r="G93" s="9">
        <v>61.77</v>
      </c>
      <c r="H93" s="9">
        <f t="shared" si="7"/>
        <v>15.440999999999995</v>
      </c>
      <c r="I93" s="10">
        <f t="shared" si="8"/>
        <v>0.80001554182694179</v>
      </c>
      <c r="J93" s="17">
        <f t="shared" si="9"/>
        <v>11968.061040000001</v>
      </c>
      <c r="K93" s="16"/>
      <c r="L93" s="17">
        <f t="shared" si="10"/>
        <v>0</v>
      </c>
    </row>
    <row r="94" spans="1:12" x14ac:dyDescent="0.25">
      <c r="A94" s="9" t="s">
        <v>29</v>
      </c>
      <c r="B94" s="29" t="s">
        <v>157</v>
      </c>
      <c r="C94" s="9">
        <v>165</v>
      </c>
      <c r="D94" s="9">
        <v>193.75200000000001</v>
      </c>
      <c r="E94" s="9">
        <v>15.4422</v>
      </c>
      <c r="F94" s="9" t="s">
        <v>10</v>
      </c>
      <c r="G94" s="9">
        <f>E94</f>
        <v>15.4422</v>
      </c>
      <c r="H94" s="9">
        <f t="shared" si="7"/>
        <v>0</v>
      </c>
      <c r="I94" s="10">
        <f t="shared" si="8"/>
        <v>1</v>
      </c>
      <c r="J94" s="17">
        <f t="shared" si="9"/>
        <v>2991.9571344000001</v>
      </c>
      <c r="K94" s="16"/>
      <c r="L94" s="17">
        <f t="shared" si="10"/>
        <v>0</v>
      </c>
    </row>
    <row r="95" spans="1:12" x14ac:dyDescent="0.25">
      <c r="A95" s="9" t="s">
        <v>38</v>
      </c>
      <c r="B95" s="29" t="s">
        <v>158</v>
      </c>
      <c r="C95" s="9">
        <v>168</v>
      </c>
      <c r="D95" s="9">
        <v>215.28</v>
      </c>
      <c r="E95" s="9">
        <v>122.39</v>
      </c>
      <c r="F95" s="9" t="s">
        <v>10</v>
      </c>
      <c r="G95" s="9">
        <v>122.39</v>
      </c>
      <c r="H95" s="9">
        <f t="shared" si="7"/>
        <v>0</v>
      </c>
      <c r="I95" s="10">
        <f t="shared" si="8"/>
        <v>1</v>
      </c>
      <c r="J95" s="17">
        <f t="shared" si="9"/>
        <v>26348.119200000001</v>
      </c>
      <c r="K95" s="16"/>
      <c r="L95" s="17">
        <f t="shared" si="10"/>
        <v>0</v>
      </c>
    </row>
    <row r="96" spans="1:12" x14ac:dyDescent="0.25">
      <c r="A96" s="9" t="s">
        <v>38</v>
      </c>
      <c r="B96" s="29" t="s">
        <v>159</v>
      </c>
      <c r="C96" s="9">
        <v>170</v>
      </c>
      <c r="D96" s="9">
        <v>215.28</v>
      </c>
      <c r="E96" s="9">
        <v>52.42</v>
      </c>
      <c r="F96" s="9" t="s">
        <v>10</v>
      </c>
      <c r="G96" s="9">
        <v>52.42</v>
      </c>
      <c r="H96" s="9">
        <f t="shared" si="7"/>
        <v>0</v>
      </c>
      <c r="I96" s="10">
        <f t="shared" si="8"/>
        <v>1</v>
      </c>
      <c r="J96" s="17">
        <f t="shared" si="9"/>
        <v>11284.9776</v>
      </c>
      <c r="K96" s="16"/>
      <c r="L96" s="17">
        <f t="shared" si="10"/>
        <v>0</v>
      </c>
    </row>
    <row r="97" spans="1:12" x14ac:dyDescent="0.25">
      <c r="A97" s="9" t="s">
        <v>38</v>
      </c>
      <c r="B97" s="29" t="s">
        <v>160</v>
      </c>
      <c r="C97" s="9">
        <v>173</v>
      </c>
      <c r="D97" s="9">
        <v>107.64</v>
      </c>
      <c r="E97" s="9">
        <v>33.44</v>
      </c>
      <c r="F97" s="9" t="s">
        <v>10</v>
      </c>
      <c r="G97" s="9">
        <v>33.44</v>
      </c>
      <c r="H97" s="9">
        <f t="shared" si="7"/>
        <v>0</v>
      </c>
      <c r="I97" s="10">
        <f t="shared" si="8"/>
        <v>1</v>
      </c>
      <c r="J97" s="17">
        <f t="shared" si="9"/>
        <v>3599.4815999999996</v>
      </c>
      <c r="K97" s="16"/>
      <c r="L97" s="17">
        <f t="shared" si="10"/>
        <v>0</v>
      </c>
    </row>
    <row r="98" spans="1:12" x14ac:dyDescent="0.25">
      <c r="A98" s="9" t="s">
        <v>38</v>
      </c>
      <c r="B98" s="29" t="s">
        <v>161</v>
      </c>
      <c r="C98" s="9">
        <v>174</v>
      </c>
      <c r="D98" s="9">
        <v>215.28</v>
      </c>
      <c r="E98" s="9">
        <v>54.93</v>
      </c>
      <c r="F98" s="9" t="s">
        <v>10</v>
      </c>
      <c r="G98" s="9">
        <v>54.93</v>
      </c>
      <c r="H98" s="9">
        <f t="shared" si="7"/>
        <v>0</v>
      </c>
      <c r="I98" s="10">
        <f t="shared" si="8"/>
        <v>1</v>
      </c>
      <c r="J98" s="17">
        <f t="shared" si="9"/>
        <v>11825.330400000001</v>
      </c>
      <c r="K98" s="16"/>
      <c r="L98" s="17">
        <f t="shared" si="10"/>
        <v>0</v>
      </c>
    </row>
    <row r="99" spans="1:12" x14ac:dyDescent="0.25">
      <c r="A99" s="9" t="s">
        <v>38</v>
      </c>
      <c r="B99" s="29" t="s">
        <v>162</v>
      </c>
      <c r="C99" s="9">
        <v>178</v>
      </c>
      <c r="D99" s="9">
        <v>107.64</v>
      </c>
      <c r="E99" s="9">
        <v>33.44</v>
      </c>
      <c r="F99" s="9" t="s">
        <v>10</v>
      </c>
      <c r="G99" s="9">
        <v>33.44</v>
      </c>
      <c r="H99" s="9">
        <f t="shared" si="7"/>
        <v>0</v>
      </c>
      <c r="I99" s="10">
        <f t="shared" si="8"/>
        <v>1</v>
      </c>
      <c r="J99" s="17">
        <f t="shared" si="9"/>
        <v>3599.4815999999996</v>
      </c>
      <c r="K99" s="16"/>
      <c r="L99" s="17">
        <f t="shared" si="10"/>
        <v>0</v>
      </c>
    </row>
    <row r="100" spans="1:12" x14ac:dyDescent="0.25">
      <c r="A100" s="9" t="s">
        <v>38</v>
      </c>
      <c r="B100" s="29" t="s">
        <v>163</v>
      </c>
      <c r="C100" s="9">
        <v>180</v>
      </c>
      <c r="D100" s="9">
        <v>200</v>
      </c>
      <c r="E100" s="9">
        <v>19</v>
      </c>
      <c r="F100" s="9" t="s">
        <v>13</v>
      </c>
      <c r="G100" s="9">
        <v>19</v>
      </c>
      <c r="H100" s="9">
        <f t="shared" si="7"/>
        <v>0</v>
      </c>
      <c r="I100" s="10">
        <f t="shared" si="8"/>
        <v>1</v>
      </c>
      <c r="J100" s="17">
        <f t="shared" si="9"/>
        <v>3800</v>
      </c>
      <c r="K100" s="16"/>
      <c r="L100" s="17">
        <f t="shared" si="10"/>
        <v>0</v>
      </c>
    </row>
    <row r="101" spans="1:12" x14ac:dyDescent="0.25">
      <c r="A101" s="9" t="s">
        <v>21</v>
      </c>
      <c r="B101" s="29" t="s">
        <v>164</v>
      </c>
      <c r="C101" s="9">
        <v>183</v>
      </c>
      <c r="D101" s="9">
        <v>215.28</v>
      </c>
      <c r="E101" s="9">
        <v>34.813000000000002</v>
      </c>
      <c r="F101" s="9" t="s">
        <v>10</v>
      </c>
      <c r="G101" s="9">
        <v>34.81</v>
      </c>
      <c r="H101" s="9">
        <f t="shared" si="7"/>
        <v>3.0000000000001137E-3</v>
      </c>
      <c r="I101" s="10">
        <f t="shared" si="8"/>
        <v>0.99991382529514838</v>
      </c>
      <c r="J101" s="17">
        <f t="shared" si="9"/>
        <v>7493.8968000000004</v>
      </c>
      <c r="K101" s="16"/>
      <c r="L101" s="17">
        <f t="shared" si="10"/>
        <v>0</v>
      </c>
    </row>
    <row r="102" spans="1:12" x14ac:dyDescent="0.25">
      <c r="A102" s="9" t="s">
        <v>21</v>
      </c>
      <c r="B102" s="29" t="s">
        <v>165</v>
      </c>
      <c r="C102" s="9">
        <v>185</v>
      </c>
      <c r="D102" s="9">
        <v>96.88</v>
      </c>
      <c r="E102" s="9">
        <v>4.9320000000000004</v>
      </c>
      <c r="F102" s="9" t="s">
        <v>10</v>
      </c>
      <c r="G102" s="9">
        <v>4.93</v>
      </c>
      <c r="H102" s="9">
        <f t="shared" si="7"/>
        <v>2.0000000000006679E-3</v>
      </c>
      <c r="I102" s="10">
        <f t="shared" si="8"/>
        <v>0.99959448499594472</v>
      </c>
      <c r="J102" s="17">
        <f t="shared" si="9"/>
        <v>477.61839999999995</v>
      </c>
      <c r="K102" s="16"/>
      <c r="L102" s="17">
        <f t="shared" si="10"/>
        <v>0</v>
      </c>
    </row>
    <row r="103" spans="1:12" x14ac:dyDescent="0.25">
      <c r="A103" s="9" t="s">
        <v>21</v>
      </c>
      <c r="B103" s="29" t="s">
        <v>326</v>
      </c>
      <c r="C103" s="9">
        <v>186</v>
      </c>
      <c r="D103" s="9">
        <v>16.149999999999999</v>
      </c>
      <c r="E103" s="9">
        <v>348.70499999999998</v>
      </c>
      <c r="F103" s="9" t="s">
        <v>10</v>
      </c>
      <c r="G103" s="9">
        <v>348.71</v>
      </c>
      <c r="H103" s="9">
        <f t="shared" si="7"/>
        <v>-4.9999999999954525E-3</v>
      </c>
      <c r="I103" s="10">
        <f t="shared" si="8"/>
        <v>1.0000143387677263</v>
      </c>
      <c r="J103" s="17">
        <f t="shared" si="9"/>
        <v>5631.6664999999994</v>
      </c>
      <c r="K103" s="16"/>
      <c r="L103" s="17">
        <f t="shared" si="10"/>
        <v>0</v>
      </c>
    </row>
    <row r="104" spans="1:12" x14ac:dyDescent="0.25">
      <c r="A104" s="9" t="s">
        <v>21</v>
      </c>
      <c r="B104" s="29" t="s">
        <v>327</v>
      </c>
      <c r="C104" s="9">
        <v>190</v>
      </c>
      <c r="D104" s="9">
        <v>32.292000000000002</v>
      </c>
      <c r="E104" s="9">
        <v>348.70499999999998</v>
      </c>
      <c r="F104" s="9" t="s">
        <v>10</v>
      </c>
      <c r="G104" s="9">
        <v>348.71</v>
      </c>
      <c r="H104" s="9">
        <f t="shared" si="7"/>
        <v>-4.9999999999954525E-3</v>
      </c>
      <c r="I104" s="10">
        <f t="shared" si="8"/>
        <v>1.0000143387677263</v>
      </c>
      <c r="J104" s="17">
        <f t="shared" si="9"/>
        <v>11260.543320000001</v>
      </c>
      <c r="K104" s="16"/>
      <c r="L104" s="17">
        <f t="shared" si="10"/>
        <v>0</v>
      </c>
    </row>
    <row r="105" spans="1:12" x14ac:dyDescent="0.25">
      <c r="A105" s="9" t="s">
        <v>21</v>
      </c>
      <c r="B105" s="29" t="s">
        <v>169</v>
      </c>
      <c r="C105" s="9">
        <v>191</v>
      </c>
      <c r="D105" s="9">
        <v>16.149999999999999</v>
      </c>
      <c r="E105" s="9">
        <v>44.712000000000003</v>
      </c>
      <c r="F105" s="9" t="s">
        <v>10</v>
      </c>
      <c r="G105" s="9">
        <v>44.71</v>
      </c>
      <c r="H105" s="9">
        <f t="shared" si="7"/>
        <v>2.0000000000024443E-3</v>
      </c>
      <c r="I105" s="10">
        <f t="shared" si="8"/>
        <v>0.99995526927894074</v>
      </c>
      <c r="J105" s="17">
        <f t="shared" si="9"/>
        <v>722.06649999999991</v>
      </c>
      <c r="K105" s="16"/>
      <c r="L105" s="17">
        <f t="shared" si="10"/>
        <v>0</v>
      </c>
    </row>
    <row r="106" spans="1:12" x14ac:dyDescent="0.25">
      <c r="A106" s="9" t="s">
        <v>21</v>
      </c>
      <c r="B106" s="29" t="s">
        <v>170</v>
      </c>
      <c r="C106" s="9">
        <v>192</v>
      </c>
      <c r="D106" s="9">
        <v>48.438000000000002</v>
      </c>
      <c r="E106" s="9">
        <v>447.37200000000001</v>
      </c>
      <c r="F106" s="9" t="s">
        <v>10</v>
      </c>
      <c r="G106" s="9">
        <v>447.37</v>
      </c>
      <c r="H106" s="9">
        <f t="shared" si="7"/>
        <v>2.0000000000095497E-3</v>
      </c>
      <c r="I106" s="10">
        <f t="shared" si="8"/>
        <v>0.99999552944752912</v>
      </c>
      <c r="J106" s="17">
        <f t="shared" si="9"/>
        <v>21669.708060000001</v>
      </c>
      <c r="K106" s="16"/>
      <c r="L106" s="17">
        <f t="shared" si="10"/>
        <v>0</v>
      </c>
    </row>
    <row r="107" spans="1:12" x14ac:dyDescent="0.25">
      <c r="A107" s="9" t="s">
        <v>21</v>
      </c>
      <c r="B107" s="29" t="s">
        <v>171</v>
      </c>
      <c r="C107" s="9">
        <v>193</v>
      </c>
      <c r="D107" s="9">
        <v>16.149999999999999</v>
      </c>
      <c r="E107" s="9">
        <v>447.37200000000001</v>
      </c>
      <c r="F107" s="9" t="s">
        <v>10</v>
      </c>
      <c r="G107" s="9">
        <v>447.37</v>
      </c>
      <c r="H107" s="9">
        <f t="shared" si="7"/>
        <v>2.0000000000095497E-3</v>
      </c>
      <c r="I107" s="10">
        <f t="shared" si="8"/>
        <v>0.99999552944752912</v>
      </c>
      <c r="J107" s="17">
        <f t="shared" si="9"/>
        <v>7225.0254999999997</v>
      </c>
      <c r="K107" s="16"/>
      <c r="L107" s="17">
        <f t="shared" si="10"/>
        <v>0</v>
      </c>
    </row>
    <row r="108" spans="1:12" x14ac:dyDescent="0.25">
      <c r="A108" s="9" t="s">
        <v>21</v>
      </c>
      <c r="B108" s="29" t="s">
        <v>172</v>
      </c>
      <c r="C108" s="9">
        <v>194</v>
      </c>
      <c r="D108" s="9">
        <v>26.91</v>
      </c>
      <c r="E108" s="9">
        <v>447.37200000000001</v>
      </c>
      <c r="F108" s="9" t="s">
        <v>10</v>
      </c>
      <c r="G108" s="9">
        <f>E108</f>
        <v>447.37200000000001</v>
      </c>
      <c r="H108" s="9">
        <f t="shared" si="7"/>
        <v>0</v>
      </c>
      <c r="I108" s="10">
        <f t="shared" si="8"/>
        <v>1</v>
      </c>
      <c r="J108" s="17">
        <f t="shared" si="9"/>
        <v>12038.78052</v>
      </c>
      <c r="K108" s="16"/>
      <c r="L108" s="17">
        <f t="shared" si="10"/>
        <v>0</v>
      </c>
    </row>
    <row r="109" spans="1:12" x14ac:dyDescent="0.25">
      <c r="A109" s="9" t="s">
        <v>333</v>
      </c>
      <c r="B109" s="29" t="s">
        <v>173</v>
      </c>
      <c r="C109" s="9">
        <v>215</v>
      </c>
      <c r="D109" s="9">
        <v>301.392</v>
      </c>
      <c r="E109" s="9">
        <v>20.495999999999999</v>
      </c>
      <c r="F109" s="9" t="s">
        <v>10</v>
      </c>
      <c r="G109" s="9">
        <v>20.5</v>
      </c>
      <c r="H109" s="9">
        <f t="shared" si="7"/>
        <v>-4.0000000000013358E-3</v>
      </c>
      <c r="I109" s="10">
        <f t="shared" si="8"/>
        <v>1.0001951600312258</v>
      </c>
      <c r="J109" s="17">
        <f t="shared" si="9"/>
        <v>6178.5360000000001</v>
      </c>
      <c r="K109" s="16"/>
      <c r="L109" s="17">
        <f t="shared" si="10"/>
        <v>0</v>
      </c>
    </row>
    <row r="110" spans="1:12" x14ac:dyDescent="0.25">
      <c r="A110" s="9" t="s">
        <v>333</v>
      </c>
      <c r="B110" s="29" t="s">
        <v>174</v>
      </c>
      <c r="C110" s="9">
        <v>218</v>
      </c>
      <c r="D110" s="9">
        <v>350</v>
      </c>
      <c r="E110" s="9">
        <v>13</v>
      </c>
      <c r="F110" s="9" t="s">
        <v>13</v>
      </c>
      <c r="G110" s="9">
        <v>13</v>
      </c>
      <c r="H110" s="9">
        <f t="shared" si="7"/>
        <v>0</v>
      </c>
      <c r="I110" s="10">
        <f t="shared" si="8"/>
        <v>1</v>
      </c>
      <c r="J110" s="17">
        <f t="shared" si="9"/>
        <v>4550</v>
      </c>
      <c r="K110" s="16"/>
      <c r="L110" s="17">
        <f t="shared" si="10"/>
        <v>0</v>
      </c>
    </row>
    <row r="111" spans="1:12" x14ac:dyDescent="0.25">
      <c r="A111" s="9" t="s">
        <v>333</v>
      </c>
      <c r="B111" s="29" t="s">
        <v>175</v>
      </c>
      <c r="C111" s="9">
        <v>219</v>
      </c>
      <c r="D111" s="9">
        <v>82</v>
      </c>
      <c r="E111" s="9">
        <v>42.41</v>
      </c>
      <c r="F111" s="9" t="s">
        <v>19</v>
      </c>
      <c r="G111" s="9">
        <f>E111</f>
        <v>42.41</v>
      </c>
      <c r="H111" s="9">
        <f t="shared" si="7"/>
        <v>0</v>
      </c>
      <c r="I111" s="10">
        <f t="shared" si="8"/>
        <v>1</v>
      </c>
      <c r="J111" s="17">
        <f t="shared" si="9"/>
        <v>3477.62</v>
      </c>
      <c r="K111" s="16"/>
      <c r="L111" s="17">
        <f t="shared" si="10"/>
        <v>0</v>
      </c>
    </row>
    <row r="112" spans="1:12" x14ac:dyDescent="0.25">
      <c r="A112" s="9" t="s">
        <v>333</v>
      </c>
      <c r="B112" s="29" t="s">
        <v>176</v>
      </c>
      <c r="C112" s="9">
        <v>220</v>
      </c>
      <c r="D112" s="9">
        <v>32.799999999999997</v>
      </c>
      <c r="E112" s="9">
        <v>120.57</v>
      </c>
      <c r="F112" s="9" t="s">
        <v>19</v>
      </c>
      <c r="G112" s="9">
        <f>E112</f>
        <v>120.57</v>
      </c>
      <c r="H112" s="9">
        <f t="shared" si="7"/>
        <v>0</v>
      </c>
      <c r="I112" s="10">
        <f t="shared" si="8"/>
        <v>1</v>
      </c>
      <c r="J112" s="17">
        <f t="shared" si="9"/>
        <v>3954.6959999999995</v>
      </c>
      <c r="K112" s="16"/>
      <c r="L112" s="17">
        <f t="shared" si="10"/>
        <v>0</v>
      </c>
    </row>
    <row r="113" spans="1:12" x14ac:dyDescent="0.25">
      <c r="A113" s="9" t="s">
        <v>333</v>
      </c>
      <c r="B113" s="29" t="s">
        <v>177</v>
      </c>
      <c r="C113" s="9">
        <v>221</v>
      </c>
      <c r="D113" s="9">
        <v>131.19999999999999</v>
      </c>
      <c r="E113" s="9">
        <v>22.951000000000001</v>
      </c>
      <c r="F113" s="9" t="s">
        <v>19</v>
      </c>
      <c r="G113" s="9">
        <v>22.95</v>
      </c>
      <c r="H113" s="9">
        <f t="shared" si="7"/>
        <v>1.0000000000012221E-3</v>
      </c>
      <c r="I113" s="10">
        <f t="shared" si="8"/>
        <v>0.99995642891377279</v>
      </c>
      <c r="J113" s="17">
        <f t="shared" si="9"/>
        <v>3011.0399999999995</v>
      </c>
      <c r="K113" s="16"/>
      <c r="L113" s="17">
        <f t="shared" si="10"/>
        <v>0</v>
      </c>
    </row>
    <row r="114" spans="1:12" x14ac:dyDescent="0.25">
      <c r="A114" s="9" t="s">
        <v>333</v>
      </c>
      <c r="B114" s="29" t="s">
        <v>179</v>
      </c>
      <c r="C114" s="9">
        <v>224</v>
      </c>
      <c r="D114" s="9">
        <v>183</v>
      </c>
      <c r="E114" s="9">
        <v>37.616999999999997</v>
      </c>
      <c r="F114" s="9" t="s">
        <v>10</v>
      </c>
      <c r="G114" s="9">
        <f t="shared" ref="G114:G119" si="11">E114</f>
        <v>37.616999999999997</v>
      </c>
      <c r="H114" s="9">
        <f t="shared" si="7"/>
        <v>0</v>
      </c>
      <c r="I114" s="10">
        <f t="shared" si="8"/>
        <v>1</v>
      </c>
      <c r="J114" s="17">
        <f t="shared" si="9"/>
        <v>6883.9109999999991</v>
      </c>
      <c r="K114" s="16"/>
      <c r="L114" s="17">
        <f t="shared" si="10"/>
        <v>0</v>
      </c>
    </row>
    <row r="115" spans="1:12" x14ac:dyDescent="0.25">
      <c r="A115" s="9" t="s">
        <v>333</v>
      </c>
      <c r="B115" s="29" t="s">
        <v>180</v>
      </c>
      <c r="C115" s="9">
        <v>225</v>
      </c>
      <c r="D115" s="9">
        <v>49.2</v>
      </c>
      <c r="E115" s="9">
        <v>32.353999999999999</v>
      </c>
      <c r="F115" s="9" t="s">
        <v>19</v>
      </c>
      <c r="G115" s="9">
        <f t="shared" si="11"/>
        <v>32.353999999999999</v>
      </c>
      <c r="H115" s="9">
        <f t="shared" si="7"/>
        <v>0</v>
      </c>
      <c r="I115" s="10">
        <f t="shared" si="8"/>
        <v>1</v>
      </c>
      <c r="J115" s="17">
        <f t="shared" si="9"/>
        <v>1591.8168000000001</v>
      </c>
      <c r="K115" s="16"/>
      <c r="L115" s="17">
        <f t="shared" si="10"/>
        <v>0</v>
      </c>
    </row>
    <row r="116" spans="1:12" x14ac:dyDescent="0.25">
      <c r="A116" s="9" t="s">
        <v>333</v>
      </c>
      <c r="B116" s="29" t="s">
        <v>181</v>
      </c>
      <c r="C116" s="9">
        <v>226</v>
      </c>
      <c r="D116" s="9">
        <v>183</v>
      </c>
      <c r="E116" s="9">
        <v>32.478000000000002</v>
      </c>
      <c r="F116" s="9" t="s">
        <v>10</v>
      </c>
      <c r="G116" s="9">
        <f t="shared" si="11"/>
        <v>32.478000000000002</v>
      </c>
      <c r="H116" s="9">
        <f t="shared" si="7"/>
        <v>0</v>
      </c>
      <c r="I116" s="10">
        <f t="shared" si="8"/>
        <v>1</v>
      </c>
      <c r="J116" s="17">
        <f t="shared" si="9"/>
        <v>5943.4740000000002</v>
      </c>
      <c r="K116" s="16"/>
      <c r="L116" s="17">
        <f t="shared" si="10"/>
        <v>0</v>
      </c>
    </row>
    <row r="117" spans="1:12" x14ac:dyDescent="0.25">
      <c r="A117" s="9" t="s">
        <v>333</v>
      </c>
      <c r="B117" s="29" t="s">
        <v>182</v>
      </c>
      <c r="C117" s="9">
        <v>227</v>
      </c>
      <c r="D117" s="9">
        <v>49.2</v>
      </c>
      <c r="E117" s="9">
        <v>35.883000000000003</v>
      </c>
      <c r="F117" s="9" t="s">
        <v>19</v>
      </c>
      <c r="G117" s="9">
        <f t="shared" si="11"/>
        <v>35.883000000000003</v>
      </c>
      <c r="H117" s="9">
        <f t="shared" si="7"/>
        <v>0</v>
      </c>
      <c r="I117" s="10">
        <f t="shared" si="8"/>
        <v>1</v>
      </c>
      <c r="J117" s="17">
        <f t="shared" si="9"/>
        <v>1765.4436000000003</v>
      </c>
      <c r="K117" s="16"/>
      <c r="L117" s="17">
        <f t="shared" si="10"/>
        <v>0</v>
      </c>
    </row>
    <row r="118" spans="1:12" x14ac:dyDescent="0.25">
      <c r="A118" s="9" t="s">
        <v>333</v>
      </c>
      <c r="B118" s="29" t="s">
        <v>183</v>
      </c>
      <c r="C118" s="9">
        <v>228</v>
      </c>
      <c r="D118" s="9">
        <v>183</v>
      </c>
      <c r="E118" s="9">
        <v>19.465</v>
      </c>
      <c r="F118" s="9" t="s">
        <v>10</v>
      </c>
      <c r="G118" s="9">
        <f t="shared" si="11"/>
        <v>19.465</v>
      </c>
      <c r="H118" s="9">
        <f t="shared" si="7"/>
        <v>0</v>
      </c>
      <c r="I118" s="10">
        <f t="shared" si="8"/>
        <v>1</v>
      </c>
      <c r="J118" s="17">
        <f t="shared" si="9"/>
        <v>3562.0949999999998</v>
      </c>
      <c r="K118" s="16"/>
      <c r="L118" s="17">
        <f t="shared" si="10"/>
        <v>0</v>
      </c>
    </row>
    <row r="119" spans="1:12" x14ac:dyDescent="0.25">
      <c r="A119" s="9" t="s">
        <v>333</v>
      </c>
      <c r="B119" s="29" t="s">
        <v>184</v>
      </c>
      <c r="C119" s="9">
        <v>229</v>
      </c>
      <c r="D119" s="9">
        <v>49.2</v>
      </c>
      <c r="E119" s="9">
        <v>23.614000000000001</v>
      </c>
      <c r="F119" s="9" t="s">
        <v>19</v>
      </c>
      <c r="G119" s="9">
        <f t="shared" si="11"/>
        <v>23.614000000000001</v>
      </c>
      <c r="H119" s="9">
        <f t="shared" si="7"/>
        <v>0</v>
      </c>
      <c r="I119" s="10">
        <f t="shared" si="8"/>
        <v>1</v>
      </c>
      <c r="J119" s="17">
        <f t="shared" si="9"/>
        <v>1161.8088</v>
      </c>
      <c r="K119" s="16"/>
      <c r="L119" s="17">
        <f t="shared" si="10"/>
        <v>0</v>
      </c>
    </row>
    <row r="120" spans="1:12" x14ac:dyDescent="0.25">
      <c r="A120" s="9" t="s">
        <v>333</v>
      </c>
      <c r="B120" s="29" t="s">
        <v>187</v>
      </c>
      <c r="C120" s="9">
        <v>232</v>
      </c>
      <c r="D120" s="9">
        <v>172.22399999999999</v>
      </c>
      <c r="E120" s="9">
        <v>4.1749999999999998</v>
      </c>
      <c r="F120" s="9" t="s">
        <v>10</v>
      </c>
      <c r="G120" s="9">
        <v>4.18</v>
      </c>
      <c r="H120" s="9">
        <f t="shared" si="7"/>
        <v>-4.9999999999998934E-3</v>
      </c>
      <c r="I120" s="10">
        <f t="shared" si="8"/>
        <v>1.0011976047904192</v>
      </c>
      <c r="J120" s="17">
        <f t="shared" si="9"/>
        <v>719.89631999999995</v>
      </c>
      <c r="K120" s="16"/>
      <c r="L120" s="17">
        <f t="shared" si="10"/>
        <v>0</v>
      </c>
    </row>
    <row r="121" spans="1:12" x14ac:dyDescent="0.25">
      <c r="A121" s="9" t="s">
        <v>333</v>
      </c>
      <c r="B121" s="29" t="s">
        <v>188</v>
      </c>
      <c r="C121" s="9">
        <v>233</v>
      </c>
      <c r="D121" s="9">
        <v>49.2</v>
      </c>
      <c r="E121" s="9">
        <v>8.3879999999999999</v>
      </c>
      <c r="F121" s="9" t="s">
        <v>19</v>
      </c>
      <c r="G121" s="9">
        <v>8.39</v>
      </c>
      <c r="H121" s="9">
        <f t="shared" si="7"/>
        <v>-2.0000000000006679E-3</v>
      </c>
      <c r="I121" s="10">
        <f t="shared" si="8"/>
        <v>1.0002384358607534</v>
      </c>
      <c r="J121" s="17">
        <f t="shared" si="9"/>
        <v>412.78800000000007</v>
      </c>
      <c r="K121" s="16"/>
      <c r="L121" s="17">
        <f t="shared" si="10"/>
        <v>0</v>
      </c>
    </row>
    <row r="122" spans="1:12" x14ac:dyDescent="0.25">
      <c r="A122" s="9" t="s">
        <v>333</v>
      </c>
      <c r="B122" s="29" t="s">
        <v>189</v>
      </c>
      <c r="C122" s="9">
        <v>234</v>
      </c>
      <c r="D122" s="9">
        <v>183</v>
      </c>
      <c r="E122" s="9">
        <v>8.2880000000000003</v>
      </c>
      <c r="F122" s="9" t="s">
        <v>10</v>
      </c>
      <c r="G122" s="9">
        <v>8.2899999999999991</v>
      </c>
      <c r="H122" s="9">
        <f t="shared" si="7"/>
        <v>-1.9999999999988916E-3</v>
      </c>
      <c r="I122" s="10">
        <f t="shared" si="8"/>
        <v>1.0002413127413126</v>
      </c>
      <c r="J122" s="17">
        <f t="shared" si="9"/>
        <v>1517.07</v>
      </c>
      <c r="K122" s="16"/>
      <c r="L122" s="17">
        <f t="shared" si="10"/>
        <v>0</v>
      </c>
    </row>
    <row r="123" spans="1:12" x14ac:dyDescent="0.25">
      <c r="A123" s="9" t="s">
        <v>333</v>
      </c>
      <c r="B123" s="29" t="s">
        <v>190</v>
      </c>
      <c r="C123" s="9">
        <v>235</v>
      </c>
      <c r="D123" s="9">
        <v>2.5</v>
      </c>
      <c r="E123" s="9">
        <v>1008.9640000000001</v>
      </c>
      <c r="F123" s="9" t="s">
        <v>23</v>
      </c>
      <c r="G123" s="9">
        <v>1008.96</v>
      </c>
      <c r="H123" s="9">
        <f t="shared" si="7"/>
        <v>4.0000000000190994E-3</v>
      </c>
      <c r="I123" s="10">
        <f t="shared" si="8"/>
        <v>0.99999603553744232</v>
      </c>
      <c r="J123" s="17">
        <f t="shared" si="9"/>
        <v>2522.4</v>
      </c>
      <c r="K123" s="16"/>
      <c r="L123" s="17">
        <f t="shared" si="10"/>
        <v>0</v>
      </c>
    </row>
    <row r="124" spans="1:12" x14ac:dyDescent="0.25">
      <c r="A124" s="9" t="s">
        <v>333</v>
      </c>
      <c r="B124" s="29" t="s">
        <v>191</v>
      </c>
      <c r="C124" s="9">
        <v>237</v>
      </c>
      <c r="D124" s="9">
        <v>183</v>
      </c>
      <c r="E124" s="9">
        <v>2.9279999999999999</v>
      </c>
      <c r="F124" s="9" t="s">
        <v>10</v>
      </c>
      <c r="G124" s="9">
        <v>2.93</v>
      </c>
      <c r="H124" s="9">
        <f t="shared" si="7"/>
        <v>-2.0000000000002238E-3</v>
      </c>
      <c r="I124" s="10">
        <f t="shared" si="8"/>
        <v>1.0006830601092898</v>
      </c>
      <c r="J124" s="17">
        <f t="shared" si="9"/>
        <v>536.19000000000005</v>
      </c>
      <c r="K124" s="16"/>
      <c r="L124" s="17">
        <f t="shared" si="10"/>
        <v>0</v>
      </c>
    </row>
    <row r="125" spans="1:12" x14ac:dyDescent="0.25">
      <c r="A125" s="9" t="s">
        <v>333</v>
      </c>
      <c r="B125" s="29" t="s">
        <v>192</v>
      </c>
      <c r="C125" s="9">
        <v>238</v>
      </c>
      <c r="D125" s="9">
        <v>183</v>
      </c>
      <c r="E125" s="9">
        <v>15.516</v>
      </c>
      <c r="F125" s="9" t="s">
        <v>10</v>
      </c>
      <c r="G125" s="9">
        <v>15.52</v>
      </c>
      <c r="H125" s="9">
        <f t="shared" si="7"/>
        <v>-3.9999999999995595E-3</v>
      </c>
      <c r="I125" s="10">
        <f t="shared" si="8"/>
        <v>1.0002577984016499</v>
      </c>
      <c r="J125" s="17">
        <f t="shared" si="9"/>
        <v>2840.16</v>
      </c>
      <c r="K125" s="16"/>
      <c r="L125" s="17">
        <f t="shared" si="10"/>
        <v>0</v>
      </c>
    </row>
    <row r="126" spans="1:12" x14ac:dyDescent="0.25">
      <c r="A126" s="9" t="s">
        <v>333</v>
      </c>
      <c r="B126" s="29" t="s">
        <v>193</v>
      </c>
      <c r="C126" s="9">
        <v>239</v>
      </c>
      <c r="D126" s="9">
        <v>183</v>
      </c>
      <c r="E126" s="9">
        <v>6.8330000000000002</v>
      </c>
      <c r="F126" s="9" t="s">
        <v>10</v>
      </c>
      <c r="G126" s="9">
        <v>6.83</v>
      </c>
      <c r="H126" s="9">
        <f t="shared" si="7"/>
        <v>3.0000000000001137E-3</v>
      </c>
      <c r="I126" s="10">
        <f t="shared" si="8"/>
        <v>0.99956095419288749</v>
      </c>
      <c r="J126" s="17">
        <f t="shared" si="9"/>
        <v>1249.8900000000001</v>
      </c>
      <c r="K126" s="16"/>
      <c r="L126" s="17">
        <f t="shared" si="10"/>
        <v>0</v>
      </c>
    </row>
    <row r="127" spans="1:12" x14ac:dyDescent="0.25">
      <c r="A127" s="9" t="s">
        <v>333</v>
      </c>
      <c r="B127" s="29" t="s">
        <v>194</v>
      </c>
      <c r="C127" s="9">
        <v>240</v>
      </c>
      <c r="D127" s="9">
        <v>183</v>
      </c>
      <c r="E127" s="9">
        <v>32.029000000000003</v>
      </c>
      <c r="F127" s="9" t="s">
        <v>10</v>
      </c>
      <c r="G127" s="9">
        <v>32.03</v>
      </c>
      <c r="H127" s="9">
        <f t="shared" si="7"/>
        <v>-9.9999999999766942E-4</v>
      </c>
      <c r="I127" s="10">
        <f t="shared" si="8"/>
        <v>1.0000312217053295</v>
      </c>
      <c r="J127" s="17">
        <f t="shared" si="9"/>
        <v>5861.49</v>
      </c>
      <c r="K127" s="16"/>
      <c r="L127" s="17">
        <f t="shared" si="10"/>
        <v>0</v>
      </c>
    </row>
    <row r="128" spans="1:12" x14ac:dyDescent="0.25">
      <c r="A128" s="9" t="s">
        <v>333</v>
      </c>
      <c r="B128" s="29" t="s">
        <v>350</v>
      </c>
      <c r="C128" s="9">
        <v>241</v>
      </c>
      <c r="D128" s="9">
        <v>183</v>
      </c>
      <c r="E128" s="9">
        <v>3.7210000000000001</v>
      </c>
      <c r="F128" s="9" t="s">
        <v>10</v>
      </c>
      <c r="G128" s="9">
        <v>3.72</v>
      </c>
      <c r="H128" s="9">
        <f t="shared" si="7"/>
        <v>9.9999999999988987E-4</v>
      </c>
      <c r="I128" s="10">
        <f t="shared" si="8"/>
        <v>0.99973125503896809</v>
      </c>
      <c r="J128" s="17">
        <f t="shared" si="9"/>
        <v>680.76</v>
      </c>
      <c r="K128" s="16"/>
      <c r="L128" s="17">
        <f t="shared" si="10"/>
        <v>0</v>
      </c>
    </row>
    <row r="129" spans="1:12" x14ac:dyDescent="0.25">
      <c r="A129" s="9" t="s">
        <v>333</v>
      </c>
      <c r="B129" s="29" t="s">
        <v>351</v>
      </c>
      <c r="C129" s="9">
        <v>242</v>
      </c>
      <c r="D129" s="9">
        <v>183</v>
      </c>
      <c r="E129" s="9">
        <v>17.198</v>
      </c>
      <c r="F129" s="9" t="s">
        <v>10</v>
      </c>
      <c r="G129" s="9">
        <v>17.2</v>
      </c>
      <c r="H129" s="9">
        <f t="shared" si="7"/>
        <v>-1.9999999999988916E-3</v>
      </c>
      <c r="I129" s="10">
        <f t="shared" si="8"/>
        <v>1.0001162925921618</v>
      </c>
      <c r="J129" s="17">
        <f t="shared" si="9"/>
        <v>3147.6</v>
      </c>
      <c r="K129" s="16"/>
      <c r="L129" s="17">
        <f t="shared" si="10"/>
        <v>0</v>
      </c>
    </row>
    <row r="130" spans="1:12" x14ac:dyDescent="0.25">
      <c r="A130" s="9" t="s">
        <v>21</v>
      </c>
      <c r="B130" s="29" t="s">
        <v>195</v>
      </c>
      <c r="C130" s="9">
        <v>245</v>
      </c>
      <c r="D130" s="9">
        <v>64.58</v>
      </c>
      <c r="E130" s="9">
        <v>110.038</v>
      </c>
      <c r="F130" s="9" t="s">
        <v>10</v>
      </c>
      <c r="G130" s="9">
        <f>E130</f>
        <v>110.038</v>
      </c>
      <c r="H130" s="9">
        <f t="shared" si="7"/>
        <v>0</v>
      </c>
      <c r="I130" s="10">
        <f t="shared" si="8"/>
        <v>1</v>
      </c>
      <c r="J130" s="17">
        <f t="shared" si="9"/>
        <v>7106.2540399999998</v>
      </c>
      <c r="K130" s="16"/>
      <c r="L130" s="17">
        <f t="shared" si="10"/>
        <v>0</v>
      </c>
    </row>
    <row r="131" spans="1:12" x14ac:dyDescent="0.25">
      <c r="A131" s="9" t="s">
        <v>18</v>
      </c>
      <c r="B131" s="29" t="s">
        <v>196</v>
      </c>
      <c r="C131" s="9">
        <v>246</v>
      </c>
      <c r="D131" s="9">
        <v>15500</v>
      </c>
      <c r="E131" s="9">
        <v>1</v>
      </c>
      <c r="F131" s="9" t="s">
        <v>12</v>
      </c>
      <c r="G131" s="9">
        <v>1</v>
      </c>
      <c r="H131" s="9">
        <f t="shared" si="7"/>
        <v>0</v>
      </c>
      <c r="I131" s="10">
        <f t="shared" si="8"/>
        <v>1</v>
      </c>
      <c r="J131" s="17">
        <f t="shared" si="9"/>
        <v>15500</v>
      </c>
      <c r="K131" s="16"/>
      <c r="L131" s="17">
        <f t="shared" si="10"/>
        <v>0</v>
      </c>
    </row>
    <row r="132" spans="1:12" x14ac:dyDescent="0.25">
      <c r="A132" s="9" t="s">
        <v>18</v>
      </c>
      <c r="B132" s="29" t="s">
        <v>273</v>
      </c>
      <c r="C132" s="9">
        <v>247</v>
      </c>
      <c r="D132" s="9">
        <v>600</v>
      </c>
      <c r="E132" s="9">
        <v>1</v>
      </c>
      <c r="F132" s="9" t="s">
        <v>13</v>
      </c>
      <c r="G132" s="9">
        <v>1</v>
      </c>
      <c r="H132" s="9">
        <f t="shared" si="7"/>
        <v>0</v>
      </c>
      <c r="I132" s="10">
        <f t="shared" si="8"/>
        <v>1</v>
      </c>
      <c r="J132" s="17">
        <f t="shared" si="9"/>
        <v>600</v>
      </c>
      <c r="K132" s="16"/>
      <c r="L132" s="17">
        <f t="shared" si="10"/>
        <v>0</v>
      </c>
    </row>
    <row r="133" spans="1:12" x14ac:dyDescent="0.25">
      <c r="A133" s="9" t="s">
        <v>18</v>
      </c>
      <c r="B133" s="29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ref="H133:H154" si="12">E133-G133</f>
        <v>1</v>
      </c>
      <c r="I133" s="10">
        <f t="shared" si="8"/>
        <v>0</v>
      </c>
      <c r="J133" s="17">
        <f t="shared" si="9"/>
        <v>0</v>
      </c>
      <c r="K133" s="16"/>
      <c r="L133" s="17">
        <f t="shared" si="10"/>
        <v>0</v>
      </c>
    </row>
    <row r="134" spans="1:12" x14ac:dyDescent="0.25">
      <c r="A134" s="9" t="s">
        <v>24</v>
      </c>
      <c r="B134" s="29" t="s">
        <v>198</v>
      </c>
      <c r="C134" s="9">
        <v>250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12"/>
        <v>0</v>
      </c>
      <c r="I134" s="10">
        <f t="shared" si="8"/>
        <v>1</v>
      </c>
      <c r="J134" s="17">
        <f t="shared" si="9"/>
        <v>12000</v>
      </c>
      <c r="K134" s="16"/>
      <c r="L134" s="17">
        <f t="shared" si="10"/>
        <v>0</v>
      </c>
    </row>
    <row r="135" spans="1:12" x14ac:dyDescent="0.25">
      <c r="A135" s="9" t="s">
        <v>24</v>
      </c>
      <c r="B135" s="29" t="s">
        <v>199</v>
      </c>
      <c r="C135" s="9">
        <v>251</v>
      </c>
      <c r="D135" s="9">
        <v>8000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ref="I135:I154" si="13">G135/E135</f>
        <v>1</v>
      </c>
      <c r="J135" s="17">
        <f t="shared" si="9"/>
        <v>8000</v>
      </c>
      <c r="K135" s="16"/>
      <c r="L135" s="17">
        <f t="shared" si="10"/>
        <v>0</v>
      </c>
    </row>
    <row r="136" spans="1:12" x14ac:dyDescent="0.25">
      <c r="A136" s="9" t="s">
        <v>24</v>
      </c>
      <c r="B136" s="29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9"/>
        <v>500</v>
      </c>
      <c r="K136" s="16"/>
      <c r="L136" s="17">
        <f t="shared" si="10"/>
        <v>0</v>
      </c>
    </row>
    <row r="137" spans="1:12" x14ac:dyDescent="0.25">
      <c r="A137" s="9" t="s">
        <v>24</v>
      </c>
      <c r="B137" s="29" t="s">
        <v>25</v>
      </c>
      <c r="C137" s="9">
        <v>254</v>
      </c>
      <c r="D137" s="9">
        <v>6000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9"/>
        <v>6000</v>
      </c>
      <c r="K137" s="16"/>
      <c r="L137" s="17">
        <f t="shared" si="10"/>
        <v>0</v>
      </c>
    </row>
    <row r="138" spans="1:12" x14ac:dyDescent="0.25">
      <c r="A138" s="9" t="s">
        <v>24</v>
      </c>
      <c r="B138" s="29" t="s">
        <v>201</v>
      </c>
      <c r="C138" s="9">
        <v>255</v>
      </c>
      <c r="D138" s="9">
        <v>8000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9"/>
        <v>8000</v>
      </c>
      <c r="K138" s="16"/>
      <c r="L138" s="17">
        <f t="shared" si="10"/>
        <v>0</v>
      </c>
    </row>
    <row r="139" spans="1:12" x14ac:dyDescent="0.25">
      <c r="A139" s="9" t="s">
        <v>24</v>
      </c>
      <c r="B139" s="29" t="s">
        <v>272</v>
      </c>
      <c r="C139" s="9">
        <v>256</v>
      </c>
      <c r="D139" s="9">
        <v>2500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9"/>
        <v>2500</v>
      </c>
      <c r="K139" s="16"/>
      <c r="L139" s="17">
        <f t="shared" si="10"/>
        <v>0</v>
      </c>
    </row>
    <row r="140" spans="1:12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9"/>
        <v>1800</v>
      </c>
      <c r="K140" s="16"/>
      <c r="L140" s="17">
        <f t="shared" si="10"/>
        <v>0</v>
      </c>
    </row>
    <row r="141" spans="1:12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12"/>
        <v>1</v>
      </c>
      <c r="I141" s="10">
        <f t="shared" si="13"/>
        <v>0</v>
      </c>
      <c r="J141" s="17">
        <f t="shared" si="9"/>
        <v>0</v>
      </c>
      <c r="K141" s="16"/>
      <c r="L141" s="17">
        <f t="shared" si="10"/>
        <v>0</v>
      </c>
    </row>
    <row r="142" spans="1:12" x14ac:dyDescent="0.25">
      <c r="A142" s="9" t="s">
        <v>80</v>
      </c>
      <c r="B142" s="29" t="s">
        <v>204</v>
      </c>
      <c r="C142" s="9">
        <v>260</v>
      </c>
      <c r="D142" s="9">
        <v>5528.4849999999997</v>
      </c>
      <c r="E142" s="9">
        <v>18.363</v>
      </c>
      <c r="F142" s="9" t="s">
        <v>19</v>
      </c>
      <c r="G142" s="9">
        <f>E142</f>
        <v>18.363</v>
      </c>
      <c r="H142" s="9">
        <f t="shared" si="12"/>
        <v>0</v>
      </c>
      <c r="I142" s="10">
        <f t="shared" si="13"/>
        <v>1</v>
      </c>
      <c r="J142" s="17">
        <f t="shared" si="9"/>
        <v>101519.57005499999</v>
      </c>
      <c r="K142" s="16"/>
      <c r="L142" s="17">
        <f t="shared" si="10"/>
        <v>0</v>
      </c>
    </row>
    <row r="143" spans="1:12" x14ac:dyDescent="0.25">
      <c r="A143" s="9" t="s">
        <v>27</v>
      </c>
      <c r="B143" s="29" t="s">
        <v>205</v>
      </c>
      <c r="C143" s="9">
        <v>262</v>
      </c>
      <c r="D143" s="9">
        <v>450</v>
      </c>
      <c r="E143" s="9">
        <v>4</v>
      </c>
      <c r="F143" s="9" t="s">
        <v>13</v>
      </c>
      <c r="G143" s="9">
        <v>4</v>
      </c>
      <c r="H143" s="9">
        <f t="shared" si="12"/>
        <v>0</v>
      </c>
      <c r="I143" s="10">
        <f t="shared" si="13"/>
        <v>1</v>
      </c>
      <c r="J143" s="17">
        <f t="shared" si="9"/>
        <v>1800</v>
      </c>
      <c r="K143" s="16"/>
      <c r="L143" s="17">
        <f t="shared" si="10"/>
        <v>0</v>
      </c>
    </row>
    <row r="144" spans="1:12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9"/>
        <v>14832</v>
      </c>
      <c r="K144" s="16"/>
      <c r="L144" s="17">
        <f t="shared" si="10"/>
        <v>0</v>
      </c>
    </row>
    <row r="145" spans="1:12" x14ac:dyDescent="0.25">
      <c r="A145" s="9" t="s">
        <v>29</v>
      </c>
      <c r="B145" s="29" t="s">
        <v>210</v>
      </c>
      <c r="C145" s="9">
        <v>272</v>
      </c>
      <c r="D145" s="9">
        <v>12000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9"/>
        <v>12000</v>
      </c>
      <c r="K145" s="16"/>
      <c r="L145" s="17">
        <f t="shared" si="10"/>
        <v>0</v>
      </c>
    </row>
    <row r="146" spans="1:12" x14ac:dyDescent="0.25">
      <c r="A146" s="9" t="s">
        <v>30</v>
      </c>
      <c r="B146" s="29" t="s">
        <v>214</v>
      </c>
      <c r="C146" s="9">
        <v>277</v>
      </c>
      <c r="D146" s="9">
        <v>34</v>
      </c>
      <c r="E146" s="9">
        <v>76.528999999999996</v>
      </c>
      <c r="F146" s="9" t="s">
        <v>31</v>
      </c>
      <c r="G146" s="9">
        <f>E146</f>
        <v>76.528999999999996</v>
      </c>
      <c r="H146" s="9">
        <f t="shared" si="12"/>
        <v>0</v>
      </c>
      <c r="I146" s="10">
        <f t="shared" si="13"/>
        <v>1</v>
      </c>
      <c r="J146" s="17">
        <f t="shared" si="9"/>
        <v>2601.9859999999999</v>
      </c>
      <c r="K146" s="16"/>
      <c r="L146" s="17">
        <f t="shared" si="10"/>
        <v>0</v>
      </c>
    </row>
    <row r="147" spans="1:12" x14ac:dyDescent="0.25">
      <c r="A147" s="9" t="s">
        <v>30</v>
      </c>
      <c r="B147" s="29" t="s">
        <v>215</v>
      </c>
      <c r="C147" s="9">
        <v>278</v>
      </c>
      <c r="D147" s="9">
        <v>77</v>
      </c>
      <c r="E147" s="9">
        <v>29.302600000000002</v>
      </c>
      <c r="F147" s="9" t="s">
        <v>31</v>
      </c>
      <c r="G147" s="9">
        <v>29.3</v>
      </c>
      <c r="H147" s="9">
        <f t="shared" si="12"/>
        <v>2.6000000000010459E-3</v>
      </c>
      <c r="I147" s="10">
        <f t="shared" si="13"/>
        <v>0.99991127067222696</v>
      </c>
      <c r="J147" s="17">
        <f t="shared" si="9"/>
        <v>2256.1</v>
      </c>
      <c r="K147" s="16"/>
      <c r="L147" s="17">
        <f t="shared" si="10"/>
        <v>0</v>
      </c>
    </row>
    <row r="148" spans="1:12" x14ac:dyDescent="0.25">
      <c r="A148" s="9" t="s">
        <v>30</v>
      </c>
      <c r="B148" s="29" t="s">
        <v>216</v>
      </c>
      <c r="C148" s="9">
        <v>279</v>
      </c>
      <c r="D148" s="9">
        <v>23</v>
      </c>
      <c r="E148" s="9">
        <v>66</v>
      </c>
      <c r="F148" s="9" t="s">
        <v>23</v>
      </c>
      <c r="G148" s="9">
        <f>E148</f>
        <v>66</v>
      </c>
      <c r="H148" s="9">
        <f t="shared" si="12"/>
        <v>0</v>
      </c>
      <c r="I148" s="10">
        <f t="shared" si="13"/>
        <v>1</v>
      </c>
      <c r="J148" s="17">
        <f t="shared" si="9"/>
        <v>1518</v>
      </c>
      <c r="K148" s="16"/>
      <c r="L148" s="17">
        <f t="shared" si="10"/>
        <v>0</v>
      </c>
    </row>
    <row r="149" spans="1:12" x14ac:dyDescent="0.25">
      <c r="A149" s="9" t="s">
        <v>30</v>
      </c>
      <c r="B149" s="29" t="s">
        <v>217</v>
      </c>
      <c r="C149" s="9">
        <v>280</v>
      </c>
      <c r="D149" s="9">
        <v>151</v>
      </c>
      <c r="E149" s="9">
        <v>17.375499999999999</v>
      </c>
      <c r="F149" s="9" t="s">
        <v>31</v>
      </c>
      <c r="G149" s="9">
        <f>E149</f>
        <v>17.375499999999999</v>
      </c>
      <c r="H149" s="9">
        <f t="shared" si="12"/>
        <v>0</v>
      </c>
      <c r="I149" s="10">
        <f t="shared" si="13"/>
        <v>1</v>
      </c>
      <c r="J149" s="17">
        <f t="shared" si="9"/>
        <v>2623.7004999999999</v>
      </c>
      <c r="K149" s="16"/>
      <c r="L149" s="17">
        <f t="shared" si="10"/>
        <v>0</v>
      </c>
    </row>
    <row r="150" spans="1:12" x14ac:dyDescent="0.25">
      <c r="A150" s="9" t="s">
        <v>21</v>
      </c>
      <c r="B150" s="29" t="s">
        <v>219</v>
      </c>
      <c r="C150" s="9">
        <v>283</v>
      </c>
      <c r="D150" s="9">
        <v>400</v>
      </c>
      <c r="E150" s="9">
        <v>1</v>
      </c>
      <c r="F150" s="9" t="s">
        <v>12</v>
      </c>
      <c r="G150" s="9">
        <v>0</v>
      </c>
      <c r="H150" s="9">
        <f t="shared" si="12"/>
        <v>1</v>
      </c>
      <c r="I150" s="10">
        <f t="shared" si="13"/>
        <v>0</v>
      </c>
      <c r="J150" s="17">
        <f>D150*E150*I150</f>
        <v>0</v>
      </c>
      <c r="K150" s="16"/>
      <c r="L150" s="17">
        <f t="shared" si="10"/>
        <v>0</v>
      </c>
    </row>
    <row r="151" spans="1:12" x14ac:dyDescent="0.25">
      <c r="A151" s="9" t="s">
        <v>33</v>
      </c>
      <c r="B151" s="29" t="s">
        <v>221</v>
      </c>
      <c r="C151" s="9">
        <v>299</v>
      </c>
      <c r="D151" s="9">
        <v>8000</v>
      </c>
      <c r="E151" s="9">
        <v>1</v>
      </c>
      <c r="F151" s="9" t="s">
        <v>12</v>
      </c>
      <c r="G151" s="9">
        <v>1</v>
      </c>
      <c r="H151" s="9">
        <f t="shared" si="12"/>
        <v>0</v>
      </c>
      <c r="I151" s="10">
        <f t="shared" si="13"/>
        <v>1</v>
      </c>
      <c r="J151" s="17">
        <f t="shared" si="9"/>
        <v>8000</v>
      </c>
      <c r="K151" s="16"/>
      <c r="L151" s="17">
        <f t="shared" si="10"/>
        <v>0</v>
      </c>
    </row>
    <row r="152" spans="1:12" x14ac:dyDescent="0.25">
      <c r="A152" s="9" t="s">
        <v>75</v>
      </c>
      <c r="B152" s="29" t="s">
        <v>329</v>
      </c>
      <c r="C152" s="9">
        <v>459</v>
      </c>
      <c r="D152" s="9">
        <v>193.75</v>
      </c>
      <c r="E152" s="9">
        <v>31.943999999999999</v>
      </c>
      <c r="F152" s="9" t="s">
        <v>10</v>
      </c>
      <c r="G152" s="9">
        <v>31.94</v>
      </c>
      <c r="H152" s="9">
        <f t="shared" si="12"/>
        <v>3.9999999999977831E-3</v>
      </c>
      <c r="I152" s="10">
        <f t="shared" si="13"/>
        <v>0.99987478086651649</v>
      </c>
      <c r="J152" s="17">
        <f t="shared" si="9"/>
        <v>6188.375</v>
      </c>
      <c r="K152" s="16"/>
      <c r="L152" s="17">
        <f t="shared" si="10"/>
        <v>0</v>
      </c>
    </row>
    <row r="153" spans="1:12" x14ac:dyDescent="0.25">
      <c r="A153" s="9" t="s">
        <v>75</v>
      </c>
      <c r="B153" s="29" t="s">
        <v>330</v>
      </c>
      <c r="C153" s="9">
        <v>460</v>
      </c>
      <c r="D153" s="9">
        <v>139.93199999999999</v>
      </c>
      <c r="E153" s="9">
        <v>91.034999999999997</v>
      </c>
      <c r="F153" s="9" t="s">
        <v>10</v>
      </c>
      <c r="G153" s="9">
        <v>91.04</v>
      </c>
      <c r="H153" s="9">
        <f t="shared" si="12"/>
        <v>-5.0000000000096634E-3</v>
      </c>
      <c r="I153" s="10">
        <f t="shared" si="13"/>
        <v>1.0000549239303567</v>
      </c>
      <c r="J153" s="17">
        <f t="shared" si="9"/>
        <v>12739.40928</v>
      </c>
      <c r="K153" s="16"/>
      <c r="L153" s="17">
        <f t="shared" si="10"/>
        <v>0</v>
      </c>
    </row>
    <row r="154" spans="1:12" x14ac:dyDescent="0.25">
      <c r="A154" s="9" t="s">
        <v>75</v>
      </c>
      <c r="B154" s="29" t="s">
        <v>331</v>
      </c>
      <c r="C154" s="9">
        <v>461</v>
      </c>
      <c r="D154" s="9">
        <v>193.75200000000001</v>
      </c>
      <c r="E154" s="9">
        <v>25.812000000000001</v>
      </c>
      <c r="F154" s="9" t="s">
        <v>10</v>
      </c>
      <c r="G154" s="9">
        <v>25.81</v>
      </c>
      <c r="H154" s="9">
        <f t="shared" si="12"/>
        <v>2.0000000000024443E-3</v>
      </c>
      <c r="I154" s="10">
        <f t="shared" si="13"/>
        <v>0.99992251665891829</v>
      </c>
      <c r="J154" s="17">
        <f t="shared" si="9"/>
        <v>5000.7391200000002</v>
      </c>
      <c r="K154" s="16"/>
      <c r="L154" s="17">
        <f t="shared" si="10"/>
        <v>0</v>
      </c>
    </row>
    <row r="155" spans="1:12" ht="15.75" x14ac:dyDescent="0.25">
      <c r="J155" s="21">
        <f>SUM(J4:J154)</f>
        <v>1001700.2122214002</v>
      </c>
      <c r="L155" s="21">
        <f>SUM(L4:L154)</f>
        <v>0</v>
      </c>
    </row>
  </sheetData>
  <autoFilter ref="A3:O154" xr:uid="{00000000-0009-0000-0000-000097000000}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3:O172"/>
  <sheetViews>
    <sheetView zoomScale="85" zoomScaleNormal="85" workbookViewId="0">
      <pane xSplit="2" topLeftCell="J1" activePane="topRight" state="frozen"/>
      <selection activeCell="A54" sqref="A54"/>
      <selection pane="topRight" activeCell="A167" sqref="A167:XFD168"/>
    </sheetView>
  </sheetViews>
  <sheetFormatPr defaultRowHeight="15" x14ac:dyDescent="0.25"/>
  <cols>
    <col min="1" max="1" width="44.140625" customWidth="1"/>
    <col min="2" max="2" width="53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27.51</v>
      </c>
      <c r="F10" s="9" t="s">
        <v>14</v>
      </c>
      <c r="G10" s="9">
        <v>27.51</v>
      </c>
      <c r="H10" s="9">
        <f t="shared" si="0"/>
        <v>0</v>
      </c>
      <c r="I10" s="10">
        <f t="shared" si="1"/>
        <v>1</v>
      </c>
      <c r="J10" s="17">
        <f t="shared" si="2"/>
        <v>3882.2112000000002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59.29</v>
      </c>
      <c r="F11" s="9" t="s">
        <v>10</v>
      </c>
      <c r="G11" s="9">
        <v>59.29</v>
      </c>
      <c r="H11" s="9">
        <f t="shared" si="0"/>
        <v>0</v>
      </c>
      <c r="I11" s="10">
        <f t="shared" si="1"/>
        <v>1</v>
      </c>
      <c r="J11" s="17">
        <f t="shared" si="2"/>
        <v>1304.3799999999999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5.093</v>
      </c>
      <c r="F14" s="9" t="s">
        <v>14</v>
      </c>
      <c r="G14" s="9">
        <v>5.09</v>
      </c>
      <c r="H14" s="9">
        <f t="shared" si="0"/>
        <v>3.0000000000001137E-3</v>
      </c>
      <c r="I14" s="10">
        <f t="shared" si="1"/>
        <v>0.99941095621441189</v>
      </c>
      <c r="J14" s="17">
        <f t="shared" si="2"/>
        <v>5090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2.782</v>
      </c>
      <c r="F15" s="9" t="s">
        <v>14</v>
      </c>
      <c r="G15" s="9">
        <v>2.78</v>
      </c>
      <c r="H15" s="9">
        <f t="shared" si="0"/>
        <v>2.0000000000002238E-3</v>
      </c>
      <c r="I15" s="10">
        <f t="shared" si="1"/>
        <v>0.99928109273903654</v>
      </c>
      <c r="J15" s="17">
        <f t="shared" si="2"/>
        <v>2780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5.9290000000000003</v>
      </c>
      <c r="F16" s="9" t="s">
        <v>14</v>
      </c>
      <c r="G16" s="9">
        <v>5.93</v>
      </c>
      <c r="H16" s="9">
        <f t="shared" si="0"/>
        <v>-9.9999999999944578E-4</v>
      </c>
      <c r="I16" s="10">
        <f t="shared" si="1"/>
        <v>1.0001686625063249</v>
      </c>
      <c r="J16" s="17">
        <f t="shared" si="2"/>
        <v>5930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0.37</v>
      </c>
      <c r="F17" s="9" t="s">
        <v>16</v>
      </c>
      <c r="G17" s="9">
        <v>0.37</v>
      </c>
      <c r="H17" s="9">
        <f t="shared" si="0"/>
        <v>0</v>
      </c>
      <c r="I17" s="10">
        <f t="shared" si="1"/>
        <v>1</v>
      </c>
      <c r="J17" s="17">
        <f t="shared" si="2"/>
        <v>2775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3375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f t="shared" si="0"/>
        <v>0</v>
      </c>
      <c r="I19" s="10">
        <f t="shared" si="1"/>
        <v>1</v>
      </c>
      <c r="J19" s="17">
        <f t="shared" si="2"/>
        <v>4125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1.25</v>
      </c>
      <c r="F21" s="9" t="s">
        <v>16</v>
      </c>
      <c r="G21" s="9">
        <v>1.25</v>
      </c>
      <c r="H21" s="9">
        <f t="shared" si="0"/>
        <v>0</v>
      </c>
      <c r="I21" s="10">
        <f t="shared" si="1"/>
        <v>1</v>
      </c>
      <c r="J21" s="17">
        <f t="shared" si="2"/>
        <v>9375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7000</v>
      </c>
      <c r="E22" s="9">
        <v>0.14000000000000001</v>
      </c>
      <c r="F22" s="9" t="s">
        <v>16</v>
      </c>
      <c r="G22" s="9">
        <v>0.14000000000000001</v>
      </c>
      <c r="H22" s="9">
        <f t="shared" si="0"/>
        <v>0</v>
      </c>
      <c r="I22" s="10">
        <f t="shared" si="1"/>
        <v>1</v>
      </c>
      <c r="J22" s="17">
        <f t="shared" si="2"/>
        <v>980.00000000000011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0.14000000000000001</v>
      </c>
      <c r="F23" s="9" t="s">
        <v>16</v>
      </c>
      <c r="G23" s="9">
        <v>0.14000000000000001</v>
      </c>
      <c r="H23" s="9">
        <f t="shared" si="0"/>
        <v>0</v>
      </c>
      <c r="I23" s="10">
        <f t="shared" si="1"/>
        <v>1</v>
      </c>
      <c r="J23" s="17">
        <f t="shared" si="2"/>
        <v>1050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105</v>
      </c>
      <c r="C24" s="9">
        <v>41</v>
      </c>
      <c r="D24" s="9">
        <v>301.392</v>
      </c>
      <c r="E24" s="9">
        <v>33.923000000000002</v>
      </c>
      <c r="F24" s="9" t="s">
        <v>10</v>
      </c>
      <c r="G24" s="9">
        <v>33.92</v>
      </c>
      <c r="H24" s="9">
        <f t="shared" si="0"/>
        <v>3.0000000000001137E-3</v>
      </c>
      <c r="I24" s="10">
        <f t="shared" si="1"/>
        <v>0.99991156442531615</v>
      </c>
      <c r="J24" s="17">
        <f t="shared" si="2"/>
        <v>10223.216640000001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106</v>
      </c>
      <c r="C25" s="9">
        <v>42</v>
      </c>
      <c r="D25" s="9">
        <v>301.392</v>
      </c>
      <c r="E25" s="9">
        <v>23.64</v>
      </c>
      <c r="F25" s="9" t="s">
        <v>10</v>
      </c>
      <c r="G25" s="9">
        <v>23.64</v>
      </c>
      <c r="H25" s="9">
        <f t="shared" si="0"/>
        <v>0</v>
      </c>
      <c r="I25" s="10">
        <f t="shared" si="1"/>
        <v>1</v>
      </c>
      <c r="J25" s="17">
        <f t="shared" si="2"/>
        <v>7124.9068800000005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107</v>
      </c>
      <c r="C26" s="9">
        <v>43</v>
      </c>
      <c r="D26" s="9">
        <v>301.392</v>
      </c>
      <c r="E26" s="9">
        <v>59.951700000000002</v>
      </c>
      <c r="F26" s="9" t="s">
        <v>10</v>
      </c>
      <c r="G26" s="9">
        <v>59.95</v>
      </c>
      <c r="H26" s="9">
        <f t="shared" si="0"/>
        <v>1.6999999999995907E-3</v>
      </c>
      <c r="I26" s="10">
        <f t="shared" si="1"/>
        <v>0.99997164383995785</v>
      </c>
      <c r="J26" s="17">
        <f t="shared" si="2"/>
        <v>18068.450400000002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108</v>
      </c>
      <c r="C27" s="9">
        <v>44</v>
      </c>
      <c r="D27" s="9">
        <v>301.392</v>
      </c>
      <c r="E27" s="9">
        <v>41.28</v>
      </c>
      <c r="F27" s="9" t="s">
        <v>10</v>
      </c>
      <c r="G27" s="9">
        <v>41.28</v>
      </c>
      <c r="H27" s="9">
        <f t="shared" si="0"/>
        <v>0</v>
      </c>
      <c r="I27" s="10">
        <f t="shared" si="1"/>
        <v>1</v>
      </c>
      <c r="J27" s="17">
        <f t="shared" si="2"/>
        <v>12441.46176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29" t="s">
        <v>109</v>
      </c>
      <c r="C28" s="9">
        <v>45</v>
      </c>
      <c r="D28" s="9">
        <v>301.392</v>
      </c>
      <c r="E28" s="9">
        <v>125.99</v>
      </c>
      <c r="F28" s="9" t="s">
        <v>10</v>
      </c>
      <c r="G28" s="9">
        <v>125.99</v>
      </c>
      <c r="H28" s="9">
        <f t="shared" si="0"/>
        <v>0</v>
      </c>
      <c r="I28" s="10">
        <f t="shared" si="1"/>
        <v>1</v>
      </c>
      <c r="J28" s="17">
        <f t="shared" si="2"/>
        <v>37972.378079999995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29" t="s">
        <v>110</v>
      </c>
      <c r="C29" s="9">
        <v>46</v>
      </c>
      <c r="D29" s="9">
        <v>301.392</v>
      </c>
      <c r="E29" s="9">
        <v>12.26</v>
      </c>
      <c r="F29" s="9" t="s">
        <v>10</v>
      </c>
      <c r="G29" s="9">
        <v>12.26</v>
      </c>
      <c r="H29" s="9">
        <f t="shared" si="0"/>
        <v>0</v>
      </c>
      <c r="I29" s="10">
        <f t="shared" si="1"/>
        <v>1</v>
      </c>
      <c r="J29" s="17">
        <f t="shared" si="2"/>
        <v>3695.06592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42</v>
      </c>
      <c r="B30" s="29" t="s">
        <v>111</v>
      </c>
      <c r="C30" s="9">
        <v>47</v>
      </c>
      <c r="D30" s="9">
        <v>301.392</v>
      </c>
      <c r="E30" s="9">
        <v>16.11</v>
      </c>
      <c r="F30" s="9" t="s">
        <v>10</v>
      </c>
      <c r="G30" s="9">
        <v>16.11</v>
      </c>
      <c r="H30" s="9">
        <f t="shared" si="0"/>
        <v>0</v>
      </c>
      <c r="I30" s="10">
        <f t="shared" si="1"/>
        <v>1</v>
      </c>
      <c r="J30" s="17">
        <f t="shared" si="2"/>
        <v>4855.4251199999999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9.9</v>
      </c>
      <c r="F31" s="9" t="s">
        <v>14</v>
      </c>
      <c r="G31" s="9">
        <v>9.9</v>
      </c>
      <c r="H31" s="9">
        <f t="shared" si="0"/>
        <v>0</v>
      </c>
      <c r="I31" s="10">
        <f t="shared" si="1"/>
        <v>1</v>
      </c>
      <c r="J31" s="17">
        <f t="shared" si="2"/>
        <v>2227.5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1.32</v>
      </c>
      <c r="F32" s="9" t="s">
        <v>14</v>
      </c>
      <c r="G32" s="9">
        <v>1.32</v>
      </c>
      <c r="H32" s="9">
        <f t="shared" si="0"/>
        <v>0</v>
      </c>
      <c r="I32" s="10">
        <f t="shared" si="1"/>
        <v>1</v>
      </c>
      <c r="J32" s="17">
        <f t="shared" si="2"/>
        <v>1980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4.74</v>
      </c>
      <c r="F33" s="9" t="s">
        <v>14</v>
      </c>
      <c r="G33" s="9">
        <v>4.74</v>
      </c>
      <c r="H33" s="9">
        <f t="shared" si="0"/>
        <v>0</v>
      </c>
      <c r="I33" s="10">
        <f t="shared" si="1"/>
        <v>1</v>
      </c>
      <c r="J33" s="17">
        <f t="shared" si="2"/>
        <v>4266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2.85</v>
      </c>
      <c r="F34" s="9" t="s">
        <v>14</v>
      </c>
      <c r="G34" s="9">
        <v>2.85</v>
      </c>
      <c r="H34" s="9">
        <f t="shared" si="0"/>
        <v>0</v>
      </c>
      <c r="I34" s="10">
        <f t="shared" si="1"/>
        <v>1</v>
      </c>
      <c r="J34" s="17">
        <f t="shared" si="2"/>
        <v>5700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13.083</v>
      </c>
      <c r="F35" s="9" t="s">
        <v>14</v>
      </c>
      <c r="G35" s="9">
        <v>13.08</v>
      </c>
      <c r="H35" s="9">
        <f t="shared" si="0"/>
        <v>3.0000000000001137E-3</v>
      </c>
      <c r="I35" s="10">
        <f t="shared" si="1"/>
        <v>0.99977069479477187</v>
      </c>
      <c r="J35" s="17">
        <f t="shared" si="2"/>
        <v>2943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1.7010000000000001</v>
      </c>
      <c r="F36" s="9" t="s">
        <v>14</v>
      </c>
      <c r="G36" s="9">
        <v>1.7</v>
      </c>
      <c r="H36" s="9">
        <f t="shared" si="0"/>
        <v>1.0000000000001119E-3</v>
      </c>
      <c r="I36" s="10">
        <f t="shared" si="1"/>
        <v>0.99941211052322154</v>
      </c>
      <c r="J36" s="17">
        <f t="shared" si="2"/>
        <v>3400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0.61</v>
      </c>
      <c r="F37" s="9" t="s">
        <v>14</v>
      </c>
      <c r="G37" s="9">
        <v>0.61</v>
      </c>
      <c r="H37" s="9">
        <f t="shared" si="0"/>
        <v>0</v>
      </c>
      <c r="I37" s="10">
        <f t="shared" si="1"/>
        <v>1</v>
      </c>
      <c r="J37" s="17">
        <f t="shared" si="2"/>
        <v>915</v>
      </c>
      <c r="K37" s="16"/>
      <c r="L37" s="17">
        <f t="shared" si="3"/>
        <v>0</v>
      </c>
    </row>
    <row r="38" spans="1:12" x14ac:dyDescent="0.25">
      <c r="A38" s="9" t="s">
        <v>51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0.5</v>
      </c>
      <c r="F39" s="9" t="s">
        <v>16</v>
      </c>
      <c r="G39" s="9">
        <v>0.5</v>
      </c>
      <c r="H39" s="9">
        <f t="shared" si="0"/>
        <v>0</v>
      </c>
      <c r="I39" s="10">
        <f t="shared" si="1"/>
        <v>1</v>
      </c>
      <c r="J39" s="17">
        <f t="shared" si="2"/>
        <v>3750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f t="shared" si="0"/>
        <v>0</v>
      </c>
      <c r="I40" s="10">
        <f t="shared" si="1"/>
        <v>1</v>
      </c>
      <c r="J40" s="17">
        <f t="shared" si="2"/>
        <v>8250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0.14000000000000001</v>
      </c>
      <c r="F41" s="9" t="s">
        <v>16</v>
      </c>
      <c r="G41" s="9">
        <v>0.14000000000000001</v>
      </c>
      <c r="H41" s="9">
        <f t="shared" si="0"/>
        <v>0</v>
      </c>
      <c r="I41" s="10">
        <f t="shared" si="1"/>
        <v>1</v>
      </c>
      <c r="J41" s="17">
        <f t="shared" si="2"/>
        <v>1050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f t="shared" si="0"/>
        <v>0</v>
      </c>
      <c r="I42" s="10">
        <f t="shared" si="1"/>
        <v>1</v>
      </c>
      <c r="J42" s="17">
        <f t="shared" si="2"/>
        <v>1125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41.58</v>
      </c>
      <c r="F43" s="9" t="s">
        <v>10</v>
      </c>
      <c r="G43" s="9">
        <v>41.58</v>
      </c>
      <c r="H43" s="9">
        <f t="shared" si="0"/>
        <v>0</v>
      </c>
      <c r="I43" s="10">
        <f t="shared" si="1"/>
        <v>1</v>
      </c>
      <c r="J43" s="17">
        <f t="shared" si="2"/>
        <v>12531.879359999999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125.21</v>
      </c>
      <c r="F44" s="9" t="s">
        <v>10</v>
      </c>
      <c r="G44" s="9">
        <v>125.21</v>
      </c>
      <c r="H44" s="9">
        <f t="shared" si="0"/>
        <v>0</v>
      </c>
      <c r="I44" s="10">
        <f t="shared" si="1"/>
        <v>1</v>
      </c>
      <c r="J44" s="17">
        <f t="shared" si="2"/>
        <v>37737.29232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12.26</v>
      </c>
      <c r="F45" s="9" t="s">
        <v>10</v>
      </c>
      <c r="G45" s="9">
        <v>12.26</v>
      </c>
      <c r="H45" s="9">
        <f t="shared" si="0"/>
        <v>0</v>
      </c>
      <c r="I45" s="10">
        <f t="shared" si="1"/>
        <v>1</v>
      </c>
      <c r="J45" s="17">
        <f t="shared" si="2"/>
        <v>3695.06592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17.63</v>
      </c>
      <c r="F46" s="9" t="s">
        <v>10</v>
      </c>
      <c r="G46" s="9">
        <v>17.63</v>
      </c>
      <c r="H46" s="9">
        <f t="shared" si="0"/>
        <v>0</v>
      </c>
      <c r="I46" s="10">
        <f t="shared" si="1"/>
        <v>1</v>
      </c>
      <c r="J46" s="17">
        <f t="shared" si="2"/>
        <v>5313.5409599999994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2.3239999999999998</v>
      </c>
      <c r="F47" s="9" t="s">
        <v>14</v>
      </c>
      <c r="G47" s="9">
        <v>2.3199999999999998</v>
      </c>
      <c r="H47" s="9">
        <f t="shared" si="0"/>
        <v>4.0000000000000036E-3</v>
      </c>
      <c r="I47" s="10">
        <f t="shared" si="1"/>
        <v>0.99827882960413084</v>
      </c>
      <c r="J47" s="17">
        <f t="shared" si="2"/>
        <v>4640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13.561</v>
      </c>
      <c r="F48" s="9" t="s">
        <v>14</v>
      </c>
      <c r="G48" s="9">
        <v>13.56</v>
      </c>
      <c r="H48" s="9">
        <f t="shared" si="0"/>
        <v>9.9999999999944578E-4</v>
      </c>
      <c r="I48" s="10">
        <f t="shared" si="1"/>
        <v>0.99992625912543331</v>
      </c>
      <c r="J48" s="17">
        <f t="shared" si="2"/>
        <v>3051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1.4059999999999999</v>
      </c>
      <c r="F49" s="9" t="s">
        <v>14</v>
      </c>
      <c r="G49" s="9">
        <v>1.41</v>
      </c>
      <c r="H49" s="9">
        <f t="shared" si="0"/>
        <v>-4.0000000000000036E-3</v>
      </c>
      <c r="I49" s="10">
        <f t="shared" si="1"/>
        <v>1.0028449502133712</v>
      </c>
      <c r="J49" s="17">
        <f t="shared" si="2"/>
        <v>2820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0.84299999999999997</v>
      </c>
      <c r="F50" s="9" t="s">
        <v>14</v>
      </c>
      <c r="G50" s="9">
        <v>0.84</v>
      </c>
      <c r="H50" s="9">
        <f t="shared" si="0"/>
        <v>3.0000000000000027E-3</v>
      </c>
      <c r="I50" s="10">
        <f t="shared" si="1"/>
        <v>0.99644128113879005</v>
      </c>
      <c r="J50" s="17">
        <f t="shared" si="2"/>
        <v>1260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f t="shared" si="0"/>
        <v>0</v>
      </c>
      <c r="I51" s="10">
        <f t="shared" si="1"/>
        <v>1</v>
      </c>
      <c r="J51" s="17">
        <f t="shared" si="2"/>
        <v>750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0.17</v>
      </c>
      <c r="F52" s="9" t="s">
        <v>16</v>
      </c>
      <c r="G52" s="9">
        <v>0.17</v>
      </c>
      <c r="H52" s="9">
        <f t="shared" si="0"/>
        <v>0</v>
      </c>
      <c r="I52" s="10">
        <f t="shared" si="1"/>
        <v>1</v>
      </c>
      <c r="J52" s="17">
        <f t="shared" si="2"/>
        <v>1275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0.02</v>
      </c>
      <c r="H53" s="9">
        <f t="shared" si="0"/>
        <v>0</v>
      </c>
      <c r="I53" s="10">
        <f t="shared" si="1"/>
        <v>1</v>
      </c>
      <c r="J53" s="17">
        <f t="shared" si="2"/>
        <v>150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10.8</v>
      </c>
      <c r="H54" s="9">
        <f t="shared" si="0"/>
        <v>0</v>
      </c>
      <c r="I54" s="10">
        <f t="shared" si="1"/>
        <v>1</v>
      </c>
      <c r="J54" s="17">
        <f t="shared" si="2"/>
        <v>3255.0336000000002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22.88</v>
      </c>
      <c r="F55" s="9" t="s">
        <v>10</v>
      </c>
      <c r="G55" s="9">
        <v>22.88</v>
      </c>
      <c r="H55" s="9">
        <f t="shared" si="0"/>
        <v>0</v>
      </c>
      <c r="I55" s="10">
        <f t="shared" si="1"/>
        <v>1</v>
      </c>
      <c r="J55" s="17">
        <f t="shared" si="2"/>
        <v>6895.8489599999994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1.92</v>
      </c>
      <c r="F56" s="9" t="s">
        <v>10</v>
      </c>
      <c r="G56" s="9">
        <v>1.92</v>
      </c>
      <c r="H56" s="9">
        <f t="shared" si="0"/>
        <v>0</v>
      </c>
      <c r="I56" s="10">
        <f t="shared" si="1"/>
        <v>1</v>
      </c>
      <c r="J56" s="17">
        <f t="shared" si="2"/>
        <v>578.67264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f t="shared" si="0"/>
        <v>0</v>
      </c>
      <c r="I57" s="10">
        <f t="shared" si="1"/>
        <v>1</v>
      </c>
      <c r="J57" s="17">
        <f t="shared" si="2"/>
        <v>820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1.9750000000000001</v>
      </c>
      <c r="F58" s="9" t="s">
        <v>14</v>
      </c>
      <c r="G58" s="9">
        <v>1.98</v>
      </c>
      <c r="H58" s="9">
        <f t="shared" si="0"/>
        <v>-4.9999999999998934E-3</v>
      </c>
      <c r="I58" s="10">
        <f t="shared" si="1"/>
        <v>1.0025316455696203</v>
      </c>
      <c r="J58" s="17">
        <f t="shared" si="2"/>
        <v>445.5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7.0000000000000007E-2</v>
      </c>
      <c r="F59" s="9" t="s">
        <v>14</v>
      </c>
      <c r="G59" s="9">
        <v>7.0000000000000007E-2</v>
      </c>
      <c r="H59" s="9">
        <f t="shared" si="0"/>
        <v>0</v>
      </c>
      <c r="I59" s="10">
        <f t="shared" si="1"/>
        <v>1</v>
      </c>
      <c r="J59" s="17">
        <f t="shared" si="2"/>
        <v>105.00000000000001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43</v>
      </c>
      <c r="F60" s="9" t="s">
        <v>13</v>
      </c>
      <c r="G60" s="9">
        <v>43</v>
      </c>
      <c r="H60" s="9">
        <f t="shared" si="0"/>
        <v>0</v>
      </c>
      <c r="I60" s="10">
        <f t="shared" si="1"/>
        <v>1</v>
      </c>
      <c r="J60" s="17">
        <f t="shared" si="2"/>
        <v>2150</v>
      </c>
      <c r="K60" s="16"/>
      <c r="L60" s="17">
        <f t="shared" si="3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111.91200000000001</v>
      </c>
      <c r="F63" s="9" t="s">
        <v>10</v>
      </c>
      <c r="G63" s="9">
        <v>111.91</v>
      </c>
      <c r="H63" s="9">
        <f t="shared" si="0"/>
        <v>2.0000000000095497E-3</v>
      </c>
      <c r="I63" s="10">
        <f t="shared" si="1"/>
        <v>0.99998212881549775</v>
      </c>
      <c r="J63" s="17">
        <f t="shared" si="2"/>
        <v>21682.786319999999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123.14</v>
      </c>
      <c r="F64" s="9" t="s">
        <v>10</v>
      </c>
      <c r="G64" s="9">
        <v>120.45</v>
      </c>
      <c r="H64" s="9">
        <f t="shared" si="0"/>
        <v>2.6899999999999977</v>
      </c>
      <c r="I64" s="10">
        <f t="shared" si="1"/>
        <v>0.97815494559038496</v>
      </c>
      <c r="J64" s="17">
        <f t="shared" si="2"/>
        <v>23337.428400000001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62.701999999999998</v>
      </c>
      <c r="F65" s="9" t="s">
        <v>10</v>
      </c>
      <c r="G65" s="9">
        <v>62.7</v>
      </c>
      <c r="H65" s="9">
        <f t="shared" si="0"/>
        <v>1.9999999999953388E-3</v>
      </c>
      <c r="I65" s="10">
        <f t="shared" si="1"/>
        <v>0.99996810309081052</v>
      </c>
      <c r="J65" s="17">
        <f t="shared" si="2"/>
        <v>12148.250400000001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145</v>
      </c>
      <c r="C66" s="9">
        <v>133</v>
      </c>
      <c r="D66" s="9">
        <v>65.599999999999994</v>
      </c>
      <c r="E66" s="9">
        <v>30.49</v>
      </c>
      <c r="F66" s="9" t="s">
        <v>19</v>
      </c>
      <c r="G66" s="9">
        <v>30.49</v>
      </c>
      <c r="H66" s="9">
        <f t="shared" si="0"/>
        <v>0</v>
      </c>
      <c r="I66" s="10">
        <f t="shared" si="1"/>
        <v>1</v>
      </c>
      <c r="J66" s="17">
        <f t="shared" si="2"/>
        <v>2000.1439999999998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146</v>
      </c>
      <c r="C67" s="9">
        <v>137</v>
      </c>
      <c r="D67" s="9">
        <v>65.599999999999994</v>
      </c>
      <c r="E67" s="9">
        <v>46.88</v>
      </c>
      <c r="F67" s="9" t="s">
        <v>19</v>
      </c>
      <c r="G67" s="9">
        <v>46.88</v>
      </c>
      <c r="H67" s="9">
        <f t="shared" si="0"/>
        <v>0</v>
      </c>
      <c r="I67" s="10">
        <f t="shared" si="1"/>
        <v>1</v>
      </c>
      <c r="J67" s="17">
        <f t="shared" si="2"/>
        <v>3075.328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276</v>
      </c>
      <c r="C68" s="9">
        <v>138</v>
      </c>
      <c r="D68" s="9">
        <v>193.75200000000001</v>
      </c>
      <c r="E68" s="9">
        <v>10.135999999999999</v>
      </c>
      <c r="F68" s="9" t="s">
        <v>10</v>
      </c>
      <c r="G68" s="9">
        <v>10.14</v>
      </c>
      <c r="H68" s="9">
        <f t="shared" si="0"/>
        <v>-4.0000000000013358E-3</v>
      </c>
      <c r="I68" s="10">
        <f t="shared" si="1"/>
        <v>1.0003946329913183</v>
      </c>
      <c r="J68" s="17">
        <f t="shared" si="2"/>
        <v>1964.6452800000002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310</v>
      </c>
      <c r="C69" s="9">
        <v>139</v>
      </c>
      <c r="D69" s="9">
        <v>35</v>
      </c>
      <c r="E69" s="9">
        <v>268.5</v>
      </c>
      <c r="F69" s="9" t="s">
        <v>10</v>
      </c>
      <c r="G69" s="9">
        <v>268.5</v>
      </c>
      <c r="H69" s="9">
        <f t="shared" ref="H69:H150" si="4">E69-G69</f>
        <v>0</v>
      </c>
      <c r="I69" s="10">
        <f t="shared" ref="I69:I150" si="5">G69/E69</f>
        <v>1</v>
      </c>
      <c r="J69" s="17">
        <f t="shared" ref="J69:J168" si="6">D69*G69</f>
        <v>9397.5</v>
      </c>
      <c r="K69" s="16"/>
      <c r="L69" s="17">
        <f t="shared" ref="L69:L168" si="7">D69*E69*K69</f>
        <v>0</v>
      </c>
    </row>
    <row r="70" spans="1:12" x14ac:dyDescent="0.25">
      <c r="A70" s="9" t="s">
        <v>50</v>
      </c>
      <c r="B70" s="29" t="s">
        <v>147</v>
      </c>
      <c r="C70" s="9">
        <v>140</v>
      </c>
      <c r="D70" s="9">
        <v>8.0730000000000004</v>
      </c>
      <c r="E70" s="9">
        <v>348.5</v>
      </c>
      <c r="F70" s="9" t="s">
        <v>10</v>
      </c>
      <c r="G70" s="9">
        <v>348.5</v>
      </c>
      <c r="H70" s="9">
        <f t="shared" si="4"/>
        <v>0</v>
      </c>
      <c r="I70" s="10">
        <f t="shared" si="5"/>
        <v>1</v>
      </c>
      <c r="J70" s="17">
        <f t="shared" si="6"/>
        <v>2813.4405000000002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148</v>
      </c>
      <c r="C71" s="9">
        <v>142</v>
      </c>
      <c r="D71" s="9">
        <v>139.93199999999999</v>
      </c>
      <c r="E71" s="9">
        <v>60.55</v>
      </c>
      <c r="F71" s="9" t="s">
        <v>10</v>
      </c>
      <c r="G71" s="9">
        <v>60.55</v>
      </c>
      <c r="H71" s="9">
        <f t="shared" si="4"/>
        <v>0</v>
      </c>
      <c r="I71" s="10">
        <f t="shared" si="5"/>
        <v>1</v>
      </c>
      <c r="J71" s="17">
        <f t="shared" si="6"/>
        <v>8472.882599999999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0</v>
      </c>
      <c r="H72" s="9">
        <f t="shared" si="4"/>
        <v>166.76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150</v>
      </c>
      <c r="C73" s="9">
        <v>147</v>
      </c>
      <c r="D73" s="9">
        <v>193.75200000000001</v>
      </c>
      <c r="E73" s="9">
        <v>165.15100000000001</v>
      </c>
      <c r="F73" s="9" t="s">
        <v>10</v>
      </c>
      <c r="G73" s="9">
        <v>165.15</v>
      </c>
      <c r="H73" s="9">
        <f t="shared" si="4"/>
        <v>1.0000000000047748E-3</v>
      </c>
      <c r="I73" s="10">
        <f t="shared" si="5"/>
        <v>0.99999394493524107</v>
      </c>
      <c r="J73" s="17">
        <f t="shared" si="6"/>
        <v>31998.142800000001</v>
      </c>
      <c r="K73" s="16"/>
      <c r="L73" s="17">
        <f t="shared" si="7"/>
        <v>0</v>
      </c>
    </row>
    <row r="74" spans="1:12" x14ac:dyDescent="0.25">
      <c r="A74" s="9" t="s">
        <v>43</v>
      </c>
      <c r="B74" s="29" t="s">
        <v>151</v>
      </c>
      <c r="C74" s="9">
        <v>150</v>
      </c>
      <c r="D74" s="9">
        <v>12000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12000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152</v>
      </c>
      <c r="C75" s="9">
        <v>151</v>
      </c>
      <c r="D75" s="9">
        <v>139.93199999999999</v>
      </c>
      <c r="E75" s="9">
        <v>61.661999999999999</v>
      </c>
      <c r="F75" s="9" t="s">
        <v>10</v>
      </c>
      <c r="G75" s="9">
        <v>61.66</v>
      </c>
      <c r="H75" s="9">
        <f t="shared" si="4"/>
        <v>2.0000000000024443E-3</v>
      </c>
      <c r="I75" s="10">
        <f t="shared" si="5"/>
        <v>0.99996756511303553</v>
      </c>
      <c r="J75" s="17">
        <f t="shared" si="6"/>
        <v>8628.2071199999991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153</v>
      </c>
      <c r="C76" s="9">
        <v>152</v>
      </c>
      <c r="D76" s="9">
        <v>139.93199999999999</v>
      </c>
      <c r="E76" s="9">
        <v>175.88300000000001</v>
      </c>
      <c r="F76" s="9" t="s">
        <v>10</v>
      </c>
      <c r="G76" s="9">
        <v>0</v>
      </c>
      <c r="H76" s="9">
        <f t="shared" si="4"/>
        <v>175.88300000000001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154</v>
      </c>
      <c r="C77" s="9">
        <v>156</v>
      </c>
      <c r="D77" s="9">
        <v>193.75200000000001</v>
      </c>
      <c r="E77" s="9">
        <v>136.66999999999999</v>
      </c>
      <c r="F77" s="9" t="s">
        <v>10</v>
      </c>
      <c r="G77" s="9">
        <v>136.66999999999999</v>
      </c>
      <c r="H77" s="9">
        <f t="shared" si="4"/>
        <v>0</v>
      </c>
      <c r="I77" s="10">
        <f t="shared" si="5"/>
        <v>1</v>
      </c>
      <c r="J77" s="17">
        <f t="shared" si="6"/>
        <v>26480.08584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155</v>
      </c>
      <c r="C78" s="9">
        <v>160</v>
      </c>
      <c r="D78" s="9">
        <v>139.93199999999999</v>
      </c>
      <c r="E78" s="9">
        <v>8.8699999999999992</v>
      </c>
      <c r="F78" s="9" t="s">
        <v>10</v>
      </c>
      <c r="G78" s="9">
        <v>8.8699999999999992</v>
      </c>
      <c r="H78" s="9">
        <f t="shared" si="4"/>
        <v>0</v>
      </c>
      <c r="I78" s="10">
        <f t="shared" si="5"/>
        <v>1</v>
      </c>
      <c r="J78" s="17">
        <f t="shared" si="6"/>
        <v>1241.1968399999998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156</v>
      </c>
      <c r="C79" s="9">
        <v>161</v>
      </c>
      <c r="D79" s="9">
        <v>139.93199999999999</v>
      </c>
      <c r="E79" s="9">
        <v>36.94</v>
      </c>
      <c r="F79" s="9" t="s">
        <v>10</v>
      </c>
      <c r="G79" s="9">
        <v>0</v>
      </c>
      <c r="H79" s="9">
        <f t="shared" si="4"/>
        <v>36.94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157</v>
      </c>
      <c r="C80" s="9">
        <v>165</v>
      </c>
      <c r="D80" s="9">
        <v>193.75200000000001</v>
      </c>
      <c r="E80" s="9">
        <v>112.48</v>
      </c>
      <c r="F80" s="9" t="s">
        <v>10</v>
      </c>
      <c r="G80" s="9">
        <v>41.92</v>
      </c>
      <c r="H80" s="9">
        <f t="shared" si="4"/>
        <v>70.56</v>
      </c>
      <c r="I80" s="10">
        <f t="shared" si="5"/>
        <v>0.37268847795163584</v>
      </c>
      <c r="J80" s="17">
        <f t="shared" si="6"/>
        <v>8122.0838400000011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277</v>
      </c>
      <c r="C81" s="9">
        <v>169</v>
      </c>
      <c r="D81" s="9">
        <v>430.56</v>
      </c>
      <c r="E81" s="9">
        <v>42.484000000000002</v>
      </c>
      <c r="F81" s="9" t="s">
        <v>10</v>
      </c>
      <c r="G81" s="9">
        <v>42.48</v>
      </c>
      <c r="H81" s="9">
        <f t="shared" si="4"/>
        <v>4.0000000000048885E-3</v>
      </c>
      <c r="I81" s="10">
        <f t="shared" si="5"/>
        <v>0.99990584690707074</v>
      </c>
      <c r="J81" s="17">
        <f t="shared" si="6"/>
        <v>18290.1888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278</v>
      </c>
      <c r="C82" s="9">
        <v>172</v>
      </c>
      <c r="D82" s="9">
        <v>430.56</v>
      </c>
      <c r="E82" s="9">
        <v>78.966999999999999</v>
      </c>
      <c r="F82" s="9" t="s">
        <v>10</v>
      </c>
      <c r="G82" s="9">
        <v>78.97</v>
      </c>
      <c r="H82" s="9">
        <f t="shared" si="4"/>
        <v>-3.0000000000001137E-3</v>
      </c>
      <c r="I82" s="10">
        <f t="shared" si="5"/>
        <v>1.0000379905530159</v>
      </c>
      <c r="J82" s="17">
        <f t="shared" si="6"/>
        <v>34001.323199999999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279</v>
      </c>
      <c r="C83" s="9">
        <v>175</v>
      </c>
      <c r="D83" s="9">
        <v>215.28</v>
      </c>
      <c r="E83" s="9">
        <v>12.077</v>
      </c>
      <c r="F83" s="9" t="s">
        <v>10</v>
      </c>
      <c r="G83" s="9">
        <v>12.08</v>
      </c>
      <c r="H83" s="9">
        <f t="shared" si="4"/>
        <v>-3.0000000000001137E-3</v>
      </c>
      <c r="I83" s="10">
        <f t="shared" si="5"/>
        <v>1.0002484060611079</v>
      </c>
      <c r="J83" s="17">
        <f t="shared" si="6"/>
        <v>2600.5824000000002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177</v>
      </c>
      <c r="D84" s="9">
        <v>215.28</v>
      </c>
      <c r="E84" s="9">
        <v>23.225999999999999</v>
      </c>
      <c r="F84" s="9" t="s">
        <v>10</v>
      </c>
      <c r="G84" s="9">
        <v>23.23</v>
      </c>
      <c r="H84" s="9">
        <f t="shared" si="4"/>
        <v>-4.0000000000013358E-3</v>
      </c>
      <c r="I84" s="10">
        <f t="shared" si="5"/>
        <v>1.0001722207870491</v>
      </c>
      <c r="J84" s="17">
        <f t="shared" si="6"/>
        <v>5000.9544000000005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18</v>
      </c>
      <c r="F85" s="9" t="s">
        <v>13</v>
      </c>
      <c r="G85" s="9">
        <v>18</v>
      </c>
      <c r="H85" s="9">
        <f t="shared" si="4"/>
        <v>0</v>
      </c>
      <c r="I85" s="10">
        <f t="shared" si="5"/>
        <v>1</v>
      </c>
      <c r="J85" s="17">
        <f t="shared" si="6"/>
        <v>3600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29.914999999999999</v>
      </c>
      <c r="F86" s="9" t="s">
        <v>10</v>
      </c>
      <c r="G86" s="9">
        <v>29.92</v>
      </c>
      <c r="H86" s="9">
        <f t="shared" si="4"/>
        <v>-5.000000000002558E-3</v>
      </c>
      <c r="I86" s="10">
        <f t="shared" si="5"/>
        <v>1.0001671402306536</v>
      </c>
      <c r="J86" s="17">
        <f t="shared" si="6"/>
        <v>6441.1776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34.380000000000003</v>
      </c>
      <c r="F87" s="9" t="s">
        <v>10</v>
      </c>
      <c r="G87" s="9">
        <v>34.380000000000003</v>
      </c>
      <c r="H87" s="9">
        <f t="shared" si="4"/>
        <v>0</v>
      </c>
      <c r="I87" s="10">
        <f t="shared" si="5"/>
        <v>1</v>
      </c>
      <c r="J87" s="17">
        <f t="shared" si="6"/>
        <v>3330.7344000000003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362.31900000000002</v>
      </c>
      <c r="F88" s="9" t="s">
        <v>10</v>
      </c>
      <c r="G88" s="9">
        <v>362.32</v>
      </c>
      <c r="H88" s="9">
        <f t="shared" si="4"/>
        <v>-9.9999999997635314E-4</v>
      </c>
      <c r="I88" s="10">
        <f t="shared" si="5"/>
        <v>1.0000027599987855</v>
      </c>
      <c r="J88" s="17">
        <f t="shared" si="6"/>
        <v>5851.4679999999989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362.31900000000002</v>
      </c>
      <c r="F89" s="9" t="s">
        <v>10</v>
      </c>
      <c r="G89" s="9">
        <v>362.32</v>
      </c>
      <c r="H89" s="9">
        <f t="shared" si="4"/>
        <v>-9.9999999997635314E-4</v>
      </c>
      <c r="I89" s="10">
        <f t="shared" si="5"/>
        <v>1.0000027599987855</v>
      </c>
      <c r="J89" s="17">
        <f t="shared" si="6"/>
        <v>11700.03744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508.3612</v>
      </c>
      <c r="F90" s="9" t="s">
        <v>10</v>
      </c>
      <c r="G90" s="9">
        <v>508.36</v>
      </c>
      <c r="H90" s="9">
        <f t="shared" si="4"/>
        <v>1.1999999999829924E-3</v>
      </c>
      <c r="I90" s="10">
        <f t="shared" si="5"/>
        <v>0.9999976394736656</v>
      </c>
      <c r="J90" s="17">
        <f t="shared" si="6"/>
        <v>24623.941680000004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508.3612</v>
      </c>
      <c r="F91" s="9" t="s">
        <v>10</v>
      </c>
      <c r="G91" s="9">
        <v>508.36</v>
      </c>
      <c r="H91" s="9">
        <f t="shared" si="4"/>
        <v>1.1999999999829924E-3</v>
      </c>
      <c r="I91" s="10">
        <f t="shared" si="5"/>
        <v>0.9999976394736656</v>
      </c>
      <c r="J91" s="17">
        <f t="shared" si="6"/>
        <v>8210.0139999999992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508.3612</v>
      </c>
      <c r="F92" s="9" t="s">
        <v>10</v>
      </c>
      <c r="G92" s="9">
        <v>508.36</v>
      </c>
      <c r="H92" s="9">
        <f t="shared" si="4"/>
        <v>1.1999999999829924E-3</v>
      </c>
      <c r="I92" s="10">
        <f t="shared" si="5"/>
        <v>0.9999976394736656</v>
      </c>
      <c r="J92" s="17">
        <f t="shared" si="6"/>
        <v>13679.9676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18.16</v>
      </c>
      <c r="F93" s="9" t="s">
        <v>10</v>
      </c>
      <c r="G93" s="9">
        <v>18.16</v>
      </c>
      <c r="H93" s="9">
        <f t="shared" si="4"/>
        <v>0</v>
      </c>
      <c r="I93" s="10">
        <f t="shared" si="5"/>
        <v>1</v>
      </c>
      <c r="J93" s="17">
        <f t="shared" si="6"/>
        <v>5473.2787200000002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3</v>
      </c>
      <c r="H94" s="9">
        <f t="shared" si="4"/>
        <v>0</v>
      </c>
      <c r="I94" s="10">
        <f t="shared" si="5"/>
        <v>1</v>
      </c>
      <c r="J94" s="17">
        <f t="shared" si="6"/>
        <v>1350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14</v>
      </c>
      <c r="F95" s="9" t="s">
        <v>13</v>
      </c>
      <c r="G95" s="9">
        <v>14</v>
      </c>
      <c r="H95" s="9">
        <f t="shared" si="4"/>
        <v>0</v>
      </c>
      <c r="I95" s="10">
        <f t="shared" si="5"/>
        <v>1</v>
      </c>
      <c r="J95" s="17">
        <f t="shared" si="6"/>
        <v>4900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41.17</v>
      </c>
      <c r="F96" s="9" t="s">
        <v>19</v>
      </c>
      <c r="G96" s="9">
        <v>41.17</v>
      </c>
      <c r="H96" s="9">
        <f t="shared" si="4"/>
        <v>0</v>
      </c>
      <c r="I96" s="10">
        <f t="shared" si="5"/>
        <v>1</v>
      </c>
      <c r="J96" s="17">
        <f t="shared" si="6"/>
        <v>3375.94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103.53</v>
      </c>
      <c r="F97" s="9" t="s">
        <v>19</v>
      </c>
      <c r="G97" s="9">
        <v>103.53</v>
      </c>
      <c r="H97" s="9">
        <f t="shared" si="4"/>
        <v>0</v>
      </c>
      <c r="I97" s="10">
        <f t="shared" si="5"/>
        <v>1</v>
      </c>
      <c r="J97" s="17">
        <f t="shared" si="6"/>
        <v>3395.7839999999997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19.57</v>
      </c>
      <c r="F98" s="9" t="s">
        <v>19</v>
      </c>
      <c r="G98" s="9">
        <v>19.57</v>
      </c>
      <c r="H98" s="9">
        <f t="shared" si="4"/>
        <v>0</v>
      </c>
      <c r="I98" s="10">
        <f t="shared" si="5"/>
        <v>1</v>
      </c>
      <c r="J98" s="17">
        <f t="shared" si="6"/>
        <v>2567.5839999999998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4</v>
      </c>
      <c r="F99" s="9" t="s">
        <v>13</v>
      </c>
      <c r="G99" s="9">
        <v>0</v>
      </c>
      <c r="H99" s="9">
        <f t="shared" si="4"/>
        <v>4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178</v>
      </c>
      <c r="C100" s="9">
        <v>222</v>
      </c>
      <c r="D100" s="9">
        <v>1000</v>
      </c>
      <c r="E100" s="9">
        <v>4</v>
      </c>
      <c r="F100" s="9" t="s">
        <v>13</v>
      </c>
      <c r="G100" s="9">
        <v>2</v>
      </c>
      <c r="H100" s="9">
        <f t="shared" si="4"/>
        <v>2</v>
      </c>
      <c r="I100" s="10">
        <f t="shared" si="5"/>
        <v>0.5</v>
      </c>
      <c r="J100" s="17">
        <f t="shared" si="6"/>
        <v>2000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ref="H101" si="8">E101-G101</f>
        <v>0</v>
      </c>
      <c r="I101" s="10">
        <f t="shared" ref="I101" si="9">G101/E101</f>
        <v>1</v>
      </c>
      <c r="J101" s="17">
        <f t="shared" ref="J101" si="10">D101*G101</f>
        <v>4000</v>
      </c>
      <c r="K101" s="16"/>
      <c r="L101" s="17">
        <f t="shared" ref="L101" si="11">D101*E101*K101</f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51.68</v>
      </c>
      <c r="F102" s="9" t="s">
        <v>10</v>
      </c>
      <c r="G102" s="9">
        <v>46.51</v>
      </c>
      <c r="H102" s="9">
        <f t="shared" si="4"/>
        <v>5.1700000000000017</v>
      </c>
      <c r="I102" s="10">
        <f t="shared" si="5"/>
        <v>0.89996130030959753</v>
      </c>
      <c r="J102" s="17">
        <f t="shared" si="6"/>
        <v>8511.33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45.26</v>
      </c>
      <c r="F103" s="9" t="s">
        <v>19</v>
      </c>
      <c r="G103" s="9">
        <v>40.729999999999997</v>
      </c>
      <c r="H103" s="9">
        <f t="shared" si="4"/>
        <v>4.5300000000000011</v>
      </c>
      <c r="I103" s="10">
        <f t="shared" si="5"/>
        <v>0.89991162174105166</v>
      </c>
      <c r="J103" s="17">
        <f t="shared" si="6"/>
        <v>2003.9159999999999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43.7</v>
      </c>
      <c r="F104" s="9" t="s">
        <v>10</v>
      </c>
      <c r="G104" s="9">
        <v>39.33</v>
      </c>
      <c r="H104" s="9">
        <f t="shared" si="4"/>
        <v>4.3700000000000045</v>
      </c>
      <c r="I104" s="10">
        <f t="shared" si="5"/>
        <v>0.89999999999999991</v>
      </c>
      <c r="J104" s="17">
        <f t="shared" si="6"/>
        <v>7197.3899999999994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42.77</v>
      </c>
      <c r="F105" s="9" t="s">
        <v>19</v>
      </c>
      <c r="G105" s="9">
        <v>38.49</v>
      </c>
      <c r="H105" s="9">
        <f t="shared" si="4"/>
        <v>4.2800000000000011</v>
      </c>
      <c r="I105" s="10">
        <f t="shared" si="5"/>
        <v>0.89992985737666586</v>
      </c>
      <c r="J105" s="17">
        <f t="shared" si="6"/>
        <v>1893.7080000000003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2.12</v>
      </c>
      <c r="F106" s="9" t="s">
        <v>10</v>
      </c>
      <c r="G106" s="9">
        <v>1.91</v>
      </c>
      <c r="H106" s="9">
        <f t="shared" si="4"/>
        <v>0.21000000000000019</v>
      </c>
      <c r="I106" s="10">
        <f t="shared" si="5"/>
        <v>0.90094339622641506</v>
      </c>
      <c r="J106" s="17">
        <f t="shared" si="6"/>
        <v>349.53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4.1500000000000004</v>
      </c>
      <c r="F107" s="9" t="s">
        <v>19</v>
      </c>
      <c r="G107" s="9">
        <v>3.74</v>
      </c>
      <c r="H107" s="9">
        <f t="shared" si="4"/>
        <v>0.41000000000000014</v>
      </c>
      <c r="I107" s="10">
        <f t="shared" si="5"/>
        <v>0.90120481927710838</v>
      </c>
      <c r="J107" s="17">
        <f t="shared" si="6"/>
        <v>184.00800000000001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3.89</v>
      </c>
      <c r="F108" s="9" t="s">
        <v>10</v>
      </c>
      <c r="G108" s="9">
        <v>0</v>
      </c>
      <c r="H108" s="9">
        <f t="shared" si="4"/>
        <v>3.89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8.42</v>
      </c>
      <c r="F109" s="9" t="s">
        <v>19</v>
      </c>
      <c r="G109" s="9">
        <v>0</v>
      </c>
      <c r="H109" s="9">
        <f t="shared" si="4"/>
        <v>8.42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10.19</v>
      </c>
      <c r="F110" s="9" t="s">
        <v>10</v>
      </c>
      <c r="G110" s="9">
        <v>9.17</v>
      </c>
      <c r="H110" s="9">
        <f t="shared" si="4"/>
        <v>1.0199999999999996</v>
      </c>
      <c r="I110" s="10">
        <f t="shared" si="5"/>
        <v>0.89990186457311094</v>
      </c>
      <c r="J110" s="17">
        <f t="shared" si="6"/>
        <v>1678.11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13.87</v>
      </c>
      <c r="F111" s="9" t="s">
        <v>19</v>
      </c>
      <c r="G111" s="9">
        <v>12.48</v>
      </c>
      <c r="H111" s="9">
        <f t="shared" si="4"/>
        <v>1.3899999999999988</v>
      </c>
      <c r="I111" s="10">
        <f t="shared" si="5"/>
        <v>0.89978370583994238</v>
      </c>
      <c r="J111" s="17">
        <f t="shared" si="6"/>
        <v>614.01600000000008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11.38</v>
      </c>
      <c r="F112" s="9" t="s">
        <v>10</v>
      </c>
      <c r="G112" s="9">
        <v>0</v>
      </c>
      <c r="H112" s="9">
        <f t="shared" si="4"/>
        <v>11.38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1068.49</v>
      </c>
      <c r="F113" s="9" t="s">
        <v>23</v>
      </c>
      <c r="G113" s="9">
        <v>1068.49</v>
      </c>
      <c r="H113" s="9">
        <f t="shared" si="4"/>
        <v>0</v>
      </c>
      <c r="I113" s="10">
        <f t="shared" si="5"/>
        <v>1</v>
      </c>
      <c r="J113" s="17">
        <f t="shared" si="6"/>
        <v>2671.2249999999999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3.64</v>
      </c>
      <c r="F114" s="9" t="s">
        <v>10</v>
      </c>
      <c r="G114" s="9">
        <v>3.28</v>
      </c>
      <c r="H114" s="9">
        <f t="shared" si="4"/>
        <v>0.36000000000000032</v>
      </c>
      <c r="I114" s="10">
        <f t="shared" si="5"/>
        <v>0.90109890109890101</v>
      </c>
      <c r="J114" s="17">
        <f t="shared" si="6"/>
        <v>600.24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17.95</v>
      </c>
      <c r="F115" s="9" t="s">
        <v>10</v>
      </c>
      <c r="G115" s="9">
        <v>16.16</v>
      </c>
      <c r="H115" s="9">
        <f t="shared" si="4"/>
        <v>1.7899999999999991</v>
      </c>
      <c r="I115" s="10">
        <f t="shared" si="5"/>
        <v>0.90027855153203351</v>
      </c>
      <c r="J115" s="17">
        <f t="shared" si="6"/>
        <v>2957.28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7.22</v>
      </c>
      <c r="F116" s="9" t="s">
        <v>10</v>
      </c>
      <c r="G116" s="9">
        <v>6.5</v>
      </c>
      <c r="H116" s="9">
        <f t="shared" si="4"/>
        <v>0.71999999999999975</v>
      </c>
      <c r="I116" s="10">
        <f t="shared" si="5"/>
        <v>0.90027700831024937</v>
      </c>
      <c r="J116" s="17">
        <f t="shared" si="6"/>
        <v>1189.5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35.71</v>
      </c>
      <c r="F117" s="9" t="s">
        <v>10</v>
      </c>
      <c r="G117" s="9">
        <v>32.14</v>
      </c>
      <c r="H117" s="9">
        <f t="shared" si="4"/>
        <v>3.5700000000000003</v>
      </c>
      <c r="I117" s="10">
        <f t="shared" si="5"/>
        <v>0.90002800336040323</v>
      </c>
      <c r="J117" s="17">
        <f t="shared" si="6"/>
        <v>5881.62</v>
      </c>
      <c r="K117" s="16"/>
      <c r="L117" s="17">
        <f t="shared" si="7"/>
        <v>0</v>
      </c>
    </row>
    <row r="118" spans="1:12" x14ac:dyDescent="0.25">
      <c r="A118" s="9" t="s">
        <v>333</v>
      </c>
      <c r="B118" s="29" t="s">
        <v>179</v>
      </c>
      <c r="C118" s="9">
        <v>224</v>
      </c>
      <c r="D118" s="9">
        <v>183</v>
      </c>
      <c r="E118" s="9">
        <v>51.68</v>
      </c>
      <c r="F118" s="9" t="s">
        <v>10</v>
      </c>
      <c r="G118" s="9">
        <f t="shared" ref="G118:G129" si="12">E118</f>
        <v>51.68</v>
      </c>
      <c r="H118" s="9">
        <f t="shared" ref="H118:H132" si="13">E118-G118</f>
        <v>0</v>
      </c>
      <c r="I118" s="10">
        <f t="shared" ref="I118:I132" si="14">G118/E118</f>
        <v>1</v>
      </c>
      <c r="J118" s="17">
        <f t="shared" ref="J118:J132" si="15">D118*G118</f>
        <v>9457.44</v>
      </c>
      <c r="K118" s="16"/>
      <c r="L118" s="17">
        <f t="shared" si="7"/>
        <v>0</v>
      </c>
    </row>
    <row r="119" spans="1:12" x14ac:dyDescent="0.25">
      <c r="A119" s="9" t="s">
        <v>333</v>
      </c>
      <c r="B119" s="29" t="s">
        <v>180</v>
      </c>
      <c r="C119" s="9">
        <v>225</v>
      </c>
      <c r="D119" s="9">
        <v>49.2</v>
      </c>
      <c r="E119" s="9">
        <v>45.26</v>
      </c>
      <c r="F119" s="9" t="s">
        <v>19</v>
      </c>
      <c r="G119" s="9">
        <f t="shared" si="12"/>
        <v>45.26</v>
      </c>
      <c r="H119" s="9">
        <f t="shared" si="13"/>
        <v>0</v>
      </c>
      <c r="I119" s="10">
        <f t="shared" si="14"/>
        <v>1</v>
      </c>
      <c r="J119" s="17">
        <f t="shared" si="15"/>
        <v>2226.7919999999999</v>
      </c>
      <c r="K119" s="16"/>
      <c r="L119" s="17">
        <f t="shared" si="7"/>
        <v>0</v>
      </c>
    </row>
    <row r="120" spans="1:12" x14ac:dyDescent="0.25">
      <c r="A120" s="9" t="s">
        <v>333</v>
      </c>
      <c r="B120" s="29" t="s">
        <v>181</v>
      </c>
      <c r="C120" s="9">
        <v>226</v>
      </c>
      <c r="D120" s="9">
        <v>183</v>
      </c>
      <c r="E120" s="9">
        <v>43.7</v>
      </c>
      <c r="F120" s="9" t="s">
        <v>10</v>
      </c>
      <c r="G120" s="9">
        <f t="shared" si="12"/>
        <v>43.7</v>
      </c>
      <c r="H120" s="9">
        <f t="shared" si="13"/>
        <v>0</v>
      </c>
      <c r="I120" s="10">
        <f t="shared" si="14"/>
        <v>1</v>
      </c>
      <c r="J120" s="17">
        <f t="shared" si="15"/>
        <v>7997.1</v>
      </c>
      <c r="K120" s="16"/>
      <c r="L120" s="17">
        <f t="shared" si="7"/>
        <v>0</v>
      </c>
    </row>
    <row r="121" spans="1:12" x14ac:dyDescent="0.25">
      <c r="A121" s="9" t="s">
        <v>333</v>
      </c>
      <c r="B121" s="29" t="s">
        <v>182</v>
      </c>
      <c r="C121" s="9">
        <v>227</v>
      </c>
      <c r="D121" s="9">
        <v>49.2</v>
      </c>
      <c r="E121" s="9">
        <v>42.77</v>
      </c>
      <c r="F121" s="9" t="s">
        <v>19</v>
      </c>
      <c r="G121" s="9">
        <f t="shared" si="12"/>
        <v>42.77</v>
      </c>
      <c r="H121" s="9">
        <f t="shared" si="13"/>
        <v>0</v>
      </c>
      <c r="I121" s="10">
        <f t="shared" si="14"/>
        <v>1</v>
      </c>
      <c r="J121" s="17">
        <f t="shared" si="15"/>
        <v>2104.2840000000001</v>
      </c>
      <c r="K121" s="16"/>
      <c r="L121" s="17">
        <f t="shared" si="7"/>
        <v>0</v>
      </c>
    </row>
    <row r="122" spans="1:12" x14ac:dyDescent="0.25">
      <c r="A122" s="9" t="s">
        <v>333</v>
      </c>
      <c r="B122" s="29" t="s">
        <v>183</v>
      </c>
      <c r="C122" s="9">
        <v>228</v>
      </c>
      <c r="D122" s="9">
        <v>183</v>
      </c>
      <c r="E122" s="9">
        <v>2.12</v>
      </c>
      <c r="F122" s="9" t="s">
        <v>10</v>
      </c>
      <c r="G122" s="9">
        <f t="shared" si="12"/>
        <v>2.12</v>
      </c>
      <c r="H122" s="9">
        <f t="shared" si="13"/>
        <v>0</v>
      </c>
      <c r="I122" s="10">
        <f t="shared" si="14"/>
        <v>1</v>
      </c>
      <c r="J122" s="17">
        <f t="shared" si="15"/>
        <v>387.96000000000004</v>
      </c>
      <c r="K122" s="16"/>
      <c r="L122" s="17">
        <f t="shared" si="7"/>
        <v>0</v>
      </c>
    </row>
    <row r="123" spans="1:12" x14ac:dyDescent="0.25">
      <c r="A123" s="9" t="s">
        <v>333</v>
      </c>
      <c r="B123" s="29" t="s">
        <v>184</v>
      </c>
      <c r="C123" s="9">
        <v>229</v>
      </c>
      <c r="D123" s="9">
        <v>49.2</v>
      </c>
      <c r="E123" s="9">
        <v>4.1500000000000004</v>
      </c>
      <c r="F123" s="9" t="s">
        <v>19</v>
      </c>
      <c r="G123" s="9">
        <f t="shared" si="12"/>
        <v>4.1500000000000004</v>
      </c>
      <c r="H123" s="9">
        <f t="shared" si="13"/>
        <v>0</v>
      </c>
      <c r="I123" s="10">
        <f t="shared" si="14"/>
        <v>1</v>
      </c>
      <c r="J123" s="17">
        <f t="shared" si="15"/>
        <v>204.18000000000004</v>
      </c>
      <c r="K123" s="16"/>
      <c r="L123" s="17">
        <f t="shared" si="7"/>
        <v>0</v>
      </c>
    </row>
    <row r="124" spans="1:12" x14ac:dyDescent="0.25">
      <c r="A124" s="9" t="s">
        <v>333</v>
      </c>
      <c r="B124" s="29" t="s">
        <v>185</v>
      </c>
      <c r="C124" s="9">
        <v>230</v>
      </c>
      <c r="D124" s="9">
        <v>183</v>
      </c>
      <c r="E124" s="9">
        <v>3.89</v>
      </c>
      <c r="F124" s="9" t="s">
        <v>10</v>
      </c>
      <c r="G124" s="9">
        <f t="shared" si="12"/>
        <v>3.89</v>
      </c>
      <c r="H124" s="9">
        <f t="shared" si="13"/>
        <v>0</v>
      </c>
      <c r="I124" s="10">
        <f t="shared" si="14"/>
        <v>1</v>
      </c>
      <c r="J124" s="17">
        <f t="shared" si="15"/>
        <v>711.87</v>
      </c>
      <c r="K124" s="16"/>
      <c r="L124" s="17">
        <f t="shared" ref="L124:L132" si="16">D124*E124*K124</f>
        <v>0</v>
      </c>
    </row>
    <row r="125" spans="1:12" x14ac:dyDescent="0.25">
      <c r="A125" s="9" t="s">
        <v>333</v>
      </c>
      <c r="B125" s="29" t="s">
        <v>186</v>
      </c>
      <c r="C125" s="9">
        <v>231</v>
      </c>
      <c r="D125" s="9">
        <v>49.2</v>
      </c>
      <c r="E125" s="9">
        <v>8.42</v>
      </c>
      <c r="F125" s="9" t="s">
        <v>19</v>
      </c>
      <c r="G125" s="9">
        <f t="shared" si="12"/>
        <v>8.42</v>
      </c>
      <c r="H125" s="9">
        <f t="shared" si="13"/>
        <v>0</v>
      </c>
      <c r="I125" s="10">
        <f t="shared" si="14"/>
        <v>1</v>
      </c>
      <c r="J125" s="17">
        <f t="shared" si="15"/>
        <v>414.26400000000001</v>
      </c>
      <c r="K125" s="16"/>
      <c r="L125" s="17">
        <f t="shared" si="16"/>
        <v>0</v>
      </c>
    </row>
    <row r="126" spans="1:12" x14ac:dyDescent="0.25">
      <c r="A126" s="9" t="s">
        <v>333</v>
      </c>
      <c r="B126" s="29" t="s">
        <v>187</v>
      </c>
      <c r="C126" s="9">
        <v>232</v>
      </c>
      <c r="D126" s="9">
        <v>183</v>
      </c>
      <c r="E126" s="9">
        <v>10.19</v>
      </c>
      <c r="F126" s="9" t="s">
        <v>10</v>
      </c>
      <c r="G126" s="9">
        <f t="shared" si="12"/>
        <v>10.19</v>
      </c>
      <c r="H126" s="9">
        <f t="shared" si="13"/>
        <v>0</v>
      </c>
      <c r="I126" s="10">
        <f t="shared" si="14"/>
        <v>1</v>
      </c>
      <c r="J126" s="17">
        <f t="shared" si="15"/>
        <v>1864.77</v>
      </c>
      <c r="K126" s="16"/>
      <c r="L126" s="17">
        <f t="shared" si="16"/>
        <v>0</v>
      </c>
    </row>
    <row r="127" spans="1:12" x14ac:dyDescent="0.25">
      <c r="A127" s="9" t="s">
        <v>333</v>
      </c>
      <c r="B127" s="29" t="s">
        <v>188</v>
      </c>
      <c r="C127" s="9">
        <v>233</v>
      </c>
      <c r="D127" s="9">
        <v>49.2</v>
      </c>
      <c r="E127" s="9">
        <v>13.87</v>
      </c>
      <c r="F127" s="9" t="s">
        <v>19</v>
      </c>
      <c r="G127" s="9">
        <f t="shared" si="12"/>
        <v>13.87</v>
      </c>
      <c r="H127" s="9">
        <f t="shared" si="13"/>
        <v>0</v>
      </c>
      <c r="I127" s="10">
        <f t="shared" si="14"/>
        <v>1</v>
      </c>
      <c r="J127" s="17">
        <f t="shared" si="15"/>
        <v>682.404</v>
      </c>
      <c r="K127" s="16"/>
      <c r="L127" s="17">
        <f t="shared" si="16"/>
        <v>0</v>
      </c>
    </row>
    <row r="128" spans="1:12" x14ac:dyDescent="0.25">
      <c r="A128" s="9" t="s">
        <v>333</v>
      </c>
      <c r="B128" s="29" t="s">
        <v>189</v>
      </c>
      <c r="C128" s="9">
        <v>234</v>
      </c>
      <c r="D128" s="9">
        <v>183</v>
      </c>
      <c r="E128" s="9">
        <v>11.38</v>
      </c>
      <c r="F128" s="9" t="s">
        <v>10</v>
      </c>
      <c r="G128" s="9">
        <f t="shared" si="12"/>
        <v>11.38</v>
      </c>
      <c r="H128" s="9">
        <f t="shared" si="13"/>
        <v>0</v>
      </c>
      <c r="I128" s="10">
        <f t="shared" si="14"/>
        <v>1</v>
      </c>
      <c r="J128" s="17">
        <f t="shared" si="15"/>
        <v>2082.54</v>
      </c>
      <c r="K128" s="16"/>
      <c r="L128" s="17">
        <f t="shared" si="16"/>
        <v>0</v>
      </c>
    </row>
    <row r="129" spans="1:12" x14ac:dyDescent="0.25">
      <c r="A129" s="9" t="s">
        <v>333</v>
      </c>
      <c r="B129" s="29" t="s">
        <v>191</v>
      </c>
      <c r="C129" s="9">
        <v>237</v>
      </c>
      <c r="D129" s="9">
        <v>183</v>
      </c>
      <c r="E129" s="9">
        <v>3.64</v>
      </c>
      <c r="F129" s="9" t="s">
        <v>10</v>
      </c>
      <c r="G129" s="9">
        <f t="shared" si="12"/>
        <v>3.64</v>
      </c>
      <c r="H129" s="9">
        <f t="shared" si="13"/>
        <v>0</v>
      </c>
      <c r="I129" s="10">
        <f t="shared" si="14"/>
        <v>1</v>
      </c>
      <c r="J129" s="17">
        <f t="shared" si="15"/>
        <v>666.12</v>
      </c>
      <c r="K129" s="16"/>
      <c r="L129" s="17">
        <f t="shared" si="16"/>
        <v>0</v>
      </c>
    </row>
    <row r="130" spans="1:12" x14ac:dyDescent="0.25">
      <c r="A130" s="9" t="s">
        <v>333</v>
      </c>
      <c r="B130" s="29" t="s">
        <v>192</v>
      </c>
      <c r="C130" s="9">
        <v>238</v>
      </c>
      <c r="D130" s="9">
        <v>183</v>
      </c>
      <c r="E130" s="9">
        <v>17.95</v>
      </c>
      <c r="F130" s="9" t="s">
        <v>10</v>
      </c>
      <c r="G130" s="9">
        <v>16.16</v>
      </c>
      <c r="H130" s="9">
        <f t="shared" si="13"/>
        <v>1.7899999999999991</v>
      </c>
      <c r="I130" s="10">
        <f t="shared" si="14"/>
        <v>0.90027855153203351</v>
      </c>
      <c r="J130" s="17">
        <f t="shared" si="15"/>
        <v>2957.28</v>
      </c>
      <c r="K130" s="16"/>
      <c r="L130" s="17">
        <f t="shared" si="16"/>
        <v>0</v>
      </c>
    </row>
    <row r="131" spans="1:12" x14ac:dyDescent="0.25">
      <c r="A131" s="9" t="s">
        <v>333</v>
      </c>
      <c r="B131" s="29" t="s">
        <v>193</v>
      </c>
      <c r="C131" s="9">
        <v>239</v>
      </c>
      <c r="D131" s="9">
        <v>183</v>
      </c>
      <c r="E131" s="9">
        <v>7.22</v>
      </c>
      <c r="F131" s="9" t="s">
        <v>10</v>
      </c>
      <c r="G131" s="9">
        <f t="shared" ref="G131:G132" si="17">E131</f>
        <v>7.22</v>
      </c>
      <c r="H131" s="9">
        <f t="shared" si="13"/>
        <v>0</v>
      </c>
      <c r="I131" s="10">
        <f t="shared" si="14"/>
        <v>1</v>
      </c>
      <c r="J131" s="17">
        <f t="shared" si="15"/>
        <v>1321.26</v>
      </c>
      <c r="K131" s="16"/>
      <c r="L131" s="17">
        <f t="shared" si="16"/>
        <v>0</v>
      </c>
    </row>
    <row r="132" spans="1:12" x14ac:dyDescent="0.25">
      <c r="A132" s="9" t="s">
        <v>333</v>
      </c>
      <c r="B132" s="29" t="s">
        <v>194</v>
      </c>
      <c r="C132" s="9">
        <v>240</v>
      </c>
      <c r="D132" s="9">
        <v>183</v>
      </c>
      <c r="E132" s="9">
        <v>35.71</v>
      </c>
      <c r="F132" s="9" t="s">
        <v>10</v>
      </c>
      <c r="G132" s="9">
        <f t="shared" si="17"/>
        <v>35.71</v>
      </c>
      <c r="H132" s="9">
        <f t="shared" si="13"/>
        <v>0</v>
      </c>
      <c r="I132" s="10">
        <f t="shared" si="14"/>
        <v>1</v>
      </c>
      <c r="J132" s="17">
        <f t="shared" si="15"/>
        <v>6534.93</v>
      </c>
      <c r="K132" s="16"/>
      <c r="L132" s="17">
        <f t="shared" si="16"/>
        <v>0</v>
      </c>
    </row>
    <row r="133" spans="1:12" x14ac:dyDescent="0.25">
      <c r="A133" s="9" t="s">
        <v>21</v>
      </c>
      <c r="B133" s="29" t="s">
        <v>195</v>
      </c>
      <c r="C133" s="9">
        <v>243</v>
      </c>
      <c r="D133" s="9">
        <v>64.58</v>
      </c>
      <c r="E133" s="9">
        <v>131.57</v>
      </c>
      <c r="F133" s="9" t="s">
        <v>10</v>
      </c>
      <c r="G133" s="9">
        <v>131.57</v>
      </c>
      <c r="H133" s="9">
        <f t="shared" si="4"/>
        <v>0</v>
      </c>
      <c r="I133" s="10">
        <f t="shared" si="5"/>
        <v>1</v>
      </c>
      <c r="J133" s="17">
        <f t="shared" si="6"/>
        <v>8496.7905999999984</v>
      </c>
      <c r="K133" s="16"/>
      <c r="L133" s="17">
        <f t="shared" si="7"/>
        <v>0</v>
      </c>
    </row>
    <row r="134" spans="1:12" x14ac:dyDescent="0.25">
      <c r="A134" s="9" t="s">
        <v>18</v>
      </c>
      <c r="B134" s="29" t="s">
        <v>196</v>
      </c>
      <c r="C134" s="9">
        <v>246</v>
      </c>
      <c r="D134" s="9">
        <v>14000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14000</v>
      </c>
      <c r="K134" s="16"/>
      <c r="L134" s="17">
        <f t="shared" si="7"/>
        <v>0</v>
      </c>
    </row>
    <row r="135" spans="1:12" x14ac:dyDescent="0.25">
      <c r="A135" s="9" t="s">
        <v>18</v>
      </c>
      <c r="B135" s="29" t="s">
        <v>273</v>
      </c>
      <c r="C135" s="9">
        <v>247</v>
      </c>
      <c r="D135" s="9">
        <v>600</v>
      </c>
      <c r="E135" s="9">
        <v>1</v>
      </c>
      <c r="F135" s="9" t="s">
        <v>13</v>
      </c>
      <c r="G135" s="9">
        <v>1</v>
      </c>
      <c r="H135" s="9">
        <f t="shared" si="4"/>
        <v>0</v>
      </c>
      <c r="I135" s="10">
        <f t="shared" ref="I135" si="18">(G135/E135)</f>
        <v>1</v>
      </c>
      <c r="J135" s="18">
        <f t="shared" ref="J135" si="19">D135*E135*I135</f>
        <v>600</v>
      </c>
      <c r="K135" s="10"/>
      <c r="L135" s="18">
        <f t="shared" si="7"/>
        <v>0</v>
      </c>
    </row>
    <row r="136" spans="1:12" x14ac:dyDescent="0.25">
      <c r="A136" s="9" t="s">
        <v>18</v>
      </c>
      <c r="B136" s="29" t="s">
        <v>197</v>
      </c>
      <c r="C136" s="9">
        <v>248</v>
      </c>
      <c r="D136" s="9">
        <v>2000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2000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198</v>
      </c>
      <c r="C137" s="9">
        <v>250</v>
      </c>
      <c r="D137" s="9">
        <v>9000</v>
      </c>
      <c r="E137" s="9">
        <v>1</v>
      </c>
      <c r="F137" s="9" t="s">
        <v>12</v>
      </c>
      <c r="G137" s="9">
        <v>0</v>
      </c>
      <c r="H137" s="9">
        <f t="shared" si="4"/>
        <v>1</v>
      </c>
      <c r="I137" s="10">
        <f t="shared" si="5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24</v>
      </c>
      <c r="B138" s="29" t="s">
        <v>199</v>
      </c>
      <c r="C138" s="9">
        <v>251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6000</v>
      </c>
      <c r="K138" s="16"/>
      <c r="L138" s="17">
        <f t="shared" si="7"/>
        <v>0</v>
      </c>
    </row>
    <row r="139" spans="1:12" x14ac:dyDescent="0.25">
      <c r="A139" s="9" t="s">
        <v>24</v>
      </c>
      <c r="B139" s="29" t="s">
        <v>200</v>
      </c>
      <c r="C139" s="9">
        <v>253</v>
      </c>
      <c r="D139" s="9">
        <v>500</v>
      </c>
      <c r="E139" s="9">
        <v>1</v>
      </c>
      <c r="F139" s="9" t="s">
        <v>12</v>
      </c>
      <c r="G139" s="9">
        <v>0</v>
      </c>
      <c r="H139" s="9">
        <f t="shared" si="4"/>
        <v>1</v>
      </c>
      <c r="I139" s="10">
        <f t="shared" si="5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24</v>
      </c>
      <c r="B140" s="29" t="s">
        <v>25</v>
      </c>
      <c r="C140" s="9">
        <v>254</v>
      </c>
      <c r="D140" s="9">
        <v>4000</v>
      </c>
      <c r="E140" s="9">
        <v>1</v>
      </c>
      <c r="F140" s="9" t="s">
        <v>12</v>
      </c>
      <c r="G140" s="9">
        <v>0</v>
      </c>
      <c r="H140" s="9">
        <f t="shared" si="4"/>
        <v>1</v>
      </c>
      <c r="I140" s="10">
        <f t="shared" si="5"/>
        <v>0</v>
      </c>
      <c r="J140" s="17">
        <f t="shared" si="6"/>
        <v>0</v>
      </c>
      <c r="K140" s="16"/>
      <c r="L140" s="17">
        <f t="shared" si="7"/>
        <v>0</v>
      </c>
    </row>
    <row r="141" spans="1:12" x14ac:dyDescent="0.25">
      <c r="A141" s="9" t="s">
        <v>24</v>
      </c>
      <c r="B141" s="29" t="s">
        <v>201</v>
      </c>
      <c r="C141" s="9">
        <v>255</v>
      </c>
      <c r="D141" s="9">
        <v>6000</v>
      </c>
      <c r="E141" s="9">
        <v>1</v>
      </c>
      <c r="F141" s="9" t="s">
        <v>12</v>
      </c>
      <c r="G141" s="9">
        <v>1</v>
      </c>
      <c r="H141" s="9">
        <f t="shared" si="4"/>
        <v>0</v>
      </c>
      <c r="I141" s="10">
        <f t="shared" si="5"/>
        <v>1</v>
      </c>
      <c r="J141" s="17">
        <f t="shared" si="6"/>
        <v>6000</v>
      </c>
      <c r="K141" s="16"/>
      <c r="L141" s="17">
        <f t="shared" si="7"/>
        <v>0</v>
      </c>
    </row>
    <row r="142" spans="1:12" x14ac:dyDescent="0.25">
      <c r="A142" s="9" t="s">
        <v>24</v>
      </c>
      <c r="B142" s="29" t="s">
        <v>202</v>
      </c>
      <c r="C142" s="9">
        <v>257</v>
      </c>
      <c r="D142" s="9">
        <v>1800</v>
      </c>
      <c r="E142" s="9">
        <v>1</v>
      </c>
      <c r="F142" s="9" t="s">
        <v>12</v>
      </c>
      <c r="G142" s="9">
        <v>0</v>
      </c>
      <c r="H142" s="9">
        <f t="shared" si="4"/>
        <v>1</v>
      </c>
      <c r="I142" s="10">
        <f t="shared" si="5"/>
        <v>0</v>
      </c>
      <c r="J142" s="17">
        <f t="shared" si="6"/>
        <v>0</v>
      </c>
      <c r="K142" s="16"/>
      <c r="L142" s="17">
        <f t="shared" si="7"/>
        <v>0</v>
      </c>
    </row>
    <row r="143" spans="1:12" x14ac:dyDescent="0.25">
      <c r="A143" s="9" t="s">
        <v>24</v>
      </c>
      <c r="B143" s="29" t="s">
        <v>203</v>
      </c>
      <c r="C143" s="9">
        <v>258</v>
      </c>
      <c r="D143" s="9">
        <v>2000</v>
      </c>
      <c r="E143" s="9">
        <v>1</v>
      </c>
      <c r="F143" s="9" t="s">
        <v>12</v>
      </c>
      <c r="G143" s="9">
        <v>0</v>
      </c>
      <c r="H143" s="9">
        <f t="shared" si="4"/>
        <v>1</v>
      </c>
      <c r="I143" s="10">
        <f t="shared" si="5"/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26</v>
      </c>
      <c r="B144" s="29" t="s">
        <v>204</v>
      </c>
      <c r="C144" s="9">
        <v>260</v>
      </c>
      <c r="D144" s="9">
        <v>5535</v>
      </c>
      <c r="E144" s="9">
        <v>21.62</v>
      </c>
      <c r="F144" s="9" t="s">
        <v>19</v>
      </c>
      <c r="G144" s="9">
        <v>21.62</v>
      </c>
      <c r="H144" s="9">
        <f t="shared" si="4"/>
        <v>0</v>
      </c>
      <c r="I144" s="10">
        <f t="shared" si="5"/>
        <v>1</v>
      </c>
      <c r="J144" s="17">
        <f t="shared" si="6"/>
        <v>119666.70000000001</v>
      </c>
      <c r="K144" s="16"/>
      <c r="L144" s="17">
        <f t="shared" si="7"/>
        <v>0</v>
      </c>
    </row>
    <row r="145" spans="1:12" x14ac:dyDescent="0.25">
      <c r="A145" s="9" t="s">
        <v>27</v>
      </c>
      <c r="B145" s="29" t="s">
        <v>205</v>
      </c>
      <c r="C145" s="9">
        <v>262</v>
      </c>
      <c r="D145" s="9">
        <v>450</v>
      </c>
      <c r="E145" s="9">
        <v>3</v>
      </c>
      <c r="F145" s="9" t="s">
        <v>13</v>
      </c>
      <c r="G145" s="9">
        <v>3</v>
      </c>
      <c r="H145" s="9">
        <f t="shared" si="4"/>
        <v>0</v>
      </c>
      <c r="I145" s="10">
        <f t="shared" si="5"/>
        <v>1</v>
      </c>
      <c r="J145" s="17">
        <f t="shared" si="6"/>
        <v>1350</v>
      </c>
      <c r="K145" s="16"/>
      <c r="L145" s="17">
        <f t="shared" si="7"/>
        <v>0</v>
      </c>
    </row>
    <row r="146" spans="1:12" x14ac:dyDescent="0.25">
      <c r="A146" s="9" t="s">
        <v>28</v>
      </c>
      <c r="B146" s="29" t="s">
        <v>206</v>
      </c>
      <c r="C146" s="9">
        <v>263</v>
      </c>
      <c r="D146" s="9">
        <v>14832</v>
      </c>
      <c r="E146" s="9">
        <v>1</v>
      </c>
      <c r="F146" s="9" t="s">
        <v>12</v>
      </c>
      <c r="G146" s="9">
        <v>1</v>
      </c>
      <c r="H146" s="9">
        <f t="shared" si="4"/>
        <v>0</v>
      </c>
      <c r="I146" s="10">
        <f t="shared" si="5"/>
        <v>1</v>
      </c>
      <c r="J146" s="17">
        <f t="shared" si="6"/>
        <v>14832</v>
      </c>
      <c r="K146" s="16"/>
      <c r="L146" s="17">
        <f t="shared" si="7"/>
        <v>0</v>
      </c>
    </row>
    <row r="147" spans="1:12" x14ac:dyDescent="0.25">
      <c r="A147" s="9" t="s">
        <v>27</v>
      </c>
      <c r="B147" s="29" t="s">
        <v>207</v>
      </c>
      <c r="C147" s="9">
        <v>264</v>
      </c>
      <c r="D147" s="9">
        <v>1500</v>
      </c>
      <c r="E147" s="9">
        <v>1</v>
      </c>
      <c r="F147" s="9" t="s">
        <v>12</v>
      </c>
      <c r="G147" s="9">
        <v>1</v>
      </c>
      <c r="H147" s="9">
        <f t="shared" si="4"/>
        <v>0</v>
      </c>
      <c r="I147" s="10">
        <f t="shared" si="5"/>
        <v>1</v>
      </c>
      <c r="J147" s="17">
        <f t="shared" si="6"/>
        <v>1500</v>
      </c>
      <c r="K147" s="16"/>
      <c r="L147" s="17">
        <f t="shared" si="7"/>
        <v>0</v>
      </c>
    </row>
    <row r="148" spans="1:12" x14ac:dyDescent="0.25">
      <c r="A148" s="9" t="s">
        <v>29</v>
      </c>
      <c r="B148" s="29" t="s">
        <v>210</v>
      </c>
      <c r="C148" s="9">
        <v>272</v>
      </c>
      <c r="D148" s="9">
        <v>12000</v>
      </c>
      <c r="E148" s="9">
        <v>1</v>
      </c>
      <c r="F148" s="9" t="s">
        <v>12</v>
      </c>
      <c r="G148" s="9">
        <v>1</v>
      </c>
      <c r="H148" s="9">
        <f t="shared" si="4"/>
        <v>0</v>
      </c>
      <c r="I148" s="10">
        <f t="shared" si="5"/>
        <v>1</v>
      </c>
      <c r="J148" s="17">
        <f t="shared" si="6"/>
        <v>12000</v>
      </c>
      <c r="K148" s="16"/>
      <c r="L148" s="17">
        <f t="shared" si="7"/>
        <v>0</v>
      </c>
    </row>
    <row r="149" spans="1:12" x14ac:dyDescent="0.25">
      <c r="A149" s="9" t="s">
        <v>24</v>
      </c>
      <c r="B149" s="29" t="s">
        <v>233</v>
      </c>
      <c r="C149" s="9">
        <v>273</v>
      </c>
      <c r="D149" s="9">
        <v>1500</v>
      </c>
      <c r="E149" s="9">
        <v>1</v>
      </c>
      <c r="F149" s="9" t="s">
        <v>12</v>
      </c>
      <c r="G149" s="9">
        <v>1</v>
      </c>
      <c r="H149" s="9">
        <f t="shared" si="4"/>
        <v>0</v>
      </c>
      <c r="I149" s="10">
        <f t="shared" si="5"/>
        <v>1</v>
      </c>
      <c r="J149" s="17">
        <f t="shared" si="6"/>
        <v>1500</v>
      </c>
      <c r="K149" s="16"/>
      <c r="L149" s="17">
        <f t="shared" si="7"/>
        <v>0</v>
      </c>
    </row>
    <row r="150" spans="1:12" x14ac:dyDescent="0.25">
      <c r="A150" s="9" t="s">
        <v>30</v>
      </c>
      <c r="B150" s="29" t="s">
        <v>214</v>
      </c>
      <c r="C150" s="9">
        <v>277</v>
      </c>
      <c r="D150" s="9">
        <v>34</v>
      </c>
      <c r="E150" s="9">
        <v>76.528999999999996</v>
      </c>
      <c r="F150" s="9" t="s">
        <v>31</v>
      </c>
      <c r="G150" s="9">
        <v>76.53</v>
      </c>
      <c r="H150" s="9">
        <f t="shared" si="4"/>
        <v>-1.0000000000047748E-3</v>
      </c>
      <c r="I150" s="10">
        <f t="shared" si="5"/>
        <v>1.0000130669419436</v>
      </c>
      <c r="J150" s="17">
        <f t="shared" si="6"/>
        <v>2602.02</v>
      </c>
      <c r="K150" s="16"/>
      <c r="L150" s="17">
        <f t="shared" si="7"/>
        <v>0</v>
      </c>
    </row>
    <row r="151" spans="1:12" x14ac:dyDescent="0.25">
      <c r="A151" s="9" t="s">
        <v>30</v>
      </c>
      <c r="B151" s="29" t="s">
        <v>215</v>
      </c>
      <c r="C151" s="9">
        <v>278</v>
      </c>
      <c r="D151" s="9">
        <v>77</v>
      </c>
      <c r="E151" s="9">
        <v>29.302600000000002</v>
      </c>
      <c r="F151" s="9" t="s">
        <v>31</v>
      </c>
      <c r="G151" s="9">
        <v>29.3</v>
      </c>
      <c r="H151" s="9">
        <f t="shared" ref="H151:H171" si="20">E151-G151</f>
        <v>2.6000000000010459E-3</v>
      </c>
      <c r="I151" s="10">
        <f t="shared" ref="I151:I171" si="21">G151/E151</f>
        <v>0.99991127067222696</v>
      </c>
      <c r="J151" s="17">
        <f t="shared" si="6"/>
        <v>2256.1</v>
      </c>
      <c r="K151" s="16"/>
      <c r="L151" s="17">
        <f t="shared" si="7"/>
        <v>0</v>
      </c>
    </row>
    <row r="152" spans="1:12" x14ac:dyDescent="0.25">
      <c r="A152" s="9" t="s">
        <v>30</v>
      </c>
      <c r="B152" s="29" t="s">
        <v>216</v>
      </c>
      <c r="C152" s="9">
        <v>279</v>
      </c>
      <c r="D152" s="9">
        <v>23</v>
      </c>
      <c r="E152" s="9">
        <v>66</v>
      </c>
      <c r="F152" s="9" t="s">
        <v>23</v>
      </c>
      <c r="G152" s="9">
        <v>66</v>
      </c>
      <c r="H152" s="9">
        <f t="shared" si="20"/>
        <v>0</v>
      </c>
      <c r="I152" s="10">
        <f t="shared" si="21"/>
        <v>1</v>
      </c>
      <c r="J152" s="17">
        <f t="shared" si="6"/>
        <v>1518</v>
      </c>
      <c r="K152" s="16"/>
      <c r="L152" s="17">
        <f t="shared" si="7"/>
        <v>0</v>
      </c>
    </row>
    <row r="153" spans="1:12" x14ac:dyDescent="0.25">
      <c r="A153" s="9" t="s">
        <v>30</v>
      </c>
      <c r="B153" s="29" t="s">
        <v>217</v>
      </c>
      <c r="C153" s="9">
        <v>280</v>
      </c>
      <c r="D153" s="9">
        <v>151</v>
      </c>
      <c r="E153" s="9">
        <v>17.375499999999999</v>
      </c>
      <c r="F153" s="9" t="s">
        <v>31</v>
      </c>
      <c r="G153" s="9">
        <v>17.38</v>
      </c>
      <c r="H153" s="9">
        <f t="shared" si="20"/>
        <v>-4.5000000000001705E-3</v>
      </c>
      <c r="I153" s="10">
        <f t="shared" si="21"/>
        <v>1.0002589853529396</v>
      </c>
      <c r="J153" s="17">
        <f t="shared" si="6"/>
        <v>2624.3799999999997</v>
      </c>
      <c r="K153" s="16"/>
      <c r="L153" s="17">
        <f t="shared" si="7"/>
        <v>0</v>
      </c>
    </row>
    <row r="154" spans="1:12" x14ac:dyDescent="0.25">
      <c r="A154" s="9" t="s">
        <v>22</v>
      </c>
      <c r="B154" s="29" t="s">
        <v>218</v>
      </c>
      <c r="C154" s="9">
        <v>282</v>
      </c>
      <c r="D154" s="9">
        <v>350</v>
      </c>
      <c r="E154" s="9">
        <v>1</v>
      </c>
      <c r="F154" s="9" t="s">
        <v>12</v>
      </c>
      <c r="G154" s="9">
        <v>0</v>
      </c>
      <c r="H154" s="9">
        <f t="shared" si="20"/>
        <v>1</v>
      </c>
      <c r="I154" s="10">
        <f t="shared" si="21"/>
        <v>0</v>
      </c>
      <c r="J154" s="17">
        <f t="shared" si="6"/>
        <v>0</v>
      </c>
      <c r="K154" s="16"/>
      <c r="L154" s="17">
        <f t="shared" si="7"/>
        <v>0</v>
      </c>
    </row>
    <row r="155" spans="1:12" x14ac:dyDescent="0.25">
      <c r="A155" s="9" t="s">
        <v>21</v>
      </c>
      <c r="B155" s="29" t="s">
        <v>219</v>
      </c>
      <c r="C155" s="9">
        <v>283</v>
      </c>
      <c r="D155" s="9">
        <v>400</v>
      </c>
      <c r="E155" s="9">
        <v>1</v>
      </c>
      <c r="F155" s="9" t="s">
        <v>12</v>
      </c>
      <c r="G155" s="9">
        <v>1</v>
      </c>
      <c r="H155" s="9">
        <f t="shared" si="20"/>
        <v>0</v>
      </c>
      <c r="I155" s="10">
        <f t="shared" si="21"/>
        <v>1</v>
      </c>
      <c r="J155" s="17">
        <f t="shared" si="6"/>
        <v>400</v>
      </c>
      <c r="K155" s="16"/>
      <c r="L155" s="17">
        <f t="shared" si="7"/>
        <v>0</v>
      </c>
    </row>
    <row r="156" spans="1:12" x14ac:dyDescent="0.25">
      <c r="A156" s="9" t="s">
        <v>34</v>
      </c>
      <c r="B156" s="29" t="s">
        <v>313</v>
      </c>
      <c r="C156" s="9">
        <v>287</v>
      </c>
      <c r="D156" s="9">
        <v>800</v>
      </c>
      <c r="E156" s="9">
        <v>1</v>
      </c>
      <c r="F156" s="9" t="s">
        <v>13</v>
      </c>
      <c r="G156" s="9">
        <v>1</v>
      </c>
      <c r="H156" s="9">
        <f t="shared" si="20"/>
        <v>0</v>
      </c>
      <c r="I156" s="10">
        <f t="shared" si="21"/>
        <v>1</v>
      </c>
      <c r="J156" s="17">
        <f t="shared" si="6"/>
        <v>800</v>
      </c>
      <c r="K156" s="16"/>
      <c r="L156" s="17">
        <f t="shared" si="7"/>
        <v>0</v>
      </c>
    </row>
    <row r="157" spans="1:12" x14ac:dyDescent="0.25">
      <c r="A157" s="9" t="s">
        <v>67</v>
      </c>
      <c r="B157" s="29" t="s">
        <v>274</v>
      </c>
      <c r="C157" s="9">
        <v>289</v>
      </c>
      <c r="D157" s="9">
        <v>75</v>
      </c>
      <c r="E157" s="9">
        <v>37</v>
      </c>
      <c r="F157" s="9" t="s">
        <v>31</v>
      </c>
      <c r="G157" s="9">
        <v>0</v>
      </c>
      <c r="H157" s="9">
        <f t="shared" si="20"/>
        <v>37</v>
      </c>
      <c r="I157" s="10">
        <f t="shared" si="21"/>
        <v>0</v>
      </c>
      <c r="J157" s="17">
        <f t="shared" si="6"/>
        <v>0</v>
      </c>
      <c r="K157" s="16"/>
      <c r="L157" s="17">
        <f t="shared" si="7"/>
        <v>0</v>
      </c>
    </row>
    <row r="158" spans="1:12" x14ac:dyDescent="0.25">
      <c r="A158" s="9" t="s">
        <v>24</v>
      </c>
      <c r="B158" s="29" t="s">
        <v>289</v>
      </c>
      <c r="C158" s="9">
        <v>352</v>
      </c>
      <c r="D158" s="9">
        <v>1</v>
      </c>
      <c r="E158" s="9">
        <v>1</v>
      </c>
      <c r="F158" s="9" t="s">
        <v>12</v>
      </c>
      <c r="G158" s="9">
        <v>0</v>
      </c>
      <c r="H158" s="9">
        <f t="shared" si="20"/>
        <v>1</v>
      </c>
      <c r="I158" s="10">
        <f t="shared" si="21"/>
        <v>0</v>
      </c>
      <c r="J158" s="17">
        <f t="shared" si="6"/>
        <v>0</v>
      </c>
      <c r="K158" s="16"/>
      <c r="L158" s="17">
        <f t="shared" si="7"/>
        <v>0</v>
      </c>
    </row>
    <row r="159" spans="1:12" x14ac:dyDescent="0.25">
      <c r="A159" s="9" t="s">
        <v>42</v>
      </c>
      <c r="B159" s="29" t="s">
        <v>352</v>
      </c>
      <c r="C159" s="9">
        <v>361</v>
      </c>
      <c r="D159" s="9">
        <v>301.392</v>
      </c>
      <c r="E159" s="9">
        <v>17.088509999999999</v>
      </c>
      <c r="F159" s="9" t="s">
        <v>23</v>
      </c>
      <c r="G159" s="9">
        <v>17.09</v>
      </c>
      <c r="H159" s="9">
        <f t="shared" si="20"/>
        <v>-1.4900000000004354E-3</v>
      </c>
      <c r="I159" s="10">
        <f t="shared" si="21"/>
        <v>1.0000871930905622</v>
      </c>
      <c r="J159" s="17">
        <f t="shared" si="6"/>
        <v>5150.78928</v>
      </c>
      <c r="K159" s="16"/>
      <c r="L159" s="17">
        <f t="shared" si="7"/>
        <v>0</v>
      </c>
    </row>
    <row r="160" spans="1:12" x14ac:dyDescent="0.25">
      <c r="A160" s="9" t="s">
        <v>21</v>
      </c>
      <c r="B160" s="29" t="s">
        <v>301</v>
      </c>
      <c r="C160" s="9">
        <v>384</v>
      </c>
      <c r="D160" s="9">
        <v>15000</v>
      </c>
      <c r="E160" s="9">
        <v>1</v>
      </c>
      <c r="F160" s="9" t="s">
        <v>12</v>
      </c>
      <c r="G160" s="9">
        <v>1</v>
      </c>
      <c r="H160" s="9">
        <f t="shared" si="20"/>
        <v>0</v>
      </c>
      <c r="I160" s="10">
        <f t="shared" si="21"/>
        <v>1</v>
      </c>
      <c r="J160" s="17">
        <f t="shared" si="6"/>
        <v>15000</v>
      </c>
      <c r="K160" s="16"/>
      <c r="L160" s="17">
        <f t="shared" si="7"/>
        <v>0</v>
      </c>
    </row>
    <row r="161" spans="1:12" x14ac:dyDescent="0.25">
      <c r="A161" s="9" t="s">
        <v>21</v>
      </c>
      <c r="B161" s="29" t="s">
        <v>258</v>
      </c>
      <c r="C161" s="9">
        <v>415</v>
      </c>
      <c r="D161" s="9">
        <v>48.438000000000002</v>
      </c>
      <c r="E161" s="9">
        <v>96.573999999999998</v>
      </c>
      <c r="F161" s="9" t="s">
        <v>10</v>
      </c>
      <c r="G161" s="9">
        <v>96.57</v>
      </c>
      <c r="H161" s="9">
        <f t="shared" si="20"/>
        <v>4.0000000000048885E-3</v>
      </c>
      <c r="I161" s="10">
        <f t="shared" si="21"/>
        <v>0.99995858098452994</v>
      </c>
      <c r="J161" s="17">
        <f t="shared" si="6"/>
        <v>4677.6576599999999</v>
      </c>
      <c r="K161" s="16"/>
      <c r="L161" s="17">
        <f t="shared" si="7"/>
        <v>0</v>
      </c>
    </row>
    <row r="162" spans="1:12" x14ac:dyDescent="0.25">
      <c r="A162" s="9" t="s">
        <v>21</v>
      </c>
      <c r="B162" s="29" t="s">
        <v>259</v>
      </c>
      <c r="C162" s="9">
        <v>416</v>
      </c>
      <c r="D162" s="9">
        <v>16.149999999999999</v>
      </c>
      <c r="E162" s="9">
        <v>96.573999999999998</v>
      </c>
      <c r="F162" s="9" t="s">
        <v>10</v>
      </c>
      <c r="G162" s="9">
        <v>96.57</v>
      </c>
      <c r="H162" s="9">
        <f t="shared" si="20"/>
        <v>4.0000000000048885E-3</v>
      </c>
      <c r="I162" s="10">
        <f t="shared" si="21"/>
        <v>0.99995858098452994</v>
      </c>
      <c r="J162" s="17">
        <f t="shared" si="6"/>
        <v>1559.6054999999997</v>
      </c>
      <c r="K162" s="16"/>
      <c r="L162" s="17">
        <f t="shared" si="7"/>
        <v>0</v>
      </c>
    </row>
    <row r="163" spans="1:12" x14ac:dyDescent="0.25">
      <c r="A163" s="9" t="s">
        <v>21</v>
      </c>
      <c r="B163" s="29" t="s">
        <v>260</v>
      </c>
      <c r="C163" s="9">
        <v>417</v>
      </c>
      <c r="D163" s="9">
        <v>26.91</v>
      </c>
      <c r="E163" s="9">
        <v>96.573999999999998</v>
      </c>
      <c r="F163" s="9" t="s">
        <v>10</v>
      </c>
      <c r="G163" s="9">
        <v>96.57</v>
      </c>
      <c r="H163" s="9">
        <f t="shared" si="20"/>
        <v>4.0000000000048885E-3</v>
      </c>
      <c r="I163" s="10">
        <f t="shared" si="21"/>
        <v>0.99995858098452994</v>
      </c>
      <c r="J163" s="17">
        <f t="shared" si="6"/>
        <v>2598.6986999999999</v>
      </c>
      <c r="K163" s="16"/>
      <c r="L163" s="17">
        <f t="shared" si="7"/>
        <v>0</v>
      </c>
    </row>
    <row r="164" spans="1:12" x14ac:dyDescent="0.25">
      <c r="A164" s="9" t="s">
        <v>21</v>
      </c>
      <c r="B164" s="29" t="s">
        <v>261</v>
      </c>
      <c r="C164" s="9">
        <v>418</v>
      </c>
      <c r="D164" s="9">
        <v>16.149999999999999</v>
      </c>
      <c r="E164" s="9">
        <v>18.847999999999999</v>
      </c>
      <c r="F164" s="9" t="s">
        <v>10</v>
      </c>
      <c r="G164" s="9">
        <v>18.850000000000001</v>
      </c>
      <c r="H164" s="9">
        <f t="shared" si="20"/>
        <v>-2.0000000000024443E-3</v>
      </c>
      <c r="I164" s="10">
        <f t="shared" si="21"/>
        <v>1.0001061120543295</v>
      </c>
      <c r="J164" s="17">
        <f>D164*E164*I164</f>
        <v>304.42749999999995</v>
      </c>
      <c r="K164" s="16"/>
      <c r="L164" s="17">
        <f t="shared" si="7"/>
        <v>0</v>
      </c>
    </row>
    <row r="165" spans="1:12" x14ac:dyDescent="0.25">
      <c r="A165" s="9" t="s">
        <v>21</v>
      </c>
      <c r="B165" s="29" t="s">
        <v>262</v>
      </c>
      <c r="C165" s="9">
        <v>419</v>
      </c>
      <c r="D165" s="9">
        <v>32.292000000000002</v>
      </c>
      <c r="E165" s="9">
        <v>18.847999999999999</v>
      </c>
      <c r="F165" s="9" t="s">
        <v>10</v>
      </c>
      <c r="G165" s="9">
        <v>18.850000000000001</v>
      </c>
      <c r="H165" s="9">
        <f t="shared" si="20"/>
        <v>-2.0000000000024443E-3</v>
      </c>
      <c r="I165" s="10">
        <f t="shared" si="21"/>
        <v>1.0001061120543295</v>
      </c>
      <c r="J165" s="17">
        <f t="shared" si="6"/>
        <v>608.70420000000013</v>
      </c>
      <c r="K165" s="16"/>
      <c r="L165" s="17">
        <f t="shared" si="7"/>
        <v>0</v>
      </c>
    </row>
    <row r="166" spans="1:12" x14ac:dyDescent="0.25">
      <c r="A166" s="9" t="s">
        <v>21</v>
      </c>
      <c r="B166" s="29" t="s">
        <v>293</v>
      </c>
      <c r="C166" s="9">
        <v>427</v>
      </c>
      <c r="D166" s="9">
        <v>64.58</v>
      </c>
      <c r="E166" s="9">
        <v>19.465</v>
      </c>
      <c r="F166" s="9" t="s">
        <v>10</v>
      </c>
      <c r="G166" s="9">
        <v>19.47</v>
      </c>
      <c r="H166" s="9">
        <f t="shared" si="20"/>
        <v>-4.9999999999990052E-3</v>
      </c>
      <c r="I166" s="10">
        <f t="shared" si="21"/>
        <v>1.0002568713074749</v>
      </c>
      <c r="J166" s="17">
        <f t="shared" si="6"/>
        <v>1257.3725999999999</v>
      </c>
      <c r="K166" s="16"/>
      <c r="L166" s="17">
        <f t="shared" si="7"/>
        <v>0</v>
      </c>
    </row>
    <row r="167" spans="1:12" x14ac:dyDescent="0.25">
      <c r="A167" s="9" t="s">
        <v>67</v>
      </c>
      <c r="B167" s="29" t="s">
        <v>339</v>
      </c>
      <c r="C167" s="9">
        <v>436</v>
      </c>
      <c r="D167" s="9">
        <v>1071.962</v>
      </c>
      <c r="E167" s="9">
        <v>3.7210000000000001</v>
      </c>
      <c r="F167" s="9" t="s">
        <v>10</v>
      </c>
      <c r="G167" s="9">
        <v>3.35</v>
      </c>
      <c r="H167" s="9">
        <f t="shared" si="20"/>
        <v>0.371</v>
      </c>
      <c r="I167" s="10">
        <f t="shared" si="21"/>
        <v>0.90029561945713521</v>
      </c>
      <c r="J167" s="17">
        <f t="shared" si="6"/>
        <v>3591.0727000000002</v>
      </c>
      <c r="K167" s="16"/>
      <c r="L167" s="17">
        <f t="shared" si="7"/>
        <v>0</v>
      </c>
    </row>
    <row r="168" spans="1:12" x14ac:dyDescent="0.25">
      <c r="A168" s="9" t="s">
        <v>67</v>
      </c>
      <c r="B168" s="29" t="s">
        <v>340</v>
      </c>
      <c r="C168" s="9">
        <v>442</v>
      </c>
      <c r="D168" s="9">
        <v>255.06700000000001</v>
      </c>
      <c r="E168" s="9">
        <v>15.63</v>
      </c>
      <c r="F168" s="9" t="s">
        <v>10</v>
      </c>
      <c r="G168" s="9">
        <v>14.07</v>
      </c>
      <c r="H168" s="9">
        <f t="shared" si="20"/>
        <v>1.5600000000000005</v>
      </c>
      <c r="I168" s="10">
        <f t="shared" si="21"/>
        <v>0.90019193857965452</v>
      </c>
      <c r="J168" s="17">
        <f t="shared" si="6"/>
        <v>3588.7926900000002</v>
      </c>
      <c r="K168" s="16"/>
      <c r="L168" s="17">
        <f t="shared" si="7"/>
        <v>0</v>
      </c>
    </row>
    <row r="169" spans="1:12" x14ac:dyDescent="0.25">
      <c r="A169" s="9" t="s">
        <v>18</v>
      </c>
      <c r="B169" s="29" t="s">
        <v>229</v>
      </c>
      <c r="C169" s="9">
        <v>447</v>
      </c>
      <c r="D169" s="9">
        <v>8750</v>
      </c>
      <c r="E169" s="9">
        <v>1</v>
      </c>
      <c r="F169" s="9" t="s">
        <v>12</v>
      </c>
      <c r="G169" s="9">
        <v>1</v>
      </c>
      <c r="H169" s="9">
        <f t="shared" si="20"/>
        <v>0</v>
      </c>
      <c r="I169" s="10">
        <f t="shared" si="21"/>
        <v>1</v>
      </c>
      <c r="J169" s="17">
        <f t="shared" ref="J169:J171" si="22">D169*G169</f>
        <v>8750</v>
      </c>
      <c r="K169" s="16"/>
      <c r="L169" s="17">
        <f t="shared" ref="L169:L171" si="23">D169*E169*K169</f>
        <v>0</v>
      </c>
    </row>
    <row r="170" spans="1:12" x14ac:dyDescent="0.25">
      <c r="A170" s="9" t="s">
        <v>50</v>
      </c>
      <c r="B170" s="29" t="s">
        <v>353</v>
      </c>
      <c r="C170" s="9">
        <v>462</v>
      </c>
      <c r="D170" s="9">
        <v>23716</v>
      </c>
      <c r="E170" s="9">
        <v>1</v>
      </c>
      <c r="F170" s="9" t="s">
        <v>12</v>
      </c>
      <c r="G170" s="9">
        <v>1</v>
      </c>
      <c r="H170" s="9">
        <f t="shared" si="20"/>
        <v>0</v>
      </c>
      <c r="I170" s="10">
        <f t="shared" si="21"/>
        <v>1</v>
      </c>
      <c r="J170" s="17">
        <f t="shared" si="22"/>
        <v>23716</v>
      </c>
      <c r="K170" s="16"/>
      <c r="L170" s="17">
        <f t="shared" si="23"/>
        <v>0</v>
      </c>
    </row>
    <row r="171" spans="1:12" x14ac:dyDescent="0.25">
      <c r="A171" s="9" t="s">
        <v>32</v>
      </c>
      <c r="B171" s="29" t="s">
        <v>241</v>
      </c>
      <c r="C171" s="9">
        <v>547</v>
      </c>
      <c r="D171" s="9">
        <v>78</v>
      </c>
      <c r="E171" s="9">
        <v>25.29</v>
      </c>
      <c r="F171" s="9" t="s">
        <v>31</v>
      </c>
      <c r="G171" s="9">
        <v>25.29</v>
      </c>
      <c r="H171" s="9">
        <f t="shared" si="20"/>
        <v>0</v>
      </c>
      <c r="I171" s="10">
        <f t="shared" si="21"/>
        <v>1</v>
      </c>
      <c r="J171" s="17">
        <f t="shared" si="22"/>
        <v>1972.62</v>
      </c>
      <c r="K171" s="16"/>
      <c r="L171" s="17">
        <f t="shared" si="23"/>
        <v>0</v>
      </c>
    </row>
    <row r="172" spans="1:12" ht="15.75" x14ac:dyDescent="0.25">
      <c r="J172" s="21">
        <f>SUM(J4:J171)</f>
        <v>1006234.6639699996</v>
      </c>
      <c r="L172" s="21">
        <f>SUM(L4:L171)</f>
        <v>0</v>
      </c>
    </row>
  </sheetData>
  <autoFilter ref="A3:O172" xr:uid="{00000000-0009-0000-0000-000098000000}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50.93</v>
      </c>
      <c r="F5" s="3" t="s">
        <v>10</v>
      </c>
      <c r="G5" s="3">
        <v>50.93</v>
      </c>
      <c r="H5" s="3">
        <v>0</v>
      </c>
      <c r="I5" s="3">
        <v>100</v>
      </c>
      <c r="J5">
        <f t="shared" ref="J5:J68" si="0">D5*G5</f>
        <v>1120.46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59.29</v>
      </c>
      <c r="F6" s="3" t="s">
        <v>10</v>
      </c>
      <c r="G6" s="3">
        <v>59.29</v>
      </c>
      <c r="H6" s="3">
        <v>0</v>
      </c>
      <c r="I6" s="3">
        <v>100</v>
      </c>
      <c r="J6">
        <f t="shared" si="0"/>
        <v>1304.3799999999999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231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94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95</v>
      </c>
      <c r="C9" s="3">
        <v>20</v>
      </c>
      <c r="D9" s="3">
        <v>1000</v>
      </c>
      <c r="E9" s="3">
        <v>5.093</v>
      </c>
      <c r="F9" s="3" t="s">
        <v>14</v>
      </c>
      <c r="G9" s="3">
        <v>5.09</v>
      </c>
      <c r="H9" s="3">
        <v>0</v>
      </c>
      <c r="I9" s="3">
        <v>100</v>
      </c>
      <c r="J9">
        <f t="shared" si="0"/>
        <v>5090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96</v>
      </c>
      <c r="C10" s="3">
        <v>21</v>
      </c>
      <c r="D10" s="3">
        <v>1000</v>
      </c>
      <c r="E10" s="3">
        <v>2.782</v>
      </c>
      <c r="F10" s="3" t="s">
        <v>14</v>
      </c>
      <c r="G10" s="3">
        <v>2.78</v>
      </c>
      <c r="H10" s="3">
        <v>0</v>
      </c>
      <c r="I10" s="3">
        <v>100</v>
      </c>
      <c r="J10">
        <f t="shared" si="0"/>
        <v>2780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97</v>
      </c>
      <c r="C11" s="3">
        <v>22</v>
      </c>
      <c r="D11" s="3">
        <v>1000</v>
      </c>
      <c r="E11" s="3">
        <v>5.9290000000000003</v>
      </c>
      <c r="F11" s="3" t="s">
        <v>14</v>
      </c>
      <c r="G11" s="3">
        <v>5.93</v>
      </c>
      <c r="H11" s="3">
        <v>0</v>
      </c>
      <c r="I11" s="3">
        <v>100</v>
      </c>
      <c r="J11">
        <f t="shared" si="0"/>
        <v>5930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98</v>
      </c>
      <c r="C12" s="3">
        <v>23</v>
      </c>
      <c r="D12" s="3">
        <v>7500</v>
      </c>
      <c r="E12" s="3">
        <v>0.37</v>
      </c>
      <c r="F12" s="3" t="s">
        <v>16</v>
      </c>
      <c r="G12" s="3">
        <v>0.37</v>
      </c>
      <c r="H12" s="3">
        <v>0</v>
      </c>
      <c r="I12" s="3">
        <v>100</v>
      </c>
      <c r="J12">
        <f t="shared" si="0"/>
        <v>2775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99</v>
      </c>
      <c r="C13" s="3">
        <v>24</v>
      </c>
      <c r="D13" s="3">
        <v>7500</v>
      </c>
      <c r="E13" s="3">
        <v>0.45</v>
      </c>
      <c r="F13" s="3" t="s">
        <v>16</v>
      </c>
      <c r="G13" s="3">
        <v>0.45</v>
      </c>
      <c r="H13" s="3">
        <v>0</v>
      </c>
      <c r="I13" s="3">
        <v>100</v>
      </c>
      <c r="J13">
        <f t="shared" si="0"/>
        <v>3375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100</v>
      </c>
      <c r="C14" s="3">
        <v>25</v>
      </c>
      <c r="D14" s="3">
        <v>7500</v>
      </c>
      <c r="E14" s="3">
        <v>0.55000000000000004</v>
      </c>
      <c r="F14" s="3" t="s">
        <v>16</v>
      </c>
      <c r="G14" s="3">
        <v>0.55000000000000004</v>
      </c>
      <c r="H14" s="3">
        <v>0</v>
      </c>
      <c r="I14" s="3">
        <v>100</v>
      </c>
      <c r="J14">
        <f t="shared" si="0"/>
        <v>4125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101</v>
      </c>
      <c r="C15" s="3">
        <v>26</v>
      </c>
      <c r="D15" s="3">
        <v>7500</v>
      </c>
      <c r="E15" s="3">
        <v>0.5</v>
      </c>
      <c r="F15" s="3" t="s">
        <v>16</v>
      </c>
      <c r="G15" s="3">
        <v>0.5</v>
      </c>
      <c r="H15" s="3">
        <v>0</v>
      </c>
      <c r="I15" s="3">
        <v>100</v>
      </c>
      <c r="J15">
        <f t="shared" si="0"/>
        <v>3750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102</v>
      </c>
      <c r="C16" s="3">
        <v>29</v>
      </c>
      <c r="D16" s="3">
        <v>7500</v>
      </c>
      <c r="E16" s="3">
        <v>1.25</v>
      </c>
      <c r="F16" s="3" t="s">
        <v>16</v>
      </c>
      <c r="G16" s="3">
        <v>1.25</v>
      </c>
      <c r="H16" s="3">
        <v>0</v>
      </c>
      <c r="I16" s="3">
        <v>100</v>
      </c>
      <c r="J16">
        <f t="shared" si="0"/>
        <v>9375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103</v>
      </c>
      <c r="C17" s="3">
        <v>32</v>
      </c>
      <c r="D17" s="3">
        <v>7500</v>
      </c>
      <c r="E17" s="3">
        <v>0.14000000000000001</v>
      </c>
      <c r="F17" s="3" t="s">
        <v>16</v>
      </c>
      <c r="G17" s="3">
        <v>0.14000000000000001</v>
      </c>
      <c r="H17" s="3">
        <v>0</v>
      </c>
      <c r="I17" s="3">
        <v>100</v>
      </c>
      <c r="J17">
        <f t="shared" si="0"/>
        <v>1050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104</v>
      </c>
      <c r="C18" s="3">
        <v>35</v>
      </c>
      <c r="D18" s="3">
        <v>7500</v>
      </c>
      <c r="E18" s="3">
        <v>0.14000000000000001</v>
      </c>
      <c r="F18" s="3" t="s">
        <v>16</v>
      </c>
      <c r="G18" s="3">
        <v>0.14000000000000001</v>
      </c>
      <c r="H18" s="3">
        <v>0</v>
      </c>
      <c r="I18" s="3">
        <v>100</v>
      </c>
      <c r="J18">
        <f t="shared" si="0"/>
        <v>1050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105</v>
      </c>
      <c r="C19" s="3">
        <v>41</v>
      </c>
      <c r="D19" s="3">
        <v>301.392</v>
      </c>
      <c r="E19" s="3">
        <v>33.923000000000002</v>
      </c>
      <c r="F19" s="3" t="s">
        <v>10</v>
      </c>
      <c r="G19" s="3">
        <v>33.92</v>
      </c>
      <c r="H19" s="3">
        <v>0</v>
      </c>
      <c r="I19" s="3">
        <v>100</v>
      </c>
      <c r="J19">
        <f t="shared" si="0"/>
        <v>10223.216640000001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106</v>
      </c>
      <c r="C20" s="3">
        <v>42</v>
      </c>
      <c r="D20" s="3">
        <v>301.392</v>
      </c>
      <c r="E20" s="3">
        <v>23.64</v>
      </c>
      <c r="F20" s="3" t="s">
        <v>10</v>
      </c>
      <c r="G20" s="3">
        <v>23.64</v>
      </c>
      <c r="H20" s="3">
        <v>0</v>
      </c>
      <c r="I20" s="3">
        <v>100</v>
      </c>
      <c r="J20">
        <f t="shared" si="0"/>
        <v>7124.9068800000005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107</v>
      </c>
      <c r="C21" s="3">
        <v>43</v>
      </c>
      <c r="D21" s="3">
        <v>301.392</v>
      </c>
      <c r="E21" s="3">
        <v>59.951700000000002</v>
      </c>
      <c r="F21" s="3" t="s">
        <v>10</v>
      </c>
      <c r="G21" s="3">
        <v>59.95</v>
      </c>
      <c r="H21" s="3">
        <v>0</v>
      </c>
      <c r="I21" s="3">
        <v>100</v>
      </c>
      <c r="J21">
        <f t="shared" si="0"/>
        <v>18068.450400000002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108</v>
      </c>
      <c r="C22" s="3">
        <v>44</v>
      </c>
      <c r="D22" s="3">
        <v>301.392</v>
      </c>
      <c r="E22" s="3">
        <v>41.28</v>
      </c>
      <c r="F22" s="3" t="s">
        <v>10</v>
      </c>
      <c r="G22" s="3">
        <v>41.28</v>
      </c>
      <c r="H22" s="3">
        <v>0</v>
      </c>
      <c r="I22" s="3">
        <v>100</v>
      </c>
      <c r="J22">
        <f t="shared" si="0"/>
        <v>12441.46176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109</v>
      </c>
      <c r="C23" s="3">
        <v>45</v>
      </c>
      <c r="D23" s="3">
        <v>301.392</v>
      </c>
      <c r="E23" s="3">
        <v>125.99</v>
      </c>
      <c r="F23" s="3" t="s">
        <v>10</v>
      </c>
      <c r="G23" s="3">
        <v>125.99</v>
      </c>
      <c r="H23" s="3">
        <v>0</v>
      </c>
      <c r="I23" s="3">
        <v>100</v>
      </c>
      <c r="J23">
        <f t="shared" si="0"/>
        <v>37972.378079999995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110</v>
      </c>
      <c r="C24" s="3">
        <v>46</v>
      </c>
      <c r="D24" s="3">
        <v>301.392</v>
      </c>
      <c r="E24" s="3">
        <v>12.26</v>
      </c>
      <c r="F24" s="3" t="s">
        <v>10</v>
      </c>
      <c r="G24" s="3">
        <v>12.26</v>
      </c>
      <c r="H24" s="3">
        <v>0</v>
      </c>
      <c r="I24" s="3">
        <v>100</v>
      </c>
      <c r="J24">
        <f t="shared" si="0"/>
        <v>3695.06592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111</v>
      </c>
      <c r="C25" s="3">
        <v>47</v>
      </c>
      <c r="D25" s="3">
        <v>301.392</v>
      </c>
      <c r="E25" s="3">
        <v>16.11</v>
      </c>
      <c r="F25" s="3" t="s">
        <v>10</v>
      </c>
      <c r="G25" s="3">
        <v>0</v>
      </c>
      <c r="H25" s="3">
        <v>16.11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9.9</v>
      </c>
      <c r="F26" s="3" t="s">
        <v>14</v>
      </c>
      <c r="G26" s="3">
        <v>9.9</v>
      </c>
      <c r="H26" s="3">
        <v>0</v>
      </c>
      <c r="I26" s="3">
        <v>100</v>
      </c>
      <c r="J26">
        <f t="shared" si="0"/>
        <v>2227.5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1.32</v>
      </c>
      <c r="F27" s="3" t="s">
        <v>14</v>
      </c>
      <c r="G27" s="3">
        <v>1.32</v>
      </c>
      <c r="H27" s="3">
        <v>0</v>
      </c>
      <c r="I27" s="3">
        <v>100</v>
      </c>
      <c r="J27">
        <f t="shared" si="0"/>
        <v>1980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4.74</v>
      </c>
      <c r="F28" s="3" t="s">
        <v>14</v>
      </c>
      <c r="G28" s="3">
        <v>4.74</v>
      </c>
      <c r="H28" s="3">
        <v>0</v>
      </c>
      <c r="I28" s="3">
        <v>100</v>
      </c>
      <c r="J28">
        <f t="shared" si="0"/>
        <v>4266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2.85</v>
      </c>
      <c r="F29" s="3" t="s">
        <v>14</v>
      </c>
      <c r="G29" s="3">
        <v>2.85</v>
      </c>
      <c r="H29" s="3">
        <v>0</v>
      </c>
      <c r="I29" s="3">
        <v>100</v>
      </c>
      <c r="J29">
        <f t="shared" si="0"/>
        <v>5700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13.083</v>
      </c>
      <c r="F30" s="3" t="s">
        <v>14</v>
      </c>
      <c r="G30" s="3">
        <v>13.08</v>
      </c>
      <c r="H30" s="3">
        <v>0</v>
      </c>
      <c r="I30" s="3">
        <v>100</v>
      </c>
      <c r="J30">
        <f t="shared" si="0"/>
        <v>2943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1.7010000000000001</v>
      </c>
      <c r="F31" s="3" t="s">
        <v>14</v>
      </c>
      <c r="G31" s="3">
        <v>1.7</v>
      </c>
      <c r="H31" s="3">
        <v>0</v>
      </c>
      <c r="I31" s="3">
        <v>100</v>
      </c>
      <c r="J31">
        <f t="shared" si="0"/>
        <v>3400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0.61</v>
      </c>
      <c r="F32" s="3" t="s">
        <v>14</v>
      </c>
      <c r="G32" s="3">
        <v>0.61</v>
      </c>
      <c r="H32" s="3">
        <v>0</v>
      </c>
      <c r="I32" s="3">
        <v>100</v>
      </c>
      <c r="J32">
        <f t="shared" si="0"/>
        <v>915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0.5</v>
      </c>
      <c r="F34" s="3" t="s">
        <v>16</v>
      </c>
      <c r="G34" s="3">
        <v>0.5</v>
      </c>
      <c r="H34" s="3">
        <v>0</v>
      </c>
      <c r="I34" s="3">
        <v>100</v>
      </c>
      <c r="J34">
        <f t="shared" si="0"/>
        <v>3750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1.1000000000000001</v>
      </c>
      <c r="F35" s="3" t="s">
        <v>16</v>
      </c>
      <c r="G35" s="3">
        <v>1.1000000000000001</v>
      </c>
      <c r="H35" s="3">
        <v>0</v>
      </c>
      <c r="I35" s="3">
        <v>100</v>
      </c>
      <c r="J35">
        <f t="shared" si="0"/>
        <v>8250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0.14000000000000001</v>
      </c>
      <c r="F36" s="3" t="s">
        <v>16</v>
      </c>
      <c r="G36" s="3">
        <v>0.14000000000000001</v>
      </c>
      <c r="H36" s="3">
        <v>0</v>
      </c>
      <c r="I36" s="3">
        <v>100</v>
      </c>
      <c r="J36">
        <f t="shared" si="0"/>
        <v>1050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41.58</v>
      </c>
      <c r="F38" s="3" t="s">
        <v>10</v>
      </c>
      <c r="G38" s="3">
        <v>41.58</v>
      </c>
      <c r="H38" s="3">
        <v>0</v>
      </c>
      <c r="I38" s="3">
        <v>100</v>
      </c>
      <c r="J38">
        <f t="shared" si="0"/>
        <v>12531.879359999999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125.21</v>
      </c>
      <c r="F39" s="3" t="s">
        <v>10</v>
      </c>
      <c r="G39" s="3">
        <v>125.21</v>
      </c>
      <c r="H39" s="3">
        <v>0</v>
      </c>
      <c r="I39" s="3">
        <v>100</v>
      </c>
      <c r="J39">
        <f t="shared" si="0"/>
        <v>37737.29232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12.26</v>
      </c>
      <c r="F40" s="3" t="s">
        <v>10</v>
      </c>
      <c r="G40" s="3">
        <v>6.65</v>
      </c>
      <c r="H40" s="3">
        <v>5.61</v>
      </c>
      <c r="I40" s="3">
        <v>54.204000000000001</v>
      </c>
      <c r="J40">
        <f t="shared" si="0"/>
        <v>2004.2568000000001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17.63</v>
      </c>
      <c r="F41" s="3" t="s">
        <v>10</v>
      </c>
      <c r="G41" s="3">
        <v>0</v>
      </c>
      <c r="H41" s="3">
        <v>17.63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2.3239999999999998</v>
      </c>
      <c r="F42" s="3" t="s">
        <v>14</v>
      </c>
      <c r="G42" s="3">
        <v>2.3199999999999998</v>
      </c>
      <c r="H42" s="3">
        <v>0</v>
      </c>
      <c r="I42" s="3">
        <v>100</v>
      </c>
      <c r="J42">
        <f t="shared" si="0"/>
        <v>4640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13.561</v>
      </c>
      <c r="F43" s="3" t="s">
        <v>14</v>
      </c>
      <c r="G43" s="3">
        <v>13.56</v>
      </c>
      <c r="H43" s="3">
        <v>0</v>
      </c>
      <c r="I43" s="3">
        <v>100</v>
      </c>
      <c r="J43">
        <f t="shared" si="0"/>
        <v>3051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1.4059999999999999</v>
      </c>
      <c r="F44" s="3" t="s">
        <v>14</v>
      </c>
      <c r="G44" s="3">
        <v>1.41</v>
      </c>
      <c r="H44" s="3">
        <v>0</v>
      </c>
      <c r="I44" s="3">
        <v>100</v>
      </c>
      <c r="J44">
        <f t="shared" si="0"/>
        <v>2820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0.84299999999999997</v>
      </c>
      <c r="F45" s="3" t="s">
        <v>14</v>
      </c>
      <c r="G45" s="3">
        <v>0.84</v>
      </c>
      <c r="H45" s="3">
        <v>0</v>
      </c>
      <c r="I45" s="3">
        <v>100</v>
      </c>
      <c r="J45">
        <f t="shared" si="0"/>
        <v>1260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</v>
      </c>
      <c r="F46" s="3" t="s">
        <v>16</v>
      </c>
      <c r="G46" s="3">
        <v>0.1</v>
      </c>
      <c r="H46" s="3">
        <v>0</v>
      </c>
      <c r="I46" s="3">
        <v>100</v>
      </c>
      <c r="J46">
        <f t="shared" si="0"/>
        <v>750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0.17</v>
      </c>
      <c r="F47" s="3" t="s">
        <v>16</v>
      </c>
      <c r="G47" s="3">
        <v>0.17</v>
      </c>
      <c r="H47" s="3">
        <v>0</v>
      </c>
      <c r="I47" s="3">
        <v>100</v>
      </c>
      <c r="J47">
        <f t="shared" si="0"/>
        <v>1275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0.02</v>
      </c>
      <c r="F48" s="3" t="s">
        <v>16</v>
      </c>
      <c r="G48" s="3">
        <v>0.02</v>
      </c>
      <c r="H48" s="3">
        <v>0</v>
      </c>
      <c r="I48" s="3">
        <v>100</v>
      </c>
      <c r="J48">
        <f t="shared" si="0"/>
        <v>150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10.8</v>
      </c>
      <c r="F49" s="3" t="s">
        <v>10</v>
      </c>
      <c r="G49" s="3">
        <v>10.8</v>
      </c>
      <c r="H49" s="3">
        <v>0</v>
      </c>
      <c r="I49" s="3">
        <v>100</v>
      </c>
      <c r="J49">
        <f t="shared" si="0"/>
        <v>3255.0336000000002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22.88</v>
      </c>
      <c r="F50" s="3" t="s">
        <v>10</v>
      </c>
      <c r="G50" s="3">
        <v>22.88</v>
      </c>
      <c r="H50" s="3">
        <v>0</v>
      </c>
      <c r="I50" s="3">
        <v>100</v>
      </c>
      <c r="J50">
        <f t="shared" si="0"/>
        <v>6895.8489599999994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1.92</v>
      </c>
      <c r="F51" s="3" t="s">
        <v>10</v>
      </c>
      <c r="G51" s="3">
        <v>0</v>
      </c>
      <c r="H51" s="3">
        <v>1.92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0.41</v>
      </c>
      <c r="F52" s="3" t="s">
        <v>14</v>
      </c>
      <c r="G52" s="3">
        <v>0.41</v>
      </c>
      <c r="H52" s="3">
        <v>0</v>
      </c>
      <c r="I52" s="3">
        <v>100</v>
      </c>
      <c r="J52">
        <f t="shared" si="0"/>
        <v>820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1.9750000000000001</v>
      </c>
      <c r="F53" s="3" t="s">
        <v>14</v>
      </c>
      <c r="G53" s="3">
        <v>1.98</v>
      </c>
      <c r="H53" s="3">
        <v>0</v>
      </c>
      <c r="I53" s="3">
        <v>100</v>
      </c>
      <c r="J53">
        <f t="shared" si="0"/>
        <v>445.5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7.0000000000000007E-2</v>
      </c>
      <c r="F54" s="3" t="s">
        <v>14</v>
      </c>
      <c r="G54" s="3">
        <v>7.0000000000000007E-2</v>
      </c>
      <c r="H54" s="3">
        <v>0</v>
      </c>
      <c r="I54" s="3">
        <v>100</v>
      </c>
      <c r="J54">
        <f t="shared" si="0"/>
        <v>105.00000000000001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43</v>
      </c>
      <c r="F55" s="3" t="s">
        <v>13</v>
      </c>
      <c r="G55" s="3">
        <v>43</v>
      </c>
      <c r="H55" s="3">
        <v>0</v>
      </c>
      <c r="I55" s="3">
        <v>100</v>
      </c>
      <c r="J55">
        <f t="shared" si="0"/>
        <v>2150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50</v>
      </c>
      <c r="B58" s="3" t="s">
        <v>142</v>
      </c>
      <c r="C58" s="3">
        <v>120</v>
      </c>
      <c r="D58" s="3">
        <v>193.75200000000001</v>
      </c>
      <c r="E58" s="3">
        <v>111.91200000000001</v>
      </c>
      <c r="F58" s="3" t="s">
        <v>10</v>
      </c>
      <c r="G58" s="3">
        <v>96.26</v>
      </c>
      <c r="H58" s="3">
        <v>15.65</v>
      </c>
      <c r="I58" s="3">
        <v>86.010999999999996</v>
      </c>
      <c r="J58">
        <f t="shared" si="0"/>
        <v>18650.567520000001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143</v>
      </c>
      <c r="C59" s="3">
        <v>124</v>
      </c>
      <c r="D59" s="3">
        <v>193.75200000000001</v>
      </c>
      <c r="E59" s="3">
        <v>123.14</v>
      </c>
      <c r="F59" s="3" t="s">
        <v>10</v>
      </c>
      <c r="G59" s="3">
        <v>120.45</v>
      </c>
      <c r="H59" s="3">
        <v>2.69</v>
      </c>
      <c r="I59" s="3">
        <v>97.819000000000003</v>
      </c>
      <c r="J59">
        <f t="shared" si="0"/>
        <v>23337.428400000001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144</v>
      </c>
      <c r="C60" s="3">
        <v>129</v>
      </c>
      <c r="D60" s="3">
        <v>193.75200000000001</v>
      </c>
      <c r="E60" s="3">
        <v>62.701999999999998</v>
      </c>
      <c r="F60" s="3" t="s">
        <v>10</v>
      </c>
      <c r="G60" s="3">
        <v>62.7</v>
      </c>
      <c r="H60" s="3">
        <v>0</v>
      </c>
      <c r="I60" s="3">
        <v>100</v>
      </c>
      <c r="J60">
        <f t="shared" si="0"/>
        <v>12148.250400000001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145</v>
      </c>
      <c r="C61" s="3">
        <v>133</v>
      </c>
      <c r="D61" s="3">
        <v>65.599999999999994</v>
      </c>
      <c r="E61" s="3">
        <v>30.49</v>
      </c>
      <c r="F61" s="3" t="s">
        <v>19</v>
      </c>
      <c r="G61" s="3">
        <v>0</v>
      </c>
      <c r="H61" s="3">
        <v>30.49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276</v>
      </c>
      <c r="C62" s="3">
        <v>138</v>
      </c>
      <c r="D62" s="3">
        <v>193.75200000000001</v>
      </c>
      <c r="E62" s="3">
        <v>10.135999999999999</v>
      </c>
      <c r="F62" s="3" t="s">
        <v>10</v>
      </c>
      <c r="G62" s="3">
        <v>10.14</v>
      </c>
      <c r="H62" s="3">
        <v>0</v>
      </c>
      <c r="I62" s="3">
        <v>100</v>
      </c>
      <c r="J62">
        <f t="shared" si="0"/>
        <v>1964.6452800000002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310</v>
      </c>
      <c r="C63" s="3">
        <v>139</v>
      </c>
      <c r="D63" s="3">
        <v>35</v>
      </c>
      <c r="E63" s="3">
        <v>268.5</v>
      </c>
      <c r="F63" s="3" t="s">
        <v>10</v>
      </c>
      <c r="G63" s="3">
        <v>0</v>
      </c>
      <c r="H63" s="3">
        <v>268.5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147</v>
      </c>
      <c r="C64" s="3">
        <v>140</v>
      </c>
      <c r="D64" s="3">
        <v>8.0730000000000004</v>
      </c>
      <c r="E64" s="3">
        <v>348.5</v>
      </c>
      <c r="F64" s="3" t="s">
        <v>10</v>
      </c>
      <c r="G64" s="3">
        <v>0</v>
      </c>
      <c r="H64" s="3">
        <v>348.5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148</v>
      </c>
      <c r="C65" s="3">
        <v>142</v>
      </c>
      <c r="D65" s="3">
        <v>139.93199999999999</v>
      </c>
      <c r="E65" s="3">
        <v>60.55</v>
      </c>
      <c r="F65" s="3" t="s">
        <v>10</v>
      </c>
      <c r="G65" s="3">
        <v>0</v>
      </c>
      <c r="H65" s="3">
        <v>60.55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149</v>
      </c>
      <c r="C66" s="3">
        <v>143</v>
      </c>
      <c r="D66" s="3">
        <v>139.93199999999999</v>
      </c>
      <c r="E66" s="3">
        <v>166.76</v>
      </c>
      <c r="F66" s="3" t="s">
        <v>10</v>
      </c>
      <c r="G66" s="3">
        <v>0</v>
      </c>
      <c r="H66" s="3">
        <v>166.76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150</v>
      </c>
      <c r="C67" s="3">
        <v>147</v>
      </c>
      <c r="D67" s="3">
        <v>193.75200000000001</v>
      </c>
      <c r="E67" s="3">
        <v>165.15100000000001</v>
      </c>
      <c r="F67" s="3" t="s">
        <v>10</v>
      </c>
      <c r="G67" s="3">
        <v>16</v>
      </c>
      <c r="H67" s="3">
        <v>149.15</v>
      </c>
      <c r="I67" s="3">
        <v>9.6880000000000006</v>
      </c>
      <c r="J67">
        <f t="shared" si="0"/>
        <v>3100.0320000000002</v>
      </c>
      <c r="K67" s="3">
        <v>0</v>
      </c>
      <c r="L67">
        <f t="shared" si="1"/>
        <v>0</v>
      </c>
    </row>
    <row r="68" spans="1:12" x14ac:dyDescent="0.25">
      <c r="A68" s="3" t="s">
        <v>43</v>
      </c>
      <c r="B68" s="3" t="s">
        <v>151</v>
      </c>
      <c r="C68" s="3">
        <v>150</v>
      </c>
      <c r="D68" s="3">
        <v>12000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12000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152</v>
      </c>
      <c r="C69" s="3">
        <v>151</v>
      </c>
      <c r="D69" s="3">
        <v>139.93199999999999</v>
      </c>
      <c r="E69" s="3">
        <v>61.661999999999999</v>
      </c>
      <c r="F69" s="3" t="s">
        <v>10</v>
      </c>
      <c r="G69" s="3">
        <v>0</v>
      </c>
      <c r="H69" s="3">
        <v>61.66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153</v>
      </c>
      <c r="C70" s="3">
        <v>152</v>
      </c>
      <c r="D70" s="3">
        <v>139.93199999999999</v>
      </c>
      <c r="E70" s="3">
        <v>175.88300000000001</v>
      </c>
      <c r="F70" s="3" t="s">
        <v>10</v>
      </c>
      <c r="G70" s="3">
        <v>0</v>
      </c>
      <c r="H70" s="3">
        <v>175.88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154</v>
      </c>
      <c r="C71" s="3">
        <v>156</v>
      </c>
      <c r="D71" s="3">
        <v>193.75200000000001</v>
      </c>
      <c r="E71" s="3">
        <v>136.66999999999999</v>
      </c>
      <c r="F71" s="3" t="s">
        <v>10</v>
      </c>
      <c r="G71" s="3">
        <v>0</v>
      </c>
      <c r="H71" s="3">
        <v>136.66999999999999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155</v>
      </c>
      <c r="C72" s="3">
        <v>160</v>
      </c>
      <c r="D72" s="3">
        <v>139.93199999999999</v>
      </c>
      <c r="E72" s="3">
        <v>8.8699999999999992</v>
      </c>
      <c r="F72" s="3" t="s">
        <v>10</v>
      </c>
      <c r="G72" s="3">
        <v>0</v>
      </c>
      <c r="H72" s="3">
        <v>8.8699999999999992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156</v>
      </c>
      <c r="C73" s="3">
        <v>161</v>
      </c>
      <c r="D73" s="3">
        <v>139.93199999999999</v>
      </c>
      <c r="E73" s="3">
        <v>36.94</v>
      </c>
      <c r="F73" s="3" t="s">
        <v>10</v>
      </c>
      <c r="G73" s="3">
        <v>0</v>
      </c>
      <c r="H73" s="3">
        <v>36.94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157</v>
      </c>
      <c r="C74" s="3">
        <v>165</v>
      </c>
      <c r="D74" s="3">
        <v>193.75200000000001</v>
      </c>
      <c r="E74" s="3">
        <v>112.48</v>
      </c>
      <c r="F74" s="3" t="s">
        <v>10</v>
      </c>
      <c r="G74" s="3">
        <v>0</v>
      </c>
      <c r="H74" s="3">
        <v>112.48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38</v>
      </c>
      <c r="B75" s="3" t="s">
        <v>158</v>
      </c>
      <c r="C75" s="3">
        <v>168</v>
      </c>
      <c r="D75" s="3">
        <v>430.56</v>
      </c>
      <c r="E75" s="3">
        <v>42.484000000000002</v>
      </c>
      <c r="F75" s="3" t="s">
        <v>10</v>
      </c>
      <c r="G75" s="3">
        <v>42.48</v>
      </c>
      <c r="H75" s="3">
        <v>0</v>
      </c>
      <c r="I75" s="3">
        <v>100</v>
      </c>
      <c r="J75">
        <f t="shared" si="2"/>
        <v>18290.1888</v>
      </c>
      <c r="K75" s="3">
        <v>0</v>
      </c>
      <c r="L75">
        <f t="shared" si="3"/>
        <v>0</v>
      </c>
    </row>
    <row r="76" spans="1:12" x14ac:dyDescent="0.25">
      <c r="A76" s="3" t="s">
        <v>38</v>
      </c>
      <c r="B76" s="3" t="s">
        <v>160</v>
      </c>
      <c r="C76" s="3">
        <v>173</v>
      </c>
      <c r="D76" s="3">
        <v>215.28</v>
      </c>
      <c r="E76" s="3">
        <v>15.87</v>
      </c>
      <c r="F76" s="3" t="s">
        <v>10</v>
      </c>
      <c r="G76" s="3">
        <v>15.87</v>
      </c>
      <c r="H76" s="3">
        <v>0</v>
      </c>
      <c r="I76" s="3">
        <v>100</v>
      </c>
      <c r="J76">
        <f t="shared" si="2"/>
        <v>3416.4935999999998</v>
      </c>
      <c r="K76" s="3">
        <v>0</v>
      </c>
      <c r="L76">
        <f t="shared" si="3"/>
        <v>0</v>
      </c>
    </row>
    <row r="77" spans="1:12" x14ac:dyDescent="0.25">
      <c r="A77" s="3" t="s">
        <v>38</v>
      </c>
      <c r="B77" s="3" t="s">
        <v>162</v>
      </c>
      <c r="C77" s="3">
        <v>178</v>
      </c>
      <c r="D77" s="3">
        <v>430.56</v>
      </c>
      <c r="E77" s="3">
        <v>79.896000000000001</v>
      </c>
      <c r="F77" s="3" t="s">
        <v>10</v>
      </c>
      <c r="G77" s="3">
        <v>79.900000000000006</v>
      </c>
      <c r="H77" s="3">
        <v>0</v>
      </c>
      <c r="I77" s="3">
        <v>100</v>
      </c>
      <c r="J77">
        <f t="shared" si="2"/>
        <v>34401.744000000006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163</v>
      </c>
      <c r="C78" s="3">
        <v>180</v>
      </c>
      <c r="D78" s="3">
        <v>200</v>
      </c>
      <c r="E78" s="3">
        <v>19</v>
      </c>
      <c r="F78" s="3" t="s">
        <v>13</v>
      </c>
      <c r="G78" s="3">
        <v>19</v>
      </c>
      <c r="H78" s="3">
        <v>0</v>
      </c>
      <c r="I78" s="3">
        <v>100</v>
      </c>
      <c r="J78">
        <f t="shared" si="2"/>
        <v>3800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164</v>
      </c>
      <c r="C79" s="3">
        <v>183</v>
      </c>
      <c r="D79" s="3">
        <v>215.28</v>
      </c>
      <c r="E79" s="3">
        <v>29.914999999999999</v>
      </c>
      <c r="F79" s="3" t="s">
        <v>10</v>
      </c>
      <c r="G79" s="3">
        <v>29.92</v>
      </c>
      <c r="H79" s="3">
        <v>0</v>
      </c>
      <c r="I79" s="3">
        <v>100</v>
      </c>
      <c r="J79">
        <f t="shared" si="2"/>
        <v>6441.1776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165</v>
      </c>
      <c r="C80" s="3">
        <v>185</v>
      </c>
      <c r="D80" s="3">
        <v>96.88</v>
      </c>
      <c r="E80" s="3">
        <v>34.380000000000003</v>
      </c>
      <c r="F80" s="3" t="s">
        <v>10</v>
      </c>
      <c r="G80" s="3">
        <v>34.380000000000003</v>
      </c>
      <c r="H80" s="3">
        <v>0</v>
      </c>
      <c r="I80" s="3">
        <v>100</v>
      </c>
      <c r="J80">
        <f t="shared" si="2"/>
        <v>3330.7344000000003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326</v>
      </c>
      <c r="C81" s="3">
        <v>186</v>
      </c>
      <c r="D81" s="3">
        <v>16.149999999999999</v>
      </c>
      <c r="E81" s="3">
        <v>362.31900000000002</v>
      </c>
      <c r="F81" s="3" t="s">
        <v>10</v>
      </c>
      <c r="G81" s="3">
        <v>362.32</v>
      </c>
      <c r="H81" s="3">
        <v>0</v>
      </c>
      <c r="I81" s="3">
        <v>100</v>
      </c>
      <c r="J81">
        <f t="shared" si="2"/>
        <v>5851.4679999999989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327</v>
      </c>
      <c r="C82" s="3">
        <v>190</v>
      </c>
      <c r="D82" s="3">
        <v>32.292000000000002</v>
      </c>
      <c r="E82" s="3">
        <v>362.31900000000002</v>
      </c>
      <c r="F82" s="3" t="s">
        <v>10</v>
      </c>
      <c r="G82" s="3">
        <v>362.32</v>
      </c>
      <c r="H82" s="3">
        <v>0</v>
      </c>
      <c r="I82" s="3">
        <v>100</v>
      </c>
      <c r="J82">
        <f t="shared" si="2"/>
        <v>11700.03744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170</v>
      </c>
      <c r="C83" s="3">
        <v>192</v>
      </c>
      <c r="D83" s="3">
        <v>48.438000000000002</v>
      </c>
      <c r="E83" s="3">
        <v>508.3612</v>
      </c>
      <c r="F83" s="3" t="s">
        <v>10</v>
      </c>
      <c r="G83" s="3">
        <v>508.36</v>
      </c>
      <c r="H83" s="3">
        <v>0</v>
      </c>
      <c r="I83" s="3">
        <v>100</v>
      </c>
      <c r="J83">
        <f t="shared" si="2"/>
        <v>24623.941680000004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171</v>
      </c>
      <c r="C84" s="3">
        <v>193</v>
      </c>
      <c r="D84" s="3">
        <v>16.149999999999999</v>
      </c>
      <c r="E84" s="3">
        <v>508.3612</v>
      </c>
      <c r="F84" s="3" t="s">
        <v>10</v>
      </c>
      <c r="G84" s="3">
        <v>508.36</v>
      </c>
      <c r="H84" s="3">
        <v>0</v>
      </c>
      <c r="I84" s="3">
        <v>100</v>
      </c>
      <c r="J84">
        <f t="shared" si="2"/>
        <v>8210.0139999999992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172</v>
      </c>
      <c r="C85" s="3">
        <v>194</v>
      </c>
      <c r="D85" s="3">
        <v>26.91</v>
      </c>
      <c r="E85" s="3">
        <v>508.3612</v>
      </c>
      <c r="F85" s="3" t="s">
        <v>10</v>
      </c>
      <c r="G85" s="3">
        <v>508.36</v>
      </c>
      <c r="H85" s="3">
        <v>0</v>
      </c>
      <c r="I85" s="3">
        <v>100</v>
      </c>
      <c r="J85">
        <f t="shared" si="2"/>
        <v>13679.9676</v>
      </c>
      <c r="K85" s="3">
        <v>0</v>
      </c>
      <c r="L85">
        <f t="shared" si="3"/>
        <v>0</v>
      </c>
    </row>
    <row r="86" spans="1:12" x14ac:dyDescent="0.25">
      <c r="A86" s="3" t="s">
        <v>67</v>
      </c>
      <c r="B86" s="3" t="s">
        <v>173</v>
      </c>
      <c r="C86" s="3">
        <v>215</v>
      </c>
      <c r="D86" s="3">
        <v>301.392</v>
      </c>
      <c r="E86" s="3">
        <v>20.12</v>
      </c>
      <c r="F86" s="3" t="s">
        <v>10</v>
      </c>
      <c r="G86" s="3">
        <v>20.12</v>
      </c>
      <c r="H86" s="3">
        <v>0</v>
      </c>
      <c r="I86" s="3">
        <v>100</v>
      </c>
      <c r="J86">
        <f t="shared" si="2"/>
        <v>6064.0070400000004</v>
      </c>
      <c r="K86" s="3">
        <v>0</v>
      </c>
      <c r="L86">
        <f t="shared" si="3"/>
        <v>0</v>
      </c>
    </row>
    <row r="87" spans="1:12" x14ac:dyDescent="0.25">
      <c r="A87" s="3" t="s">
        <v>67</v>
      </c>
      <c r="B87" s="3" t="s">
        <v>232</v>
      </c>
      <c r="C87" s="3">
        <v>217</v>
      </c>
      <c r="D87" s="3">
        <v>450</v>
      </c>
      <c r="E87" s="3">
        <v>3</v>
      </c>
      <c r="F87" s="3" t="s">
        <v>13</v>
      </c>
      <c r="G87" s="3">
        <v>3</v>
      </c>
      <c r="H87" s="3">
        <v>0</v>
      </c>
      <c r="I87" s="3">
        <v>100</v>
      </c>
    </row>
    <row r="88" spans="1:12" x14ac:dyDescent="0.25">
      <c r="A88" s="3" t="s">
        <v>67</v>
      </c>
      <c r="B88" s="3" t="s">
        <v>174</v>
      </c>
      <c r="C88" s="3">
        <v>218</v>
      </c>
      <c r="D88" s="3">
        <v>350</v>
      </c>
      <c r="E88" s="3">
        <v>16</v>
      </c>
      <c r="F88" s="3" t="s">
        <v>13</v>
      </c>
      <c r="G88" s="3">
        <v>8</v>
      </c>
      <c r="H88" s="3">
        <v>8</v>
      </c>
      <c r="I88" s="3">
        <v>50</v>
      </c>
    </row>
    <row r="89" spans="1:12" x14ac:dyDescent="0.25">
      <c r="A89" s="3" t="s">
        <v>67</v>
      </c>
      <c r="B89" s="3" t="s">
        <v>175</v>
      </c>
      <c r="C89" s="3">
        <v>219</v>
      </c>
      <c r="D89" s="3">
        <v>82</v>
      </c>
      <c r="E89" s="3">
        <v>41.16</v>
      </c>
      <c r="F89" s="3" t="s">
        <v>19</v>
      </c>
      <c r="G89" s="3">
        <v>41.16</v>
      </c>
      <c r="H89" s="3">
        <v>0</v>
      </c>
      <c r="I89" s="3">
        <v>100</v>
      </c>
    </row>
    <row r="90" spans="1:12" x14ac:dyDescent="0.25">
      <c r="A90" s="3" t="s">
        <v>67</v>
      </c>
      <c r="B90" s="3" t="s">
        <v>176</v>
      </c>
      <c r="C90" s="3">
        <v>220</v>
      </c>
      <c r="D90" s="3">
        <v>32.799999999999997</v>
      </c>
      <c r="E90" s="3">
        <v>103.53</v>
      </c>
      <c r="F90" s="3" t="s">
        <v>19</v>
      </c>
      <c r="G90" s="3">
        <v>103.53</v>
      </c>
      <c r="H90" s="3">
        <v>0</v>
      </c>
      <c r="I90" s="3">
        <v>100</v>
      </c>
    </row>
    <row r="91" spans="1:12" x14ac:dyDescent="0.25">
      <c r="A91" s="3" t="s">
        <v>67</v>
      </c>
      <c r="B91" s="3" t="s">
        <v>177</v>
      </c>
      <c r="C91" s="3">
        <v>221</v>
      </c>
      <c r="D91" s="3">
        <v>131.19999999999999</v>
      </c>
      <c r="E91" s="3">
        <v>26.83</v>
      </c>
      <c r="F91" s="3" t="s">
        <v>19</v>
      </c>
      <c r="G91" s="3">
        <v>26.83</v>
      </c>
      <c r="H91" s="3">
        <v>0</v>
      </c>
      <c r="I91" s="3">
        <v>100</v>
      </c>
    </row>
    <row r="92" spans="1:12" x14ac:dyDescent="0.25">
      <c r="A92" s="3" t="s">
        <v>67</v>
      </c>
      <c r="B92" s="3" t="s">
        <v>178</v>
      </c>
      <c r="C92" s="3">
        <v>222</v>
      </c>
      <c r="D92" s="3">
        <v>1000</v>
      </c>
      <c r="E92" s="3">
        <v>3</v>
      </c>
      <c r="F92" s="3" t="s">
        <v>13</v>
      </c>
      <c r="G92" s="3">
        <v>3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179</v>
      </c>
      <c r="C93" s="3">
        <v>224</v>
      </c>
      <c r="D93" s="3">
        <v>183</v>
      </c>
      <c r="E93" s="3">
        <v>49.2</v>
      </c>
      <c r="F93" s="3" t="s">
        <v>10</v>
      </c>
      <c r="G93" s="3">
        <v>49.2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180</v>
      </c>
      <c r="C94" s="3">
        <v>225</v>
      </c>
      <c r="D94" s="3">
        <v>49.2</v>
      </c>
      <c r="E94" s="3">
        <v>48.42</v>
      </c>
      <c r="F94" s="3" t="s">
        <v>19</v>
      </c>
      <c r="G94" s="3">
        <v>48.42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181</v>
      </c>
      <c r="C95" s="3">
        <v>226</v>
      </c>
      <c r="D95" s="3">
        <v>183</v>
      </c>
      <c r="E95" s="3">
        <v>46.25</v>
      </c>
      <c r="F95" s="3" t="s">
        <v>10</v>
      </c>
      <c r="G95" s="3">
        <v>46.25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182</v>
      </c>
      <c r="C96" s="3">
        <v>227</v>
      </c>
      <c r="D96" s="3">
        <v>49.2</v>
      </c>
      <c r="E96" s="3">
        <v>50.44</v>
      </c>
      <c r="F96" s="3" t="s">
        <v>19</v>
      </c>
      <c r="G96" s="3">
        <v>50.44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183</v>
      </c>
      <c r="C97" s="3">
        <v>228</v>
      </c>
      <c r="D97" s="3">
        <v>183</v>
      </c>
      <c r="E97" s="3">
        <v>2.7</v>
      </c>
      <c r="F97" s="3" t="s">
        <v>10</v>
      </c>
      <c r="G97" s="3">
        <v>2.7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184</v>
      </c>
      <c r="C98" s="3">
        <v>229</v>
      </c>
      <c r="D98" s="3">
        <v>49.2</v>
      </c>
      <c r="E98" s="3">
        <v>4.1900000000000004</v>
      </c>
      <c r="F98" s="3" t="s">
        <v>19</v>
      </c>
      <c r="G98" s="3">
        <v>4.1900000000000004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185</v>
      </c>
      <c r="C99" s="3">
        <v>230</v>
      </c>
      <c r="D99" s="3">
        <v>183</v>
      </c>
      <c r="E99" s="3">
        <v>4.92</v>
      </c>
      <c r="F99" s="3" t="s">
        <v>10</v>
      </c>
      <c r="G99" s="3">
        <v>4.92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186</v>
      </c>
      <c r="C100" s="3">
        <v>231</v>
      </c>
      <c r="D100" s="3">
        <v>49.2</v>
      </c>
      <c r="E100" s="3">
        <v>8.48</v>
      </c>
      <c r="F100" s="3" t="s">
        <v>19</v>
      </c>
      <c r="G100" s="3">
        <v>8.48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187</v>
      </c>
      <c r="C101" s="3">
        <v>232</v>
      </c>
      <c r="D101" s="3">
        <v>183</v>
      </c>
      <c r="E101" s="3">
        <v>7.72</v>
      </c>
      <c r="F101" s="3" t="s">
        <v>10</v>
      </c>
      <c r="G101" s="3">
        <v>7.72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188</v>
      </c>
      <c r="C102" s="3">
        <v>233</v>
      </c>
      <c r="D102" s="3">
        <v>49.2</v>
      </c>
      <c r="E102" s="3">
        <v>18.3</v>
      </c>
      <c r="F102" s="3" t="s">
        <v>19</v>
      </c>
      <c r="G102" s="3">
        <v>18.3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189</v>
      </c>
      <c r="C103" s="3">
        <v>234</v>
      </c>
      <c r="D103" s="3">
        <v>183</v>
      </c>
      <c r="E103" s="3">
        <v>15.24</v>
      </c>
      <c r="F103" s="3" t="s">
        <v>10</v>
      </c>
      <c r="G103" s="3">
        <v>15.24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190</v>
      </c>
      <c r="C104" s="3">
        <v>235</v>
      </c>
      <c r="D104" s="3">
        <v>2.5</v>
      </c>
      <c r="E104" s="3">
        <v>1055</v>
      </c>
      <c r="F104" s="3" t="s">
        <v>23</v>
      </c>
      <c r="G104" s="3">
        <v>1055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191</v>
      </c>
      <c r="C105" s="3">
        <v>237</v>
      </c>
      <c r="D105" s="3">
        <v>183</v>
      </c>
      <c r="E105" s="3">
        <v>3.7</v>
      </c>
      <c r="F105" s="3" t="s">
        <v>10</v>
      </c>
      <c r="G105" s="3">
        <v>3.7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192</v>
      </c>
      <c r="C106" s="3">
        <v>238</v>
      </c>
      <c r="D106" s="3">
        <v>183</v>
      </c>
      <c r="E106" s="3">
        <v>23.58</v>
      </c>
      <c r="F106" s="3" t="s">
        <v>10</v>
      </c>
      <c r="G106" s="3">
        <v>23.58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193</v>
      </c>
      <c r="C107" s="3">
        <v>239</v>
      </c>
      <c r="D107" s="3">
        <v>183</v>
      </c>
      <c r="E107" s="3">
        <v>7.44</v>
      </c>
      <c r="F107" s="3" t="s">
        <v>10</v>
      </c>
      <c r="G107" s="3">
        <v>7.44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194</v>
      </c>
      <c r="C108" s="3">
        <v>240</v>
      </c>
      <c r="D108" s="3">
        <v>183</v>
      </c>
      <c r="E108" s="3">
        <v>40.06</v>
      </c>
      <c r="F108" s="3" t="s">
        <v>10</v>
      </c>
      <c r="G108" s="3">
        <v>40.06</v>
      </c>
      <c r="H108" s="3">
        <v>0</v>
      </c>
      <c r="I108" s="3">
        <v>100</v>
      </c>
    </row>
    <row r="109" spans="1:9" x14ac:dyDescent="0.25">
      <c r="A109" s="3" t="s">
        <v>21</v>
      </c>
      <c r="B109" s="3" t="s">
        <v>195</v>
      </c>
      <c r="C109" s="3">
        <v>243</v>
      </c>
      <c r="D109" s="3">
        <v>64.58</v>
      </c>
      <c r="E109" s="3">
        <v>131.57</v>
      </c>
      <c r="F109" s="3" t="s">
        <v>10</v>
      </c>
      <c r="G109" s="3">
        <v>131.57</v>
      </c>
      <c r="H109" s="3">
        <v>0</v>
      </c>
      <c r="I109" s="3">
        <v>100</v>
      </c>
    </row>
    <row r="110" spans="1:9" x14ac:dyDescent="0.25">
      <c r="A110" s="3" t="s">
        <v>45</v>
      </c>
      <c r="B110" s="3" t="s">
        <v>195</v>
      </c>
      <c r="C110" s="3">
        <v>245</v>
      </c>
      <c r="D110" s="3">
        <v>26.91</v>
      </c>
      <c r="E110" s="3">
        <v>205.69</v>
      </c>
      <c r="F110" s="3" t="s">
        <v>10</v>
      </c>
      <c r="G110" s="3">
        <v>205.69</v>
      </c>
      <c r="H110" s="3">
        <v>0</v>
      </c>
      <c r="I110" s="3">
        <v>100</v>
      </c>
    </row>
    <row r="111" spans="1:9" x14ac:dyDescent="0.25">
      <c r="A111" s="3" t="s">
        <v>18</v>
      </c>
      <c r="B111" s="3" t="s">
        <v>196</v>
      </c>
      <c r="C111" s="3">
        <v>246</v>
      </c>
      <c r="D111" s="3">
        <v>14500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273</v>
      </c>
      <c r="C112" s="3">
        <v>247</v>
      </c>
      <c r="D112" s="3">
        <v>600</v>
      </c>
      <c r="E112" s="3">
        <v>1</v>
      </c>
      <c r="F112" s="3" t="s">
        <v>13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197</v>
      </c>
      <c r="C113" s="3">
        <v>248</v>
      </c>
      <c r="D113" s="3">
        <v>2000</v>
      </c>
      <c r="E113" s="3">
        <v>1</v>
      </c>
      <c r="F113" s="3" t="s">
        <v>12</v>
      </c>
      <c r="G113" s="3">
        <v>0</v>
      </c>
      <c r="H113" s="3">
        <v>1</v>
      </c>
      <c r="I113" s="3">
        <v>0</v>
      </c>
    </row>
    <row r="114" spans="1:9" x14ac:dyDescent="0.25">
      <c r="A114" s="3" t="s">
        <v>24</v>
      </c>
      <c r="B114" s="3" t="s">
        <v>198</v>
      </c>
      <c r="C114" s="3">
        <v>250</v>
      </c>
      <c r="D114" s="3">
        <v>9000</v>
      </c>
      <c r="E114" s="3">
        <v>1</v>
      </c>
      <c r="F114" s="3" t="s">
        <v>12</v>
      </c>
      <c r="G114" s="3">
        <v>0.5</v>
      </c>
      <c r="H114" s="3">
        <v>0.5</v>
      </c>
      <c r="I114" s="3">
        <v>50</v>
      </c>
    </row>
    <row r="115" spans="1:9" x14ac:dyDescent="0.25">
      <c r="A115" s="3" t="s">
        <v>24</v>
      </c>
      <c r="B115" s="3" t="s">
        <v>199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200</v>
      </c>
      <c r="C116" s="3">
        <v>253</v>
      </c>
      <c r="D116" s="3">
        <v>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201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202</v>
      </c>
      <c r="C119" s="3">
        <v>257</v>
      </c>
      <c r="D119" s="3">
        <v>1800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203</v>
      </c>
      <c r="C120" s="3">
        <v>258</v>
      </c>
      <c r="D120" s="3">
        <v>2000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46</v>
      </c>
      <c r="B121" s="3" t="s">
        <v>204</v>
      </c>
      <c r="C121" s="3">
        <v>260</v>
      </c>
      <c r="D121" s="3">
        <v>4954</v>
      </c>
      <c r="E121" s="3">
        <v>24.39</v>
      </c>
      <c r="F121" s="3" t="s">
        <v>19</v>
      </c>
      <c r="G121" s="3">
        <v>24.39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205</v>
      </c>
      <c r="C122" s="3">
        <v>262</v>
      </c>
      <c r="D122" s="3">
        <v>450</v>
      </c>
      <c r="E122" s="3">
        <v>3</v>
      </c>
      <c r="F122" s="3" t="s">
        <v>13</v>
      </c>
      <c r="G122" s="3">
        <v>3</v>
      </c>
      <c r="H122" s="3">
        <v>0</v>
      </c>
      <c r="I122" s="3">
        <v>100</v>
      </c>
    </row>
    <row r="123" spans="1:9" x14ac:dyDescent="0.25">
      <c r="A123" s="3" t="s">
        <v>28</v>
      </c>
      <c r="B123" s="3" t="s">
        <v>206</v>
      </c>
      <c r="C123" s="3">
        <v>263</v>
      </c>
      <c r="D123" s="3">
        <v>12850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27</v>
      </c>
      <c r="B124" s="3" t="s">
        <v>207</v>
      </c>
      <c r="C124" s="3">
        <v>264</v>
      </c>
      <c r="D124" s="3">
        <v>1500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208</v>
      </c>
      <c r="C125" s="3">
        <v>265</v>
      </c>
      <c r="D125" s="3">
        <v>450</v>
      </c>
      <c r="E125" s="3">
        <v>12.5</v>
      </c>
      <c r="F125" s="3" t="s">
        <v>23</v>
      </c>
      <c r="G125" s="3">
        <v>12.5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209</v>
      </c>
      <c r="C126" s="3">
        <v>270</v>
      </c>
      <c r="D126" s="3">
        <v>250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29</v>
      </c>
      <c r="B127" s="3" t="s">
        <v>210</v>
      </c>
      <c r="C127" s="3">
        <v>272</v>
      </c>
      <c r="D127" s="3">
        <v>12000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233</v>
      </c>
      <c r="C128" s="3">
        <v>273</v>
      </c>
      <c r="D128" s="3">
        <v>1500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17</v>
      </c>
      <c r="B129" s="3" t="s">
        <v>211</v>
      </c>
      <c r="C129" s="3">
        <v>274</v>
      </c>
      <c r="D129" s="3">
        <v>350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17</v>
      </c>
      <c r="B130" s="3" t="s">
        <v>212</v>
      </c>
      <c r="C130" s="3">
        <v>275</v>
      </c>
      <c r="D130" s="3">
        <v>350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214</v>
      </c>
      <c r="C131" s="3">
        <v>277</v>
      </c>
      <c r="D131" s="3">
        <v>34</v>
      </c>
      <c r="E131" s="3">
        <v>68.2</v>
      </c>
      <c r="F131" s="3" t="s">
        <v>31</v>
      </c>
      <c r="G131" s="3">
        <v>68.2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215</v>
      </c>
      <c r="C132" s="3">
        <v>278</v>
      </c>
      <c r="D132" s="3">
        <v>77</v>
      </c>
      <c r="E132" s="3">
        <v>33</v>
      </c>
      <c r="F132" s="3" t="s">
        <v>31</v>
      </c>
      <c r="G132" s="3">
        <v>33</v>
      </c>
      <c r="H132" s="3">
        <v>0</v>
      </c>
      <c r="I132" s="3">
        <v>100</v>
      </c>
    </row>
    <row r="133" spans="1:9" x14ac:dyDescent="0.25">
      <c r="A133" s="3" t="s">
        <v>30</v>
      </c>
      <c r="B133" s="3" t="s">
        <v>216</v>
      </c>
      <c r="C133" s="3">
        <v>279</v>
      </c>
      <c r="D133" s="3">
        <v>23</v>
      </c>
      <c r="E133" s="3">
        <v>66</v>
      </c>
      <c r="F133" s="3" t="s">
        <v>23</v>
      </c>
      <c r="G133" s="3">
        <v>66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217</v>
      </c>
      <c r="C134" s="3">
        <v>280</v>
      </c>
      <c r="D134" s="3">
        <v>151</v>
      </c>
      <c r="E134" s="3">
        <v>16.25</v>
      </c>
      <c r="F134" s="3" t="s">
        <v>31</v>
      </c>
      <c r="G134" s="3">
        <v>16.25</v>
      </c>
      <c r="H134" s="3">
        <v>0</v>
      </c>
      <c r="I134" s="3">
        <v>100</v>
      </c>
    </row>
    <row r="135" spans="1:9" x14ac:dyDescent="0.25">
      <c r="A135" s="3" t="s">
        <v>22</v>
      </c>
      <c r="B135" s="3" t="s">
        <v>218</v>
      </c>
      <c r="C135" s="3">
        <v>282</v>
      </c>
      <c r="D135" s="3">
        <v>350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21</v>
      </c>
      <c r="B136" s="3" t="s">
        <v>219</v>
      </c>
      <c r="C136" s="3">
        <v>283</v>
      </c>
      <c r="D136" s="3">
        <v>400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34</v>
      </c>
      <c r="B137" s="3" t="s">
        <v>313</v>
      </c>
      <c r="C137" s="3">
        <v>287</v>
      </c>
      <c r="D137" s="3">
        <v>800</v>
      </c>
      <c r="E137" s="3">
        <v>1</v>
      </c>
      <c r="F137" s="3" t="s">
        <v>13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45</v>
      </c>
      <c r="B138" s="3" t="s">
        <v>378</v>
      </c>
      <c r="C138" s="3">
        <v>341</v>
      </c>
      <c r="D138" s="3">
        <v>1.5</v>
      </c>
      <c r="E138" s="3">
        <v>1055</v>
      </c>
      <c r="F138" s="3" t="s">
        <v>23</v>
      </c>
      <c r="G138" s="3">
        <v>1055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289</v>
      </c>
      <c r="C139" s="3">
        <v>352</v>
      </c>
      <c r="D139" s="3">
        <v>1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18</v>
      </c>
      <c r="B140" s="3" t="s">
        <v>229</v>
      </c>
      <c r="C140" s="3">
        <v>447</v>
      </c>
      <c r="D140" s="3">
        <v>3940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341</v>
      </c>
      <c r="C141" s="3">
        <v>464</v>
      </c>
      <c r="D141" s="3">
        <v>1000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485</v>
      </c>
      <c r="C142" s="3">
        <v>504</v>
      </c>
      <c r="D142" s="3">
        <v>1500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230</v>
      </c>
      <c r="C143" s="3">
        <v>533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29</v>
      </c>
      <c r="B144" s="3" t="s">
        <v>275</v>
      </c>
      <c r="C144" s="3">
        <v>549</v>
      </c>
      <c r="D144" s="3">
        <v>800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3:O150"/>
  <sheetViews>
    <sheetView topLeftCell="B85" zoomScale="85" zoomScaleNormal="85" workbookViewId="0">
      <selection activeCell="J75" sqref="J75"/>
    </sheetView>
  </sheetViews>
  <sheetFormatPr defaultRowHeight="15" x14ac:dyDescent="0.25"/>
  <cols>
    <col min="1" max="1" width="31" customWidth="1"/>
    <col min="2" max="2" width="56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SUMIF($A$4:$A$1495,"AAIDHUL MIAH",$L$4:$L$1495)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SUMIF($A$4:$A$1495,"EBI ABRAHAM",$L$4:$L$1495)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SUMIF($A$4:$A$1495,"JMJ WATERPROOING ENTERPRISES",$L$4:$L$1495)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SUMIF($A$4:$A$1495,"KRIUTTIBAS DAS",$L$4:$L$1495)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SUMIF($A$4:$A$1495,"LEGENDRY LANDSCAPE",$L$4:$L$1495)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52.38</v>
      </c>
      <c r="F9" s="9" t="s">
        <v>10</v>
      </c>
      <c r="G9" s="9">
        <v>52.38</v>
      </c>
      <c r="H9" s="9">
        <f t="shared" si="0"/>
        <v>0</v>
      </c>
      <c r="I9" s="10">
        <f t="shared" si="1"/>
        <v>1</v>
      </c>
      <c r="J9" s="17">
        <f t="shared" si="2"/>
        <v>2252.34</v>
      </c>
      <c r="K9" s="16"/>
      <c r="L9" s="17">
        <f t="shared" si="3"/>
        <v>0</v>
      </c>
      <c r="N9" s="17" t="s">
        <v>39</v>
      </c>
      <c r="O9" s="17">
        <f>SUMIF($A$4:$A$1495,"MANJUNATHA P",$L$4:$L$1495)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78.55</v>
      </c>
      <c r="F10" s="9" t="s">
        <v>14</v>
      </c>
      <c r="G10" s="9">
        <v>78.55</v>
      </c>
      <c r="H10" s="9">
        <f t="shared" si="0"/>
        <v>0</v>
      </c>
      <c r="I10" s="10">
        <f t="shared" si="1"/>
        <v>1</v>
      </c>
      <c r="J10" s="17">
        <f t="shared" si="2"/>
        <v>11084.976000000001</v>
      </c>
      <c r="K10" s="16"/>
      <c r="L10" s="17">
        <f t="shared" si="3"/>
        <v>0</v>
      </c>
      <c r="N10" s="17" t="s">
        <v>66</v>
      </c>
      <c r="O10" s="17">
        <f>SUMIF($A$4:$A$1495,"NAGARAJ",$L$4:$L$1495)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SUMIF($A$4:$A$1495,"PRAKASH H N",$L$4:$L$1495)</f>
        <v>0</v>
      </c>
    </row>
    <row r="12" spans="1:15" ht="30" x14ac:dyDescent="0.25">
      <c r="A12" s="9" t="s">
        <v>48</v>
      </c>
      <c r="B12" s="29" t="s">
        <v>91</v>
      </c>
      <c r="C12" s="9">
        <v>11</v>
      </c>
      <c r="D12" s="9">
        <v>211.68</v>
      </c>
      <c r="E12" s="9">
        <v>5.5640000000000001</v>
      </c>
      <c r="F12" s="9" t="s">
        <v>14</v>
      </c>
      <c r="G12" s="9">
        <v>5.56</v>
      </c>
      <c r="H12" s="9">
        <f t="shared" si="0"/>
        <v>4.0000000000004476E-3</v>
      </c>
      <c r="I12" s="10">
        <f t="shared" si="1"/>
        <v>0.99928109273903654</v>
      </c>
      <c r="J12" s="17">
        <f t="shared" si="2"/>
        <v>1176.9407999999999</v>
      </c>
      <c r="K12" s="16"/>
      <c r="L12" s="17">
        <f t="shared" si="3"/>
        <v>0</v>
      </c>
      <c r="N12" s="17" t="s">
        <v>30</v>
      </c>
      <c r="O12" s="17">
        <f>SUMIF($A$4:$A$1495,"RAMAKRUSHNA PRADHAN",$L$4:$L$1495)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27.51</v>
      </c>
      <c r="F13" s="9" t="s">
        <v>14</v>
      </c>
      <c r="G13" s="9">
        <v>27.51</v>
      </c>
      <c r="H13" s="9">
        <f t="shared" si="0"/>
        <v>0</v>
      </c>
      <c r="I13" s="10">
        <f t="shared" si="1"/>
        <v>1</v>
      </c>
      <c r="J13" s="17">
        <f t="shared" si="2"/>
        <v>3882.2112000000002</v>
      </c>
      <c r="K13" s="16"/>
      <c r="L13" s="17">
        <f t="shared" si="3"/>
        <v>0</v>
      </c>
      <c r="N13" s="17" t="s">
        <v>21</v>
      </c>
      <c r="O13" s="17">
        <f>SUMIF($A$4:$A$1495,"RUPAK NAYAK",$L$4:$L$1495)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59.29</v>
      </c>
      <c r="F14" s="9" t="s">
        <v>10</v>
      </c>
      <c r="G14" s="9">
        <v>59.29</v>
      </c>
      <c r="H14" s="9">
        <f t="shared" si="0"/>
        <v>0</v>
      </c>
      <c r="I14" s="10">
        <f t="shared" si="1"/>
        <v>1</v>
      </c>
      <c r="J14" s="17">
        <f t="shared" si="2"/>
        <v>1304.3799999999999</v>
      </c>
      <c r="K14" s="16"/>
      <c r="L14" s="17">
        <f t="shared" si="3"/>
        <v>0</v>
      </c>
      <c r="N14" s="17" t="s">
        <v>32</v>
      </c>
      <c r="O14" s="17">
        <f>SUMIF($A$4:$A$1495,"SANTOSH KUMAR",$L$4:$L$1495)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59.29</v>
      </c>
      <c r="F15" s="9" t="s">
        <v>10</v>
      </c>
      <c r="G15" s="9">
        <v>59.29</v>
      </c>
      <c r="H15" s="9">
        <f t="shared" si="0"/>
        <v>0</v>
      </c>
      <c r="I15" s="10">
        <f t="shared" si="1"/>
        <v>1</v>
      </c>
      <c r="J15" s="17">
        <f t="shared" si="2"/>
        <v>2549.4699999999998</v>
      </c>
      <c r="K15" s="16"/>
      <c r="L15" s="17">
        <f t="shared" si="3"/>
        <v>0</v>
      </c>
      <c r="N15" s="17" t="s">
        <v>9</v>
      </c>
      <c r="O15" s="17">
        <f>SUMIF($A$4:$A$1495,"SARAT BARMAN",$L$4:$L$1495)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SUMIF($A$4:$A$1495,"SAVITA DEVI",$L$4:$L$1495)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SUMIF($A$4:$A$1495,"SHOKAT",$L$4:$L$1495)</f>
        <v>0</v>
      </c>
    </row>
    <row r="18" spans="1:15" ht="45" x14ac:dyDescent="0.25">
      <c r="A18" s="9" t="s">
        <v>48</v>
      </c>
      <c r="B18" s="29" t="s">
        <v>95</v>
      </c>
      <c r="C18" s="9">
        <v>20</v>
      </c>
      <c r="D18" s="9">
        <v>1000</v>
      </c>
      <c r="E18" s="9">
        <v>5.093</v>
      </c>
      <c r="F18" s="9" t="s">
        <v>14</v>
      </c>
      <c r="G18" s="9">
        <v>5.09</v>
      </c>
      <c r="H18" s="9">
        <f t="shared" si="0"/>
        <v>3.0000000000001137E-3</v>
      </c>
      <c r="I18" s="10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SUMIF($A$4:$A$1495,"SHREE DM STEEL FURNITURE AND INTERIOR",$L$4:$L$1495)</f>
        <v>0</v>
      </c>
    </row>
    <row r="19" spans="1:15" ht="30" x14ac:dyDescent="0.25">
      <c r="A19" s="9" t="s">
        <v>48</v>
      </c>
      <c r="B19" s="29" t="s">
        <v>96</v>
      </c>
      <c r="C19" s="9">
        <v>21</v>
      </c>
      <c r="D19" s="9">
        <v>1000</v>
      </c>
      <c r="E19" s="9">
        <v>2.782</v>
      </c>
      <c r="F19" s="9" t="s">
        <v>14</v>
      </c>
      <c r="G19" s="9">
        <v>2.78</v>
      </c>
      <c r="H19" s="9">
        <f t="shared" si="0"/>
        <v>2.0000000000002238E-3</v>
      </c>
      <c r="I19" s="10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SUMIF($A$4:$A$1495,"SK ANSAR HOSSIAN",$L$4:$L$1495)</f>
        <v>0</v>
      </c>
    </row>
    <row r="20" spans="1:15" ht="30" x14ac:dyDescent="0.25">
      <c r="A20" s="9" t="s">
        <v>48</v>
      </c>
      <c r="B20" s="29" t="s">
        <v>97</v>
      </c>
      <c r="C20" s="9">
        <v>22</v>
      </c>
      <c r="D20" s="9">
        <v>1000</v>
      </c>
      <c r="E20" s="9">
        <v>5.9290000000000003</v>
      </c>
      <c r="F20" s="9" t="s">
        <v>14</v>
      </c>
      <c r="G20" s="9">
        <v>5.93</v>
      </c>
      <c r="H20" s="9">
        <f t="shared" si="0"/>
        <v>-9.9999999999944578E-4</v>
      </c>
      <c r="I20" s="10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SUMIF($A$4:$A$1495,"SREE VINAYAKA ELECTRICALS",$L$4:$L$1495)</f>
        <v>0</v>
      </c>
    </row>
    <row r="21" spans="1:15" ht="45" x14ac:dyDescent="0.25">
      <c r="A21" s="9" t="s">
        <v>69</v>
      </c>
      <c r="B21" s="29" t="s">
        <v>98</v>
      </c>
      <c r="C21" s="9">
        <v>23</v>
      </c>
      <c r="D21" s="9">
        <v>6800</v>
      </c>
      <c r="E21" s="9">
        <v>0.37</v>
      </c>
      <c r="F21" s="9" t="s">
        <v>16</v>
      </c>
      <c r="G21" s="9">
        <v>0.37</v>
      </c>
      <c r="H21" s="9">
        <f t="shared" si="0"/>
        <v>0</v>
      </c>
      <c r="I21" s="10">
        <f t="shared" si="1"/>
        <v>1</v>
      </c>
      <c r="J21" s="17">
        <f t="shared" si="2"/>
        <v>2516</v>
      </c>
      <c r="K21" s="16"/>
      <c r="L21" s="17">
        <f t="shared" si="3"/>
        <v>0</v>
      </c>
      <c r="N21" s="17" t="s">
        <v>58</v>
      </c>
      <c r="O21" s="17">
        <f>SUMIF($A$4:$A$1495,"SRI CHOWDESHWARI WATER SUPPLY",$L$4:$L$1495)</f>
        <v>0</v>
      </c>
    </row>
    <row r="22" spans="1:15" x14ac:dyDescent="0.25">
      <c r="A22" s="9" t="s">
        <v>69</v>
      </c>
      <c r="B22" s="29" t="s">
        <v>99</v>
      </c>
      <c r="C22" s="9">
        <v>24</v>
      </c>
      <c r="D22" s="9">
        <v>6800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3060</v>
      </c>
      <c r="K22" s="16"/>
      <c r="L22" s="17">
        <f t="shared" si="3"/>
        <v>0</v>
      </c>
      <c r="N22" s="17" t="s">
        <v>29</v>
      </c>
      <c r="O22" s="17">
        <f>SUMIF($A$4:$A$1495,"SUBHASMITA DAS",$L$4:$L$1495)</f>
        <v>0</v>
      </c>
    </row>
    <row r="23" spans="1:15" ht="30" x14ac:dyDescent="0.25">
      <c r="A23" s="9" t="s">
        <v>69</v>
      </c>
      <c r="B23" s="29" t="s">
        <v>100</v>
      </c>
      <c r="C23" s="9">
        <v>25</v>
      </c>
      <c r="D23" s="9">
        <v>6800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3740.0000000000005</v>
      </c>
      <c r="K23" s="16"/>
      <c r="L23" s="17">
        <f t="shared" si="3"/>
        <v>0</v>
      </c>
      <c r="N23" s="17" t="s">
        <v>80</v>
      </c>
      <c r="O23" s="17">
        <f>SUMIF($A$4:$A$1495,"UDHABHAI R PARMAR",$L$4:$L$1495)</f>
        <v>0</v>
      </c>
    </row>
    <row r="24" spans="1:15" ht="30" x14ac:dyDescent="0.25">
      <c r="A24" s="9" t="s">
        <v>69</v>
      </c>
      <c r="B24" s="29" t="s">
        <v>101</v>
      </c>
      <c r="C24" s="9">
        <v>26</v>
      </c>
      <c r="D24" s="9">
        <v>6800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3400</v>
      </c>
      <c r="K24" s="16"/>
      <c r="L24" s="17">
        <f t="shared" si="3"/>
        <v>0</v>
      </c>
      <c r="N24" s="17" t="s">
        <v>15</v>
      </c>
      <c r="O24" s="17">
        <f>SUMIF($A$4:$A$1495,"V VENKATANARAYANA",$L$4:$L$1495)</f>
        <v>0</v>
      </c>
    </row>
    <row r="25" spans="1:15" x14ac:dyDescent="0.25">
      <c r="A25" s="9" t="s">
        <v>69</v>
      </c>
      <c r="B25" s="29" t="s">
        <v>102</v>
      </c>
      <c r="C25" s="9">
        <v>29</v>
      </c>
      <c r="D25" s="9">
        <v>6800</v>
      </c>
      <c r="E25" s="9">
        <v>1.25</v>
      </c>
      <c r="F25" s="9" t="s">
        <v>16</v>
      </c>
      <c r="G25" s="9">
        <v>1.25</v>
      </c>
      <c r="H25" s="9">
        <f t="shared" si="0"/>
        <v>0</v>
      </c>
      <c r="I25" s="10">
        <f t="shared" si="1"/>
        <v>1</v>
      </c>
      <c r="J25" s="17">
        <f t="shared" si="2"/>
        <v>8500</v>
      </c>
      <c r="K25" s="16"/>
      <c r="L25" s="17">
        <f t="shared" si="3"/>
        <v>0</v>
      </c>
      <c r="N25" s="17" t="s">
        <v>42</v>
      </c>
      <c r="O25" s="17">
        <f>SUMIF($A$4:$A$1495,"YELLAPPA C",$L$4:$L$1495)</f>
        <v>0</v>
      </c>
    </row>
    <row r="26" spans="1:15" x14ac:dyDescent="0.25">
      <c r="A26" s="9" t="s">
        <v>69</v>
      </c>
      <c r="B26" s="29" t="s">
        <v>103</v>
      </c>
      <c r="C26" s="9">
        <v>32</v>
      </c>
      <c r="D26" s="9">
        <v>6800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952.00000000000011</v>
      </c>
      <c r="K26" s="16"/>
      <c r="L26" s="17">
        <f t="shared" si="3"/>
        <v>0</v>
      </c>
      <c r="N26" s="17" t="s">
        <v>44</v>
      </c>
      <c r="O26" s="17">
        <f>SUMIF($A$4:$A$1495,"RABIUL MOLLA",$L$4:$L$1495)</f>
        <v>0</v>
      </c>
    </row>
    <row r="27" spans="1:15" x14ac:dyDescent="0.25">
      <c r="A27" s="9" t="s">
        <v>69</v>
      </c>
      <c r="B27" s="29" t="s">
        <v>104</v>
      </c>
      <c r="C27" s="9">
        <v>35</v>
      </c>
      <c r="D27" s="9">
        <v>6800</v>
      </c>
      <c r="E27" s="9">
        <v>0.14000000000000001</v>
      </c>
      <c r="F27" s="9" t="s">
        <v>16</v>
      </c>
      <c r="G27" s="9">
        <v>0.14000000000000001</v>
      </c>
      <c r="H27" s="9">
        <f t="shared" si="0"/>
        <v>0</v>
      </c>
      <c r="I27" s="10">
        <f t="shared" si="1"/>
        <v>1</v>
      </c>
      <c r="J27" s="17">
        <f t="shared" si="2"/>
        <v>952.00000000000011</v>
      </c>
      <c r="K27" s="16"/>
      <c r="L27" s="17">
        <f t="shared" si="3"/>
        <v>0</v>
      </c>
      <c r="N27" s="17" t="s">
        <v>40</v>
      </c>
      <c r="O27" s="17">
        <f>SUMIF($A$4:$A$1495,"KOUSHIK MANDAL",$L$4:$L$1495)</f>
        <v>0</v>
      </c>
    </row>
    <row r="28" spans="1:15" x14ac:dyDescent="0.25">
      <c r="A28" s="9" t="s">
        <v>42</v>
      </c>
      <c r="B28" s="29" t="s">
        <v>105</v>
      </c>
      <c r="C28" s="9">
        <v>41</v>
      </c>
      <c r="D28" s="9">
        <v>301.392</v>
      </c>
      <c r="E28" s="9">
        <v>33.923000000000002</v>
      </c>
      <c r="F28" s="9" t="s">
        <v>10</v>
      </c>
      <c r="G28" s="9">
        <v>33.92</v>
      </c>
      <c r="H28" s="9">
        <f t="shared" si="0"/>
        <v>3.0000000000001137E-3</v>
      </c>
      <c r="I28" s="10">
        <f t="shared" si="1"/>
        <v>0.99991156442531615</v>
      </c>
      <c r="J28" s="17">
        <f t="shared" si="2"/>
        <v>10223.216640000001</v>
      </c>
      <c r="K28" s="16"/>
      <c r="L28" s="17">
        <f t="shared" si="3"/>
        <v>0</v>
      </c>
      <c r="N28" s="17" t="s">
        <v>34</v>
      </c>
      <c r="O28" s="17">
        <f>SUMIF($A$4:$A$1495,"SHEKAR T",$L$4:$L$1495)</f>
        <v>0</v>
      </c>
    </row>
    <row r="29" spans="1:15" ht="15.75" x14ac:dyDescent="0.25">
      <c r="A29" s="9" t="s">
        <v>42</v>
      </c>
      <c r="B29" s="29" t="s">
        <v>106</v>
      </c>
      <c r="C29" s="9">
        <v>42</v>
      </c>
      <c r="D29" s="9">
        <v>301.392</v>
      </c>
      <c r="E29" s="9">
        <v>23.64</v>
      </c>
      <c r="F29" s="9" t="s">
        <v>10</v>
      </c>
      <c r="G29" s="9">
        <v>23.64</v>
      </c>
      <c r="H29" s="9">
        <f t="shared" si="0"/>
        <v>0</v>
      </c>
      <c r="I29" s="10">
        <f t="shared" si="1"/>
        <v>1</v>
      </c>
      <c r="J29" s="17">
        <f t="shared" si="2"/>
        <v>7124.9068800000005</v>
      </c>
      <c r="K29" s="16"/>
      <c r="L29" s="17">
        <f t="shared" si="3"/>
        <v>0</v>
      </c>
      <c r="N29" s="51" t="s">
        <v>472</v>
      </c>
      <c r="O29" s="21">
        <f>SUM(O4:O28)</f>
        <v>0</v>
      </c>
    </row>
    <row r="30" spans="1:15" x14ac:dyDescent="0.25">
      <c r="A30" s="9" t="s">
        <v>42</v>
      </c>
      <c r="B30" s="29" t="s">
        <v>107</v>
      </c>
      <c r="C30" s="9">
        <v>43</v>
      </c>
      <c r="D30" s="9">
        <v>301.392</v>
      </c>
      <c r="E30" s="9">
        <v>59.951700000000002</v>
      </c>
      <c r="F30" s="9" t="s">
        <v>10</v>
      </c>
      <c r="G30" s="9">
        <v>59.95</v>
      </c>
      <c r="H30" s="9">
        <f t="shared" si="0"/>
        <v>1.6999999999995907E-3</v>
      </c>
      <c r="I30" s="10">
        <f t="shared" si="1"/>
        <v>0.99997164383995785</v>
      </c>
      <c r="J30" s="17">
        <f t="shared" si="2"/>
        <v>18068.450400000002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108</v>
      </c>
      <c r="C31" s="9">
        <v>44</v>
      </c>
      <c r="D31" s="9">
        <v>301.392</v>
      </c>
      <c r="E31" s="9">
        <v>41.28</v>
      </c>
      <c r="F31" s="9" t="s">
        <v>10</v>
      </c>
      <c r="G31" s="9">
        <v>41.28</v>
      </c>
      <c r="H31" s="9">
        <f t="shared" si="0"/>
        <v>0</v>
      </c>
      <c r="I31" s="10">
        <f t="shared" si="1"/>
        <v>1</v>
      </c>
      <c r="J31" s="17">
        <f t="shared" si="2"/>
        <v>12441.46176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109</v>
      </c>
      <c r="C32" s="9">
        <v>45</v>
      </c>
      <c r="D32" s="9">
        <v>301.392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37972.378079999995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12.26</v>
      </c>
      <c r="H33" s="9">
        <f t="shared" si="0"/>
        <v>0</v>
      </c>
      <c r="I33" s="10">
        <f t="shared" si="1"/>
        <v>1</v>
      </c>
      <c r="J33" s="17">
        <f t="shared" si="2"/>
        <v>3695.06592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111</v>
      </c>
      <c r="C34" s="9">
        <v>47</v>
      </c>
      <c r="D34" s="9">
        <v>301.392</v>
      </c>
      <c r="E34" s="9">
        <v>16.11</v>
      </c>
      <c r="F34" s="9" t="s">
        <v>10</v>
      </c>
      <c r="G34" s="9">
        <v>0</v>
      </c>
      <c r="H34" s="9">
        <f t="shared" si="0"/>
        <v>16.11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48</v>
      </c>
      <c r="B35" s="29" t="s">
        <v>112</v>
      </c>
      <c r="C35" s="9">
        <v>50</v>
      </c>
      <c r="D35" s="9">
        <v>225</v>
      </c>
      <c r="E35" s="9">
        <v>9.9</v>
      </c>
      <c r="F35" s="9" t="s">
        <v>14</v>
      </c>
      <c r="G35" s="9">
        <v>9.9</v>
      </c>
      <c r="H35" s="9">
        <f t="shared" si="0"/>
        <v>0</v>
      </c>
      <c r="I35" s="10">
        <f t="shared" si="1"/>
        <v>1</v>
      </c>
      <c r="J35" s="17">
        <f t="shared" si="2"/>
        <v>2227.5</v>
      </c>
      <c r="K35" s="16"/>
      <c r="L35" s="17">
        <f t="shared" si="3"/>
        <v>0</v>
      </c>
    </row>
    <row r="36" spans="1:12" x14ac:dyDescent="0.25">
      <c r="A36" s="9" t="s">
        <v>48</v>
      </c>
      <c r="B36" s="29" t="s">
        <v>113</v>
      </c>
      <c r="C36" s="9">
        <v>51</v>
      </c>
      <c r="D36" s="9">
        <v>1500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1980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114</v>
      </c>
      <c r="C37" s="9">
        <v>53</v>
      </c>
      <c r="D37" s="9">
        <v>900</v>
      </c>
      <c r="E37" s="9">
        <v>4.74</v>
      </c>
      <c r="F37" s="9" t="s">
        <v>14</v>
      </c>
      <c r="G37" s="9">
        <v>4.74</v>
      </c>
      <c r="H37" s="9">
        <f t="shared" si="0"/>
        <v>0</v>
      </c>
      <c r="I37" s="10">
        <f t="shared" si="1"/>
        <v>1</v>
      </c>
      <c r="J37" s="17">
        <f t="shared" si="2"/>
        <v>4266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115</v>
      </c>
      <c r="C38" s="9">
        <v>55</v>
      </c>
      <c r="D38" s="9">
        <v>2000</v>
      </c>
      <c r="E38" s="9">
        <v>2.85</v>
      </c>
      <c r="F38" s="9" t="s">
        <v>14</v>
      </c>
      <c r="G38" s="9">
        <v>2.85</v>
      </c>
      <c r="H38" s="9">
        <f t="shared" si="0"/>
        <v>0</v>
      </c>
      <c r="I38" s="10">
        <f t="shared" si="1"/>
        <v>1</v>
      </c>
      <c r="J38" s="17">
        <f t="shared" si="2"/>
        <v>5700</v>
      </c>
      <c r="K38" s="16"/>
      <c r="L38" s="17">
        <f t="shared" si="3"/>
        <v>0</v>
      </c>
    </row>
    <row r="39" spans="1:12" x14ac:dyDescent="0.25">
      <c r="A39" s="9" t="s">
        <v>48</v>
      </c>
      <c r="B39" s="29" t="s">
        <v>116</v>
      </c>
      <c r="C39" s="9">
        <v>58</v>
      </c>
      <c r="D39" s="9">
        <v>225</v>
      </c>
      <c r="E39" s="9">
        <v>13.083</v>
      </c>
      <c r="F39" s="9" t="s">
        <v>14</v>
      </c>
      <c r="G39" s="9">
        <v>13.08</v>
      </c>
      <c r="H39" s="9">
        <f t="shared" si="0"/>
        <v>3.0000000000001137E-3</v>
      </c>
      <c r="I39" s="10">
        <f t="shared" si="1"/>
        <v>0.99977069479477187</v>
      </c>
      <c r="J39" s="17">
        <f t="shared" si="2"/>
        <v>2943</v>
      </c>
      <c r="K39" s="16"/>
      <c r="L39" s="17">
        <f t="shared" si="3"/>
        <v>0</v>
      </c>
    </row>
    <row r="40" spans="1:12" x14ac:dyDescent="0.25">
      <c r="A40" s="9" t="s">
        <v>48</v>
      </c>
      <c r="B40" s="29" t="s">
        <v>117</v>
      </c>
      <c r="C40" s="9">
        <v>61</v>
      </c>
      <c r="D40" s="9">
        <v>2000</v>
      </c>
      <c r="E40" s="9">
        <v>1.7010000000000001</v>
      </c>
      <c r="F40" s="9" t="s">
        <v>14</v>
      </c>
      <c r="G40" s="9">
        <v>1.7</v>
      </c>
      <c r="H40" s="9">
        <f t="shared" si="0"/>
        <v>1.0000000000001119E-3</v>
      </c>
      <c r="I40" s="10">
        <f t="shared" si="1"/>
        <v>0.99941211052322154</v>
      </c>
      <c r="J40" s="17">
        <f t="shared" si="2"/>
        <v>3400</v>
      </c>
      <c r="K40" s="16"/>
      <c r="L40" s="17">
        <f t="shared" si="3"/>
        <v>0</v>
      </c>
    </row>
    <row r="41" spans="1:12" x14ac:dyDescent="0.25">
      <c r="A41" s="9" t="s">
        <v>50</v>
      </c>
      <c r="B41" s="29" t="s">
        <v>118</v>
      </c>
      <c r="C41" s="9">
        <v>63</v>
      </c>
      <c r="D41" s="9">
        <v>1500</v>
      </c>
      <c r="E41" s="9">
        <v>0.61</v>
      </c>
      <c r="F41" s="9" t="s">
        <v>14</v>
      </c>
      <c r="G41" s="9">
        <v>0.61</v>
      </c>
      <c r="H41" s="9">
        <f t="shared" si="0"/>
        <v>0</v>
      </c>
      <c r="I41" s="10">
        <f t="shared" si="1"/>
        <v>1</v>
      </c>
      <c r="J41" s="17">
        <f t="shared" si="2"/>
        <v>915</v>
      </c>
      <c r="K41" s="16"/>
      <c r="L41" s="17">
        <f t="shared" si="3"/>
        <v>0</v>
      </c>
    </row>
    <row r="42" spans="1:12" x14ac:dyDescent="0.25">
      <c r="A42" s="9" t="s">
        <v>51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69</v>
      </c>
      <c r="B43" s="29" t="s">
        <v>120</v>
      </c>
      <c r="C43" s="9">
        <v>69</v>
      </c>
      <c r="D43" s="9">
        <v>6800</v>
      </c>
      <c r="E43" s="9">
        <v>0.5</v>
      </c>
      <c r="F43" s="9" t="s">
        <v>16</v>
      </c>
      <c r="G43" s="9">
        <v>0.5</v>
      </c>
      <c r="H43" s="9">
        <f t="shared" si="0"/>
        <v>0</v>
      </c>
      <c r="I43" s="10">
        <f t="shared" si="1"/>
        <v>1</v>
      </c>
      <c r="J43" s="17">
        <f t="shared" si="2"/>
        <v>3400</v>
      </c>
      <c r="K43" s="16"/>
      <c r="L43" s="17">
        <f t="shared" si="3"/>
        <v>0</v>
      </c>
    </row>
    <row r="44" spans="1:12" x14ac:dyDescent="0.25">
      <c r="A44" s="9" t="s">
        <v>69</v>
      </c>
      <c r="B44" s="29" t="s">
        <v>121</v>
      </c>
      <c r="C44" s="9">
        <v>73</v>
      </c>
      <c r="D44" s="9">
        <v>6800</v>
      </c>
      <c r="E44" s="9">
        <v>1.1000000000000001</v>
      </c>
      <c r="F44" s="9" t="s">
        <v>16</v>
      </c>
      <c r="G44" s="9">
        <v>1.1000000000000001</v>
      </c>
      <c r="H44" s="9">
        <f t="shared" si="0"/>
        <v>0</v>
      </c>
      <c r="I44" s="10">
        <f t="shared" si="1"/>
        <v>1</v>
      </c>
      <c r="J44" s="17">
        <f t="shared" si="2"/>
        <v>7480.0000000000009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0.14000000000000001</v>
      </c>
      <c r="F45" s="9" t="s">
        <v>16</v>
      </c>
      <c r="G45" s="9">
        <v>0.14000000000000001</v>
      </c>
      <c r="H45" s="9">
        <f t="shared" si="0"/>
        <v>0</v>
      </c>
      <c r="I45" s="10">
        <f t="shared" si="1"/>
        <v>1</v>
      </c>
      <c r="J45" s="17">
        <f t="shared" si="2"/>
        <v>1050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7500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1125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124</v>
      </c>
      <c r="C47" s="9">
        <v>84</v>
      </c>
      <c r="D47" s="9">
        <v>301.392</v>
      </c>
      <c r="E47" s="9">
        <v>41.58</v>
      </c>
      <c r="F47" s="9" t="s">
        <v>10</v>
      </c>
      <c r="G47" s="9">
        <v>41.58</v>
      </c>
      <c r="H47" s="9">
        <f t="shared" si="0"/>
        <v>0</v>
      </c>
      <c r="I47" s="10">
        <f t="shared" si="1"/>
        <v>1</v>
      </c>
      <c r="J47" s="17">
        <f t="shared" si="2"/>
        <v>12531.879359999999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125</v>
      </c>
      <c r="C48" s="9">
        <v>85</v>
      </c>
      <c r="D48" s="9">
        <v>301.392</v>
      </c>
      <c r="E48" s="9">
        <v>125.21</v>
      </c>
      <c r="F48" s="9" t="s">
        <v>10</v>
      </c>
      <c r="G48" s="9">
        <v>125.21</v>
      </c>
      <c r="H48" s="9">
        <f t="shared" si="0"/>
        <v>0</v>
      </c>
      <c r="I48" s="10">
        <f t="shared" si="1"/>
        <v>1</v>
      </c>
      <c r="J48" s="17">
        <f t="shared" si="2"/>
        <v>37737.29232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126</v>
      </c>
      <c r="C49" s="9">
        <v>86</v>
      </c>
      <c r="D49" s="9">
        <v>301.392</v>
      </c>
      <c r="E49" s="9">
        <v>12.26</v>
      </c>
      <c r="F49" s="9" t="s">
        <v>10</v>
      </c>
      <c r="G49" s="9">
        <v>1.93</v>
      </c>
      <c r="H49" s="9">
        <f t="shared" si="0"/>
        <v>10.33</v>
      </c>
      <c r="I49" s="10">
        <f t="shared" si="1"/>
        <v>0.15742251223491027</v>
      </c>
      <c r="J49" s="17">
        <f t="shared" si="2"/>
        <v>581.68655999999999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127</v>
      </c>
      <c r="C50" s="9">
        <v>87</v>
      </c>
      <c r="D50" s="9">
        <v>301.392</v>
      </c>
      <c r="E50" s="9">
        <v>17.63</v>
      </c>
      <c r="F50" s="9" t="s">
        <v>10</v>
      </c>
      <c r="G50" s="9">
        <v>0</v>
      </c>
      <c r="H50" s="9">
        <f t="shared" si="0"/>
        <v>17.63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48</v>
      </c>
      <c r="B51" s="29" t="s">
        <v>128</v>
      </c>
      <c r="C51" s="9">
        <v>88</v>
      </c>
      <c r="D51" s="9">
        <v>2000</v>
      </c>
      <c r="E51" s="9">
        <v>2.3239999999999998</v>
      </c>
      <c r="F51" s="9" t="s">
        <v>14</v>
      </c>
      <c r="G51" s="9">
        <v>2.3199999999999998</v>
      </c>
      <c r="H51" s="9">
        <f t="shared" si="0"/>
        <v>4.0000000000000036E-3</v>
      </c>
      <c r="I51" s="10">
        <f t="shared" si="1"/>
        <v>0.99827882960413084</v>
      </c>
      <c r="J51" s="17">
        <f t="shared" si="2"/>
        <v>4640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129</v>
      </c>
      <c r="C52" s="9">
        <v>91</v>
      </c>
      <c r="D52" s="9">
        <v>225</v>
      </c>
      <c r="E52" s="9">
        <v>13.561</v>
      </c>
      <c r="F52" s="9" t="s">
        <v>14</v>
      </c>
      <c r="G52" s="9">
        <v>13.56</v>
      </c>
      <c r="H52" s="9">
        <f t="shared" si="0"/>
        <v>9.9999999999944578E-4</v>
      </c>
      <c r="I52" s="10">
        <f t="shared" si="1"/>
        <v>0.99992625912543331</v>
      </c>
      <c r="J52" s="17">
        <f t="shared" si="2"/>
        <v>3051</v>
      </c>
      <c r="K52" s="16"/>
      <c r="L52" s="17">
        <f t="shared" si="3"/>
        <v>0</v>
      </c>
    </row>
    <row r="53" spans="1:12" x14ac:dyDescent="0.25">
      <c r="A53" s="9" t="s">
        <v>48</v>
      </c>
      <c r="B53" s="29" t="s">
        <v>130</v>
      </c>
      <c r="C53" s="9">
        <v>92</v>
      </c>
      <c r="D53" s="9">
        <v>2000</v>
      </c>
      <c r="E53" s="9">
        <v>1.4059999999999999</v>
      </c>
      <c r="F53" s="9" t="s">
        <v>14</v>
      </c>
      <c r="G53" s="9">
        <v>1.41</v>
      </c>
      <c r="H53" s="9">
        <f t="shared" si="0"/>
        <v>-4.0000000000000036E-3</v>
      </c>
      <c r="I53" s="10">
        <f t="shared" si="1"/>
        <v>1.0028449502133712</v>
      </c>
      <c r="J53" s="17">
        <f t="shared" si="2"/>
        <v>2820</v>
      </c>
      <c r="K53" s="16"/>
      <c r="L53" s="17">
        <f t="shared" si="3"/>
        <v>0</v>
      </c>
    </row>
    <row r="54" spans="1:12" x14ac:dyDescent="0.25">
      <c r="A54" s="9" t="s">
        <v>50</v>
      </c>
      <c r="B54" s="29" t="s">
        <v>131</v>
      </c>
      <c r="C54" s="9">
        <v>93</v>
      </c>
      <c r="D54" s="9">
        <v>1500</v>
      </c>
      <c r="E54" s="9">
        <v>0.84299999999999997</v>
      </c>
      <c r="F54" s="9" t="s">
        <v>14</v>
      </c>
      <c r="G54" s="9">
        <v>0.84</v>
      </c>
      <c r="H54" s="9">
        <f t="shared" si="0"/>
        <v>3.0000000000000027E-3</v>
      </c>
      <c r="I54" s="10">
        <f t="shared" si="1"/>
        <v>0.99644128113879005</v>
      </c>
      <c r="J54" s="17">
        <f t="shared" si="2"/>
        <v>1260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</v>
      </c>
      <c r="F55" s="9" t="s">
        <v>16</v>
      </c>
      <c r="G55" s="9">
        <v>0.1</v>
      </c>
      <c r="H55" s="9">
        <f t="shared" si="0"/>
        <v>0</v>
      </c>
      <c r="I55" s="10">
        <f t="shared" si="1"/>
        <v>1</v>
      </c>
      <c r="J55" s="17">
        <f t="shared" si="2"/>
        <v>750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0.17</v>
      </c>
      <c r="F56" s="9" t="s">
        <v>16</v>
      </c>
      <c r="G56" s="9">
        <v>0.17</v>
      </c>
      <c r="H56" s="9">
        <f t="shared" si="0"/>
        <v>0</v>
      </c>
      <c r="I56" s="10">
        <f t="shared" si="1"/>
        <v>1</v>
      </c>
      <c r="J56" s="17">
        <f t="shared" si="2"/>
        <v>1275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0.02</v>
      </c>
      <c r="F57" s="9" t="s">
        <v>16</v>
      </c>
      <c r="G57" s="9">
        <v>0.02</v>
      </c>
      <c r="H57" s="9">
        <f t="shared" si="0"/>
        <v>0</v>
      </c>
      <c r="I57" s="10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136</v>
      </c>
      <c r="C59" s="9">
        <v>107</v>
      </c>
      <c r="D59" s="9">
        <v>301.392</v>
      </c>
      <c r="E59" s="9">
        <v>22.88</v>
      </c>
      <c r="F59" s="9" t="s">
        <v>10</v>
      </c>
      <c r="G59" s="9">
        <v>22.88</v>
      </c>
      <c r="H59" s="9">
        <f t="shared" si="0"/>
        <v>0</v>
      </c>
      <c r="I59" s="10">
        <f t="shared" si="1"/>
        <v>1</v>
      </c>
      <c r="J59" s="17">
        <f t="shared" si="2"/>
        <v>6895.8489599999994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137</v>
      </c>
      <c r="C60" s="9">
        <v>108</v>
      </c>
      <c r="D60" s="9">
        <v>301.392</v>
      </c>
      <c r="E60" s="9">
        <v>1.92</v>
      </c>
      <c r="F60" s="9" t="s">
        <v>10</v>
      </c>
      <c r="G60" s="9">
        <v>0</v>
      </c>
      <c r="H60" s="9">
        <f t="shared" si="0"/>
        <v>1.92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138</v>
      </c>
      <c r="C61" s="9">
        <v>109</v>
      </c>
      <c r="D61" s="9">
        <v>2000</v>
      </c>
      <c r="E61" s="9">
        <v>0.41</v>
      </c>
      <c r="F61" s="9" t="s">
        <v>14</v>
      </c>
      <c r="G61" s="9">
        <v>0.41</v>
      </c>
      <c r="H61" s="9">
        <f t="shared" si="0"/>
        <v>0</v>
      </c>
      <c r="I61" s="10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112</v>
      </c>
      <c r="D62" s="9">
        <v>225</v>
      </c>
      <c r="E62" s="9">
        <v>1.9750000000000001</v>
      </c>
      <c r="F62" s="9" t="s">
        <v>14</v>
      </c>
      <c r="G62" s="9">
        <v>1.98</v>
      </c>
      <c r="H62" s="9">
        <f t="shared" si="0"/>
        <v>-4.9999999999998934E-3</v>
      </c>
      <c r="I62" s="10">
        <f t="shared" si="1"/>
        <v>1.0025316455696203</v>
      </c>
      <c r="J62" s="17">
        <f t="shared" si="2"/>
        <v>445.5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139</v>
      </c>
      <c r="C63" s="9">
        <v>113</v>
      </c>
      <c r="D63" s="9">
        <v>1500</v>
      </c>
      <c r="E63" s="9">
        <v>7.0000000000000007E-2</v>
      </c>
      <c r="F63" s="9" t="s">
        <v>14</v>
      </c>
      <c r="G63" s="9">
        <v>7.0000000000000007E-2</v>
      </c>
      <c r="H63" s="9">
        <f t="shared" si="0"/>
        <v>0</v>
      </c>
      <c r="I63" s="10">
        <f t="shared" si="1"/>
        <v>1</v>
      </c>
      <c r="J63" s="17">
        <f t="shared" si="2"/>
        <v>105.00000000000001</v>
      </c>
      <c r="K63" s="16"/>
      <c r="L63" s="17">
        <f t="shared" si="3"/>
        <v>0</v>
      </c>
    </row>
    <row r="64" spans="1:12" x14ac:dyDescent="0.25">
      <c r="A64" s="9" t="s">
        <v>48</v>
      </c>
      <c r="B64" s="29" t="s">
        <v>140</v>
      </c>
      <c r="C64" s="9">
        <v>116</v>
      </c>
      <c r="D64" s="9">
        <v>50</v>
      </c>
      <c r="E64" s="9">
        <v>43</v>
      </c>
      <c r="F64" s="9" t="s">
        <v>13</v>
      </c>
      <c r="G64" s="9">
        <v>43</v>
      </c>
      <c r="H64" s="9">
        <f t="shared" si="0"/>
        <v>0</v>
      </c>
      <c r="I64" s="10">
        <f t="shared" si="1"/>
        <v>1</v>
      </c>
      <c r="J64" s="17">
        <f t="shared" si="2"/>
        <v>2150</v>
      </c>
      <c r="K64" s="16"/>
      <c r="L64" s="17">
        <f t="shared" si="3"/>
        <v>0</v>
      </c>
    </row>
    <row r="65" spans="1:12" x14ac:dyDescent="0.25">
      <c r="A65" s="9" t="s">
        <v>51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142</v>
      </c>
      <c r="C66" s="9">
        <v>120</v>
      </c>
      <c r="D66" s="9">
        <v>193.75200000000001</v>
      </c>
      <c r="E66" s="9">
        <v>111.91200000000001</v>
      </c>
      <c r="F66" s="9" t="s">
        <v>10</v>
      </c>
      <c r="G66" s="9">
        <v>92.9</v>
      </c>
      <c r="H66" s="9">
        <f t="shared" si="0"/>
        <v>19.012</v>
      </c>
      <c r="I66" s="10">
        <f t="shared" si="1"/>
        <v>0.83011652012295378</v>
      </c>
      <c r="J66" s="17">
        <f t="shared" si="2"/>
        <v>17999.560800000003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143</v>
      </c>
      <c r="C67" s="9">
        <v>124</v>
      </c>
      <c r="D67" s="9">
        <v>193.75200000000001</v>
      </c>
      <c r="E67" s="9">
        <v>123.14</v>
      </c>
      <c r="F67" s="9" t="s">
        <v>10</v>
      </c>
      <c r="G67" s="9">
        <v>120.45</v>
      </c>
      <c r="H67" s="9">
        <f t="shared" si="0"/>
        <v>2.6899999999999977</v>
      </c>
      <c r="I67" s="10">
        <f t="shared" si="1"/>
        <v>0.97815494559038496</v>
      </c>
      <c r="J67" s="17">
        <f t="shared" si="2"/>
        <v>23337.428400000001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144</v>
      </c>
      <c r="C68" s="9">
        <v>129</v>
      </c>
      <c r="D68" s="9">
        <v>193.75200000000001</v>
      </c>
      <c r="E68" s="9">
        <v>62.701999999999998</v>
      </c>
      <c r="F68" s="9" t="s">
        <v>10</v>
      </c>
      <c r="G68" s="9">
        <v>62.7</v>
      </c>
      <c r="H68" s="9">
        <f t="shared" si="0"/>
        <v>1.9999999999953388E-3</v>
      </c>
      <c r="I68" s="10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145</v>
      </c>
      <c r="C69" s="9">
        <v>133</v>
      </c>
      <c r="D69" s="9">
        <v>65.599999999999994</v>
      </c>
      <c r="E69" s="9">
        <v>30.49</v>
      </c>
      <c r="F69" s="9" t="s">
        <v>19</v>
      </c>
      <c r="G69" s="9">
        <v>0</v>
      </c>
      <c r="H69" s="9">
        <f t="shared" ref="H69:H133" si="4">E69-G69</f>
        <v>30.49</v>
      </c>
      <c r="I69" s="10">
        <f t="shared" ref="I69:I133" si="5">G69/E69</f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333</v>
      </c>
      <c r="B70" s="29" t="s">
        <v>477</v>
      </c>
      <c r="C70" s="9">
        <v>133</v>
      </c>
      <c r="D70" s="9">
        <v>65.599999999999994</v>
      </c>
      <c r="E70" s="9">
        <v>30.49</v>
      </c>
      <c r="F70" s="9" t="s">
        <v>19</v>
      </c>
      <c r="G70" s="9">
        <f>E70*37%</f>
        <v>11.2813</v>
      </c>
      <c r="H70" s="9">
        <f t="shared" ref="H70" si="6">E70-G70</f>
        <v>19.2087</v>
      </c>
      <c r="I70" s="10">
        <f t="shared" ref="I70" si="7">G70/E70</f>
        <v>0.37</v>
      </c>
      <c r="J70" s="17">
        <f t="shared" ref="J70" si="8">D70*G70</f>
        <v>740.05327999999997</v>
      </c>
      <c r="K70" s="16"/>
      <c r="L70" s="17">
        <f t="shared" ref="L70" si="9">D70*E70*K70</f>
        <v>0</v>
      </c>
    </row>
    <row r="71" spans="1:12" x14ac:dyDescent="0.25">
      <c r="A71" s="9" t="s">
        <v>50</v>
      </c>
      <c r="B71" s="29" t="s">
        <v>146</v>
      </c>
      <c r="C71" s="9">
        <v>137</v>
      </c>
      <c r="D71" s="9">
        <v>65.599999999999994</v>
      </c>
      <c r="E71" s="9">
        <v>46.88</v>
      </c>
      <c r="F71" s="9" t="s">
        <v>19</v>
      </c>
      <c r="G71" s="9">
        <v>43.9</v>
      </c>
      <c r="H71" s="9">
        <f t="shared" si="4"/>
        <v>2.980000000000004</v>
      </c>
      <c r="I71" s="10">
        <f t="shared" si="5"/>
        <v>0.93643344709897602</v>
      </c>
      <c r="J71" s="17">
        <f t="shared" ref="J71:J149" si="10">D71*G71</f>
        <v>2879.8399999999997</v>
      </c>
      <c r="K71" s="16"/>
      <c r="L71" s="17">
        <f t="shared" ref="L71:L149" si="11">D71*E71*K71</f>
        <v>0</v>
      </c>
    </row>
    <row r="72" spans="1:12" x14ac:dyDescent="0.25">
      <c r="A72" s="9" t="s">
        <v>50</v>
      </c>
      <c r="B72" s="29" t="s">
        <v>276</v>
      </c>
      <c r="C72" s="9">
        <v>138</v>
      </c>
      <c r="D72" s="9">
        <v>193.75200000000001</v>
      </c>
      <c r="E72" s="9">
        <v>10.135999999999999</v>
      </c>
      <c r="F72" s="9" t="s">
        <v>10</v>
      </c>
      <c r="G72" s="9">
        <v>10.14</v>
      </c>
      <c r="H72" s="9">
        <f t="shared" si="4"/>
        <v>-4.0000000000013358E-3</v>
      </c>
      <c r="I72" s="10">
        <f t="shared" si="5"/>
        <v>1.0003946329913183</v>
      </c>
      <c r="J72" s="17">
        <f t="shared" si="10"/>
        <v>1964.6452800000002</v>
      </c>
      <c r="K72" s="16"/>
      <c r="L72" s="17">
        <f t="shared" si="11"/>
        <v>0</v>
      </c>
    </row>
    <row r="73" spans="1:12" x14ac:dyDescent="0.25">
      <c r="A73" s="9" t="s">
        <v>50</v>
      </c>
      <c r="B73" s="29" t="s">
        <v>310</v>
      </c>
      <c r="C73" s="9">
        <v>139</v>
      </c>
      <c r="D73" s="9">
        <v>35</v>
      </c>
      <c r="E73" s="9">
        <v>268.5</v>
      </c>
      <c r="F73" s="9" t="s">
        <v>10</v>
      </c>
      <c r="G73" s="9">
        <v>268.5</v>
      </c>
      <c r="H73" s="9">
        <f t="shared" si="4"/>
        <v>0</v>
      </c>
      <c r="I73" s="10">
        <f t="shared" si="5"/>
        <v>1</v>
      </c>
      <c r="J73" s="17">
        <f t="shared" si="10"/>
        <v>9397.5</v>
      </c>
      <c r="K73" s="16"/>
      <c r="L73" s="17">
        <f t="shared" si="11"/>
        <v>0</v>
      </c>
    </row>
    <row r="74" spans="1:12" x14ac:dyDescent="0.25">
      <c r="A74" s="9" t="s">
        <v>50</v>
      </c>
      <c r="B74" s="29" t="s">
        <v>147</v>
      </c>
      <c r="C74" s="9">
        <v>140</v>
      </c>
      <c r="D74" s="9">
        <v>8.0730000000000004</v>
      </c>
      <c r="E74" s="9">
        <v>348.5</v>
      </c>
      <c r="F74" s="9" t="s">
        <v>10</v>
      </c>
      <c r="G74" s="9">
        <v>348.5</v>
      </c>
      <c r="H74" s="9">
        <f t="shared" si="4"/>
        <v>0</v>
      </c>
      <c r="I74" s="10">
        <f t="shared" si="5"/>
        <v>1</v>
      </c>
      <c r="J74" s="17">
        <f t="shared" si="10"/>
        <v>2813.4405000000002</v>
      </c>
      <c r="K74" s="16"/>
      <c r="L74" s="17">
        <f t="shared" si="11"/>
        <v>0</v>
      </c>
    </row>
    <row r="75" spans="1:12" x14ac:dyDescent="0.25">
      <c r="A75" s="9" t="s">
        <v>50</v>
      </c>
      <c r="B75" s="29" t="s">
        <v>148</v>
      </c>
      <c r="C75" s="9">
        <v>142</v>
      </c>
      <c r="D75" s="9">
        <v>139.93199999999999</v>
      </c>
      <c r="E75" s="9">
        <v>60.55</v>
      </c>
      <c r="F75" s="9" t="s">
        <v>10</v>
      </c>
      <c r="G75" s="9">
        <v>60.55</v>
      </c>
      <c r="H75" s="9">
        <f t="shared" si="4"/>
        <v>0</v>
      </c>
      <c r="I75" s="10">
        <f t="shared" si="5"/>
        <v>1</v>
      </c>
      <c r="J75" s="17">
        <f t="shared" si="10"/>
        <v>8472.882599999999</v>
      </c>
      <c r="K75" s="16"/>
      <c r="L75" s="17">
        <f t="shared" si="11"/>
        <v>0</v>
      </c>
    </row>
    <row r="76" spans="1:12" x14ac:dyDescent="0.25">
      <c r="A76" s="9" t="s">
        <v>50</v>
      </c>
      <c r="B76" s="29" t="s">
        <v>149</v>
      </c>
      <c r="C76" s="9">
        <v>143</v>
      </c>
      <c r="D76" s="9">
        <v>139.93199999999999</v>
      </c>
      <c r="E76" s="9">
        <v>166.76</v>
      </c>
      <c r="F76" s="9" t="s">
        <v>10</v>
      </c>
      <c r="G76" s="9">
        <v>166.76</v>
      </c>
      <c r="H76" s="9">
        <f t="shared" si="4"/>
        <v>0</v>
      </c>
      <c r="I76" s="10">
        <f t="shared" si="5"/>
        <v>1</v>
      </c>
      <c r="J76" s="17">
        <f t="shared" si="10"/>
        <v>23335.060319999997</v>
      </c>
      <c r="K76" s="16"/>
      <c r="L76" s="17">
        <f t="shared" si="11"/>
        <v>0</v>
      </c>
    </row>
    <row r="77" spans="1:12" x14ac:dyDescent="0.25">
      <c r="A77" s="9" t="s">
        <v>50</v>
      </c>
      <c r="B77" s="29" t="s">
        <v>150</v>
      </c>
      <c r="C77" s="9">
        <v>147</v>
      </c>
      <c r="D77" s="9">
        <v>193.75200000000001</v>
      </c>
      <c r="E77" s="9">
        <v>165.15100000000001</v>
      </c>
      <c r="F77" s="9" t="s">
        <v>10</v>
      </c>
      <c r="G77" s="9">
        <v>165.15</v>
      </c>
      <c r="H77" s="9">
        <f t="shared" si="4"/>
        <v>1.0000000000047748E-3</v>
      </c>
      <c r="I77" s="10">
        <f t="shared" si="5"/>
        <v>0.99999394493524107</v>
      </c>
      <c r="J77" s="17">
        <f t="shared" si="10"/>
        <v>31998.142800000001</v>
      </c>
      <c r="K77" s="16"/>
      <c r="L77" s="17">
        <f t="shared" si="11"/>
        <v>0</v>
      </c>
    </row>
    <row r="78" spans="1:12" x14ac:dyDescent="0.25">
      <c r="A78" s="9" t="s">
        <v>51</v>
      </c>
      <c r="B78" s="29" t="s">
        <v>151</v>
      </c>
      <c r="C78" s="9">
        <v>150</v>
      </c>
      <c r="D78" s="9">
        <v>12000</v>
      </c>
      <c r="E78" s="9">
        <v>0.73333300000000001</v>
      </c>
      <c r="F78" s="9" t="s">
        <v>12</v>
      </c>
      <c r="G78" s="9">
        <v>0.73</v>
      </c>
      <c r="H78" s="9">
        <f t="shared" si="4"/>
        <v>3.3330000000000304E-3</v>
      </c>
      <c r="I78" s="10">
        <f t="shared" si="5"/>
        <v>0.99545499793408998</v>
      </c>
      <c r="J78" s="17">
        <f t="shared" si="10"/>
        <v>8760</v>
      </c>
      <c r="K78" s="16"/>
      <c r="L78" s="17">
        <f t="shared" si="11"/>
        <v>0</v>
      </c>
    </row>
    <row r="79" spans="1:12" x14ac:dyDescent="0.25">
      <c r="A79" s="9" t="s">
        <v>43</v>
      </c>
      <c r="B79" s="29" t="s">
        <v>151</v>
      </c>
      <c r="C79" s="9">
        <v>150</v>
      </c>
      <c r="D79" s="9">
        <v>12000</v>
      </c>
      <c r="E79" s="9">
        <v>0.26666699999999999</v>
      </c>
      <c r="F79" s="9" t="s">
        <v>12</v>
      </c>
      <c r="G79" s="9">
        <v>0.27</v>
      </c>
      <c r="H79" s="9">
        <f t="shared" si="4"/>
        <v>-3.3330000000000304E-3</v>
      </c>
      <c r="I79" s="10">
        <f t="shared" si="5"/>
        <v>1.0124987343765821</v>
      </c>
      <c r="J79" s="17">
        <f t="shared" si="10"/>
        <v>3240</v>
      </c>
      <c r="K79" s="16"/>
      <c r="L79" s="17">
        <f t="shared" si="11"/>
        <v>0</v>
      </c>
    </row>
    <row r="80" spans="1:12" x14ac:dyDescent="0.25">
      <c r="A80" s="9" t="s">
        <v>50</v>
      </c>
      <c r="B80" s="29" t="s">
        <v>152</v>
      </c>
      <c r="C80" s="9">
        <v>151</v>
      </c>
      <c r="D80" s="9">
        <v>139.93199999999999</v>
      </c>
      <c r="E80" s="9">
        <v>61.661999999999999</v>
      </c>
      <c r="F80" s="9" t="s">
        <v>10</v>
      </c>
      <c r="G80" s="9">
        <v>61.66</v>
      </c>
      <c r="H80" s="9">
        <f t="shared" si="4"/>
        <v>2.0000000000024443E-3</v>
      </c>
      <c r="I80" s="10">
        <f t="shared" si="5"/>
        <v>0.99996756511303553</v>
      </c>
      <c r="J80" s="17">
        <f t="shared" si="10"/>
        <v>8628.2071199999991</v>
      </c>
      <c r="K80" s="16"/>
      <c r="L80" s="17">
        <f t="shared" si="11"/>
        <v>0</v>
      </c>
    </row>
    <row r="81" spans="1:12" x14ac:dyDescent="0.25">
      <c r="A81" s="9" t="s">
        <v>50</v>
      </c>
      <c r="B81" s="29" t="s">
        <v>153</v>
      </c>
      <c r="C81" s="9">
        <v>152</v>
      </c>
      <c r="D81" s="9">
        <v>139.93199999999999</v>
      </c>
      <c r="E81" s="9">
        <v>175.88300000000001</v>
      </c>
      <c r="F81" s="9" t="s">
        <v>10</v>
      </c>
      <c r="G81" s="9">
        <v>175.88</v>
      </c>
      <c r="H81" s="9">
        <f t="shared" si="4"/>
        <v>3.0000000000143245E-3</v>
      </c>
      <c r="I81" s="10">
        <f t="shared" si="5"/>
        <v>0.99998294320656334</v>
      </c>
      <c r="J81" s="17">
        <f t="shared" si="10"/>
        <v>24611.240159999998</v>
      </c>
      <c r="K81" s="16"/>
      <c r="L81" s="17">
        <f t="shared" si="11"/>
        <v>0</v>
      </c>
    </row>
    <row r="82" spans="1:12" x14ac:dyDescent="0.25">
      <c r="A82" s="9" t="s">
        <v>50</v>
      </c>
      <c r="B82" s="29" t="s">
        <v>154</v>
      </c>
      <c r="C82" s="9">
        <v>156</v>
      </c>
      <c r="D82" s="9">
        <v>193.75200000000001</v>
      </c>
      <c r="E82" s="9">
        <v>136.66999999999999</v>
      </c>
      <c r="F82" s="9" t="s">
        <v>10</v>
      </c>
      <c r="G82" s="9">
        <v>136.66999999999999</v>
      </c>
      <c r="H82" s="9">
        <f t="shared" si="4"/>
        <v>0</v>
      </c>
      <c r="I82" s="10">
        <f t="shared" si="5"/>
        <v>1</v>
      </c>
      <c r="J82" s="17">
        <f t="shared" si="10"/>
        <v>26480.08584</v>
      </c>
      <c r="K82" s="16"/>
      <c r="L82" s="17">
        <f t="shared" si="11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8.8699999999999992</v>
      </c>
      <c r="F83" s="9" t="s">
        <v>10</v>
      </c>
      <c r="G83" s="9">
        <v>8.8699999999999992</v>
      </c>
      <c r="H83" s="9">
        <f t="shared" si="4"/>
        <v>0</v>
      </c>
      <c r="I83" s="10">
        <f t="shared" si="5"/>
        <v>1</v>
      </c>
      <c r="J83" s="17">
        <f t="shared" si="10"/>
        <v>1241.1968399999998</v>
      </c>
      <c r="K83" s="16"/>
      <c r="L83" s="17">
        <f t="shared" si="11"/>
        <v>0</v>
      </c>
    </row>
    <row r="84" spans="1:12" x14ac:dyDescent="0.25">
      <c r="A84" s="9" t="s">
        <v>50</v>
      </c>
      <c r="B84" s="29" t="s">
        <v>156</v>
      </c>
      <c r="C84" s="9">
        <v>161</v>
      </c>
      <c r="D84" s="9">
        <v>139.93199999999999</v>
      </c>
      <c r="E84" s="9">
        <v>36.94</v>
      </c>
      <c r="F84" s="9" t="s">
        <v>10</v>
      </c>
      <c r="G84" s="9">
        <v>36.94</v>
      </c>
      <c r="H84" s="9">
        <f t="shared" si="4"/>
        <v>0</v>
      </c>
      <c r="I84" s="10">
        <f t="shared" si="5"/>
        <v>1</v>
      </c>
      <c r="J84" s="17">
        <f t="shared" si="10"/>
        <v>5169.0880799999995</v>
      </c>
      <c r="K84" s="16"/>
      <c r="L84" s="17">
        <f t="shared" si="11"/>
        <v>0</v>
      </c>
    </row>
    <row r="85" spans="1:12" x14ac:dyDescent="0.25">
      <c r="A85" s="9" t="s">
        <v>50</v>
      </c>
      <c r="B85" s="29" t="s">
        <v>157</v>
      </c>
      <c r="C85" s="9">
        <v>165</v>
      </c>
      <c r="D85" s="9">
        <v>193.75200000000001</v>
      </c>
      <c r="E85" s="9">
        <v>112.48</v>
      </c>
      <c r="F85" s="9" t="s">
        <v>10</v>
      </c>
      <c r="G85" s="9">
        <v>60.5</v>
      </c>
      <c r="H85" s="9">
        <f t="shared" si="4"/>
        <v>51.980000000000004</v>
      </c>
      <c r="I85" s="10">
        <f t="shared" si="5"/>
        <v>0.53787339971550496</v>
      </c>
      <c r="J85" s="17">
        <f t="shared" si="10"/>
        <v>11721.996000000001</v>
      </c>
      <c r="K85" s="16"/>
      <c r="L85" s="17">
        <f t="shared" si="11"/>
        <v>0</v>
      </c>
    </row>
    <row r="86" spans="1:12" x14ac:dyDescent="0.25">
      <c r="A86" s="9" t="s">
        <v>21</v>
      </c>
      <c r="B86" s="29" t="s">
        <v>164</v>
      </c>
      <c r="C86" s="9">
        <v>182</v>
      </c>
      <c r="D86" s="9">
        <v>215.28</v>
      </c>
      <c r="E86" s="9">
        <v>30</v>
      </c>
      <c r="F86" s="9" t="s">
        <v>10</v>
      </c>
      <c r="G86" s="9">
        <v>30</v>
      </c>
      <c r="H86" s="9">
        <f t="shared" si="4"/>
        <v>0</v>
      </c>
      <c r="I86" s="10">
        <f t="shared" si="5"/>
        <v>1</v>
      </c>
      <c r="J86" s="17">
        <f t="shared" si="10"/>
        <v>6458.4</v>
      </c>
      <c r="K86" s="16"/>
      <c r="L86" s="17">
        <f t="shared" si="11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96.876000000000005</v>
      </c>
      <c r="E87" s="9">
        <v>34.380000000000003</v>
      </c>
      <c r="F87" s="9" t="s">
        <v>10</v>
      </c>
      <c r="G87" s="9">
        <v>34.380000000000003</v>
      </c>
      <c r="H87" s="9">
        <f t="shared" si="4"/>
        <v>0</v>
      </c>
      <c r="I87" s="10">
        <f t="shared" si="5"/>
        <v>1</v>
      </c>
      <c r="J87" s="17">
        <f t="shared" si="10"/>
        <v>3330.5968800000005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147.87899999999999</v>
      </c>
      <c r="F88" s="9" t="s">
        <v>10</v>
      </c>
      <c r="G88" s="9">
        <v>147.88</v>
      </c>
      <c r="H88" s="9">
        <f t="shared" si="4"/>
        <v>-1.0000000000047748E-3</v>
      </c>
      <c r="I88" s="10">
        <f t="shared" si="5"/>
        <v>1.0000067622853821</v>
      </c>
      <c r="J88" s="17">
        <f t="shared" si="10"/>
        <v>7163.0114400000002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112.08</v>
      </c>
      <c r="F89" s="9" t="s">
        <v>10</v>
      </c>
      <c r="G89" s="9">
        <v>112.08</v>
      </c>
      <c r="H89" s="9">
        <f t="shared" si="4"/>
        <v>0</v>
      </c>
      <c r="I89" s="10">
        <f t="shared" si="5"/>
        <v>1</v>
      </c>
      <c r="J89" s="17">
        <f t="shared" si="10"/>
        <v>5428.9310400000004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102.36</v>
      </c>
      <c r="F90" s="9" t="s">
        <v>10</v>
      </c>
      <c r="G90" s="9">
        <v>102.36</v>
      </c>
      <c r="H90" s="9">
        <f t="shared" si="4"/>
        <v>0</v>
      </c>
      <c r="I90" s="10">
        <f t="shared" si="5"/>
        <v>1</v>
      </c>
      <c r="J90" s="17">
        <f t="shared" si="10"/>
        <v>4958.1136800000004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280</v>
      </c>
      <c r="C91" s="9">
        <v>195</v>
      </c>
      <c r="D91" s="9">
        <v>91.5</v>
      </c>
      <c r="E91" s="9">
        <v>166.76</v>
      </c>
      <c r="F91" s="9" t="s">
        <v>10</v>
      </c>
      <c r="G91" s="9">
        <v>166.76</v>
      </c>
      <c r="H91" s="9">
        <f t="shared" si="4"/>
        <v>0</v>
      </c>
      <c r="I91" s="10">
        <f t="shared" si="5"/>
        <v>1</v>
      </c>
      <c r="J91" s="17">
        <f t="shared" si="10"/>
        <v>15258.539999999999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281</v>
      </c>
      <c r="C92" s="9">
        <v>199</v>
      </c>
      <c r="D92" s="9">
        <v>91.5</v>
      </c>
      <c r="E92" s="9">
        <v>60.55</v>
      </c>
      <c r="F92" s="9" t="s">
        <v>10</v>
      </c>
      <c r="G92" s="9">
        <v>60.55</v>
      </c>
      <c r="H92" s="9">
        <f t="shared" si="4"/>
        <v>0</v>
      </c>
      <c r="I92" s="10">
        <f t="shared" si="5"/>
        <v>1</v>
      </c>
      <c r="J92" s="17">
        <f t="shared" si="10"/>
        <v>5540.3249999999998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282</v>
      </c>
      <c r="C93" s="9">
        <v>202</v>
      </c>
      <c r="D93" s="9">
        <v>91.5</v>
      </c>
      <c r="E93" s="9">
        <v>175.88</v>
      </c>
      <c r="F93" s="9" t="s">
        <v>10</v>
      </c>
      <c r="G93" s="9">
        <v>175.88</v>
      </c>
      <c r="H93" s="9">
        <f t="shared" si="4"/>
        <v>0</v>
      </c>
      <c r="I93" s="10">
        <f t="shared" si="5"/>
        <v>1</v>
      </c>
      <c r="J93" s="17">
        <f t="shared" si="10"/>
        <v>16093.02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283</v>
      </c>
      <c r="C94" s="9">
        <v>206</v>
      </c>
      <c r="D94" s="9">
        <v>91.5</v>
      </c>
      <c r="E94" s="9">
        <v>61.66</v>
      </c>
      <c r="F94" s="9" t="s">
        <v>10</v>
      </c>
      <c r="G94" s="9">
        <v>61.66</v>
      </c>
      <c r="H94" s="9">
        <f t="shared" si="4"/>
        <v>0</v>
      </c>
      <c r="I94" s="10">
        <f t="shared" si="5"/>
        <v>1</v>
      </c>
      <c r="J94" s="17">
        <f t="shared" si="10"/>
        <v>5641.8899999999994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284</v>
      </c>
      <c r="C95" s="9">
        <v>209</v>
      </c>
      <c r="D95" s="9">
        <v>91.5</v>
      </c>
      <c r="E95" s="9">
        <v>36.94</v>
      </c>
      <c r="F95" s="9" t="s">
        <v>10</v>
      </c>
      <c r="G95" s="9">
        <v>36.94</v>
      </c>
      <c r="H95" s="9">
        <f t="shared" si="4"/>
        <v>0</v>
      </c>
      <c r="I95" s="10">
        <f t="shared" si="5"/>
        <v>1</v>
      </c>
      <c r="J95" s="17">
        <f t="shared" si="10"/>
        <v>3380.0099999999998</v>
      </c>
      <c r="K95" s="16"/>
      <c r="L95" s="17">
        <f t="shared" si="11"/>
        <v>0</v>
      </c>
    </row>
    <row r="96" spans="1:12" x14ac:dyDescent="0.25">
      <c r="A96" s="9" t="s">
        <v>21</v>
      </c>
      <c r="B96" s="29" t="s">
        <v>285</v>
      </c>
      <c r="C96" s="9">
        <v>212</v>
      </c>
      <c r="D96" s="9">
        <v>91.5</v>
      </c>
      <c r="E96" s="9">
        <v>8.8699999999999992</v>
      </c>
      <c r="F96" s="9" t="s">
        <v>10</v>
      </c>
      <c r="G96" s="9">
        <v>8.8699999999999992</v>
      </c>
      <c r="H96" s="9">
        <f t="shared" si="4"/>
        <v>0</v>
      </c>
      <c r="I96" s="10">
        <f t="shared" si="5"/>
        <v>1</v>
      </c>
      <c r="J96" s="17">
        <f t="shared" si="10"/>
        <v>811.6049999999999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173</v>
      </c>
      <c r="C97" s="9">
        <v>215</v>
      </c>
      <c r="D97" s="9">
        <v>301.392</v>
      </c>
      <c r="E97" s="9">
        <v>20.12</v>
      </c>
      <c r="F97" s="9" t="s">
        <v>10</v>
      </c>
      <c r="G97" s="9">
        <v>20.12</v>
      </c>
      <c r="H97" s="9">
        <f t="shared" si="4"/>
        <v>0</v>
      </c>
      <c r="I97" s="10">
        <f t="shared" si="5"/>
        <v>1</v>
      </c>
      <c r="J97" s="17">
        <f t="shared" si="10"/>
        <v>6064.0070400000004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232</v>
      </c>
      <c r="C98" s="9">
        <v>217</v>
      </c>
      <c r="D98" s="9">
        <v>450</v>
      </c>
      <c r="E98" s="9">
        <v>3</v>
      </c>
      <c r="F98" s="9" t="s">
        <v>13</v>
      </c>
      <c r="G98" s="9">
        <v>3</v>
      </c>
      <c r="H98" s="9">
        <f t="shared" si="4"/>
        <v>0</v>
      </c>
      <c r="I98" s="10">
        <f t="shared" si="5"/>
        <v>1</v>
      </c>
      <c r="J98" s="17">
        <f t="shared" si="10"/>
        <v>1350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174</v>
      </c>
      <c r="C99" s="9">
        <v>218</v>
      </c>
      <c r="D99" s="9">
        <v>350</v>
      </c>
      <c r="E99" s="9">
        <v>16</v>
      </c>
      <c r="F99" s="9" t="s">
        <v>13</v>
      </c>
      <c r="G99" s="9">
        <v>16</v>
      </c>
      <c r="H99" s="9">
        <f t="shared" si="4"/>
        <v>0</v>
      </c>
      <c r="I99" s="10">
        <f t="shared" si="5"/>
        <v>1</v>
      </c>
      <c r="J99" s="17">
        <f t="shared" si="10"/>
        <v>5600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175</v>
      </c>
      <c r="C100" s="9">
        <v>219</v>
      </c>
      <c r="D100" s="9">
        <v>82</v>
      </c>
      <c r="E100" s="9">
        <v>41.16</v>
      </c>
      <c r="F100" s="9" t="s">
        <v>19</v>
      </c>
      <c r="G100" s="9">
        <v>41.16</v>
      </c>
      <c r="H100" s="9">
        <f t="shared" si="4"/>
        <v>0</v>
      </c>
      <c r="I100" s="10">
        <f t="shared" si="5"/>
        <v>1</v>
      </c>
      <c r="J100" s="17">
        <f t="shared" si="10"/>
        <v>3375.12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v>103.53</v>
      </c>
      <c r="H101" s="9">
        <f t="shared" si="4"/>
        <v>0</v>
      </c>
      <c r="I101" s="10">
        <f t="shared" si="5"/>
        <v>1</v>
      </c>
      <c r="J101" s="17">
        <f t="shared" si="10"/>
        <v>3395.7839999999997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177</v>
      </c>
      <c r="C102" s="9">
        <v>221</v>
      </c>
      <c r="D102" s="9">
        <v>131.19999999999999</v>
      </c>
      <c r="E102" s="9">
        <v>26.83</v>
      </c>
      <c r="F102" s="9" t="s">
        <v>19</v>
      </c>
      <c r="G102" s="9">
        <v>26.83</v>
      </c>
      <c r="H102" s="9">
        <f t="shared" si="4"/>
        <v>0</v>
      </c>
      <c r="I102" s="10">
        <f t="shared" si="5"/>
        <v>1</v>
      </c>
      <c r="J102" s="17">
        <f t="shared" si="10"/>
        <v>3520.0959999999995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179</v>
      </c>
      <c r="C103" s="9">
        <v>224</v>
      </c>
      <c r="D103" s="9">
        <v>183</v>
      </c>
      <c r="E103" s="9">
        <v>49.2</v>
      </c>
      <c r="F103" s="9" t="s">
        <v>10</v>
      </c>
      <c r="G103" s="9">
        <v>49.2</v>
      </c>
      <c r="H103" s="9">
        <f t="shared" si="4"/>
        <v>0</v>
      </c>
      <c r="I103" s="10">
        <f t="shared" si="5"/>
        <v>1</v>
      </c>
      <c r="J103" s="17">
        <f t="shared" si="10"/>
        <v>9003.6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180</v>
      </c>
      <c r="C104" s="9">
        <v>225</v>
      </c>
      <c r="D104" s="9">
        <v>49.2</v>
      </c>
      <c r="E104" s="9">
        <v>48.42</v>
      </c>
      <c r="F104" s="9" t="s">
        <v>19</v>
      </c>
      <c r="G104" s="9">
        <v>48.42</v>
      </c>
      <c r="H104" s="9">
        <f t="shared" si="4"/>
        <v>0</v>
      </c>
      <c r="I104" s="10">
        <f t="shared" si="5"/>
        <v>1</v>
      </c>
      <c r="J104" s="17">
        <f t="shared" si="10"/>
        <v>2382.2640000000001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181</v>
      </c>
      <c r="C105" s="9">
        <v>226</v>
      </c>
      <c r="D105" s="9">
        <v>183</v>
      </c>
      <c r="E105" s="9">
        <v>46.25</v>
      </c>
      <c r="F105" s="9" t="s">
        <v>10</v>
      </c>
      <c r="G105" s="9">
        <v>46.25</v>
      </c>
      <c r="H105" s="9">
        <f t="shared" si="4"/>
        <v>0</v>
      </c>
      <c r="I105" s="10">
        <f t="shared" si="5"/>
        <v>1</v>
      </c>
      <c r="J105" s="17">
        <f t="shared" si="10"/>
        <v>8463.75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182</v>
      </c>
      <c r="C106" s="9">
        <v>227</v>
      </c>
      <c r="D106" s="9">
        <v>49.2</v>
      </c>
      <c r="E106" s="9">
        <v>50.44</v>
      </c>
      <c r="F106" s="9" t="s">
        <v>19</v>
      </c>
      <c r="G106" s="9">
        <v>50.44</v>
      </c>
      <c r="H106" s="9">
        <f t="shared" si="4"/>
        <v>0</v>
      </c>
      <c r="I106" s="10">
        <f t="shared" si="5"/>
        <v>1</v>
      </c>
      <c r="J106" s="17">
        <f t="shared" si="10"/>
        <v>2481.6480000000001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183</v>
      </c>
      <c r="C107" s="9">
        <v>228</v>
      </c>
      <c r="D107" s="9">
        <v>183</v>
      </c>
      <c r="E107" s="9">
        <v>2.7</v>
      </c>
      <c r="F107" s="9" t="s">
        <v>10</v>
      </c>
      <c r="G107" s="9">
        <v>2.7</v>
      </c>
      <c r="H107" s="9">
        <f t="shared" si="4"/>
        <v>0</v>
      </c>
      <c r="I107" s="10">
        <f t="shared" si="5"/>
        <v>1</v>
      </c>
      <c r="J107" s="17">
        <f t="shared" si="10"/>
        <v>494.1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184</v>
      </c>
      <c r="C108" s="9">
        <v>229</v>
      </c>
      <c r="D108" s="9">
        <v>49.2</v>
      </c>
      <c r="E108" s="9">
        <v>4.1900000000000004</v>
      </c>
      <c r="F108" s="9" t="s">
        <v>19</v>
      </c>
      <c r="G108" s="9">
        <v>4.1900000000000004</v>
      </c>
      <c r="H108" s="9">
        <f t="shared" si="4"/>
        <v>0</v>
      </c>
      <c r="I108" s="10">
        <f t="shared" si="5"/>
        <v>1</v>
      </c>
      <c r="J108" s="17">
        <f t="shared" si="10"/>
        <v>206.14800000000002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185</v>
      </c>
      <c r="C109" s="9">
        <v>230</v>
      </c>
      <c r="D109" s="9">
        <v>183</v>
      </c>
      <c r="E109" s="9">
        <v>4.92</v>
      </c>
      <c r="F109" s="9" t="s">
        <v>10</v>
      </c>
      <c r="G109" s="9">
        <v>4.92</v>
      </c>
      <c r="H109" s="9">
        <f t="shared" si="4"/>
        <v>0</v>
      </c>
      <c r="I109" s="10">
        <f t="shared" si="5"/>
        <v>1</v>
      </c>
      <c r="J109" s="17">
        <f t="shared" si="10"/>
        <v>900.36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186</v>
      </c>
      <c r="C110" s="9">
        <v>231</v>
      </c>
      <c r="D110" s="9">
        <v>49.2</v>
      </c>
      <c r="E110" s="9">
        <v>8.48</v>
      </c>
      <c r="F110" s="9" t="s">
        <v>19</v>
      </c>
      <c r="G110" s="9">
        <v>8.48</v>
      </c>
      <c r="H110" s="9">
        <f t="shared" si="4"/>
        <v>0</v>
      </c>
      <c r="I110" s="10">
        <f t="shared" si="5"/>
        <v>1</v>
      </c>
      <c r="J110" s="17">
        <f t="shared" si="10"/>
        <v>417.21600000000007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187</v>
      </c>
      <c r="C111" s="9">
        <v>232</v>
      </c>
      <c r="D111" s="9">
        <v>183</v>
      </c>
      <c r="E111" s="9">
        <v>7.72</v>
      </c>
      <c r="F111" s="9" t="s">
        <v>10</v>
      </c>
      <c r="G111" s="9">
        <v>7.72</v>
      </c>
      <c r="H111" s="9">
        <f t="shared" si="4"/>
        <v>0</v>
      </c>
      <c r="I111" s="10">
        <f t="shared" si="5"/>
        <v>1</v>
      </c>
      <c r="J111" s="17">
        <f t="shared" si="10"/>
        <v>1412.76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188</v>
      </c>
      <c r="C112" s="9">
        <v>233</v>
      </c>
      <c r="D112" s="9">
        <v>49.2</v>
      </c>
      <c r="E112" s="9">
        <v>18.3</v>
      </c>
      <c r="F112" s="9" t="s">
        <v>19</v>
      </c>
      <c r="G112" s="9">
        <v>18.3</v>
      </c>
      <c r="H112" s="9">
        <f t="shared" si="4"/>
        <v>0</v>
      </c>
      <c r="I112" s="10">
        <f t="shared" si="5"/>
        <v>1</v>
      </c>
      <c r="J112" s="17">
        <f t="shared" si="10"/>
        <v>900.36000000000013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189</v>
      </c>
      <c r="C113" s="9">
        <v>234</v>
      </c>
      <c r="D113" s="9">
        <v>172.22399999999999</v>
      </c>
      <c r="E113" s="9">
        <v>15.24</v>
      </c>
      <c r="F113" s="9" t="s">
        <v>10</v>
      </c>
      <c r="G113" s="9">
        <v>15.24</v>
      </c>
      <c r="H113" s="9">
        <f t="shared" si="4"/>
        <v>0</v>
      </c>
      <c r="I113" s="10">
        <f t="shared" si="5"/>
        <v>1</v>
      </c>
      <c r="J113" s="17">
        <f t="shared" si="10"/>
        <v>2624.6937599999997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190</v>
      </c>
      <c r="C114" s="9">
        <v>235</v>
      </c>
      <c r="D114" s="9">
        <v>2.5</v>
      </c>
      <c r="E114" s="9">
        <v>1055</v>
      </c>
      <c r="F114" s="9" t="s">
        <v>23</v>
      </c>
      <c r="G114" s="9">
        <v>1055</v>
      </c>
      <c r="H114" s="9">
        <f t="shared" si="4"/>
        <v>0</v>
      </c>
      <c r="I114" s="10">
        <f t="shared" si="5"/>
        <v>1</v>
      </c>
      <c r="J114" s="17">
        <f t="shared" si="10"/>
        <v>2637.5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191</v>
      </c>
      <c r="C115" s="9">
        <v>237</v>
      </c>
      <c r="D115" s="9">
        <v>183</v>
      </c>
      <c r="E115" s="9">
        <v>3.7</v>
      </c>
      <c r="F115" s="9" t="s">
        <v>10</v>
      </c>
      <c r="G115" s="9">
        <v>3.7</v>
      </c>
      <c r="H115" s="9">
        <f t="shared" si="4"/>
        <v>0</v>
      </c>
      <c r="I115" s="10">
        <f t="shared" si="5"/>
        <v>1</v>
      </c>
      <c r="J115" s="17">
        <f t="shared" si="10"/>
        <v>677.1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192</v>
      </c>
      <c r="C116" s="9">
        <v>238</v>
      </c>
      <c r="D116" s="9">
        <v>183</v>
      </c>
      <c r="E116" s="9">
        <v>23.58</v>
      </c>
      <c r="F116" s="9" t="s">
        <v>10</v>
      </c>
      <c r="G116" s="9">
        <v>23.58</v>
      </c>
      <c r="H116" s="9">
        <f t="shared" si="4"/>
        <v>0</v>
      </c>
      <c r="I116" s="10">
        <f t="shared" si="5"/>
        <v>1</v>
      </c>
      <c r="J116" s="17">
        <f t="shared" si="10"/>
        <v>4315.1399999999994</v>
      </c>
      <c r="K116" s="16"/>
      <c r="L116" s="17">
        <f t="shared" si="11"/>
        <v>0</v>
      </c>
    </row>
    <row r="117" spans="1:12" x14ac:dyDescent="0.25">
      <c r="A117" s="9" t="s">
        <v>67</v>
      </c>
      <c r="B117" s="29" t="s">
        <v>193</v>
      </c>
      <c r="C117" s="9">
        <v>239</v>
      </c>
      <c r="D117" s="9">
        <v>183</v>
      </c>
      <c r="E117" s="9">
        <v>7.44</v>
      </c>
      <c r="F117" s="9" t="s">
        <v>10</v>
      </c>
      <c r="G117" s="9">
        <v>7.44</v>
      </c>
      <c r="H117" s="9">
        <f t="shared" si="4"/>
        <v>0</v>
      </c>
      <c r="I117" s="10">
        <f t="shared" si="5"/>
        <v>1</v>
      </c>
      <c r="J117" s="17">
        <f t="shared" si="10"/>
        <v>1361.52</v>
      </c>
      <c r="K117" s="16"/>
      <c r="L117" s="17">
        <f t="shared" si="11"/>
        <v>0</v>
      </c>
    </row>
    <row r="118" spans="1:12" x14ac:dyDescent="0.25">
      <c r="A118" s="9" t="s">
        <v>67</v>
      </c>
      <c r="B118" s="29" t="s">
        <v>194</v>
      </c>
      <c r="C118" s="9">
        <v>240</v>
      </c>
      <c r="D118" s="9">
        <v>183</v>
      </c>
      <c r="E118" s="9">
        <v>40.06</v>
      </c>
      <c r="F118" s="9" t="s">
        <v>10</v>
      </c>
      <c r="G118" s="9">
        <v>40.06</v>
      </c>
      <c r="H118" s="9">
        <f t="shared" si="4"/>
        <v>0</v>
      </c>
      <c r="I118" s="10">
        <f t="shared" si="5"/>
        <v>1</v>
      </c>
      <c r="J118" s="17">
        <f t="shared" si="10"/>
        <v>7330.9800000000005</v>
      </c>
      <c r="K118" s="16"/>
      <c r="L118" s="17">
        <f t="shared" si="11"/>
        <v>0</v>
      </c>
    </row>
    <row r="119" spans="1:12" x14ac:dyDescent="0.25">
      <c r="A119" s="9" t="s">
        <v>21</v>
      </c>
      <c r="B119" s="29" t="s">
        <v>195</v>
      </c>
      <c r="C119" s="9">
        <v>243</v>
      </c>
      <c r="D119" s="9">
        <v>64.58</v>
      </c>
      <c r="E119" s="9">
        <v>131.57</v>
      </c>
      <c r="F119" s="9" t="s">
        <v>10</v>
      </c>
      <c r="G119" s="9">
        <v>131.57</v>
      </c>
      <c r="H119" s="9">
        <f t="shared" si="4"/>
        <v>0</v>
      </c>
      <c r="I119" s="10">
        <f t="shared" si="5"/>
        <v>1</v>
      </c>
      <c r="J119" s="17">
        <f t="shared" si="10"/>
        <v>8496.7905999999984</v>
      </c>
      <c r="K119" s="16"/>
      <c r="L119" s="17">
        <f t="shared" si="11"/>
        <v>0</v>
      </c>
    </row>
    <row r="120" spans="1:12" x14ac:dyDescent="0.25">
      <c r="A120" s="9" t="s">
        <v>72</v>
      </c>
      <c r="B120" s="29" t="s">
        <v>195</v>
      </c>
      <c r="C120" s="9">
        <v>245</v>
      </c>
      <c r="D120" s="9">
        <v>26.91</v>
      </c>
      <c r="E120" s="9">
        <v>190.91399999999999</v>
      </c>
      <c r="F120" s="9" t="s">
        <v>10</v>
      </c>
      <c r="G120" s="9">
        <v>190.91</v>
      </c>
      <c r="H120" s="9">
        <f t="shared" si="4"/>
        <v>3.9999999999906777E-3</v>
      </c>
      <c r="I120" s="10">
        <f t="shared" si="5"/>
        <v>0.99997904815780936</v>
      </c>
      <c r="J120" s="17">
        <f t="shared" si="10"/>
        <v>5137.3881000000001</v>
      </c>
      <c r="K120" s="16"/>
      <c r="L120" s="17">
        <f t="shared" si="11"/>
        <v>0</v>
      </c>
    </row>
    <row r="121" spans="1:12" x14ac:dyDescent="0.25">
      <c r="A121" s="9" t="s">
        <v>43</v>
      </c>
      <c r="B121" s="29" t="s">
        <v>196</v>
      </c>
      <c r="C121" s="9">
        <v>246</v>
      </c>
      <c r="D121" s="9">
        <v>14000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14000</v>
      </c>
      <c r="K121" s="16"/>
      <c r="L121" s="17">
        <f t="shared" si="11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2000</v>
      </c>
      <c r="K122" s="16"/>
      <c r="L122" s="17">
        <f t="shared" si="11"/>
        <v>0</v>
      </c>
    </row>
    <row r="123" spans="1:12" x14ac:dyDescent="0.25">
      <c r="A123" s="9" t="s">
        <v>73</v>
      </c>
      <c r="B123" s="2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9000</v>
      </c>
      <c r="K123" s="16"/>
      <c r="L123" s="17">
        <f t="shared" si="11"/>
        <v>0</v>
      </c>
    </row>
    <row r="124" spans="1:12" x14ac:dyDescent="0.25">
      <c r="A124" s="9" t="s">
        <v>73</v>
      </c>
      <c r="B124" s="2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10"/>
        <v>6000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0</v>
      </c>
      <c r="H125" s="9">
        <f t="shared" si="4"/>
        <v>1</v>
      </c>
      <c r="I125" s="10">
        <f t="shared" si="5"/>
        <v>0</v>
      </c>
      <c r="J125" s="17">
        <f t="shared" si="10"/>
        <v>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10"/>
        <v>6000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10"/>
        <v>0</v>
      </c>
      <c r="K128" s="16"/>
      <c r="L128" s="17">
        <f t="shared" si="11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10"/>
        <v>2000</v>
      </c>
      <c r="K129" s="16"/>
      <c r="L129" s="17">
        <f t="shared" si="11"/>
        <v>0</v>
      </c>
    </row>
    <row r="130" spans="1:12" x14ac:dyDescent="0.25">
      <c r="A130" s="9" t="s">
        <v>46</v>
      </c>
      <c r="B130" s="29" t="s">
        <v>204</v>
      </c>
      <c r="C130" s="9">
        <v>260</v>
      </c>
      <c r="D130" s="9">
        <v>4954</v>
      </c>
      <c r="E130" s="9">
        <v>20.78</v>
      </c>
      <c r="F130" s="9" t="s">
        <v>19</v>
      </c>
      <c r="G130" s="9">
        <v>0</v>
      </c>
      <c r="H130" s="9">
        <f t="shared" si="4"/>
        <v>20.78</v>
      </c>
      <c r="I130" s="10">
        <f t="shared" si="5"/>
        <v>0</v>
      </c>
      <c r="J130" s="17">
        <f t="shared" si="10"/>
        <v>0</v>
      </c>
      <c r="K130" s="16"/>
      <c r="L130" s="17">
        <f t="shared" si="11"/>
        <v>0</v>
      </c>
    </row>
    <row r="131" spans="1:12" x14ac:dyDescent="0.25">
      <c r="A131" s="9" t="s">
        <v>27</v>
      </c>
      <c r="B131" s="29" t="s">
        <v>475</v>
      </c>
      <c r="C131" s="9">
        <v>261</v>
      </c>
      <c r="D131" s="9">
        <v>1600</v>
      </c>
      <c r="E131" s="9">
        <v>3</v>
      </c>
      <c r="F131" s="9" t="s">
        <v>13</v>
      </c>
      <c r="G131" s="9">
        <v>3</v>
      </c>
      <c r="H131" s="9">
        <f t="shared" si="4"/>
        <v>0</v>
      </c>
      <c r="I131" s="10">
        <f t="shared" si="5"/>
        <v>1</v>
      </c>
      <c r="J131" s="17">
        <f t="shared" si="10"/>
        <v>4800</v>
      </c>
      <c r="K131" s="16"/>
      <c r="L131" s="17">
        <f t="shared" si="11"/>
        <v>0</v>
      </c>
    </row>
    <row r="132" spans="1:12" x14ac:dyDescent="0.25">
      <c r="A132" s="9" t="s">
        <v>27</v>
      </c>
      <c r="B132" s="29" t="s">
        <v>205</v>
      </c>
      <c r="C132" s="9">
        <v>262</v>
      </c>
      <c r="D132" s="9">
        <v>450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10"/>
        <v>1350</v>
      </c>
      <c r="K132" s="16"/>
      <c r="L132" s="17">
        <f t="shared" si="11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10"/>
        <v>1500</v>
      </c>
      <c r="K133" s="16"/>
      <c r="L133" s="17">
        <f t="shared" si="11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12.5</v>
      </c>
      <c r="H134" s="9">
        <f t="shared" ref="H134:H149" si="12">E134-G134</f>
        <v>0</v>
      </c>
      <c r="I134" s="10">
        <f t="shared" ref="I134:I149" si="13">G134/E134</f>
        <v>1</v>
      </c>
      <c r="J134" s="17">
        <f t="shared" si="10"/>
        <v>5625</v>
      </c>
      <c r="K134" s="16"/>
      <c r="L134" s="17">
        <f t="shared" si="11"/>
        <v>0</v>
      </c>
    </row>
    <row r="135" spans="1:12" x14ac:dyDescent="0.25">
      <c r="A135" s="9" t="s">
        <v>27</v>
      </c>
      <c r="B135" s="29" t="s">
        <v>209</v>
      </c>
      <c r="C135" s="9">
        <v>270</v>
      </c>
      <c r="D135" s="9">
        <v>250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250</v>
      </c>
      <c r="K135" s="16"/>
      <c r="L135" s="17">
        <f t="shared" si="11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1500</v>
      </c>
      <c r="K136" s="16"/>
      <c r="L136" s="17">
        <f t="shared" si="11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10"/>
        <v>350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60</v>
      </c>
      <c r="F138" s="9" t="s">
        <v>31</v>
      </c>
      <c r="G138" s="9">
        <v>60</v>
      </c>
      <c r="H138" s="9">
        <f t="shared" si="12"/>
        <v>0</v>
      </c>
      <c r="I138" s="10">
        <f t="shared" si="13"/>
        <v>1</v>
      </c>
      <c r="J138" s="17">
        <f t="shared" si="10"/>
        <v>2040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24</v>
      </c>
      <c r="F139" s="9" t="s">
        <v>31</v>
      </c>
      <c r="G139" s="9">
        <v>24</v>
      </c>
      <c r="H139" s="9">
        <f t="shared" si="12"/>
        <v>0</v>
      </c>
      <c r="I139" s="10">
        <f t="shared" si="13"/>
        <v>1</v>
      </c>
      <c r="J139" s="17">
        <f t="shared" si="10"/>
        <v>1848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111</v>
      </c>
      <c r="F140" s="9" t="s">
        <v>23</v>
      </c>
      <c r="G140" s="9">
        <v>111</v>
      </c>
      <c r="H140" s="9">
        <f t="shared" si="12"/>
        <v>0</v>
      </c>
      <c r="I140" s="10">
        <f t="shared" si="13"/>
        <v>1</v>
      </c>
      <c r="J140" s="17">
        <f t="shared" si="10"/>
        <v>2553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363</v>
      </c>
      <c r="E141" s="9">
        <v>8.5</v>
      </c>
      <c r="F141" s="9" t="s">
        <v>31</v>
      </c>
      <c r="G141" s="9">
        <v>8.5</v>
      </c>
      <c r="H141" s="9">
        <f t="shared" si="12"/>
        <v>0</v>
      </c>
      <c r="I141" s="10">
        <f t="shared" si="13"/>
        <v>1</v>
      </c>
      <c r="J141" s="17">
        <f t="shared" si="10"/>
        <v>3085.5</v>
      </c>
      <c r="K141" s="16"/>
      <c r="L141" s="17">
        <f t="shared" si="11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2"/>
        <v>0</v>
      </c>
      <c r="I143" s="10">
        <f t="shared" si="13"/>
        <v>1</v>
      </c>
      <c r="J143" s="17">
        <f t="shared" si="10"/>
        <v>400</v>
      </c>
      <c r="K143" s="16"/>
      <c r="L143" s="17">
        <f t="shared" si="11"/>
        <v>0</v>
      </c>
    </row>
    <row r="144" spans="1:12" x14ac:dyDescent="0.25">
      <c r="A144" s="9" t="s">
        <v>34</v>
      </c>
      <c r="B144" s="29" t="s">
        <v>313</v>
      </c>
      <c r="C144" s="9">
        <v>287</v>
      </c>
      <c r="D144" s="9">
        <v>800</v>
      </c>
      <c r="E144" s="9">
        <v>1</v>
      </c>
      <c r="F144" s="9" t="s">
        <v>13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0"/>
        <v>800</v>
      </c>
      <c r="K144" s="16"/>
      <c r="L144" s="17">
        <f t="shared" si="11"/>
        <v>0</v>
      </c>
    </row>
    <row r="145" spans="1:12" x14ac:dyDescent="0.25">
      <c r="A145" s="9" t="s">
        <v>21</v>
      </c>
      <c r="B145" s="29" t="s">
        <v>476</v>
      </c>
      <c r="C145" s="9">
        <v>372</v>
      </c>
      <c r="D145" s="9">
        <v>32.292000000000002</v>
      </c>
      <c r="E145" s="9">
        <v>510.66</v>
      </c>
      <c r="F145" s="9" t="s">
        <v>10</v>
      </c>
      <c r="G145" s="9">
        <v>510.66</v>
      </c>
      <c r="H145" s="9">
        <f t="shared" si="12"/>
        <v>0</v>
      </c>
      <c r="I145" s="10">
        <f t="shared" si="13"/>
        <v>1</v>
      </c>
      <c r="J145" s="17">
        <f t="shared" si="10"/>
        <v>16490.23272</v>
      </c>
      <c r="K145" s="16"/>
      <c r="L145" s="17">
        <f t="shared" si="11"/>
        <v>0</v>
      </c>
    </row>
    <row r="146" spans="1:12" x14ac:dyDescent="0.25">
      <c r="A146" s="9" t="s">
        <v>21</v>
      </c>
      <c r="B146" s="29" t="s">
        <v>318</v>
      </c>
      <c r="C146" s="9">
        <v>379</v>
      </c>
      <c r="D146" s="9">
        <v>16.146000000000001</v>
      </c>
      <c r="E146" s="9">
        <v>183.89</v>
      </c>
      <c r="F146" s="9" t="s">
        <v>10</v>
      </c>
      <c r="G146" s="9">
        <v>0</v>
      </c>
      <c r="H146" s="9">
        <f t="shared" si="12"/>
        <v>183.89</v>
      </c>
      <c r="I146" s="10">
        <f t="shared" si="13"/>
        <v>0</v>
      </c>
      <c r="J146" s="17">
        <f t="shared" si="10"/>
        <v>0</v>
      </c>
      <c r="K146" s="16"/>
      <c r="L146" s="17">
        <f t="shared" si="11"/>
        <v>0</v>
      </c>
    </row>
    <row r="147" spans="1:12" x14ac:dyDescent="0.25">
      <c r="A147" s="9" t="s">
        <v>21</v>
      </c>
      <c r="B147" s="29" t="s">
        <v>319</v>
      </c>
      <c r="C147" s="9">
        <v>380</v>
      </c>
      <c r="D147" s="9">
        <v>16.146000000000001</v>
      </c>
      <c r="E147" s="9">
        <v>110.81</v>
      </c>
      <c r="F147" s="9" t="s">
        <v>10</v>
      </c>
      <c r="G147" s="9">
        <v>0</v>
      </c>
      <c r="H147" s="9">
        <f t="shared" si="12"/>
        <v>110.81</v>
      </c>
      <c r="I147" s="10">
        <f t="shared" si="13"/>
        <v>0</v>
      </c>
      <c r="J147" s="17">
        <f t="shared" si="10"/>
        <v>0</v>
      </c>
      <c r="K147" s="16"/>
      <c r="L147" s="17">
        <f t="shared" si="11"/>
        <v>0</v>
      </c>
    </row>
    <row r="148" spans="1:12" x14ac:dyDescent="0.25">
      <c r="A148" s="9" t="s">
        <v>21</v>
      </c>
      <c r="B148" s="29" t="s">
        <v>320</v>
      </c>
      <c r="C148" s="9">
        <v>381</v>
      </c>
      <c r="D148" s="9">
        <v>16.146000000000001</v>
      </c>
      <c r="E148" s="9">
        <v>128.79</v>
      </c>
      <c r="F148" s="9" t="s">
        <v>10</v>
      </c>
      <c r="G148" s="9">
        <v>0</v>
      </c>
      <c r="H148" s="9">
        <f t="shared" si="12"/>
        <v>128.79</v>
      </c>
      <c r="I148" s="10">
        <f t="shared" si="13"/>
        <v>0</v>
      </c>
      <c r="J148" s="17">
        <f t="shared" si="10"/>
        <v>0</v>
      </c>
      <c r="K148" s="16"/>
      <c r="L148" s="17">
        <f t="shared" si="11"/>
        <v>0</v>
      </c>
    </row>
    <row r="149" spans="1:12" x14ac:dyDescent="0.25">
      <c r="A149" s="9" t="s">
        <v>21</v>
      </c>
      <c r="B149" s="29" t="s">
        <v>301</v>
      </c>
      <c r="C149" s="9">
        <v>384</v>
      </c>
      <c r="D149" s="9">
        <v>15000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0"/>
        <v>15000</v>
      </c>
      <c r="K149" s="16"/>
      <c r="L149" s="17">
        <f t="shared" si="11"/>
        <v>0</v>
      </c>
    </row>
    <row r="150" spans="1:12" ht="15.75" x14ac:dyDescent="0.25">
      <c r="J150" s="53">
        <f>SUM(J4:J149)</f>
        <v>785679.61976000003</v>
      </c>
      <c r="L150" s="53">
        <f>SUM(L4:L149)</f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3:L1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298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300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22</v>
      </c>
      <c r="E15" s="3">
        <v>77</v>
      </c>
      <c r="F15" s="3" t="s">
        <v>10</v>
      </c>
      <c r="G15" s="3">
        <v>77</v>
      </c>
      <c r="H15" s="3">
        <v>0</v>
      </c>
      <c r="I15" s="3">
        <v>100</v>
      </c>
      <c r="J15">
        <f t="shared" si="0"/>
        <v>1694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231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97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23</v>
      </c>
      <c r="D21" s="3">
        <v>7500</v>
      </c>
      <c r="E21" s="3">
        <v>0.37</v>
      </c>
      <c r="F21" s="3" t="s">
        <v>16</v>
      </c>
      <c r="G21" s="3">
        <v>0</v>
      </c>
      <c r="H21" s="3">
        <v>0.37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24</v>
      </c>
      <c r="D22" s="3">
        <v>7500</v>
      </c>
      <c r="E22" s="3">
        <v>0.45</v>
      </c>
      <c r="F22" s="3" t="s">
        <v>16</v>
      </c>
      <c r="G22" s="3">
        <v>0.1</v>
      </c>
      <c r="H22" s="3">
        <v>0.35</v>
      </c>
      <c r="I22" s="3">
        <v>22.222000000000001</v>
      </c>
      <c r="J22">
        <f t="shared" si="0"/>
        <v>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25</v>
      </c>
      <c r="D23" s="3">
        <v>7000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3850.0000000000005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26</v>
      </c>
      <c r="D24" s="3">
        <v>7000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29</v>
      </c>
      <c r="D25" s="3">
        <v>7500</v>
      </c>
      <c r="E25" s="3">
        <v>1.25</v>
      </c>
      <c r="F25" s="3" t="s">
        <v>16</v>
      </c>
      <c r="G25" s="3">
        <v>1.17</v>
      </c>
      <c r="H25" s="3">
        <v>0.08</v>
      </c>
      <c r="I25" s="3">
        <v>93.6</v>
      </c>
      <c r="J25">
        <f t="shared" si="0"/>
        <v>8775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104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1400.0000000000002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105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106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107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108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109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110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111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114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115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116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117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17</v>
      </c>
      <c r="B41" s="3" t="s">
        <v>118</v>
      </c>
      <c r="C41" s="3">
        <v>63</v>
      </c>
      <c r="D41" s="3">
        <v>3000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1830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3750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10000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1500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124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125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66</v>
      </c>
      <c r="B49" s="3" t="s">
        <v>126</v>
      </c>
      <c r="C49" s="3">
        <v>86</v>
      </c>
      <c r="D49" s="3">
        <v>301.392</v>
      </c>
      <c r="E49" s="3">
        <v>12.26</v>
      </c>
      <c r="F49" s="3" t="s">
        <v>10</v>
      </c>
      <c r="G49" s="3">
        <v>12.26</v>
      </c>
      <c r="H49" s="3">
        <v>0</v>
      </c>
      <c r="I49" s="3">
        <v>100</v>
      </c>
      <c r="J49">
        <f t="shared" si="0"/>
        <v>3695.06592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127</v>
      </c>
      <c r="C50" s="3">
        <v>87</v>
      </c>
      <c r="D50" s="3">
        <v>301.392</v>
      </c>
      <c r="E50" s="3">
        <v>9.8149999999999995</v>
      </c>
      <c r="F50" s="3" t="s">
        <v>10</v>
      </c>
      <c r="G50" s="3">
        <v>9.82</v>
      </c>
      <c r="H50" s="3">
        <v>0</v>
      </c>
      <c r="I50" s="3">
        <v>100</v>
      </c>
      <c r="J50">
        <f t="shared" si="0"/>
        <v>2959.6694400000001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128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129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130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17</v>
      </c>
      <c r="B54" s="3" t="s">
        <v>131</v>
      </c>
      <c r="C54" s="3">
        <v>93</v>
      </c>
      <c r="D54" s="3">
        <v>3000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2520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136</v>
      </c>
      <c r="C58" s="3">
        <v>107</v>
      </c>
      <c r="D58" s="3">
        <v>301.392</v>
      </c>
      <c r="E58" s="3">
        <v>22.88</v>
      </c>
      <c r="F58" s="3" t="s">
        <v>10</v>
      </c>
      <c r="G58" s="3">
        <v>22.88</v>
      </c>
      <c r="H58" s="3">
        <v>0</v>
      </c>
      <c r="I58" s="3">
        <v>100</v>
      </c>
      <c r="J58">
        <f t="shared" si="0"/>
        <v>6895.8489599999994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137</v>
      </c>
      <c r="C59" s="3">
        <v>108</v>
      </c>
      <c r="D59" s="3">
        <v>301.392</v>
      </c>
      <c r="E59" s="3">
        <v>1.89</v>
      </c>
      <c r="F59" s="3" t="s">
        <v>10</v>
      </c>
      <c r="G59" s="3">
        <v>1.89</v>
      </c>
      <c r="H59" s="3">
        <v>0</v>
      </c>
      <c r="I59" s="3">
        <v>100</v>
      </c>
      <c r="J59">
        <f t="shared" si="0"/>
        <v>569.63087999999993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</v>
      </c>
      <c r="H60" s="3">
        <v>0.41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112</v>
      </c>
      <c r="D61" s="3">
        <v>225</v>
      </c>
      <c r="E61" s="3">
        <v>1.9750000000000001</v>
      </c>
      <c r="F61" s="3" t="s">
        <v>14</v>
      </c>
      <c r="G61" s="3">
        <v>0</v>
      </c>
      <c r="H61" s="3">
        <v>1.98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139</v>
      </c>
      <c r="C62" s="3">
        <v>113</v>
      </c>
      <c r="D62" s="3">
        <v>3000</v>
      </c>
      <c r="E62" s="3">
        <v>7.0000000000000007E-2</v>
      </c>
      <c r="F62" s="3" t="s">
        <v>14</v>
      </c>
      <c r="G62" s="3">
        <v>7.0000000000000007E-2</v>
      </c>
      <c r="H62" s="3">
        <v>0</v>
      </c>
      <c r="I62" s="3">
        <v>100</v>
      </c>
      <c r="J62">
        <f t="shared" si="0"/>
        <v>210.00000000000003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140</v>
      </c>
      <c r="C63" s="3">
        <v>116</v>
      </c>
      <c r="D63" s="3">
        <v>50</v>
      </c>
      <c r="E63" s="3">
        <v>43</v>
      </c>
      <c r="F63" s="3" t="s">
        <v>13</v>
      </c>
      <c r="G63" s="3">
        <v>43</v>
      </c>
      <c r="H63" s="3">
        <v>0</v>
      </c>
      <c r="I63" s="3">
        <v>100</v>
      </c>
      <c r="J63">
        <f t="shared" si="0"/>
        <v>2150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349</v>
      </c>
      <c r="C65" s="3">
        <v>119</v>
      </c>
      <c r="D65" s="3">
        <v>800</v>
      </c>
      <c r="E65" s="3">
        <v>7.3330000000000002</v>
      </c>
      <c r="F65" s="3" t="s">
        <v>14</v>
      </c>
      <c r="G65" s="3">
        <v>7.33</v>
      </c>
      <c r="H65" s="3">
        <v>0</v>
      </c>
      <c r="I65" s="3">
        <v>100</v>
      </c>
      <c r="J65">
        <f t="shared" si="0"/>
        <v>5864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142</v>
      </c>
      <c r="C66" s="3">
        <v>120</v>
      </c>
      <c r="D66" s="3">
        <v>193.75200000000001</v>
      </c>
      <c r="E66" s="3">
        <v>108.58199999999999</v>
      </c>
      <c r="F66" s="3" t="s">
        <v>10</v>
      </c>
      <c r="G66" s="3">
        <v>108.58</v>
      </c>
      <c r="H66" s="3">
        <v>0</v>
      </c>
      <c r="I66" s="3">
        <v>100</v>
      </c>
      <c r="J66">
        <f t="shared" si="0"/>
        <v>21037.59216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143</v>
      </c>
      <c r="C67" s="3">
        <v>124</v>
      </c>
      <c r="D67" s="3">
        <v>193.75200000000001</v>
      </c>
      <c r="E67" s="3">
        <v>118.14</v>
      </c>
      <c r="F67" s="3" t="s">
        <v>10</v>
      </c>
      <c r="G67" s="3">
        <v>118.14</v>
      </c>
      <c r="H67" s="3">
        <v>0</v>
      </c>
      <c r="I67" s="3">
        <v>100</v>
      </c>
      <c r="J67">
        <f t="shared" si="0"/>
        <v>22889.861280000001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144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145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146</v>
      </c>
      <c r="C70" s="3">
        <v>137</v>
      </c>
      <c r="D70" s="3">
        <v>65.599999999999994</v>
      </c>
      <c r="E70" s="3">
        <v>40.880000000000003</v>
      </c>
      <c r="F70" s="3" t="s">
        <v>19</v>
      </c>
      <c r="G70" s="3">
        <v>40.880000000000003</v>
      </c>
      <c r="H70" s="3">
        <v>0</v>
      </c>
      <c r="I70" s="3">
        <v>100</v>
      </c>
      <c r="J70">
        <f t="shared" si="2"/>
        <v>2681.7280000000001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276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310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147</v>
      </c>
      <c r="C73" s="3">
        <v>140</v>
      </c>
      <c r="D73" s="3">
        <v>10.76</v>
      </c>
      <c r="E73" s="3">
        <v>177.42</v>
      </c>
      <c r="F73" s="3" t="s">
        <v>10</v>
      </c>
      <c r="G73" s="3">
        <v>177.42</v>
      </c>
      <c r="H73" s="3">
        <v>0</v>
      </c>
      <c r="I73" s="3">
        <v>100</v>
      </c>
      <c r="J73">
        <f t="shared" si="2"/>
        <v>1909.0391999999999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148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149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166.76</v>
      </c>
      <c r="H75" s="3">
        <v>0</v>
      </c>
      <c r="I75" s="3">
        <v>100</v>
      </c>
      <c r="J75">
        <f t="shared" si="2"/>
        <v>23335.060319999997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150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18</v>
      </c>
      <c r="B77" s="3" t="s">
        <v>151</v>
      </c>
      <c r="C77" s="3">
        <v>150</v>
      </c>
      <c r="D77" s="3">
        <v>15000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15000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152</v>
      </c>
      <c r="C78" s="3">
        <v>151</v>
      </c>
      <c r="D78" s="3">
        <v>139.93199999999999</v>
      </c>
      <c r="E78" s="3">
        <v>61.661999999999999</v>
      </c>
      <c r="F78" s="3" t="s">
        <v>10</v>
      </c>
      <c r="G78" s="3">
        <v>61.66</v>
      </c>
      <c r="H78" s="3">
        <v>0</v>
      </c>
      <c r="I78" s="3">
        <v>100</v>
      </c>
      <c r="J78">
        <f t="shared" si="2"/>
        <v>8628.2071199999991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153</v>
      </c>
      <c r="C79" s="3">
        <v>152</v>
      </c>
      <c r="D79" s="3">
        <v>139.93199999999999</v>
      </c>
      <c r="E79" s="3">
        <v>175.88300000000001</v>
      </c>
      <c r="F79" s="3" t="s">
        <v>10</v>
      </c>
      <c r="G79" s="3">
        <v>175.88</v>
      </c>
      <c r="H79" s="3">
        <v>0</v>
      </c>
      <c r="I79" s="3">
        <v>100</v>
      </c>
      <c r="J79">
        <f t="shared" si="2"/>
        <v>24611.240159999998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154</v>
      </c>
      <c r="C80" s="3">
        <v>156</v>
      </c>
      <c r="D80" s="3">
        <v>193.75200000000001</v>
      </c>
      <c r="E80" s="3">
        <v>136.66999999999999</v>
      </c>
      <c r="F80" s="3" t="s">
        <v>10</v>
      </c>
      <c r="G80" s="3">
        <v>136.66999999999999</v>
      </c>
      <c r="H80" s="3">
        <v>0</v>
      </c>
      <c r="I80" s="3">
        <v>100</v>
      </c>
      <c r="J80">
        <f t="shared" si="2"/>
        <v>26480.08584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155</v>
      </c>
      <c r="C81" s="3">
        <v>160</v>
      </c>
      <c r="D81" s="3">
        <v>139.93199999999999</v>
      </c>
      <c r="E81" s="3">
        <v>8.8699999999999992</v>
      </c>
      <c r="F81" s="3" t="s">
        <v>10</v>
      </c>
      <c r="G81" s="3">
        <v>8.8699999999999992</v>
      </c>
      <c r="H81" s="3">
        <v>0</v>
      </c>
      <c r="I81" s="3">
        <v>100</v>
      </c>
      <c r="J81">
        <f t="shared" si="2"/>
        <v>1241.1968399999998</v>
      </c>
      <c r="K81" s="3">
        <v>0</v>
      </c>
      <c r="L81">
        <f t="shared" si="3"/>
        <v>0</v>
      </c>
    </row>
    <row r="82" spans="1:12" x14ac:dyDescent="0.25">
      <c r="A82" s="3" t="s">
        <v>17</v>
      </c>
      <c r="B82" s="3" t="s">
        <v>156</v>
      </c>
      <c r="C82" s="3">
        <v>161</v>
      </c>
      <c r="D82" s="3">
        <v>139.93199999999999</v>
      </c>
      <c r="E82" s="3">
        <v>36.94</v>
      </c>
      <c r="F82" s="3" t="s">
        <v>10</v>
      </c>
      <c r="G82" s="3">
        <v>36.94</v>
      </c>
      <c r="H82" s="3">
        <v>0</v>
      </c>
      <c r="I82" s="3">
        <v>100</v>
      </c>
      <c r="J82">
        <f t="shared" si="2"/>
        <v>5169.0880799999995</v>
      </c>
      <c r="K82" s="3">
        <v>0</v>
      </c>
      <c r="L82">
        <f t="shared" si="3"/>
        <v>0</v>
      </c>
    </row>
    <row r="83" spans="1:12" x14ac:dyDescent="0.25">
      <c r="A83" s="3" t="s">
        <v>17</v>
      </c>
      <c r="B83" s="3" t="s">
        <v>157</v>
      </c>
      <c r="C83" s="3">
        <v>165</v>
      </c>
      <c r="D83" s="3">
        <v>193.75200000000001</v>
      </c>
      <c r="E83" s="3">
        <v>98.38</v>
      </c>
      <c r="F83" s="3" t="s">
        <v>10</v>
      </c>
      <c r="G83" s="3">
        <v>98.38</v>
      </c>
      <c r="H83" s="3">
        <v>0</v>
      </c>
      <c r="I83" s="3">
        <v>100</v>
      </c>
      <c r="J83">
        <f t="shared" si="2"/>
        <v>19061.321759999999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158</v>
      </c>
      <c r="C84" s="3">
        <v>168</v>
      </c>
      <c r="D84" s="3">
        <v>215.28</v>
      </c>
      <c r="E84" s="3">
        <v>120.71599999999999</v>
      </c>
      <c r="F84" s="3" t="s">
        <v>10</v>
      </c>
      <c r="G84" s="3">
        <v>120.72</v>
      </c>
      <c r="H84" s="3">
        <v>0</v>
      </c>
      <c r="I84" s="3">
        <v>100</v>
      </c>
      <c r="J84">
        <f t="shared" si="2"/>
        <v>25988.601599999998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159</v>
      </c>
      <c r="C85" s="3">
        <v>170</v>
      </c>
      <c r="D85" s="3">
        <v>215.28</v>
      </c>
      <c r="E85" s="3">
        <v>34.11</v>
      </c>
      <c r="F85" s="3" t="s">
        <v>10</v>
      </c>
      <c r="G85" s="3">
        <v>34.11</v>
      </c>
      <c r="H85" s="3">
        <v>0</v>
      </c>
      <c r="I85" s="3">
        <v>100</v>
      </c>
      <c r="J85">
        <f t="shared" si="2"/>
        <v>7343.2007999999996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160</v>
      </c>
      <c r="C86" s="3">
        <v>173</v>
      </c>
      <c r="D86" s="3">
        <v>107.64</v>
      </c>
      <c r="E86" s="3">
        <v>23.923999999999999</v>
      </c>
      <c r="F86" s="3" t="s">
        <v>10</v>
      </c>
      <c r="G86" s="3">
        <v>23.92</v>
      </c>
      <c r="H86" s="3">
        <v>0</v>
      </c>
      <c r="I86" s="3">
        <v>100</v>
      </c>
      <c r="J86">
        <f t="shared" si="2"/>
        <v>2574.7488000000003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161</v>
      </c>
      <c r="C87" s="3">
        <v>174</v>
      </c>
      <c r="D87" s="3">
        <v>215.28</v>
      </c>
      <c r="E87" s="3">
        <v>68.36</v>
      </c>
      <c r="F87" s="3" t="s">
        <v>10</v>
      </c>
      <c r="G87" s="3">
        <v>68.36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162</v>
      </c>
      <c r="C88" s="3">
        <v>178</v>
      </c>
      <c r="D88" s="3">
        <v>107.64</v>
      </c>
      <c r="E88" s="3">
        <v>23.923999999999999</v>
      </c>
      <c r="F88" s="3" t="s">
        <v>10</v>
      </c>
      <c r="G88" s="3">
        <v>23.92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163</v>
      </c>
      <c r="C89" s="3">
        <v>180</v>
      </c>
      <c r="D89" s="3">
        <v>200</v>
      </c>
      <c r="E89" s="3">
        <v>17</v>
      </c>
      <c r="F89" s="3" t="s">
        <v>13</v>
      </c>
      <c r="G89" s="3">
        <v>17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327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17.75</v>
      </c>
      <c r="F97" s="3" t="s">
        <v>10</v>
      </c>
      <c r="G97" s="3">
        <v>17.75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232</v>
      </c>
      <c r="C98" s="3">
        <v>217</v>
      </c>
      <c r="D98" s="3">
        <v>450</v>
      </c>
      <c r="E98" s="3">
        <v>2</v>
      </c>
      <c r="F98" s="3" t="s">
        <v>13</v>
      </c>
      <c r="G98" s="3">
        <v>2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174</v>
      </c>
      <c r="C99" s="3">
        <v>218</v>
      </c>
      <c r="D99" s="3">
        <v>350</v>
      </c>
      <c r="E99" s="3">
        <v>15</v>
      </c>
      <c r="F99" s="3" t="s">
        <v>13</v>
      </c>
      <c r="G99" s="3">
        <v>11</v>
      </c>
      <c r="H99" s="3">
        <v>4</v>
      </c>
      <c r="I99" s="3">
        <v>73.332999999999998</v>
      </c>
    </row>
    <row r="100" spans="1:9" x14ac:dyDescent="0.25">
      <c r="A100" s="3" t="s">
        <v>22</v>
      </c>
      <c r="B100" s="3" t="s">
        <v>175</v>
      </c>
      <c r="C100" s="3">
        <v>219</v>
      </c>
      <c r="D100" s="3">
        <v>82</v>
      </c>
      <c r="E100" s="3">
        <v>46.4</v>
      </c>
      <c r="F100" s="3" t="s">
        <v>19</v>
      </c>
      <c r="G100" s="3">
        <v>46.4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221</v>
      </c>
      <c r="D102" s="3">
        <v>131.19999999999999</v>
      </c>
      <c r="E102" s="3">
        <v>23.07</v>
      </c>
      <c r="F102" s="3" t="s">
        <v>19</v>
      </c>
      <c r="G102" s="3">
        <v>23.07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222</v>
      </c>
      <c r="D103" s="3">
        <v>1000</v>
      </c>
      <c r="E103" s="3">
        <v>4</v>
      </c>
      <c r="F103" s="3" t="s">
        <v>13</v>
      </c>
      <c r="G103" s="3">
        <v>3</v>
      </c>
      <c r="H103" s="3">
        <v>1</v>
      </c>
      <c r="I103" s="3" t="e">
        <v>#VALUE!</v>
      </c>
    </row>
    <row r="104" spans="1:9" x14ac:dyDescent="0.25">
      <c r="A104" s="3" t="s">
        <v>22</v>
      </c>
      <c r="B104" s="3" t="s">
        <v>179</v>
      </c>
      <c r="C104" s="3">
        <v>224</v>
      </c>
      <c r="D104" s="3">
        <v>183</v>
      </c>
      <c r="E104" s="3">
        <v>49.52</v>
      </c>
      <c r="F104" s="3" t="s">
        <v>10</v>
      </c>
      <c r="G104" s="3">
        <v>39.619999999999997</v>
      </c>
      <c r="H104" s="3">
        <v>9.9</v>
      </c>
      <c r="I104" s="3">
        <v>80</v>
      </c>
    </row>
    <row r="105" spans="1:9" x14ac:dyDescent="0.25">
      <c r="A105" s="3" t="s">
        <v>22</v>
      </c>
      <c r="B105" s="3" t="s">
        <v>180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38.74</v>
      </c>
      <c r="H105" s="3">
        <v>9.68</v>
      </c>
      <c r="I105" s="3">
        <v>80</v>
      </c>
    </row>
    <row r="106" spans="1:9" x14ac:dyDescent="0.25">
      <c r="A106" s="3" t="s">
        <v>22</v>
      </c>
      <c r="B106" s="3" t="s">
        <v>181</v>
      </c>
      <c r="C106" s="3">
        <v>226</v>
      </c>
      <c r="D106" s="3">
        <v>183</v>
      </c>
      <c r="E106" s="3">
        <v>46</v>
      </c>
      <c r="F106" s="3" t="s">
        <v>10</v>
      </c>
      <c r="G106" s="3">
        <v>36.799999999999997</v>
      </c>
      <c r="H106" s="3">
        <v>9.1999999999999993</v>
      </c>
      <c r="I106" s="3">
        <v>80</v>
      </c>
    </row>
    <row r="107" spans="1:9" x14ac:dyDescent="0.25">
      <c r="A107" s="3" t="s">
        <v>22</v>
      </c>
      <c r="B107" s="3" t="s">
        <v>182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40.35</v>
      </c>
      <c r="H107" s="3">
        <v>10.09</v>
      </c>
      <c r="I107" s="3">
        <v>80</v>
      </c>
    </row>
    <row r="108" spans="1:9" x14ac:dyDescent="0.25">
      <c r="A108" s="3" t="s">
        <v>22</v>
      </c>
      <c r="B108" s="3" t="s">
        <v>183</v>
      </c>
      <c r="C108" s="3">
        <v>228</v>
      </c>
      <c r="D108" s="3">
        <v>183</v>
      </c>
      <c r="E108" s="3">
        <v>2.5</v>
      </c>
      <c r="F108" s="3" t="s">
        <v>10</v>
      </c>
      <c r="G108" s="3">
        <v>2</v>
      </c>
      <c r="H108" s="3">
        <v>0.5</v>
      </c>
      <c r="I108" s="3">
        <v>80</v>
      </c>
    </row>
    <row r="109" spans="1:9" x14ac:dyDescent="0.25">
      <c r="A109" s="3" t="s">
        <v>22</v>
      </c>
      <c r="B109" s="3" t="s">
        <v>184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3.35</v>
      </c>
      <c r="H109" s="3">
        <v>0.84</v>
      </c>
      <c r="I109" s="3">
        <v>80</v>
      </c>
    </row>
    <row r="110" spans="1:9" x14ac:dyDescent="0.25">
      <c r="A110" s="3" t="s">
        <v>22</v>
      </c>
      <c r="B110" s="3" t="s">
        <v>185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232</v>
      </c>
      <c r="D112" s="3">
        <v>183</v>
      </c>
      <c r="E112" s="3">
        <v>10.18</v>
      </c>
      <c r="F112" s="3" t="s">
        <v>10</v>
      </c>
      <c r="G112" s="3">
        <v>10.18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233</v>
      </c>
      <c r="D113" s="3">
        <v>49.2</v>
      </c>
      <c r="E113" s="3">
        <v>14</v>
      </c>
      <c r="F113" s="3" t="s">
        <v>19</v>
      </c>
      <c r="G113" s="3">
        <v>14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234</v>
      </c>
      <c r="D114" s="3">
        <v>183</v>
      </c>
      <c r="E114" s="3">
        <v>11.138</v>
      </c>
      <c r="F114" s="3" t="s">
        <v>10</v>
      </c>
      <c r="G114" s="3">
        <v>11.14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237</v>
      </c>
      <c r="D116" s="3">
        <v>183</v>
      </c>
      <c r="E116" s="3">
        <v>3.41</v>
      </c>
      <c r="F116" s="3" t="s">
        <v>10</v>
      </c>
      <c r="G116" s="3">
        <v>2.73</v>
      </c>
      <c r="H116" s="3">
        <v>0.68</v>
      </c>
      <c r="I116" s="3">
        <v>80</v>
      </c>
    </row>
    <row r="117" spans="1:9" x14ac:dyDescent="0.25">
      <c r="A117" s="3" t="s">
        <v>22</v>
      </c>
      <c r="B117" s="3" t="s">
        <v>192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13.87</v>
      </c>
      <c r="H117" s="3">
        <v>3.47</v>
      </c>
      <c r="I117" s="3">
        <v>80</v>
      </c>
    </row>
    <row r="118" spans="1:9" x14ac:dyDescent="0.25">
      <c r="A118" s="3" t="s">
        <v>22</v>
      </c>
      <c r="B118" s="3" t="s">
        <v>193</v>
      </c>
      <c r="C118" s="3">
        <v>239</v>
      </c>
      <c r="D118" s="3">
        <v>183</v>
      </c>
      <c r="E118" s="3">
        <v>6.62</v>
      </c>
      <c r="F118" s="3" t="s">
        <v>10</v>
      </c>
      <c r="G118" s="3">
        <v>5.3</v>
      </c>
      <c r="H118" s="3">
        <v>1.32</v>
      </c>
      <c r="I118" s="3">
        <v>80</v>
      </c>
    </row>
    <row r="119" spans="1:9" x14ac:dyDescent="0.25">
      <c r="A119" s="3" t="s">
        <v>22</v>
      </c>
      <c r="B119" s="3" t="s">
        <v>194</v>
      </c>
      <c r="C119" s="3">
        <v>240</v>
      </c>
      <c r="D119" s="3">
        <v>183</v>
      </c>
      <c r="E119" s="3">
        <v>33.99</v>
      </c>
      <c r="F119" s="3" t="s">
        <v>10</v>
      </c>
      <c r="G119" s="3">
        <v>27.19</v>
      </c>
      <c r="H119" s="3">
        <v>6.8</v>
      </c>
      <c r="I119" s="3">
        <v>80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144.78800000000001</v>
      </c>
      <c r="F120" s="3" t="s">
        <v>10</v>
      </c>
      <c r="G120" s="3">
        <v>144.79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17500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20.78</v>
      </c>
      <c r="F131" s="3" t="s">
        <v>19</v>
      </c>
      <c r="G131" s="3">
        <v>20.78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209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17</v>
      </c>
      <c r="B140" s="3" t="s">
        <v>213</v>
      </c>
      <c r="C140" s="3">
        <v>276</v>
      </c>
      <c r="D140" s="3">
        <v>750</v>
      </c>
      <c r="E140" s="3">
        <v>2</v>
      </c>
      <c r="F140" s="3" t="s">
        <v>13</v>
      </c>
      <c r="G140" s="3">
        <v>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218</v>
      </c>
      <c r="C145" s="3">
        <v>282</v>
      </c>
      <c r="D145" s="3">
        <v>350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219</v>
      </c>
      <c r="C146" s="3">
        <v>283</v>
      </c>
      <c r="D146" s="3">
        <v>400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34</v>
      </c>
      <c r="B147" s="3" t="s">
        <v>313</v>
      </c>
      <c r="C147" s="3">
        <v>287</v>
      </c>
      <c r="D147" s="3">
        <v>800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33</v>
      </c>
      <c r="B148" s="3" t="s">
        <v>221</v>
      </c>
      <c r="C148" s="3">
        <v>299</v>
      </c>
      <c r="D148" s="3">
        <v>9800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222</v>
      </c>
      <c r="C149" s="3">
        <v>350</v>
      </c>
      <c r="D149" s="3">
        <v>1</v>
      </c>
      <c r="E149" s="3">
        <v>3</v>
      </c>
      <c r="F149" s="3" t="s">
        <v>12</v>
      </c>
      <c r="G149" s="3">
        <v>0</v>
      </c>
      <c r="H149" s="3">
        <v>3</v>
      </c>
      <c r="I149" s="3">
        <v>0</v>
      </c>
    </row>
    <row r="150" spans="1:9" x14ac:dyDescent="0.25">
      <c r="A150" s="3" t="s">
        <v>60</v>
      </c>
      <c r="B150" s="3" t="s">
        <v>328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3</v>
      </c>
      <c r="F151" s="3" t="s">
        <v>12</v>
      </c>
      <c r="G151" s="3">
        <v>0</v>
      </c>
      <c r="H151" s="3">
        <v>3</v>
      </c>
      <c r="I151" s="3">
        <v>0</v>
      </c>
    </row>
    <row r="152" spans="1:9" x14ac:dyDescent="0.25">
      <c r="A152" s="3" t="s">
        <v>21</v>
      </c>
      <c r="B152" s="3" t="s">
        <v>567</v>
      </c>
      <c r="C152" s="3">
        <v>371</v>
      </c>
      <c r="D152" s="3">
        <v>32.292000000000002</v>
      </c>
      <c r="E152" s="3">
        <v>508.3612</v>
      </c>
      <c r="F152" s="3" t="s">
        <v>10</v>
      </c>
      <c r="G152" s="3">
        <v>508.36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568</v>
      </c>
      <c r="C153" s="3">
        <v>373</v>
      </c>
      <c r="D153" s="3">
        <v>16.149999999999999</v>
      </c>
      <c r="E153" s="3">
        <v>508.3612</v>
      </c>
      <c r="F153" s="3" t="s">
        <v>10</v>
      </c>
      <c r="G153" s="3">
        <v>508.36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476</v>
      </c>
      <c r="C154" s="3">
        <v>374</v>
      </c>
      <c r="D154" s="3">
        <v>26.91</v>
      </c>
      <c r="E154" s="3">
        <v>508.3612</v>
      </c>
      <c r="F154" s="3" t="s">
        <v>10</v>
      </c>
      <c r="G154" s="3">
        <v>508.36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301</v>
      </c>
      <c r="C155" s="3">
        <v>384</v>
      </c>
      <c r="D155" s="3">
        <v>15000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224</v>
      </c>
      <c r="C156" s="3">
        <v>401</v>
      </c>
      <c r="D156" s="3">
        <v>1000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225</v>
      </c>
      <c r="C157" s="3">
        <v>402</v>
      </c>
      <c r="D157" s="3">
        <v>2000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226</v>
      </c>
      <c r="C158" s="3">
        <v>403</v>
      </c>
      <c r="D158" s="3">
        <v>2000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24</v>
      </c>
      <c r="B159" s="3" t="s">
        <v>227</v>
      </c>
      <c r="C159" s="3">
        <v>404</v>
      </c>
      <c r="D159" s="3">
        <v>1000</v>
      </c>
      <c r="E159" s="3">
        <v>1</v>
      </c>
      <c r="F159" s="3" t="s">
        <v>12</v>
      </c>
      <c r="G159" s="3">
        <v>0</v>
      </c>
      <c r="H159" s="3">
        <v>1</v>
      </c>
      <c r="I159" s="3">
        <v>0</v>
      </c>
    </row>
    <row r="160" spans="1:9" x14ac:dyDescent="0.25">
      <c r="A160" s="3" t="s">
        <v>24</v>
      </c>
      <c r="B160" s="3" t="s">
        <v>228</v>
      </c>
      <c r="C160" s="3">
        <v>405</v>
      </c>
      <c r="D160" s="3">
        <v>3000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18</v>
      </c>
      <c r="B161" s="3" t="s">
        <v>256</v>
      </c>
      <c r="C161" s="3">
        <v>413</v>
      </c>
      <c r="D161" s="3">
        <v>2500</v>
      </c>
      <c r="E161" s="3">
        <v>1</v>
      </c>
      <c r="F161" s="3" t="s">
        <v>12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18</v>
      </c>
      <c r="B162" s="3" t="s">
        <v>257</v>
      </c>
      <c r="C162" s="3">
        <v>414</v>
      </c>
      <c r="D162" s="3">
        <v>2500</v>
      </c>
      <c r="E162" s="3">
        <v>1</v>
      </c>
      <c r="F162" s="3" t="s">
        <v>12</v>
      </c>
      <c r="G162" s="3">
        <v>1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258</v>
      </c>
      <c r="C163" s="3">
        <v>415</v>
      </c>
      <c r="D163" s="3">
        <v>48.438000000000002</v>
      </c>
      <c r="E163" s="3">
        <v>96.573999999999998</v>
      </c>
      <c r="F163" s="3" t="s">
        <v>10</v>
      </c>
      <c r="G163" s="3">
        <v>96.57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259</v>
      </c>
      <c r="C164" s="3">
        <v>416</v>
      </c>
      <c r="D164" s="3">
        <v>16.149999999999999</v>
      </c>
      <c r="E164" s="3">
        <v>96.573999999999998</v>
      </c>
      <c r="F164" s="3" t="s">
        <v>10</v>
      </c>
      <c r="G164" s="3">
        <v>96.57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260</v>
      </c>
      <c r="C165" s="3">
        <v>417</v>
      </c>
      <c r="D165" s="3">
        <v>26.91</v>
      </c>
      <c r="E165" s="3">
        <v>96.573999999999998</v>
      </c>
      <c r="F165" s="3" t="s">
        <v>10</v>
      </c>
      <c r="G165" s="3">
        <v>96.57</v>
      </c>
      <c r="H165" s="3">
        <v>0</v>
      </c>
      <c r="I165" s="3">
        <v>100</v>
      </c>
    </row>
    <row r="166" spans="1:9" x14ac:dyDescent="0.25">
      <c r="A166" s="3" t="s">
        <v>21</v>
      </c>
      <c r="B166" s="3" t="s">
        <v>261</v>
      </c>
      <c r="C166" s="3">
        <v>418</v>
      </c>
      <c r="D166" s="3">
        <v>16.149999999999999</v>
      </c>
      <c r="E166" s="3">
        <v>18.847999999999999</v>
      </c>
      <c r="F166" s="3" t="s">
        <v>10</v>
      </c>
      <c r="G166" s="3">
        <v>18.850000000000001</v>
      </c>
      <c r="H166" s="3">
        <v>0</v>
      </c>
      <c r="I166" s="3">
        <v>100</v>
      </c>
    </row>
    <row r="167" spans="1:9" x14ac:dyDescent="0.25">
      <c r="A167" s="3" t="s">
        <v>21</v>
      </c>
      <c r="B167" s="3" t="s">
        <v>262</v>
      </c>
      <c r="C167" s="3">
        <v>419</v>
      </c>
      <c r="D167" s="3">
        <v>32.292000000000002</v>
      </c>
      <c r="E167" s="3">
        <v>18.847999999999999</v>
      </c>
      <c r="F167" s="3" t="s">
        <v>10</v>
      </c>
      <c r="G167" s="3">
        <v>18.850000000000001</v>
      </c>
      <c r="H167" s="3">
        <v>0</v>
      </c>
      <c r="I167" s="3">
        <v>100</v>
      </c>
    </row>
    <row r="168" spans="1:9" x14ac:dyDescent="0.25">
      <c r="A168" s="3" t="s">
        <v>24</v>
      </c>
      <c r="B168" s="3" t="s">
        <v>264</v>
      </c>
      <c r="C168" s="3">
        <v>421</v>
      </c>
      <c r="D168" s="3">
        <v>1500</v>
      </c>
      <c r="E168" s="3">
        <v>1</v>
      </c>
      <c r="F168" s="3" t="s">
        <v>13</v>
      </c>
      <c r="G168" s="3">
        <v>1</v>
      </c>
      <c r="H168" s="3">
        <v>0</v>
      </c>
      <c r="I168" s="3">
        <v>100</v>
      </c>
    </row>
    <row r="169" spans="1:9" x14ac:dyDescent="0.25">
      <c r="A169" s="3" t="s">
        <v>22</v>
      </c>
      <c r="B169" s="3" t="s">
        <v>339</v>
      </c>
      <c r="C169" s="3">
        <v>436</v>
      </c>
      <c r="D169" s="3">
        <v>1088.588</v>
      </c>
      <c r="E169" s="3">
        <v>3.6</v>
      </c>
      <c r="F169" s="3" t="s">
        <v>10</v>
      </c>
      <c r="G169" s="3">
        <v>2.88</v>
      </c>
      <c r="H169" s="3">
        <v>0.72</v>
      </c>
      <c r="I169" s="3">
        <v>80</v>
      </c>
    </row>
    <row r="170" spans="1:9" x14ac:dyDescent="0.25">
      <c r="A170" s="3" t="s">
        <v>38</v>
      </c>
      <c r="B170" s="3" t="s">
        <v>355</v>
      </c>
      <c r="C170" s="3">
        <v>438</v>
      </c>
      <c r="D170" s="3">
        <v>215.28</v>
      </c>
      <c r="E170" s="3">
        <v>3.57</v>
      </c>
      <c r="F170" s="3" t="s">
        <v>10</v>
      </c>
      <c r="G170" s="3">
        <v>3.57</v>
      </c>
      <c r="H170" s="3">
        <v>0</v>
      </c>
      <c r="I170" s="3">
        <v>100</v>
      </c>
    </row>
    <row r="171" spans="1:9" x14ac:dyDescent="0.25">
      <c r="A171" s="3" t="s">
        <v>38</v>
      </c>
      <c r="B171" s="3" t="s">
        <v>356</v>
      </c>
      <c r="C171" s="3">
        <v>439</v>
      </c>
      <c r="D171" s="3">
        <v>430.56</v>
      </c>
      <c r="E171" s="3">
        <v>7.0620000000000003</v>
      </c>
      <c r="F171" s="3" t="s">
        <v>10</v>
      </c>
      <c r="G171" s="3">
        <v>7.06</v>
      </c>
      <c r="H171" s="3">
        <v>0</v>
      </c>
      <c r="I171" s="3">
        <v>100</v>
      </c>
    </row>
    <row r="172" spans="1:9" x14ac:dyDescent="0.25">
      <c r="A172" s="3" t="s">
        <v>38</v>
      </c>
      <c r="B172" s="3" t="s">
        <v>392</v>
      </c>
      <c r="C172" s="3">
        <v>440</v>
      </c>
      <c r="D172" s="3">
        <v>215.28</v>
      </c>
      <c r="E172" s="3">
        <v>7.0620000000000003</v>
      </c>
      <c r="F172" s="3" t="s">
        <v>10</v>
      </c>
      <c r="G172" s="3">
        <v>7.06</v>
      </c>
      <c r="H172" s="3">
        <v>0</v>
      </c>
      <c r="I172" s="3">
        <v>100</v>
      </c>
    </row>
    <row r="173" spans="1:9" x14ac:dyDescent="0.25">
      <c r="A173" s="3" t="s">
        <v>22</v>
      </c>
      <c r="B173" s="3" t="s">
        <v>340</v>
      </c>
      <c r="C173" s="3">
        <v>442</v>
      </c>
      <c r="D173" s="3">
        <v>263.83</v>
      </c>
      <c r="E173" s="3">
        <v>18.46</v>
      </c>
      <c r="F173" s="3" t="s">
        <v>10</v>
      </c>
      <c r="G173" s="3">
        <v>14.77</v>
      </c>
      <c r="H173" s="3">
        <v>3.69</v>
      </c>
      <c r="I173" s="3">
        <v>80</v>
      </c>
    </row>
    <row r="174" spans="1:9" x14ac:dyDescent="0.25">
      <c r="A174" s="3" t="s">
        <v>18</v>
      </c>
      <c r="B174" s="3" t="s">
        <v>229</v>
      </c>
      <c r="C174" s="3">
        <v>447</v>
      </c>
      <c r="D174" s="3">
        <v>6000</v>
      </c>
      <c r="E174" s="3">
        <v>1</v>
      </c>
      <c r="F174" s="3" t="s">
        <v>12</v>
      </c>
      <c r="G174" s="3">
        <v>1</v>
      </c>
      <c r="H174" s="3">
        <v>0</v>
      </c>
      <c r="I174" s="3">
        <v>100</v>
      </c>
    </row>
    <row r="175" spans="1:9" x14ac:dyDescent="0.25">
      <c r="A175" s="3" t="s">
        <v>17</v>
      </c>
      <c r="B175" s="3" t="s">
        <v>329</v>
      </c>
      <c r="C175" s="3">
        <v>459</v>
      </c>
      <c r="D175" s="3">
        <v>193.75</v>
      </c>
      <c r="E175" s="3">
        <v>38.130000000000003</v>
      </c>
      <c r="F175" s="3" t="s">
        <v>10</v>
      </c>
      <c r="G175" s="3">
        <v>38.130000000000003</v>
      </c>
      <c r="H175" s="3">
        <v>0</v>
      </c>
      <c r="I175" s="3">
        <v>100</v>
      </c>
    </row>
    <row r="176" spans="1:9" x14ac:dyDescent="0.25">
      <c r="A176" s="3" t="s">
        <v>17</v>
      </c>
      <c r="B176" s="3" t="s">
        <v>330</v>
      </c>
      <c r="C176" s="3">
        <v>460</v>
      </c>
      <c r="D176" s="3">
        <v>139.93199999999999</v>
      </c>
      <c r="E176" s="3">
        <v>92.626000000000005</v>
      </c>
      <c r="F176" s="3" t="s">
        <v>10</v>
      </c>
      <c r="G176" s="3">
        <v>92.62</v>
      </c>
      <c r="H176" s="3">
        <v>0.01</v>
      </c>
      <c r="I176" s="3">
        <v>99.994</v>
      </c>
    </row>
    <row r="177" spans="1:9" x14ac:dyDescent="0.25">
      <c r="A177" s="3" t="s">
        <v>17</v>
      </c>
      <c r="B177" s="3" t="s">
        <v>331</v>
      </c>
      <c r="C177" s="3">
        <v>461</v>
      </c>
      <c r="D177" s="3">
        <v>193.75200000000001</v>
      </c>
      <c r="E177" s="3">
        <v>28.588999999999999</v>
      </c>
      <c r="F177" s="3" t="s">
        <v>10</v>
      </c>
      <c r="G177" s="3">
        <v>28.59</v>
      </c>
      <c r="H177" s="3">
        <v>0</v>
      </c>
      <c r="I177" s="3">
        <v>100</v>
      </c>
    </row>
    <row r="178" spans="1:9" x14ac:dyDescent="0.25">
      <c r="A178" s="3" t="s">
        <v>9</v>
      </c>
      <c r="B178" s="3" t="s">
        <v>370</v>
      </c>
      <c r="C178" s="3">
        <v>492</v>
      </c>
      <c r="D178" s="3">
        <v>7500</v>
      </c>
      <c r="E178" s="3">
        <v>0.58899999999999997</v>
      </c>
      <c r="F178" s="3" t="s">
        <v>16</v>
      </c>
      <c r="G178" s="3">
        <v>0.59</v>
      </c>
      <c r="H178" s="3">
        <v>0</v>
      </c>
      <c r="I178" s="3">
        <v>100</v>
      </c>
    </row>
    <row r="179" spans="1:9" x14ac:dyDescent="0.25">
      <c r="A179" s="3" t="s">
        <v>29</v>
      </c>
      <c r="B179" s="3" t="s">
        <v>344</v>
      </c>
      <c r="C179" s="3">
        <v>493</v>
      </c>
      <c r="D179" s="3">
        <v>225</v>
      </c>
      <c r="E179" s="3">
        <v>4.319</v>
      </c>
      <c r="F179" s="3" t="s">
        <v>14</v>
      </c>
      <c r="G179" s="3">
        <v>4.32</v>
      </c>
      <c r="H179" s="3">
        <v>0</v>
      </c>
      <c r="I179" s="3">
        <v>100</v>
      </c>
    </row>
    <row r="180" spans="1:9" x14ac:dyDescent="0.25">
      <c r="A180" s="3" t="s">
        <v>29</v>
      </c>
      <c r="B180" s="3" t="s">
        <v>345</v>
      </c>
      <c r="C180" s="3">
        <v>494</v>
      </c>
      <c r="D180" s="3">
        <v>2000</v>
      </c>
      <c r="E180" s="3">
        <v>1.083</v>
      </c>
      <c r="F180" s="3" t="s">
        <v>14</v>
      </c>
      <c r="G180" s="3">
        <v>1.08</v>
      </c>
      <c r="H180" s="3">
        <v>0</v>
      </c>
      <c r="I180" s="3">
        <v>100</v>
      </c>
    </row>
    <row r="181" spans="1:9" x14ac:dyDescent="0.25">
      <c r="A181" s="3" t="s">
        <v>29</v>
      </c>
      <c r="B181" s="3" t="s">
        <v>346</v>
      </c>
      <c r="C181" s="3">
        <v>495</v>
      </c>
      <c r="D181" s="3">
        <v>50</v>
      </c>
      <c r="E181" s="3">
        <v>4</v>
      </c>
      <c r="F181" s="3" t="s">
        <v>13</v>
      </c>
      <c r="G181" s="3">
        <v>4</v>
      </c>
      <c r="H181" s="3">
        <v>0</v>
      </c>
      <c r="I181" s="3">
        <v>100</v>
      </c>
    </row>
    <row r="182" spans="1:9" x14ac:dyDescent="0.25">
      <c r="A182" s="3" t="s">
        <v>66</v>
      </c>
      <c r="B182" s="3" t="s">
        <v>371</v>
      </c>
      <c r="C182" s="3">
        <v>508</v>
      </c>
      <c r="D182" s="3">
        <v>301.392</v>
      </c>
      <c r="E182" s="3">
        <v>33.26</v>
      </c>
      <c r="F182" s="3" t="s">
        <v>10</v>
      </c>
      <c r="G182" s="3">
        <v>33.26</v>
      </c>
      <c r="H182" s="3">
        <v>0</v>
      </c>
      <c r="I182" s="3">
        <v>100</v>
      </c>
    </row>
    <row r="183" spans="1:9" x14ac:dyDescent="0.25">
      <c r="A183" s="3" t="s">
        <v>66</v>
      </c>
      <c r="B183" s="3" t="s">
        <v>372</v>
      </c>
      <c r="C183" s="3">
        <v>509</v>
      </c>
      <c r="D183" s="3">
        <v>301.392</v>
      </c>
      <c r="E183" s="3">
        <v>30.1</v>
      </c>
      <c r="F183" s="3" t="s">
        <v>10</v>
      </c>
      <c r="G183" s="3">
        <v>30.1</v>
      </c>
      <c r="H183" s="3">
        <v>0</v>
      </c>
      <c r="I183" s="3">
        <v>100</v>
      </c>
    </row>
    <row r="184" spans="1:9" x14ac:dyDescent="0.25">
      <c r="A184" s="3" t="s">
        <v>9</v>
      </c>
      <c r="B184" s="3" t="s">
        <v>347</v>
      </c>
      <c r="C184" s="3">
        <v>510</v>
      </c>
      <c r="D184" s="3">
        <v>7500</v>
      </c>
      <c r="E184" s="3">
        <v>0.17499999999999999</v>
      </c>
      <c r="F184" s="3" t="s">
        <v>16</v>
      </c>
      <c r="G184" s="3">
        <v>0.18</v>
      </c>
      <c r="H184" s="3">
        <v>0</v>
      </c>
      <c r="I184" s="3">
        <v>100</v>
      </c>
    </row>
    <row r="185" spans="1:9" x14ac:dyDescent="0.25">
      <c r="A185" s="3" t="s">
        <v>9</v>
      </c>
      <c r="B185" s="3" t="s">
        <v>348</v>
      </c>
      <c r="C185" s="3">
        <v>511</v>
      </c>
      <c r="D185" s="3">
        <v>7500</v>
      </c>
      <c r="E185" s="3">
        <v>0.39</v>
      </c>
      <c r="F185" s="3" t="s">
        <v>16</v>
      </c>
      <c r="G185" s="3">
        <v>0.39</v>
      </c>
      <c r="H185" s="3">
        <v>0</v>
      </c>
      <c r="I185" s="3">
        <v>100</v>
      </c>
    </row>
    <row r="186" spans="1:9" x14ac:dyDescent="0.25">
      <c r="A186" s="3" t="s">
        <v>29</v>
      </c>
      <c r="B186" s="3" t="s">
        <v>275</v>
      </c>
      <c r="C186" s="3">
        <v>549</v>
      </c>
      <c r="D186" s="3">
        <v>800</v>
      </c>
      <c r="E186" s="3">
        <v>1</v>
      </c>
      <c r="F186" s="3" t="s">
        <v>12</v>
      </c>
      <c r="G186" s="3">
        <v>1</v>
      </c>
      <c r="H186" s="3">
        <v>0</v>
      </c>
      <c r="I186" s="3">
        <v>100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3:O154"/>
  <sheetViews>
    <sheetView topLeftCell="A130" zoomScale="85" zoomScaleNormal="85" workbookViewId="0">
      <pane xSplit="2" topLeftCell="C1" activePane="topRight" state="frozen"/>
      <selection activeCell="A19" sqref="A19"/>
      <selection pane="topRight" activeCell="L4" sqref="A4:L153"/>
    </sheetView>
  </sheetViews>
  <sheetFormatPr defaultRowHeight="15" x14ac:dyDescent="0.25"/>
  <cols>
    <col min="1" max="1" width="28.85546875" customWidth="1"/>
    <col min="2" max="2" width="56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v>0</v>
      </c>
      <c r="I4" s="9">
        <v>100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v>0</v>
      </c>
      <c r="I7" s="9">
        <v>100</v>
      </c>
      <c r="J7" s="17">
        <f t="shared" si="0"/>
        <v>21563.841600000003</v>
      </c>
      <c r="K7" s="16"/>
      <c r="L7" s="17">
        <f t="shared" si="1"/>
        <v>0</v>
      </c>
      <c r="N7" s="17" t="s">
        <v>24</v>
      </c>
      <c r="O7" s="17">
        <f>SUMIF($A$4:$A$1501,"KRIUTTIBAS DAS",$L$4:$L$1501)</f>
        <v>2500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v>0</v>
      </c>
      <c r="I8" s="9">
        <v>100</v>
      </c>
      <c r="J8" s="17">
        <f t="shared" si="0"/>
        <v>1120.46</v>
      </c>
      <c r="K8" s="16"/>
      <c r="L8" s="17">
        <f t="shared" si="1"/>
        <v>0</v>
      </c>
      <c r="N8" s="17" t="s">
        <v>471</v>
      </c>
      <c r="O8" s="17">
        <f>SUMIF($A$4:$A$1501,"LEGENDRY LANDSCAPE",$L$4:$L$1501)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v>0</v>
      </c>
      <c r="I9" s="9">
        <v>100</v>
      </c>
      <c r="J9" s="17">
        <f t="shared" si="0"/>
        <v>11084.976000000001</v>
      </c>
      <c r="K9" s="16"/>
      <c r="L9" s="17">
        <f t="shared" si="1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27.51</v>
      </c>
      <c r="F10" s="9" t="s">
        <v>14</v>
      </c>
      <c r="G10" s="9">
        <v>27.51</v>
      </c>
      <c r="H10" s="9">
        <v>0</v>
      </c>
      <c r="I10" s="9">
        <v>100</v>
      </c>
      <c r="J10" s="17">
        <f t="shared" si="0"/>
        <v>3882.2112000000002</v>
      </c>
      <c r="K10" s="16"/>
      <c r="L10" s="17">
        <f t="shared" si="1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59.29</v>
      </c>
      <c r="F11" s="9" t="s">
        <v>10</v>
      </c>
      <c r="G11" s="9">
        <v>59.29</v>
      </c>
      <c r="H11" s="9">
        <v>0</v>
      </c>
      <c r="I11" s="9">
        <v>100</v>
      </c>
      <c r="J11" s="17">
        <f t="shared" si="0"/>
        <v>1304.3799999999999</v>
      </c>
      <c r="K11" s="16"/>
      <c r="L11" s="17">
        <f t="shared" si="1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v>0</v>
      </c>
      <c r="I12" s="9">
        <v>100</v>
      </c>
      <c r="J12" s="17">
        <f t="shared" si="0"/>
        <v>5500</v>
      </c>
      <c r="K12" s="16"/>
      <c r="L12" s="17">
        <f t="shared" si="1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v>0</v>
      </c>
      <c r="I13" s="9">
        <v>100</v>
      </c>
      <c r="J13" s="17">
        <f t="shared" si="0"/>
        <v>3000</v>
      </c>
      <c r="K13" s="16"/>
      <c r="L13" s="17">
        <f t="shared" si="1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5.093</v>
      </c>
      <c r="F14" s="9" t="s">
        <v>14</v>
      </c>
      <c r="G14" s="9">
        <v>5.09</v>
      </c>
      <c r="H14" s="9">
        <v>0</v>
      </c>
      <c r="I14" s="9">
        <v>100</v>
      </c>
      <c r="J14" s="17">
        <f t="shared" si="0"/>
        <v>5090</v>
      </c>
      <c r="K14" s="16"/>
      <c r="L14" s="17">
        <f t="shared" si="1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2.782</v>
      </c>
      <c r="F15" s="9" t="s">
        <v>14</v>
      </c>
      <c r="G15" s="9">
        <v>2.78</v>
      </c>
      <c r="H15" s="9">
        <v>0</v>
      </c>
      <c r="I15" s="9">
        <v>100</v>
      </c>
      <c r="J15" s="17">
        <f t="shared" si="0"/>
        <v>2780</v>
      </c>
      <c r="K15" s="16"/>
      <c r="L15" s="17">
        <f t="shared" si="1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5.9290000000000003</v>
      </c>
      <c r="F16" s="9" t="s">
        <v>14</v>
      </c>
      <c r="G16" s="9">
        <v>5.93</v>
      </c>
      <c r="H16" s="9">
        <v>0</v>
      </c>
      <c r="I16" s="9">
        <v>100</v>
      </c>
      <c r="J16" s="17">
        <f t="shared" si="0"/>
        <v>5930</v>
      </c>
      <c r="K16" s="16"/>
      <c r="L16" s="17">
        <f t="shared" si="1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0.37</v>
      </c>
      <c r="F17" s="9" t="s">
        <v>16</v>
      </c>
      <c r="G17" s="9">
        <v>0.37</v>
      </c>
      <c r="H17" s="9">
        <v>0</v>
      </c>
      <c r="I17" s="9">
        <v>100</v>
      </c>
      <c r="J17" s="17">
        <f t="shared" si="0"/>
        <v>2775</v>
      </c>
      <c r="K17" s="16"/>
      <c r="L17" s="17">
        <f t="shared" si="1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v>0</v>
      </c>
      <c r="I18" s="9">
        <v>100</v>
      </c>
      <c r="J18" s="17">
        <f t="shared" si="0"/>
        <v>3375</v>
      </c>
      <c r="K18" s="16"/>
      <c r="L18" s="17">
        <f t="shared" si="1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v>0</v>
      </c>
      <c r="I19" s="9">
        <v>100</v>
      </c>
      <c r="J19" s="17">
        <f t="shared" si="0"/>
        <v>4125</v>
      </c>
      <c r="K19" s="16"/>
      <c r="L19" s="17">
        <f t="shared" si="1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v>0</v>
      </c>
      <c r="I20" s="9">
        <v>100</v>
      </c>
      <c r="J20" s="17">
        <f t="shared" si="0"/>
        <v>3750</v>
      </c>
      <c r="K20" s="16"/>
      <c r="L20" s="17">
        <f t="shared" si="1"/>
        <v>0</v>
      </c>
      <c r="N20" s="17" t="s">
        <v>28</v>
      </c>
      <c r="O20" s="17">
        <f>SUMIF($A$4:$A$1501,"SREE VINAYAKA ELECTRICALS",$L$4:$L$1501)</f>
        <v>14832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1.25</v>
      </c>
      <c r="F21" s="9" t="s">
        <v>16</v>
      </c>
      <c r="G21" s="9">
        <v>1.25</v>
      </c>
      <c r="H21" s="9">
        <v>0</v>
      </c>
      <c r="I21" s="9">
        <v>100</v>
      </c>
      <c r="J21" s="17">
        <f t="shared" si="0"/>
        <v>9375</v>
      </c>
      <c r="K21" s="16"/>
      <c r="L21" s="17">
        <f t="shared" si="1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0.14000000000000001</v>
      </c>
      <c r="F22" s="9" t="s">
        <v>16</v>
      </c>
      <c r="G22" s="9">
        <v>0.14000000000000001</v>
      </c>
      <c r="H22" s="9">
        <v>0</v>
      </c>
      <c r="I22" s="9">
        <v>100</v>
      </c>
      <c r="J22" s="17">
        <f t="shared" si="0"/>
        <v>1050</v>
      </c>
      <c r="K22" s="16"/>
      <c r="L22" s="17">
        <f t="shared" si="1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0.14000000000000001</v>
      </c>
      <c r="F23" s="9" t="s">
        <v>16</v>
      </c>
      <c r="G23" s="9">
        <v>0.14000000000000001</v>
      </c>
      <c r="H23" s="9">
        <v>0</v>
      </c>
      <c r="I23" s="9">
        <v>100</v>
      </c>
      <c r="J23" s="17">
        <f t="shared" si="0"/>
        <v>1050</v>
      </c>
      <c r="K23" s="16"/>
      <c r="L23" s="17">
        <f t="shared" si="1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42</v>
      </c>
      <c r="B24" s="29" t="s">
        <v>105</v>
      </c>
      <c r="C24" s="9">
        <v>41</v>
      </c>
      <c r="D24" s="9">
        <v>301.392</v>
      </c>
      <c r="E24" s="9">
        <v>33.923000000000002</v>
      </c>
      <c r="F24" s="9" t="s">
        <v>10</v>
      </c>
      <c r="G24" s="9">
        <v>33.92</v>
      </c>
      <c r="H24" s="9">
        <v>0</v>
      </c>
      <c r="I24" s="9">
        <v>100</v>
      </c>
      <c r="J24" s="17">
        <f t="shared" si="0"/>
        <v>10223.216640000001</v>
      </c>
      <c r="K24" s="16"/>
      <c r="L24" s="17">
        <f t="shared" si="1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42</v>
      </c>
      <c r="B25" s="29" t="s">
        <v>106</v>
      </c>
      <c r="C25" s="9">
        <v>42</v>
      </c>
      <c r="D25" s="9">
        <v>301.392</v>
      </c>
      <c r="E25" s="9">
        <v>23.64</v>
      </c>
      <c r="F25" s="9" t="s">
        <v>10</v>
      </c>
      <c r="G25" s="9">
        <v>23.64</v>
      </c>
      <c r="H25" s="9">
        <v>0</v>
      </c>
      <c r="I25" s="9">
        <v>100</v>
      </c>
      <c r="J25" s="17">
        <f t="shared" si="0"/>
        <v>7124.9068800000005</v>
      </c>
      <c r="K25" s="16"/>
      <c r="L25" s="17">
        <f t="shared" si="1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42</v>
      </c>
      <c r="B26" s="29" t="s">
        <v>107</v>
      </c>
      <c r="C26" s="9">
        <v>43</v>
      </c>
      <c r="D26" s="9">
        <v>301.392</v>
      </c>
      <c r="E26" s="9">
        <v>59.951700000000002</v>
      </c>
      <c r="F26" s="9" t="s">
        <v>10</v>
      </c>
      <c r="G26" s="9">
        <v>59.95</v>
      </c>
      <c r="H26" s="9">
        <v>0</v>
      </c>
      <c r="I26" s="9">
        <v>100</v>
      </c>
      <c r="J26" s="17">
        <f t="shared" si="0"/>
        <v>18068.450400000002</v>
      </c>
      <c r="K26" s="16"/>
      <c r="L26" s="17">
        <f t="shared" si="1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42</v>
      </c>
      <c r="B27" s="29" t="s">
        <v>108</v>
      </c>
      <c r="C27" s="9">
        <v>44</v>
      </c>
      <c r="D27" s="9">
        <v>301.392</v>
      </c>
      <c r="E27" s="9">
        <v>41.28</v>
      </c>
      <c r="F27" s="9" t="s">
        <v>10</v>
      </c>
      <c r="G27" s="9">
        <v>41.28</v>
      </c>
      <c r="H27" s="9">
        <v>0</v>
      </c>
      <c r="I27" s="9">
        <v>100</v>
      </c>
      <c r="J27" s="17">
        <f t="shared" si="0"/>
        <v>12441.46176</v>
      </c>
      <c r="K27" s="16"/>
      <c r="L27" s="17">
        <f t="shared" si="1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42</v>
      </c>
      <c r="B28" s="29" t="s">
        <v>109</v>
      </c>
      <c r="C28" s="9">
        <v>45</v>
      </c>
      <c r="D28" s="9">
        <v>301.392</v>
      </c>
      <c r="E28" s="9">
        <v>125.99</v>
      </c>
      <c r="F28" s="9" t="s">
        <v>10</v>
      </c>
      <c r="G28" s="9">
        <v>125.99</v>
      </c>
      <c r="H28" s="9">
        <v>0</v>
      </c>
      <c r="I28" s="9">
        <v>100</v>
      </c>
      <c r="J28" s="17">
        <f t="shared" si="0"/>
        <v>37972.378079999995</v>
      </c>
      <c r="K28" s="16"/>
      <c r="L28" s="17">
        <f t="shared" si="1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42</v>
      </c>
      <c r="B29" s="29" t="s">
        <v>110</v>
      </c>
      <c r="C29" s="9">
        <v>46</v>
      </c>
      <c r="D29" s="9">
        <v>301.392</v>
      </c>
      <c r="E29" s="9">
        <v>12.26</v>
      </c>
      <c r="F29" s="9" t="s">
        <v>10</v>
      </c>
      <c r="G29" s="9">
        <v>12.26</v>
      </c>
      <c r="H29" s="9">
        <v>0</v>
      </c>
      <c r="I29" s="9">
        <v>100</v>
      </c>
      <c r="J29" s="17">
        <f t="shared" si="0"/>
        <v>3695.06592</v>
      </c>
      <c r="K29" s="16"/>
      <c r="L29" s="17">
        <f t="shared" si="1"/>
        <v>0</v>
      </c>
      <c r="N29" s="51" t="s">
        <v>472</v>
      </c>
      <c r="O29" s="21">
        <f>SUM(O4:O28)</f>
        <v>17332</v>
      </c>
    </row>
    <row r="30" spans="1:15" x14ac:dyDescent="0.25">
      <c r="A30" s="9" t="s">
        <v>42</v>
      </c>
      <c r="B30" s="29" t="s">
        <v>111</v>
      </c>
      <c r="C30" s="9">
        <v>47</v>
      </c>
      <c r="D30" s="9">
        <v>301.392</v>
      </c>
      <c r="E30" s="9">
        <v>16.11</v>
      </c>
      <c r="F30" s="9" t="s">
        <v>10</v>
      </c>
      <c r="G30" s="9">
        <v>0</v>
      </c>
      <c r="H30" s="9">
        <v>16.11</v>
      </c>
      <c r="I30" s="9">
        <v>0</v>
      </c>
      <c r="J30" s="17">
        <f t="shared" si="0"/>
        <v>0</v>
      </c>
      <c r="K30" s="16"/>
      <c r="L30" s="17">
        <f t="shared" si="1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9.9</v>
      </c>
      <c r="F31" s="9" t="s">
        <v>14</v>
      </c>
      <c r="G31" s="9">
        <v>9.9</v>
      </c>
      <c r="H31" s="9">
        <v>0</v>
      </c>
      <c r="I31" s="9">
        <v>100</v>
      </c>
      <c r="J31" s="17">
        <f t="shared" si="0"/>
        <v>2227.5</v>
      </c>
      <c r="K31" s="16"/>
      <c r="L31" s="17">
        <f t="shared" si="1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1.32</v>
      </c>
      <c r="F32" s="9" t="s">
        <v>14</v>
      </c>
      <c r="G32" s="9">
        <v>1.32</v>
      </c>
      <c r="H32" s="9">
        <v>0</v>
      </c>
      <c r="I32" s="9">
        <v>100</v>
      </c>
      <c r="J32" s="17">
        <f t="shared" si="0"/>
        <v>1980</v>
      </c>
      <c r="K32" s="16"/>
      <c r="L32" s="17">
        <f t="shared" si="1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4.74</v>
      </c>
      <c r="F33" s="9" t="s">
        <v>14</v>
      </c>
      <c r="G33" s="9">
        <v>4.74</v>
      </c>
      <c r="H33" s="9">
        <v>0</v>
      </c>
      <c r="I33" s="9">
        <v>100</v>
      </c>
      <c r="J33" s="17">
        <f t="shared" si="0"/>
        <v>4266</v>
      </c>
      <c r="K33" s="16"/>
      <c r="L33" s="17">
        <f t="shared" si="1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2.85</v>
      </c>
      <c r="F34" s="9" t="s">
        <v>14</v>
      </c>
      <c r="G34" s="9">
        <v>2.85</v>
      </c>
      <c r="H34" s="9">
        <v>0</v>
      </c>
      <c r="I34" s="9">
        <v>100</v>
      </c>
      <c r="J34" s="17">
        <f t="shared" si="0"/>
        <v>5700</v>
      </c>
      <c r="K34" s="16"/>
      <c r="L34" s="17">
        <f t="shared" si="1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13.083</v>
      </c>
      <c r="F35" s="9" t="s">
        <v>14</v>
      </c>
      <c r="G35" s="9">
        <v>13.08</v>
      </c>
      <c r="H35" s="9">
        <v>0</v>
      </c>
      <c r="I35" s="9">
        <v>100</v>
      </c>
      <c r="J35" s="17">
        <f t="shared" si="0"/>
        <v>2943</v>
      </c>
      <c r="K35" s="16"/>
      <c r="L35" s="17">
        <f t="shared" si="1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1.7010000000000001</v>
      </c>
      <c r="F36" s="9" t="s">
        <v>14</v>
      </c>
      <c r="G36" s="9">
        <v>1.7</v>
      </c>
      <c r="H36" s="9">
        <v>0</v>
      </c>
      <c r="I36" s="9">
        <v>100</v>
      </c>
      <c r="J36" s="17">
        <f t="shared" si="0"/>
        <v>3400</v>
      </c>
      <c r="K36" s="16"/>
      <c r="L36" s="17">
        <f t="shared" si="1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0.61</v>
      </c>
      <c r="F37" s="9" t="s">
        <v>14</v>
      </c>
      <c r="G37" s="9">
        <v>0.61</v>
      </c>
      <c r="H37" s="9">
        <v>0</v>
      </c>
      <c r="I37" s="9">
        <v>100</v>
      </c>
      <c r="J37" s="17">
        <f t="shared" si="0"/>
        <v>915</v>
      </c>
      <c r="K37" s="16"/>
      <c r="L37" s="17">
        <f t="shared" si="1"/>
        <v>0</v>
      </c>
    </row>
    <row r="38" spans="1:12" x14ac:dyDescent="0.25">
      <c r="A38" s="9" t="s">
        <v>51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v>0</v>
      </c>
      <c r="I38" s="9">
        <v>100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0.5</v>
      </c>
      <c r="F39" s="9" t="s">
        <v>16</v>
      </c>
      <c r="G39" s="9">
        <v>0.5</v>
      </c>
      <c r="H39" s="9">
        <v>0</v>
      </c>
      <c r="I39" s="9">
        <v>100</v>
      </c>
      <c r="J39" s="17">
        <f t="shared" si="0"/>
        <v>3750</v>
      </c>
      <c r="K39" s="16"/>
      <c r="L39" s="17">
        <f t="shared" si="1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v>0</v>
      </c>
      <c r="I40" s="9">
        <v>100</v>
      </c>
      <c r="J40" s="17">
        <f t="shared" si="0"/>
        <v>8250</v>
      </c>
      <c r="K40" s="16"/>
      <c r="L40" s="17">
        <f t="shared" si="1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0.14000000000000001</v>
      </c>
      <c r="F41" s="9" t="s">
        <v>16</v>
      </c>
      <c r="G41" s="9">
        <v>0.14000000000000001</v>
      </c>
      <c r="H41" s="9">
        <v>0</v>
      </c>
      <c r="I41" s="9">
        <v>100</v>
      </c>
      <c r="J41" s="17">
        <f t="shared" si="0"/>
        <v>1050</v>
      </c>
      <c r="K41" s="16"/>
      <c r="L41" s="17">
        <f t="shared" si="1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v>0</v>
      </c>
      <c r="I42" s="9">
        <v>100</v>
      </c>
      <c r="J42" s="17">
        <f t="shared" si="0"/>
        <v>1125</v>
      </c>
      <c r="K42" s="16"/>
      <c r="L42" s="17">
        <f t="shared" si="1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41.58</v>
      </c>
      <c r="F43" s="9" t="s">
        <v>10</v>
      </c>
      <c r="G43" s="9">
        <v>41.58</v>
      </c>
      <c r="H43" s="9">
        <v>0</v>
      </c>
      <c r="I43" s="9">
        <v>100</v>
      </c>
      <c r="J43" s="17">
        <f t="shared" si="0"/>
        <v>12531.879359999999</v>
      </c>
      <c r="K43" s="16"/>
      <c r="L43" s="17">
        <f t="shared" si="1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125.21</v>
      </c>
      <c r="F44" s="9" t="s">
        <v>10</v>
      </c>
      <c r="G44" s="9">
        <v>125.21</v>
      </c>
      <c r="H44" s="9">
        <v>0</v>
      </c>
      <c r="I44" s="9">
        <v>100</v>
      </c>
      <c r="J44" s="17">
        <f t="shared" si="0"/>
        <v>37737.29232</v>
      </c>
      <c r="K44" s="16"/>
      <c r="L44" s="17">
        <f t="shared" si="1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12.26</v>
      </c>
      <c r="F45" s="9" t="s">
        <v>10</v>
      </c>
      <c r="G45" s="9">
        <v>12.26</v>
      </c>
      <c r="H45" s="9">
        <v>0</v>
      </c>
      <c r="I45" s="9">
        <v>100</v>
      </c>
      <c r="J45" s="17">
        <f t="shared" si="0"/>
        <v>3695.06592</v>
      </c>
      <c r="K45" s="16"/>
      <c r="L45" s="17">
        <f t="shared" si="1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17.63</v>
      </c>
      <c r="F46" s="9" t="s">
        <v>10</v>
      </c>
      <c r="G46" s="9">
        <v>17.63</v>
      </c>
      <c r="H46" s="9">
        <v>0</v>
      </c>
      <c r="I46" s="9">
        <v>100</v>
      </c>
      <c r="J46" s="17">
        <f t="shared" si="0"/>
        <v>5313.5409599999994</v>
      </c>
      <c r="K46" s="16"/>
      <c r="L46" s="17">
        <f t="shared" si="1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2.3239999999999998</v>
      </c>
      <c r="F47" s="9" t="s">
        <v>14</v>
      </c>
      <c r="G47" s="9">
        <v>2.3199999999999998</v>
      </c>
      <c r="H47" s="9">
        <v>0</v>
      </c>
      <c r="I47" s="9">
        <v>100</v>
      </c>
      <c r="J47" s="17">
        <f t="shared" si="0"/>
        <v>4640</v>
      </c>
      <c r="K47" s="16"/>
      <c r="L47" s="17">
        <f t="shared" si="1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13.561</v>
      </c>
      <c r="F48" s="9" t="s">
        <v>14</v>
      </c>
      <c r="G48" s="9">
        <v>13.56</v>
      </c>
      <c r="H48" s="9">
        <v>0</v>
      </c>
      <c r="I48" s="9">
        <v>100</v>
      </c>
      <c r="J48" s="17">
        <f t="shared" si="0"/>
        <v>3051</v>
      </c>
      <c r="K48" s="16"/>
      <c r="L48" s="17">
        <f t="shared" si="1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1.4059999999999999</v>
      </c>
      <c r="F49" s="9" t="s">
        <v>14</v>
      </c>
      <c r="G49" s="9">
        <v>1.41</v>
      </c>
      <c r="H49" s="9">
        <v>0</v>
      </c>
      <c r="I49" s="9">
        <v>100</v>
      </c>
      <c r="J49" s="17">
        <f t="shared" si="0"/>
        <v>2820</v>
      </c>
      <c r="K49" s="16"/>
      <c r="L49" s="17">
        <f t="shared" si="1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0.84299999999999997</v>
      </c>
      <c r="F50" s="9" t="s">
        <v>14</v>
      </c>
      <c r="G50" s="9">
        <v>0.84</v>
      </c>
      <c r="H50" s="9">
        <v>0</v>
      </c>
      <c r="I50" s="9">
        <v>100</v>
      </c>
      <c r="J50" s="17">
        <f t="shared" si="0"/>
        <v>1260</v>
      </c>
      <c r="K50" s="16"/>
      <c r="L50" s="17">
        <f t="shared" si="1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v>0</v>
      </c>
      <c r="I51" s="9">
        <v>100</v>
      </c>
      <c r="J51" s="17">
        <f t="shared" si="0"/>
        <v>750</v>
      </c>
      <c r="K51" s="16"/>
      <c r="L51" s="17">
        <f t="shared" si="1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0.17</v>
      </c>
      <c r="F52" s="9" t="s">
        <v>16</v>
      </c>
      <c r="G52" s="9">
        <v>0.17</v>
      </c>
      <c r="H52" s="9">
        <v>0</v>
      </c>
      <c r="I52" s="9">
        <v>100</v>
      </c>
      <c r="J52" s="17">
        <f t="shared" si="0"/>
        <v>1275</v>
      </c>
      <c r="K52" s="16"/>
      <c r="L52" s="17">
        <f t="shared" si="1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0.02</v>
      </c>
      <c r="H53" s="9">
        <v>0</v>
      </c>
      <c r="I53" s="9">
        <v>100</v>
      </c>
      <c r="J53" s="17">
        <f t="shared" si="0"/>
        <v>150</v>
      </c>
      <c r="K53" s="16"/>
      <c r="L53" s="17">
        <f t="shared" si="1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10.8</v>
      </c>
      <c r="H54" s="9">
        <v>0</v>
      </c>
      <c r="I54" s="9">
        <v>100</v>
      </c>
      <c r="J54" s="17">
        <f t="shared" si="0"/>
        <v>3255.0336000000002</v>
      </c>
      <c r="K54" s="16"/>
      <c r="L54" s="17">
        <f t="shared" si="1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22.88</v>
      </c>
      <c r="F55" s="9" t="s">
        <v>10</v>
      </c>
      <c r="G55" s="9">
        <v>22.88</v>
      </c>
      <c r="H55" s="9">
        <v>0</v>
      </c>
      <c r="I55" s="9">
        <v>100</v>
      </c>
      <c r="J55" s="17">
        <f t="shared" si="0"/>
        <v>6895.8489599999994</v>
      </c>
      <c r="K55" s="16"/>
      <c r="L55" s="17">
        <f t="shared" si="1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1.92</v>
      </c>
      <c r="F56" s="9" t="s">
        <v>10</v>
      </c>
      <c r="G56" s="9">
        <v>1.92</v>
      </c>
      <c r="H56" s="9">
        <v>0</v>
      </c>
      <c r="I56" s="9">
        <v>100</v>
      </c>
      <c r="J56" s="17">
        <f t="shared" si="0"/>
        <v>578.67264</v>
      </c>
      <c r="K56" s="16"/>
      <c r="L56" s="17">
        <f t="shared" si="1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v>0</v>
      </c>
      <c r="I57" s="9">
        <v>100</v>
      </c>
      <c r="J57" s="17">
        <f t="shared" si="0"/>
        <v>820</v>
      </c>
      <c r="K57" s="16"/>
      <c r="L57" s="17">
        <f t="shared" si="1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1.9750000000000001</v>
      </c>
      <c r="F58" s="9" t="s">
        <v>14</v>
      </c>
      <c r="G58" s="9">
        <v>1.98</v>
      </c>
      <c r="H58" s="9">
        <v>0</v>
      </c>
      <c r="I58" s="9">
        <v>100</v>
      </c>
      <c r="J58" s="17">
        <f t="shared" si="0"/>
        <v>445.5</v>
      </c>
      <c r="K58" s="16"/>
      <c r="L58" s="17">
        <f t="shared" si="1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7.0000000000000007E-2</v>
      </c>
      <c r="F59" s="9" t="s">
        <v>14</v>
      </c>
      <c r="G59" s="9">
        <v>7.0000000000000007E-2</v>
      </c>
      <c r="H59" s="9">
        <v>0</v>
      </c>
      <c r="I59" s="9">
        <v>100</v>
      </c>
      <c r="J59" s="17">
        <f t="shared" si="0"/>
        <v>105.00000000000001</v>
      </c>
      <c r="K59" s="16"/>
      <c r="L59" s="17">
        <f t="shared" si="1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43</v>
      </c>
      <c r="F60" s="9" t="s">
        <v>13</v>
      </c>
      <c r="G60" s="9">
        <v>43</v>
      </c>
      <c r="H60" s="9">
        <v>0</v>
      </c>
      <c r="I60" s="9">
        <v>100</v>
      </c>
      <c r="J60" s="17">
        <f t="shared" si="0"/>
        <v>2150</v>
      </c>
      <c r="K60" s="16"/>
      <c r="L60" s="17">
        <f t="shared" si="1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v>0</v>
      </c>
      <c r="I61" s="9">
        <v>100</v>
      </c>
      <c r="J61" s="17">
        <f t="shared" si="0"/>
        <v>2000</v>
      </c>
      <c r="K61" s="16"/>
      <c r="L61" s="17">
        <f t="shared" si="1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v>0</v>
      </c>
      <c r="I62" s="9">
        <v>100</v>
      </c>
      <c r="J62" s="17">
        <f t="shared" si="0"/>
        <v>5864</v>
      </c>
      <c r="K62" s="16"/>
      <c r="L62" s="17">
        <f t="shared" si="1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111.91200000000001</v>
      </c>
      <c r="F63" s="9" t="s">
        <v>10</v>
      </c>
      <c r="G63" s="9">
        <v>83.61</v>
      </c>
      <c r="H63" s="9">
        <v>28.3</v>
      </c>
      <c r="I63" s="9">
        <v>74.712000000000003</v>
      </c>
      <c r="J63" s="17">
        <f t="shared" si="0"/>
        <v>16199.604720000001</v>
      </c>
      <c r="K63" s="16"/>
      <c r="L63" s="17">
        <f t="shared" si="1"/>
        <v>0</v>
      </c>
    </row>
    <row r="64" spans="1:12" x14ac:dyDescent="0.25">
      <c r="A64" s="9" t="s">
        <v>34</v>
      </c>
      <c r="B64" s="29" t="s">
        <v>142</v>
      </c>
      <c r="C64" s="9">
        <v>122</v>
      </c>
      <c r="D64" s="9">
        <v>193.75</v>
      </c>
      <c r="E64" s="9">
        <v>28.3</v>
      </c>
      <c r="F64" s="9" t="s">
        <v>10</v>
      </c>
      <c r="G64" s="9">
        <v>28.3</v>
      </c>
      <c r="H64" s="9">
        <v>0</v>
      </c>
      <c r="I64" s="9">
        <v>100</v>
      </c>
      <c r="J64" s="17">
        <f t="shared" si="0"/>
        <v>5483.125</v>
      </c>
      <c r="K64" s="16"/>
      <c r="L64" s="17">
        <f t="shared" si="1"/>
        <v>0</v>
      </c>
    </row>
    <row r="65" spans="1:12" x14ac:dyDescent="0.25">
      <c r="A65" s="9" t="s">
        <v>50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120.45</v>
      </c>
      <c r="H65" s="9">
        <v>2.69</v>
      </c>
      <c r="I65" s="9">
        <v>97.819000000000003</v>
      </c>
      <c r="J65" s="17">
        <f t="shared" si="0"/>
        <v>23337.428400000001</v>
      </c>
      <c r="K65" s="16"/>
      <c r="L65" s="17">
        <f t="shared" si="1"/>
        <v>0</v>
      </c>
    </row>
    <row r="66" spans="1:12" x14ac:dyDescent="0.25">
      <c r="A66" s="9" t="s">
        <v>34</v>
      </c>
      <c r="B66" s="29" t="s">
        <v>143</v>
      </c>
      <c r="C66" s="9">
        <v>126</v>
      </c>
      <c r="D66" s="9">
        <v>193.75</v>
      </c>
      <c r="E66" s="9">
        <v>2.68</v>
      </c>
      <c r="F66" s="9" t="s">
        <v>10</v>
      </c>
      <c r="G66" s="9">
        <v>2.68</v>
      </c>
      <c r="H66" s="9">
        <v>0</v>
      </c>
      <c r="I66" s="9">
        <v>100</v>
      </c>
      <c r="J66" s="17">
        <f t="shared" si="0"/>
        <v>519.25</v>
      </c>
      <c r="K66" s="16"/>
      <c r="L66" s="17">
        <f t="shared" si="1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v>0</v>
      </c>
      <c r="I67" s="9">
        <v>100</v>
      </c>
      <c r="J67" s="17">
        <f t="shared" si="0"/>
        <v>12148.250400000001</v>
      </c>
      <c r="K67" s="16"/>
      <c r="L67" s="17">
        <f t="shared" si="1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30.49</v>
      </c>
      <c r="F68" s="9" t="s">
        <v>19</v>
      </c>
      <c r="G68" s="9">
        <v>0</v>
      </c>
      <c r="H68" s="9">
        <v>30.49</v>
      </c>
      <c r="I68" s="9">
        <v>0</v>
      </c>
      <c r="J68" s="17">
        <f t="shared" si="0"/>
        <v>0</v>
      </c>
      <c r="K68" s="16"/>
      <c r="L68" s="17">
        <f t="shared" si="1"/>
        <v>0</v>
      </c>
    </row>
    <row r="69" spans="1:12" x14ac:dyDescent="0.25">
      <c r="A69" s="9" t="s">
        <v>34</v>
      </c>
      <c r="B69" s="29" t="s">
        <v>145</v>
      </c>
      <c r="C69" s="9">
        <v>135</v>
      </c>
      <c r="D69" s="9">
        <v>65.599999999999994</v>
      </c>
      <c r="E69" s="9">
        <v>30.49</v>
      </c>
      <c r="F69" s="9" t="s">
        <v>19</v>
      </c>
      <c r="G69" s="9">
        <v>30.49</v>
      </c>
      <c r="H69" s="9">
        <v>0</v>
      </c>
      <c r="I69" s="9">
        <v>100</v>
      </c>
      <c r="J69" s="17">
        <f t="shared" ref="J69:J153" si="2">D69*G69</f>
        <v>2000.1439999999998</v>
      </c>
      <c r="K69" s="16"/>
      <c r="L69" s="17">
        <f t="shared" ref="L69:L153" si="3">D69*E69*K69</f>
        <v>0</v>
      </c>
    </row>
    <row r="70" spans="1:12" x14ac:dyDescent="0.25">
      <c r="A70" s="9" t="s">
        <v>50</v>
      </c>
      <c r="B70" s="29" t="s">
        <v>146</v>
      </c>
      <c r="C70" s="9">
        <v>137</v>
      </c>
      <c r="D70" s="9">
        <v>65.599999999999994</v>
      </c>
      <c r="E70" s="9">
        <v>46.88</v>
      </c>
      <c r="F70" s="9" t="s">
        <v>19</v>
      </c>
      <c r="G70" s="9">
        <v>43.9</v>
      </c>
      <c r="H70" s="9">
        <v>2.98</v>
      </c>
      <c r="I70" s="9">
        <v>93.649000000000001</v>
      </c>
      <c r="J70" s="17">
        <f t="shared" si="2"/>
        <v>2879.8399999999997</v>
      </c>
      <c r="K70" s="16"/>
      <c r="L70" s="17">
        <f t="shared" si="3"/>
        <v>0</v>
      </c>
    </row>
    <row r="71" spans="1:12" x14ac:dyDescent="0.25">
      <c r="A71" s="9" t="s">
        <v>50</v>
      </c>
      <c r="B71" s="29" t="s">
        <v>276</v>
      </c>
      <c r="C71" s="9">
        <v>138</v>
      </c>
      <c r="D71" s="9">
        <v>193.75200000000001</v>
      </c>
      <c r="E71" s="9">
        <v>10.135999999999999</v>
      </c>
      <c r="F71" s="9" t="s">
        <v>10</v>
      </c>
      <c r="G71" s="9">
        <v>10.14</v>
      </c>
      <c r="H71" s="9">
        <v>0</v>
      </c>
      <c r="I71" s="9">
        <v>100</v>
      </c>
      <c r="J71" s="17">
        <f t="shared" si="2"/>
        <v>1964.6452800000002</v>
      </c>
      <c r="K71" s="16"/>
      <c r="L71" s="17">
        <f t="shared" si="3"/>
        <v>0</v>
      </c>
    </row>
    <row r="72" spans="1:12" x14ac:dyDescent="0.25">
      <c r="A72" s="9" t="s">
        <v>50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v>0</v>
      </c>
      <c r="I72" s="9">
        <v>100</v>
      </c>
      <c r="J72" s="17">
        <f t="shared" si="2"/>
        <v>9397.5</v>
      </c>
      <c r="K72" s="16"/>
      <c r="L72" s="17">
        <f t="shared" si="3"/>
        <v>0</v>
      </c>
    </row>
    <row r="73" spans="1:12" x14ac:dyDescent="0.25">
      <c r="A73" s="9" t="s">
        <v>50</v>
      </c>
      <c r="B73" s="29" t="s">
        <v>147</v>
      </c>
      <c r="C73" s="9">
        <v>140</v>
      </c>
      <c r="D73" s="9">
        <v>8.0730000000000004</v>
      </c>
      <c r="E73" s="9">
        <v>348.5</v>
      </c>
      <c r="F73" s="9" t="s">
        <v>10</v>
      </c>
      <c r="G73" s="9">
        <v>348.5</v>
      </c>
      <c r="H73" s="9">
        <v>0</v>
      </c>
      <c r="I73" s="9">
        <v>100</v>
      </c>
      <c r="J73" s="17">
        <f t="shared" si="2"/>
        <v>2813.4405000000002</v>
      </c>
      <c r="K73" s="16"/>
      <c r="L73" s="17">
        <f t="shared" si="3"/>
        <v>0</v>
      </c>
    </row>
    <row r="74" spans="1:12" x14ac:dyDescent="0.25">
      <c r="A74" s="9" t="s">
        <v>50</v>
      </c>
      <c r="B74" s="29" t="s">
        <v>148</v>
      </c>
      <c r="C74" s="9">
        <v>142</v>
      </c>
      <c r="D74" s="9">
        <v>139.93199999999999</v>
      </c>
      <c r="E74" s="9">
        <v>60.55</v>
      </c>
      <c r="F74" s="9" t="s">
        <v>10</v>
      </c>
      <c r="G74" s="9">
        <v>60.55</v>
      </c>
      <c r="H74" s="9">
        <v>0</v>
      </c>
      <c r="I74" s="9">
        <v>100</v>
      </c>
      <c r="J74" s="17">
        <f t="shared" si="2"/>
        <v>8472.882599999999</v>
      </c>
      <c r="K74" s="16"/>
      <c r="L74" s="17">
        <f t="shared" si="3"/>
        <v>0</v>
      </c>
    </row>
    <row r="75" spans="1:12" x14ac:dyDescent="0.25">
      <c r="A75" s="9" t="s">
        <v>50</v>
      </c>
      <c r="B75" s="29" t="s">
        <v>149</v>
      </c>
      <c r="C75" s="9">
        <v>143</v>
      </c>
      <c r="D75" s="9">
        <v>139.93199999999999</v>
      </c>
      <c r="E75" s="9">
        <v>166.76</v>
      </c>
      <c r="F75" s="9" t="s">
        <v>10</v>
      </c>
      <c r="G75" s="9">
        <v>0</v>
      </c>
      <c r="H75" s="9">
        <v>166.76</v>
      </c>
      <c r="I75" s="9">
        <v>0</v>
      </c>
      <c r="J75" s="17">
        <f t="shared" si="2"/>
        <v>0</v>
      </c>
      <c r="K75" s="16"/>
      <c r="L75" s="17">
        <f t="shared" si="3"/>
        <v>0</v>
      </c>
    </row>
    <row r="76" spans="1:12" x14ac:dyDescent="0.25">
      <c r="A76" s="9" t="s">
        <v>75</v>
      </c>
      <c r="B76" s="29" t="s">
        <v>149</v>
      </c>
      <c r="C76" s="9">
        <v>144</v>
      </c>
      <c r="D76" s="9">
        <v>139.93</v>
      </c>
      <c r="E76" s="9">
        <v>166.76</v>
      </c>
      <c r="F76" s="9" t="s">
        <v>10</v>
      </c>
      <c r="G76" s="9">
        <v>166.76</v>
      </c>
      <c r="H76" s="9">
        <v>0</v>
      </c>
      <c r="I76" s="9">
        <v>100</v>
      </c>
      <c r="J76" s="17">
        <f t="shared" si="2"/>
        <v>23334.7268</v>
      </c>
      <c r="K76" s="16"/>
      <c r="L76" s="17">
        <f t="shared" si="3"/>
        <v>0</v>
      </c>
    </row>
    <row r="77" spans="1:12" x14ac:dyDescent="0.25">
      <c r="A77" s="9" t="s">
        <v>50</v>
      </c>
      <c r="B77" s="29" t="s">
        <v>150</v>
      </c>
      <c r="C77" s="9">
        <v>147</v>
      </c>
      <c r="D77" s="9">
        <v>193.75200000000001</v>
      </c>
      <c r="E77" s="9">
        <v>165.15100000000001</v>
      </c>
      <c r="F77" s="9" t="s">
        <v>10</v>
      </c>
      <c r="G77" s="9">
        <v>165.15</v>
      </c>
      <c r="H77" s="9">
        <v>0</v>
      </c>
      <c r="I77" s="9">
        <v>100</v>
      </c>
      <c r="J77" s="17">
        <f t="shared" si="2"/>
        <v>31998.142800000001</v>
      </c>
      <c r="K77" s="16"/>
      <c r="L77" s="17">
        <f t="shared" si="3"/>
        <v>0</v>
      </c>
    </row>
    <row r="78" spans="1:12" x14ac:dyDescent="0.25">
      <c r="A78" s="9" t="s">
        <v>43</v>
      </c>
      <c r="B78" s="29" t="s">
        <v>151</v>
      </c>
      <c r="C78" s="9">
        <v>150</v>
      </c>
      <c r="D78" s="9">
        <v>12000</v>
      </c>
      <c r="E78" s="9">
        <v>1</v>
      </c>
      <c r="F78" s="9" t="s">
        <v>12</v>
      </c>
      <c r="G78" s="9">
        <v>1</v>
      </c>
      <c r="H78" s="9">
        <v>0</v>
      </c>
      <c r="I78" s="9">
        <v>100</v>
      </c>
      <c r="J78" s="17">
        <f t="shared" si="2"/>
        <v>12000</v>
      </c>
      <c r="K78" s="16"/>
      <c r="L78" s="17">
        <f t="shared" si="3"/>
        <v>0</v>
      </c>
    </row>
    <row r="79" spans="1:12" x14ac:dyDescent="0.25">
      <c r="A79" s="9" t="s">
        <v>50</v>
      </c>
      <c r="B79" s="29" t="s">
        <v>152</v>
      </c>
      <c r="C79" s="9">
        <v>151</v>
      </c>
      <c r="D79" s="9">
        <v>139.93199999999999</v>
      </c>
      <c r="E79" s="9">
        <v>61.661999999999999</v>
      </c>
      <c r="F79" s="9" t="s">
        <v>10</v>
      </c>
      <c r="G79" s="9">
        <v>61.66</v>
      </c>
      <c r="H79" s="9">
        <v>0</v>
      </c>
      <c r="I79" s="9">
        <v>100</v>
      </c>
      <c r="J79" s="17">
        <f t="shared" si="2"/>
        <v>8628.2071199999991</v>
      </c>
      <c r="K79" s="16"/>
      <c r="L79" s="17">
        <f t="shared" si="3"/>
        <v>0</v>
      </c>
    </row>
    <row r="80" spans="1:12" x14ac:dyDescent="0.25">
      <c r="A80" s="9" t="s">
        <v>50</v>
      </c>
      <c r="B80" s="29" t="s">
        <v>153</v>
      </c>
      <c r="C80" s="9">
        <v>152</v>
      </c>
      <c r="D80" s="9">
        <v>139.93199999999999</v>
      </c>
      <c r="E80" s="9">
        <v>175.88300000000001</v>
      </c>
      <c r="F80" s="9" t="s">
        <v>10</v>
      </c>
      <c r="G80" s="9">
        <v>0</v>
      </c>
      <c r="H80" s="9">
        <v>175.88</v>
      </c>
      <c r="I80" s="9">
        <v>0</v>
      </c>
      <c r="J80" s="17">
        <f t="shared" si="2"/>
        <v>0</v>
      </c>
      <c r="K80" s="16"/>
      <c r="L80" s="17">
        <f t="shared" si="3"/>
        <v>0</v>
      </c>
    </row>
    <row r="81" spans="1:12" x14ac:dyDescent="0.25">
      <c r="A81" s="9" t="s">
        <v>75</v>
      </c>
      <c r="B81" s="29" t="s">
        <v>153</v>
      </c>
      <c r="C81" s="9">
        <v>153</v>
      </c>
      <c r="D81" s="9">
        <v>139.93199999999999</v>
      </c>
      <c r="E81" s="9">
        <v>175.88300000000001</v>
      </c>
      <c r="F81" s="9" t="s">
        <v>10</v>
      </c>
      <c r="G81" s="9">
        <v>175.88</v>
      </c>
      <c r="H81" s="9">
        <v>0</v>
      </c>
      <c r="I81" s="9">
        <v>100</v>
      </c>
      <c r="J81" s="17">
        <f t="shared" si="2"/>
        <v>24611.240159999998</v>
      </c>
      <c r="K81" s="16"/>
      <c r="L81" s="17">
        <f t="shared" si="3"/>
        <v>0</v>
      </c>
    </row>
    <row r="82" spans="1:12" x14ac:dyDescent="0.25">
      <c r="A82" s="9" t="s">
        <v>50</v>
      </c>
      <c r="B82" s="29" t="s">
        <v>154</v>
      </c>
      <c r="C82" s="9">
        <v>156</v>
      </c>
      <c r="D82" s="9">
        <v>193.75200000000001</v>
      </c>
      <c r="E82" s="9">
        <v>136.66999999999999</v>
      </c>
      <c r="F82" s="9" t="s">
        <v>10</v>
      </c>
      <c r="G82" s="9">
        <v>136.66999999999999</v>
      </c>
      <c r="H82" s="9">
        <v>0</v>
      </c>
      <c r="I82" s="9">
        <v>100</v>
      </c>
      <c r="J82" s="17">
        <f t="shared" si="2"/>
        <v>26480.08584</v>
      </c>
      <c r="K82" s="16"/>
      <c r="L82" s="17">
        <f t="shared" si="3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8.8699999999999992</v>
      </c>
      <c r="F83" s="9" t="s">
        <v>10</v>
      </c>
      <c r="G83" s="9">
        <v>8.8699999999999992</v>
      </c>
      <c r="H83" s="9">
        <v>0</v>
      </c>
      <c r="I83" s="9">
        <v>100</v>
      </c>
      <c r="J83" s="17">
        <f t="shared" si="2"/>
        <v>1241.1968399999998</v>
      </c>
      <c r="K83" s="16"/>
      <c r="L83" s="17">
        <f t="shared" si="3"/>
        <v>0</v>
      </c>
    </row>
    <row r="84" spans="1:12" x14ac:dyDescent="0.25">
      <c r="A84" s="9" t="s">
        <v>50</v>
      </c>
      <c r="B84" s="29" t="s">
        <v>156</v>
      </c>
      <c r="C84" s="9">
        <v>161</v>
      </c>
      <c r="D84" s="9">
        <v>139.93199999999999</v>
      </c>
      <c r="E84" s="9">
        <v>36.94</v>
      </c>
      <c r="F84" s="9" t="s">
        <v>10</v>
      </c>
      <c r="G84" s="9">
        <v>0</v>
      </c>
      <c r="H84" s="9">
        <v>36.94</v>
      </c>
      <c r="I84" s="9">
        <v>0</v>
      </c>
      <c r="J84" s="17">
        <f t="shared" si="2"/>
        <v>0</v>
      </c>
      <c r="K84" s="16"/>
      <c r="L84" s="17">
        <f t="shared" si="3"/>
        <v>0</v>
      </c>
    </row>
    <row r="85" spans="1:12" x14ac:dyDescent="0.25">
      <c r="A85" s="9" t="s">
        <v>75</v>
      </c>
      <c r="B85" s="29" t="s">
        <v>156</v>
      </c>
      <c r="C85" s="9">
        <v>164</v>
      </c>
      <c r="D85" s="9">
        <v>139.93199999999999</v>
      </c>
      <c r="E85" s="9">
        <v>36.94</v>
      </c>
      <c r="F85" s="9" t="s">
        <v>10</v>
      </c>
      <c r="G85" s="9">
        <v>36.94</v>
      </c>
      <c r="H85" s="9">
        <v>0</v>
      </c>
      <c r="I85" s="9">
        <v>100</v>
      </c>
      <c r="J85" s="17">
        <f t="shared" si="2"/>
        <v>5169.0880799999995</v>
      </c>
      <c r="K85" s="16"/>
      <c r="L85" s="17">
        <f t="shared" si="3"/>
        <v>0</v>
      </c>
    </row>
    <row r="86" spans="1:12" x14ac:dyDescent="0.25">
      <c r="A86" s="9" t="s">
        <v>50</v>
      </c>
      <c r="B86" s="29" t="s">
        <v>157</v>
      </c>
      <c r="C86" s="9">
        <v>165</v>
      </c>
      <c r="D86" s="9">
        <v>193.75200000000001</v>
      </c>
      <c r="E86" s="9">
        <v>112.48</v>
      </c>
      <c r="F86" s="9" t="s">
        <v>10</v>
      </c>
      <c r="G86" s="9">
        <v>60.5</v>
      </c>
      <c r="H86" s="9">
        <v>51.98</v>
      </c>
      <c r="I86" s="9">
        <v>53.784999999999997</v>
      </c>
      <c r="J86" s="17">
        <f t="shared" si="2"/>
        <v>11721.996000000001</v>
      </c>
      <c r="K86" s="16"/>
      <c r="L86" s="17">
        <f t="shared" si="3"/>
        <v>0</v>
      </c>
    </row>
    <row r="87" spans="1:12" x14ac:dyDescent="0.25">
      <c r="A87" s="9" t="s">
        <v>34</v>
      </c>
      <c r="B87" s="29" t="s">
        <v>157</v>
      </c>
      <c r="C87" s="9">
        <v>167</v>
      </c>
      <c r="D87" s="9">
        <v>193.75</v>
      </c>
      <c r="E87" s="9">
        <v>24.02</v>
      </c>
      <c r="F87" s="9" t="s">
        <v>10</v>
      </c>
      <c r="G87" s="9">
        <v>24.02</v>
      </c>
      <c r="H87" s="9">
        <v>0</v>
      </c>
      <c r="I87" s="9">
        <v>100</v>
      </c>
      <c r="J87" s="17">
        <f t="shared" si="2"/>
        <v>4653.875</v>
      </c>
      <c r="K87" s="16"/>
      <c r="L87" s="17">
        <f t="shared" si="3"/>
        <v>0</v>
      </c>
    </row>
    <row r="88" spans="1:12" x14ac:dyDescent="0.25">
      <c r="A88" s="9" t="s">
        <v>38</v>
      </c>
      <c r="B88" s="29" t="s">
        <v>158</v>
      </c>
      <c r="C88" s="9">
        <v>168</v>
      </c>
      <c r="D88" s="9">
        <v>215.28</v>
      </c>
      <c r="E88" s="9">
        <v>153.83099999999999</v>
      </c>
      <c r="F88" s="9" t="s">
        <v>10</v>
      </c>
      <c r="G88" s="9">
        <v>153.83000000000001</v>
      </c>
      <c r="H88" s="9">
        <v>0</v>
      </c>
      <c r="I88" s="9">
        <v>100</v>
      </c>
      <c r="J88" s="17">
        <f t="shared" si="2"/>
        <v>33116.522400000002</v>
      </c>
      <c r="K88" s="16"/>
      <c r="L88" s="17">
        <f t="shared" si="3"/>
        <v>0</v>
      </c>
    </row>
    <row r="89" spans="1:12" x14ac:dyDescent="0.25">
      <c r="A89" s="9" t="s">
        <v>38</v>
      </c>
      <c r="B89" s="29" t="s">
        <v>159</v>
      </c>
      <c r="C89" s="9">
        <v>170</v>
      </c>
      <c r="D89" s="9">
        <v>215.28</v>
      </c>
      <c r="E89" s="9">
        <v>36.165999999999997</v>
      </c>
      <c r="F89" s="9" t="s">
        <v>10</v>
      </c>
      <c r="G89" s="9">
        <v>36.17</v>
      </c>
      <c r="H89" s="9">
        <v>0</v>
      </c>
      <c r="I89" s="9">
        <v>100</v>
      </c>
      <c r="J89" s="17">
        <f t="shared" si="2"/>
        <v>7786.6776</v>
      </c>
      <c r="K89" s="16"/>
      <c r="L89" s="17">
        <f t="shared" si="3"/>
        <v>0</v>
      </c>
    </row>
    <row r="90" spans="1:12" x14ac:dyDescent="0.25">
      <c r="A90" s="9" t="s">
        <v>38</v>
      </c>
      <c r="B90" s="29" t="s">
        <v>160</v>
      </c>
      <c r="C90" s="9">
        <v>173</v>
      </c>
      <c r="D90" s="9">
        <v>107.64</v>
      </c>
      <c r="E90" s="9">
        <v>17.916</v>
      </c>
      <c r="F90" s="9" t="s">
        <v>10</v>
      </c>
      <c r="G90" s="9">
        <v>17.920000000000002</v>
      </c>
      <c r="H90" s="9">
        <v>0</v>
      </c>
      <c r="I90" s="9">
        <v>100</v>
      </c>
      <c r="J90" s="17">
        <f t="shared" si="2"/>
        <v>1928.9088000000002</v>
      </c>
      <c r="K90" s="16"/>
      <c r="L90" s="17">
        <f t="shared" si="3"/>
        <v>0</v>
      </c>
    </row>
    <row r="91" spans="1:12" x14ac:dyDescent="0.25">
      <c r="A91" s="9" t="s">
        <v>38</v>
      </c>
      <c r="B91" s="29" t="s">
        <v>161</v>
      </c>
      <c r="C91" s="9">
        <v>174</v>
      </c>
      <c r="D91" s="9">
        <v>215.28</v>
      </c>
      <c r="E91" s="9">
        <v>91.498000000000005</v>
      </c>
      <c r="F91" s="9" t="s">
        <v>10</v>
      </c>
      <c r="G91" s="9">
        <v>91.5</v>
      </c>
      <c r="H91" s="9">
        <v>0</v>
      </c>
      <c r="I91" s="9">
        <v>100</v>
      </c>
      <c r="J91" s="17">
        <f t="shared" si="2"/>
        <v>19698.12</v>
      </c>
      <c r="K91" s="16"/>
      <c r="L91" s="17">
        <f t="shared" si="3"/>
        <v>0</v>
      </c>
    </row>
    <row r="92" spans="1:12" x14ac:dyDescent="0.25">
      <c r="A92" s="9" t="s">
        <v>38</v>
      </c>
      <c r="B92" s="29" t="s">
        <v>162</v>
      </c>
      <c r="C92" s="9">
        <v>178</v>
      </c>
      <c r="D92" s="9">
        <v>107.64</v>
      </c>
      <c r="E92" s="9">
        <v>17.916</v>
      </c>
      <c r="F92" s="9" t="s">
        <v>10</v>
      </c>
      <c r="G92" s="9">
        <v>17.920000000000002</v>
      </c>
      <c r="H92" s="9">
        <v>0</v>
      </c>
      <c r="I92" s="9">
        <v>100</v>
      </c>
      <c r="J92" s="17">
        <f t="shared" si="2"/>
        <v>1928.9088000000002</v>
      </c>
      <c r="K92" s="16"/>
      <c r="L92" s="17">
        <f t="shared" si="3"/>
        <v>0</v>
      </c>
    </row>
    <row r="93" spans="1:12" x14ac:dyDescent="0.25">
      <c r="A93" s="9" t="s">
        <v>38</v>
      </c>
      <c r="B93" s="29" t="s">
        <v>163</v>
      </c>
      <c r="C93" s="9">
        <v>180</v>
      </c>
      <c r="D93" s="9">
        <v>200</v>
      </c>
      <c r="E93" s="9">
        <v>14</v>
      </c>
      <c r="F93" s="9" t="s">
        <v>13</v>
      </c>
      <c r="G93" s="9">
        <v>14</v>
      </c>
      <c r="H93" s="9">
        <v>0</v>
      </c>
      <c r="I93" s="9">
        <v>100</v>
      </c>
      <c r="J93" s="17">
        <f t="shared" si="2"/>
        <v>2800</v>
      </c>
      <c r="K93" s="16"/>
      <c r="L93" s="17">
        <f t="shared" si="3"/>
        <v>0</v>
      </c>
    </row>
    <row r="94" spans="1:12" x14ac:dyDescent="0.25">
      <c r="A94" s="9" t="s">
        <v>21</v>
      </c>
      <c r="B94" s="29" t="s">
        <v>164</v>
      </c>
      <c r="C94" s="9">
        <v>183</v>
      </c>
      <c r="D94" s="9">
        <v>215.28</v>
      </c>
      <c r="E94" s="9">
        <v>29.914999999999999</v>
      </c>
      <c r="F94" s="9" t="s">
        <v>10</v>
      </c>
      <c r="G94" s="9">
        <v>29.92</v>
      </c>
      <c r="H94" s="9">
        <v>0</v>
      </c>
      <c r="I94" s="9">
        <v>100</v>
      </c>
      <c r="J94" s="17">
        <f t="shared" si="2"/>
        <v>6441.1776</v>
      </c>
      <c r="K94" s="16"/>
      <c r="L94" s="17">
        <f t="shared" si="3"/>
        <v>0</v>
      </c>
    </row>
    <row r="95" spans="1:12" x14ac:dyDescent="0.25">
      <c r="A95" s="9" t="s">
        <v>21</v>
      </c>
      <c r="B95" s="29" t="s">
        <v>165</v>
      </c>
      <c r="C95" s="9">
        <v>185</v>
      </c>
      <c r="D95" s="9">
        <v>96.88</v>
      </c>
      <c r="E95" s="9">
        <v>34.380000000000003</v>
      </c>
      <c r="F95" s="9" t="s">
        <v>10</v>
      </c>
      <c r="G95" s="9">
        <v>34.380000000000003</v>
      </c>
      <c r="H95" s="9">
        <v>0</v>
      </c>
      <c r="I95" s="9">
        <v>100</v>
      </c>
      <c r="J95" s="17">
        <f t="shared" si="2"/>
        <v>3330.7344000000003</v>
      </c>
      <c r="K95" s="16"/>
      <c r="L95" s="17">
        <f t="shared" si="3"/>
        <v>0</v>
      </c>
    </row>
    <row r="96" spans="1:12" x14ac:dyDescent="0.25">
      <c r="A96" s="9" t="s">
        <v>21</v>
      </c>
      <c r="B96" s="29" t="s">
        <v>326</v>
      </c>
      <c r="C96" s="9">
        <v>186</v>
      </c>
      <c r="D96" s="9">
        <v>16.149999999999999</v>
      </c>
      <c r="E96" s="9">
        <v>362.31900000000002</v>
      </c>
      <c r="F96" s="9" t="s">
        <v>10</v>
      </c>
      <c r="G96" s="9">
        <v>362.32</v>
      </c>
      <c r="H96" s="9">
        <v>0</v>
      </c>
      <c r="I96" s="9">
        <v>100</v>
      </c>
      <c r="J96" s="17">
        <f t="shared" si="2"/>
        <v>5851.4679999999989</v>
      </c>
      <c r="K96" s="16"/>
      <c r="L96" s="17">
        <f t="shared" si="3"/>
        <v>0</v>
      </c>
    </row>
    <row r="97" spans="1:12" x14ac:dyDescent="0.25">
      <c r="A97" s="9" t="s">
        <v>21</v>
      </c>
      <c r="B97" s="29" t="s">
        <v>327</v>
      </c>
      <c r="C97" s="9">
        <v>190</v>
      </c>
      <c r="D97" s="9">
        <v>32.292000000000002</v>
      </c>
      <c r="E97" s="9">
        <v>362.31900000000002</v>
      </c>
      <c r="F97" s="9" t="s">
        <v>10</v>
      </c>
      <c r="G97" s="9">
        <v>362.32</v>
      </c>
      <c r="H97" s="9">
        <v>0</v>
      </c>
      <c r="I97" s="9">
        <v>100</v>
      </c>
      <c r="J97" s="17">
        <f t="shared" si="2"/>
        <v>11700.03744</v>
      </c>
      <c r="K97" s="16"/>
      <c r="L97" s="17">
        <f t="shared" si="3"/>
        <v>0</v>
      </c>
    </row>
    <row r="98" spans="1:12" x14ac:dyDescent="0.25">
      <c r="A98" s="9" t="s">
        <v>21</v>
      </c>
      <c r="B98" s="29" t="s">
        <v>170</v>
      </c>
      <c r="C98" s="9">
        <v>192</v>
      </c>
      <c r="D98" s="9">
        <v>48.438000000000002</v>
      </c>
      <c r="E98" s="9">
        <v>508.3612</v>
      </c>
      <c r="F98" s="9" t="s">
        <v>10</v>
      </c>
      <c r="G98" s="9">
        <v>508.36</v>
      </c>
      <c r="H98" s="9">
        <v>0</v>
      </c>
      <c r="I98" s="9">
        <v>100</v>
      </c>
      <c r="J98" s="17">
        <f t="shared" si="2"/>
        <v>24623.941680000004</v>
      </c>
      <c r="K98" s="16"/>
      <c r="L98" s="17">
        <f t="shared" si="3"/>
        <v>0</v>
      </c>
    </row>
    <row r="99" spans="1:12" x14ac:dyDescent="0.25">
      <c r="A99" s="9" t="s">
        <v>21</v>
      </c>
      <c r="B99" s="29" t="s">
        <v>171</v>
      </c>
      <c r="C99" s="9">
        <v>193</v>
      </c>
      <c r="D99" s="9">
        <v>16.149999999999999</v>
      </c>
      <c r="E99" s="9">
        <v>508.3612</v>
      </c>
      <c r="F99" s="9" t="s">
        <v>10</v>
      </c>
      <c r="G99" s="9">
        <v>508.36</v>
      </c>
      <c r="H99" s="9">
        <v>0</v>
      </c>
      <c r="I99" s="9">
        <v>100</v>
      </c>
      <c r="J99" s="17">
        <f t="shared" si="2"/>
        <v>8210.0139999999992</v>
      </c>
      <c r="K99" s="16"/>
      <c r="L99" s="17">
        <f t="shared" si="3"/>
        <v>0</v>
      </c>
    </row>
    <row r="100" spans="1:12" x14ac:dyDescent="0.25">
      <c r="A100" s="9" t="s">
        <v>21</v>
      </c>
      <c r="B100" s="29" t="s">
        <v>172</v>
      </c>
      <c r="C100" s="9">
        <v>194</v>
      </c>
      <c r="D100" s="9">
        <v>26.91</v>
      </c>
      <c r="E100" s="9">
        <v>508.3612</v>
      </c>
      <c r="F100" s="9" t="s">
        <v>10</v>
      </c>
      <c r="G100" s="9">
        <v>508.36</v>
      </c>
      <c r="H100" s="9">
        <v>0</v>
      </c>
      <c r="I100" s="9">
        <v>100</v>
      </c>
      <c r="J100" s="17">
        <f t="shared" si="2"/>
        <v>13679.9676</v>
      </c>
      <c r="K100" s="16"/>
      <c r="L100" s="17">
        <f t="shared" si="3"/>
        <v>0</v>
      </c>
    </row>
    <row r="101" spans="1:12" x14ac:dyDescent="0.25">
      <c r="A101" s="9" t="s">
        <v>22</v>
      </c>
      <c r="B101" s="29" t="s">
        <v>173</v>
      </c>
      <c r="C101" s="9">
        <v>215</v>
      </c>
      <c r="D101" s="9">
        <v>301.392</v>
      </c>
      <c r="E101" s="9">
        <v>20.12</v>
      </c>
      <c r="F101" s="9" t="s">
        <v>10</v>
      </c>
      <c r="G101" s="9">
        <v>20.12</v>
      </c>
      <c r="H101" s="9">
        <v>0</v>
      </c>
      <c r="I101" s="9">
        <v>100</v>
      </c>
      <c r="J101" s="17">
        <f t="shared" si="2"/>
        <v>6064.0070400000004</v>
      </c>
      <c r="K101" s="16"/>
      <c r="L101" s="17">
        <f t="shared" si="3"/>
        <v>0</v>
      </c>
    </row>
    <row r="102" spans="1:12" x14ac:dyDescent="0.25">
      <c r="A102" s="9" t="s">
        <v>22</v>
      </c>
      <c r="B102" s="29" t="s">
        <v>174</v>
      </c>
      <c r="C102" s="9">
        <v>218</v>
      </c>
      <c r="D102" s="9">
        <v>350</v>
      </c>
      <c r="E102" s="9">
        <v>15</v>
      </c>
      <c r="F102" s="9" t="s">
        <v>13</v>
      </c>
      <c r="G102" s="9">
        <v>7</v>
      </c>
      <c r="H102" s="9">
        <v>8</v>
      </c>
      <c r="I102" s="9">
        <v>46.667000000000002</v>
      </c>
      <c r="J102" s="17">
        <f t="shared" si="2"/>
        <v>2450</v>
      </c>
      <c r="K102" s="16"/>
      <c r="L102" s="17">
        <f t="shared" si="3"/>
        <v>0</v>
      </c>
    </row>
    <row r="103" spans="1:12" x14ac:dyDescent="0.25">
      <c r="A103" s="9" t="s">
        <v>22</v>
      </c>
      <c r="B103" s="29" t="s">
        <v>175</v>
      </c>
      <c r="C103" s="9">
        <v>219</v>
      </c>
      <c r="D103" s="9">
        <v>82</v>
      </c>
      <c r="E103" s="9">
        <v>41.17</v>
      </c>
      <c r="F103" s="9" t="s">
        <v>19</v>
      </c>
      <c r="G103" s="9">
        <v>41.17</v>
      </c>
      <c r="H103" s="9">
        <v>0</v>
      </c>
      <c r="I103" s="9">
        <v>100</v>
      </c>
      <c r="J103" s="17">
        <f t="shared" si="2"/>
        <v>3375.94</v>
      </c>
      <c r="K103" s="16"/>
      <c r="L103" s="17">
        <f t="shared" si="3"/>
        <v>0</v>
      </c>
    </row>
    <row r="104" spans="1:12" x14ac:dyDescent="0.25">
      <c r="A104" s="9" t="s">
        <v>22</v>
      </c>
      <c r="B104" s="29" t="s">
        <v>176</v>
      </c>
      <c r="C104" s="9">
        <v>220</v>
      </c>
      <c r="D104" s="9">
        <v>32.799999999999997</v>
      </c>
      <c r="E104" s="9">
        <v>103.53</v>
      </c>
      <c r="F104" s="9" t="s">
        <v>19</v>
      </c>
      <c r="G104" s="9">
        <v>103.53</v>
      </c>
      <c r="H104" s="9">
        <v>0</v>
      </c>
      <c r="I104" s="9">
        <v>100</v>
      </c>
      <c r="J104" s="17">
        <f t="shared" si="2"/>
        <v>3395.7839999999997</v>
      </c>
      <c r="K104" s="16"/>
      <c r="L104" s="17">
        <f t="shared" si="3"/>
        <v>0</v>
      </c>
    </row>
    <row r="105" spans="1:12" x14ac:dyDescent="0.25">
      <c r="A105" s="9" t="s">
        <v>22</v>
      </c>
      <c r="B105" s="29" t="s">
        <v>177</v>
      </c>
      <c r="C105" s="9">
        <v>221</v>
      </c>
      <c r="D105" s="9">
        <v>131.19999999999999</v>
      </c>
      <c r="E105" s="9">
        <v>19.57</v>
      </c>
      <c r="F105" s="9" t="s">
        <v>19</v>
      </c>
      <c r="G105" s="9">
        <v>19.57</v>
      </c>
      <c r="H105" s="9">
        <v>0</v>
      </c>
      <c r="I105" s="9">
        <v>100</v>
      </c>
      <c r="J105" s="17">
        <f t="shared" si="2"/>
        <v>2567.5839999999998</v>
      </c>
      <c r="K105" s="16"/>
      <c r="L105" s="17">
        <f t="shared" si="3"/>
        <v>0</v>
      </c>
    </row>
    <row r="106" spans="1:12" x14ac:dyDescent="0.25">
      <c r="A106" s="9" t="s">
        <v>22</v>
      </c>
      <c r="B106" s="29" t="s">
        <v>178</v>
      </c>
      <c r="C106" s="9">
        <v>222</v>
      </c>
      <c r="D106" s="9">
        <v>1000</v>
      </c>
      <c r="E106" s="9">
        <v>4</v>
      </c>
      <c r="F106" s="9" t="s">
        <v>13</v>
      </c>
      <c r="G106" s="9">
        <v>0</v>
      </c>
      <c r="H106" s="9">
        <v>4</v>
      </c>
      <c r="I106" s="9">
        <v>0</v>
      </c>
      <c r="J106" s="17">
        <f t="shared" si="2"/>
        <v>0</v>
      </c>
      <c r="K106" s="16"/>
      <c r="L106" s="17">
        <f t="shared" si="3"/>
        <v>0</v>
      </c>
    </row>
    <row r="107" spans="1:12" x14ac:dyDescent="0.25">
      <c r="A107" s="9" t="s">
        <v>59</v>
      </c>
      <c r="B107" s="29" t="s">
        <v>178</v>
      </c>
      <c r="C107" s="9">
        <v>222</v>
      </c>
      <c r="D107" s="9">
        <v>1000</v>
      </c>
      <c r="E107" s="9">
        <v>3</v>
      </c>
      <c r="F107" s="9" t="s">
        <v>13</v>
      </c>
      <c r="G107" s="9">
        <v>3</v>
      </c>
      <c r="H107" s="9">
        <v>0</v>
      </c>
      <c r="I107" s="9">
        <v>100</v>
      </c>
      <c r="J107" s="17">
        <f t="shared" si="2"/>
        <v>3000</v>
      </c>
      <c r="K107" s="16"/>
      <c r="L107" s="17">
        <f t="shared" si="3"/>
        <v>0</v>
      </c>
    </row>
    <row r="108" spans="1:12" x14ac:dyDescent="0.25">
      <c r="A108" s="9" t="s">
        <v>22</v>
      </c>
      <c r="B108" s="29" t="s">
        <v>179</v>
      </c>
      <c r="C108" s="9">
        <v>224</v>
      </c>
      <c r="D108" s="9">
        <v>183</v>
      </c>
      <c r="E108" s="9">
        <v>49.52</v>
      </c>
      <c r="F108" s="9" t="s">
        <v>10</v>
      </c>
      <c r="G108" s="9">
        <v>45</v>
      </c>
      <c r="H108" s="9">
        <v>4.5199999999999996</v>
      </c>
      <c r="I108" s="9">
        <v>90.872</v>
      </c>
      <c r="J108" s="17">
        <f t="shared" si="2"/>
        <v>8235</v>
      </c>
      <c r="K108" s="16"/>
      <c r="L108" s="17">
        <f t="shared" si="3"/>
        <v>0</v>
      </c>
    </row>
    <row r="109" spans="1:12" x14ac:dyDescent="0.25">
      <c r="A109" s="9" t="s">
        <v>59</v>
      </c>
      <c r="B109" s="29" t="s">
        <v>179</v>
      </c>
      <c r="C109" s="9">
        <v>224</v>
      </c>
      <c r="D109" s="9">
        <v>183</v>
      </c>
      <c r="E109" s="9">
        <v>4.5199999999999996</v>
      </c>
      <c r="F109" s="9" t="s">
        <v>10</v>
      </c>
      <c r="G109" s="9">
        <v>4.5199999999999996</v>
      </c>
      <c r="H109" s="9">
        <v>0</v>
      </c>
      <c r="I109" s="9">
        <v>100</v>
      </c>
      <c r="J109" s="17">
        <f t="shared" si="2"/>
        <v>827.16</v>
      </c>
      <c r="K109" s="16"/>
      <c r="L109" s="17">
        <f t="shared" si="3"/>
        <v>0</v>
      </c>
    </row>
    <row r="110" spans="1:12" x14ac:dyDescent="0.25">
      <c r="A110" s="9" t="s">
        <v>22</v>
      </c>
      <c r="B110" s="29" t="s">
        <v>180</v>
      </c>
      <c r="C110" s="9">
        <v>225</v>
      </c>
      <c r="D110" s="9">
        <v>49.2</v>
      </c>
      <c r="E110" s="9">
        <v>48.42</v>
      </c>
      <c r="F110" s="9" t="s">
        <v>19</v>
      </c>
      <c r="G110" s="9">
        <v>45</v>
      </c>
      <c r="H110" s="9">
        <v>3.42</v>
      </c>
      <c r="I110" s="9">
        <v>92.936999999999998</v>
      </c>
      <c r="J110" s="17">
        <f t="shared" si="2"/>
        <v>2214</v>
      </c>
      <c r="K110" s="16"/>
      <c r="L110" s="17">
        <f t="shared" si="3"/>
        <v>0</v>
      </c>
    </row>
    <row r="111" spans="1:12" x14ac:dyDescent="0.25">
      <c r="A111" s="9" t="s">
        <v>59</v>
      </c>
      <c r="B111" s="29" t="s">
        <v>180</v>
      </c>
      <c r="C111" s="9">
        <v>225</v>
      </c>
      <c r="D111" s="9">
        <v>49.2</v>
      </c>
      <c r="E111" s="9">
        <v>3.42</v>
      </c>
      <c r="F111" s="9" t="s">
        <v>19</v>
      </c>
      <c r="G111" s="9">
        <v>3.42</v>
      </c>
      <c r="H111" s="9">
        <v>0</v>
      </c>
      <c r="I111" s="9">
        <v>100</v>
      </c>
      <c r="J111" s="17">
        <f t="shared" si="2"/>
        <v>168.26400000000001</v>
      </c>
      <c r="K111" s="16"/>
      <c r="L111" s="17">
        <f t="shared" si="3"/>
        <v>0</v>
      </c>
    </row>
    <row r="112" spans="1:12" x14ac:dyDescent="0.25">
      <c r="A112" s="9" t="s">
        <v>22</v>
      </c>
      <c r="B112" s="29" t="s">
        <v>181</v>
      </c>
      <c r="C112" s="9">
        <v>226</v>
      </c>
      <c r="D112" s="9">
        <v>183</v>
      </c>
      <c r="E112" s="9">
        <v>46</v>
      </c>
      <c r="F112" s="9" t="s">
        <v>10</v>
      </c>
      <c r="G112" s="9">
        <v>40</v>
      </c>
      <c r="H112" s="9">
        <v>6</v>
      </c>
      <c r="I112" s="9">
        <v>86.956999999999994</v>
      </c>
      <c r="J112" s="17">
        <f t="shared" si="2"/>
        <v>7320</v>
      </c>
      <c r="K112" s="16"/>
      <c r="L112" s="17">
        <f t="shared" si="3"/>
        <v>0</v>
      </c>
    </row>
    <row r="113" spans="1:12" x14ac:dyDescent="0.25">
      <c r="A113" s="9" t="s">
        <v>59</v>
      </c>
      <c r="B113" s="29" t="s">
        <v>181</v>
      </c>
      <c r="C113" s="9">
        <v>226</v>
      </c>
      <c r="D113" s="9">
        <v>183</v>
      </c>
      <c r="E113" s="9">
        <v>6</v>
      </c>
      <c r="F113" s="9" t="s">
        <v>10</v>
      </c>
      <c r="G113" s="9">
        <v>6</v>
      </c>
      <c r="H113" s="9">
        <v>0</v>
      </c>
      <c r="I113" s="9">
        <v>100</v>
      </c>
      <c r="J113" s="17">
        <f t="shared" si="2"/>
        <v>1098</v>
      </c>
      <c r="K113" s="16"/>
      <c r="L113" s="17">
        <f t="shared" si="3"/>
        <v>0</v>
      </c>
    </row>
    <row r="114" spans="1:12" x14ac:dyDescent="0.25">
      <c r="A114" s="9" t="s">
        <v>22</v>
      </c>
      <c r="B114" s="29" t="s">
        <v>182</v>
      </c>
      <c r="C114" s="9">
        <v>227</v>
      </c>
      <c r="D114" s="9">
        <v>49.2</v>
      </c>
      <c r="E114" s="9">
        <v>50.44</v>
      </c>
      <c r="F114" s="9" t="s">
        <v>19</v>
      </c>
      <c r="G114" s="9">
        <v>45</v>
      </c>
      <c r="H114" s="9">
        <v>5.44</v>
      </c>
      <c r="I114" s="9">
        <v>89.215000000000003</v>
      </c>
      <c r="J114" s="17">
        <f t="shared" si="2"/>
        <v>2214</v>
      </c>
      <c r="K114" s="16"/>
      <c r="L114" s="17">
        <f t="shared" si="3"/>
        <v>0</v>
      </c>
    </row>
    <row r="115" spans="1:12" x14ac:dyDescent="0.25">
      <c r="A115" s="9" t="s">
        <v>59</v>
      </c>
      <c r="B115" s="29" t="s">
        <v>182</v>
      </c>
      <c r="C115" s="9">
        <v>227</v>
      </c>
      <c r="D115" s="9">
        <v>49.2</v>
      </c>
      <c r="E115" s="9">
        <v>5.44</v>
      </c>
      <c r="F115" s="9" t="s">
        <v>19</v>
      </c>
      <c r="G115" s="9">
        <v>5.44</v>
      </c>
      <c r="H115" s="9">
        <v>0</v>
      </c>
      <c r="I115" s="9">
        <v>100</v>
      </c>
      <c r="J115" s="17">
        <f t="shared" si="2"/>
        <v>267.64800000000002</v>
      </c>
      <c r="K115" s="16"/>
      <c r="L115" s="17">
        <f t="shared" si="3"/>
        <v>0</v>
      </c>
    </row>
    <row r="116" spans="1:12" x14ac:dyDescent="0.25">
      <c r="A116" s="9" t="s">
        <v>22</v>
      </c>
      <c r="B116" s="29" t="s">
        <v>183</v>
      </c>
      <c r="C116" s="9">
        <v>228</v>
      </c>
      <c r="D116" s="9">
        <v>183</v>
      </c>
      <c r="E116" s="9">
        <v>2.5</v>
      </c>
      <c r="F116" s="9" t="s">
        <v>10</v>
      </c>
      <c r="G116" s="9">
        <v>2.5</v>
      </c>
      <c r="H116" s="9">
        <v>0</v>
      </c>
      <c r="I116" s="9">
        <v>100</v>
      </c>
      <c r="J116" s="17">
        <f t="shared" si="2"/>
        <v>457.5</v>
      </c>
      <c r="K116" s="16"/>
      <c r="L116" s="17">
        <f t="shared" si="3"/>
        <v>0</v>
      </c>
    </row>
    <row r="117" spans="1:12" x14ac:dyDescent="0.25">
      <c r="A117" s="9" t="s">
        <v>22</v>
      </c>
      <c r="B117" s="29" t="s">
        <v>184</v>
      </c>
      <c r="C117" s="9">
        <v>229</v>
      </c>
      <c r="D117" s="9">
        <v>49.2</v>
      </c>
      <c r="E117" s="9">
        <v>4.1900000000000004</v>
      </c>
      <c r="F117" s="9" t="s">
        <v>19</v>
      </c>
      <c r="G117" s="9">
        <v>4.1900000000000004</v>
      </c>
      <c r="H117" s="9">
        <v>0</v>
      </c>
      <c r="I117" s="9">
        <v>100</v>
      </c>
      <c r="J117" s="17">
        <f t="shared" si="2"/>
        <v>206.14800000000002</v>
      </c>
      <c r="K117" s="16"/>
      <c r="L117" s="17">
        <f t="shared" si="3"/>
        <v>0</v>
      </c>
    </row>
    <row r="118" spans="1:12" x14ac:dyDescent="0.25">
      <c r="A118" s="9" t="s">
        <v>22</v>
      </c>
      <c r="B118" s="29" t="s">
        <v>185</v>
      </c>
      <c r="C118" s="9">
        <v>230</v>
      </c>
      <c r="D118" s="9">
        <v>183</v>
      </c>
      <c r="E118" s="9">
        <v>4.01</v>
      </c>
      <c r="F118" s="9" t="s">
        <v>10</v>
      </c>
      <c r="G118" s="9">
        <v>0</v>
      </c>
      <c r="H118" s="9">
        <v>4.01</v>
      </c>
      <c r="I118" s="9">
        <v>0</v>
      </c>
      <c r="J118" s="17">
        <f t="shared" si="2"/>
        <v>0</v>
      </c>
      <c r="K118" s="16"/>
      <c r="L118" s="17">
        <f t="shared" si="3"/>
        <v>0</v>
      </c>
    </row>
    <row r="119" spans="1:12" x14ac:dyDescent="0.25">
      <c r="A119" s="9" t="s">
        <v>59</v>
      </c>
      <c r="B119" s="29" t="s">
        <v>185</v>
      </c>
      <c r="C119" s="9">
        <v>230</v>
      </c>
      <c r="D119" s="9">
        <v>183</v>
      </c>
      <c r="E119" s="9">
        <v>4.01</v>
      </c>
      <c r="F119" s="9" t="s">
        <v>10</v>
      </c>
      <c r="G119" s="9">
        <v>4.01</v>
      </c>
      <c r="H119" s="9">
        <v>0</v>
      </c>
      <c r="I119" s="9">
        <v>100</v>
      </c>
      <c r="J119" s="17">
        <f t="shared" si="2"/>
        <v>733.82999999999993</v>
      </c>
      <c r="K119" s="16"/>
      <c r="L119" s="17">
        <f t="shared" si="3"/>
        <v>0</v>
      </c>
    </row>
    <row r="120" spans="1:12" x14ac:dyDescent="0.25">
      <c r="A120" s="9" t="s">
        <v>22</v>
      </c>
      <c r="B120" s="29" t="s">
        <v>186</v>
      </c>
      <c r="C120" s="9">
        <v>231</v>
      </c>
      <c r="D120" s="9">
        <v>49.2</v>
      </c>
      <c r="E120" s="9">
        <v>9.98</v>
      </c>
      <c r="F120" s="9" t="s">
        <v>19</v>
      </c>
      <c r="G120" s="9">
        <v>0</v>
      </c>
      <c r="H120" s="9">
        <v>9.98</v>
      </c>
      <c r="I120" s="9">
        <v>0</v>
      </c>
      <c r="J120" s="17">
        <f t="shared" si="2"/>
        <v>0</v>
      </c>
      <c r="K120" s="16"/>
      <c r="L120" s="17">
        <f t="shared" si="3"/>
        <v>0</v>
      </c>
    </row>
    <row r="121" spans="1:12" x14ac:dyDescent="0.25">
      <c r="A121" s="9" t="s">
        <v>59</v>
      </c>
      <c r="B121" s="29" t="s">
        <v>186</v>
      </c>
      <c r="C121" s="9">
        <v>231</v>
      </c>
      <c r="D121" s="9">
        <v>49.2</v>
      </c>
      <c r="E121" s="9">
        <v>9.98</v>
      </c>
      <c r="F121" s="9" t="s">
        <v>19</v>
      </c>
      <c r="G121" s="9">
        <v>9.98</v>
      </c>
      <c r="H121" s="9">
        <v>0</v>
      </c>
      <c r="I121" s="9">
        <v>100</v>
      </c>
      <c r="J121" s="17">
        <f t="shared" si="2"/>
        <v>491.01600000000008</v>
      </c>
      <c r="K121" s="16"/>
      <c r="L121" s="17">
        <f t="shared" si="3"/>
        <v>0</v>
      </c>
    </row>
    <row r="122" spans="1:12" x14ac:dyDescent="0.25">
      <c r="A122" s="9" t="s">
        <v>22</v>
      </c>
      <c r="B122" s="29" t="s">
        <v>187</v>
      </c>
      <c r="C122" s="9">
        <v>232</v>
      </c>
      <c r="D122" s="9">
        <v>183</v>
      </c>
      <c r="E122" s="9">
        <v>12.635</v>
      </c>
      <c r="F122" s="9" t="s">
        <v>10</v>
      </c>
      <c r="G122" s="9">
        <v>12.64</v>
      </c>
      <c r="H122" s="9">
        <v>0</v>
      </c>
      <c r="I122" s="9">
        <v>100</v>
      </c>
      <c r="J122" s="17">
        <f t="shared" si="2"/>
        <v>2313.12</v>
      </c>
      <c r="K122" s="16"/>
      <c r="L122" s="17">
        <f t="shared" si="3"/>
        <v>0</v>
      </c>
    </row>
    <row r="123" spans="1:12" x14ac:dyDescent="0.25">
      <c r="A123" s="9" t="s">
        <v>22</v>
      </c>
      <c r="B123" s="29" t="s">
        <v>188</v>
      </c>
      <c r="C123" s="9">
        <v>233</v>
      </c>
      <c r="D123" s="9">
        <v>49.2</v>
      </c>
      <c r="E123" s="9">
        <v>16.8</v>
      </c>
      <c r="F123" s="9" t="s">
        <v>19</v>
      </c>
      <c r="G123" s="9">
        <v>16.8</v>
      </c>
      <c r="H123" s="9">
        <v>0</v>
      </c>
      <c r="I123" s="9">
        <v>100</v>
      </c>
      <c r="J123" s="17">
        <f t="shared" si="2"/>
        <v>826.56000000000006</v>
      </c>
      <c r="K123" s="16"/>
      <c r="L123" s="17">
        <f t="shared" si="3"/>
        <v>0</v>
      </c>
    </row>
    <row r="124" spans="1:12" x14ac:dyDescent="0.25">
      <c r="A124" s="9" t="s">
        <v>22</v>
      </c>
      <c r="B124" s="29" t="s">
        <v>189</v>
      </c>
      <c r="C124" s="9">
        <v>234</v>
      </c>
      <c r="D124" s="9">
        <v>183</v>
      </c>
      <c r="E124" s="9">
        <v>12.821</v>
      </c>
      <c r="F124" s="9" t="s">
        <v>10</v>
      </c>
      <c r="G124" s="9">
        <v>0</v>
      </c>
      <c r="H124" s="9">
        <v>12.82</v>
      </c>
      <c r="I124" s="9">
        <v>0</v>
      </c>
      <c r="J124" s="17">
        <f t="shared" si="2"/>
        <v>0</v>
      </c>
      <c r="K124" s="16"/>
      <c r="L124" s="17">
        <f t="shared" si="3"/>
        <v>0</v>
      </c>
    </row>
    <row r="125" spans="1:12" x14ac:dyDescent="0.25">
      <c r="A125" s="9" t="s">
        <v>59</v>
      </c>
      <c r="B125" s="29" t="s">
        <v>189</v>
      </c>
      <c r="C125" s="9">
        <v>234</v>
      </c>
      <c r="D125" s="9">
        <v>183</v>
      </c>
      <c r="E125" s="9">
        <v>12.821</v>
      </c>
      <c r="F125" s="9" t="s">
        <v>10</v>
      </c>
      <c r="G125" s="9">
        <v>12.82</v>
      </c>
      <c r="H125" s="9">
        <v>0</v>
      </c>
      <c r="I125" s="9">
        <v>100</v>
      </c>
      <c r="J125" s="17">
        <f t="shared" si="2"/>
        <v>2346.06</v>
      </c>
      <c r="K125" s="16"/>
      <c r="L125" s="17">
        <f t="shared" si="3"/>
        <v>0</v>
      </c>
    </row>
    <row r="126" spans="1:12" x14ac:dyDescent="0.25">
      <c r="A126" s="9" t="s">
        <v>22</v>
      </c>
      <c r="B126" s="29" t="s">
        <v>190</v>
      </c>
      <c r="C126" s="9">
        <v>235</v>
      </c>
      <c r="D126" s="9">
        <v>2.5</v>
      </c>
      <c r="E126" s="9">
        <v>1055</v>
      </c>
      <c r="F126" s="9" t="s">
        <v>23</v>
      </c>
      <c r="G126" s="9">
        <v>1055</v>
      </c>
      <c r="H126" s="9">
        <v>0</v>
      </c>
      <c r="I126" s="9">
        <v>100</v>
      </c>
      <c r="J126" s="17">
        <f t="shared" si="2"/>
        <v>2637.5</v>
      </c>
      <c r="K126" s="16"/>
      <c r="L126" s="17">
        <f t="shared" si="3"/>
        <v>0</v>
      </c>
    </row>
    <row r="127" spans="1:12" x14ac:dyDescent="0.25">
      <c r="A127" s="9" t="s">
        <v>22</v>
      </c>
      <c r="B127" s="29" t="s">
        <v>191</v>
      </c>
      <c r="C127" s="9">
        <v>237</v>
      </c>
      <c r="D127" s="9">
        <v>183</v>
      </c>
      <c r="E127" s="9">
        <v>3.7</v>
      </c>
      <c r="F127" s="9" t="s">
        <v>10</v>
      </c>
      <c r="G127" s="9">
        <v>3.7</v>
      </c>
      <c r="H127" s="9">
        <v>0</v>
      </c>
      <c r="I127" s="9">
        <v>100</v>
      </c>
      <c r="J127" s="17">
        <f t="shared" si="2"/>
        <v>677.1</v>
      </c>
      <c r="K127" s="16"/>
      <c r="L127" s="17">
        <f t="shared" si="3"/>
        <v>0</v>
      </c>
    </row>
    <row r="128" spans="1:12" x14ac:dyDescent="0.25">
      <c r="A128" s="9" t="s">
        <v>22</v>
      </c>
      <c r="B128" s="29" t="s">
        <v>192</v>
      </c>
      <c r="C128" s="9">
        <v>238</v>
      </c>
      <c r="D128" s="9">
        <v>183</v>
      </c>
      <c r="E128" s="9">
        <v>17.34</v>
      </c>
      <c r="F128" s="9" t="s">
        <v>10</v>
      </c>
      <c r="G128" s="9">
        <v>17.34</v>
      </c>
      <c r="H128" s="9">
        <v>0</v>
      </c>
      <c r="I128" s="9">
        <v>100</v>
      </c>
      <c r="J128" s="17">
        <f t="shared" si="2"/>
        <v>3173.22</v>
      </c>
      <c r="K128" s="16"/>
      <c r="L128" s="17">
        <f t="shared" si="3"/>
        <v>0</v>
      </c>
    </row>
    <row r="129" spans="1:12" x14ac:dyDescent="0.25">
      <c r="A129" s="9" t="s">
        <v>22</v>
      </c>
      <c r="B129" s="29" t="s">
        <v>193</v>
      </c>
      <c r="C129" s="9">
        <v>239</v>
      </c>
      <c r="D129" s="9">
        <v>183</v>
      </c>
      <c r="E129" s="9">
        <v>7.44</v>
      </c>
      <c r="F129" s="9" t="s">
        <v>10</v>
      </c>
      <c r="G129" s="9">
        <v>7.44</v>
      </c>
      <c r="H129" s="9">
        <v>0</v>
      </c>
      <c r="I129" s="9">
        <v>100</v>
      </c>
      <c r="J129" s="17">
        <f t="shared" si="2"/>
        <v>1361.52</v>
      </c>
      <c r="K129" s="16"/>
      <c r="L129" s="17">
        <f t="shared" si="3"/>
        <v>0</v>
      </c>
    </row>
    <row r="130" spans="1:12" x14ac:dyDescent="0.25">
      <c r="A130" s="9" t="s">
        <v>22</v>
      </c>
      <c r="B130" s="29" t="s">
        <v>194</v>
      </c>
      <c r="C130" s="9">
        <v>240</v>
      </c>
      <c r="D130" s="9">
        <v>183</v>
      </c>
      <c r="E130" s="9">
        <v>34.9</v>
      </c>
      <c r="F130" s="9" t="s">
        <v>10</v>
      </c>
      <c r="G130" s="9">
        <v>34.9</v>
      </c>
      <c r="H130" s="9">
        <v>0</v>
      </c>
      <c r="I130" s="9">
        <v>100</v>
      </c>
      <c r="J130" s="17">
        <f t="shared" si="2"/>
        <v>6386.7</v>
      </c>
      <c r="K130" s="16"/>
      <c r="L130" s="17">
        <f t="shared" si="3"/>
        <v>0</v>
      </c>
    </row>
    <row r="131" spans="1:12" x14ac:dyDescent="0.25">
      <c r="A131" s="9" t="s">
        <v>21</v>
      </c>
      <c r="B131" s="29" t="s">
        <v>195</v>
      </c>
      <c r="C131" s="9">
        <v>243</v>
      </c>
      <c r="D131" s="9">
        <v>64.58</v>
      </c>
      <c r="E131" s="9">
        <v>131.57</v>
      </c>
      <c r="F131" s="9" t="s">
        <v>10</v>
      </c>
      <c r="G131" s="9">
        <v>131.57</v>
      </c>
      <c r="H131" s="9">
        <v>0</v>
      </c>
      <c r="I131" s="9">
        <v>100</v>
      </c>
      <c r="J131" s="17">
        <f t="shared" si="2"/>
        <v>8496.7905999999984</v>
      </c>
      <c r="K131" s="16"/>
      <c r="L131" s="17">
        <f t="shared" si="3"/>
        <v>0</v>
      </c>
    </row>
    <row r="132" spans="1:12" x14ac:dyDescent="0.25">
      <c r="A132" s="9" t="s">
        <v>18</v>
      </c>
      <c r="B132" s="29" t="s">
        <v>196</v>
      </c>
      <c r="C132" s="9">
        <v>246</v>
      </c>
      <c r="D132" s="9">
        <v>15500</v>
      </c>
      <c r="E132" s="9">
        <v>1</v>
      </c>
      <c r="F132" s="9" t="s">
        <v>12</v>
      </c>
      <c r="G132" s="9">
        <v>1</v>
      </c>
      <c r="H132" s="9">
        <v>0</v>
      </c>
      <c r="I132" s="9">
        <v>100</v>
      </c>
      <c r="J132" s="17">
        <f t="shared" si="2"/>
        <v>15500</v>
      </c>
      <c r="K132" s="16"/>
      <c r="L132" s="17">
        <f t="shared" si="3"/>
        <v>0</v>
      </c>
    </row>
    <row r="133" spans="1:12" x14ac:dyDescent="0.25">
      <c r="A133" s="9" t="s">
        <v>18</v>
      </c>
      <c r="B133" s="29" t="s">
        <v>273</v>
      </c>
      <c r="C133" s="9">
        <v>247</v>
      </c>
      <c r="D133" s="9">
        <v>600</v>
      </c>
      <c r="E133" s="9">
        <v>1</v>
      </c>
      <c r="F133" s="9" t="s">
        <v>13</v>
      </c>
      <c r="G133" s="9">
        <v>1</v>
      </c>
      <c r="H133" s="9">
        <v>0</v>
      </c>
      <c r="I133" s="9">
        <v>100</v>
      </c>
      <c r="J133" s="17">
        <f t="shared" si="2"/>
        <v>600</v>
      </c>
      <c r="K133" s="16"/>
      <c r="L133" s="17">
        <f t="shared" si="3"/>
        <v>0</v>
      </c>
    </row>
    <row r="134" spans="1:12" x14ac:dyDescent="0.25">
      <c r="A134" s="9" t="s">
        <v>18</v>
      </c>
      <c r="B134" s="29" t="s">
        <v>197</v>
      </c>
      <c r="C134" s="9">
        <v>248</v>
      </c>
      <c r="D134" s="9">
        <v>2000</v>
      </c>
      <c r="E134" s="9">
        <v>1</v>
      </c>
      <c r="F134" s="9" t="s">
        <v>12</v>
      </c>
      <c r="G134" s="9">
        <v>1</v>
      </c>
      <c r="H134" s="9">
        <v>1</v>
      </c>
      <c r="I134" s="9">
        <v>0</v>
      </c>
      <c r="J134" s="17">
        <f t="shared" si="2"/>
        <v>2000</v>
      </c>
      <c r="K134" s="16"/>
      <c r="L134" s="17">
        <f t="shared" si="3"/>
        <v>0</v>
      </c>
    </row>
    <row r="135" spans="1:12" x14ac:dyDescent="0.25">
      <c r="A135" s="9" t="s">
        <v>24</v>
      </c>
      <c r="B135" s="29" t="s">
        <v>198</v>
      </c>
      <c r="C135" s="9">
        <v>250</v>
      </c>
      <c r="D135" s="9">
        <v>9000</v>
      </c>
      <c r="E135" s="9">
        <v>1</v>
      </c>
      <c r="F135" s="9" t="s">
        <v>12</v>
      </c>
      <c r="G135" s="9">
        <v>1</v>
      </c>
      <c r="H135" s="9">
        <v>0</v>
      </c>
      <c r="I135" s="9">
        <v>100</v>
      </c>
      <c r="J135" s="17">
        <f t="shared" si="2"/>
        <v>9000</v>
      </c>
      <c r="K135" s="16"/>
      <c r="L135" s="17">
        <f t="shared" si="3"/>
        <v>0</v>
      </c>
    </row>
    <row r="136" spans="1:12" x14ac:dyDescent="0.25">
      <c r="A136" s="9" t="s">
        <v>24</v>
      </c>
      <c r="B136" s="29" t="s">
        <v>199</v>
      </c>
      <c r="C136" s="9">
        <v>251</v>
      </c>
      <c r="D136" s="9">
        <v>6000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2"/>
        <v>6000</v>
      </c>
      <c r="K136" s="16"/>
      <c r="L136" s="17">
        <f t="shared" si="3"/>
        <v>0</v>
      </c>
    </row>
    <row r="137" spans="1:12" x14ac:dyDescent="0.25">
      <c r="A137" s="9" t="s">
        <v>24</v>
      </c>
      <c r="B137" s="29" t="s">
        <v>200</v>
      </c>
      <c r="C137" s="9">
        <v>253</v>
      </c>
      <c r="D137" s="9">
        <v>500</v>
      </c>
      <c r="E137" s="9">
        <v>1</v>
      </c>
      <c r="F137" s="9" t="s">
        <v>12</v>
      </c>
      <c r="G137" s="9">
        <v>1</v>
      </c>
      <c r="H137" s="9">
        <v>0</v>
      </c>
      <c r="I137" s="9">
        <v>100</v>
      </c>
      <c r="J137" s="17">
        <f t="shared" si="2"/>
        <v>500</v>
      </c>
      <c r="K137" s="16"/>
      <c r="L137" s="17">
        <f t="shared" si="3"/>
        <v>0</v>
      </c>
    </row>
    <row r="138" spans="1:12" x14ac:dyDescent="0.25">
      <c r="A138" s="9" t="s">
        <v>24</v>
      </c>
      <c r="B138" s="29" t="s">
        <v>25</v>
      </c>
      <c r="C138" s="9">
        <v>254</v>
      </c>
      <c r="D138" s="9">
        <v>4000</v>
      </c>
      <c r="E138" s="9">
        <v>1</v>
      </c>
      <c r="F138" s="9" t="s">
        <v>12</v>
      </c>
      <c r="G138" s="9">
        <v>1</v>
      </c>
      <c r="H138" s="9">
        <v>0</v>
      </c>
      <c r="I138" s="9">
        <v>100</v>
      </c>
      <c r="J138" s="17">
        <f t="shared" si="2"/>
        <v>4000</v>
      </c>
      <c r="K138" s="16"/>
      <c r="L138" s="17">
        <f t="shared" si="3"/>
        <v>0</v>
      </c>
    </row>
    <row r="139" spans="1:12" x14ac:dyDescent="0.25">
      <c r="A139" s="9" t="s">
        <v>24</v>
      </c>
      <c r="B139" s="29" t="s">
        <v>201</v>
      </c>
      <c r="C139" s="9">
        <v>255</v>
      </c>
      <c r="D139" s="9">
        <v>6000</v>
      </c>
      <c r="E139" s="9">
        <v>1</v>
      </c>
      <c r="F139" s="9" t="s">
        <v>12</v>
      </c>
      <c r="G139" s="9">
        <v>1</v>
      </c>
      <c r="H139" s="9">
        <v>0</v>
      </c>
      <c r="I139" s="9">
        <v>100</v>
      </c>
      <c r="J139" s="17">
        <f t="shared" si="2"/>
        <v>6000</v>
      </c>
      <c r="K139" s="16"/>
      <c r="L139" s="17">
        <f t="shared" si="3"/>
        <v>0</v>
      </c>
    </row>
    <row r="140" spans="1:12" ht="30" x14ac:dyDescent="0.25">
      <c r="A140" s="15" t="s">
        <v>24</v>
      </c>
      <c r="B140" s="15" t="s">
        <v>272</v>
      </c>
      <c r="C140" s="15">
        <v>256</v>
      </c>
      <c r="D140" s="15">
        <v>2500</v>
      </c>
      <c r="E140" s="15">
        <v>1</v>
      </c>
      <c r="F140" s="15" t="s">
        <v>12</v>
      </c>
      <c r="G140" s="15">
        <v>0</v>
      </c>
      <c r="H140" s="15">
        <f t="shared" ref="H140" si="4">E140-G140</f>
        <v>1</v>
      </c>
      <c r="I140" s="16">
        <f t="shared" ref="I140" si="5">(G140/E140)</f>
        <v>0</v>
      </c>
      <c r="J140" s="17">
        <f t="shared" ref="J140" si="6">G140*D140</f>
        <v>0</v>
      </c>
      <c r="K140" s="16">
        <v>1</v>
      </c>
      <c r="L140" s="17">
        <f t="shared" si="3"/>
        <v>2500</v>
      </c>
    </row>
    <row r="141" spans="1:12" x14ac:dyDescent="0.25">
      <c r="A141" s="9" t="s">
        <v>24</v>
      </c>
      <c r="B141" s="29" t="s">
        <v>202</v>
      </c>
      <c r="C141" s="9">
        <v>257</v>
      </c>
      <c r="D141" s="9">
        <v>1800</v>
      </c>
      <c r="E141" s="9">
        <v>1</v>
      </c>
      <c r="F141" s="9" t="s">
        <v>12</v>
      </c>
      <c r="G141" s="9">
        <v>1</v>
      </c>
      <c r="H141" s="9">
        <v>0</v>
      </c>
      <c r="I141" s="9">
        <v>100</v>
      </c>
      <c r="J141" s="17">
        <f t="shared" si="2"/>
        <v>1800</v>
      </c>
      <c r="K141" s="16"/>
      <c r="L141" s="17">
        <f t="shared" si="3"/>
        <v>0</v>
      </c>
    </row>
    <row r="142" spans="1:12" x14ac:dyDescent="0.25">
      <c r="A142" s="9" t="s">
        <v>24</v>
      </c>
      <c r="B142" s="29" t="s">
        <v>203</v>
      </c>
      <c r="C142" s="9">
        <v>258</v>
      </c>
      <c r="D142" s="9">
        <v>2000</v>
      </c>
      <c r="E142" s="9">
        <v>1</v>
      </c>
      <c r="F142" s="9" t="s">
        <v>12</v>
      </c>
      <c r="G142" s="9">
        <v>0</v>
      </c>
      <c r="H142" s="9">
        <v>1</v>
      </c>
      <c r="I142" s="9">
        <v>0</v>
      </c>
      <c r="J142" s="17">
        <f t="shared" si="2"/>
        <v>0</v>
      </c>
      <c r="K142" s="16"/>
      <c r="L142" s="17">
        <f t="shared" si="3"/>
        <v>0</v>
      </c>
    </row>
    <row r="143" spans="1:12" x14ac:dyDescent="0.25">
      <c r="A143" s="9" t="s">
        <v>26</v>
      </c>
      <c r="B143" s="29" t="s">
        <v>204</v>
      </c>
      <c r="C143" s="9">
        <v>260</v>
      </c>
      <c r="D143" s="9">
        <v>5535</v>
      </c>
      <c r="E143" s="9">
        <v>23.67</v>
      </c>
      <c r="F143" s="9" t="s">
        <v>19</v>
      </c>
      <c r="G143" s="9">
        <v>23.67</v>
      </c>
      <c r="H143" s="9">
        <v>0</v>
      </c>
      <c r="I143" s="9">
        <v>100</v>
      </c>
      <c r="J143" s="17">
        <f t="shared" si="2"/>
        <v>131013.45000000001</v>
      </c>
      <c r="K143" s="16"/>
      <c r="L143" s="17">
        <f t="shared" si="3"/>
        <v>0</v>
      </c>
    </row>
    <row r="144" spans="1:12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0</v>
      </c>
      <c r="H144" s="9">
        <f t="shared" ref="H144" si="7">E144-G144</f>
        <v>1</v>
      </c>
      <c r="I144" s="10">
        <f t="shared" ref="I144" si="8">G144/E144</f>
        <v>0</v>
      </c>
      <c r="J144" s="17">
        <f t="shared" si="2"/>
        <v>0</v>
      </c>
      <c r="K144" s="16">
        <v>1</v>
      </c>
      <c r="L144" s="17">
        <f t="shared" si="3"/>
        <v>14832</v>
      </c>
    </row>
    <row r="145" spans="1:12" x14ac:dyDescent="0.25">
      <c r="A145" s="9" t="s">
        <v>27</v>
      </c>
      <c r="B145" s="29" t="s">
        <v>207</v>
      </c>
      <c r="C145" s="9">
        <v>264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ref="H145" si="9">E145-G145</f>
        <v>0</v>
      </c>
      <c r="I145" s="10">
        <f t="shared" ref="I145" si="10">G145/E145</f>
        <v>1</v>
      </c>
      <c r="J145" s="17">
        <f t="shared" si="2"/>
        <v>1500</v>
      </c>
      <c r="K145" s="16"/>
      <c r="L145" s="17">
        <f t="shared" si="3"/>
        <v>0</v>
      </c>
    </row>
    <row r="146" spans="1:12" x14ac:dyDescent="0.25">
      <c r="A146" s="9" t="s">
        <v>29</v>
      </c>
      <c r="B146" s="29" t="s">
        <v>210</v>
      </c>
      <c r="C146" s="9">
        <v>272</v>
      </c>
      <c r="D146" s="9">
        <v>12000</v>
      </c>
      <c r="E146" s="9">
        <v>1</v>
      </c>
      <c r="F146" s="9" t="s">
        <v>12</v>
      </c>
      <c r="G146" s="9">
        <v>1</v>
      </c>
      <c r="H146" s="9">
        <v>0</v>
      </c>
      <c r="I146" s="9">
        <v>100</v>
      </c>
      <c r="J146" s="17">
        <f t="shared" si="2"/>
        <v>12000</v>
      </c>
      <c r="K146" s="16"/>
      <c r="L146" s="17">
        <f t="shared" si="3"/>
        <v>0</v>
      </c>
    </row>
    <row r="147" spans="1:12" x14ac:dyDescent="0.25">
      <c r="A147" s="15" t="s">
        <v>24</v>
      </c>
      <c r="B147" s="12" t="s">
        <v>233</v>
      </c>
      <c r="C147" s="9">
        <v>273</v>
      </c>
      <c r="D147" s="9">
        <v>1500</v>
      </c>
      <c r="E147" s="9">
        <v>1</v>
      </c>
      <c r="F147" s="9" t="s">
        <v>12</v>
      </c>
      <c r="G147" s="9">
        <v>1</v>
      </c>
      <c r="H147" s="9">
        <f>E147-G147</f>
        <v>0</v>
      </c>
      <c r="I147" s="10">
        <f t="shared" ref="I147" si="11">(G147/E147)</f>
        <v>1</v>
      </c>
      <c r="J147" s="17">
        <f t="shared" si="2"/>
        <v>1500</v>
      </c>
      <c r="K147" s="16"/>
      <c r="L147" s="17">
        <f t="shared" si="3"/>
        <v>0</v>
      </c>
    </row>
    <row r="148" spans="1:12" x14ac:dyDescent="0.25">
      <c r="A148" s="9" t="s">
        <v>50</v>
      </c>
      <c r="B148" s="29" t="s">
        <v>213</v>
      </c>
      <c r="C148" s="9">
        <v>276</v>
      </c>
      <c r="D148" s="9">
        <v>750</v>
      </c>
      <c r="E148" s="9">
        <v>3</v>
      </c>
      <c r="F148" s="9" t="s">
        <v>13</v>
      </c>
      <c r="G148" s="9">
        <v>3</v>
      </c>
      <c r="H148" s="9">
        <v>0</v>
      </c>
      <c r="I148" s="9">
        <v>100</v>
      </c>
      <c r="J148" s="17">
        <f t="shared" si="2"/>
        <v>2250</v>
      </c>
      <c r="K148" s="16"/>
      <c r="L148" s="17">
        <f t="shared" si="3"/>
        <v>0</v>
      </c>
    </row>
    <row r="149" spans="1:12" x14ac:dyDescent="0.25">
      <c r="A149" s="9" t="s">
        <v>30</v>
      </c>
      <c r="B149" s="29" t="s">
        <v>214</v>
      </c>
      <c r="C149" s="9">
        <v>277</v>
      </c>
      <c r="D149" s="9">
        <v>34</v>
      </c>
      <c r="E149" s="9">
        <v>76.528999999999996</v>
      </c>
      <c r="F149" s="9" t="s">
        <v>31</v>
      </c>
      <c r="G149" s="9">
        <v>76.53</v>
      </c>
      <c r="H149" s="9">
        <v>0</v>
      </c>
      <c r="I149" s="9">
        <v>100</v>
      </c>
      <c r="J149" s="17">
        <f t="shared" si="2"/>
        <v>2602.02</v>
      </c>
      <c r="K149" s="16"/>
      <c r="L149" s="17">
        <f t="shared" si="3"/>
        <v>0</v>
      </c>
    </row>
    <row r="150" spans="1:12" x14ac:dyDescent="0.25">
      <c r="A150" s="9" t="s">
        <v>30</v>
      </c>
      <c r="B150" s="29" t="s">
        <v>215</v>
      </c>
      <c r="C150" s="9">
        <v>278</v>
      </c>
      <c r="D150" s="9">
        <v>77</v>
      </c>
      <c r="E150" s="9">
        <v>29.302600000000002</v>
      </c>
      <c r="F150" s="9" t="s">
        <v>31</v>
      </c>
      <c r="G150" s="9">
        <v>29.3</v>
      </c>
      <c r="H150" s="9">
        <v>0</v>
      </c>
      <c r="I150" s="9">
        <v>100</v>
      </c>
      <c r="J150" s="17">
        <f t="shared" si="2"/>
        <v>2256.1</v>
      </c>
      <c r="K150" s="16"/>
      <c r="L150" s="17">
        <f t="shared" si="3"/>
        <v>0</v>
      </c>
    </row>
    <row r="151" spans="1:12" x14ac:dyDescent="0.25">
      <c r="A151" s="9" t="s">
        <v>30</v>
      </c>
      <c r="B151" s="29" t="s">
        <v>216</v>
      </c>
      <c r="C151" s="9">
        <v>279</v>
      </c>
      <c r="D151" s="9">
        <v>23</v>
      </c>
      <c r="E151" s="9">
        <v>66</v>
      </c>
      <c r="F151" s="9" t="s">
        <v>23</v>
      </c>
      <c r="G151" s="9">
        <v>66</v>
      </c>
      <c r="H151" s="9">
        <v>0</v>
      </c>
      <c r="I151" s="9">
        <v>100</v>
      </c>
      <c r="J151" s="17">
        <f>D151*E151*I151</f>
        <v>151800</v>
      </c>
      <c r="K151" s="16"/>
      <c r="L151" s="17">
        <f t="shared" si="3"/>
        <v>0</v>
      </c>
    </row>
    <row r="152" spans="1:12" x14ac:dyDescent="0.25">
      <c r="A152" s="9" t="s">
        <v>30</v>
      </c>
      <c r="B152" s="29" t="s">
        <v>217</v>
      </c>
      <c r="C152" s="9">
        <v>280</v>
      </c>
      <c r="D152" s="9">
        <v>151</v>
      </c>
      <c r="E152" s="9">
        <v>17.375499999999999</v>
      </c>
      <c r="F152" s="9" t="s">
        <v>31</v>
      </c>
      <c r="G152" s="9">
        <v>17.38</v>
      </c>
      <c r="H152" s="9">
        <v>0</v>
      </c>
      <c r="I152" s="9">
        <v>100</v>
      </c>
      <c r="J152" s="17">
        <f t="shared" si="2"/>
        <v>2624.3799999999997</v>
      </c>
      <c r="K152" s="16"/>
      <c r="L152" s="17">
        <f t="shared" si="3"/>
        <v>0</v>
      </c>
    </row>
    <row r="153" spans="1:12" x14ac:dyDescent="0.25">
      <c r="A153" s="9" t="s">
        <v>21</v>
      </c>
      <c r="B153" s="29" t="s">
        <v>219</v>
      </c>
      <c r="C153" s="9">
        <v>283</v>
      </c>
      <c r="D153" s="9">
        <v>400</v>
      </c>
      <c r="E153" s="9">
        <v>1</v>
      </c>
      <c r="F153" s="9" t="s">
        <v>12</v>
      </c>
      <c r="G153" s="9">
        <v>0</v>
      </c>
      <c r="H153" s="9">
        <v>1</v>
      </c>
      <c r="I153" s="9">
        <v>0</v>
      </c>
      <c r="J153" s="17">
        <f t="shared" si="2"/>
        <v>0</v>
      </c>
      <c r="K153" s="16"/>
      <c r="L153" s="17">
        <f t="shared" si="3"/>
        <v>0</v>
      </c>
    </row>
    <row r="154" spans="1:12" ht="15.75" x14ac:dyDescent="0.25">
      <c r="J154" s="21">
        <f>SUM(J4:J153)</f>
        <v>1119828.8917399999</v>
      </c>
      <c r="L154" s="21">
        <f>SUM(L4:L153)</f>
        <v>17332</v>
      </c>
    </row>
  </sheetData>
  <autoFilter ref="A3:O154" xr:uid="{00000000-0009-0000-0000-00009C000000}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>
    <pageSetUpPr fitToPage="1"/>
  </sheetPr>
  <dimension ref="A3:O122"/>
  <sheetViews>
    <sheetView topLeftCell="A100" zoomScale="85" zoomScaleNormal="85" workbookViewId="0">
      <pane xSplit="2" topLeftCell="F1" activePane="topRight" state="frozen"/>
      <selection pane="topRight" activeCell="J111" sqref="J111"/>
    </sheetView>
  </sheetViews>
  <sheetFormatPr defaultRowHeight="15" x14ac:dyDescent="0.25"/>
  <cols>
    <col min="1" max="1" width="39.28515625" customWidth="1"/>
    <col min="2" max="2" width="42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3.42578125" customWidth="1"/>
    <col min="14" max="14" width="21.7109375" bestFit="1" customWidth="1"/>
    <col min="15" max="15" width="20.85546875" bestFit="1" customWidth="1"/>
  </cols>
  <sheetData>
    <row r="3" spans="1:15" s="2" customFormat="1" ht="49.5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37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SUMIF($A$4:$A$1520,"AAIDHUL MIAH",$L$4:$L$1520)</f>
        <v>0</v>
      </c>
    </row>
    <row r="5" spans="1:15" x14ac:dyDescent="0.25">
      <c r="A5" s="9" t="s">
        <v>37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SUMIF($A$4:$A$1520,"EBI ABRAHAM",$L$4:$L$1520)</f>
        <v>0</v>
      </c>
    </row>
    <row r="6" spans="1:15" ht="45" x14ac:dyDescent="0.25">
      <c r="A6" s="9" t="s">
        <v>37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SUMIF($A$4:$A$1520,"JMJ WATERPROOING ENTERPRISES",$L$4:$L$1520)</f>
        <v>0</v>
      </c>
    </row>
    <row r="7" spans="1:15" x14ac:dyDescent="0.25">
      <c r="A7" s="9" t="s">
        <v>37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SUMIF($A$4:$A$1520,"KRIUTTIBAS DAS",$L$4:$L$1520)</f>
        <v>16000</v>
      </c>
    </row>
    <row r="8" spans="1:15" ht="30" x14ac:dyDescent="0.25">
      <c r="A8" s="9" t="s">
        <v>37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471</v>
      </c>
      <c r="O8" s="17">
        <f>SUMIF($A$4:$A$1520,"LEGENDRY LANDSCAPE",$L$4:$L$1520)</f>
        <v>0</v>
      </c>
    </row>
    <row r="9" spans="1:15" x14ac:dyDescent="0.25">
      <c r="A9" s="9" t="s">
        <v>37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SUMIF($A$4:$A$1520,"MANJUNATHA P",$L$4:$L$1520)</f>
        <v>0</v>
      </c>
    </row>
    <row r="10" spans="1:15" x14ac:dyDescent="0.25">
      <c r="A10" s="9" t="s">
        <v>37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SUMIF($A$4:$A$1520,"NAGARAJ",$L$4:$L$1520)</f>
        <v>0</v>
      </c>
    </row>
    <row r="11" spans="1:15" x14ac:dyDescent="0.25">
      <c r="A11" s="9" t="s">
        <v>37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SUMIF($A$4:$A$1520,"PRAKASH H N",$L$4:$L$1520)</f>
        <v>600</v>
      </c>
    </row>
    <row r="12" spans="1:15" ht="30" x14ac:dyDescent="0.25">
      <c r="A12" s="9" t="s">
        <v>37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SUMIF($A$4:$A$1520,"RAMAKRUSHNA PRADHAN",$L$4:$L$1520)</f>
        <v>0</v>
      </c>
    </row>
    <row r="13" spans="1:15" x14ac:dyDescent="0.25">
      <c r="A13" s="9" t="s">
        <v>37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SUMIF($A$4:$A$1520,"RUPAK NAYAK",$L$4:$L$1520)</f>
        <v>0</v>
      </c>
    </row>
    <row r="14" spans="1:15" x14ac:dyDescent="0.25">
      <c r="A14" s="9" t="s">
        <v>15</v>
      </c>
      <c r="B14" s="12" t="s">
        <v>470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ref="I14" si="4">(G14/E14)</f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SUMIF($A$4:$A$1520,"SANTOSH KUMAR",$L$4:$L$1520)</f>
        <v>0</v>
      </c>
    </row>
    <row r="15" spans="1:15" x14ac:dyDescent="0.25">
      <c r="A15" s="9" t="s">
        <v>37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SUMIF($A$4:$A$1520,"SARAT BARMAN",$L$4:$L$1520)</f>
        <v>0</v>
      </c>
    </row>
    <row r="16" spans="1:15" x14ac:dyDescent="0.25">
      <c r="A16" s="9" t="s">
        <v>37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SUMIF($A$4:$A$1520,"SAVITA DEVI",$L$4:$L$1520)</f>
        <v>0</v>
      </c>
    </row>
    <row r="17" spans="1:15" x14ac:dyDescent="0.25">
      <c r="A17" s="9" t="s">
        <v>37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7.88</v>
      </c>
      <c r="H17" s="9">
        <f t="shared" si="0"/>
        <v>0</v>
      </c>
      <c r="I17" s="10">
        <f t="shared" si="1"/>
        <v>1</v>
      </c>
      <c r="J17" s="17">
        <f t="shared" si="2"/>
        <v>7880</v>
      </c>
      <c r="K17" s="16"/>
      <c r="L17" s="17">
        <f t="shared" si="3"/>
        <v>0</v>
      </c>
      <c r="N17" s="17" t="s">
        <v>20</v>
      </c>
      <c r="O17" s="17">
        <f>SUMIF($A$4:$A$1520,"SHOKAT",$L$4:$L$1520)</f>
        <v>91137.364000000001</v>
      </c>
    </row>
    <row r="18" spans="1:15" ht="45" x14ac:dyDescent="0.25">
      <c r="A18" s="9" t="s">
        <v>37</v>
      </c>
      <c r="B18" s="29" t="s">
        <v>98</v>
      </c>
      <c r="C18" s="9">
        <v>23</v>
      </c>
      <c r="D18" s="9">
        <v>7000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2800</v>
      </c>
      <c r="K18" s="16"/>
      <c r="L18" s="17">
        <f t="shared" si="3"/>
        <v>0</v>
      </c>
      <c r="N18" s="17" t="s">
        <v>26</v>
      </c>
      <c r="O18" s="17">
        <f>SUMIF($A$4:$A$1520,"SHREE DM STEEL FURNITURE AND INTERIOR",$L$4:$L$1520)</f>
        <v>0</v>
      </c>
    </row>
    <row r="19" spans="1:15" ht="30" x14ac:dyDescent="0.25">
      <c r="A19" s="9" t="s">
        <v>37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SUMIF($A$4:$A$1520,"SK ANSAR HOSSIAN",$L$4:$L$1520)</f>
        <v>0</v>
      </c>
    </row>
    <row r="20" spans="1:15" ht="30" x14ac:dyDescent="0.25">
      <c r="A20" s="9" t="s">
        <v>37</v>
      </c>
      <c r="B20" s="29" t="s">
        <v>100</v>
      </c>
      <c r="C20" s="9">
        <v>25</v>
      </c>
      <c r="D20" s="9">
        <v>7500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4500</v>
      </c>
      <c r="K20" s="16"/>
      <c r="L20" s="17">
        <f t="shared" si="3"/>
        <v>0</v>
      </c>
      <c r="N20" s="17" t="s">
        <v>28</v>
      </c>
      <c r="O20" s="17">
        <f>SUMIF($A$4:$A$1520,"SREE VINAYAKA ELECTRICALS",$L$4:$L$1520)</f>
        <v>0</v>
      </c>
    </row>
    <row r="21" spans="1:15" ht="45" x14ac:dyDescent="0.25">
      <c r="A21" s="9" t="s">
        <v>37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SUMIF($A$4:$A$1520,"SRI CHOWDESHWARI WATER SUPPLY",$L$4:$L$1520)</f>
        <v>0</v>
      </c>
    </row>
    <row r="22" spans="1:15" x14ac:dyDescent="0.25">
      <c r="A22" s="9" t="s">
        <v>37</v>
      </c>
      <c r="B22" s="29" t="s">
        <v>102</v>
      </c>
      <c r="C22" s="9">
        <v>29</v>
      </c>
      <c r="D22" s="9">
        <v>7000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10150</v>
      </c>
      <c r="K22" s="16"/>
      <c r="L22" s="17">
        <f t="shared" si="3"/>
        <v>0</v>
      </c>
      <c r="N22" s="17" t="s">
        <v>29</v>
      </c>
      <c r="O22" s="17">
        <f>SUMIF($A$4:$A$1520,"SUBHASMITA DAS",$L$4:$L$1520)</f>
        <v>18000</v>
      </c>
    </row>
    <row r="23" spans="1:15" ht="30" x14ac:dyDescent="0.25">
      <c r="A23" s="9" t="s">
        <v>37</v>
      </c>
      <c r="B23" s="29" t="s">
        <v>103</v>
      </c>
      <c r="C23" s="9">
        <v>32</v>
      </c>
      <c r="D23" s="9">
        <v>7000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1190</v>
      </c>
      <c r="K23" s="16"/>
      <c r="L23" s="17">
        <f t="shared" si="3"/>
        <v>0</v>
      </c>
      <c r="N23" s="17" t="s">
        <v>80</v>
      </c>
      <c r="O23" s="17">
        <f>SUMIF($A$4:$A$1520,"UDHABHAI R PARMAR",$L$4:$L$1520)</f>
        <v>0</v>
      </c>
    </row>
    <row r="24" spans="1:15" ht="30" x14ac:dyDescent="0.25">
      <c r="A24" s="9" t="s">
        <v>37</v>
      </c>
      <c r="B24" s="29" t="s">
        <v>104</v>
      </c>
      <c r="C24" s="9">
        <v>35</v>
      </c>
      <c r="D24" s="9">
        <v>7000</v>
      </c>
      <c r="E24" s="9">
        <v>0.1</v>
      </c>
      <c r="F24" s="9" t="s">
        <v>16</v>
      </c>
      <c r="G24" s="9">
        <f>E24</f>
        <v>0.1</v>
      </c>
      <c r="H24" s="9">
        <f t="shared" si="0"/>
        <v>0</v>
      </c>
      <c r="I24" s="10">
        <f t="shared" si="1"/>
        <v>1</v>
      </c>
      <c r="J24" s="17">
        <f t="shared" si="2"/>
        <v>700</v>
      </c>
      <c r="K24" s="16"/>
      <c r="L24" s="17">
        <f t="shared" si="3"/>
        <v>0</v>
      </c>
      <c r="N24" s="17" t="s">
        <v>15</v>
      </c>
      <c r="O24" s="17">
        <f>SUMIF($A$4:$A$1520,"V VENKATANARAYANA",$L$4:$L$1520)</f>
        <v>0</v>
      </c>
    </row>
    <row r="25" spans="1:15" x14ac:dyDescent="0.25">
      <c r="A25" s="9" t="s">
        <v>37</v>
      </c>
      <c r="B25" s="29" t="s">
        <v>105</v>
      </c>
      <c r="C25" s="9">
        <v>41</v>
      </c>
      <c r="D25" s="9">
        <v>301.392</v>
      </c>
      <c r="E25" s="9">
        <v>35.255000000000003</v>
      </c>
      <c r="F25" s="9" t="s">
        <v>10</v>
      </c>
      <c r="G25" s="9">
        <v>35.26</v>
      </c>
      <c r="H25" s="9">
        <f t="shared" si="0"/>
        <v>-4.9999999999954525E-3</v>
      </c>
      <c r="I25" s="10">
        <f t="shared" si="1"/>
        <v>1.0001418238547723</v>
      </c>
      <c r="J25" s="17">
        <f t="shared" si="2"/>
        <v>10627.081919999999</v>
      </c>
      <c r="K25" s="16"/>
      <c r="L25" s="17">
        <f t="shared" si="3"/>
        <v>0</v>
      </c>
      <c r="N25" s="17" t="s">
        <v>42</v>
      </c>
      <c r="O25" s="17">
        <f>SUMIF($A$4:$A$1520,"YELLAPPA C",$L$4:$L$1520)</f>
        <v>0</v>
      </c>
    </row>
    <row r="26" spans="1:15" x14ac:dyDescent="0.25">
      <c r="A26" s="9" t="s">
        <v>37</v>
      </c>
      <c r="B26" s="29" t="s">
        <v>106</v>
      </c>
      <c r="C26" s="9">
        <v>42</v>
      </c>
      <c r="D26" s="9">
        <v>301.392</v>
      </c>
      <c r="E26" s="9">
        <v>27.66</v>
      </c>
      <c r="F26" s="9" t="s">
        <v>10</v>
      </c>
      <c r="G26" s="9">
        <v>27.66</v>
      </c>
      <c r="H26" s="9">
        <f t="shared" si="0"/>
        <v>0</v>
      </c>
      <c r="I26" s="10">
        <f t="shared" si="1"/>
        <v>1</v>
      </c>
      <c r="J26" s="17">
        <f t="shared" si="2"/>
        <v>8336.5027200000004</v>
      </c>
      <c r="K26" s="16"/>
      <c r="L26" s="17">
        <f t="shared" si="3"/>
        <v>0</v>
      </c>
      <c r="N26" s="17" t="s">
        <v>44</v>
      </c>
      <c r="O26" s="17">
        <f>SUMIF($A$4:$A$1520,"RABIUL MOLLA",$L$4:$L$1520)</f>
        <v>0</v>
      </c>
    </row>
    <row r="27" spans="1:15" x14ac:dyDescent="0.25">
      <c r="A27" s="9" t="s">
        <v>37</v>
      </c>
      <c r="B27" s="29" t="s">
        <v>107</v>
      </c>
      <c r="C27" s="9">
        <v>43</v>
      </c>
      <c r="D27" s="9">
        <v>301.392</v>
      </c>
      <c r="E27" s="9">
        <v>66.838999999999999</v>
      </c>
      <c r="F27" s="9" t="s">
        <v>10</v>
      </c>
      <c r="G27" s="9">
        <v>66.84</v>
      </c>
      <c r="H27" s="9">
        <f t="shared" si="0"/>
        <v>-1.0000000000047748E-3</v>
      </c>
      <c r="I27" s="10">
        <f t="shared" si="1"/>
        <v>1.0000149613249749</v>
      </c>
      <c r="J27" s="17">
        <f t="shared" si="2"/>
        <v>20145.041280000001</v>
      </c>
      <c r="K27" s="16"/>
      <c r="L27" s="17">
        <f t="shared" si="3"/>
        <v>0</v>
      </c>
      <c r="N27" s="17" t="s">
        <v>40</v>
      </c>
      <c r="O27" s="17">
        <f>SUMIF($A$4:$A$1520,"KOUSHIK MANDAL",$L$4:$L$1520)</f>
        <v>0</v>
      </c>
    </row>
    <row r="28" spans="1:15" x14ac:dyDescent="0.25">
      <c r="A28" s="9" t="s">
        <v>37</v>
      </c>
      <c r="B28" s="29" t="s">
        <v>108</v>
      </c>
      <c r="C28" s="9">
        <v>44</v>
      </c>
      <c r="D28" s="9">
        <v>301.392</v>
      </c>
      <c r="E28" s="9">
        <v>47.534999999999997</v>
      </c>
      <c r="F28" s="9" t="s">
        <v>10</v>
      </c>
      <c r="G28" s="9">
        <v>47.54</v>
      </c>
      <c r="H28" s="9">
        <f t="shared" si="0"/>
        <v>-5.000000000002558E-3</v>
      </c>
      <c r="I28" s="10">
        <f t="shared" si="1"/>
        <v>1.000105185652677</v>
      </c>
      <c r="J28" s="17">
        <f t="shared" si="2"/>
        <v>14328.17568</v>
      </c>
      <c r="K28" s="16"/>
      <c r="L28" s="17">
        <f t="shared" si="3"/>
        <v>0</v>
      </c>
      <c r="N28" s="17" t="s">
        <v>34</v>
      </c>
      <c r="O28" s="17">
        <f>SUMIF($A$4:$A$1520,"SHEKAR T",$L$4:$L$1520)</f>
        <v>0</v>
      </c>
    </row>
    <row r="29" spans="1:15" x14ac:dyDescent="0.25">
      <c r="A29" s="9" t="s">
        <v>37</v>
      </c>
      <c r="B29" s="29" t="s">
        <v>109</v>
      </c>
      <c r="C29" s="9">
        <v>45</v>
      </c>
      <c r="D29" s="9">
        <v>322.92</v>
      </c>
      <c r="E29" s="9">
        <v>153.89400000000001</v>
      </c>
      <c r="F29" s="9" t="s">
        <v>10</v>
      </c>
      <c r="G29" s="9">
        <v>153.88999999999999</v>
      </c>
      <c r="H29" s="9">
        <f t="shared" si="0"/>
        <v>4.0000000000190994E-3</v>
      </c>
      <c r="I29" s="10">
        <f t="shared" si="1"/>
        <v>0.99997400808348591</v>
      </c>
      <c r="J29" s="17">
        <f t="shared" si="2"/>
        <v>49694.158799999997</v>
      </c>
      <c r="K29" s="16"/>
      <c r="L29" s="17">
        <f t="shared" si="3"/>
        <v>0</v>
      </c>
      <c r="N29" s="17" t="s">
        <v>37</v>
      </c>
      <c r="O29" s="17">
        <f>SUMIF($A$4:$A$1520,"MORSELIM KHAN",$L$4:$L$1520)</f>
        <v>0</v>
      </c>
    </row>
    <row r="30" spans="1:15" ht="15.75" x14ac:dyDescent="0.25">
      <c r="A30" s="9" t="s">
        <v>37</v>
      </c>
      <c r="B30" s="29" t="s">
        <v>110</v>
      </c>
      <c r="C30" s="9">
        <v>46</v>
      </c>
      <c r="D30" s="9">
        <v>301.392</v>
      </c>
      <c r="E30" s="9">
        <v>12.7844</v>
      </c>
      <c r="F30" s="9" t="s">
        <v>10</v>
      </c>
      <c r="G30" s="9">
        <v>12.78</v>
      </c>
      <c r="H30" s="9">
        <f t="shared" si="0"/>
        <v>4.4000000000004036E-3</v>
      </c>
      <c r="I30" s="10">
        <f t="shared" si="1"/>
        <v>0.99965583054347484</v>
      </c>
      <c r="J30" s="17">
        <f t="shared" si="2"/>
        <v>3851.7897599999997</v>
      </c>
      <c r="K30" s="16"/>
      <c r="L30" s="17">
        <f t="shared" si="3"/>
        <v>0</v>
      </c>
      <c r="N30" s="51" t="s">
        <v>472</v>
      </c>
      <c r="O30" s="21">
        <f>SUM(O4:O29)</f>
        <v>125737.364</v>
      </c>
    </row>
    <row r="31" spans="1:15" x14ac:dyDescent="0.25">
      <c r="A31" s="9" t="s">
        <v>37</v>
      </c>
      <c r="B31" s="29" t="s">
        <v>111</v>
      </c>
      <c r="C31" s="9">
        <v>47</v>
      </c>
      <c r="D31" s="9">
        <v>301.392</v>
      </c>
      <c r="E31" s="9">
        <v>12.54</v>
      </c>
      <c r="F31" s="9" t="s">
        <v>10</v>
      </c>
      <c r="G31" s="9">
        <f>E31</f>
        <v>12.54</v>
      </c>
      <c r="H31" s="9">
        <f t="shared" si="0"/>
        <v>0</v>
      </c>
      <c r="I31" s="10">
        <f t="shared" si="1"/>
        <v>1</v>
      </c>
      <c r="J31" s="17">
        <f t="shared" si="2"/>
        <v>3779.4556799999996</v>
      </c>
      <c r="K31" s="16"/>
      <c r="L31" s="17">
        <f t="shared" si="3"/>
        <v>0</v>
      </c>
    </row>
    <row r="32" spans="1:15" x14ac:dyDescent="0.25">
      <c r="A32" s="9" t="s">
        <v>37</v>
      </c>
      <c r="B32" s="29" t="s">
        <v>112</v>
      </c>
      <c r="C32" s="9">
        <v>50</v>
      </c>
      <c r="D32" s="9">
        <v>225</v>
      </c>
      <c r="E32" s="9">
        <v>11.081</v>
      </c>
      <c r="F32" s="9" t="s">
        <v>14</v>
      </c>
      <c r="G32" s="9">
        <v>11.08</v>
      </c>
      <c r="H32" s="9">
        <f t="shared" si="0"/>
        <v>9.9999999999944578E-4</v>
      </c>
      <c r="I32" s="10">
        <f t="shared" si="1"/>
        <v>0.99990975543723493</v>
      </c>
      <c r="J32" s="17">
        <f t="shared" si="2"/>
        <v>2493</v>
      </c>
      <c r="K32" s="16"/>
      <c r="L32" s="17">
        <f t="shared" si="3"/>
        <v>0</v>
      </c>
    </row>
    <row r="33" spans="1:12" x14ac:dyDescent="0.25">
      <c r="A33" s="9" t="s">
        <v>37</v>
      </c>
      <c r="B33" s="29" t="s">
        <v>113</v>
      </c>
      <c r="C33" s="9">
        <v>51</v>
      </c>
      <c r="D33" s="9">
        <v>1500</v>
      </c>
      <c r="E33" s="9">
        <v>1.6</v>
      </c>
      <c r="F33" s="9" t="s">
        <v>14</v>
      </c>
      <c r="G33" s="9">
        <v>1.6</v>
      </c>
      <c r="H33" s="9">
        <f t="shared" si="0"/>
        <v>0</v>
      </c>
      <c r="I33" s="10">
        <f t="shared" si="1"/>
        <v>1</v>
      </c>
      <c r="J33" s="17">
        <f t="shared" si="2"/>
        <v>2400</v>
      </c>
      <c r="K33" s="16"/>
      <c r="L33" s="17">
        <f t="shared" si="3"/>
        <v>0</v>
      </c>
    </row>
    <row r="34" spans="1:12" x14ac:dyDescent="0.25">
      <c r="A34" s="9" t="s">
        <v>37</v>
      </c>
      <c r="B34" s="29" t="s">
        <v>114</v>
      </c>
      <c r="C34" s="9">
        <v>53</v>
      </c>
      <c r="D34" s="9">
        <v>900</v>
      </c>
      <c r="E34" s="9">
        <v>4.6740000000000004</v>
      </c>
      <c r="F34" s="9" t="s">
        <v>14</v>
      </c>
      <c r="G34" s="9">
        <v>4.67</v>
      </c>
      <c r="H34" s="9">
        <f t="shared" si="0"/>
        <v>4.0000000000004476E-3</v>
      </c>
      <c r="I34" s="10">
        <f t="shared" si="1"/>
        <v>0.99914420196833542</v>
      </c>
      <c r="J34" s="17">
        <f t="shared" si="2"/>
        <v>4203</v>
      </c>
      <c r="K34" s="16"/>
      <c r="L34" s="17">
        <f t="shared" si="3"/>
        <v>0</v>
      </c>
    </row>
    <row r="35" spans="1:12" x14ac:dyDescent="0.25">
      <c r="A35" s="9" t="s">
        <v>37</v>
      </c>
      <c r="B35" s="29" t="s">
        <v>115</v>
      </c>
      <c r="C35" s="9">
        <v>55</v>
      </c>
      <c r="D35" s="9">
        <v>2000</v>
      </c>
      <c r="E35" s="9">
        <v>3.3809999999999998</v>
      </c>
      <c r="F35" s="9" t="s">
        <v>14</v>
      </c>
      <c r="G35" s="9">
        <v>3.38</v>
      </c>
      <c r="H35" s="9">
        <f t="shared" si="0"/>
        <v>9.9999999999988987E-4</v>
      </c>
      <c r="I35" s="10">
        <f t="shared" si="1"/>
        <v>0.99970422951789417</v>
      </c>
      <c r="J35" s="17">
        <f t="shared" si="2"/>
        <v>6760</v>
      </c>
      <c r="K35" s="16"/>
      <c r="L35" s="17">
        <f t="shared" si="3"/>
        <v>0</v>
      </c>
    </row>
    <row r="36" spans="1:12" x14ac:dyDescent="0.25">
      <c r="A36" s="9" t="s">
        <v>37</v>
      </c>
      <c r="B36" s="29" t="s">
        <v>116</v>
      </c>
      <c r="C36" s="9">
        <v>58</v>
      </c>
      <c r="D36" s="9">
        <v>225</v>
      </c>
      <c r="E36" s="9">
        <v>17.149000000000001</v>
      </c>
      <c r="F36" s="9" t="s">
        <v>14</v>
      </c>
      <c r="G36" s="9">
        <v>17.149999999999999</v>
      </c>
      <c r="H36" s="9">
        <f t="shared" si="0"/>
        <v>-9.9999999999766942E-4</v>
      </c>
      <c r="I36" s="10">
        <f t="shared" si="1"/>
        <v>1.0000583124380429</v>
      </c>
      <c r="J36" s="17">
        <f t="shared" si="2"/>
        <v>3858.7499999999995</v>
      </c>
      <c r="K36" s="16"/>
      <c r="L36" s="17">
        <f t="shared" si="3"/>
        <v>0</v>
      </c>
    </row>
    <row r="37" spans="1:12" x14ac:dyDescent="0.25">
      <c r="A37" s="9" t="s">
        <v>37</v>
      </c>
      <c r="B37" s="29" t="s">
        <v>117</v>
      </c>
      <c r="C37" s="9">
        <v>61</v>
      </c>
      <c r="D37" s="9">
        <v>2000</v>
      </c>
      <c r="E37" s="9">
        <v>1.8080000000000001</v>
      </c>
      <c r="F37" s="9" t="s">
        <v>14</v>
      </c>
      <c r="G37" s="9">
        <v>1.81</v>
      </c>
      <c r="H37" s="9">
        <f t="shared" si="0"/>
        <v>-2.0000000000000018E-3</v>
      </c>
      <c r="I37" s="10">
        <f t="shared" si="1"/>
        <v>1.0011061946902655</v>
      </c>
      <c r="J37" s="17">
        <f t="shared" si="2"/>
        <v>3620</v>
      </c>
      <c r="K37" s="16"/>
      <c r="L37" s="17">
        <f t="shared" si="3"/>
        <v>0</v>
      </c>
    </row>
    <row r="38" spans="1:12" x14ac:dyDescent="0.25">
      <c r="A38" s="9" t="s">
        <v>37</v>
      </c>
      <c r="B38" s="29" t="s">
        <v>118</v>
      </c>
      <c r="C38" s="9">
        <v>63</v>
      </c>
      <c r="D38" s="9">
        <v>1500</v>
      </c>
      <c r="E38" s="9">
        <v>0.626</v>
      </c>
      <c r="F38" s="9" t="s">
        <v>14</v>
      </c>
      <c r="G38" s="9">
        <f>E38</f>
        <v>0.626</v>
      </c>
      <c r="H38" s="9">
        <f t="shared" si="0"/>
        <v>0</v>
      </c>
      <c r="I38" s="10">
        <f t="shared" si="1"/>
        <v>1</v>
      </c>
      <c r="J38" s="17">
        <f t="shared" si="2"/>
        <v>939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37</v>
      </c>
      <c r="B40" s="29" t="s">
        <v>120</v>
      </c>
      <c r="C40" s="9">
        <v>69</v>
      </c>
      <c r="D40" s="9">
        <v>7500</v>
      </c>
      <c r="E40" s="9">
        <v>0.55000000000000004</v>
      </c>
      <c r="F40" s="9" t="s">
        <v>16</v>
      </c>
      <c r="G40" s="9">
        <v>0.55000000000000004</v>
      </c>
      <c r="H40" s="9">
        <f t="shared" si="0"/>
        <v>0</v>
      </c>
      <c r="I40" s="10">
        <f t="shared" si="1"/>
        <v>1</v>
      </c>
      <c r="J40" s="17">
        <f t="shared" si="2"/>
        <v>4125</v>
      </c>
      <c r="K40" s="16"/>
      <c r="L40" s="17">
        <f t="shared" si="3"/>
        <v>0</v>
      </c>
    </row>
    <row r="41" spans="1:12" x14ac:dyDescent="0.25">
      <c r="A41" s="9" t="s">
        <v>37</v>
      </c>
      <c r="B41" s="29" t="s">
        <v>121</v>
      </c>
      <c r="C41" s="9">
        <v>73</v>
      </c>
      <c r="D41" s="9">
        <v>7500</v>
      </c>
      <c r="E41" s="9">
        <v>1.2</v>
      </c>
      <c r="F41" s="9" t="s">
        <v>16</v>
      </c>
      <c r="G41" s="9">
        <v>1.2</v>
      </c>
      <c r="H41" s="9">
        <f t="shared" si="0"/>
        <v>0</v>
      </c>
      <c r="I41" s="10">
        <f t="shared" si="1"/>
        <v>1</v>
      </c>
      <c r="J41" s="17">
        <f t="shared" si="2"/>
        <v>9000</v>
      </c>
      <c r="K41" s="16"/>
      <c r="L41" s="17">
        <f t="shared" si="3"/>
        <v>0</v>
      </c>
    </row>
    <row r="42" spans="1:12" x14ac:dyDescent="0.25">
      <c r="A42" s="9" t="s">
        <v>37</v>
      </c>
      <c r="B42" s="29" t="s">
        <v>122</v>
      </c>
      <c r="C42" s="9">
        <v>77</v>
      </c>
      <c r="D42" s="9">
        <v>7500</v>
      </c>
      <c r="E42" s="9">
        <v>0.17</v>
      </c>
      <c r="F42" s="9" t="s">
        <v>16</v>
      </c>
      <c r="G42" s="9">
        <v>0.17</v>
      </c>
      <c r="H42" s="9">
        <f t="shared" si="0"/>
        <v>0</v>
      </c>
      <c r="I42" s="10">
        <f t="shared" si="1"/>
        <v>1</v>
      </c>
      <c r="J42" s="17">
        <f t="shared" si="2"/>
        <v>1275</v>
      </c>
      <c r="K42" s="16"/>
      <c r="L42" s="17">
        <f t="shared" si="3"/>
        <v>0</v>
      </c>
    </row>
    <row r="43" spans="1:12" x14ac:dyDescent="0.25">
      <c r="A43" s="9" t="s">
        <v>37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f>E43</f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37</v>
      </c>
      <c r="B44" s="29" t="s">
        <v>124</v>
      </c>
      <c r="C44" s="9">
        <v>84</v>
      </c>
      <c r="D44" s="9">
        <v>301.392</v>
      </c>
      <c r="E44" s="9">
        <v>39.435000000000002</v>
      </c>
      <c r="F44" s="9" t="s">
        <v>10</v>
      </c>
      <c r="G44" s="9">
        <v>39.44</v>
      </c>
      <c r="H44" s="9">
        <f t="shared" si="0"/>
        <v>-4.9999999999954525E-3</v>
      </c>
      <c r="I44" s="10">
        <f t="shared" si="1"/>
        <v>1.0001267909217699</v>
      </c>
      <c r="J44" s="17">
        <f t="shared" si="2"/>
        <v>11886.900479999998</v>
      </c>
      <c r="K44" s="16"/>
      <c r="L44" s="17">
        <f t="shared" si="3"/>
        <v>0</v>
      </c>
    </row>
    <row r="45" spans="1:12" x14ac:dyDescent="0.25">
      <c r="A45" s="9" t="s">
        <v>37</v>
      </c>
      <c r="B45" s="29" t="s">
        <v>125</v>
      </c>
      <c r="C45" s="9">
        <v>85</v>
      </c>
      <c r="D45" s="9">
        <v>322.92</v>
      </c>
      <c r="E45" s="9">
        <v>128.66200000000001</v>
      </c>
      <c r="F45" s="9" t="s">
        <v>10</v>
      </c>
      <c r="G45" s="9">
        <v>128.66</v>
      </c>
      <c r="H45" s="9">
        <f t="shared" si="0"/>
        <v>2.0000000000095497E-3</v>
      </c>
      <c r="I45" s="10">
        <f t="shared" si="1"/>
        <v>0.99998445539475522</v>
      </c>
      <c r="J45" s="17">
        <f t="shared" si="2"/>
        <v>41546.887199999997</v>
      </c>
      <c r="K45" s="16"/>
      <c r="L45" s="17">
        <f t="shared" si="3"/>
        <v>0</v>
      </c>
    </row>
    <row r="46" spans="1:12" x14ac:dyDescent="0.25">
      <c r="A46" s="9" t="s">
        <v>37</v>
      </c>
      <c r="B46" s="29" t="s">
        <v>126</v>
      </c>
      <c r="C46" s="9">
        <v>86</v>
      </c>
      <c r="D46" s="9">
        <v>301.392</v>
      </c>
      <c r="E46" s="9">
        <v>12.784000000000001</v>
      </c>
      <c r="F46" s="9" t="s">
        <v>10</v>
      </c>
      <c r="G46" s="9">
        <v>12.78</v>
      </c>
      <c r="H46" s="9">
        <f t="shared" si="0"/>
        <v>4.0000000000013358E-3</v>
      </c>
      <c r="I46" s="10">
        <f t="shared" si="1"/>
        <v>0.99968710888610757</v>
      </c>
      <c r="J46" s="17">
        <f t="shared" si="2"/>
        <v>3851.7897599999997</v>
      </c>
      <c r="K46" s="16"/>
      <c r="L46" s="17">
        <f t="shared" si="3"/>
        <v>0</v>
      </c>
    </row>
    <row r="47" spans="1:12" x14ac:dyDescent="0.25">
      <c r="A47" s="9" t="s">
        <v>37</v>
      </c>
      <c r="B47" s="29" t="s">
        <v>127</v>
      </c>
      <c r="C47" s="9">
        <v>87</v>
      </c>
      <c r="D47" s="9">
        <v>301.392</v>
      </c>
      <c r="E47" s="9">
        <v>15.494999999999999</v>
      </c>
      <c r="F47" s="9" t="s">
        <v>10</v>
      </c>
      <c r="G47" s="9">
        <f>E47</f>
        <v>15.494999999999999</v>
      </c>
      <c r="H47" s="9">
        <f t="shared" si="0"/>
        <v>0</v>
      </c>
      <c r="I47" s="10">
        <f t="shared" si="1"/>
        <v>1</v>
      </c>
      <c r="J47" s="17">
        <f t="shared" si="2"/>
        <v>4670.0690399999994</v>
      </c>
      <c r="K47" s="16"/>
      <c r="L47" s="17">
        <f t="shared" si="3"/>
        <v>0</v>
      </c>
    </row>
    <row r="48" spans="1:12" x14ac:dyDescent="0.25">
      <c r="A48" s="9" t="s">
        <v>37</v>
      </c>
      <c r="B48" s="29" t="s">
        <v>128</v>
      </c>
      <c r="C48" s="9">
        <v>88</v>
      </c>
      <c r="D48" s="9">
        <v>2000</v>
      </c>
      <c r="E48" s="9">
        <v>2.294</v>
      </c>
      <c r="F48" s="9" t="s">
        <v>14</v>
      </c>
      <c r="G48" s="9">
        <v>2.29</v>
      </c>
      <c r="H48" s="9">
        <f t="shared" si="0"/>
        <v>4.0000000000000036E-3</v>
      </c>
      <c r="I48" s="10">
        <f t="shared" si="1"/>
        <v>0.99825632083696603</v>
      </c>
      <c r="J48" s="17">
        <f t="shared" si="2"/>
        <v>4580</v>
      </c>
      <c r="K48" s="16"/>
      <c r="L48" s="17">
        <f t="shared" si="3"/>
        <v>0</v>
      </c>
    </row>
    <row r="49" spans="1:12" x14ac:dyDescent="0.25">
      <c r="A49" s="9" t="s">
        <v>37</v>
      </c>
      <c r="B49" s="29" t="s">
        <v>129</v>
      </c>
      <c r="C49" s="9">
        <v>91</v>
      </c>
      <c r="D49" s="9">
        <v>225</v>
      </c>
      <c r="E49" s="9">
        <v>13.957000000000001</v>
      </c>
      <c r="F49" s="9" t="s">
        <v>14</v>
      </c>
      <c r="G49" s="9">
        <v>13.96</v>
      </c>
      <c r="H49" s="9">
        <f t="shared" si="0"/>
        <v>-3.0000000000001137E-3</v>
      </c>
      <c r="I49" s="10">
        <f t="shared" si="1"/>
        <v>1.0002149459052805</v>
      </c>
      <c r="J49" s="17">
        <f t="shared" si="2"/>
        <v>3141</v>
      </c>
      <c r="K49" s="16"/>
      <c r="L49" s="17">
        <f t="shared" si="3"/>
        <v>0</v>
      </c>
    </row>
    <row r="50" spans="1:12" x14ac:dyDescent="0.25">
      <c r="A50" s="9" t="s">
        <v>37</v>
      </c>
      <c r="B50" s="29" t="s">
        <v>130</v>
      </c>
      <c r="C50" s="9">
        <v>92</v>
      </c>
      <c r="D50" s="9">
        <v>2000</v>
      </c>
      <c r="E50" s="9">
        <v>1.8080000000000001</v>
      </c>
      <c r="F50" s="9" t="s">
        <v>14</v>
      </c>
      <c r="G50" s="9">
        <v>1.81</v>
      </c>
      <c r="H50" s="9">
        <f t="shared" si="0"/>
        <v>-2.0000000000000018E-3</v>
      </c>
      <c r="I50" s="10">
        <f t="shared" si="1"/>
        <v>1.0011061946902655</v>
      </c>
      <c r="J50" s="17">
        <f t="shared" si="2"/>
        <v>3620</v>
      </c>
      <c r="K50" s="16"/>
      <c r="L50" s="17">
        <f t="shared" si="3"/>
        <v>0</v>
      </c>
    </row>
    <row r="51" spans="1:12" x14ac:dyDescent="0.25">
      <c r="A51" s="9" t="s">
        <v>37</v>
      </c>
      <c r="B51" s="29" t="s">
        <v>131</v>
      </c>
      <c r="C51" s="9">
        <v>93</v>
      </c>
      <c r="D51" s="9">
        <v>1500</v>
      </c>
      <c r="E51" s="9">
        <v>0.69899999999999995</v>
      </c>
      <c r="F51" s="9" t="s">
        <v>14</v>
      </c>
      <c r="G51" s="9">
        <f>E51</f>
        <v>0.69899999999999995</v>
      </c>
      <c r="H51" s="9">
        <f t="shared" si="0"/>
        <v>0</v>
      </c>
      <c r="I51" s="10">
        <f t="shared" si="1"/>
        <v>1</v>
      </c>
      <c r="J51" s="17">
        <f t="shared" si="2"/>
        <v>1048.5</v>
      </c>
      <c r="K51" s="16"/>
      <c r="L51" s="17">
        <f t="shared" si="3"/>
        <v>0</v>
      </c>
    </row>
    <row r="52" spans="1:12" x14ac:dyDescent="0.25">
      <c r="A52" s="9" t="s">
        <v>37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37</v>
      </c>
      <c r="B53" s="29" t="s">
        <v>133</v>
      </c>
      <c r="C53" s="9">
        <v>100</v>
      </c>
      <c r="D53" s="9">
        <v>7000</v>
      </c>
      <c r="E53" s="9">
        <v>0.2</v>
      </c>
      <c r="F53" s="9" t="s">
        <v>16</v>
      </c>
      <c r="G53" s="9">
        <v>0.2</v>
      </c>
      <c r="H53" s="9">
        <f t="shared" si="0"/>
        <v>0</v>
      </c>
      <c r="I53" s="10">
        <f t="shared" si="1"/>
        <v>1</v>
      </c>
      <c r="J53" s="17">
        <f t="shared" si="2"/>
        <v>1400</v>
      </c>
      <c r="K53" s="16"/>
      <c r="L53" s="17">
        <f t="shared" si="3"/>
        <v>0</v>
      </c>
    </row>
    <row r="54" spans="1:12" x14ac:dyDescent="0.25">
      <c r="A54" s="9" t="s">
        <v>37</v>
      </c>
      <c r="B54" s="29" t="s">
        <v>134</v>
      </c>
      <c r="C54" s="9">
        <v>103</v>
      </c>
      <c r="D54" s="9">
        <v>7000</v>
      </c>
      <c r="E54" s="9">
        <v>0.02</v>
      </c>
      <c r="F54" s="9" t="s">
        <v>16</v>
      </c>
      <c r="G54" s="9">
        <f>E54</f>
        <v>0.02</v>
      </c>
      <c r="H54" s="9">
        <f t="shared" si="0"/>
        <v>0</v>
      </c>
      <c r="I54" s="10">
        <f t="shared" si="1"/>
        <v>1</v>
      </c>
      <c r="J54" s="17">
        <f t="shared" si="2"/>
        <v>140</v>
      </c>
      <c r="K54" s="16"/>
      <c r="L54" s="17">
        <f t="shared" si="3"/>
        <v>0</v>
      </c>
    </row>
    <row r="55" spans="1:12" x14ac:dyDescent="0.25">
      <c r="A55" s="9" t="s">
        <v>37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37</v>
      </c>
      <c r="B56" s="29" t="s">
        <v>136</v>
      </c>
      <c r="C56" s="9">
        <v>107</v>
      </c>
      <c r="D56" s="9">
        <v>322.92</v>
      </c>
      <c r="E56" s="9">
        <v>28.129000000000001</v>
      </c>
      <c r="F56" s="9" t="s">
        <v>10</v>
      </c>
      <c r="G56" s="9">
        <v>28.13</v>
      </c>
      <c r="H56" s="9">
        <f t="shared" si="0"/>
        <v>-9.9999999999766942E-4</v>
      </c>
      <c r="I56" s="10">
        <f t="shared" si="1"/>
        <v>1.0000355504994844</v>
      </c>
      <c r="J56" s="17">
        <f t="shared" si="2"/>
        <v>9083.7396000000008</v>
      </c>
      <c r="K56" s="16"/>
      <c r="L56" s="17">
        <f t="shared" si="3"/>
        <v>0</v>
      </c>
    </row>
    <row r="57" spans="1:12" x14ac:dyDescent="0.25">
      <c r="A57" s="9" t="s">
        <v>37</v>
      </c>
      <c r="B57" s="29" t="s">
        <v>137</v>
      </c>
      <c r="C57" s="9">
        <v>108</v>
      </c>
      <c r="D57" s="9">
        <v>301.392</v>
      </c>
      <c r="E57" s="9">
        <v>2.4550000000000001</v>
      </c>
      <c r="F57" s="9" t="s">
        <v>10</v>
      </c>
      <c r="G57" s="9">
        <f>E57</f>
        <v>2.4550000000000001</v>
      </c>
      <c r="H57" s="9">
        <f t="shared" si="0"/>
        <v>0</v>
      </c>
      <c r="I57" s="10">
        <f t="shared" si="1"/>
        <v>1</v>
      </c>
      <c r="J57" s="17">
        <f t="shared" si="2"/>
        <v>739.91736000000003</v>
      </c>
      <c r="K57" s="16"/>
      <c r="L57" s="17">
        <f t="shared" si="3"/>
        <v>0</v>
      </c>
    </row>
    <row r="58" spans="1:12" x14ac:dyDescent="0.25">
      <c r="A58" s="9" t="s">
        <v>37</v>
      </c>
      <c r="B58" s="29" t="s">
        <v>138</v>
      </c>
      <c r="C58" s="9">
        <v>109</v>
      </c>
      <c r="D58" s="9">
        <v>2000</v>
      </c>
      <c r="E58" s="9">
        <v>0.70899999999999996</v>
      </c>
      <c r="F58" s="9" t="s">
        <v>14</v>
      </c>
      <c r="G58" s="9">
        <f>E58</f>
        <v>0.70899999999999996</v>
      </c>
      <c r="H58" s="9">
        <f t="shared" si="0"/>
        <v>0</v>
      </c>
      <c r="I58" s="10">
        <f t="shared" si="1"/>
        <v>1</v>
      </c>
      <c r="J58" s="17">
        <f t="shared" si="2"/>
        <v>1418</v>
      </c>
      <c r="K58" s="16"/>
      <c r="L58" s="17">
        <f t="shared" si="3"/>
        <v>0</v>
      </c>
    </row>
    <row r="59" spans="1:12" x14ac:dyDescent="0.25">
      <c r="A59" s="9" t="s">
        <v>37</v>
      </c>
      <c r="B59" s="29" t="s">
        <v>139</v>
      </c>
      <c r="C59" s="9">
        <v>112</v>
      </c>
      <c r="D59" s="9">
        <v>225</v>
      </c>
      <c r="E59" s="9">
        <v>2.6680000000000001</v>
      </c>
      <c r="F59" s="9" t="s">
        <v>14</v>
      </c>
      <c r="G59" s="9">
        <v>2.67</v>
      </c>
      <c r="H59" s="9">
        <f t="shared" si="0"/>
        <v>-1.9999999999997797E-3</v>
      </c>
      <c r="I59" s="10">
        <f t="shared" si="1"/>
        <v>1.0007496251874062</v>
      </c>
      <c r="J59" s="17">
        <f t="shared" si="2"/>
        <v>600.75</v>
      </c>
      <c r="K59" s="16"/>
      <c r="L59" s="17">
        <f t="shared" si="3"/>
        <v>0</v>
      </c>
    </row>
    <row r="60" spans="1:12" x14ac:dyDescent="0.25">
      <c r="A60" s="9" t="s">
        <v>37</v>
      </c>
      <c r="B60" s="29" t="s">
        <v>139</v>
      </c>
      <c r="C60" s="9">
        <v>113</v>
      </c>
      <c r="D60" s="9">
        <v>1500</v>
      </c>
      <c r="E60" s="9">
        <v>0.19600000000000001</v>
      </c>
      <c r="F60" s="9" t="s">
        <v>14</v>
      </c>
      <c r="G60" s="9">
        <v>0.2</v>
      </c>
      <c r="H60" s="9">
        <f t="shared" si="0"/>
        <v>-4.0000000000000036E-3</v>
      </c>
      <c r="I60" s="10">
        <f t="shared" si="1"/>
        <v>1.0204081632653061</v>
      </c>
      <c r="J60" s="17">
        <f t="shared" si="2"/>
        <v>300</v>
      </c>
      <c r="K60" s="16"/>
      <c r="L60" s="17">
        <f t="shared" si="3"/>
        <v>0</v>
      </c>
    </row>
    <row r="61" spans="1:12" x14ac:dyDescent="0.25">
      <c r="A61" s="9" t="s">
        <v>37</v>
      </c>
      <c r="B61" s="29" t="s">
        <v>140</v>
      </c>
      <c r="C61" s="9">
        <v>116</v>
      </c>
      <c r="D61" s="9">
        <v>50</v>
      </c>
      <c r="E61" s="9">
        <v>41</v>
      </c>
      <c r="F61" s="9" t="s">
        <v>13</v>
      </c>
      <c r="G61" s="9">
        <v>41</v>
      </c>
      <c r="H61" s="9">
        <f t="shared" si="0"/>
        <v>0</v>
      </c>
      <c r="I61" s="10">
        <f t="shared" si="1"/>
        <v>1</v>
      </c>
      <c r="J61" s="17">
        <f t="shared" si="2"/>
        <v>2050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37</v>
      </c>
      <c r="B63" s="29" t="s">
        <v>142</v>
      </c>
      <c r="C63" s="9">
        <v>120</v>
      </c>
      <c r="D63" s="9">
        <v>193.75200000000001</v>
      </c>
      <c r="E63" s="9">
        <v>112.22</v>
      </c>
      <c r="F63" s="9" t="s">
        <v>10</v>
      </c>
      <c r="G63" s="9">
        <v>112.22</v>
      </c>
      <c r="H63" s="9">
        <f t="shared" si="0"/>
        <v>0</v>
      </c>
      <c r="I63" s="10">
        <f t="shared" si="1"/>
        <v>1</v>
      </c>
      <c r="J63" s="17">
        <f t="shared" si="2"/>
        <v>21742.849440000002</v>
      </c>
      <c r="K63" s="16"/>
      <c r="L63" s="17">
        <f t="shared" si="3"/>
        <v>0</v>
      </c>
    </row>
    <row r="64" spans="1:12" x14ac:dyDescent="0.25">
      <c r="A64" s="9" t="s">
        <v>37</v>
      </c>
      <c r="B64" s="29" t="s">
        <v>143</v>
      </c>
      <c r="C64" s="9">
        <v>124</v>
      </c>
      <c r="D64" s="9">
        <v>193.75200000000001</v>
      </c>
      <c r="E64" s="9">
        <v>133.46</v>
      </c>
      <c r="F64" s="9" t="s">
        <v>10</v>
      </c>
      <c r="G64" s="9">
        <v>133.46</v>
      </c>
      <c r="H64" s="9">
        <f t="shared" si="0"/>
        <v>0</v>
      </c>
      <c r="I64" s="10">
        <f t="shared" si="1"/>
        <v>1</v>
      </c>
      <c r="J64" s="17">
        <f t="shared" si="2"/>
        <v>25858.141920000002</v>
      </c>
      <c r="K64" s="16"/>
      <c r="L64" s="17">
        <f t="shared" si="3"/>
        <v>0</v>
      </c>
    </row>
    <row r="65" spans="1:12" x14ac:dyDescent="0.25">
      <c r="A65" s="9" t="s">
        <v>37</v>
      </c>
      <c r="B65" s="29" t="s">
        <v>144</v>
      </c>
      <c r="C65" s="9">
        <v>129</v>
      </c>
      <c r="D65" s="9">
        <v>193.75200000000001</v>
      </c>
      <c r="E65" s="9">
        <v>71.27</v>
      </c>
      <c r="F65" s="9" t="s">
        <v>10</v>
      </c>
      <c r="G65" s="9">
        <f t="shared" ref="G65:G72" si="5">E65</f>
        <v>71.27</v>
      </c>
      <c r="H65" s="9">
        <f t="shared" si="0"/>
        <v>0</v>
      </c>
      <c r="I65" s="10">
        <f t="shared" si="1"/>
        <v>1</v>
      </c>
      <c r="J65" s="17">
        <f t="shared" si="2"/>
        <v>13808.705040000001</v>
      </c>
      <c r="K65" s="16"/>
      <c r="L65" s="17">
        <f t="shared" si="3"/>
        <v>0</v>
      </c>
    </row>
    <row r="66" spans="1:12" x14ac:dyDescent="0.25">
      <c r="A66" s="9" t="s">
        <v>37</v>
      </c>
      <c r="B66" s="29" t="s">
        <v>145</v>
      </c>
      <c r="C66" s="9">
        <v>133</v>
      </c>
      <c r="D66" s="9">
        <v>65.599999999999994</v>
      </c>
      <c r="E66" s="9">
        <v>32.74</v>
      </c>
      <c r="F66" s="9" t="s">
        <v>19</v>
      </c>
      <c r="G66" s="9">
        <f t="shared" si="5"/>
        <v>32.74</v>
      </c>
      <c r="H66" s="9">
        <f t="shared" si="0"/>
        <v>0</v>
      </c>
      <c r="I66" s="10">
        <f t="shared" si="1"/>
        <v>1</v>
      </c>
      <c r="J66" s="17">
        <f t="shared" si="2"/>
        <v>2147.7440000000001</v>
      </c>
      <c r="K66" s="16"/>
      <c r="L66" s="17">
        <f t="shared" si="3"/>
        <v>0</v>
      </c>
    </row>
    <row r="67" spans="1:12" x14ac:dyDescent="0.25">
      <c r="A67" s="9" t="s">
        <v>37</v>
      </c>
      <c r="B67" s="29" t="s">
        <v>146</v>
      </c>
      <c r="C67" s="9">
        <v>137</v>
      </c>
      <c r="D67" s="9">
        <v>65.599999999999994</v>
      </c>
      <c r="E67" s="9">
        <v>72.209999999999994</v>
      </c>
      <c r="F67" s="9" t="s">
        <v>19</v>
      </c>
      <c r="G67" s="9">
        <f t="shared" si="5"/>
        <v>72.209999999999994</v>
      </c>
      <c r="H67" s="9">
        <f t="shared" si="0"/>
        <v>0</v>
      </c>
      <c r="I67" s="10">
        <f t="shared" si="1"/>
        <v>1</v>
      </c>
      <c r="J67" s="17">
        <f t="shared" si="2"/>
        <v>4736.9759999999987</v>
      </c>
      <c r="K67" s="16"/>
      <c r="L67" s="17">
        <f t="shared" si="3"/>
        <v>0</v>
      </c>
    </row>
    <row r="68" spans="1:12" x14ac:dyDescent="0.25">
      <c r="A68" s="9" t="s">
        <v>37</v>
      </c>
      <c r="B68" s="29" t="s">
        <v>276</v>
      </c>
      <c r="C68" s="9">
        <v>138</v>
      </c>
      <c r="D68" s="9">
        <v>161.46</v>
      </c>
      <c r="E68" s="9">
        <v>0.66</v>
      </c>
      <c r="F68" s="9" t="s">
        <v>10</v>
      </c>
      <c r="G68" s="9">
        <f t="shared" si="5"/>
        <v>0.66</v>
      </c>
      <c r="H68" s="9">
        <f t="shared" si="0"/>
        <v>0</v>
      </c>
      <c r="I68" s="10">
        <f t="shared" si="1"/>
        <v>1</v>
      </c>
      <c r="J68" s="17">
        <f t="shared" si="2"/>
        <v>106.56360000000001</v>
      </c>
      <c r="K68" s="16"/>
      <c r="L68" s="17">
        <f t="shared" si="3"/>
        <v>0</v>
      </c>
    </row>
    <row r="69" spans="1:12" x14ac:dyDescent="0.25">
      <c r="A69" s="9" t="s">
        <v>37</v>
      </c>
      <c r="B69" s="29" t="s">
        <v>147</v>
      </c>
      <c r="C69" s="9">
        <v>140</v>
      </c>
      <c r="D69" s="9">
        <v>10.76</v>
      </c>
      <c r="E69" s="9">
        <v>201.86</v>
      </c>
      <c r="F69" s="9" t="s">
        <v>10</v>
      </c>
      <c r="G69" s="9">
        <f t="shared" si="5"/>
        <v>201.86</v>
      </c>
      <c r="H69" s="9">
        <f t="shared" si="0"/>
        <v>0</v>
      </c>
      <c r="I69" s="10">
        <f t="shared" si="1"/>
        <v>1</v>
      </c>
      <c r="J69" s="17">
        <f t="shared" si="2"/>
        <v>2172.0136000000002</v>
      </c>
      <c r="K69" s="16"/>
      <c r="L69" s="17">
        <f t="shared" si="3"/>
        <v>0</v>
      </c>
    </row>
    <row r="70" spans="1:12" x14ac:dyDescent="0.25">
      <c r="A70" s="9" t="s">
        <v>37</v>
      </c>
      <c r="B70" s="29" t="s">
        <v>148</v>
      </c>
      <c r="C70" s="9">
        <v>142</v>
      </c>
      <c r="D70" s="9">
        <v>139.93199999999999</v>
      </c>
      <c r="E70" s="9">
        <v>72.040000000000006</v>
      </c>
      <c r="F70" s="9" t="s">
        <v>10</v>
      </c>
      <c r="G70" s="9">
        <f t="shared" si="5"/>
        <v>72.040000000000006</v>
      </c>
      <c r="H70" s="9">
        <f t="shared" ref="H70:H121" si="6">E70-G70</f>
        <v>0</v>
      </c>
      <c r="I70" s="10">
        <f t="shared" ref="I70:I121" si="7">G70/E70</f>
        <v>1</v>
      </c>
      <c r="J70" s="17">
        <f t="shared" ref="J70:J121" si="8">D70*G70</f>
        <v>10080.701279999999</v>
      </c>
      <c r="K70" s="16"/>
      <c r="L70" s="17">
        <f t="shared" ref="L70:L121" si="9">D70*E70*K70</f>
        <v>0</v>
      </c>
    </row>
    <row r="71" spans="1:12" x14ac:dyDescent="0.25">
      <c r="A71" s="9" t="s">
        <v>37</v>
      </c>
      <c r="B71" s="29" t="s">
        <v>149</v>
      </c>
      <c r="C71" s="9">
        <v>143</v>
      </c>
      <c r="D71" s="9">
        <v>139.93199999999999</v>
      </c>
      <c r="E71" s="9">
        <v>187.02</v>
      </c>
      <c r="F71" s="9" t="s">
        <v>10</v>
      </c>
      <c r="G71" s="9">
        <f t="shared" si="5"/>
        <v>187.02</v>
      </c>
      <c r="H71" s="9">
        <f t="shared" si="6"/>
        <v>0</v>
      </c>
      <c r="I71" s="10">
        <f t="shared" si="7"/>
        <v>1</v>
      </c>
      <c r="J71" s="17">
        <f t="shared" si="8"/>
        <v>26170.082640000001</v>
      </c>
      <c r="K71" s="16"/>
      <c r="L71" s="17">
        <f t="shared" si="9"/>
        <v>0</v>
      </c>
    </row>
    <row r="72" spans="1:12" x14ac:dyDescent="0.25">
      <c r="A72" s="9" t="s">
        <v>37</v>
      </c>
      <c r="B72" s="29" t="s">
        <v>150</v>
      </c>
      <c r="C72" s="9">
        <v>147</v>
      </c>
      <c r="D72" s="9">
        <v>193.75200000000001</v>
      </c>
      <c r="E72" s="9">
        <v>201.85300000000001</v>
      </c>
      <c r="F72" s="9" t="s">
        <v>10</v>
      </c>
      <c r="G72" s="9">
        <f t="shared" si="5"/>
        <v>201.85300000000001</v>
      </c>
      <c r="H72" s="9">
        <f t="shared" si="6"/>
        <v>0</v>
      </c>
      <c r="I72" s="10">
        <f t="shared" si="7"/>
        <v>1</v>
      </c>
      <c r="J72" s="17">
        <f t="shared" si="8"/>
        <v>39109.422456</v>
      </c>
      <c r="K72" s="16"/>
      <c r="L72" s="17">
        <f t="shared" si="9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0</v>
      </c>
      <c r="H73" s="9">
        <f t="shared" si="6"/>
        <v>1</v>
      </c>
      <c r="I73" s="10">
        <f t="shared" si="7"/>
        <v>0</v>
      </c>
      <c r="J73" s="17">
        <f t="shared" si="8"/>
        <v>0</v>
      </c>
      <c r="K73" s="16"/>
      <c r="L73" s="17">
        <f t="shared" si="9"/>
        <v>0</v>
      </c>
    </row>
    <row r="74" spans="1:12" x14ac:dyDescent="0.25">
      <c r="A74" s="9" t="s">
        <v>37</v>
      </c>
      <c r="B74" s="29" t="s">
        <v>152</v>
      </c>
      <c r="C74" s="9">
        <v>151</v>
      </c>
      <c r="D74" s="9">
        <v>139.93199999999999</v>
      </c>
      <c r="E74" s="9">
        <v>64.644000000000005</v>
      </c>
      <c r="F74" s="9" t="s">
        <v>10</v>
      </c>
      <c r="G74" s="9">
        <f>E74</f>
        <v>64.644000000000005</v>
      </c>
      <c r="H74" s="9">
        <f t="shared" si="6"/>
        <v>0</v>
      </c>
      <c r="I74" s="10">
        <f t="shared" si="7"/>
        <v>1</v>
      </c>
      <c r="J74" s="17">
        <f t="shared" si="8"/>
        <v>9045.7642080000005</v>
      </c>
      <c r="K74" s="16"/>
      <c r="L74" s="17">
        <f t="shared" si="9"/>
        <v>0</v>
      </c>
    </row>
    <row r="75" spans="1:12" x14ac:dyDescent="0.25">
      <c r="A75" s="9" t="s">
        <v>37</v>
      </c>
      <c r="B75" s="29" t="s">
        <v>153</v>
      </c>
      <c r="C75" s="9">
        <v>152</v>
      </c>
      <c r="D75" s="9">
        <v>139.93199999999999</v>
      </c>
      <c r="E75" s="9">
        <v>206.23</v>
      </c>
      <c r="F75" s="9" t="s">
        <v>10</v>
      </c>
      <c r="G75" s="9">
        <f t="shared" ref="G75:G79" si="10">E75</f>
        <v>206.23</v>
      </c>
      <c r="H75" s="9">
        <f t="shared" si="6"/>
        <v>0</v>
      </c>
      <c r="I75" s="10">
        <f t="shared" si="7"/>
        <v>1</v>
      </c>
      <c r="J75" s="17">
        <f t="shared" si="8"/>
        <v>28858.176359999998</v>
      </c>
      <c r="K75" s="16"/>
      <c r="L75" s="17">
        <f t="shared" si="9"/>
        <v>0</v>
      </c>
    </row>
    <row r="76" spans="1:12" x14ac:dyDescent="0.25">
      <c r="A76" s="9" t="s">
        <v>37</v>
      </c>
      <c r="B76" s="29" t="s">
        <v>154</v>
      </c>
      <c r="C76" s="9">
        <v>156</v>
      </c>
      <c r="D76" s="9">
        <v>193.75200000000001</v>
      </c>
      <c r="E76" s="9">
        <v>132.03</v>
      </c>
      <c r="F76" s="9" t="s">
        <v>10</v>
      </c>
      <c r="G76" s="9">
        <f t="shared" si="10"/>
        <v>132.03</v>
      </c>
      <c r="H76" s="9">
        <f t="shared" si="6"/>
        <v>0</v>
      </c>
      <c r="I76" s="10">
        <f t="shared" si="7"/>
        <v>1</v>
      </c>
      <c r="J76" s="17">
        <f t="shared" si="8"/>
        <v>25581.076560000001</v>
      </c>
      <c r="K76" s="16"/>
      <c r="L76" s="17">
        <f t="shared" si="9"/>
        <v>0</v>
      </c>
    </row>
    <row r="77" spans="1:12" x14ac:dyDescent="0.25">
      <c r="A77" s="9" t="s">
        <v>37</v>
      </c>
      <c r="B77" s="29" t="s">
        <v>155</v>
      </c>
      <c r="C77" s="9">
        <v>160</v>
      </c>
      <c r="D77" s="9">
        <v>139.93199999999999</v>
      </c>
      <c r="E77" s="9">
        <v>12.3</v>
      </c>
      <c r="F77" s="9" t="s">
        <v>10</v>
      </c>
      <c r="G77" s="9">
        <f t="shared" si="10"/>
        <v>12.3</v>
      </c>
      <c r="H77" s="9">
        <f t="shared" si="6"/>
        <v>0</v>
      </c>
      <c r="I77" s="10">
        <f t="shared" si="7"/>
        <v>1</v>
      </c>
      <c r="J77" s="17">
        <f t="shared" si="8"/>
        <v>1721.1635999999999</v>
      </c>
      <c r="K77" s="16"/>
      <c r="L77" s="17">
        <f t="shared" si="9"/>
        <v>0</v>
      </c>
    </row>
    <row r="78" spans="1:12" x14ac:dyDescent="0.25">
      <c r="A78" s="9" t="s">
        <v>37</v>
      </c>
      <c r="B78" s="29" t="s">
        <v>156</v>
      </c>
      <c r="C78" s="9">
        <v>161</v>
      </c>
      <c r="D78" s="9">
        <v>139.93199999999999</v>
      </c>
      <c r="E78" s="9">
        <v>39.21</v>
      </c>
      <c r="F78" s="9" t="s">
        <v>10</v>
      </c>
      <c r="G78" s="9">
        <f t="shared" si="10"/>
        <v>39.21</v>
      </c>
      <c r="H78" s="9">
        <f t="shared" si="6"/>
        <v>0</v>
      </c>
      <c r="I78" s="10">
        <f t="shared" si="7"/>
        <v>1</v>
      </c>
      <c r="J78" s="17">
        <f t="shared" si="8"/>
        <v>5486.7337199999993</v>
      </c>
      <c r="K78" s="16"/>
      <c r="L78" s="17">
        <f t="shared" si="9"/>
        <v>0</v>
      </c>
    </row>
    <row r="79" spans="1:12" x14ac:dyDescent="0.25">
      <c r="A79" s="9" t="s">
        <v>37</v>
      </c>
      <c r="B79" s="29" t="s">
        <v>157</v>
      </c>
      <c r="C79" s="9">
        <v>165</v>
      </c>
      <c r="D79" s="9">
        <v>193.75200000000001</v>
      </c>
      <c r="E79" s="9">
        <v>138.78100000000001</v>
      </c>
      <c r="F79" s="9" t="s">
        <v>10</v>
      </c>
      <c r="G79" s="9">
        <f t="shared" si="10"/>
        <v>138.78100000000001</v>
      </c>
      <c r="H79" s="9">
        <f t="shared" si="6"/>
        <v>0</v>
      </c>
      <c r="I79" s="10">
        <f t="shared" si="7"/>
        <v>1</v>
      </c>
      <c r="J79" s="17">
        <f t="shared" si="8"/>
        <v>26889.096312000001</v>
      </c>
      <c r="K79" s="16"/>
      <c r="L79" s="17">
        <f t="shared" si="9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194.48</v>
      </c>
      <c r="F80" s="9" t="s">
        <v>10</v>
      </c>
      <c r="G80" s="9">
        <v>0</v>
      </c>
      <c r="H80" s="9">
        <f t="shared" si="6"/>
        <v>194.48</v>
      </c>
      <c r="I80" s="10">
        <f t="shared" si="7"/>
        <v>0</v>
      </c>
      <c r="J80" s="17">
        <f t="shared" si="8"/>
        <v>0</v>
      </c>
      <c r="K80" s="16">
        <v>1</v>
      </c>
      <c r="L80" s="17">
        <f t="shared" si="9"/>
        <v>41867.654399999999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33.200000000000003</v>
      </c>
      <c r="F81" s="9" t="s">
        <v>10</v>
      </c>
      <c r="G81" s="9">
        <v>0</v>
      </c>
      <c r="H81" s="9">
        <f t="shared" si="6"/>
        <v>33.200000000000003</v>
      </c>
      <c r="I81" s="10">
        <f t="shared" si="7"/>
        <v>0</v>
      </c>
      <c r="J81" s="17">
        <f t="shared" si="8"/>
        <v>0</v>
      </c>
      <c r="K81" s="16">
        <v>1</v>
      </c>
      <c r="L81" s="17">
        <f t="shared" si="9"/>
        <v>7147.2960000000003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59.64</v>
      </c>
      <c r="F82" s="9" t="s">
        <v>10</v>
      </c>
      <c r="G82" s="9">
        <v>0</v>
      </c>
      <c r="H82" s="9">
        <f t="shared" si="6"/>
        <v>59.64</v>
      </c>
      <c r="I82" s="10">
        <f t="shared" si="7"/>
        <v>0</v>
      </c>
      <c r="J82" s="17">
        <f t="shared" si="8"/>
        <v>0</v>
      </c>
      <c r="K82" s="16">
        <v>1</v>
      </c>
      <c r="L82" s="17">
        <f t="shared" si="9"/>
        <v>6419.6495999999997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120.23</v>
      </c>
      <c r="F83" s="9" t="s">
        <v>10</v>
      </c>
      <c r="G83" s="9">
        <v>0</v>
      </c>
      <c r="H83" s="9">
        <f t="shared" si="6"/>
        <v>120.23</v>
      </c>
      <c r="I83" s="10">
        <f t="shared" si="7"/>
        <v>0</v>
      </c>
      <c r="J83" s="17">
        <f t="shared" si="8"/>
        <v>0</v>
      </c>
      <c r="K83" s="16">
        <v>1</v>
      </c>
      <c r="L83" s="17">
        <f t="shared" si="9"/>
        <v>25883.114400000002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59.64</v>
      </c>
      <c r="F84" s="9" t="s">
        <v>10</v>
      </c>
      <c r="G84" s="9">
        <v>0</v>
      </c>
      <c r="H84" s="9">
        <f t="shared" si="6"/>
        <v>59.64</v>
      </c>
      <c r="I84" s="10">
        <f t="shared" si="7"/>
        <v>0</v>
      </c>
      <c r="J84" s="17">
        <f t="shared" si="8"/>
        <v>0</v>
      </c>
      <c r="K84" s="16">
        <v>1</v>
      </c>
      <c r="L84" s="17">
        <f t="shared" si="9"/>
        <v>6419.6495999999997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0</v>
      </c>
      <c r="H85" s="9">
        <f t="shared" si="6"/>
        <v>17</v>
      </c>
      <c r="I85" s="10">
        <f t="shared" si="7"/>
        <v>0</v>
      </c>
      <c r="J85" s="17">
        <f t="shared" si="8"/>
        <v>0</v>
      </c>
      <c r="K85" s="16">
        <v>1</v>
      </c>
      <c r="L85" s="17">
        <f t="shared" si="9"/>
        <v>3400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45.646999999999998</v>
      </c>
      <c r="F86" s="9" t="s">
        <v>10</v>
      </c>
      <c r="G86" s="9">
        <f>E86</f>
        <v>45.646999999999998</v>
      </c>
      <c r="H86" s="9">
        <f t="shared" si="6"/>
        <v>0</v>
      </c>
      <c r="I86" s="10">
        <f t="shared" si="7"/>
        <v>1</v>
      </c>
      <c r="J86" s="17">
        <f t="shared" si="8"/>
        <v>9826.88616</v>
      </c>
      <c r="K86" s="16"/>
      <c r="L86" s="17">
        <f t="shared" si="9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34.536000000000001</v>
      </c>
      <c r="F87" s="9" t="s">
        <v>10</v>
      </c>
      <c r="G87" s="9">
        <f>E87</f>
        <v>34.536000000000001</v>
      </c>
      <c r="H87" s="9">
        <f t="shared" si="6"/>
        <v>0</v>
      </c>
      <c r="I87" s="10">
        <f t="shared" si="7"/>
        <v>1</v>
      </c>
      <c r="J87" s="17">
        <f t="shared" si="8"/>
        <v>3345.8476799999999</v>
      </c>
      <c r="K87" s="16"/>
      <c r="L87" s="17">
        <f t="shared" si="9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362.41</v>
      </c>
      <c r="F88" s="9" t="s">
        <v>10</v>
      </c>
      <c r="G88" s="9">
        <f>E88</f>
        <v>362.41</v>
      </c>
      <c r="H88" s="9">
        <f t="shared" si="6"/>
        <v>0</v>
      </c>
      <c r="I88" s="10">
        <f t="shared" si="7"/>
        <v>1</v>
      </c>
      <c r="J88" s="17">
        <f t="shared" si="8"/>
        <v>5852.9214999999995</v>
      </c>
      <c r="K88" s="16"/>
      <c r="L88" s="17">
        <f t="shared" si="9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362.41</v>
      </c>
      <c r="F89" s="9" t="s">
        <v>10</v>
      </c>
      <c r="G89" s="9">
        <v>0</v>
      </c>
      <c r="H89" s="9">
        <f t="shared" si="6"/>
        <v>362.41</v>
      </c>
      <c r="I89" s="10">
        <f t="shared" si="7"/>
        <v>0</v>
      </c>
      <c r="J89" s="17">
        <f t="shared" si="8"/>
        <v>0</v>
      </c>
      <c r="K89" s="16"/>
      <c r="L89" s="17">
        <f t="shared" si="9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68.100999999999999</v>
      </c>
      <c r="F90" s="9" t="s">
        <v>10</v>
      </c>
      <c r="G90" s="9">
        <f>E90</f>
        <v>68.100999999999999</v>
      </c>
      <c r="H90" s="9">
        <f t="shared" si="6"/>
        <v>0</v>
      </c>
      <c r="I90" s="10">
        <f t="shared" si="7"/>
        <v>1</v>
      </c>
      <c r="J90" s="17">
        <f t="shared" si="8"/>
        <v>1099.83115</v>
      </c>
      <c r="K90" s="16"/>
      <c r="L90" s="17">
        <f t="shared" si="9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553.32000000000005</v>
      </c>
      <c r="F91" s="9" t="s">
        <v>10</v>
      </c>
      <c r="G91" s="9">
        <f>E91</f>
        <v>553.32000000000005</v>
      </c>
      <c r="H91" s="9">
        <f t="shared" si="6"/>
        <v>0</v>
      </c>
      <c r="I91" s="10">
        <f t="shared" si="7"/>
        <v>1</v>
      </c>
      <c r="J91" s="17">
        <f t="shared" si="8"/>
        <v>26801.714160000003</v>
      </c>
      <c r="K91" s="16"/>
      <c r="L91" s="17">
        <f t="shared" si="9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553.32000000000005</v>
      </c>
      <c r="F92" s="9" t="s">
        <v>10</v>
      </c>
      <c r="G92" s="9">
        <f>E92</f>
        <v>553.32000000000005</v>
      </c>
      <c r="H92" s="9">
        <f t="shared" si="6"/>
        <v>0</v>
      </c>
      <c r="I92" s="10">
        <f t="shared" si="7"/>
        <v>1</v>
      </c>
      <c r="J92" s="17">
        <f t="shared" si="8"/>
        <v>8936.1180000000004</v>
      </c>
      <c r="K92" s="16"/>
      <c r="L92" s="17">
        <f t="shared" si="9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553.32000000000005</v>
      </c>
      <c r="F93" s="9" t="s">
        <v>10</v>
      </c>
      <c r="G93" s="9">
        <v>0</v>
      </c>
      <c r="H93" s="9">
        <f t="shared" si="6"/>
        <v>553.32000000000005</v>
      </c>
      <c r="I93" s="10">
        <f t="shared" si="7"/>
        <v>0</v>
      </c>
      <c r="J93" s="17">
        <f t="shared" si="8"/>
        <v>0</v>
      </c>
      <c r="K93" s="16"/>
      <c r="L93" s="17">
        <f t="shared" si="9"/>
        <v>0</v>
      </c>
    </row>
    <row r="94" spans="1:12" x14ac:dyDescent="0.25">
      <c r="A94" s="9" t="s">
        <v>18</v>
      </c>
      <c r="B94" s="29" t="s">
        <v>196</v>
      </c>
      <c r="C94" s="9">
        <v>246</v>
      </c>
      <c r="D94" s="9">
        <v>18500</v>
      </c>
      <c r="E94" s="9">
        <v>1</v>
      </c>
      <c r="F94" s="9" t="s">
        <v>12</v>
      </c>
      <c r="G94" s="9">
        <v>0</v>
      </c>
      <c r="H94" s="9">
        <f t="shared" si="6"/>
        <v>1</v>
      </c>
      <c r="I94" s="10">
        <f t="shared" si="7"/>
        <v>0</v>
      </c>
      <c r="J94" s="17">
        <f t="shared" si="8"/>
        <v>0</v>
      </c>
      <c r="K94" s="16"/>
      <c r="L94" s="17">
        <f t="shared" si="9"/>
        <v>0</v>
      </c>
    </row>
    <row r="95" spans="1:12" x14ac:dyDescent="0.25">
      <c r="A95" s="9" t="s">
        <v>18</v>
      </c>
      <c r="B95" s="29" t="s">
        <v>273</v>
      </c>
      <c r="C95" s="9">
        <v>247</v>
      </c>
      <c r="D95" s="9">
        <v>600</v>
      </c>
      <c r="E95" s="9">
        <v>1</v>
      </c>
      <c r="F95" s="9" t="s">
        <v>13</v>
      </c>
      <c r="G95" s="9">
        <v>0</v>
      </c>
      <c r="H95" s="9">
        <f t="shared" si="6"/>
        <v>1</v>
      </c>
      <c r="I95" s="10">
        <f t="shared" ref="I95" si="11">(G95/E95)</f>
        <v>0</v>
      </c>
      <c r="J95" s="18">
        <f t="shared" ref="J95" si="12">D95*E95*I95</f>
        <v>0</v>
      </c>
      <c r="K95" s="10">
        <v>1</v>
      </c>
      <c r="L95" s="18">
        <f t="shared" si="9"/>
        <v>600</v>
      </c>
    </row>
    <row r="96" spans="1:12" x14ac:dyDescent="0.25">
      <c r="A96" s="9" t="s">
        <v>18</v>
      </c>
      <c r="B96" s="29" t="s">
        <v>197</v>
      </c>
      <c r="C96" s="9">
        <v>248</v>
      </c>
      <c r="D96" s="9">
        <v>2000</v>
      </c>
      <c r="E96" s="9">
        <v>1</v>
      </c>
      <c r="F96" s="9" t="s">
        <v>12</v>
      </c>
      <c r="G96" s="9">
        <v>0</v>
      </c>
      <c r="H96" s="9">
        <f t="shared" si="6"/>
        <v>1</v>
      </c>
      <c r="I96" s="10">
        <f t="shared" si="7"/>
        <v>0</v>
      </c>
      <c r="J96" s="17">
        <f t="shared" si="8"/>
        <v>0</v>
      </c>
      <c r="K96" s="16"/>
      <c r="L96" s="17">
        <f t="shared" si="9"/>
        <v>0</v>
      </c>
    </row>
    <row r="97" spans="1:12" x14ac:dyDescent="0.25">
      <c r="A97" s="9" t="s">
        <v>24</v>
      </c>
      <c r="B97" s="29" t="s">
        <v>198</v>
      </c>
      <c r="C97" s="9">
        <v>250</v>
      </c>
      <c r="D97" s="9">
        <v>9000</v>
      </c>
      <c r="E97" s="9">
        <v>1</v>
      </c>
      <c r="F97" s="9" t="s">
        <v>12</v>
      </c>
      <c r="G97" s="9">
        <v>1</v>
      </c>
      <c r="H97" s="9">
        <f t="shared" si="6"/>
        <v>0</v>
      </c>
      <c r="I97" s="10">
        <f t="shared" si="7"/>
        <v>1</v>
      </c>
      <c r="J97" s="17">
        <f t="shared" si="8"/>
        <v>9000</v>
      </c>
      <c r="K97" s="16"/>
      <c r="L97" s="17">
        <f t="shared" si="9"/>
        <v>0</v>
      </c>
    </row>
    <row r="98" spans="1:12" x14ac:dyDescent="0.25">
      <c r="A98" s="9" t="s">
        <v>24</v>
      </c>
      <c r="B98" s="29" t="s">
        <v>199</v>
      </c>
      <c r="C98" s="9">
        <v>251</v>
      </c>
      <c r="D98" s="9">
        <v>6000</v>
      </c>
      <c r="E98" s="9">
        <v>1</v>
      </c>
      <c r="F98" s="9" t="s">
        <v>12</v>
      </c>
      <c r="G98" s="9">
        <v>0</v>
      </c>
      <c r="H98" s="9">
        <f t="shared" si="6"/>
        <v>1</v>
      </c>
      <c r="I98" s="10">
        <f t="shared" si="7"/>
        <v>0</v>
      </c>
      <c r="J98" s="17">
        <f t="shared" si="8"/>
        <v>0</v>
      </c>
      <c r="K98" s="16">
        <v>1</v>
      </c>
      <c r="L98" s="17">
        <f t="shared" si="9"/>
        <v>6000</v>
      </c>
    </row>
    <row r="99" spans="1:12" x14ac:dyDescent="0.25">
      <c r="A99" s="9" t="s">
        <v>24</v>
      </c>
      <c r="B99" s="29" t="s">
        <v>200</v>
      </c>
      <c r="C99" s="9">
        <v>253</v>
      </c>
      <c r="D99" s="9">
        <v>500</v>
      </c>
      <c r="E99" s="9">
        <v>1</v>
      </c>
      <c r="F99" s="9" t="s">
        <v>12</v>
      </c>
      <c r="G99" s="9">
        <v>0</v>
      </c>
      <c r="H99" s="9">
        <f t="shared" si="6"/>
        <v>1</v>
      </c>
      <c r="I99" s="10">
        <f t="shared" si="7"/>
        <v>0</v>
      </c>
      <c r="J99" s="17">
        <f t="shared" si="8"/>
        <v>0</v>
      </c>
      <c r="K99" s="16">
        <v>1</v>
      </c>
      <c r="L99" s="17">
        <f t="shared" si="9"/>
        <v>500</v>
      </c>
    </row>
    <row r="100" spans="1:12" x14ac:dyDescent="0.25">
      <c r="A100" s="9" t="s">
        <v>24</v>
      </c>
      <c r="B100" s="29" t="s">
        <v>25</v>
      </c>
      <c r="C100" s="9">
        <v>254</v>
      </c>
      <c r="D100" s="9">
        <v>4000</v>
      </c>
      <c r="E100" s="9">
        <v>1</v>
      </c>
      <c r="F100" s="9" t="s">
        <v>12</v>
      </c>
      <c r="G100" s="9">
        <v>0</v>
      </c>
      <c r="H100" s="9">
        <f t="shared" si="6"/>
        <v>1</v>
      </c>
      <c r="I100" s="10">
        <f t="shared" si="7"/>
        <v>0</v>
      </c>
      <c r="J100" s="17">
        <f t="shared" si="8"/>
        <v>0</v>
      </c>
      <c r="K100" s="16">
        <v>1</v>
      </c>
      <c r="L100" s="17">
        <f t="shared" si="9"/>
        <v>4000</v>
      </c>
    </row>
    <row r="101" spans="1:12" x14ac:dyDescent="0.25">
      <c r="A101" s="9" t="s">
        <v>24</v>
      </c>
      <c r="B101" s="29" t="s">
        <v>201</v>
      </c>
      <c r="C101" s="9">
        <v>255</v>
      </c>
      <c r="D101" s="9">
        <v>6000</v>
      </c>
      <c r="E101" s="9">
        <v>1</v>
      </c>
      <c r="F101" s="9" t="s">
        <v>12</v>
      </c>
      <c r="G101" s="9">
        <v>0</v>
      </c>
      <c r="H101" s="9">
        <f t="shared" si="6"/>
        <v>1</v>
      </c>
      <c r="I101" s="10">
        <f t="shared" si="7"/>
        <v>0</v>
      </c>
      <c r="J101" s="17">
        <f t="shared" si="8"/>
        <v>0</v>
      </c>
      <c r="K101" s="16"/>
      <c r="L101" s="17">
        <f t="shared" si="9"/>
        <v>0</v>
      </c>
    </row>
    <row r="102" spans="1:12" ht="45" x14ac:dyDescent="0.25">
      <c r="A102" s="15" t="s">
        <v>24</v>
      </c>
      <c r="B102" s="12" t="s">
        <v>272</v>
      </c>
      <c r="C102" s="15">
        <v>256</v>
      </c>
      <c r="D102" s="15">
        <v>2500</v>
      </c>
      <c r="E102" s="15">
        <v>1</v>
      </c>
      <c r="F102" s="15" t="s">
        <v>12</v>
      </c>
      <c r="G102" s="15">
        <v>0</v>
      </c>
      <c r="H102" s="15">
        <f t="shared" si="6"/>
        <v>1</v>
      </c>
      <c r="I102" s="16">
        <f t="shared" ref="I102" si="13">(G102/E102)</f>
        <v>0</v>
      </c>
      <c r="J102" s="17">
        <f t="shared" ref="J102" si="14">G102*D102</f>
        <v>0</v>
      </c>
      <c r="K102" s="16">
        <v>1</v>
      </c>
      <c r="L102" s="17">
        <f t="shared" si="9"/>
        <v>2500</v>
      </c>
    </row>
    <row r="103" spans="1:12" x14ac:dyDescent="0.25">
      <c r="A103" s="9" t="s">
        <v>24</v>
      </c>
      <c r="B103" s="29" t="s">
        <v>202</v>
      </c>
      <c r="C103" s="9">
        <v>257</v>
      </c>
      <c r="D103" s="9">
        <v>1800</v>
      </c>
      <c r="E103" s="9">
        <v>1</v>
      </c>
      <c r="F103" s="9" t="s">
        <v>12</v>
      </c>
      <c r="G103" s="9">
        <v>1</v>
      </c>
      <c r="H103" s="9">
        <f t="shared" si="6"/>
        <v>0</v>
      </c>
      <c r="I103" s="10">
        <f t="shared" si="7"/>
        <v>1</v>
      </c>
      <c r="J103" s="17">
        <f t="shared" si="8"/>
        <v>1800</v>
      </c>
      <c r="K103" s="16"/>
      <c r="L103" s="17">
        <f t="shared" si="9"/>
        <v>0</v>
      </c>
    </row>
    <row r="104" spans="1:12" x14ac:dyDescent="0.25">
      <c r="A104" s="9" t="s">
        <v>24</v>
      </c>
      <c r="B104" s="29" t="s">
        <v>203</v>
      </c>
      <c r="C104" s="9">
        <v>258</v>
      </c>
      <c r="D104" s="9">
        <v>2000</v>
      </c>
      <c r="E104" s="9">
        <v>1</v>
      </c>
      <c r="F104" s="9" t="s">
        <v>12</v>
      </c>
      <c r="G104" s="9">
        <v>0</v>
      </c>
      <c r="H104" s="9">
        <f t="shared" si="6"/>
        <v>1</v>
      </c>
      <c r="I104" s="10">
        <f t="shared" si="7"/>
        <v>0</v>
      </c>
      <c r="J104" s="17">
        <f t="shared" si="8"/>
        <v>0</v>
      </c>
      <c r="K104" s="16"/>
      <c r="L104" s="17">
        <f t="shared" si="9"/>
        <v>0</v>
      </c>
    </row>
    <row r="105" spans="1:12" x14ac:dyDescent="0.25">
      <c r="A105" s="9" t="s">
        <v>29</v>
      </c>
      <c r="B105" s="29" t="s">
        <v>210</v>
      </c>
      <c r="C105" s="9">
        <v>272</v>
      </c>
      <c r="D105" s="9">
        <v>18000</v>
      </c>
      <c r="E105" s="9">
        <v>1</v>
      </c>
      <c r="F105" s="9" t="s">
        <v>12</v>
      </c>
      <c r="G105" s="9">
        <v>0</v>
      </c>
      <c r="H105" s="9">
        <v>0</v>
      </c>
      <c r="I105" s="9">
        <v>100</v>
      </c>
      <c r="J105" s="17">
        <f t="shared" si="8"/>
        <v>0</v>
      </c>
      <c r="K105" s="16">
        <v>1</v>
      </c>
      <c r="L105" s="17">
        <f t="shared" si="9"/>
        <v>18000</v>
      </c>
    </row>
    <row r="106" spans="1:12" x14ac:dyDescent="0.25">
      <c r="A106" s="9" t="s">
        <v>30</v>
      </c>
      <c r="B106" s="29" t="s">
        <v>214</v>
      </c>
      <c r="C106" s="9">
        <v>277</v>
      </c>
      <c r="D106" s="9">
        <v>34</v>
      </c>
      <c r="E106" s="9">
        <v>100</v>
      </c>
      <c r="F106" s="9" t="s">
        <v>31</v>
      </c>
      <c r="G106" s="9">
        <v>0</v>
      </c>
      <c r="H106" s="9">
        <f t="shared" si="6"/>
        <v>100</v>
      </c>
      <c r="I106" s="10">
        <f t="shared" si="7"/>
        <v>0</v>
      </c>
      <c r="J106" s="17">
        <f t="shared" si="8"/>
        <v>0</v>
      </c>
      <c r="K106" s="16"/>
      <c r="L106" s="17">
        <f t="shared" si="9"/>
        <v>0</v>
      </c>
    </row>
    <row r="107" spans="1:12" x14ac:dyDescent="0.25">
      <c r="A107" s="9" t="s">
        <v>30</v>
      </c>
      <c r="B107" s="29" t="s">
        <v>215</v>
      </c>
      <c r="C107" s="9">
        <v>278</v>
      </c>
      <c r="D107" s="9">
        <v>77</v>
      </c>
      <c r="E107" s="9">
        <v>27</v>
      </c>
      <c r="F107" s="9" t="s">
        <v>31</v>
      </c>
      <c r="G107" s="9">
        <v>27</v>
      </c>
      <c r="H107" s="9">
        <f t="shared" si="6"/>
        <v>0</v>
      </c>
      <c r="I107" s="10">
        <f t="shared" si="7"/>
        <v>1</v>
      </c>
      <c r="J107" s="17">
        <f t="shared" si="8"/>
        <v>2079</v>
      </c>
      <c r="K107" s="16"/>
      <c r="L107" s="17">
        <f t="shared" si="9"/>
        <v>0</v>
      </c>
    </row>
    <row r="108" spans="1:12" x14ac:dyDescent="0.25">
      <c r="A108" s="9" t="s">
        <v>30</v>
      </c>
      <c r="B108" s="29" t="s">
        <v>216</v>
      </c>
      <c r="C108" s="9">
        <v>279</v>
      </c>
      <c r="D108" s="9">
        <v>23</v>
      </c>
      <c r="E108" s="9">
        <v>249</v>
      </c>
      <c r="F108" s="9" t="s">
        <v>23</v>
      </c>
      <c r="G108" s="9">
        <v>0</v>
      </c>
      <c r="H108" s="9">
        <f t="shared" si="6"/>
        <v>249</v>
      </c>
      <c r="I108" s="10">
        <f t="shared" si="7"/>
        <v>0</v>
      </c>
      <c r="J108" s="17">
        <f t="shared" si="8"/>
        <v>0</v>
      </c>
      <c r="K108" s="16"/>
      <c r="L108" s="17">
        <f t="shared" si="9"/>
        <v>0</v>
      </c>
    </row>
    <row r="109" spans="1:12" x14ac:dyDescent="0.25">
      <c r="A109" s="9" t="s">
        <v>30</v>
      </c>
      <c r="B109" s="29" t="s">
        <v>217</v>
      </c>
      <c r="C109" s="9">
        <v>280</v>
      </c>
      <c r="D109" s="9">
        <v>151</v>
      </c>
      <c r="E109" s="9">
        <v>15</v>
      </c>
      <c r="F109" s="9" t="s">
        <v>31</v>
      </c>
      <c r="G109" s="9">
        <v>0</v>
      </c>
      <c r="H109" s="9">
        <f t="shared" si="6"/>
        <v>15</v>
      </c>
      <c r="I109" s="10">
        <f t="shared" si="7"/>
        <v>0</v>
      </c>
      <c r="J109" s="17">
        <f t="shared" si="8"/>
        <v>0</v>
      </c>
      <c r="K109" s="16"/>
      <c r="L109" s="17">
        <f t="shared" si="9"/>
        <v>0</v>
      </c>
    </row>
    <row r="110" spans="1:12" x14ac:dyDescent="0.25">
      <c r="A110" s="9" t="s">
        <v>21</v>
      </c>
      <c r="B110" s="29" t="s">
        <v>219</v>
      </c>
      <c r="C110" s="9">
        <v>283</v>
      </c>
      <c r="D110" s="9">
        <v>400</v>
      </c>
      <c r="E110" s="9">
        <v>1</v>
      </c>
      <c r="F110" s="9" t="s">
        <v>12</v>
      </c>
      <c r="G110" s="9">
        <v>0</v>
      </c>
      <c r="H110" s="9">
        <f t="shared" si="6"/>
        <v>1</v>
      </c>
      <c r="I110" s="10">
        <f t="shared" si="7"/>
        <v>0</v>
      </c>
      <c r="J110" s="17">
        <f t="shared" si="8"/>
        <v>0</v>
      </c>
      <c r="K110" s="16"/>
      <c r="L110" s="17">
        <f t="shared" si="9"/>
        <v>0</v>
      </c>
    </row>
    <row r="111" spans="1:12" x14ac:dyDescent="0.25">
      <c r="A111" s="9" t="s">
        <v>37</v>
      </c>
      <c r="B111" s="29" t="s">
        <v>220</v>
      </c>
      <c r="C111" s="9">
        <v>293</v>
      </c>
      <c r="D111" s="9">
        <v>310</v>
      </c>
      <c r="E111" s="9">
        <v>437</v>
      </c>
      <c r="F111" s="9" t="s">
        <v>23</v>
      </c>
      <c r="G111" s="9">
        <f>E111</f>
        <v>437</v>
      </c>
      <c r="H111" s="9">
        <f t="shared" si="6"/>
        <v>0</v>
      </c>
      <c r="I111" s="59">
        <f t="shared" si="7"/>
        <v>1</v>
      </c>
      <c r="J111" s="60">
        <f t="shared" si="8"/>
        <v>135470</v>
      </c>
      <c r="K111" s="61"/>
      <c r="L111" s="60">
        <f t="shared" si="9"/>
        <v>0</v>
      </c>
    </row>
    <row r="112" spans="1:12" ht="30" x14ac:dyDescent="0.25">
      <c r="A112" s="15" t="s">
        <v>37</v>
      </c>
      <c r="B112" s="15" t="s">
        <v>234</v>
      </c>
      <c r="C112" s="15">
        <v>298</v>
      </c>
      <c r="D112" s="15">
        <v>310</v>
      </c>
      <c r="E112" s="15">
        <v>280</v>
      </c>
      <c r="F112" s="15" t="s">
        <v>23</v>
      </c>
      <c r="G112" s="15">
        <f>E112</f>
        <v>280</v>
      </c>
      <c r="H112" s="9">
        <f t="shared" si="6"/>
        <v>0</v>
      </c>
      <c r="I112" s="61">
        <f t="shared" ref="I112" si="15">(G112/E112)</f>
        <v>1</v>
      </c>
      <c r="J112" s="60">
        <f t="shared" ref="J112" si="16">G112*D112</f>
        <v>86800</v>
      </c>
      <c r="K112" s="61"/>
      <c r="L112" s="60">
        <f t="shared" si="9"/>
        <v>0</v>
      </c>
    </row>
    <row r="113" spans="1:15" x14ac:dyDescent="0.25">
      <c r="A113" s="9" t="s">
        <v>33</v>
      </c>
      <c r="B113" s="29" t="s">
        <v>221</v>
      </c>
      <c r="C113" s="9">
        <v>299</v>
      </c>
      <c r="D113" s="9">
        <v>12300</v>
      </c>
      <c r="E113" s="9">
        <v>1</v>
      </c>
      <c r="F113" s="9" t="s">
        <v>12</v>
      </c>
      <c r="G113" s="9">
        <v>1</v>
      </c>
      <c r="H113" s="9">
        <f t="shared" si="6"/>
        <v>0</v>
      </c>
      <c r="I113" s="10">
        <f t="shared" si="7"/>
        <v>1</v>
      </c>
      <c r="J113" s="17">
        <f t="shared" si="8"/>
        <v>12300</v>
      </c>
      <c r="K113" s="16"/>
      <c r="L113" s="17">
        <f t="shared" si="9"/>
        <v>0</v>
      </c>
    </row>
    <row r="114" spans="1:15" x14ac:dyDescent="0.25">
      <c r="A114" s="9" t="s">
        <v>36</v>
      </c>
      <c r="B114" s="29" t="s">
        <v>235</v>
      </c>
      <c r="C114" s="9">
        <v>316</v>
      </c>
      <c r="D114" s="9">
        <v>4000</v>
      </c>
      <c r="E114" s="9">
        <v>1</v>
      </c>
      <c r="F114" s="9" t="s">
        <v>12</v>
      </c>
      <c r="G114" s="9">
        <v>1</v>
      </c>
      <c r="H114" s="9">
        <f t="shared" si="6"/>
        <v>0</v>
      </c>
      <c r="I114" s="10">
        <f t="shared" si="7"/>
        <v>1</v>
      </c>
      <c r="J114" s="17">
        <f t="shared" si="8"/>
        <v>4000</v>
      </c>
      <c r="K114" s="16"/>
      <c r="L114" s="17">
        <f t="shared" si="9"/>
        <v>0</v>
      </c>
    </row>
    <row r="115" spans="1:15" x14ac:dyDescent="0.25">
      <c r="A115" s="9" t="s">
        <v>24</v>
      </c>
      <c r="B115" s="29" t="s">
        <v>224</v>
      </c>
      <c r="C115" s="9">
        <v>401</v>
      </c>
      <c r="D115" s="9">
        <v>1000</v>
      </c>
      <c r="E115" s="9">
        <v>1</v>
      </c>
      <c r="F115" s="9" t="s">
        <v>12</v>
      </c>
      <c r="G115" s="9">
        <v>0</v>
      </c>
      <c r="H115" s="9">
        <f t="shared" si="6"/>
        <v>1</v>
      </c>
      <c r="I115" s="10">
        <f t="shared" si="7"/>
        <v>0</v>
      </c>
      <c r="J115" s="17">
        <f t="shared" si="8"/>
        <v>0</v>
      </c>
      <c r="K115" s="16">
        <v>1</v>
      </c>
      <c r="L115" s="17">
        <f t="shared" si="9"/>
        <v>1000</v>
      </c>
    </row>
    <row r="116" spans="1:15" x14ac:dyDescent="0.25">
      <c r="A116" s="9" t="s">
        <v>24</v>
      </c>
      <c r="B116" s="29" t="s">
        <v>225</v>
      </c>
      <c r="C116" s="9">
        <v>402</v>
      </c>
      <c r="D116" s="9">
        <v>2000</v>
      </c>
      <c r="E116" s="9">
        <v>1</v>
      </c>
      <c r="F116" s="9" t="s">
        <v>12</v>
      </c>
      <c r="G116" s="9">
        <v>0</v>
      </c>
      <c r="H116" s="9">
        <f t="shared" si="6"/>
        <v>1</v>
      </c>
      <c r="I116" s="10">
        <f t="shared" si="7"/>
        <v>0</v>
      </c>
      <c r="J116" s="17">
        <f t="shared" si="8"/>
        <v>0</v>
      </c>
      <c r="K116" s="16">
        <v>1</v>
      </c>
      <c r="L116" s="17">
        <f t="shared" si="9"/>
        <v>2000</v>
      </c>
    </row>
    <row r="117" spans="1:15" x14ac:dyDescent="0.25">
      <c r="A117" s="9" t="s">
        <v>24</v>
      </c>
      <c r="B117" s="29" t="s">
        <v>226</v>
      </c>
      <c r="C117" s="9">
        <v>403</v>
      </c>
      <c r="D117" s="9">
        <v>2000</v>
      </c>
      <c r="E117" s="9">
        <v>1</v>
      </c>
      <c r="F117" s="9" t="s">
        <v>12</v>
      </c>
      <c r="G117" s="9">
        <v>0</v>
      </c>
      <c r="H117" s="9">
        <f t="shared" si="6"/>
        <v>1</v>
      </c>
      <c r="I117" s="10">
        <f t="shared" si="7"/>
        <v>0</v>
      </c>
      <c r="J117" s="17">
        <f t="shared" si="8"/>
        <v>0</v>
      </c>
      <c r="K117" s="16"/>
      <c r="L117" s="17">
        <f t="shared" si="9"/>
        <v>0</v>
      </c>
    </row>
    <row r="118" spans="1:15" x14ac:dyDescent="0.25">
      <c r="A118" s="9" t="s">
        <v>24</v>
      </c>
      <c r="B118" s="29" t="s">
        <v>227</v>
      </c>
      <c r="C118" s="9">
        <v>404</v>
      </c>
      <c r="D118" s="9">
        <v>1000</v>
      </c>
      <c r="E118" s="9">
        <v>1</v>
      </c>
      <c r="F118" s="9" t="s">
        <v>12</v>
      </c>
      <c r="G118" s="9">
        <v>0</v>
      </c>
      <c r="H118" s="9">
        <f t="shared" si="6"/>
        <v>1</v>
      </c>
      <c r="I118" s="10">
        <f t="shared" si="7"/>
        <v>0</v>
      </c>
      <c r="J118" s="17">
        <f t="shared" si="8"/>
        <v>0</v>
      </c>
      <c r="K118" s="16"/>
      <c r="L118" s="17">
        <f t="shared" si="9"/>
        <v>0</v>
      </c>
    </row>
    <row r="119" spans="1:15" x14ac:dyDescent="0.25">
      <c r="A119" s="9" t="s">
        <v>24</v>
      </c>
      <c r="B119" s="29" t="s">
        <v>228</v>
      </c>
      <c r="C119" s="9">
        <v>405</v>
      </c>
      <c r="D119" s="9">
        <v>3000</v>
      </c>
      <c r="E119" s="9">
        <v>1</v>
      </c>
      <c r="F119" s="9" t="s">
        <v>12</v>
      </c>
      <c r="G119" s="9">
        <v>1</v>
      </c>
      <c r="H119" s="9">
        <f t="shared" si="6"/>
        <v>0</v>
      </c>
      <c r="I119" s="10">
        <f t="shared" si="7"/>
        <v>1</v>
      </c>
      <c r="J119" s="17">
        <f t="shared" si="8"/>
        <v>3000</v>
      </c>
      <c r="K119" s="16"/>
      <c r="L119" s="17">
        <f t="shared" si="9"/>
        <v>0</v>
      </c>
      <c r="O119" s="6"/>
    </row>
    <row r="120" spans="1:15" x14ac:dyDescent="0.25">
      <c r="A120" s="9" t="s">
        <v>21</v>
      </c>
      <c r="B120" s="29" t="s">
        <v>421</v>
      </c>
      <c r="C120" s="9">
        <v>490</v>
      </c>
      <c r="D120" s="9">
        <v>91.494</v>
      </c>
      <c r="E120" s="9">
        <v>85.484999999999999</v>
      </c>
      <c r="F120" s="9" t="s">
        <v>10</v>
      </c>
      <c r="G120" s="9">
        <f>E120*67%</f>
        <v>57.274950000000004</v>
      </c>
      <c r="H120" s="9">
        <f t="shared" si="6"/>
        <v>28.210049999999995</v>
      </c>
      <c r="I120" s="10">
        <f t="shared" si="7"/>
        <v>0.67</v>
      </c>
      <c r="J120" s="17">
        <f t="shared" si="8"/>
        <v>5240.3142753000002</v>
      </c>
      <c r="K120" s="16"/>
      <c r="L120" s="17">
        <f t="shared" si="9"/>
        <v>0</v>
      </c>
    </row>
    <row r="121" spans="1:15" x14ac:dyDescent="0.25">
      <c r="A121" s="9" t="s">
        <v>21</v>
      </c>
      <c r="B121" s="29" t="s">
        <v>422</v>
      </c>
      <c r="C121" s="9">
        <v>491</v>
      </c>
      <c r="D121" s="9">
        <v>48.438000000000002</v>
      </c>
      <c r="E121" s="9">
        <v>48.448999999999998</v>
      </c>
      <c r="F121" s="9" t="s">
        <v>10</v>
      </c>
      <c r="G121" s="9">
        <f>E121*33%</f>
        <v>15.98817</v>
      </c>
      <c r="H121" s="9">
        <f t="shared" si="6"/>
        <v>32.460830000000001</v>
      </c>
      <c r="I121" s="10">
        <f t="shared" si="7"/>
        <v>0.33</v>
      </c>
      <c r="J121" s="17">
        <f t="shared" si="8"/>
        <v>774.43497846000002</v>
      </c>
      <c r="K121" s="16"/>
      <c r="L121" s="17">
        <f t="shared" si="9"/>
        <v>0</v>
      </c>
    </row>
    <row r="122" spans="1:15" ht="15.75" x14ac:dyDescent="0.25">
      <c r="J122" s="21">
        <f>SUM(J4:J121)</f>
        <v>911440.88311975996</v>
      </c>
      <c r="L122" s="21">
        <f>SUM(L4:L121)</f>
        <v>125737.364</v>
      </c>
    </row>
  </sheetData>
  <autoFilter ref="A3:O121" xr:uid="{00000000-0009-0000-0000-00009D000000}"/>
  <pageMargins left="0.7" right="0.7" top="0.75" bottom="0.75" header="0.3" footer="0.3"/>
  <pageSetup paperSize="9" scale="44" fitToHeight="0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4900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1400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1750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0.22</v>
      </c>
      <c r="F61" s="3" t="s">
        <v>14</v>
      </c>
      <c r="G61" s="3">
        <v>0.22</v>
      </c>
      <c r="H61" s="3">
        <v>0</v>
      </c>
      <c r="I61" s="3">
        <v>100</v>
      </c>
      <c r="J61">
        <f t="shared" si="0"/>
        <v>330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147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148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150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12500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12500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152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154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155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157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277</v>
      </c>
      <c r="C81" s="3">
        <v>169</v>
      </c>
      <c r="D81" s="3">
        <v>430.56</v>
      </c>
      <c r="E81" s="3">
        <v>51.31</v>
      </c>
      <c r="F81" s="3" t="s">
        <v>10</v>
      </c>
      <c r="G81" s="3">
        <v>51.31</v>
      </c>
      <c r="H81" s="3">
        <v>0</v>
      </c>
      <c r="I81" s="3">
        <v>100</v>
      </c>
      <c r="J81">
        <f t="shared" si="2"/>
        <v>22092.033600000002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278</v>
      </c>
      <c r="C82" s="3">
        <v>172</v>
      </c>
      <c r="D82" s="3">
        <v>430.56</v>
      </c>
      <c r="E82" s="3">
        <v>86.135000000000005</v>
      </c>
      <c r="F82" s="3" t="s">
        <v>10</v>
      </c>
      <c r="G82" s="3">
        <v>86.14</v>
      </c>
      <c r="H82" s="3">
        <v>0</v>
      </c>
      <c r="I82" s="3">
        <v>100</v>
      </c>
      <c r="J82">
        <f t="shared" si="2"/>
        <v>37088.438399999999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279</v>
      </c>
      <c r="C83" s="3">
        <v>175</v>
      </c>
      <c r="D83" s="3">
        <v>215.28</v>
      </c>
      <c r="E83" s="3">
        <v>22.29</v>
      </c>
      <c r="F83" s="3" t="s">
        <v>10</v>
      </c>
      <c r="G83" s="3">
        <v>22.29</v>
      </c>
      <c r="H83" s="3">
        <v>0</v>
      </c>
      <c r="I83" s="3">
        <v>100</v>
      </c>
      <c r="J83">
        <f t="shared" si="2"/>
        <v>4798.5911999999998</v>
      </c>
      <c r="K83" s="3">
        <v>0</v>
      </c>
      <c r="L83">
        <f t="shared" si="3"/>
        <v>0</v>
      </c>
    </row>
    <row r="84" spans="1:12" x14ac:dyDescent="0.25">
      <c r="A84" s="3" t="s">
        <v>56</v>
      </c>
      <c r="B84" s="3" t="s">
        <v>558</v>
      </c>
      <c r="C84" s="3">
        <v>176</v>
      </c>
      <c r="D84" s="3">
        <v>215.28</v>
      </c>
      <c r="E84" s="3">
        <v>30.33</v>
      </c>
      <c r="F84" s="3" t="s">
        <v>10</v>
      </c>
      <c r="G84" s="3">
        <v>0</v>
      </c>
      <c r="H84" s="3">
        <v>30.33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177</v>
      </c>
      <c r="D85" s="3">
        <v>215.28</v>
      </c>
      <c r="E85" s="3">
        <v>32.08</v>
      </c>
      <c r="F85" s="3" t="s">
        <v>10</v>
      </c>
      <c r="G85" s="3">
        <v>32.08</v>
      </c>
      <c r="H85" s="3">
        <v>0</v>
      </c>
      <c r="I85" s="3">
        <v>100</v>
      </c>
      <c r="J85">
        <f t="shared" si="2"/>
        <v>6906.1823999999997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19</v>
      </c>
      <c r="F86" s="3" t="s">
        <v>10</v>
      </c>
      <c r="G86" s="3">
        <v>19</v>
      </c>
      <c r="H86" s="3">
        <v>0</v>
      </c>
      <c r="I86" s="3">
        <v>100</v>
      </c>
      <c r="J86">
        <f t="shared" si="2"/>
        <v>3800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345.50400000000002</v>
      </c>
      <c r="F89" s="3" t="s">
        <v>10</v>
      </c>
      <c r="G89" s="3">
        <v>345.5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524.43299999999999</v>
      </c>
      <c r="F92" s="3" t="s">
        <v>10</v>
      </c>
      <c r="G92" s="3">
        <v>524.42999999999995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535.5</v>
      </c>
      <c r="F93" s="3" t="s">
        <v>10</v>
      </c>
      <c r="G93" s="3">
        <v>535.5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541.24900000000002</v>
      </c>
      <c r="F94" s="3" t="s">
        <v>10</v>
      </c>
      <c r="G94" s="3">
        <v>541.25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18.047999999999998</v>
      </c>
      <c r="F95" s="3" t="s">
        <v>10</v>
      </c>
      <c r="G95" s="3">
        <v>18.05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15</v>
      </c>
      <c r="F97" s="3" t="s">
        <v>13</v>
      </c>
      <c r="G97" s="3">
        <v>15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42.27</v>
      </c>
      <c r="F98" s="3" t="s">
        <v>19</v>
      </c>
      <c r="G98" s="3">
        <v>42.27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111.25</v>
      </c>
      <c r="F99" s="3" t="s">
        <v>19</v>
      </c>
      <c r="G99" s="3">
        <v>111.25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27.297999999999998</v>
      </c>
      <c r="F100" s="3" t="s">
        <v>19</v>
      </c>
      <c r="G100" s="3">
        <v>27.3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4</v>
      </c>
      <c r="F101" s="3" t="s">
        <v>13</v>
      </c>
      <c r="G101" s="3">
        <v>4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55.792999999999999</v>
      </c>
      <c r="F102" s="3" t="s">
        <v>10</v>
      </c>
      <c r="G102" s="3">
        <v>55.79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40.229999999999997</v>
      </c>
      <c r="F103" s="3" t="s">
        <v>19</v>
      </c>
      <c r="G103" s="3">
        <v>40.229999999999997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56.56</v>
      </c>
      <c r="F104" s="3" t="s">
        <v>10</v>
      </c>
      <c r="G104" s="3">
        <v>56.56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50.945</v>
      </c>
      <c r="F105" s="3" t="s">
        <v>19</v>
      </c>
      <c r="G105" s="3">
        <v>50.95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3.69</v>
      </c>
      <c r="F106" s="3" t="s">
        <v>10</v>
      </c>
      <c r="G106" s="3">
        <v>3.69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4.367</v>
      </c>
      <c r="F107" s="3" t="s">
        <v>19</v>
      </c>
      <c r="G107" s="3">
        <v>4.37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2.512</v>
      </c>
      <c r="F108" s="3" t="s">
        <v>10</v>
      </c>
      <c r="G108" s="3">
        <v>2.5099999999999998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7.61</v>
      </c>
      <c r="F109" s="3" t="s">
        <v>19</v>
      </c>
      <c r="G109" s="3">
        <v>7.61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11.170999999999999</v>
      </c>
      <c r="F110" s="3" t="s">
        <v>10</v>
      </c>
      <c r="G110" s="3">
        <v>11.17</v>
      </c>
      <c r="H110" s="3">
        <v>0</v>
      </c>
      <c r="I110" s="3">
        <v>99.991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22.056999999999999</v>
      </c>
      <c r="F111" s="3" t="s">
        <v>19</v>
      </c>
      <c r="G111" s="3">
        <v>22.05</v>
      </c>
      <c r="H111" s="3">
        <v>0.01</v>
      </c>
      <c r="I111" s="3">
        <v>99.968000000000004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27.18</v>
      </c>
      <c r="F112" s="3" t="s">
        <v>10</v>
      </c>
      <c r="G112" s="3">
        <v>27.18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1450</v>
      </c>
      <c r="F113" s="3" t="s">
        <v>23</v>
      </c>
      <c r="G113" s="3">
        <v>1450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4.0620000000000003</v>
      </c>
      <c r="F114" s="3" t="s">
        <v>10</v>
      </c>
      <c r="G114" s="3">
        <v>4.0599999999999996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15.16</v>
      </c>
      <c r="F115" s="3" t="s">
        <v>10</v>
      </c>
      <c r="G115" s="3">
        <v>15.16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6.9119999999999999</v>
      </c>
      <c r="F116" s="3" t="s">
        <v>10</v>
      </c>
      <c r="G116" s="3">
        <v>6.91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33.073999999999998</v>
      </c>
      <c r="F117" s="3" t="s">
        <v>10</v>
      </c>
      <c r="G117" s="3">
        <v>33.07</v>
      </c>
      <c r="H117" s="3">
        <v>0</v>
      </c>
      <c r="I117" s="3">
        <v>100</v>
      </c>
    </row>
    <row r="118" spans="1:9" x14ac:dyDescent="0.25">
      <c r="A118" s="3" t="s">
        <v>45</v>
      </c>
      <c r="B118" s="3" t="s">
        <v>195</v>
      </c>
      <c r="C118" s="3">
        <v>245</v>
      </c>
      <c r="D118" s="3">
        <v>26.91</v>
      </c>
      <c r="E118" s="3">
        <v>208.53399999999999</v>
      </c>
      <c r="F118" s="3" t="s">
        <v>10</v>
      </c>
      <c r="G118" s="3">
        <v>0</v>
      </c>
      <c r="H118" s="3">
        <v>208.53</v>
      </c>
      <c r="I118" s="3">
        <v>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15000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204</v>
      </c>
      <c r="C129" s="3">
        <v>260</v>
      </c>
      <c r="D129" s="3">
        <v>5535</v>
      </c>
      <c r="E129" s="3">
        <v>33.29</v>
      </c>
      <c r="F129" s="3" t="s">
        <v>19</v>
      </c>
      <c r="G129" s="3">
        <v>33.29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100</v>
      </c>
      <c r="F138" s="3" t="s">
        <v>31</v>
      </c>
      <c r="G138" s="3">
        <v>100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27</v>
      </c>
      <c r="F139" s="3" t="s">
        <v>31</v>
      </c>
      <c r="G139" s="3">
        <v>27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249</v>
      </c>
      <c r="F140" s="3" t="s">
        <v>23</v>
      </c>
      <c r="G140" s="3">
        <v>249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15</v>
      </c>
      <c r="F141" s="3" t="s">
        <v>31</v>
      </c>
      <c r="G141" s="3">
        <v>15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32</v>
      </c>
      <c r="B143" s="3" t="s">
        <v>218</v>
      </c>
      <c r="C143" s="3">
        <v>282</v>
      </c>
      <c r="D143" s="3">
        <v>300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41</v>
      </c>
      <c r="B145" s="3" t="s">
        <v>220</v>
      </c>
      <c r="C145" s="3">
        <v>293</v>
      </c>
      <c r="D145" s="3">
        <v>163</v>
      </c>
      <c r="E145" s="3">
        <v>417</v>
      </c>
      <c r="F145" s="3" t="s">
        <v>23</v>
      </c>
      <c r="G145" s="3">
        <v>417</v>
      </c>
      <c r="H145" s="3">
        <v>0</v>
      </c>
      <c r="I145" s="3">
        <v>100</v>
      </c>
    </row>
    <row r="146" spans="1:9" x14ac:dyDescent="0.25">
      <c r="A146" s="3" t="s">
        <v>60</v>
      </c>
      <c r="B146" s="3" t="s">
        <v>328</v>
      </c>
      <c r="C146" s="3">
        <v>351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224</v>
      </c>
      <c r="C148" s="3">
        <v>401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225</v>
      </c>
      <c r="C149" s="3">
        <v>402</v>
      </c>
      <c r="D149" s="3">
        <v>2000</v>
      </c>
      <c r="E149" s="3">
        <v>1</v>
      </c>
      <c r="F149" s="3" t="s">
        <v>12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226</v>
      </c>
      <c r="C150" s="3">
        <v>403</v>
      </c>
      <c r="D150" s="3">
        <v>2000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228</v>
      </c>
      <c r="C151" s="3">
        <v>405</v>
      </c>
      <c r="D151" s="3">
        <v>3000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256</v>
      </c>
      <c r="C152" s="3">
        <v>413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257</v>
      </c>
      <c r="C153" s="3">
        <v>414</v>
      </c>
      <c r="D153" s="3">
        <v>2500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258</v>
      </c>
      <c r="C154" s="3">
        <v>415</v>
      </c>
      <c r="D154" s="3">
        <v>48.438000000000002</v>
      </c>
      <c r="E154" s="3">
        <v>78.296000000000006</v>
      </c>
      <c r="F154" s="3" t="s">
        <v>10</v>
      </c>
      <c r="G154" s="3">
        <v>78.3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259</v>
      </c>
      <c r="C155" s="3">
        <v>416</v>
      </c>
      <c r="D155" s="3">
        <v>16.149999999999999</v>
      </c>
      <c r="E155" s="3">
        <v>78.296000000000006</v>
      </c>
      <c r="F155" s="3" t="s">
        <v>10</v>
      </c>
      <c r="G155" s="3">
        <v>78.3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260</v>
      </c>
      <c r="C156" s="3">
        <v>417</v>
      </c>
      <c r="D156" s="3">
        <v>26.91</v>
      </c>
      <c r="E156" s="3">
        <v>78.296000000000006</v>
      </c>
      <c r="F156" s="3" t="s">
        <v>10</v>
      </c>
      <c r="G156" s="3">
        <v>78.3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261</v>
      </c>
      <c r="C157" s="3">
        <v>418</v>
      </c>
      <c r="D157" s="3">
        <v>16.149999999999999</v>
      </c>
      <c r="E157" s="3">
        <v>26.716000000000001</v>
      </c>
      <c r="F157" s="3" t="s">
        <v>10</v>
      </c>
      <c r="G157" s="3">
        <v>26.72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262</v>
      </c>
      <c r="C158" s="3">
        <v>419</v>
      </c>
      <c r="D158" s="3">
        <v>32.292000000000002</v>
      </c>
      <c r="E158" s="3">
        <v>26.716000000000001</v>
      </c>
      <c r="F158" s="3" t="s">
        <v>10</v>
      </c>
      <c r="G158" s="3">
        <v>26.72</v>
      </c>
      <c r="H158" s="3">
        <v>0</v>
      </c>
      <c r="I158" s="3">
        <v>100</v>
      </c>
    </row>
    <row r="159" spans="1:9" x14ac:dyDescent="0.25">
      <c r="A159" s="3" t="s">
        <v>67</v>
      </c>
      <c r="B159" s="3" t="s">
        <v>339</v>
      </c>
      <c r="C159" s="3">
        <v>436</v>
      </c>
      <c r="D159" s="3">
        <v>1057.74</v>
      </c>
      <c r="E159" s="3">
        <v>3.4780000000000002</v>
      </c>
      <c r="F159" s="3" t="s">
        <v>10</v>
      </c>
      <c r="G159" s="3">
        <v>3.48</v>
      </c>
      <c r="H159" s="3">
        <v>0</v>
      </c>
      <c r="I159" s="3">
        <v>100</v>
      </c>
    </row>
    <row r="160" spans="1:9" x14ac:dyDescent="0.25">
      <c r="A160" s="3" t="s">
        <v>20</v>
      </c>
      <c r="B160" s="3" t="s">
        <v>355</v>
      </c>
      <c r="C160" s="3">
        <v>438</v>
      </c>
      <c r="D160" s="3">
        <v>215.28</v>
      </c>
      <c r="E160" s="3">
        <v>3.806</v>
      </c>
      <c r="F160" s="3" t="s">
        <v>10</v>
      </c>
      <c r="G160" s="3">
        <v>3.81</v>
      </c>
      <c r="H160" s="3">
        <v>0</v>
      </c>
      <c r="I160" s="3">
        <v>100</v>
      </c>
    </row>
    <row r="161" spans="1:9" x14ac:dyDescent="0.25">
      <c r="A161" s="3" t="s">
        <v>20</v>
      </c>
      <c r="B161" s="3" t="s">
        <v>356</v>
      </c>
      <c r="C161" s="3">
        <v>439</v>
      </c>
      <c r="D161" s="3">
        <v>430.56</v>
      </c>
      <c r="E161" s="3">
        <v>6.2290000000000001</v>
      </c>
      <c r="F161" s="3" t="s">
        <v>10</v>
      </c>
      <c r="G161" s="3">
        <v>6.23</v>
      </c>
      <c r="H161" s="3">
        <v>0</v>
      </c>
      <c r="I161" s="3">
        <v>100</v>
      </c>
    </row>
    <row r="162" spans="1:9" x14ac:dyDescent="0.25">
      <c r="A162" s="3" t="s">
        <v>67</v>
      </c>
      <c r="B162" s="3" t="s">
        <v>340</v>
      </c>
      <c r="C162" s="3">
        <v>442</v>
      </c>
      <c r="D162" s="3">
        <v>228</v>
      </c>
      <c r="E162" s="3">
        <v>16.908000000000001</v>
      </c>
      <c r="F162" s="3" t="s">
        <v>10</v>
      </c>
      <c r="G162" s="3">
        <v>16.91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569</v>
      </c>
      <c r="C163" s="3">
        <v>534</v>
      </c>
      <c r="D163" s="3">
        <v>96.88</v>
      </c>
      <c r="E163" s="3">
        <v>7.4139999999999997</v>
      </c>
      <c r="F163" s="3" t="s">
        <v>10</v>
      </c>
      <c r="G163" s="3">
        <v>7.41</v>
      </c>
      <c r="H163" s="3">
        <v>0</v>
      </c>
      <c r="I163" s="3">
        <v>100</v>
      </c>
    </row>
    <row r="164" spans="1:9" x14ac:dyDescent="0.25">
      <c r="A164" s="3" t="s">
        <v>29</v>
      </c>
      <c r="B164" s="3" t="s">
        <v>275</v>
      </c>
      <c r="C164" s="3">
        <v>549</v>
      </c>
      <c r="D164" s="3">
        <v>800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92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151.1</v>
      </c>
      <c r="F13" s="3" t="s">
        <v>10</v>
      </c>
      <c r="G13" s="3">
        <v>0</v>
      </c>
      <c r="H13" s="3">
        <v>151.1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16</v>
      </c>
      <c r="D14" s="3">
        <v>141.12</v>
      </c>
      <c r="E14" s="3">
        <v>7.95</v>
      </c>
      <c r="F14" s="3" t="s">
        <v>14</v>
      </c>
      <c r="G14" s="3">
        <v>0</v>
      </c>
      <c r="H14" s="3">
        <v>7.95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9000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10000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1300</v>
      </c>
      <c r="K26" s="3">
        <v>0</v>
      </c>
      <c r="L26">
        <f t="shared" si="1"/>
        <v>0</v>
      </c>
    </row>
    <row r="27" spans="1:12" x14ac:dyDescent="0.25">
      <c r="A27" s="3" t="s">
        <v>79</v>
      </c>
      <c r="B27" s="3" t="s">
        <v>105</v>
      </c>
      <c r="C27" s="3">
        <v>41</v>
      </c>
      <c r="D27" s="3">
        <v>301.392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7980.8601600000002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106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107</v>
      </c>
      <c r="C29" s="3">
        <v>43</v>
      </c>
      <c r="D29" s="3">
        <v>301.392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16492.170239999999</v>
      </c>
      <c r="K29" s="3">
        <v>0</v>
      </c>
      <c r="L29">
        <f t="shared" si="1"/>
        <v>0</v>
      </c>
    </row>
    <row r="30" spans="1:12" x14ac:dyDescent="0.25">
      <c r="A30" s="3" t="s">
        <v>79</v>
      </c>
      <c r="B30" s="3" t="s">
        <v>108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79</v>
      </c>
      <c r="B31" s="3" t="s">
        <v>109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110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79</v>
      </c>
      <c r="B33" s="3" t="s">
        <v>111</v>
      </c>
      <c r="C33" s="3">
        <v>47</v>
      </c>
      <c r="D33" s="3">
        <v>301.392</v>
      </c>
      <c r="E33" s="3">
        <v>9.2505000000000006</v>
      </c>
      <c r="F33" s="3" t="s">
        <v>10</v>
      </c>
      <c r="G33" s="3">
        <v>9.25</v>
      </c>
      <c r="H33" s="3">
        <v>0</v>
      </c>
      <c r="I33" s="3">
        <v>100</v>
      </c>
      <c r="J33">
        <f t="shared" si="0"/>
        <v>2787.8759999999997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3000</v>
      </c>
      <c r="E40" s="3">
        <v>0.61</v>
      </c>
      <c r="F40" s="3" t="s">
        <v>14</v>
      </c>
      <c r="G40" s="3">
        <v>0.61</v>
      </c>
      <c r="H40" s="3">
        <v>0</v>
      </c>
      <c r="I40" s="3">
        <v>100</v>
      </c>
      <c r="J40">
        <f t="shared" si="0"/>
        <v>1830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69</v>
      </c>
      <c r="D42" s="3">
        <v>7500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3525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73</v>
      </c>
      <c r="D43" s="3">
        <v>7500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6600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77</v>
      </c>
      <c r="D44" s="3">
        <v>7500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1350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123</v>
      </c>
      <c r="C45" s="3">
        <v>80</v>
      </c>
      <c r="D45" s="3">
        <v>10000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79</v>
      </c>
      <c r="B46" s="3" t="s">
        <v>124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79</v>
      </c>
      <c r="B47" s="3" t="s">
        <v>125</v>
      </c>
      <c r="C47" s="3">
        <v>85</v>
      </c>
      <c r="D47" s="3">
        <v>301.392</v>
      </c>
      <c r="E47" s="3">
        <v>107.8</v>
      </c>
      <c r="F47" s="3" t="s">
        <v>10</v>
      </c>
      <c r="G47" s="3">
        <v>107.8</v>
      </c>
      <c r="H47" s="3">
        <v>0</v>
      </c>
      <c r="I47" s="3">
        <v>100</v>
      </c>
      <c r="J47">
        <f t="shared" si="0"/>
        <v>32490.0576</v>
      </c>
      <c r="K47" s="3">
        <v>0</v>
      </c>
      <c r="L47">
        <f t="shared" si="1"/>
        <v>0</v>
      </c>
    </row>
    <row r="48" spans="1:12" x14ac:dyDescent="0.25">
      <c r="A48" s="3" t="s">
        <v>79</v>
      </c>
      <c r="B48" s="3" t="s">
        <v>126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79</v>
      </c>
      <c r="B49" s="3" t="s">
        <v>127</v>
      </c>
      <c r="C49" s="3">
        <v>87</v>
      </c>
      <c r="D49" s="3">
        <v>301.392</v>
      </c>
      <c r="E49" s="3">
        <v>9.81</v>
      </c>
      <c r="F49" s="3" t="s">
        <v>10</v>
      </c>
      <c r="G49" s="3">
        <v>9.81</v>
      </c>
      <c r="H49" s="3">
        <v>0</v>
      </c>
      <c r="I49" s="3">
        <v>100</v>
      </c>
      <c r="J49">
        <f t="shared" si="0"/>
        <v>2956.6555200000003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128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129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130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131</v>
      </c>
      <c r="C53" s="3">
        <v>93</v>
      </c>
      <c r="D53" s="3">
        <v>3000</v>
      </c>
      <c r="E53" s="3">
        <v>0.83</v>
      </c>
      <c r="F53" s="3" t="s">
        <v>14</v>
      </c>
      <c r="G53" s="3">
        <v>0.83</v>
      </c>
      <c r="H53" s="3">
        <v>0</v>
      </c>
      <c r="I53" s="3">
        <v>100</v>
      </c>
      <c r="J53">
        <f t="shared" si="0"/>
        <v>2490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1425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225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136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79</v>
      </c>
      <c r="B59" s="3" t="s">
        <v>137</v>
      </c>
      <c r="C59" s="3">
        <v>108</v>
      </c>
      <c r="D59" s="3">
        <v>301.392</v>
      </c>
      <c r="E59" s="3">
        <v>1.89</v>
      </c>
      <c r="F59" s="3" t="s">
        <v>10</v>
      </c>
      <c r="G59" s="3">
        <v>1.89</v>
      </c>
      <c r="H59" s="3">
        <v>0</v>
      </c>
      <c r="I59" s="3">
        <v>100</v>
      </c>
      <c r="J59">
        <f t="shared" si="0"/>
        <v>569.63087999999993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139</v>
      </c>
      <c r="C62" s="3">
        <v>113</v>
      </c>
      <c r="D62" s="3">
        <v>3000</v>
      </c>
      <c r="E62" s="3">
        <v>0.17</v>
      </c>
      <c r="F62" s="3" t="s">
        <v>14</v>
      </c>
      <c r="G62" s="3">
        <v>0.17</v>
      </c>
      <c r="H62" s="3">
        <v>0</v>
      </c>
      <c r="I62" s="3">
        <v>100</v>
      </c>
      <c r="J62">
        <f t="shared" si="0"/>
        <v>510.00000000000006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349</v>
      </c>
      <c r="C65" s="3">
        <v>119</v>
      </c>
      <c r="D65" s="3">
        <v>800</v>
      </c>
      <c r="E65" s="3">
        <v>7.3330000000000002</v>
      </c>
      <c r="F65" s="3" t="s">
        <v>14</v>
      </c>
      <c r="G65" s="3">
        <v>7.33</v>
      </c>
      <c r="H65" s="3">
        <v>0</v>
      </c>
      <c r="I65" s="3">
        <v>100</v>
      </c>
      <c r="J65">
        <f t="shared" si="0"/>
        <v>5864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94.59</v>
      </c>
      <c r="F66" s="3" t="s">
        <v>10</v>
      </c>
      <c r="G66" s="3">
        <v>85</v>
      </c>
      <c r="H66" s="3">
        <v>9.59</v>
      </c>
      <c r="I66" s="3">
        <v>89.861999999999995</v>
      </c>
      <c r="J66">
        <f t="shared" si="0"/>
        <v>16468.920000000002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142</v>
      </c>
      <c r="C67" s="3">
        <v>120</v>
      </c>
      <c r="D67" s="3">
        <v>193.75200000000001</v>
      </c>
      <c r="E67" s="3">
        <v>13.557</v>
      </c>
      <c r="F67" s="3" t="s">
        <v>10</v>
      </c>
      <c r="G67" s="3">
        <v>13.56</v>
      </c>
      <c r="H67" s="3">
        <v>0</v>
      </c>
      <c r="I67" s="3">
        <v>100</v>
      </c>
      <c r="J67">
        <f t="shared" si="0"/>
        <v>2627.2771200000002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143</v>
      </c>
      <c r="C68" s="3">
        <v>124</v>
      </c>
      <c r="D68" s="3">
        <v>193.75200000000001</v>
      </c>
      <c r="E68" s="3">
        <v>129.32</v>
      </c>
      <c r="F68" s="3" t="s">
        <v>10</v>
      </c>
      <c r="G68" s="3">
        <v>129.32</v>
      </c>
      <c r="H68" s="3">
        <v>0</v>
      </c>
      <c r="I68" s="3">
        <v>100</v>
      </c>
      <c r="J68">
        <f t="shared" si="0"/>
        <v>25056.00864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144</v>
      </c>
      <c r="C69" s="3">
        <v>129</v>
      </c>
      <c r="D69" s="3">
        <v>193.75200000000001</v>
      </c>
      <c r="E69" s="3">
        <v>62.972999999999999</v>
      </c>
      <c r="F69" s="3" t="s">
        <v>10</v>
      </c>
      <c r="G69" s="3">
        <v>62.97</v>
      </c>
      <c r="H69" s="3">
        <v>0</v>
      </c>
      <c r="I69" s="3">
        <v>100</v>
      </c>
      <c r="J69">
        <f t="shared" ref="J69:J86" si="2">D69*G69</f>
        <v>12200.56344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145</v>
      </c>
      <c r="C70" s="3">
        <v>133</v>
      </c>
      <c r="D70" s="3">
        <v>65.599999999999994</v>
      </c>
      <c r="E70" s="3">
        <v>30.1</v>
      </c>
      <c r="F70" s="3" t="s">
        <v>19</v>
      </c>
      <c r="G70" s="3">
        <v>30.1</v>
      </c>
      <c r="H70" s="3">
        <v>0</v>
      </c>
      <c r="I70" s="3">
        <v>100</v>
      </c>
      <c r="J70">
        <f t="shared" si="2"/>
        <v>1974.56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146</v>
      </c>
      <c r="C71" s="3">
        <v>137</v>
      </c>
      <c r="D71" s="3">
        <v>65.599999999999994</v>
      </c>
      <c r="E71" s="3">
        <v>66.89</v>
      </c>
      <c r="F71" s="3" t="s">
        <v>19</v>
      </c>
      <c r="G71" s="3">
        <v>66.89</v>
      </c>
      <c r="H71" s="3">
        <v>0</v>
      </c>
      <c r="I71" s="3">
        <v>100</v>
      </c>
      <c r="J71">
        <f t="shared" si="2"/>
        <v>4387.9839999999995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276</v>
      </c>
      <c r="C72" s="3">
        <v>138</v>
      </c>
      <c r="D72" s="3">
        <v>161.46</v>
      </c>
      <c r="E72" s="3">
        <v>0.5</v>
      </c>
      <c r="F72" s="3" t="s">
        <v>10</v>
      </c>
      <c r="G72" s="3">
        <v>0.5</v>
      </c>
      <c r="H72" s="3">
        <v>0</v>
      </c>
      <c r="I72" s="3">
        <v>100</v>
      </c>
      <c r="J72">
        <f t="shared" si="2"/>
        <v>80.73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310</v>
      </c>
      <c r="C73" s="3">
        <v>139</v>
      </c>
      <c r="D73" s="3">
        <v>35</v>
      </c>
      <c r="E73" s="3">
        <v>268.5</v>
      </c>
      <c r="F73" s="3" t="s">
        <v>10</v>
      </c>
      <c r="G73" s="3">
        <v>268.5</v>
      </c>
      <c r="H73" s="3">
        <v>0</v>
      </c>
      <c r="I73" s="3">
        <v>100</v>
      </c>
      <c r="J73">
        <f t="shared" si="2"/>
        <v>9397.5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147</v>
      </c>
      <c r="C74" s="3">
        <v>140</v>
      </c>
      <c r="D74" s="3">
        <v>10.76</v>
      </c>
      <c r="E74" s="3">
        <v>197</v>
      </c>
      <c r="F74" s="3" t="s">
        <v>10</v>
      </c>
      <c r="G74" s="3">
        <v>197</v>
      </c>
      <c r="H74" s="3">
        <v>0</v>
      </c>
      <c r="I74" s="3">
        <v>100</v>
      </c>
      <c r="J74">
        <f t="shared" si="2"/>
        <v>2119.7199999999998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148</v>
      </c>
      <c r="C75" s="3">
        <v>142</v>
      </c>
      <c r="D75" s="3">
        <v>139.93199999999999</v>
      </c>
      <c r="E75" s="3">
        <v>59.84</v>
      </c>
      <c r="F75" s="3" t="s">
        <v>10</v>
      </c>
      <c r="G75" s="3">
        <v>59.84</v>
      </c>
      <c r="H75" s="3">
        <v>0</v>
      </c>
      <c r="I75" s="3">
        <v>100</v>
      </c>
      <c r="J75">
        <f t="shared" si="2"/>
        <v>8373.5308800000003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149</v>
      </c>
      <c r="C76" s="3">
        <v>143</v>
      </c>
      <c r="D76" s="3">
        <v>139.93199999999999</v>
      </c>
      <c r="E76" s="3">
        <v>176.74</v>
      </c>
      <c r="F76" s="3" t="s">
        <v>10</v>
      </c>
      <c r="G76" s="3">
        <v>150.22999999999999</v>
      </c>
      <c r="H76" s="3">
        <v>26.51</v>
      </c>
      <c r="I76" s="3">
        <v>85</v>
      </c>
      <c r="J76">
        <f t="shared" si="2"/>
        <v>21021.984359999999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150</v>
      </c>
      <c r="C77" s="3">
        <v>147</v>
      </c>
      <c r="D77" s="3">
        <v>193.75200000000001</v>
      </c>
      <c r="E77" s="3">
        <v>131.565</v>
      </c>
      <c r="F77" s="3" t="s">
        <v>10</v>
      </c>
      <c r="G77" s="3">
        <v>131.57</v>
      </c>
      <c r="H77" s="3">
        <v>0</v>
      </c>
      <c r="I77" s="3">
        <v>100</v>
      </c>
      <c r="J77">
        <f t="shared" si="2"/>
        <v>25491.950639999999</v>
      </c>
      <c r="K77" s="3">
        <v>0</v>
      </c>
      <c r="L77">
        <f t="shared" si="3"/>
        <v>0</v>
      </c>
    </row>
    <row r="78" spans="1:12" x14ac:dyDescent="0.25">
      <c r="A78" s="3" t="s">
        <v>18</v>
      </c>
      <c r="B78" s="3" t="s">
        <v>151</v>
      </c>
      <c r="C78" s="3">
        <v>150</v>
      </c>
      <c r="D78" s="3">
        <v>13500</v>
      </c>
      <c r="E78" s="3">
        <v>1</v>
      </c>
      <c r="F78" s="3" t="s">
        <v>12</v>
      </c>
      <c r="G78" s="3">
        <v>1</v>
      </c>
      <c r="H78" s="3">
        <v>0</v>
      </c>
      <c r="I78" s="3">
        <v>100</v>
      </c>
      <c r="J78">
        <f t="shared" si="2"/>
        <v>13500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152</v>
      </c>
      <c r="C79" s="3">
        <v>151</v>
      </c>
      <c r="D79" s="3">
        <v>139.93199999999999</v>
      </c>
      <c r="E79" s="3">
        <v>81.650000000000006</v>
      </c>
      <c r="F79" s="3" t="s">
        <v>10</v>
      </c>
      <c r="G79" s="3">
        <v>81.650000000000006</v>
      </c>
      <c r="H79" s="3">
        <v>0</v>
      </c>
      <c r="I79" s="3">
        <v>100</v>
      </c>
      <c r="J79">
        <f t="shared" si="2"/>
        <v>11425.4478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153</v>
      </c>
      <c r="C80" s="3">
        <v>152</v>
      </c>
      <c r="D80" s="3">
        <v>139.93199999999999</v>
      </c>
      <c r="E80" s="3">
        <v>228.24</v>
      </c>
      <c r="F80" s="3" t="s">
        <v>10</v>
      </c>
      <c r="G80" s="3">
        <v>228.24</v>
      </c>
      <c r="H80" s="3">
        <v>0</v>
      </c>
      <c r="I80" s="3">
        <v>100</v>
      </c>
      <c r="J80">
        <f t="shared" si="2"/>
        <v>31938.079679999999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153</v>
      </c>
      <c r="C81" s="3">
        <v>152</v>
      </c>
      <c r="D81" s="3">
        <v>139.93199999999999</v>
      </c>
      <c r="E81" s="3">
        <v>22.8</v>
      </c>
      <c r="F81" s="3" t="s">
        <v>10</v>
      </c>
      <c r="G81" s="3">
        <v>22.8</v>
      </c>
      <c r="H81" s="3">
        <v>0</v>
      </c>
      <c r="I81" s="3">
        <v>100</v>
      </c>
      <c r="J81">
        <f t="shared" si="2"/>
        <v>3190.4495999999999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154</v>
      </c>
      <c r="C82" s="3">
        <v>156</v>
      </c>
      <c r="D82" s="3">
        <v>193.75200000000001</v>
      </c>
      <c r="E82" s="3">
        <v>109.17</v>
      </c>
      <c r="F82" s="3" t="s">
        <v>10</v>
      </c>
      <c r="G82" s="3">
        <v>109.17</v>
      </c>
      <c r="H82" s="3">
        <v>0</v>
      </c>
      <c r="I82" s="3">
        <v>100</v>
      </c>
      <c r="J82">
        <f t="shared" si="2"/>
        <v>21151.905840000003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155</v>
      </c>
      <c r="C83" s="3">
        <v>160</v>
      </c>
      <c r="D83" s="3">
        <v>139.93199999999999</v>
      </c>
      <c r="E83" s="3">
        <v>9.76</v>
      </c>
      <c r="F83" s="3" t="s">
        <v>10</v>
      </c>
      <c r="G83" s="3">
        <v>9.76</v>
      </c>
      <c r="H83" s="3">
        <v>0</v>
      </c>
      <c r="I83" s="3">
        <v>100</v>
      </c>
      <c r="J83">
        <f t="shared" si="2"/>
        <v>1365.7363199999998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156</v>
      </c>
      <c r="C84" s="3">
        <v>161</v>
      </c>
      <c r="D84" s="3">
        <v>139.93199999999999</v>
      </c>
      <c r="E84" s="3">
        <v>34.159999999999997</v>
      </c>
      <c r="F84" s="3" t="s">
        <v>10</v>
      </c>
      <c r="G84" s="3">
        <v>34.159999999999997</v>
      </c>
      <c r="H84" s="3">
        <v>0</v>
      </c>
      <c r="I84" s="3">
        <v>100</v>
      </c>
      <c r="J84">
        <f t="shared" si="2"/>
        <v>4780.077119999999</v>
      </c>
      <c r="K84" s="3">
        <v>0</v>
      </c>
      <c r="L84">
        <f t="shared" si="3"/>
        <v>0</v>
      </c>
    </row>
    <row r="85" spans="1:12" x14ac:dyDescent="0.25">
      <c r="A85" s="3" t="s">
        <v>50</v>
      </c>
      <c r="B85" s="3" t="s">
        <v>157</v>
      </c>
      <c r="C85" s="3">
        <v>165</v>
      </c>
      <c r="D85" s="3">
        <v>193.75200000000001</v>
      </c>
      <c r="E85" s="3">
        <v>99.15</v>
      </c>
      <c r="F85" s="3" t="s">
        <v>10</v>
      </c>
      <c r="G85" s="3">
        <v>99.15</v>
      </c>
      <c r="H85" s="3">
        <v>0</v>
      </c>
      <c r="I85" s="3">
        <v>100</v>
      </c>
      <c r="J85">
        <f t="shared" si="2"/>
        <v>19210.510800000004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158</v>
      </c>
      <c r="C86" s="3">
        <v>168</v>
      </c>
      <c r="D86" s="3">
        <v>215.28</v>
      </c>
      <c r="E86" s="3">
        <v>163.89099999999999</v>
      </c>
      <c r="F86" s="3" t="s">
        <v>10</v>
      </c>
      <c r="G86" s="3">
        <v>163.89</v>
      </c>
      <c r="H86" s="3">
        <v>0</v>
      </c>
      <c r="I86" s="3">
        <v>100</v>
      </c>
      <c r="J86">
        <f t="shared" si="2"/>
        <v>35282.239199999996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159</v>
      </c>
      <c r="C87" s="3">
        <v>170</v>
      </c>
      <c r="D87" s="3">
        <v>215.28</v>
      </c>
      <c r="E87" s="3">
        <v>16.007999999999999</v>
      </c>
      <c r="F87" s="3" t="s">
        <v>10</v>
      </c>
      <c r="G87" s="3">
        <v>16.010000000000002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160</v>
      </c>
      <c r="C88" s="3">
        <v>173</v>
      </c>
      <c r="D88" s="3">
        <v>107.64</v>
      </c>
      <c r="E88" s="3">
        <v>24.667000000000002</v>
      </c>
      <c r="F88" s="3" t="s">
        <v>10</v>
      </c>
      <c r="G88" s="3">
        <v>24.67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161</v>
      </c>
      <c r="C89" s="3">
        <v>174</v>
      </c>
      <c r="D89" s="3">
        <v>215.28</v>
      </c>
      <c r="E89" s="3">
        <v>78.421000000000006</v>
      </c>
      <c r="F89" s="3" t="s">
        <v>10</v>
      </c>
      <c r="G89" s="3">
        <v>78.42</v>
      </c>
      <c r="H89" s="3">
        <v>0</v>
      </c>
      <c r="I89" s="3">
        <v>100</v>
      </c>
    </row>
    <row r="90" spans="1:12" x14ac:dyDescent="0.25">
      <c r="A90" s="3" t="s">
        <v>20</v>
      </c>
      <c r="B90" s="3" t="s">
        <v>162</v>
      </c>
      <c r="C90" s="3">
        <v>178</v>
      </c>
      <c r="D90" s="3">
        <v>107.64</v>
      </c>
      <c r="E90" s="3">
        <v>103.08799999999999</v>
      </c>
      <c r="F90" s="3" t="s">
        <v>10</v>
      </c>
      <c r="G90" s="3">
        <v>0</v>
      </c>
      <c r="H90" s="3">
        <v>103.09</v>
      </c>
      <c r="I90" s="3">
        <v>0</v>
      </c>
    </row>
    <row r="91" spans="1:12" x14ac:dyDescent="0.25">
      <c r="A91" s="3" t="s">
        <v>20</v>
      </c>
      <c r="B91" s="3" t="s">
        <v>163</v>
      </c>
      <c r="C91" s="3">
        <v>180</v>
      </c>
      <c r="D91" s="3">
        <v>200</v>
      </c>
      <c r="E91" s="3">
        <v>16</v>
      </c>
      <c r="F91" s="3" t="s">
        <v>13</v>
      </c>
      <c r="G91" s="3">
        <v>0</v>
      </c>
      <c r="H91" s="3">
        <v>16</v>
      </c>
      <c r="I91" s="3">
        <v>0</v>
      </c>
    </row>
    <row r="92" spans="1:12" x14ac:dyDescent="0.25">
      <c r="A92" s="3" t="s">
        <v>21</v>
      </c>
      <c r="B92" s="3" t="s">
        <v>164</v>
      </c>
      <c r="C92" s="3">
        <v>183</v>
      </c>
      <c r="D92" s="3">
        <v>215.28</v>
      </c>
      <c r="E92" s="3">
        <v>19.974</v>
      </c>
      <c r="F92" s="3" t="s">
        <v>10</v>
      </c>
      <c r="G92" s="3">
        <v>19.97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165</v>
      </c>
      <c r="C93" s="3">
        <v>185</v>
      </c>
      <c r="D93" s="3">
        <v>96.88</v>
      </c>
      <c r="E93" s="3">
        <v>61.966000000000001</v>
      </c>
      <c r="F93" s="3" t="s">
        <v>10</v>
      </c>
      <c r="G93" s="3">
        <v>61.97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326</v>
      </c>
      <c r="C94" s="3">
        <v>186</v>
      </c>
      <c r="D94" s="3">
        <v>16.149999999999999</v>
      </c>
      <c r="E94" s="3">
        <v>345.50400000000002</v>
      </c>
      <c r="F94" s="3" t="s">
        <v>10</v>
      </c>
      <c r="G94" s="3">
        <v>345.5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327</v>
      </c>
      <c r="C95" s="3">
        <v>190</v>
      </c>
      <c r="D95" s="3">
        <v>32.292000000000002</v>
      </c>
      <c r="E95" s="3">
        <v>345.50400000000002</v>
      </c>
      <c r="F95" s="3" t="s">
        <v>10</v>
      </c>
      <c r="G95" s="3">
        <v>345.5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169</v>
      </c>
      <c r="C96" s="3">
        <v>191</v>
      </c>
      <c r="D96" s="3">
        <v>16.149999999999999</v>
      </c>
      <c r="E96" s="3">
        <v>58.07</v>
      </c>
      <c r="F96" s="3" t="s">
        <v>10</v>
      </c>
      <c r="G96" s="3">
        <v>58.07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170</v>
      </c>
      <c r="C97" s="3">
        <v>192</v>
      </c>
      <c r="D97" s="3">
        <v>48.438000000000002</v>
      </c>
      <c r="E97" s="3">
        <v>524.43299999999999</v>
      </c>
      <c r="F97" s="3" t="s">
        <v>10</v>
      </c>
      <c r="G97" s="3">
        <v>524.42999999999995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171</v>
      </c>
      <c r="C98" s="3">
        <v>193</v>
      </c>
      <c r="D98" s="3">
        <v>16.149999999999999</v>
      </c>
      <c r="E98" s="3">
        <v>535.5</v>
      </c>
      <c r="F98" s="3" t="s">
        <v>10</v>
      </c>
      <c r="G98" s="3">
        <v>535.5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172</v>
      </c>
      <c r="C99" s="3">
        <v>194</v>
      </c>
      <c r="D99" s="3">
        <v>26.91</v>
      </c>
      <c r="E99" s="3">
        <v>541.24900000000002</v>
      </c>
      <c r="F99" s="3" t="s">
        <v>10</v>
      </c>
      <c r="G99" s="3">
        <v>541.25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173</v>
      </c>
      <c r="C100" s="3">
        <v>215</v>
      </c>
      <c r="D100" s="3">
        <v>301.392</v>
      </c>
      <c r="E100" s="3">
        <v>19.14</v>
      </c>
      <c r="F100" s="3" t="s">
        <v>10</v>
      </c>
      <c r="G100" s="3">
        <v>19.14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232</v>
      </c>
      <c r="C101" s="3">
        <v>217</v>
      </c>
      <c r="D101" s="3">
        <v>450</v>
      </c>
      <c r="E101" s="3">
        <v>2</v>
      </c>
      <c r="F101" s="3" t="s">
        <v>13</v>
      </c>
      <c r="G101" s="3">
        <v>2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174</v>
      </c>
      <c r="C102" s="3">
        <v>218</v>
      </c>
      <c r="D102" s="3">
        <v>350</v>
      </c>
      <c r="E102" s="3">
        <v>16</v>
      </c>
      <c r="F102" s="3" t="s">
        <v>13</v>
      </c>
      <c r="G102" s="3">
        <v>8</v>
      </c>
      <c r="H102" s="3">
        <v>8</v>
      </c>
      <c r="I102" s="3" t="e">
        <v>#VALUE!</v>
      </c>
    </row>
    <row r="103" spans="1:9" x14ac:dyDescent="0.25">
      <c r="A103" s="3" t="s">
        <v>22</v>
      </c>
      <c r="B103" s="3" t="s">
        <v>175</v>
      </c>
      <c r="C103" s="3">
        <v>219</v>
      </c>
      <c r="D103" s="3">
        <v>82</v>
      </c>
      <c r="E103" s="3">
        <v>37.81</v>
      </c>
      <c r="F103" s="3" t="s">
        <v>19</v>
      </c>
      <c r="G103" s="3">
        <v>37.81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176</v>
      </c>
      <c r="C104" s="3">
        <v>220</v>
      </c>
      <c r="D104" s="3">
        <v>32.799999999999997</v>
      </c>
      <c r="E104" s="3">
        <v>108.232</v>
      </c>
      <c r="F104" s="3" t="s">
        <v>19</v>
      </c>
      <c r="G104" s="3">
        <v>108.23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177</v>
      </c>
      <c r="C105" s="3">
        <v>221</v>
      </c>
      <c r="D105" s="3">
        <v>131.19999999999999</v>
      </c>
      <c r="E105" s="3">
        <v>34.15</v>
      </c>
      <c r="F105" s="3" t="s">
        <v>19</v>
      </c>
      <c r="G105" s="3">
        <v>34.15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179</v>
      </c>
      <c r="C106" s="3">
        <v>224</v>
      </c>
      <c r="D106" s="3">
        <v>183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180</v>
      </c>
      <c r="C107" s="3">
        <v>225</v>
      </c>
      <c r="D107" s="3">
        <v>49.2</v>
      </c>
      <c r="E107" s="3">
        <v>47.42</v>
      </c>
      <c r="F107" s="3" t="s">
        <v>19</v>
      </c>
      <c r="G107" s="3">
        <v>47.42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181</v>
      </c>
      <c r="C108" s="3">
        <v>226</v>
      </c>
      <c r="D108" s="3">
        <v>183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182</v>
      </c>
      <c r="C109" s="3">
        <v>227</v>
      </c>
      <c r="D109" s="3">
        <v>49.2</v>
      </c>
      <c r="E109" s="3">
        <v>35.755000000000003</v>
      </c>
      <c r="F109" s="3" t="s">
        <v>19</v>
      </c>
      <c r="G109" s="3">
        <v>35.76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183</v>
      </c>
      <c r="C110" s="3">
        <v>228</v>
      </c>
      <c r="D110" s="3">
        <v>183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184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185</v>
      </c>
      <c r="C112" s="3">
        <v>230</v>
      </c>
      <c r="D112" s="3">
        <v>183</v>
      </c>
      <c r="E112" s="3">
        <v>8.92</v>
      </c>
      <c r="F112" s="3" t="s">
        <v>10</v>
      </c>
      <c r="G112" s="3">
        <v>8.92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186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19.18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187</v>
      </c>
      <c r="C114" s="3">
        <v>232</v>
      </c>
      <c r="D114" s="3">
        <v>183</v>
      </c>
      <c r="E114" s="3">
        <v>5.5590000000000002</v>
      </c>
      <c r="F114" s="3" t="s">
        <v>10</v>
      </c>
      <c r="G114" s="3">
        <v>5.56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188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189</v>
      </c>
      <c r="C116" s="3">
        <v>234</v>
      </c>
      <c r="D116" s="3">
        <v>183</v>
      </c>
      <c r="E116" s="3">
        <v>15.422000000000001</v>
      </c>
      <c r="F116" s="3" t="s">
        <v>10</v>
      </c>
      <c r="G116" s="3">
        <v>15.42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190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191</v>
      </c>
      <c r="C118" s="3">
        <v>237</v>
      </c>
      <c r="D118" s="3">
        <v>183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192</v>
      </c>
      <c r="C119" s="3">
        <v>238</v>
      </c>
      <c r="D119" s="3">
        <v>183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193</v>
      </c>
      <c r="C120" s="3">
        <v>239</v>
      </c>
      <c r="D120" s="3">
        <v>183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194</v>
      </c>
      <c r="C121" s="3">
        <v>240</v>
      </c>
      <c r="D121" s="3">
        <v>183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195</v>
      </c>
      <c r="C122" s="3">
        <v>243</v>
      </c>
      <c r="D122" s="3">
        <v>64.58</v>
      </c>
      <c r="E122" s="3">
        <v>126.121</v>
      </c>
      <c r="F122" s="3" t="s">
        <v>10</v>
      </c>
      <c r="G122" s="3">
        <v>126.12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246</v>
      </c>
      <c r="D123" s="3">
        <v>14000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273</v>
      </c>
      <c r="C124" s="3">
        <v>247</v>
      </c>
      <c r="D124" s="3">
        <v>600</v>
      </c>
      <c r="E124" s="3">
        <v>1</v>
      </c>
      <c r="F124" s="3" t="s">
        <v>13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9000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199</v>
      </c>
      <c r="C127" s="3">
        <v>251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253</v>
      </c>
      <c r="D128" s="3">
        <v>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202</v>
      </c>
      <c r="C131" s="3">
        <v>257</v>
      </c>
      <c r="D131" s="3">
        <v>1800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203</v>
      </c>
      <c r="C132" s="3">
        <v>258</v>
      </c>
      <c r="D132" s="3">
        <v>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26</v>
      </c>
      <c r="B133" s="3" t="s">
        <v>204</v>
      </c>
      <c r="C133" s="3">
        <v>260</v>
      </c>
      <c r="D133" s="3">
        <v>5536.3594000000003</v>
      </c>
      <c r="E133" s="3">
        <v>29.03687</v>
      </c>
      <c r="F133" s="3" t="s">
        <v>19</v>
      </c>
      <c r="G133" s="3">
        <v>29.04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206</v>
      </c>
      <c r="C134" s="3">
        <v>263</v>
      </c>
      <c r="D134" s="3">
        <v>14832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21</v>
      </c>
      <c r="B141" s="3" t="s">
        <v>570</v>
      </c>
      <c r="C141" s="3">
        <v>355</v>
      </c>
      <c r="D141" s="3">
        <v>147.4522</v>
      </c>
      <c r="E141" s="3">
        <v>47.472999999999999</v>
      </c>
      <c r="F141" s="3" t="s">
        <v>23</v>
      </c>
      <c r="G141" s="3">
        <v>47.47</v>
      </c>
      <c r="H141" s="3">
        <v>0</v>
      </c>
      <c r="I141" s="3">
        <v>100</v>
      </c>
    </row>
    <row r="142" spans="1:9" x14ac:dyDescent="0.25">
      <c r="A142" s="3" t="s">
        <v>18</v>
      </c>
      <c r="B142" s="3" t="s">
        <v>229</v>
      </c>
      <c r="C142" s="3">
        <v>406</v>
      </c>
      <c r="D142" s="3">
        <v>5456.4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230</v>
      </c>
      <c r="C143" s="3">
        <v>407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16</v>
      </c>
      <c r="D14" s="3">
        <v>141.12</v>
      </c>
      <c r="E14" s="3">
        <v>7.95</v>
      </c>
      <c r="F14" s="3" t="s">
        <v>14</v>
      </c>
      <c r="G14" s="3">
        <v>7.95</v>
      </c>
      <c r="H14" s="3">
        <v>0</v>
      </c>
      <c r="I14" s="3">
        <v>100</v>
      </c>
      <c r="J14">
        <f t="shared" si="0"/>
        <v>1121.904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23</v>
      </c>
      <c r="D20" s="3">
        <v>7000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1890.0000000000002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24</v>
      </c>
      <c r="D21" s="3">
        <v>7000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2940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25</v>
      </c>
      <c r="D22" s="3">
        <v>7000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3710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26</v>
      </c>
      <c r="D23" s="3">
        <v>7000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3430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29</v>
      </c>
      <c r="D24" s="3">
        <v>7000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32</v>
      </c>
      <c r="D25" s="3">
        <v>7000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1260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35</v>
      </c>
      <c r="D26" s="3">
        <v>7000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910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47</v>
      </c>
      <c r="D33" s="3">
        <v>301.392</v>
      </c>
      <c r="E33" s="3">
        <v>15.17</v>
      </c>
      <c r="F33" s="3" t="s">
        <v>10</v>
      </c>
      <c r="G33" s="3">
        <v>15.17</v>
      </c>
      <c r="H33" s="3">
        <v>0</v>
      </c>
      <c r="I33" s="3">
        <v>100</v>
      </c>
      <c r="J33">
        <f t="shared" si="0"/>
        <v>4572.1166400000002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3290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6160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1260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16.190000000000001</v>
      </c>
      <c r="H49" s="3">
        <v>0</v>
      </c>
      <c r="I49" s="3">
        <v>100</v>
      </c>
      <c r="J49">
        <f t="shared" si="0"/>
        <v>4879.5364800000007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910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1330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3.5</v>
      </c>
      <c r="F59" s="3" t="s">
        <v>10</v>
      </c>
      <c r="G59" s="3">
        <v>3.5</v>
      </c>
      <c r="H59" s="3">
        <v>0</v>
      </c>
      <c r="I59" s="3">
        <v>100</v>
      </c>
      <c r="J59">
        <f t="shared" si="0"/>
        <v>1054.8720000000001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108.15</v>
      </c>
      <c r="H65" s="3">
        <v>0</v>
      </c>
      <c r="I65" s="3">
        <v>100</v>
      </c>
      <c r="J65">
        <f t="shared" si="0"/>
        <v>20954.278800000004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133.76</v>
      </c>
      <c r="H66" s="3">
        <v>0</v>
      </c>
      <c r="I66" s="3">
        <v>100</v>
      </c>
      <c r="J66">
        <f t="shared" si="0"/>
        <v>25916.267520000001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0</v>
      </c>
      <c r="H68" s="3">
        <v>30.1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29</v>
      </c>
      <c r="B69" s="3" t="s">
        <v>146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66.89</v>
      </c>
      <c r="H69" s="3">
        <v>0</v>
      </c>
      <c r="I69" s="3">
        <v>100</v>
      </c>
      <c r="J69">
        <f t="shared" ref="J69:J86" si="2">D69*G69</f>
        <v>4387.9839999999995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0.5</v>
      </c>
      <c r="F70" s="3" t="s">
        <v>10</v>
      </c>
      <c r="G70" s="3">
        <v>0</v>
      </c>
      <c r="H70" s="3">
        <v>0.5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197</v>
      </c>
      <c r="F71" s="3" t="s">
        <v>10</v>
      </c>
      <c r="G71" s="3">
        <v>197</v>
      </c>
      <c r="H71" s="3">
        <v>0</v>
      </c>
      <c r="I71" s="3">
        <v>100</v>
      </c>
      <c r="J71">
        <f t="shared" si="2"/>
        <v>2119.7199999999998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142</v>
      </c>
      <c r="D72" s="3">
        <v>139.93199999999999</v>
      </c>
      <c r="E72" s="3">
        <v>59.84</v>
      </c>
      <c r="F72" s="3" t="s">
        <v>10</v>
      </c>
      <c r="G72" s="3">
        <v>59.84</v>
      </c>
      <c r="H72" s="3">
        <v>0</v>
      </c>
      <c r="I72" s="3">
        <v>100</v>
      </c>
      <c r="J72">
        <f t="shared" si="2"/>
        <v>8373.5308800000003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143</v>
      </c>
      <c r="D73" s="3">
        <v>139.93199999999999</v>
      </c>
      <c r="E73" s="3">
        <v>176.74</v>
      </c>
      <c r="F73" s="3" t="s">
        <v>10</v>
      </c>
      <c r="G73" s="3">
        <v>176.74</v>
      </c>
      <c r="H73" s="3">
        <v>0</v>
      </c>
      <c r="I73" s="3">
        <v>100</v>
      </c>
      <c r="J73">
        <f t="shared" si="2"/>
        <v>24731.581679999999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177.87</v>
      </c>
      <c r="F74" s="3" t="s">
        <v>10</v>
      </c>
      <c r="G74" s="3">
        <v>177.87</v>
      </c>
      <c r="H74" s="3">
        <v>0</v>
      </c>
      <c r="I74" s="3">
        <v>100</v>
      </c>
      <c r="J74">
        <f t="shared" si="2"/>
        <v>34462.668239999999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151</v>
      </c>
      <c r="D76" s="3">
        <v>139.93199999999999</v>
      </c>
      <c r="E76" s="3">
        <v>81.650000000000006</v>
      </c>
      <c r="F76" s="3" t="s">
        <v>10</v>
      </c>
      <c r="G76" s="3">
        <v>81.650000000000006</v>
      </c>
      <c r="H76" s="3">
        <v>0</v>
      </c>
      <c r="I76" s="3">
        <v>100</v>
      </c>
      <c r="J76">
        <f t="shared" si="2"/>
        <v>11425.4478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152</v>
      </c>
      <c r="D77" s="3">
        <v>139.93199999999999</v>
      </c>
      <c r="E77" s="3">
        <v>258.14999999999998</v>
      </c>
      <c r="F77" s="3" t="s">
        <v>10</v>
      </c>
      <c r="G77" s="3">
        <v>258.14999999999998</v>
      </c>
      <c r="H77" s="3">
        <v>0</v>
      </c>
      <c r="I77" s="3">
        <v>100</v>
      </c>
      <c r="J77">
        <f t="shared" si="2"/>
        <v>36123.445799999994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126.32</v>
      </c>
      <c r="F78" s="3" t="s">
        <v>10</v>
      </c>
      <c r="G78" s="3">
        <v>126.32</v>
      </c>
      <c r="H78" s="3">
        <v>0</v>
      </c>
      <c r="I78" s="3">
        <v>100</v>
      </c>
      <c r="J78">
        <f t="shared" si="2"/>
        <v>24474.752639999999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160</v>
      </c>
      <c r="D79" s="3">
        <v>139.93199999999999</v>
      </c>
      <c r="E79" s="3">
        <v>9.76</v>
      </c>
      <c r="F79" s="3" t="s">
        <v>10</v>
      </c>
      <c r="G79" s="3">
        <v>9.76</v>
      </c>
      <c r="H79" s="3">
        <v>0</v>
      </c>
      <c r="I79" s="3">
        <v>100</v>
      </c>
      <c r="J79">
        <f t="shared" si="2"/>
        <v>1365.7363199999998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161</v>
      </c>
      <c r="D80" s="3">
        <v>139.93199999999999</v>
      </c>
      <c r="E80" s="3">
        <v>34.159999999999997</v>
      </c>
      <c r="F80" s="3" t="s">
        <v>10</v>
      </c>
      <c r="G80" s="3">
        <v>34.159999999999997</v>
      </c>
      <c r="H80" s="3">
        <v>0</v>
      </c>
      <c r="I80" s="3">
        <v>100</v>
      </c>
      <c r="J80">
        <f t="shared" si="2"/>
        <v>4780.077119999999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117.1</v>
      </c>
      <c r="F81" s="3" t="s">
        <v>10</v>
      </c>
      <c r="G81" s="3">
        <v>117.1</v>
      </c>
      <c r="H81" s="3">
        <v>0</v>
      </c>
      <c r="I81" s="3">
        <v>100</v>
      </c>
      <c r="J81">
        <f t="shared" si="2"/>
        <v>22688.359199999999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158</v>
      </c>
      <c r="C82" s="3">
        <v>168</v>
      </c>
      <c r="D82" s="3">
        <v>254.03</v>
      </c>
      <c r="E82" s="3">
        <v>160.21</v>
      </c>
      <c r="F82" s="3" t="s">
        <v>10</v>
      </c>
      <c r="G82" s="3">
        <v>160.21</v>
      </c>
      <c r="H82" s="3">
        <v>0</v>
      </c>
      <c r="I82" s="3">
        <v>100</v>
      </c>
      <c r="J82">
        <f t="shared" si="2"/>
        <v>40698.1463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170</v>
      </c>
      <c r="D83" s="3">
        <v>254.03</v>
      </c>
      <c r="E83" s="3">
        <v>18.82</v>
      </c>
      <c r="F83" s="3" t="s">
        <v>10</v>
      </c>
      <c r="G83" s="3">
        <v>18.82</v>
      </c>
      <c r="H83" s="3">
        <v>0</v>
      </c>
      <c r="I83" s="3">
        <v>100</v>
      </c>
      <c r="J83">
        <f t="shared" si="2"/>
        <v>4780.8446000000004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160</v>
      </c>
      <c r="C84" s="3">
        <v>173</v>
      </c>
      <c r="D84" s="3">
        <v>190.52</v>
      </c>
      <c r="E84" s="3">
        <v>14.21</v>
      </c>
      <c r="F84" s="3" t="s">
        <v>10</v>
      </c>
      <c r="G84" s="3">
        <v>14.21</v>
      </c>
      <c r="H84" s="3">
        <v>0</v>
      </c>
      <c r="I84" s="3">
        <v>100</v>
      </c>
      <c r="J84">
        <f t="shared" si="2"/>
        <v>2707.2892000000002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161</v>
      </c>
      <c r="C85" s="3">
        <v>174</v>
      </c>
      <c r="D85" s="3">
        <v>254.03</v>
      </c>
      <c r="E85" s="3">
        <v>65.55</v>
      </c>
      <c r="F85" s="3" t="s">
        <v>10</v>
      </c>
      <c r="G85" s="3">
        <v>65.55</v>
      </c>
      <c r="H85" s="3">
        <v>0</v>
      </c>
      <c r="I85" s="3">
        <v>100</v>
      </c>
      <c r="J85">
        <f t="shared" si="2"/>
        <v>16651.666499999999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178</v>
      </c>
      <c r="D86" s="3">
        <v>254.03</v>
      </c>
      <c r="E86" s="3">
        <v>91.03</v>
      </c>
      <c r="F86" s="3" t="s">
        <v>10</v>
      </c>
      <c r="G86" s="3">
        <v>91.03</v>
      </c>
      <c r="H86" s="3">
        <v>0</v>
      </c>
      <c r="I86" s="3">
        <v>100</v>
      </c>
      <c r="J86">
        <f t="shared" si="2"/>
        <v>23124.350900000001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163</v>
      </c>
      <c r="C87" s="3">
        <v>180</v>
      </c>
      <c r="D87" s="3">
        <v>295</v>
      </c>
      <c r="E87" s="3">
        <v>8</v>
      </c>
      <c r="F87" s="3" t="s">
        <v>13</v>
      </c>
      <c r="G87" s="3">
        <v>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181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184</v>
      </c>
      <c r="D89" s="3">
        <v>96.876000000000005</v>
      </c>
      <c r="E89" s="3">
        <v>61.966000000000001</v>
      </c>
      <c r="F89" s="3" t="s">
        <v>10</v>
      </c>
      <c r="G89" s="3">
        <v>61.97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187</v>
      </c>
      <c r="D90" s="3">
        <v>48.438000000000002</v>
      </c>
      <c r="E90" s="3">
        <v>164.39099999999999</v>
      </c>
      <c r="F90" s="3" t="s">
        <v>10</v>
      </c>
      <c r="G90" s="3">
        <v>0</v>
      </c>
      <c r="H90" s="3">
        <v>164.39</v>
      </c>
      <c r="I90" s="3">
        <v>0</v>
      </c>
    </row>
    <row r="91" spans="1:12" x14ac:dyDescent="0.25">
      <c r="A91" s="3" t="s">
        <v>21</v>
      </c>
      <c r="B91" s="3" t="s">
        <v>167</v>
      </c>
      <c r="C91" s="3">
        <v>188</v>
      </c>
      <c r="D91" s="3">
        <v>48.438000000000002</v>
      </c>
      <c r="E91" s="3">
        <v>104.23399999999999</v>
      </c>
      <c r="F91" s="3" t="s">
        <v>10</v>
      </c>
      <c r="G91" s="3">
        <v>0</v>
      </c>
      <c r="H91" s="3">
        <v>104.23</v>
      </c>
      <c r="I91" s="3">
        <v>0</v>
      </c>
    </row>
    <row r="92" spans="1:12" x14ac:dyDescent="0.25">
      <c r="A92" s="3" t="s">
        <v>21</v>
      </c>
      <c r="B92" s="3" t="s">
        <v>168</v>
      </c>
      <c r="C92" s="3">
        <v>189</v>
      </c>
      <c r="D92" s="3">
        <v>48.438000000000002</v>
      </c>
      <c r="E92" s="3">
        <v>76.87853029</v>
      </c>
      <c r="F92" s="3" t="s">
        <v>10</v>
      </c>
      <c r="G92" s="3">
        <v>76.88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58.07</v>
      </c>
      <c r="F93" s="3" t="s">
        <v>10</v>
      </c>
      <c r="G93" s="3">
        <v>58.07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195</v>
      </c>
      <c r="D94" s="3">
        <v>91.494</v>
      </c>
      <c r="E94" s="3">
        <v>145.11944260000001</v>
      </c>
      <c r="F94" s="3" t="s">
        <v>10</v>
      </c>
      <c r="G94" s="3">
        <v>145.12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199</v>
      </c>
      <c r="D95" s="3">
        <v>91.494</v>
      </c>
      <c r="E95" s="3">
        <v>59.84</v>
      </c>
      <c r="F95" s="3" t="s">
        <v>10</v>
      </c>
      <c r="G95" s="3">
        <v>59.84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202</v>
      </c>
      <c r="D96" s="3">
        <v>91.494</v>
      </c>
      <c r="E96" s="3">
        <v>218.62430320000001</v>
      </c>
      <c r="F96" s="3" t="s">
        <v>10</v>
      </c>
      <c r="G96" s="3">
        <v>218.62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206</v>
      </c>
      <c r="D97" s="3">
        <v>91.494</v>
      </c>
      <c r="E97" s="3">
        <v>81.650000000000006</v>
      </c>
      <c r="F97" s="3" t="s">
        <v>10</v>
      </c>
      <c r="G97" s="3">
        <v>81.650000000000006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91.494</v>
      </c>
      <c r="E98" s="3">
        <v>26.254860650000001</v>
      </c>
      <c r="F98" s="3" t="s">
        <v>10</v>
      </c>
      <c r="G98" s="3">
        <v>26.25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285</v>
      </c>
      <c r="C99" s="3">
        <v>212</v>
      </c>
      <c r="D99" s="3">
        <v>91.494</v>
      </c>
      <c r="E99" s="3">
        <v>9.76</v>
      </c>
      <c r="F99" s="3" t="s">
        <v>10</v>
      </c>
      <c r="G99" s="3">
        <v>9.76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173</v>
      </c>
      <c r="C100" s="3">
        <v>215</v>
      </c>
      <c r="D100" s="3">
        <v>301.392</v>
      </c>
      <c r="E100" s="3">
        <v>19.14</v>
      </c>
      <c r="F100" s="3" t="s">
        <v>10</v>
      </c>
      <c r="G100" s="3">
        <v>19.14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174</v>
      </c>
      <c r="C101" s="3">
        <v>218</v>
      </c>
      <c r="D101" s="3">
        <v>350</v>
      </c>
      <c r="E101" s="3">
        <v>16</v>
      </c>
      <c r="F101" s="3" t="s">
        <v>13</v>
      </c>
      <c r="G101" s="3">
        <v>12</v>
      </c>
      <c r="H101" s="3">
        <v>4</v>
      </c>
      <c r="I101" s="3">
        <v>75</v>
      </c>
    </row>
    <row r="102" spans="1:9" x14ac:dyDescent="0.25">
      <c r="A102" s="3" t="s">
        <v>67</v>
      </c>
      <c r="B102" s="3" t="s">
        <v>175</v>
      </c>
      <c r="C102" s="3">
        <v>219</v>
      </c>
      <c r="D102" s="3">
        <v>82</v>
      </c>
      <c r="E102" s="3">
        <v>37.81</v>
      </c>
      <c r="F102" s="3" t="s">
        <v>19</v>
      </c>
      <c r="G102" s="3">
        <v>37.81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176</v>
      </c>
      <c r="C103" s="3">
        <v>220</v>
      </c>
      <c r="D103" s="3">
        <v>32.799999999999997</v>
      </c>
      <c r="E103" s="3">
        <v>108.232</v>
      </c>
      <c r="F103" s="3" t="s">
        <v>19</v>
      </c>
      <c r="G103" s="3">
        <v>108.23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177</v>
      </c>
      <c r="C104" s="3">
        <v>221</v>
      </c>
      <c r="D104" s="3">
        <v>131.19999999999999</v>
      </c>
      <c r="E104" s="3">
        <v>34.15</v>
      </c>
      <c r="F104" s="3" t="s">
        <v>19</v>
      </c>
      <c r="G104" s="3">
        <v>34.15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178</v>
      </c>
      <c r="C105" s="3">
        <v>222</v>
      </c>
      <c r="D105" s="3">
        <v>1000</v>
      </c>
      <c r="E105" s="3">
        <v>3</v>
      </c>
      <c r="F105" s="3" t="s">
        <v>13</v>
      </c>
      <c r="G105" s="3">
        <v>0</v>
      </c>
      <c r="H105" s="3">
        <v>3</v>
      </c>
      <c r="I105" s="3">
        <v>0</v>
      </c>
    </row>
    <row r="106" spans="1:9" x14ac:dyDescent="0.25">
      <c r="A106" s="3" t="s">
        <v>67</v>
      </c>
      <c r="B106" s="3" t="s">
        <v>179</v>
      </c>
      <c r="C106" s="3">
        <v>224</v>
      </c>
      <c r="D106" s="3">
        <v>183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180</v>
      </c>
      <c r="C107" s="3">
        <v>225</v>
      </c>
      <c r="D107" s="3">
        <v>49.2</v>
      </c>
      <c r="E107" s="3">
        <v>47.42</v>
      </c>
      <c r="F107" s="3" t="s">
        <v>19</v>
      </c>
      <c r="G107" s="3">
        <v>47.42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181</v>
      </c>
      <c r="C108" s="3">
        <v>226</v>
      </c>
      <c r="D108" s="3">
        <v>183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182</v>
      </c>
      <c r="C109" s="3">
        <v>227</v>
      </c>
      <c r="D109" s="3">
        <v>49.2</v>
      </c>
      <c r="E109" s="3">
        <v>35.755000000000003</v>
      </c>
      <c r="F109" s="3" t="s">
        <v>19</v>
      </c>
      <c r="G109" s="3">
        <v>35.76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183</v>
      </c>
      <c r="C110" s="3">
        <v>228</v>
      </c>
      <c r="D110" s="3">
        <v>183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184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185</v>
      </c>
      <c r="C112" s="3">
        <v>230</v>
      </c>
      <c r="D112" s="3">
        <v>183</v>
      </c>
      <c r="E112" s="3">
        <v>8.92</v>
      </c>
      <c r="F112" s="3" t="s">
        <v>10</v>
      </c>
      <c r="G112" s="3">
        <v>0</v>
      </c>
      <c r="H112" s="3">
        <v>8.92</v>
      </c>
      <c r="I112" s="3">
        <v>0</v>
      </c>
    </row>
    <row r="113" spans="1:9" x14ac:dyDescent="0.25">
      <c r="A113" s="3" t="s">
        <v>67</v>
      </c>
      <c r="B113" s="3" t="s">
        <v>186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0</v>
      </c>
      <c r="H113" s="3">
        <v>19.18</v>
      </c>
      <c r="I113" s="3">
        <v>0</v>
      </c>
    </row>
    <row r="114" spans="1:9" x14ac:dyDescent="0.25">
      <c r="A114" s="3" t="s">
        <v>67</v>
      </c>
      <c r="B114" s="3" t="s">
        <v>187</v>
      </c>
      <c r="C114" s="3">
        <v>232</v>
      </c>
      <c r="D114" s="3">
        <v>183</v>
      </c>
      <c r="E114" s="3">
        <v>5.5590000000000002</v>
      </c>
      <c r="F114" s="3" t="s">
        <v>10</v>
      </c>
      <c r="G114" s="3">
        <v>5.55</v>
      </c>
      <c r="H114" s="3">
        <v>0.01</v>
      </c>
      <c r="I114" s="3">
        <v>99.855999999999995</v>
      </c>
    </row>
    <row r="115" spans="1:9" x14ac:dyDescent="0.25">
      <c r="A115" s="3" t="s">
        <v>67</v>
      </c>
      <c r="B115" s="3" t="s">
        <v>188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189</v>
      </c>
      <c r="C116" s="3">
        <v>234</v>
      </c>
      <c r="D116" s="3">
        <v>183</v>
      </c>
      <c r="E116" s="3">
        <v>15.422000000000001</v>
      </c>
      <c r="F116" s="3" t="s">
        <v>10</v>
      </c>
      <c r="G116" s="3">
        <v>0</v>
      </c>
      <c r="H116" s="3">
        <v>15.42</v>
      </c>
      <c r="I116" s="3">
        <v>0</v>
      </c>
    </row>
    <row r="117" spans="1:9" x14ac:dyDescent="0.25">
      <c r="A117" s="3" t="s">
        <v>67</v>
      </c>
      <c r="B117" s="3" t="s">
        <v>190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191</v>
      </c>
      <c r="C118" s="3">
        <v>237</v>
      </c>
      <c r="D118" s="3">
        <v>183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192</v>
      </c>
      <c r="C119" s="3">
        <v>238</v>
      </c>
      <c r="D119" s="3">
        <v>183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193</v>
      </c>
      <c r="C120" s="3">
        <v>239</v>
      </c>
      <c r="D120" s="3">
        <v>183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67</v>
      </c>
      <c r="B121" s="3" t="s">
        <v>194</v>
      </c>
      <c r="C121" s="3">
        <v>240</v>
      </c>
      <c r="D121" s="3">
        <v>183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195</v>
      </c>
      <c r="C122" s="3">
        <v>243</v>
      </c>
      <c r="D122" s="3">
        <v>64.58</v>
      </c>
      <c r="E122" s="3">
        <v>126.121</v>
      </c>
      <c r="F122" s="3" t="s">
        <v>10</v>
      </c>
      <c r="G122" s="3">
        <v>126.12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246</v>
      </c>
      <c r="D123" s="3">
        <v>14000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273</v>
      </c>
      <c r="C124" s="3">
        <v>247</v>
      </c>
      <c r="D124" s="3">
        <v>600</v>
      </c>
      <c r="E124" s="3">
        <v>1</v>
      </c>
      <c r="F124" s="3" t="s">
        <v>13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199</v>
      </c>
      <c r="C127" s="3">
        <v>251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202</v>
      </c>
      <c r="C131" s="3">
        <v>257</v>
      </c>
      <c r="D131" s="3">
        <v>1800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203</v>
      </c>
      <c r="C132" s="3">
        <v>258</v>
      </c>
      <c r="D132" s="3">
        <v>2000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46</v>
      </c>
      <c r="B133" s="3" t="s">
        <v>204</v>
      </c>
      <c r="C133" s="3">
        <v>260</v>
      </c>
      <c r="D133" s="3">
        <v>5535</v>
      </c>
      <c r="E133" s="3">
        <v>23.905999999999999</v>
      </c>
      <c r="F133" s="3" t="s">
        <v>19</v>
      </c>
      <c r="G133" s="3">
        <v>23.3</v>
      </c>
      <c r="H133" s="3">
        <v>0.6</v>
      </c>
      <c r="I133" s="3">
        <v>97.472999999999999</v>
      </c>
    </row>
    <row r="134" spans="1:9" x14ac:dyDescent="0.25">
      <c r="A134" s="3" t="s">
        <v>27</v>
      </c>
      <c r="B134" s="3" t="s">
        <v>205</v>
      </c>
      <c r="C134" s="3">
        <v>262</v>
      </c>
      <c r="D134" s="3">
        <v>450</v>
      </c>
      <c r="E134" s="3">
        <v>3</v>
      </c>
      <c r="F134" s="3" t="s">
        <v>13</v>
      </c>
      <c r="G134" s="3">
        <v>3</v>
      </c>
      <c r="H134" s="3">
        <v>0</v>
      </c>
      <c r="I134" s="3">
        <v>100</v>
      </c>
    </row>
    <row r="135" spans="1:9" x14ac:dyDescent="0.25">
      <c r="A135" s="3" t="s">
        <v>28</v>
      </c>
      <c r="B135" s="3" t="s">
        <v>206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207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209</v>
      </c>
      <c r="C137" s="3">
        <v>270</v>
      </c>
      <c r="D137" s="3">
        <v>250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29</v>
      </c>
      <c r="B138" s="3" t="s">
        <v>210</v>
      </c>
      <c r="C138" s="3">
        <v>272</v>
      </c>
      <c r="D138" s="3">
        <v>12000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233</v>
      </c>
      <c r="C139" s="3">
        <v>273</v>
      </c>
      <c r="D139" s="3">
        <v>1500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211</v>
      </c>
      <c r="C140" s="3">
        <v>274</v>
      </c>
      <c r="D140" s="3">
        <v>225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212</v>
      </c>
      <c r="C141" s="3">
        <v>275</v>
      </c>
      <c r="D141" s="3">
        <v>225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30</v>
      </c>
      <c r="B142" s="3" t="s">
        <v>214</v>
      </c>
      <c r="C142" s="3">
        <v>277</v>
      </c>
      <c r="D142" s="3">
        <v>34</v>
      </c>
      <c r="E142" s="3">
        <v>76.528999999999996</v>
      </c>
      <c r="F142" s="3" t="s">
        <v>31</v>
      </c>
      <c r="G142" s="3">
        <v>76.53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278</v>
      </c>
      <c r="D143" s="3">
        <v>77</v>
      </c>
      <c r="E143" s="3">
        <v>29.302600000000002</v>
      </c>
      <c r="F143" s="3" t="s">
        <v>31</v>
      </c>
      <c r="G143" s="3">
        <v>29.3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279</v>
      </c>
      <c r="D144" s="3">
        <v>23</v>
      </c>
      <c r="E144" s="3">
        <v>66</v>
      </c>
      <c r="F144" s="3" t="s">
        <v>23</v>
      </c>
      <c r="G144" s="3">
        <v>66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217</v>
      </c>
      <c r="C145" s="3">
        <v>280</v>
      </c>
      <c r="D145" s="3">
        <v>151</v>
      </c>
      <c r="E145" s="3">
        <v>17.375499999999999</v>
      </c>
      <c r="F145" s="3" t="s">
        <v>31</v>
      </c>
      <c r="G145" s="3">
        <v>17.38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218</v>
      </c>
      <c r="C146" s="3">
        <v>282</v>
      </c>
      <c r="D146" s="3">
        <v>350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32</v>
      </c>
      <c r="B147" s="3" t="s">
        <v>218</v>
      </c>
      <c r="C147" s="3">
        <v>282</v>
      </c>
      <c r="D147" s="3">
        <v>300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219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3:L14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91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92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93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270</v>
      </c>
      <c r="C10" s="3">
        <v>15</v>
      </c>
      <c r="D10" s="3">
        <v>43</v>
      </c>
      <c r="E10" s="3">
        <v>68.67</v>
      </c>
      <c r="F10" s="3" t="s">
        <v>10</v>
      </c>
      <c r="G10" s="3">
        <v>68.67</v>
      </c>
      <c r="H10" s="3">
        <v>0</v>
      </c>
      <c r="I10" s="3">
        <v>100</v>
      </c>
      <c r="J10">
        <f t="shared" si="0"/>
        <v>2952.81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94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0.56999999999999995</v>
      </c>
      <c r="H11" s="3">
        <v>5.01</v>
      </c>
      <c r="I11" s="3">
        <v>10.254</v>
      </c>
      <c r="J11">
        <f t="shared" si="0"/>
        <v>80.438400000000001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95</v>
      </c>
      <c r="C14" s="3">
        <v>20</v>
      </c>
      <c r="D14" s="3">
        <v>1000</v>
      </c>
      <c r="E14" s="3">
        <v>3.351</v>
      </c>
      <c r="F14" s="3" t="s">
        <v>14</v>
      </c>
      <c r="G14" s="3">
        <v>3.35</v>
      </c>
      <c r="H14" s="3">
        <v>0</v>
      </c>
      <c r="I14" s="3">
        <v>100</v>
      </c>
      <c r="J14">
        <f t="shared" si="0"/>
        <v>3350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96</v>
      </c>
      <c r="C15" s="3">
        <v>21</v>
      </c>
      <c r="D15" s="3">
        <v>1000</v>
      </c>
      <c r="E15" s="3">
        <v>2.6680000000000001</v>
      </c>
      <c r="F15" s="3" t="s">
        <v>14</v>
      </c>
      <c r="G15" s="3">
        <v>2.67</v>
      </c>
      <c r="H15" s="3">
        <v>0</v>
      </c>
      <c r="I15" s="3">
        <v>100</v>
      </c>
      <c r="J15">
        <f t="shared" si="0"/>
        <v>2670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97</v>
      </c>
      <c r="C16" s="3">
        <v>22</v>
      </c>
      <c r="D16" s="3">
        <v>1000</v>
      </c>
      <c r="E16" s="3">
        <v>6.867</v>
      </c>
      <c r="F16" s="3" t="s">
        <v>14</v>
      </c>
      <c r="G16" s="3">
        <v>6.87</v>
      </c>
      <c r="H16" s="3">
        <v>0</v>
      </c>
      <c r="I16" s="3">
        <v>100</v>
      </c>
      <c r="J16">
        <f t="shared" si="0"/>
        <v>6870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98</v>
      </c>
      <c r="C17" s="3">
        <v>23</v>
      </c>
      <c r="D17" s="3">
        <v>7000</v>
      </c>
      <c r="E17" s="3">
        <v>0.27</v>
      </c>
      <c r="F17" s="3" t="s">
        <v>16</v>
      </c>
      <c r="G17" s="3">
        <v>0.27</v>
      </c>
      <c r="H17" s="3">
        <v>0</v>
      </c>
      <c r="I17" s="3">
        <v>100</v>
      </c>
      <c r="J17">
        <f t="shared" si="0"/>
        <v>1890.0000000000002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99</v>
      </c>
      <c r="C18" s="3">
        <v>24</v>
      </c>
      <c r="D18" s="3">
        <v>7000</v>
      </c>
      <c r="E18" s="3">
        <v>0.42</v>
      </c>
      <c r="F18" s="3" t="s">
        <v>16</v>
      </c>
      <c r="G18" s="3">
        <v>0.42</v>
      </c>
      <c r="H18" s="3">
        <v>0</v>
      </c>
      <c r="I18" s="3">
        <v>100</v>
      </c>
      <c r="J18">
        <f t="shared" si="0"/>
        <v>2940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100</v>
      </c>
      <c r="C19" s="3">
        <v>25</v>
      </c>
      <c r="D19" s="3">
        <v>7000</v>
      </c>
      <c r="E19" s="3">
        <v>0.53</v>
      </c>
      <c r="F19" s="3" t="s">
        <v>16</v>
      </c>
      <c r="G19" s="3">
        <v>0.53</v>
      </c>
      <c r="H19" s="3">
        <v>0</v>
      </c>
      <c r="I19" s="3">
        <v>100</v>
      </c>
      <c r="J19">
        <f t="shared" si="0"/>
        <v>3710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101</v>
      </c>
      <c r="C20" s="3">
        <v>26</v>
      </c>
      <c r="D20" s="3">
        <v>7000</v>
      </c>
      <c r="E20" s="3">
        <v>0.49</v>
      </c>
      <c r="F20" s="3" t="s">
        <v>16</v>
      </c>
      <c r="G20" s="3">
        <v>0.49</v>
      </c>
      <c r="H20" s="3">
        <v>0</v>
      </c>
      <c r="I20" s="3">
        <v>100</v>
      </c>
      <c r="J20">
        <f t="shared" si="0"/>
        <v>3430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102</v>
      </c>
      <c r="C21" s="3">
        <v>29</v>
      </c>
      <c r="D21" s="3">
        <v>7000</v>
      </c>
      <c r="E21" s="3">
        <v>1.2</v>
      </c>
      <c r="F21" s="3" t="s">
        <v>16</v>
      </c>
      <c r="G21" s="3">
        <v>1.2</v>
      </c>
      <c r="H21" s="3">
        <v>0</v>
      </c>
      <c r="I21" s="3">
        <v>100</v>
      </c>
      <c r="J21">
        <f t="shared" si="0"/>
        <v>8400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103</v>
      </c>
      <c r="C22" s="3">
        <v>32</v>
      </c>
      <c r="D22" s="3">
        <v>7000</v>
      </c>
      <c r="E22" s="3">
        <v>0.18</v>
      </c>
      <c r="F22" s="3" t="s">
        <v>16</v>
      </c>
      <c r="G22" s="3">
        <v>0.18</v>
      </c>
      <c r="H22" s="3">
        <v>0</v>
      </c>
      <c r="I22" s="3">
        <v>100</v>
      </c>
      <c r="J22">
        <f t="shared" si="0"/>
        <v>1260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104</v>
      </c>
      <c r="C23" s="3">
        <v>35</v>
      </c>
      <c r="D23" s="3">
        <v>7000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910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105</v>
      </c>
      <c r="C24" s="3">
        <v>41</v>
      </c>
      <c r="D24" s="3">
        <v>301.392</v>
      </c>
      <c r="E24" s="3">
        <v>27.44</v>
      </c>
      <c r="F24" s="3" t="s">
        <v>10</v>
      </c>
      <c r="G24" s="3">
        <v>27.44</v>
      </c>
      <c r="H24" s="3">
        <v>0</v>
      </c>
      <c r="I24" s="3">
        <v>100</v>
      </c>
      <c r="J24">
        <f t="shared" si="0"/>
        <v>8270.1964800000005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106</v>
      </c>
      <c r="C25" s="3">
        <v>42</v>
      </c>
      <c r="D25" s="3">
        <v>301.392</v>
      </c>
      <c r="E25" s="3">
        <v>25.77</v>
      </c>
      <c r="F25" s="3" t="s">
        <v>10</v>
      </c>
      <c r="G25" s="3">
        <v>25.77</v>
      </c>
      <c r="H25" s="3">
        <v>0</v>
      </c>
      <c r="I25" s="3">
        <v>100</v>
      </c>
      <c r="J25">
        <f t="shared" si="0"/>
        <v>7766.8718399999998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107</v>
      </c>
      <c r="C26" s="3">
        <v>43</v>
      </c>
      <c r="D26" s="3">
        <v>301.392</v>
      </c>
      <c r="E26" s="3">
        <v>57.78</v>
      </c>
      <c r="F26" s="3" t="s">
        <v>10</v>
      </c>
      <c r="G26" s="3">
        <v>57.78</v>
      </c>
      <c r="H26" s="3">
        <v>0</v>
      </c>
      <c r="I26" s="3">
        <v>100</v>
      </c>
      <c r="J26">
        <f t="shared" si="0"/>
        <v>17414.429759999999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108</v>
      </c>
      <c r="C27" s="3">
        <v>44</v>
      </c>
      <c r="D27" s="3">
        <v>301.392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13653.057599999998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109</v>
      </c>
      <c r="C28" s="3">
        <v>45</v>
      </c>
      <c r="D28" s="3">
        <v>301.392</v>
      </c>
      <c r="E28" s="3">
        <v>129.11000000000001</v>
      </c>
      <c r="F28" s="3" t="s">
        <v>10</v>
      </c>
      <c r="G28" s="3">
        <v>129.11000000000001</v>
      </c>
      <c r="H28" s="3">
        <v>0</v>
      </c>
      <c r="I28" s="3">
        <v>100</v>
      </c>
      <c r="J28">
        <f t="shared" si="0"/>
        <v>38912.721120000002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110</v>
      </c>
      <c r="C29" s="3">
        <v>46</v>
      </c>
      <c r="D29" s="3">
        <v>301.392</v>
      </c>
      <c r="E29" s="3">
        <v>12.27</v>
      </c>
      <c r="F29" s="3" t="s">
        <v>10</v>
      </c>
      <c r="G29" s="3">
        <v>12.27</v>
      </c>
      <c r="H29" s="3">
        <v>0</v>
      </c>
      <c r="I29" s="3">
        <v>100</v>
      </c>
      <c r="J29">
        <f t="shared" si="0"/>
        <v>3698.0798399999999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111</v>
      </c>
      <c r="C30" s="3">
        <v>47</v>
      </c>
      <c r="D30" s="3">
        <v>301.392</v>
      </c>
      <c r="E30" s="3">
        <v>15.17</v>
      </c>
      <c r="F30" s="3" t="s">
        <v>10</v>
      </c>
      <c r="G30" s="3">
        <v>15.17</v>
      </c>
      <c r="H30" s="3">
        <v>0</v>
      </c>
      <c r="I30" s="3">
        <v>100</v>
      </c>
      <c r="J30">
        <f t="shared" si="0"/>
        <v>4572.1166400000002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112</v>
      </c>
      <c r="C31" s="3">
        <v>50</v>
      </c>
      <c r="D31" s="3">
        <v>225</v>
      </c>
      <c r="E31" s="3">
        <v>9.08</v>
      </c>
      <c r="F31" s="3" t="s">
        <v>14</v>
      </c>
      <c r="G31" s="3">
        <v>9.08</v>
      </c>
      <c r="H31" s="3">
        <v>0</v>
      </c>
      <c r="I31" s="3">
        <v>100</v>
      </c>
      <c r="J31">
        <f t="shared" si="0"/>
        <v>2043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113</v>
      </c>
      <c r="C32" s="3">
        <v>51</v>
      </c>
      <c r="D32" s="3">
        <v>1500</v>
      </c>
      <c r="E32" s="3">
        <v>1.7</v>
      </c>
      <c r="F32" s="3" t="s">
        <v>14</v>
      </c>
      <c r="G32" s="3">
        <v>1.7</v>
      </c>
      <c r="H32" s="3">
        <v>0</v>
      </c>
      <c r="I32" s="3">
        <v>100</v>
      </c>
      <c r="J32">
        <f t="shared" si="0"/>
        <v>2550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114</v>
      </c>
      <c r="C33" s="3">
        <v>53</v>
      </c>
      <c r="D33" s="3">
        <v>900</v>
      </c>
      <c r="E33" s="3">
        <v>4</v>
      </c>
      <c r="F33" s="3" t="s">
        <v>14</v>
      </c>
      <c r="G33" s="3">
        <v>4</v>
      </c>
      <c r="H33" s="3">
        <v>0</v>
      </c>
      <c r="I33" s="3">
        <v>100</v>
      </c>
      <c r="J33">
        <f t="shared" si="0"/>
        <v>3600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115</v>
      </c>
      <c r="C34" s="3">
        <v>55</v>
      </c>
      <c r="D34" s="3">
        <v>2000</v>
      </c>
      <c r="E34" s="3">
        <v>3.26</v>
      </c>
      <c r="F34" s="3" t="s">
        <v>14</v>
      </c>
      <c r="G34" s="3">
        <v>3.26</v>
      </c>
      <c r="H34" s="3">
        <v>0</v>
      </c>
      <c r="I34" s="3">
        <v>100</v>
      </c>
      <c r="J34">
        <f t="shared" si="0"/>
        <v>6520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116</v>
      </c>
      <c r="C35" s="3">
        <v>58</v>
      </c>
      <c r="D35" s="3">
        <v>225</v>
      </c>
      <c r="E35" s="3">
        <v>15.33</v>
      </c>
      <c r="F35" s="3" t="s">
        <v>14</v>
      </c>
      <c r="G35" s="3">
        <v>15.33</v>
      </c>
      <c r="H35" s="3">
        <v>0</v>
      </c>
      <c r="I35" s="3">
        <v>100</v>
      </c>
      <c r="J35">
        <f t="shared" si="0"/>
        <v>3449.25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117</v>
      </c>
      <c r="C36" s="3">
        <v>61</v>
      </c>
      <c r="D36" s="3">
        <v>2000</v>
      </c>
      <c r="E36" s="3">
        <v>1.57</v>
      </c>
      <c r="F36" s="3" t="s">
        <v>14</v>
      </c>
      <c r="G36" s="3">
        <v>1.57</v>
      </c>
      <c r="H36" s="3">
        <v>0</v>
      </c>
      <c r="I36" s="3">
        <v>100</v>
      </c>
      <c r="J36">
        <f t="shared" si="0"/>
        <v>3140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118</v>
      </c>
      <c r="C37" s="3">
        <v>63</v>
      </c>
      <c r="D37" s="3">
        <v>1500</v>
      </c>
      <c r="E37" s="3">
        <v>0.96</v>
      </c>
      <c r="F37" s="3" t="s">
        <v>14</v>
      </c>
      <c r="G37" s="3">
        <v>0.96</v>
      </c>
      <c r="H37" s="3">
        <v>0</v>
      </c>
      <c r="I37" s="3">
        <v>100</v>
      </c>
      <c r="J37">
        <f t="shared" si="0"/>
        <v>1440</v>
      </c>
      <c r="K37" s="3">
        <v>0</v>
      </c>
      <c r="L37">
        <f t="shared" si="1"/>
        <v>0</v>
      </c>
    </row>
    <row r="38" spans="1:12" x14ac:dyDescent="0.25">
      <c r="A38" s="3" t="s">
        <v>43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120</v>
      </c>
      <c r="C39" s="3">
        <v>69</v>
      </c>
      <c r="D39" s="3">
        <v>7000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3290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121</v>
      </c>
      <c r="C40" s="3">
        <v>73</v>
      </c>
      <c r="D40" s="3">
        <v>7000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6160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122</v>
      </c>
      <c r="C41" s="3">
        <v>77</v>
      </c>
      <c r="D41" s="3">
        <v>7000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1260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123</v>
      </c>
      <c r="C42" s="3">
        <v>80</v>
      </c>
      <c r="D42" s="3">
        <v>7000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1050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124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125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126</v>
      </c>
      <c r="C45" s="3">
        <v>86</v>
      </c>
      <c r="D45" s="3">
        <v>301.392</v>
      </c>
      <c r="E45" s="3">
        <v>12.27</v>
      </c>
      <c r="F45" s="3" t="s">
        <v>10</v>
      </c>
      <c r="G45" s="3">
        <v>12.27</v>
      </c>
      <c r="H45" s="3">
        <v>0</v>
      </c>
      <c r="I45" s="3">
        <v>100</v>
      </c>
      <c r="J45">
        <f t="shared" si="0"/>
        <v>3698.0798399999999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127</v>
      </c>
      <c r="C46" s="3">
        <v>87</v>
      </c>
      <c r="D46" s="3">
        <v>301.392</v>
      </c>
      <c r="E46" s="3">
        <v>16.190000000000001</v>
      </c>
      <c r="F46" s="3" t="s">
        <v>10</v>
      </c>
      <c r="G46" s="3">
        <v>16.190000000000001</v>
      </c>
      <c r="H46" s="3">
        <v>0</v>
      </c>
      <c r="I46" s="3">
        <v>100</v>
      </c>
      <c r="J46">
        <f t="shared" si="0"/>
        <v>4879.5364800000007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128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129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130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131</v>
      </c>
      <c r="C50" s="3">
        <v>93</v>
      </c>
      <c r="D50" s="3">
        <v>1500</v>
      </c>
      <c r="E50" s="3">
        <v>0.87</v>
      </c>
      <c r="F50" s="3" t="s">
        <v>14</v>
      </c>
      <c r="G50" s="3">
        <v>0.87</v>
      </c>
      <c r="H50" s="3">
        <v>0</v>
      </c>
      <c r="I50" s="3">
        <v>100</v>
      </c>
      <c r="J50">
        <f t="shared" si="0"/>
        <v>1305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132</v>
      </c>
      <c r="C51" s="3">
        <v>97</v>
      </c>
      <c r="D51" s="3">
        <v>7000</v>
      </c>
      <c r="E51" s="3">
        <v>0.13</v>
      </c>
      <c r="F51" s="3" t="s">
        <v>16</v>
      </c>
      <c r="G51" s="3">
        <v>0.13</v>
      </c>
      <c r="H51" s="3">
        <v>0</v>
      </c>
      <c r="I51" s="3">
        <v>100</v>
      </c>
      <c r="J51">
        <f t="shared" si="0"/>
        <v>910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133</v>
      </c>
      <c r="C52" s="3">
        <v>100</v>
      </c>
      <c r="D52" s="3">
        <v>7000</v>
      </c>
      <c r="E52" s="3">
        <v>0.19</v>
      </c>
      <c r="F52" s="3" t="s">
        <v>16</v>
      </c>
      <c r="G52" s="3">
        <v>0.19</v>
      </c>
      <c r="H52" s="3">
        <v>0</v>
      </c>
      <c r="I52" s="3">
        <v>100</v>
      </c>
      <c r="J52">
        <f t="shared" si="0"/>
        <v>1330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134</v>
      </c>
      <c r="C53" s="3">
        <v>103</v>
      </c>
      <c r="D53" s="3">
        <v>7000</v>
      </c>
      <c r="E53" s="3">
        <v>2.9000000000000001E-2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135</v>
      </c>
      <c r="C54" s="3">
        <v>106</v>
      </c>
      <c r="D54" s="3">
        <v>301.392</v>
      </c>
      <c r="E54" s="3">
        <v>10.8</v>
      </c>
      <c r="F54" s="3" t="s">
        <v>10</v>
      </c>
      <c r="G54" s="3">
        <v>10.8</v>
      </c>
      <c r="H54" s="3">
        <v>0</v>
      </c>
      <c r="I54" s="3">
        <v>100</v>
      </c>
      <c r="J54">
        <f t="shared" si="0"/>
        <v>3255.0336000000002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136</v>
      </c>
      <c r="C55" s="3">
        <v>107</v>
      </c>
      <c r="D55" s="3">
        <v>301.392</v>
      </c>
      <c r="E55" s="3">
        <v>24.14</v>
      </c>
      <c r="F55" s="3" t="s">
        <v>10</v>
      </c>
      <c r="G55" s="3">
        <v>24.14</v>
      </c>
      <c r="H55" s="3">
        <v>0</v>
      </c>
      <c r="I55" s="3">
        <v>100</v>
      </c>
      <c r="J55">
        <f t="shared" si="0"/>
        <v>7275.6028800000004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137</v>
      </c>
      <c r="C56" s="3">
        <v>108</v>
      </c>
      <c r="D56" s="3">
        <v>301.392</v>
      </c>
      <c r="E56" s="3">
        <v>3.5</v>
      </c>
      <c r="F56" s="3" t="s">
        <v>10</v>
      </c>
      <c r="G56" s="3">
        <v>3.5</v>
      </c>
      <c r="H56" s="3">
        <v>0</v>
      </c>
      <c r="I56" s="3">
        <v>100</v>
      </c>
      <c r="J56">
        <f t="shared" si="0"/>
        <v>1054.8720000000001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138</v>
      </c>
      <c r="C57" s="3">
        <v>109</v>
      </c>
      <c r="D57" s="3">
        <v>2000</v>
      </c>
      <c r="E57" s="3">
        <v>0.61</v>
      </c>
      <c r="F57" s="3" t="s">
        <v>14</v>
      </c>
      <c r="G57" s="3">
        <v>0.61</v>
      </c>
      <c r="H57" s="3">
        <v>0</v>
      </c>
      <c r="I57" s="3">
        <v>100</v>
      </c>
      <c r="J57">
        <f t="shared" si="0"/>
        <v>1220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139</v>
      </c>
      <c r="C58" s="3">
        <v>112</v>
      </c>
      <c r="D58" s="3">
        <v>225</v>
      </c>
      <c r="E58" s="3">
        <v>2.37</v>
      </c>
      <c r="F58" s="3" t="s">
        <v>14</v>
      </c>
      <c r="G58" s="3">
        <v>2.37</v>
      </c>
      <c r="H58" s="3">
        <v>0</v>
      </c>
      <c r="I58" s="3">
        <v>100</v>
      </c>
      <c r="J58">
        <f t="shared" si="0"/>
        <v>533.25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139</v>
      </c>
      <c r="C59" s="3">
        <v>113</v>
      </c>
      <c r="D59" s="3">
        <v>1500</v>
      </c>
      <c r="E59" s="3">
        <v>0.38</v>
      </c>
      <c r="F59" s="3" t="s">
        <v>14</v>
      </c>
      <c r="G59" s="3">
        <v>0.38</v>
      </c>
      <c r="H59" s="3">
        <v>0</v>
      </c>
      <c r="I59" s="3">
        <v>100</v>
      </c>
      <c r="J59">
        <f t="shared" si="0"/>
        <v>570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142</v>
      </c>
      <c r="C62" s="3">
        <v>120</v>
      </c>
      <c r="D62" s="3">
        <v>193.75200000000001</v>
      </c>
      <c r="E62" s="3">
        <v>108.14700000000001</v>
      </c>
      <c r="F62" s="3" t="s">
        <v>10</v>
      </c>
      <c r="G62" s="3">
        <v>108.15</v>
      </c>
      <c r="H62" s="3">
        <v>0</v>
      </c>
      <c r="I62" s="3">
        <v>100</v>
      </c>
      <c r="J62">
        <f t="shared" si="0"/>
        <v>20954.278800000004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143</v>
      </c>
      <c r="C63" s="3">
        <v>124</v>
      </c>
      <c r="D63" s="3">
        <v>193.75200000000001</v>
      </c>
      <c r="E63" s="3">
        <v>133.756</v>
      </c>
      <c r="F63" s="3" t="s">
        <v>10</v>
      </c>
      <c r="G63" s="3">
        <v>133.76</v>
      </c>
      <c r="H63" s="3">
        <v>0</v>
      </c>
      <c r="I63" s="3">
        <v>100</v>
      </c>
      <c r="J63">
        <f t="shared" si="0"/>
        <v>25916.267520000001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144</v>
      </c>
      <c r="C64" s="3">
        <v>129</v>
      </c>
      <c r="D64" s="3">
        <v>193.75200000000001</v>
      </c>
      <c r="E64" s="3">
        <v>62.972999999999999</v>
      </c>
      <c r="F64" s="3" t="s">
        <v>10</v>
      </c>
      <c r="G64" s="3">
        <v>18.61</v>
      </c>
      <c r="H64" s="3">
        <v>44.36</v>
      </c>
      <c r="I64" s="3">
        <v>29.556999999999999</v>
      </c>
      <c r="J64">
        <f t="shared" si="0"/>
        <v>3605.7247200000002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145</v>
      </c>
      <c r="C65" s="3">
        <v>133</v>
      </c>
      <c r="D65" s="3">
        <v>65.599999999999994</v>
      </c>
      <c r="E65" s="3">
        <v>30.1</v>
      </c>
      <c r="F65" s="3" t="s">
        <v>19</v>
      </c>
      <c r="G65" s="3">
        <v>30.1</v>
      </c>
      <c r="H65" s="3">
        <v>0</v>
      </c>
      <c r="I65" s="3">
        <v>100</v>
      </c>
      <c r="J65">
        <f t="shared" si="0"/>
        <v>1974.56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146</v>
      </c>
      <c r="C66" s="3">
        <v>137</v>
      </c>
      <c r="D66" s="3">
        <v>65.599999999999994</v>
      </c>
      <c r="E66" s="3">
        <v>66.89</v>
      </c>
      <c r="F66" s="3" t="s">
        <v>19</v>
      </c>
      <c r="G66" s="3">
        <v>66.89</v>
      </c>
      <c r="H66" s="3">
        <v>0</v>
      </c>
      <c r="I66" s="3">
        <v>100</v>
      </c>
      <c r="J66">
        <f t="shared" si="0"/>
        <v>4387.9839999999995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276</v>
      </c>
      <c r="C67" s="3">
        <v>138</v>
      </c>
      <c r="D67" s="3">
        <v>161.46</v>
      </c>
      <c r="E67" s="3">
        <v>0.5</v>
      </c>
      <c r="F67" s="3" t="s">
        <v>10</v>
      </c>
      <c r="G67" s="3">
        <v>0</v>
      </c>
      <c r="H67" s="3">
        <v>0.5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147</v>
      </c>
      <c r="C68" s="3">
        <v>140</v>
      </c>
      <c r="D68" s="3">
        <v>10.76</v>
      </c>
      <c r="E68" s="3">
        <v>197</v>
      </c>
      <c r="F68" s="3" t="s">
        <v>10</v>
      </c>
      <c r="G68" s="3">
        <v>197</v>
      </c>
      <c r="H68" s="3">
        <v>0</v>
      </c>
      <c r="I68" s="3">
        <v>100</v>
      </c>
      <c r="J68">
        <f t="shared" si="0"/>
        <v>2119.7199999999998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148</v>
      </c>
      <c r="C69" s="3">
        <v>142</v>
      </c>
      <c r="D69" s="3">
        <v>139.93199999999999</v>
      </c>
      <c r="E69" s="3">
        <v>59.84</v>
      </c>
      <c r="F69" s="3" t="s">
        <v>10</v>
      </c>
      <c r="G69" s="3">
        <v>59.84</v>
      </c>
      <c r="H69" s="3">
        <v>0</v>
      </c>
      <c r="I69" s="3">
        <v>100</v>
      </c>
      <c r="J69">
        <f t="shared" ref="J69:J86" si="2">D69*G69</f>
        <v>8373.5308800000003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149</v>
      </c>
      <c r="C70" s="3">
        <v>143</v>
      </c>
      <c r="D70" s="3">
        <v>139.93199999999999</v>
      </c>
      <c r="E70" s="3">
        <v>176.74</v>
      </c>
      <c r="F70" s="3" t="s">
        <v>10</v>
      </c>
      <c r="G70" s="3">
        <v>176.74</v>
      </c>
      <c r="H70" s="3">
        <v>0</v>
      </c>
      <c r="I70" s="3">
        <v>100</v>
      </c>
      <c r="J70">
        <f t="shared" si="2"/>
        <v>24731.581679999999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150</v>
      </c>
      <c r="C71" s="3">
        <v>147</v>
      </c>
      <c r="D71" s="3">
        <v>193.75200000000001</v>
      </c>
      <c r="E71" s="3">
        <v>177.87</v>
      </c>
      <c r="F71" s="3" t="s">
        <v>10</v>
      </c>
      <c r="G71" s="3">
        <v>177.87</v>
      </c>
      <c r="H71" s="3">
        <v>0</v>
      </c>
      <c r="I71" s="3">
        <v>100</v>
      </c>
      <c r="J71">
        <f t="shared" si="2"/>
        <v>34462.668239999999</v>
      </c>
      <c r="K71" s="3">
        <v>0</v>
      </c>
      <c r="L71">
        <f t="shared" si="3"/>
        <v>0</v>
      </c>
    </row>
    <row r="72" spans="1:12" x14ac:dyDescent="0.25">
      <c r="A72" s="3" t="s">
        <v>43</v>
      </c>
      <c r="B72" s="3" t="s">
        <v>151</v>
      </c>
      <c r="C72" s="3">
        <v>150</v>
      </c>
      <c r="D72" s="3">
        <v>12000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12000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152</v>
      </c>
      <c r="C73" s="3">
        <v>151</v>
      </c>
      <c r="D73" s="3">
        <v>139.93199999999999</v>
      </c>
      <c r="E73" s="3">
        <v>81.650000000000006</v>
      </c>
      <c r="F73" s="3" t="s">
        <v>10</v>
      </c>
      <c r="G73" s="3">
        <v>81.650000000000006</v>
      </c>
      <c r="H73" s="3">
        <v>0</v>
      </c>
      <c r="I73" s="3">
        <v>100</v>
      </c>
      <c r="J73">
        <f t="shared" si="2"/>
        <v>11425.4478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153</v>
      </c>
      <c r="C74" s="3">
        <v>152</v>
      </c>
      <c r="D74" s="3">
        <v>139.93199999999999</v>
      </c>
      <c r="E74" s="3">
        <v>258.14999999999998</v>
      </c>
      <c r="F74" s="3" t="s">
        <v>10</v>
      </c>
      <c r="G74" s="3">
        <v>258.14999999999998</v>
      </c>
      <c r="H74" s="3">
        <v>0</v>
      </c>
      <c r="I74" s="3">
        <v>100</v>
      </c>
      <c r="J74">
        <f t="shared" si="2"/>
        <v>36123.445799999994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154</v>
      </c>
      <c r="C75" s="3">
        <v>156</v>
      </c>
      <c r="D75" s="3">
        <v>193.75200000000001</v>
      </c>
      <c r="E75" s="3">
        <v>126.32</v>
      </c>
      <c r="F75" s="3" t="s">
        <v>10</v>
      </c>
      <c r="G75" s="3">
        <v>126.32</v>
      </c>
      <c r="H75" s="3">
        <v>0</v>
      </c>
      <c r="I75" s="3">
        <v>100</v>
      </c>
      <c r="J75">
        <f t="shared" si="2"/>
        <v>24474.752639999999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155</v>
      </c>
      <c r="C76" s="3">
        <v>160</v>
      </c>
      <c r="D76" s="3">
        <v>139.93199999999999</v>
      </c>
      <c r="E76" s="3">
        <v>9.76</v>
      </c>
      <c r="F76" s="3" t="s">
        <v>10</v>
      </c>
      <c r="G76" s="3">
        <v>9.76</v>
      </c>
      <c r="H76" s="3">
        <v>0</v>
      </c>
      <c r="I76" s="3">
        <v>100</v>
      </c>
      <c r="J76">
        <f t="shared" si="2"/>
        <v>1365.7363199999998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156</v>
      </c>
      <c r="C77" s="3">
        <v>161</v>
      </c>
      <c r="D77" s="3">
        <v>139.93199999999999</v>
      </c>
      <c r="E77" s="3">
        <v>34.159999999999997</v>
      </c>
      <c r="F77" s="3" t="s">
        <v>10</v>
      </c>
      <c r="G77" s="3">
        <v>34.159999999999997</v>
      </c>
      <c r="H77" s="3">
        <v>0</v>
      </c>
      <c r="I77" s="3">
        <v>100</v>
      </c>
      <c r="J77">
        <f t="shared" si="2"/>
        <v>4780.077119999999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157</v>
      </c>
      <c r="C78" s="3">
        <v>165</v>
      </c>
      <c r="D78" s="3">
        <v>193.75200000000001</v>
      </c>
      <c r="E78" s="3">
        <v>117.1</v>
      </c>
      <c r="F78" s="3" t="s">
        <v>10</v>
      </c>
      <c r="G78" s="3">
        <v>117.1</v>
      </c>
      <c r="H78" s="3">
        <v>0</v>
      </c>
      <c r="I78" s="3">
        <v>100</v>
      </c>
      <c r="J78">
        <f t="shared" si="2"/>
        <v>22688.359199999999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277</v>
      </c>
      <c r="C79" s="3">
        <v>169</v>
      </c>
      <c r="D79" s="3">
        <v>430.56</v>
      </c>
      <c r="E79" s="3">
        <v>31.122</v>
      </c>
      <c r="F79" s="3" t="s">
        <v>10</v>
      </c>
      <c r="G79" s="3">
        <v>31.12</v>
      </c>
      <c r="H79" s="3">
        <v>0</v>
      </c>
      <c r="I79" s="3">
        <v>100</v>
      </c>
      <c r="J79">
        <f t="shared" si="2"/>
        <v>13399.0272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278</v>
      </c>
      <c r="C80" s="3">
        <v>172</v>
      </c>
      <c r="D80" s="3">
        <v>430.56</v>
      </c>
      <c r="E80" s="3">
        <v>83.426000000000002</v>
      </c>
      <c r="F80" s="3" t="s">
        <v>10</v>
      </c>
      <c r="G80" s="3">
        <v>83.43</v>
      </c>
      <c r="H80" s="3">
        <v>0</v>
      </c>
      <c r="I80" s="3">
        <v>100</v>
      </c>
      <c r="J80">
        <f t="shared" si="2"/>
        <v>35921.620800000004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279</v>
      </c>
      <c r="C81" s="3">
        <v>175</v>
      </c>
      <c r="D81" s="3">
        <v>215.28</v>
      </c>
      <c r="E81" s="3">
        <v>7.8970000000000002</v>
      </c>
      <c r="F81" s="3" t="s">
        <v>10</v>
      </c>
      <c r="G81" s="3">
        <v>7.9</v>
      </c>
      <c r="H81" s="3">
        <v>0</v>
      </c>
      <c r="I81" s="3">
        <v>100</v>
      </c>
      <c r="J81">
        <f t="shared" si="2"/>
        <v>1700.712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160</v>
      </c>
      <c r="C82" s="3">
        <v>177</v>
      </c>
      <c r="D82" s="3">
        <v>215.28</v>
      </c>
      <c r="E82" s="3">
        <v>14.96</v>
      </c>
      <c r="F82" s="3" t="s">
        <v>10</v>
      </c>
      <c r="G82" s="3">
        <v>14.96</v>
      </c>
      <c r="H82" s="3">
        <v>0</v>
      </c>
      <c r="I82" s="3">
        <v>100</v>
      </c>
      <c r="J82">
        <f t="shared" si="2"/>
        <v>3220.5888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163</v>
      </c>
      <c r="C83" s="3">
        <v>180</v>
      </c>
      <c r="D83" s="3">
        <v>200</v>
      </c>
      <c r="E83" s="3">
        <v>19</v>
      </c>
      <c r="F83" s="3" t="s">
        <v>13</v>
      </c>
      <c r="G83" s="3">
        <v>19</v>
      </c>
      <c r="H83" s="3">
        <v>0</v>
      </c>
      <c r="I83" s="3">
        <v>100</v>
      </c>
      <c r="J83">
        <f t="shared" si="2"/>
        <v>3800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181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184</v>
      </c>
      <c r="D85" s="3">
        <v>96.876000000000005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6003.4057199999997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187</v>
      </c>
      <c r="D86" s="3">
        <v>48.438000000000002</v>
      </c>
      <c r="E86" s="3">
        <v>164.39099999999999</v>
      </c>
      <c r="F86" s="3" t="s">
        <v>10</v>
      </c>
      <c r="G86" s="3">
        <v>164.39</v>
      </c>
      <c r="H86" s="3">
        <v>0</v>
      </c>
      <c r="I86" s="3">
        <v>100</v>
      </c>
      <c r="J86">
        <f t="shared" si="2"/>
        <v>7962.72282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188</v>
      </c>
      <c r="D87" s="3">
        <v>48.438000000000002</v>
      </c>
      <c r="E87" s="3">
        <v>104.23399999999999</v>
      </c>
      <c r="F87" s="3" t="s">
        <v>10</v>
      </c>
      <c r="G87" s="3">
        <v>104.23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189</v>
      </c>
      <c r="D88" s="3">
        <v>48.438000000000002</v>
      </c>
      <c r="E88" s="3">
        <v>76.87853029</v>
      </c>
      <c r="F88" s="3" t="s">
        <v>10</v>
      </c>
      <c r="G88" s="3">
        <v>76.88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195</v>
      </c>
      <c r="D90" s="3">
        <v>91.494</v>
      </c>
      <c r="E90" s="3">
        <v>145.11944260000001</v>
      </c>
      <c r="F90" s="3" t="s">
        <v>10</v>
      </c>
      <c r="G90" s="3">
        <v>145.12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281</v>
      </c>
      <c r="C91" s="3">
        <v>199</v>
      </c>
      <c r="D91" s="3">
        <v>91.494</v>
      </c>
      <c r="E91" s="3">
        <v>59.84</v>
      </c>
      <c r="F91" s="3" t="s">
        <v>10</v>
      </c>
      <c r="G91" s="3">
        <v>59.84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282</v>
      </c>
      <c r="C92" s="3">
        <v>202</v>
      </c>
      <c r="D92" s="3">
        <v>91.494</v>
      </c>
      <c r="E92" s="3">
        <v>218.62430320000001</v>
      </c>
      <c r="F92" s="3" t="s">
        <v>10</v>
      </c>
      <c r="G92" s="3">
        <v>218.62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283</v>
      </c>
      <c r="C93" s="3">
        <v>206</v>
      </c>
      <c r="D93" s="3">
        <v>91.494</v>
      </c>
      <c r="E93" s="3">
        <v>81.650000000000006</v>
      </c>
      <c r="F93" s="3" t="s">
        <v>10</v>
      </c>
      <c r="G93" s="3">
        <v>81.650000000000006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284</v>
      </c>
      <c r="C94" s="3">
        <v>209</v>
      </c>
      <c r="D94" s="3">
        <v>91.494</v>
      </c>
      <c r="E94" s="3">
        <v>26.254860650000001</v>
      </c>
      <c r="F94" s="3" t="s">
        <v>10</v>
      </c>
      <c r="G94" s="3">
        <v>26.25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285</v>
      </c>
      <c r="C95" s="3">
        <v>212</v>
      </c>
      <c r="D95" s="3">
        <v>91.494</v>
      </c>
      <c r="E95" s="3">
        <v>9.76</v>
      </c>
      <c r="F95" s="3" t="s">
        <v>10</v>
      </c>
      <c r="G95" s="3">
        <v>9.76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173</v>
      </c>
      <c r="C96" s="3">
        <v>215</v>
      </c>
      <c r="D96" s="3">
        <v>301.392</v>
      </c>
      <c r="E96" s="3">
        <v>19.14</v>
      </c>
      <c r="F96" s="3" t="s">
        <v>10</v>
      </c>
      <c r="G96" s="3">
        <v>19.14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16</v>
      </c>
      <c r="F97" s="3" t="s">
        <v>13</v>
      </c>
      <c r="G97" s="3">
        <v>12</v>
      </c>
      <c r="H97" s="3">
        <v>4</v>
      </c>
      <c r="I97" s="3">
        <v>75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37.81</v>
      </c>
      <c r="F98" s="3" t="s">
        <v>19</v>
      </c>
      <c r="G98" s="3">
        <v>37.81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108.232</v>
      </c>
      <c r="F99" s="3" t="s">
        <v>19</v>
      </c>
      <c r="G99" s="3">
        <v>108.23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34.15</v>
      </c>
      <c r="F100" s="3" t="s">
        <v>19</v>
      </c>
      <c r="G100" s="3">
        <v>34.15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51.018000000000001</v>
      </c>
      <c r="F102" s="3" t="s">
        <v>10</v>
      </c>
      <c r="G102" s="3">
        <v>51.02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47.42</v>
      </c>
      <c r="F103" s="3" t="s">
        <v>19</v>
      </c>
      <c r="G103" s="3">
        <v>47.42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46.72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35.755000000000003</v>
      </c>
      <c r="F105" s="3" t="s">
        <v>19</v>
      </c>
      <c r="G105" s="3">
        <v>35.76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2.67</v>
      </c>
      <c r="F106" s="3" t="s">
        <v>10</v>
      </c>
      <c r="G106" s="3">
        <v>2.67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4.67</v>
      </c>
      <c r="F107" s="3" t="s">
        <v>19</v>
      </c>
      <c r="G107" s="3">
        <v>4.67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5.56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10.68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15.422000000000001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3.7360000000000002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7.5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35.08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195</v>
      </c>
      <c r="C118" s="3">
        <v>243</v>
      </c>
      <c r="D118" s="3">
        <v>64.58</v>
      </c>
      <c r="E118" s="3">
        <v>126.121</v>
      </c>
      <c r="F118" s="3" t="s">
        <v>10</v>
      </c>
      <c r="G118" s="3">
        <v>126.12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204</v>
      </c>
      <c r="C129" s="3">
        <v>260</v>
      </c>
      <c r="D129" s="3">
        <v>5535</v>
      </c>
      <c r="E129" s="3">
        <v>24.33</v>
      </c>
      <c r="F129" s="3" t="s">
        <v>19</v>
      </c>
      <c r="G129" s="3">
        <v>23.3</v>
      </c>
      <c r="H129" s="3">
        <v>1.03</v>
      </c>
      <c r="I129" s="3">
        <v>95.775000000000006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209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233</v>
      </c>
      <c r="C136" s="3">
        <v>273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212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30</v>
      </c>
      <c r="B139" s="3" t="s">
        <v>214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217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32</v>
      </c>
      <c r="B144" s="3" t="s">
        <v>218</v>
      </c>
      <c r="C144" s="3">
        <v>282</v>
      </c>
      <c r="D144" s="3">
        <v>300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65.38</v>
      </c>
      <c r="H4" s="3">
        <v>3.29</v>
      </c>
      <c r="I4" s="3">
        <v>95.209000000000003</v>
      </c>
      <c r="J4">
        <f>D4*G4</f>
        <v>3530.5199999999995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91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92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93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270</v>
      </c>
      <c r="C10" s="3">
        <v>15</v>
      </c>
      <c r="D10" s="3">
        <v>43</v>
      </c>
      <c r="E10" s="3">
        <v>68.67</v>
      </c>
      <c r="F10" s="3" t="s">
        <v>10</v>
      </c>
      <c r="G10" s="3">
        <v>68.67</v>
      </c>
      <c r="H10" s="3">
        <v>0</v>
      </c>
      <c r="I10" s="3">
        <v>100</v>
      </c>
      <c r="J10">
        <f t="shared" si="0"/>
        <v>2952.81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94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</v>
      </c>
      <c r="H11" s="3">
        <v>5.58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95</v>
      </c>
      <c r="C12" s="3">
        <v>20</v>
      </c>
      <c r="D12" s="3">
        <v>1000</v>
      </c>
      <c r="E12" s="3">
        <v>3.351</v>
      </c>
      <c r="F12" s="3" t="s">
        <v>14</v>
      </c>
      <c r="G12" s="3">
        <v>3.35</v>
      </c>
      <c r="H12" s="3">
        <v>0</v>
      </c>
      <c r="I12" s="3">
        <v>100</v>
      </c>
      <c r="J12">
        <f t="shared" si="0"/>
        <v>3350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96</v>
      </c>
      <c r="C13" s="3">
        <v>21</v>
      </c>
      <c r="D13" s="3">
        <v>1000</v>
      </c>
      <c r="E13" s="3">
        <v>2.6680000000000001</v>
      </c>
      <c r="F13" s="3" t="s">
        <v>14</v>
      </c>
      <c r="G13" s="3">
        <v>2.67</v>
      </c>
      <c r="H13" s="3">
        <v>0</v>
      </c>
      <c r="I13" s="3">
        <v>100</v>
      </c>
      <c r="J13">
        <f t="shared" si="0"/>
        <v>2670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97</v>
      </c>
      <c r="C14" s="3">
        <v>22</v>
      </c>
      <c r="D14" s="3">
        <v>1000</v>
      </c>
      <c r="E14" s="3">
        <v>6.867</v>
      </c>
      <c r="F14" s="3" t="s">
        <v>14</v>
      </c>
      <c r="G14" s="3">
        <v>0</v>
      </c>
      <c r="H14" s="3">
        <v>6.87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98</v>
      </c>
      <c r="C15" s="3">
        <v>23</v>
      </c>
      <c r="D15" s="3">
        <v>7000</v>
      </c>
      <c r="E15" s="3">
        <v>0.27</v>
      </c>
      <c r="F15" s="3" t="s">
        <v>16</v>
      </c>
      <c r="G15" s="3">
        <v>0.27</v>
      </c>
      <c r="H15" s="3">
        <v>0</v>
      </c>
      <c r="I15" s="3">
        <v>100</v>
      </c>
      <c r="J15">
        <f t="shared" si="0"/>
        <v>1890.0000000000002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99</v>
      </c>
      <c r="C16" s="3">
        <v>24</v>
      </c>
      <c r="D16" s="3">
        <v>7000</v>
      </c>
      <c r="E16" s="3">
        <v>0.42</v>
      </c>
      <c r="F16" s="3" t="s">
        <v>16</v>
      </c>
      <c r="G16" s="3">
        <v>0.42</v>
      </c>
      <c r="H16" s="3">
        <v>0</v>
      </c>
      <c r="I16" s="3">
        <v>100</v>
      </c>
      <c r="J16">
        <f t="shared" si="0"/>
        <v>2940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100</v>
      </c>
      <c r="C17" s="3">
        <v>25</v>
      </c>
      <c r="D17" s="3">
        <v>7000</v>
      </c>
      <c r="E17" s="3">
        <v>0.53</v>
      </c>
      <c r="F17" s="3" t="s">
        <v>16</v>
      </c>
      <c r="G17" s="3">
        <v>0.53</v>
      </c>
      <c r="H17" s="3">
        <v>0</v>
      </c>
      <c r="I17" s="3">
        <v>100</v>
      </c>
      <c r="J17">
        <f t="shared" si="0"/>
        <v>3710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101</v>
      </c>
      <c r="C18" s="3">
        <v>26</v>
      </c>
      <c r="D18" s="3">
        <v>7000</v>
      </c>
      <c r="E18" s="3">
        <v>0.49</v>
      </c>
      <c r="F18" s="3" t="s">
        <v>16</v>
      </c>
      <c r="G18" s="3">
        <v>0</v>
      </c>
      <c r="H18" s="3">
        <v>0.49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102</v>
      </c>
      <c r="C19" s="3">
        <v>29</v>
      </c>
      <c r="D19" s="3">
        <v>7000</v>
      </c>
      <c r="E19" s="3">
        <v>1.2</v>
      </c>
      <c r="F19" s="3" t="s">
        <v>16</v>
      </c>
      <c r="G19" s="3">
        <v>0</v>
      </c>
      <c r="H19" s="3">
        <v>1.2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103</v>
      </c>
      <c r="C20" s="3">
        <v>32</v>
      </c>
      <c r="D20" s="3">
        <v>7000</v>
      </c>
      <c r="E20" s="3">
        <v>0.18</v>
      </c>
      <c r="F20" s="3" t="s">
        <v>16</v>
      </c>
      <c r="G20" s="3">
        <v>0</v>
      </c>
      <c r="H20" s="3">
        <v>0.18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104</v>
      </c>
      <c r="C21" s="3">
        <v>35</v>
      </c>
      <c r="D21" s="3">
        <v>7000</v>
      </c>
      <c r="E21" s="3">
        <v>0.13</v>
      </c>
      <c r="F21" s="3" t="s">
        <v>16</v>
      </c>
      <c r="G21" s="3">
        <v>0</v>
      </c>
      <c r="H21" s="3">
        <v>0.13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105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106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107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108</v>
      </c>
      <c r="C25" s="3">
        <v>44</v>
      </c>
      <c r="D25" s="3">
        <v>301.392</v>
      </c>
      <c r="E25" s="3">
        <v>45.3</v>
      </c>
      <c r="F25" s="3" t="s">
        <v>10</v>
      </c>
      <c r="G25" s="3">
        <v>0</v>
      </c>
      <c r="H25" s="3">
        <v>45.3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109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0</v>
      </c>
      <c r="H26" s="3">
        <v>129.11000000000001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110</v>
      </c>
      <c r="C27" s="3">
        <v>46</v>
      </c>
      <c r="D27" s="3">
        <v>301.392</v>
      </c>
      <c r="E27" s="3">
        <v>12.27</v>
      </c>
      <c r="F27" s="3" t="s">
        <v>10</v>
      </c>
      <c r="G27" s="3">
        <v>0</v>
      </c>
      <c r="H27" s="3">
        <v>12.27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111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112</v>
      </c>
      <c r="C29" s="3">
        <v>50</v>
      </c>
      <c r="D29" s="3">
        <v>225</v>
      </c>
      <c r="E29" s="3">
        <v>9.08</v>
      </c>
      <c r="F29" s="3" t="s">
        <v>14</v>
      </c>
      <c r="G29" s="3">
        <v>9.08</v>
      </c>
      <c r="H29" s="3">
        <v>0</v>
      </c>
      <c r="I29" s="3">
        <v>100</v>
      </c>
      <c r="J29">
        <f t="shared" si="0"/>
        <v>2043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113</v>
      </c>
      <c r="C30" s="3">
        <v>51</v>
      </c>
      <c r="D30" s="3">
        <v>1500</v>
      </c>
      <c r="E30" s="3">
        <v>1.7</v>
      </c>
      <c r="F30" s="3" t="s">
        <v>14</v>
      </c>
      <c r="G30" s="3">
        <v>1.7</v>
      </c>
      <c r="H30" s="3">
        <v>0</v>
      </c>
      <c r="I30" s="3">
        <v>100</v>
      </c>
      <c r="J30">
        <f t="shared" si="0"/>
        <v>2550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114</v>
      </c>
      <c r="C31" s="3">
        <v>53</v>
      </c>
      <c r="D31" s="3">
        <v>900</v>
      </c>
      <c r="E31" s="3">
        <v>4</v>
      </c>
      <c r="F31" s="3" t="s">
        <v>14</v>
      </c>
      <c r="G31" s="3">
        <v>4</v>
      </c>
      <c r="H31" s="3">
        <v>0</v>
      </c>
      <c r="I31" s="3">
        <v>100</v>
      </c>
      <c r="J31">
        <f t="shared" si="0"/>
        <v>3600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115</v>
      </c>
      <c r="C32" s="3">
        <v>55</v>
      </c>
      <c r="D32" s="3">
        <v>2000</v>
      </c>
      <c r="E32" s="3">
        <v>3.26</v>
      </c>
      <c r="F32" s="3" t="s">
        <v>14</v>
      </c>
      <c r="G32" s="3">
        <v>0</v>
      </c>
      <c r="H32" s="3">
        <v>3.26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116</v>
      </c>
      <c r="C33" s="3">
        <v>58</v>
      </c>
      <c r="D33" s="3">
        <v>225</v>
      </c>
      <c r="E33" s="3">
        <v>15.33</v>
      </c>
      <c r="F33" s="3" t="s">
        <v>14</v>
      </c>
      <c r="G33" s="3">
        <v>0</v>
      </c>
      <c r="H33" s="3">
        <v>15.33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117</v>
      </c>
      <c r="C34" s="3">
        <v>61</v>
      </c>
      <c r="D34" s="3">
        <v>2000</v>
      </c>
      <c r="E34" s="3">
        <v>1.57</v>
      </c>
      <c r="F34" s="3" t="s">
        <v>14</v>
      </c>
      <c r="G34" s="3">
        <v>0</v>
      </c>
      <c r="H34" s="3">
        <v>1.57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118</v>
      </c>
      <c r="C35" s="3">
        <v>63</v>
      </c>
      <c r="D35" s="3">
        <v>1500</v>
      </c>
      <c r="E35" s="3">
        <v>0.96</v>
      </c>
      <c r="F35" s="3" t="s">
        <v>14</v>
      </c>
      <c r="G35" s="3">
        <v>0</v>
      </c>
      <c r="H35" s="3">
        <v>0.96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120</v>
      </c>
      <c r="C36" s="3">
        <v>69</v>
      </c>
      <c r="D36" s="3">
        <v>7000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121</v>
      </c>
      <c r="C37" s="3">
        <v>73</v>
      </c>
      <c r="D37" s="3">
        <v>7000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122</v>
      </c>
      <c r="C38" s="3">
        <v>77</v>
      </c>
      <c r="D38" s="3">
        <v>7000</v>
      </c>
      <c r="E38" s="3">
        <v>0.18</v>
      </c>
      <c r="F38" s="3" t="s">
        <v>16</v>
      </c>
      <c r="G38" s="3">
        <v>0</v>
      </c>
      <c r="H38" s="3">
        <v>0.18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123</v>
      </c>
      <c r="C39" s="3">
        <v>80</v>
      </c>
      <c r="D39" s="3">
        <v>7000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124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125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126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127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128</v>
      </c>
      <c r="C44" s="3">
        <v>88</v>
      </c>
      <c r="D44" s="3">
        <v>2000</v>
      </c>
      <c r="E44" s="3">
        <v>2.21</v>
      </c>
      <c r="F44" s="3" t="s">
        <v>14</v>
      </c>
      <c r="G44" s="3">
        <v>0</v>
      </c>
      <c r="H44" s="3">
        <v>2.21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129</v>
      </c>
      <c r="C45" s="3">
        <v>91</v>
      </c>
      <c r="D45" s="3">
        <v>225</v>
      </c>
      <c r="E45" s="3">
        <v>12.13</v>
      </c>
      <c r="F45" s="3" t="s">
        <v>14</v>
      </c>
      <c r="G45" s="3">
        <v>0</v>
      </c>
      <c r="H45" s="3">
        <v>12.13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130</v>
      </c>
      <c r="C46" s="3">
        <v>92</v>
      </c>
      <c r="D46" s="3">
        <v>2000</v>
      </c>
      <c r="E46" s="3">
        <v>1.57</v>
      </c>
      <c r="F46" s="3" t="s">
        <v>14</v>
      </c>
      <c r="G46" s="3">
        <v>0</v>
      </c>
      <c r="H46" s="3">
        <v>1.57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131</v>
      </c>
      <c r="C47" s="3">
        <v>93</v>
      </c>
      <c r="D47" s="3">
        <v>1500</v>
      </c>
      <c r="E47" s="3">
        <v>0.87</v>
      </c>
      <c r="F47" s="3" t="s">
        <v>14</v>
      </c>
      <c r="G47" s="3">
        <v>0</v>
      </c>
      <c r="H47" s="3">
        <v>0.87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132</v>
      </c>
      <c r="C48" s="3">
        <v>97</v>
      </c>
      <c r="D48" s="3">
        <v>7000</v>
      </c>
      <c r="E48" s="3">
        <v>0.13</v>
      </c>
      <c r="F48" s="3" t="s">
        <v>16</v>
      </c>
      <c r="G48" s="3">
        <v>0</v>
      </c>
      <c r="H48" s="3">
        <v>0.13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133</v>
      </c>
      <c r="C49" s="3">
        <v>100</v>
      </c>
      <c r="D49" s="3">
        <v>7000</v>
      </c>
      <c r="E49" s="3">
        <v>0.19</v>
      </c>
      <c r="F49" s="3" t="s">
        <v>16</v>
      </c>
      <c r="G49" s="3">
        <v>0</v>
      </c>
      <c r="H49" s="3">
        <v>0.19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134</v>
      </c>
      <c r="C50" s="3">
        <v>103</v>
      </c>
      <c r="D50" s="3">
        <v>7000</v>
      </c>
      <c r="E50" s="3">
        <v>2.9000000000000001E-2</v>
      </c>
      <c r="F50" s="3" t="s">
        <v>16</v>
      </c>
      <c r="G50" s="3">
        <v>0</v>
      </c>
      <c r="H50" s="3">
        <v>0.03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135</v>
      </c>
      <c r="C51" s="3">
        <v>106</v>
      </c>
      <c r="D51" s="3">
        <v>301.392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136</v>
      </c>
      <c r="C52" s="3">
        <v>107</v>
      </c>
      <c r="D52" s="3">
        <v>301.392</v>
      </c>
      <c r="E52" s="3">
        <v>24.14</v>
      </c>
      <c r="F52" s="3" t="s">
        <v>10</v>
      </c>
      <c r="G52" s="3">
        <v>0</v>
      </c>
      <c r="H52" s="3">
        <v>24.14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137</v>
      </c>
      <c r="C53" s="3">
        <v>108</v>
      </c>
      <c r="D53" s="3">
        <v>301.392</v>
      </c>
      <c r="E53" s="3">
        <v>3.5</v>
      </c>
      <c r="F53" s="3" t="s">
        <v>10</v>
      </c>
      <c r="G53" s="3">
        <v>0</v>
      </c>
      <c r="H53" s="3">
        <v>3.5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138</v>
      </c>
      <c r="C54" s="3">
        <v>109</v>
      </c>
      <c r="D54" s="3">
        <v>2000</v>
      </c>
      <c r="E54" s="3">
        <v>0.61</v>
      </c>
      <c r="F54" s="3" t="s">
        <v>14</v>
      </c>
      <c r="G54" s="3">
        <v>0</v>
      </c>
      <c r="H54" s="3">
        <v>0.61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139</v>
      </c>
      <c r="C55" s="3">
        <v>112</v>
      </c>
      <c r="D55" s="3">
        <v>225</v>
      </c>
      <c r="E55" s="3">
        <v>2.37</v>
      </c>
      <c r="F55" s="3" t="s">
        <v>14</v>
      </c>
      <c r="G55" s="3">
        <v>0</v>
      </c>
      <c r="H55" s="3">
        <v>2.37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139</v>
      </c>
      <c r="C56" s="3">
        <v>113</v>
      </c>
      <c r="D56" s="3">
        <v>1500</v>
      </c>
      <c r="E56" s="3">
        <v>0.38</v>
      </c>
      <c r="F56" s="3" t="s">
        <v>14</v>
      </c>
      <c r="G56" s="3">
        <v>0</v>
      </c>
      <c r="H56" s="3">
        <v>0.38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140</v>
      </c>
      <c r="C57" s="3">
        <v>116</v>
      </c>
      <c r="D57" s="3">
        <v>50</v>
      </c>
      <c r="E57" s="3">
        <v>44</v>
      </c>
      <c r="F57" s="3" t="s">
        <v>13</v>
      </c>
      <c r="G57" s="3">
        <v>44</v>
      </c>
      <c r="H57" s="3">
        <v>0</v>
      </c>
      <c r="I57" s="3">
        <v>100</v>
      </c>
      <c r="J57">
        <f t="shared" si="0"/>
        <v>2200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142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0</v>
      </c>
      <c r="H58" s="3">
        <v>108.15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143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0</v>
      </c>
      <c r="H59" s="3">
        <v>133.76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144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0</v>
      </c>
      <c r="H60" s="3">
        <v>62.97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145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0</v>
      </c>
      <c r="H61" s="3">
        <v>30.1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146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0</v>
      </c>
      <c r="H62" s="3">
        <v>66.89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276</v>
      </c>
      <c r="C63" s="3">
        <v>138</v>
      </c>
      <c r="D63" s="3">
        <v>161.46</v>
      </c>
      <c r="E63" s="3">
        <v>0.5</v>
      </c>
      <c r="F63" s="3" t="s">
        <v>10</v>
      </c>
      <c r="G63" s="3">
        <v>0</v>
      </c>
      <c r="H63" s="3">
        <v>0.5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147</v>
      </c>
      <c r="C64" s="3">
        <v>140</v>
      </c>
      <c r="D64" s="3">
        <v>10.76</v>
      </c>
      <c r="E64" s="3">
        <v>197</v>
      </c>
      <c r="F64" s="3" t="s">
        <v>10</v>
      </c>
      <c r="G64" s="3">
        <v>0</v>
      </c>
      <c r="H64" s="3">
        <v>197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0</v>
      </c>
      <c r="H65" s="3">
        <v>59.84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149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0</v>
      </c>
      <c r="H66" s="3">
        <v>176.74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150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0</v>
      </c>
      <c r="H67" s="3">
        <v>177.87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152</v>
      </c>
      <c r="C68" s="3">
        <v>151</v>
      </c>
      <c r="D68" s="3">
        <v>139.93199999999999</v>
      </c>
      <c r="E68" s="3">
        <v>81.650000000000006</v>
      </c>
      <c r="F68" s="3" t="s">
        <v>10</v>
      </c>
      <c r="G68" s="3">
        <v>0</v>
      </c>
      <c r="H68" s="3">
        <v>81.650000000000006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153</v>
      </c>
      <c r="C69" s="3">
        <v>152</v>
      </c>
      <c r="D69" s="3">
        <v>139.93199999999999</v>
      </c>
      <c r="E69" s="3">
        <v>258.14999999999998</v>
      </c>
      <c r="F69" s="3" t="s">
        <v>10</v>
      </c>
      <c r="G69" s="3">
        <v>0</v>
      </c>
      <c r="H69" s="3">
        <v>258.14999999999998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154</v>
      </c>
      <c r="C70" s="3">
        <v>156</v>
      </c>
      <c r="D70" s="3">
        <v>193.75200000000001</v>
      </c>
      <c r="E70" s="3">
        <v>126.32</v>
      </c>
      <c r="F70" s="3" t="s">
        <v>10</v>
      </c>
      <c r="G70" s="3">
        <v>0</v>
      </c>
      <c r="H70" s="3">
        <v>126.32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155</v>
      </c>
      <c r="C71" s="3">
        <v>160</v>
      </c>
      <c r="D71" s="3">
        <v>139.93199999999999</v>
      </c>
      <c r="E71" s="3">
        <v>9.76</v>
      </c>
      <c r="F71" s="3" t="s">
        <v>10</v>
      </c>
      <c r="G71" s="3">
        <v>0</v>
      </c>
      <c r="H71" s="3">
        <v>9.76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156</v>
      </c>
      <c r="C72" s="3">
        <v>161</v>
      </c>
      <c r="D72" s="3">
        <v>139.93199999999999</v>
      </c>
      <c r="E72" s="3">
        <v>34.159999999999997</v>
      </c>
      <c r="F72" s="3" t="s">
        <v>10</v>
      </c>
      <c r="G72" s="3">
        <v>0</v>
      </c>
      <c r="H72" s="3">
        <v>34.159999999999997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157</v>
      </c>
      <c r="C73" s="3">
        <v>165</v>
      </c>
      <c r="D73" s="3">
        <v>193.75200000000001</v>
      </c>
      <c r="E73" s="3">
        <v>117.1</v>
      </c>
      <c r="F73" s="3" t="s">
        <v>10</v>
      </c>
      <c r="G73" s="3">
        <v>0</v>
      </c>
      <c r="H73" s="3">
        <v>117.1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30</v>
      </c>
      <c r="B74" s="3" t="s">
        <v>214</v>
      </c>
      <c r="C74" s="3">
        <v>277</v>
      </c>
      <c r="D74" s="3">
        <v>34</v>
      </c>
      <c r="E74" s="3">
        <v>76.528999999999996</v>
      </c>
      <c r="F74" s="3" t="s">
        <v>31</v>
      </c>
      <c r="G74" s="3">
        <v>0</v>
      </c>
      <c r="H74" s="3">
        <v>76.53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215</v>
      </c>
      <c r="C75" s="3">
        <v>278</v>
      </c>
      <c r="D75" s="3">
        <v>77</v>
      </c>
      <c r="E75" s="3">
        <v>29.302600000000002</v>
      </c>
      <c r="F75" s="3" t="s">
        <v>31</v>
      </c>
      <c r="G75" s="3">
        <v>29.3</v>
      </c>
      <c r="H75" s="3">
        <v>0</v>
      </c>
      <c r="I75" s="3">
        <v>100</v>
      </c>
      <c r="J75">
        <f t="shared" si="2"/>
        <v>2256.1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216</v>
      </c>
      <c r="C76" s="3">
        <v>279</v>
      </c>
      <c r="D76" s="3">
        <v>23</v>
      </c>
      <c r="E76" s="3">
        <v>66</v>
      </c>
      <c r="F76" s="3" t="s">
        <v>23</v>
      </c>
      <c r="G76" s="3">
        <v>0</v>
      </c>
      <c r="H76" s="3">
        <v>66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217</v>
      </c>
      <c r="C77" s="3">
        <v>280</v>
      </c>
      <c r="D77" s="3">
        <v>151</v>
      </c>
      <c r="E77" s="3">
        <v>17.375499999999999</v>
      </c>
      <c r="F77" s="3" t="s">
        <v>31</v>
      </c>
      <c r="G77" s="3">
        <v>0</v>
      </c>
      <c r="H77" s="3">
        <v>17.38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21</v>
      </c>
      <c r="B78" s="3" t="s">
        <v>219</v>
      </c>
      <c r="C78" s="3">
        <v>283</v>
      </c>
      <c r="D78" s="3">
        <v>400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91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92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93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270</v>
      </c>
      <c r="C10" s="3">
        <v>15</v>
      </c>
      <c r="D10" s="3">
        <v>43</v>
      </c>
      <c r="E10" s="3">
        <v>68.67</v>
      </c>
      <c r="F10" s="3" t="s">
        <v>10</v>
      </c>
      <c r="G10" s="3">
        <v>68.03</v>
      </c>
      <c r="H10" s="3">
        <v>0.64</v>
      </c>
      <c r="I10" s="3">
        <v>99.063999999999993</v>
      </c>
      <c r="J10">
        <f t="shared" si="0"/>
        <v>2925.29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94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</v>
      </c>
      <c r="H11" s="3">
        <v>5.58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95</v>
      </c>
      <c r="C12" s="3">
        <v>20</v>
      </c>
      <c r="D12" s="3">
        <v>1000</v>
      </c>
      <c r="E12" s="3">
        <v>3.351</v>
      </c>
      <c r="F12" s="3" t="s">
        <v>14</v>
      </c>
      <c r="G12" s="3">
        <v>3.35</v>
      </c>
      <c r="H12" s="3">
        <v>0</v>
      </c>
      <c r="I12" s="3">
        <v>100</v>
      </c>
      <c r="J12">
        <f t="shared" si="0"/>
        <v>3350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96</v>
      </c>
      <c r="C13" s="3">
        <v>21</v>
      </c>
      <c r="D13" s="3">
        <v>1000</v>
      </c>
      <c r="E13" s="3">
        <v>2.6680000000000001</v>
      </c>
      <c r="F13" s="3" t="s">
        <v>14</v>
      </c>
      <c r="G13" s="3">
        <v>2.67</v>
      </c>
      <c r="H13" s="3">
        <v>0</v>
      </c>
      <c r="I13" s="3">
        <v>100</v>
      </c>
      <c r="J13">
        <f t="shared" si="0"/>
        <v>2670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97</v>
      </c>
      <c r="C14" s="3">
        <v>22</v>
      </c>
      <c r="D14" s="3">
        <v>1000</v>
      </c>
      <c r="E14" s="3">
        <v>6.867</v>
      </c>
      <c r="F14" s="3" t="s">
        <v>14</v>
      </c>
      <c r="G14" s="3">
        <v>0</v>
      </c>
      <c r="H14" s="3">
        <v>6.87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98</v>
      </c>
      <c r="C15" s="3">
        <v>23</v>
      </c>
      <c r="D15" s="3">
        <v>7000</v>
      </c>
      <c r="E15" s="3">
        <v>0.27</v>
      </c>
      <c r="F15" s="3" t="s">
        <v>16</v>
      </c>
      <c r="G15" s="3">
        <v>0.27</v>
      </c>
      <c r="H15" s="3">
        <v>0</v>
      </c>
      <c r="I15" s="3">
        <v>100</v>
      </c>
      <c r="J15">
        <f t="shared" si="0"/>
        <v>1890.0000000000002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99</v>
      </c>
      <c r="C16" s="3">
        <v>24</v>
      </c>
      <c r="D16" s="3">
        <v>7000</v>
      </c>
      <c r="E16" s="3">
        <v>0.42</v>
      </c>
      <c r="F16" s="3" t="s">
        <v>16</v>
      </c>
      <c r="G16" s="3">
        <v>0.42</v>
      </c>
      <c r="H16" s="3">
        <v>0</v>
      </c>
      <c r="I16" s="3">
        <v>100</v>
      </c>
      <c r="J16">
        <f t="shared" si="0"/>
        <v>2940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100</v>
      </c>
      <c r="C17" s="3">
        <v>25</v>
      </c>
      <c r="D17" s="3">
        <v>7000</v>
      </c>
      <c r="E17" s="3">
        <v>0.53</v>
      </c>
      <c r="F17" s="3" t="s">
        <v>16</v>
      </c>
      <c r="G17" s="3">
        <v>0.53</v>
      </c>
      <c r="H17" s="3">
        <v>0</v>
      </c>
      <c r="I17" s="3">
        <v>100</v>
      </c>
      <c r="J17">
        <f t="shared" si="0"/>
        <v>3710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101</v>
      </c>
      <c r="C18" s="3">
        <v>26</v>
      </c>
      <c r="D18" s="3">
        <v>7000</v>
      </c>
      <c r="E18" s="3">
        <v>0.49</v>
      </c>
      <c r="F18" s="3" t="s">
        <v>16</v>
      </c>
      <c r="G18" s="3">
        <v>0</v>
      </c>
      <c r="H18" s="3">
        <v>0.49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102</v>
      </c>
      <c r="C19" s="3">
        <v>29</v>
      </c>
      <c r="D19" s="3">
        <v>7000</v>
      </c>
      <c r="E19" s="3">
        <v>1.2</v>
      </c>
      <c r="F19" s="3" t="s">
        <v>16</v>
      </c>
      <c r="G19" s="3">
        <v>0</v>
      </c>
      <c r="H19" s="3">
        <v>1.2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103</v>
      </c>
      <c r="C20" s="3">
        <v>32</v>
      </c>
      <c r="D20" s="3">
        <v>7000</v>
      </c>
      <c r="E20" s="3">
        <v>0.18</v>
      </c>
      <c r="F20" s="3" t="s">
        <v>16</v>
      </c>
      <c r="G20" s="3">
        <v>0</v>
      </c>
      <c r="H20" s="3">
        <v>0.18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104</v>
      </c>
      <c r="C21" s="3">
        <v>35</v>
      </c>
      <c r="D21" s="3">
        <v>7000</v>
      </c>
      <c r="E21" s="3">
        <v>0.13</v>
      </c>
      <c r="F21" s="3" t="s">
        <v>16</v>
      </c>
      <c r="G21" s="3">
        <v>0</v>
      </c>
      <c r="H21" s="3">
        <v>0.13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105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106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107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108</v>
      </c>
      <c r="C25" s="3">
        <v>44</v>
      </c>
      <c r="D25" s="3">
        <v>301.392</v>
      </c>
      <c r="E25" s="3">
        <v>45.3</v>
      </c>
      <c r="F25" s="3" t="s">
        <v>10</v>
      </c>
      <c r="G25" s="3">
        <v>0</v>
      </c>
      <c r="H25" s="3">
        <v>45.3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109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0</v>
      </c>
      <c r="H26" s="3">
        <v>129.11000000000001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110</v>
      </c>
      <c r="C27" s="3">
        <v>46</v>
      </c>
      <c r="D27" s="3">
        <v>301.392</v>
      </c>
      <c r="E27" s="3">
        <v>12.27</v>
      </c>
      <c r="F27" s="3" t="s">
        <v>10</v>
      </c>
      <c r="G27" s="3">
        <v>0</v>
      </c>
      <c r="H27" s="3">
        <v>12.27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111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112</v>
      </c>
      <c r="C29" s="3">
        <v>50</v>
      </c>
      <c r="D29" s="3">
        <v>225</v>
      </c>
      <c r="E29" s="3">
        <v>9.08</v>
      </c>
      <c r="F29" s="3" t="s">
        <v>14</v>
      </c>
      <c r="G29" s="3">
        <v>9.08</v>
      </c>
      <c r="H29" s="3">
        <v>0</v>
      </c>
      <c r="I29" s="3">
        <v>100</v>
      </c>
      <c r="J29">
        <f t="shared" si="0"/>
        <v>2043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113</v>
      </c>
      <c r="C30" s="3">
        <v>51</v>
      </c>
      <c r="D30" s="3">
        <v>1500</v>
      </c>
      <c r="E30" s="3">
        <v>1.7</v>
      </c>
      <c r="F30" s="3" t="s">
        <v>14</v>
      </c>
      <c r="G30" s="3">
        <v>1.7</v>
      </c>
      <c r="H30" s="3">
        <v>0</v>
      </c>
      <c r="I30" s="3">
        <v>100</v>
      </c>
      <c r="J30">
        <f t="shared" si="0"/>
        <v>2550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114</v>
      </c>
      <c r="C31" s="3">
        <v>53</v>
      </c>
      <c r="D31" s="3">
        <v>900</v>
      </c>
      <c r="E31" s="3">
        <v>4</v>
      </c>
      <c r="F31" s="3" t="s">
        <v>14</v>
      </c>
      <c r="G31" s="3">
        <v>4</v>
      </c>
      <c r="H31" s="3">
        <v>0</v>
      </c>
      <c r="I31" s="3">
        <v>100</v>
      </c>
      <c r="J31">
        <f t="shared" si="0"/>
        <v>3600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115</v>
      </c>
      <c r="C32" s="3">
        <v>55</v>
      </c>
      <c r="D32" s="3">
        <v>2000</v>
      </c>
      <c r="E32" s="3">
        <v>3.26</v>
      </c>
      <c r="F32" s="3" t="s">
        <v>14</v>
      </c>
      <c r="G32" s="3">
        <v>0</v>
      </c>
      <c r="H32" s="3">
        <v>3.26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116</v>
      </c>
      <c r="C33" s="3">
        <v>58</v>
      </c>
      <c r="D33" s="3">
        <v>225</v>
      </c>
      <c r="E33" s="3">
        <v>15.33</v>
      </c>
      <c r="F33" s="3" t="s">
        <v>14</v>
      </c>
      <c r="G33" s="3">
        <v>0</v>
      </c>
      <c r="H33" s="3">
        <v>15.33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117</v>
      </c>
      <c r="C34" s="3">
        <v>61</v>
      </c>
      <c r="D34" s="3">
        <v>2000</v>
      </c>
      <c r="E34" s="3">
        <v>1.57</v>
      </c>
      <c r="F34" s="3" t="s">
        <v>14</v>
      </c>
      <c r="G34" s="3">
        <v>0</v>
      </c>
      <c r="H34" s="3">
        <v>1.57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118</v>
      </c>
      <c r="C35" s="3">
        <v>63</v>
      </c>
      <c r="D35" s="3">
        <v>1500</v>
      </c>
      <c r="E35" s="3">
        <v>0.96</v>
      </c>
      <c r="F35" s="3" t="s">
        <v>14</v>
      </c>
      <c r="G35" s="3">
        <v>0</v>
      </c>
      <c r="H35" s="3">
        <v>0.96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120</v>
      </c>
      <c r="C36" s="3">
        <v>69</v>
      </c>
      <c r="D36" s="3">
        <v>7000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121</v>
      </c>
      <c r="C37" s="3">
        <v>73</v>
      </c>
      <c r="D37" s="3">
        <v>7000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122</v>
      </c>
      <c r="C38" s="3">
        <v>77</v>
      </c>
      <c r="D38" s="3">
        <v>7000</v>
      </c>
      <c r="E38" s="3">
        <v>0.18</v>
      </c>
      <c r="F38" s="3" t="s">
        <v>16</v>
      </c>
      <c r="G38" s="3">
        <v>0</v>
      </c>
      <c r="H38" s="3">
        <v>0.18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123</v>
      </c>
      <c r="C39" s="3">
        <v>80</v>
      </c>
      <c r="D39" s="3">
        <v>7000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124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125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126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127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128</v>
      </c>
      <c r="C44" s="3">
        <v>88</v>
      </c>
      <c r="D44" s="3">
        <v>2000</v>
      </c>
      <c r="E44" s="3">
        <v>2.21</v>
      </c>
      <c r="F44" s="3" t="s">
        <v>14</v>
      </c>
      <c r="G44" s="3">
        <v>0</v>
      </c>
      <c r="H44" s="3">
        <v>2.21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129</v>
      </c>
      <c r="C45" s="3">
        <v>91</v>
      </c>
      <c r="D45" s="3">
        <v>225</v>
      </c>
      <c r="E45" s="3">
        <v>12.13</v>
      </c>
      <c r="F45" s="3" t="s">
        <v>14</v>
      </c>
      <c r="G45" s="3">
        <v>0</v>
      </c>
      <c r="H45" s="3">
        <v>12.13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130</v>
      </c>
      <c r="C46" s="3">
        <v>92</v>
      </c>
      <c r="D46" s="3">
        <v>2000</v>
      </c>
      <c r="E46" s="3">
        <v>1.57</v>
      </c>
      <c r="F46" s="3" t="s">
        <v>14</v>
      </c>
      <c r="G46" s="3">
        <v>0</v>
      </c>
      <c r="H46" s="3">
        <v>1.57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131</v>
      </c>
      <c r="C47" s="3">
        <v>93</v>
      </c>
      <c r="D47" s="3">
        <v>1500</v>
      </c>
      <c r="E47" s="3">
        <v>0.87</v>
      </c>
      <c r="F47" s="3" t="s">
        <v>14</v>
      </c>
      <c r="G47" s="3">
        <v>0</v>
      </c>
      <c r="H47" s="3">
        <v>0.87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132</v>
      </c>
      <c r="C48" s="3">
        <v>97</v>
      </c>
      <c r="D48" s="3">
        <v>7000</v>
      </c>
      <c r="E48" s="3">
        <v>0.13</v>
      </c>
      <c r="F48" s="3" t="s">
        <v>16</v>
      </c>
      <c r="G48" s="3">
        <v>0</v>
      </c>
      <c r="H48" s="3">
        <v>0.13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133</v>
      </c>
      <c r="C49" s="3">
        <v>100</v>
      </c>
      <c r="D49" s="3">
        <v>7000</v>
      </c>
      <c r="E49" s="3">
        <v>0.19</v>
      </c>
      <c r="F49" s="3" t="s">
        <v>16</v>
      </c>
      <c r="G49" s="3">
        <v>0</v>
      </c>
      <c r="H49" s="3">
        <v>0.19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134</v>
      </c>
      <c r="C50" s="3">
        <v>103</v>
      </c>
      <c r="D50" s="3">
        <v>7000</v>
      </c>
      <c r="E50" s="3">
        <v>2.9000000000000001E-2</v>
      </c>
      <c r="F50" s="3" t="s">
        <v>16</v>
      </c>
      <c r="G50" s="3">
        <v>0</v>
      </c>
      <c r="H50" s="3">
        <v>0.03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135</v>
      </c>
      <c r="C51" s="3">
        <v>106</v>
      </c>
      <c r="D51" s="3">
        <v>301.392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136</v>
      </c>
      <c r="C52" s="3">
        <v>107</v>
      </c>
      <c r="D52" s="3">
        <v>301.392</v>
      </c>
      <c r="E52" s="3">
        <v>24.14</v>
      </c>
      <c r="F52" s="3" t="s">
        <v>10</v>
      </c>
      <c r="G52" s="3">
        <v>0</v>
      </c>
      <c r="H52" s="3">
        <v>24.14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137</v>
      </c>
      <c r="C53" s="3">
        <v>108</v>
      </c>
      <c r="D53" s="3">
        <v>301.392</v>
      </c>
      <c r="E53" s="3">
        <v>3.5</v>
      </c>
      <c r="F53" s="3" t="s">
        <v>10</v>
      </c>
      <c r="G53" s="3">
        <v>0</v>
      </c>
      <c r="H53" s="3">
        <v>3.5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138</v>
      </c>
      <c r="C54" s="3">
        <v>109</v>
      </c>
      <c r="D54" s="3">
        <v>2000</v>
      </c>
      <c r="E54" s="3">
        <v>0.61</v>
      </c>
      <c r="F54" s="3" t="s">
        <v>14</v>
      </c>
      <c r="G54" s="3">
        <v>0</v>
      </c>
      <c r="H54" s="3">
        <v>0.61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139</v>
      </c>
      <c r="C55" s="3">
        <v>112</v>
      </c>
      <c r="D55" s="3">
        <v>225</v>
      </c>
      <c r="E55" s="3">
        <v>2.37</v>
      </c>
      <c r="F55" s="3" t="s">
        <v>14</v>
      </c>
      <c r="G55" s="3">
        <v>0</v>
      </c>
      <c r="H55" s="3">
        <v>2.37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139</v>
      </c>
      <c r="C56" s="3">
        <v>113</v>
      </c>
      <c r="D56" s="3">
        <v>1500</v>
      </c>
      <c r="E56" s="3">
        <v>0.38</v>
      </c>
      <c r="F56" s="3" t="s">
        <v>14</v>
      </c>
      <c r="G56" s="3">
        <v>0</v>
      </c>
      <c r="H56" s="3">
        <v>0.38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140</v>
      </c>
      <c r="C57" s="3">
        <v>116</v>
      </c>
      <c r="D57" s="3">
        <v>50</v>
      </c>
      <c r="E57" s="3">
        <v>44</v>
      </c>
      <c r="F57" s="3" t="s">
        <v>13</v>
      </c>
      <c r="G57" s="3">
        <v>41</v>
      </c>
      <c r="H57" s="3">
        <v>3</v>
      </c>
      <c r="I57" s="3">
        <v>93.182000000000002</v>
      </c>
      <c r="J57">
        <f t="shared" si="0"/>
        <v>2050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142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0</v>
      </c>
      <c r="H58" s="3">
        <v>108.15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143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0</v>
      </c>
      <c r="H59" s="3">
        <v>133.76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144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0</v>
      </c>
      <c r="H60" s="3">
        <v>62.97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145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0</v>
      </c>
      <c r="H61" s="3">
        <v>30.1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146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0</v>
      </c>
      <c r="H62" s="3">
        <v>66.89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276</v>
      </c>
      <c r="C63" s="3">
        <v>138</v>
      </c>
      <c r="D63" s="3">
        <v>161.46</v>
      </c>
      <c r="E63" s="3">
        <v>0.5</v>
      </c>
      <c r="F63" s="3" t="s">
        <v>10</v>
      </c>
      <c r="G63" s="3">
        <v>0</v>
      </c>
      <c r="H63" s="3">
        <v>0.5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147</v>
      </c>
      <c r="C64" s="3">
        <v>140</v>
      </c>
      <c r="D64" s="3">
        <v>10.76</v>
      </c>
      <c r="E64" s="3">
        <v>197</v>
      </c>
      <c r="F64" s="3" t="s">
        <v>10</v>
      </c>
      <c r="G64" s="3">
        <v>0</v>
      </c>
      <c r="H64" s="3">
        <v>197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0</v>
      </c>
      <c r="H65" s="3">
        <v>59.84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149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0</v>
      </c>
      <c r="H66" s="3">
        <v>176.74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150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0</v>
      </c>
      <c r="H67" s="3">
        <v>177.87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152</v>
      </c>
      <c r="C68" s="3">
        <v>151</v>
      </c>
      <c r="D68" s="3">
        <v>139.93199999999999</v>
      </c>
      <c r="E68" s="3">
        <v>81.650000000000006</v>
      </c>
      <c r="F68" s="3" t="s">
        <v>10</v>
      </c>
      <c r="G68" s="3">
        <v>0</v>
      </c>
      <c r="H68" s="3">
        <v>81.650000000000006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153</v>
      </c>
      <c r="C69" s="3">
        <v>152</v>
      </c>
      <c r="D69" s="3">
        <v>139.93199999999999</v>
      </c>
      <c r="E69" s="3">
        <v>258.14999999999998</v>
      </c>
      <c r="F69" s="3" t="s">
        <v>10</v>
      </c>
      <c r="G69" s="3">
        <v>0</v>
      </c>
      <c r="H69" s="3">
        <v>258.14999999999998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154</v>
      </c>
      <c r="C70" s="3">
        <v>156</v>
      </c>
      <c r="D70" s="3">
        <v>193.75200000000001</v>
      </c>
      <c r="E70" s="3">
        <v>126.32</v>
      </c>
      <c r="F70" s="3" t="s">
        <v>10</v>
      </c>
      <c r="G70" s="3">
        <v>0</v>
      </c>
      <c r="H70" s="3">
        <v>126.32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155</v>
      </c>
      <c r="C71" s="3">
        <v>160</v>
      </c>
      <c r="D71" s="3">
        <v>139.93199999999999</v>
      </c>
      <c r="E71" s="3">
        <v>9.76</v>
      </c>
      <c r="F71" s="3" t="s">
        <v>10</v>
      </c>
      <c r="G71" s="3">
        <v>0</v>
      </c>
      <c r="H71" s="3">
        <v>9.76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156</v>
      </c>
      <c r="C72" s="3">
        <v>161</v>
      </c>
      <c r="D72" s="3">
        <v>139.93199999999999</v>
      </c>
      <c r="E72" s="3">
        <v>34.159999999999997</v>
      </c>
      <c r="F72" s="3" t="s">
        <v>10</v>
      </c>
      <c r="G72" s="3">
        <v>0</v>
      </c>
      <c r="H72" s="3">
        <v>34.159999999999997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157</v>
      </c>
      <c r="C73" s="3">
        <v>165</v>
      </c>
      <c r="D73" s="3">
        <v>193.75200000000001</v>
      </c>
      <c r="E73" s="3">
        <v>117.1</v>
      </c>
      <c r="F73" s="3" t="s">
        <v>10</v>
      </c>
      <c r="G73" s="3">
        <v>0</v>
      </c>
      <c r="H73" s="3">
        <v>117.1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30</v>
      </c>
      <c r="B74" s="3" t="s">
        <v>214</v>
      </c>
      <c r="C74" s="3">
        <v>277</v>
      </c>
      <c r="D74" s="3">
        <v>34</v>
      </c>
      <c r="E74" s="3">
        <v>76.528999999999996</v>
      </c>
      <c r="F74" s="3" t="s">
        <v>31</v>
      </c>
      <c r="G74" s="3">
        <v>0</v>
      </c>
      <c r="H74" s="3">
        <v>76.53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215</v>
      </c>
      <c r="C75" s="3">
        <v>278</v>
      </c>
      <c r="D75" s="3">
        <v>77</v>
      </c>
      <c r="E75" s="3">
        <v>29.302600000000002</v>
      </c>
      <c r="F75" s="3" t="s">
        <v>31</v>
      </c>
      <c r="G75" s="3">
        <v>29.3</v>
      </c>
      <c r="H75" s="3">
        <v>0</v>
      </c>
      <c r="I75" s="3">
        <v>100</v>
      </c>
      <c r="J75">
        <f t="shared" si="2"/>
        <v>2256.1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216</v>
      </c>
      <c r="C76" s="3">
        <v>279</v>
      </c>
      <c r="D76" s="3">
        <v>23</v>
      </c>
      <c r="E76" s="3">
        <v>66</v>
      </c>
      <c r="F76" s="3" t="s">
        <v>23</v>
      </c>
      <c r="G76" s="3">
        <v>0</v>
      </c>
      <c r="H76" s="3">
        <v>66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217</v>
      </c>
      <c r="C77" s="3">
        <v>280</v>
      </c>
      <c r="D77" s="3">
        <v>151</v>
      </c>
      <c r="E77" s="3">
        <v>17.375499999999999</v>
      </c>
      <c r="F77" s="3" t="s">
        <v>31</v>
      </c>
      <c r="G77" s="3">
        <v>0</v>
      </c>
      <c r="H77" s="3">
        <v>17.38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21</v>
      </c>
      <c r="B78" s="3" t="s">
        <v>219</v>
      </c>
      <c r="C78" s="3">
        <v>283</v>
      </c>
      <c r="D78" s="3">
        <v>400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3:O167"/>
  <sheetViews>
    <sheetView topLeftCell="A2" zoomScale="85" zoomScaleNormal="85" workbookViewId="0">
      <pane xSplit="2" topLeftCell="C1" activePane="topRight" state="frozen"/>
      <selection activeCell="A97" sqref="A97"/>
      <selection pane="topRight" activeCell="L166" sqref="A4:L166"/>
    </sheetView>
  </sheetViews>
  <sheetFormatPr defaultRowHeight="15" x14ac:dyDescent="0.25"/>
  <cols>
    <col min="1" max="1" width="34.140625" customWidth="1"/>
    <col min="2" max="2" width="45.5703125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1.7109375" bestFit="1" customWidth="1"/>
    <col min="14" max="14" width="21.7109375" bestFit="1" customWidth="1"/>
    <col min="15" max="15" width="20.85546875" bestFit="1" customWidth="1"/>
  </cols>
  <sheetData>
    <row r="3" spans="1:15" s="2" customFormat="1" ht="49.5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SUMIF($A$4:$A$1506,"AAIDHUL MIAH",$L$4:$L$1506)</f>
        <v>11097.186632000001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SUMIF($A$4:$A$1506,"EBI ABRAHAM",$L$4:$L$1506)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SUMIF($A$4:$A$1506,"JMJ WATERPROOING ENTERPRISES",$L$4:$L$1506)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SUMIF($A$4:$A$1506,"KRIUTTIBAS DAS",$L$4:$L$1506)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SUMIF($A$4:$A$1506,"LEGENDRY LANDSCAPE",$L$4:$L$1506)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SUMIF($A$4:$A$1506,"MANJUNATHA P",$L$4:$L$1506)</f>
        <v>0</v>
      </c>
    </row>
    <row r="10" spans="1:15" x14ac:dyDescent="0.25">
      <c r="A10" s="9" t="s">
        <v>39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SUMIF($A$4:$A$1506,"NAGARAJ",$L$4:$L$1506)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SUMIF($A$4:$A$1506,"PRAKASH H N",$L$4:$L$1506)</f>
        <v>17000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SUMIF($A$4:$A$1506,"RAMAKRUSHNA PRADHAN",$L$4:$L$1506)</f>
        <v>6743.6864999999998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100</v>
      </c>
      <c r="H13" s="9">
        <f t="shared" si="0"/>
        <v>51.120000000000005</v>
      </c>
      <c r="I13" s="10">
        <f t="shared" si="1"/>
        <v>0.66172578083642142</v>
      </c>
      <c r="J13" s="17">
        <f t="shared" si="2"/>
        <v>4300</v>
      </c>
      <c r="K13" s="16"/>
      <c r="L13" s="17">
        <f t="shared" si="3"/>
        <v>0</v>
      </c>
      <c r="N13" s="17" t="s">
        <v>21</v>
      </c>
      <c r="O13" s="17">
        <f>SUMIF($A$4:$A$1506,"RUPAK NAYAK",$L$4:$L$1506)</f>
        <v>0</v>
      </c>
    </row>
    <row r="14" spans="1:15" x14ac:dyDescent="0.25">
      <c r="A14" s="9" t="s">
        <v>29</v>
      </c>
      <c r="B14" s="29" t="s">
        <v>94</v>
      </c>
      <c r="C14" s="9">
        <v>16</v>
      </c>
      <c r="D14" s="9">
        <v>141.12</v>
      </c>
      <c r="E14" s="9">
        <v>9.27</v>
      </c>
      <c r="F14" s="9" t="s">
        <v>14</v>
      </c>
      <c r="G14" s="9">
        <v>0</v>
      </c>
      <c r="H14" s="9">
        <f t="shared" si="0"/>
        <v>9.27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SUMIF($A$4:$A$1506,"SANTOSH KUMAR",$L$4:$L$1506)</f>
        <v>0</v>
      </c>
    </row>
    <row r="15" spans="1:15" x14ac:dyDescent="0.25">
      <c r="A15" s="9" t="s">
        <v>15</v>
      </c>
      <c r="B15" s="12" t="s">
        <v>470</v>
      </c>
      <c r="C15" s="9">
        <v>18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ref="I15:I16" si="4">(G15/E15)</f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SUMIF($A$4:$A$1506,"SARAT BARMAN",$L$4:$L$1506)</f>
        <v>0</v>
      </c>
    </row>
    <row r="16" spans="1:15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4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SUMIF($A$4:$A$1506,"SAVITA DEVI",$L$4:$L$1506)</f>
        <v>1500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5.093</v>
      </c>
      <c r="F17" s="9" t="s">
        <v>14</v>
      </c>
      <c r="G17" s="9">
        <v>5.09</v>
      </c>
      <c r="H17" s="9">
        <f t="shared" si="0"/>
        <v>3.0000000000001137E-3</v>
      </c>
      <c r="I17" s="10">
        <f t="shared" si="1"/>
        <v>0.99941095621441189</v>
      </c>
      <c r="J17" s="17">
        <f t="shared" si="2"/>
        <v>5090</v>
      </c>
      <c r="K17" s="16"/>
      <c r="L17" s="17">
        <f t="shared" si="3"/>
        <v>0</v>
      </c>
      <c r="N17" s="17" t="s">
        <v>20</v>
      </c>
      <c r="O17" s="17">
        <f>SUMIF($A$4:$A$1506,"SHOKAT",$L$4:$L$1506)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2.782</v>
      </c>
      <c r="F18" s="9" t="s">
        <v>14</v>
      </c>
      <c r="G18" s="9">
        <v>2.78</v>
      </c>
      <c r="H18" s="9">
        <f t="shared" si="0"/>
        <v>2.0000000000002238E-3</v>
      </c>
      <c r="I18" s="10">
        <f t="shared" si="1"/>
        <v>0.99928109273903654</v>
      </c>
      <c r="J18" s="17">
        <f t="shared" si="2"/>
        <v>2780</v>
      </c>
      <c r="K18" s="16"/>
      <c r="L18" s="17">
        <f t="shared" si="3"/>
        <v>0</v>
      </c>
      <c r="N18" s="17" t="s">
        <v>26</v>
      </c>
      <c r="O18" s="17">
        <f>SUMIF($A$4:$A$1506,"SHREE DM STEEL FURNITURE AND INTERIOR",$L$4:$L$1506)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5.9290000000000003</v>
      </c>
      <c r="F19" s="9" t="s">
        <v>14</v>
      </c>
      <c r="G19" s="9">
        <v>2.96</v>
      </c>
      <c r="H19" s="9">
        <f t="shared" si="0"/>
        <v>2.9690000000000003</v>
      </c>
      <c r="I19" s="10">
        <f t="shared" si="1"/>
        <v>0.4992410187215382</v>
      </c>
      <c r="J19" s="17">
        <f t="shared" si="2"/>
        <v>2960</v>
      </c>
      <c r="K19" s="16"/>
      <c r="L19" s="17">
        <f t="shared" si="3"/>
        <v>0</v>
      </c>
      <c r="N19" s="17" t="s">
        <v>333</v>
      </c>
      <c r="O19" s="17">
        <f>SUMIF($A$4:$A$1506,"SK ANSAR HOSSIAN",$L$4:$L$1506)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0.37</v>
      </c>
      <c r="F20" s="9" t="s">
        <v>16</v>
      </c>
      <c r="G20" s="9">
        <v>0.37</v>
      </c>
      <c r="H20" s="9">
        <f t="shared" si="0"/>
        <v>0</v>
      </c>
      <c r="I20" s="10">
        <f t="shared" si="1"/>
        <v>1</v>
      </c>
      <c r="J20" s="17">
        <f t="shared" si="2"/>
        <v>2775</v>
      </c>
      <c r="K20" s="16"/>
      <c r="L20" s="17">
        <f t="shared" si="3"/>
        <v>0</v>
      </c>
      <c r="N20" s="17" t="s">
        <v>28</v>
      </c>
      <c r="O20" s="17">
        <f>SUMIF($A$4:$A$1506,"SREE VINAYAKA ELECTRICALS",$L$4:$L$1506)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3375</v>
      </c>
      <c r="K21" s="16"/>
      <c r="L21" s="17">
        <f t="shared" si="3"/>
        <v>0</v>
      </c>
      <c r="N21" s="17" t="s">
        <v>58</v>
      </c>
      <c r="O21" s="17">
        <f>SUMIF($A$4:$A$1506,"SRI CHOWDESHWARI WATER SUPPLY",$L$4:$L$1506)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0.55000000000000004</v>
      </c>
      <c r="F22" s="9" t="s">
        <v>16</v>
      </c>
      <c r="G22" s="9">
        <v>0.55000000000000004</v>
      </c>
      <c r="H22" s="9">
        <f t="shared" si="0"/>
        <v>0</v>
      </c>
      <c r="I22" s="10">
        <f t="shared" si="1"/>
        <v>1</v>
      </c>
      <c r="J22" s="17">
        <f t="shared" si="2"/>
        <v>4125</v>
      </c>
      <c r="K22" s="16"/>
      <c r="L22" s="17">
        <f t="shared" si="3"/>
        <v>0</v>
      </c>
      <c r="N22" s="17" t="s">
        <v>29</v>
      </c>
      <c r="O22" s="17">
        <f>SUMIF($A$4:$A$1506,"SUBHASMITA DAS",$L$4:$L$1506)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3750</v>
      </c>
      <c r="K23" s="16"/>
      <c r="L23" s="17">
        <f t="shared" si="3"/>
        <v>0</v>
      </c>
      <c r="N23" s="17" t="s">
        <v>80</v>
      </c>
      <c r="O23" s="17">
        <f>SUMIF($A$4:$A$1506,"UDHABHAI R PARMAR",$L$4:$L$1506)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1.25</v>
      </c>
      <c r="F24" s="9" t="s">
        <v>16</v>
      </c>
      <c r="G24" s="9">
        <v>1.25</v>
      </c>
      <c r="H24" s="9">
        <f t="shared" si="0"/>
        <v>0</v>
      </c>
      <c r="I24" s="10">
        <f t="shared" si="1"/>
        <v>1</v>
      </c>
      <c r="J24" s="17">
        <f t="shared" si="2"/>
        <v>9375</v>
      </c>
      <c r="K24" s="16"/>
      <c r="L24" s="17">
        <f t="shared" si="3"/>
        <v>0</v>
      </c>
      <c r="N24" s="17" t="s">
        <v>15</v>
      </c>
      <c r="O24" s="17">
        <f>SUMIF($A$4:$A$1506,"V VENKATANARAYANA",$L$4:$L$1506)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SUMIF($A$4:$A$1506,"YELLAPPA C",$L$4:$L$1506)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7500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1050</v>
      </c>
      <c r="K26" s="16"/>
      <c r="L26" s="17">
        <f t="shared" si="3"/>
        <v>0</v>
      </c>
      <c r="N26" s="17" t="s">
        <v>44</v>
      </c>
      <c r="O26" s="17">
        <f>SUMIF($A$4:$A$1506,"RABIUL MOLLA",$L$4:$L$1506)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SUMIF($A$4:$A$1506,"KOUSHIK MANDAL",$L$4:$L$1506)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301.392</v>
      </c>
      <c r="E28" s="9">
        <v>23.64</v>
      </c>
      <c r="F28" s="9" t="s">
        <v>10</v>
      </c>
      <c r="G28" s="9">
        <v>23.64</v>
      </c>
      <c r="H28" s="9">
        <f t="shared" si="0"/>
        <v>0</v>
      </c>
      <c r="I28" s="10">
        <f t="shared" si="1"/>
        <v>1</v>
      </c>
      <c r="J28" s="17">
        <f t="shared" si="2"/>
        <v>7124.9068800000005</v>
      </c>
      <c r="K28" s="16"/>
      <c r="L28" s="17">
        <f t="shared" si="3"/>
        <v>0</v>
      </c>
      <c r="N28" s="17" t="s">
        <v>34</v>
      </c>
      <c r="O28" s="17">
        <f>SUMIF($A$4:$A$1506,"SHEKAR T",$L$4:$L$1506)</f>
        <v>0</v>
      </c>
    </row>
    <row r="29" spans="1:1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37</v>
      </c>
      <c r="O29" s="17">
        <f>SUMIF($A$4:$A$1506,"MORSELIM KHAN",$L$4:$L$1506)</f>
        <v>0</v>
      </c>
    </row>
    <row r="30" spans="1:15" ht="15.75" x14ac:dyDescent="0.25">
      <c r="A30" s="9" t="s">
        <v>79</v>
      </c>
      <c r="B30" s="29" t="s">
        <v>108</v>
      </c>
      <c r="C30" s="9">
        <v>44</v>
      </c>
      <c r="D30" s="9">
        <v>322.92</v>
      </c>
      <c r="E30" s="9">
        <v>41.28</v>
      </c>
      <c r="F30" s="9" t="s">
        <v>10</v>
      </c>
      <c r="G30" s="9">
        <v>41.28</v>
      </c>
      <c r="H30" s="9">
        <f t="shared" si="0"/>
        <v>0</v>
      </c>
      <c r="I30" s="10">
        <f t="shared" si="1"/>
        <v>1</v>
      </c>
      <c r="J30" s="17">
        <f t="shared" si="2"/>
        <v>13330.137600000002</v>
      </c>
      <c r="K30" s="16"/>
      <c r="L30" s="17">
        <f t="shared" si="3"/>
        <v>0</v>
      </c>
      <c r="N30" s="51" t="s">
        <v>472</v>
      </c>
      <c r="O30" s="21">
        <f>SUM(O4:O29)</f>
        <v>36340.873132000001</v>
      </c>
    </row>
    <row r="31" spans="1:15" x14ac:dyDescent="0.25">
      <c r="A31" s="9" t="s">
        <v>79</v>
      </c>
      <c r="B31" s="29" t="s">
        <v>109</v>
      </c>
      <c r="C31" s="9">
        <v>45</v>
      </c>
      <c r="D31" s="9">
        <v>322.92</v>
      </c>
      <c r="E31" s="9">
        <v>125.99</v>
      </c>
      <c r="F31" s="9" t="s">
        <v>10</v>
      </c>
      <c r="G31" s="9">
        <v>125.99</v>
      </c>
      <c r="H31" s="9">
        <f t="shared" si="0"/>
        <v>0</v>
      </c>
      <c r="I31" s="10">
        <f t="shared" si="1"/>
        <v>1</v>
      </c>
      <c r="J31" s="17">
        <f t="shared" si="2"/>
        <v>40684.690800000004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110</v>
      </c>
      <c r="C32" s="9">
        <v>46</v>
      </c>
      <c r="D32" s="9">
        <v>322.92</v>
      </c>
      <c r="E32" s="9">
        <v>12.26</v>
      </c>
      <c r="F32" s="9" t="s">
        <v>10</v>
      </c>
      <c r="G32" s="9">
        <v>12.26</v>
      </c>
      <c r="H32" s="9">
        <f t="shared" si="0"/>
        <v>0</v>
      </c>
      <c r="I32" s="10">
        <f t="shared" si="1"/>
        <v>1</v>
      </c>
      <c r="J32" s="17">
        <f t="shared" si="2"/>
        <v>3958.9992000000002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301.392</v>
      </c>
      <c r="E33" s="9">
        <v>16.11</v>
      </c>
      <c r="F33" s="9" t="s">
        <v>10</v>
      </c>
      <c r="G33" s="9">
        <v>16.11</v>
      </c>
      <c r="H33" s="9">
        <f t="shared" si="0"/>
        <v>0</v>
      </c>
      <c r="I33" s="10">
        <f t="shared" si="1"/>
        <v>1</v>
      </c>
      <c r="J33" s="17">
        <f t="shared" si="2"/>
        <v>4855.4251199999999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9.9</v>
      </c>
      <c r="F34" s="9" t="s">
        <v>14</v>
      </c>
      <c r="G34" s="9">
        <v>9.9</v>
      </c>
      <c r="H34" s="9">
        <f t="shared" si="0"/>
        <v>0</v>
      </c>
      <c r="I34" s="10">
        <f t="shared" si="1"/>
        <v>1</v>
      </c>
      <c r="J34" s="17">
        <f t="shared" si="2"/>
        <v>2227.5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1.32</v>
      </c>
      <c r="F35" s="9" t="s">
        <v>14</v>
      </c>
      <c r="G35" s="9">
        <v>1.32</v>
      </c>
      <c r="H35" s="9">
        <f t="shared" si="0"/>
        <v>0</v>
      </c>
      <c r="I35" s="10">
        <f t="shared" si="1"/>
        <v>1</v>
      </c>
      <c r="J35" s="17">
        <f t="shared" si="2"/>
        <v>1980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4.74</v>
      </c>
      <c r="F36" s="9" t="s">
        <v>14</v>
      </c>
      <c r="G36" s="9">
        <v>4.74</v>
      </c>
      <c r="H36" s="9">
        <f t="shared" si="0"/>
        <v>0</v>
      </c>
      <c r="I36" s="10">
        <f t="shared" si="1"/>
        <v>1</v>
      </c>
      <c r="J36" s="17">
        <f t="shared" si="2"/>
        <v>4266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2.85</v>
      </c>
      <c r="F37" s="9" t="s">
        <v>14</v>
      </c>
      <c r="G37" s="9">
        <v>2.85</v>
      </c>
      <c r="H37" s="9">
        <f t="shared" si="0"/>
        <v>0</v>
      </c>
      <c r="I37" s="10">
        <f t="shared" si="1"/>
        <v>1</v>
      </c>
      <c r="J37" s="17">
        <f t="shared" si="2"/>
        <v>5700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13.083</v>
      </c>
      <c r="F38" s="9" t="s">
        <v>14</v>
      </c>
      <c r="G38" s="9">
        <v>13.08</v>
      </c>
      <c r="H38" s="9">
        <f t="shared" si="0"/>
        <v>3.0000000000001137E-3</v>
      </c>
      <c r="I38" s="10">
        <f t="shared" si="1"/>
        <v>0.99977069479477187</v>
      </c>
      <c r="J38" s="17">
        <f t="shared" si="2"/>
        <v>2943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1.7010000000000001</v>
      </c>
      <c r="F39" s="9" t="s">
        <v>14</v>
      </c>
      <c r="G39" s="9">
        <v>1.7</v>
      </c>
      <c r="H39" s="9">
        <f t="shared" si="0"/>
        <v>1.0000000000001119E-3</v>
      </c>
      <c r="I39" s="10">
        <f t="shared" si="1"/>
        <v>0.99941211052322154</v>
      </c>
      <c r="J39" s="17">
        <f t="shared" si="2"/>
        <v>3400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0.5</v>
      </c>
      <c r="F42" s="9" t="s">
        <v>16</v>
      </c>
      <c r="G42" s="9">
        <v>0.5</v>
      </c>
      <c r="H42" s="9">
        <f t="shared" si="0"/>
        <v>0</v>
      </c>
      <c r="I42" s="10">
        <f t="shared" si="1"/>
        <v>1</v>
      </c>
      <c r="J42" s="17">
        <f t="shared" si="2"/>
        <v>3750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1.1000000000000001</v>
      </c>
      <c r="F43" s="9" t="s">
        <v>16</v>
      </c>
      <c r="G43" s="9">
        <v>1.1000000000000001</v>
      </c>
      <c r="H43" s="9">
        <f t="shared" si="0"/>
        <v>0</v>
      </c>
      <c r="I43" s="10">
        <f t="shared" si="1"/>
        <v>1</v>
      </c>
      <c r="J43" s="17">
        <f t="shared" si="2"/>
        <v>8250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0.14000000000000001</v>
      </c>
      <c r="F44" s="9" t="s">
        <v>16</v>
      </c>
      <c r="G44" s="9">
        <v>0.14000000000000001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7500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1125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124</v>
      </c>
      <c r="C46" s="9">
        <v>84</v>
      </c>
      <c r="D46" s="9">
        <v>322.92</v>
      </c>
      <c r="E46" s="9">
        <v>41.58</v>
      </c>
      <c r="F46" s="9" t="s">
        <v>10</v>
      </c>
      <c r="G46" s="9">
        <v>41.58</v>
      </c>
      <c r="H46" s="9">
        <f t="shared" si="0"/>
        <v>0</v>
      </c>
      <c r="I46" s="10">
        <f t="shared" si="1"/>
        <v>1</v>
      </c>
      <c r="J46" s="17">
        <f t="shared" si="2"/>
        <v>13427.0136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125</v>
      </c>
      <c r="C47" s="9">
        <v>85</v>
      </c>
      <c r="D47" s="9">
        <v>322.92</v>
      </c>
      <c r="E47" s="9">
        <v>125.21</v>
      </c>
      <c r="F47" s="9" t="s">
        <v>10</v>
      </c>
      <c r="G47" s="9">
        <v>125.21</v>
      </c>
      <c r="H47" s="9">
        <f t="shared" si="0"/>
        <v>0</v>
      </c>
      <c r="I47" s="10">
        <f t="shared" si="1"/>
        <v>1</v>
      </c>
      <c r="J47" s="17">
        <f t="shared" si="2"/>
        <v>40432.813199999997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126</v>
      </c>
      <c r="C48" s="9">
        <v>86</v>
      </c>
      <c r="D48" s="9">
        <v>322.92</v>
      </c>
      <c r="E48" s="9">
        <v>12.26</v>
      </c>
      <c r="F48" s="9" t="s">
        <v>10</v>
      </c>
      <c r="G48" s="9">
        <v>12.26</v>
      </c>
      <c r="H48" s="9">
        <f t="shared" si="0"/>
        <v>0</v>
      </c>
      <c r="I48" s="10">
        <f t="shared" si="1"/>
        <v>1</v>
      </c>
      <c r="J48" s="17">
        <f t="shared" si="2"/>
        <v>3958.9992000000002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127</v>
      </c>
      <c r="C49" s="9">
        <v>87</v>
      </c>
      <c r="D49" s="9">
        <v>301.392</v>
      </c>
      <c r="E49" s="9">
        <v>17.63</v>
      </c>
      <c r="F49" s="9" t="s">
        <v>10</v>
      </c>
      <c r="G49" s="9">
        <v>17.63</v>
      </c>
      <c r="H49" s="9">
        <f t="shared" si="0"/>
        <v>0</v>
      </c>
      <c r="I49" s="10">
        <f t="shared" si="1"/>
        <v>1</v>
      </c>
      <c r="J49" s="17">
        <f t="shared" si="2"/>
        <v>5313.5409599999994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2.3239999999999998</v>
      </c>
      <c r="F50" s="9" t="s">
        <v>14</v>
      </c>
      <c r="G50" s="9">
        <v>2.3199999999999998</v>
      </c>
      <c r="H50" s="9">
        <f t="shared" si="0"/>
        <v>4.0000000000000036E-3</v>
      </c>
      <c r="I50" s="10">
        <f t="shared" si="1"/>
        <v>0.99827882960413084</v>
      </c>
      <c r="J50" s="17">
        <f t="shared" si="2"/>
        <v>4640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13.561</v>
      </c>
      <c r="F51" s="9" t="s">
        <v>14</v>
      </c>
      <c r="G51" s="9">
        <v>13.56</v>
      </c>
      <c r="H51" s="9">
        <f t="shared" si="0"/>
        <v>9.9999999999944578E-4</v>
      </c>
      <c r="I51" s="10">
        <f t="shared" si="1"/>
        <v>0.99992625912543331</v>
      </c>
      <c r="J51" s="17">
        <f t="shared" si="2"/>
        <v>3051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1.4059999999999999</v>
      </c>
      <c r="F52" s="9" t="s">
        <v>14</v>
      </c>
      <c r="G52" s="9">
        <v>1.41</v>
      </c>
      <c r="H52" s="9">
        <f t="shared" si="0"/>
        <v>-4.0000000000000036E-3</v>
      </c>
      <c r="I52" s="10">
        <f t="shared" si="1"/>
        <v>1.0028449502133712</v>
      </c>
      <c r="J52" s="17">
        <f t="shared" si="2"/>
        <v>2820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131</v>
      </c>
      <c r="C53" s="9">
        <v>93</v>
      </c>
      <c r="D53" s="9">
        <v>3000</v>
      </c>
      <c r="E53" s="9">
        <v>0.84299999999999997</v>
      </c>
      <c r="F53" s="9" t="s">
        <v>14</v>
      </c>
      <c r="G53" s="9">
        <v>0.84</v>
      </c>
      <c r="H53" s="9">
        <f t="shared" si="0"/>
        <v>3.0000000000000027E-3</v>
      </c>
      <c r="I53" s="10">
        <f t="shared" si="1"/>
        <v>0.99644128113879005</v>
      </c>
      <c r="J53" s="17">
        <f t="shared" si="2"/>
        <v>2520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</v>
      </c>
      <c r="F54" s="9" t="s">
        <v>16</v>
      </c>
      <c r="G54" s="9">
        <v>0.1</v>
      </c>
      <c r="H54" s="9">
        <f t="shared" si="0"/>
        <v>0</v>
      </c>
      <c r="I54" s="10">
        <f t="shared" si="1"/>
        <v>1</v>
      </c>
      <c r="J54" s="17">
        <f t="shared" si="2"/>
        <v>750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0.17</v>
      </c>
      <c r="F55" s="9" t="s">
        <v>16</v>
      </c>
      <c r="G55" s="9">
        <v>0.17</v>
      </c>
      <c r="H55" s="9">
        <f t="shared" si="0"/>
        <v>0</v>
      </c>
      <c r="I55" s="10">
        <f t="shared" si="1"/>
        <v>1</v>
      </c>
      <c r="J55" s="17">
        <f t="shared" si="2"/>
        <v>1275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7500</v>
      </c>
      <c r="E56" s="9">
        <v>0.02</v>
      </c>
      <c r="F56" s="9" t="s">
        <v>16</v>
      </c>
      <c r="G56" s="9">
        <v>0.02</v>
      </c>
      <c r="H56" s="9">
        <f t="shared" si="0"/>
        <v>0</v>
      </c>
      <c r="I56" s="10">
        <f t="shared" si="1"/>
        <v>1</v>
      </c>
      <c r="J56" s="17">
        <f t="shared" si="2"/>
        <v>150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135</v>
      </c>
      <c r="C57" s="9">
        <v>106</v>
      </c>
      <c r="D57" s="9">
        <v>322.92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3487.5360000000005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136</v>
      </c>
      <c r="C58" s="9">
        <v>107</v>
      </c>
      <c r="D58" s="9">
        <v>322.92</v>
      </c>
      <c r="E58" s="9">
        <v>22.88</v>
      </c>
      <c r="F58" s="9" t="s">
        <v>10</v>
      </c>
      <c r="G58" s="9">
        <v>22.88</v>
      </c>
      <c r="H58" s="9">
        <f t="shared" si="0"/>
        <v>0</v>
      </c>
      <c r="I58" s="10">
        <f t="shared" si="1"/>
        <v>1</v>
      </c>
      <c r="J58" s="17">
        <f t="shared" si="2"/>
        <v>7388.4096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137</v>
      </c>
      <c r="C59" s="9">
        <v>108</v>
      </c>
      <c r="D59" s="9">
        <v>301.392</v>
      </c>
      <c r="E59" s="9">
        <v>1.92</v>
      </c>
      <c r="F59" s="9" t="s">
        <v>10</v>
      </c>
      <c r="G59" s="9">
        <v>1.92</v>
      </c>
      <c r="H59" s="9">
        <f t="shared" si="0"/>
        <v>0</v>
      </c>
      <c r="I59" s="10">
        <f t="shared" si="1"/>
        <v>1</v>
      </c>
      <c r="J59" s="17">
        <f t="shared" si="2"/>
        <v>578.67264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0.41</v>
      </c>
      <c r="F60" s="9" t="s">
        <v>14</v>
      </c>
      <c r="G60" s="9">
        <v>0.41</v>
      </c>
      <c r="H60" s="9">
        <f t="shared" si="0"/>
        <v>0</v>
      </c>
      <c r="I60" s="10">
        <f t="shared" si="1"/>
        <v>1</v>
      </c>
      <c r="J60" s="17">
        <f t="shared" si="2"/>
        <v>820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1.9750000000000001</v>
      </c>
      <c r="F61" s="9" t="s">
        <v>14</v>
      </c>
      <c r="G61" s="9">
        <v>1.98</v>
      </c>
      <c r="H61" s="9">
        <f t="shared" si="0"/>
        <v>-4.9999999999998934E-3</v>
      </c>
      <c r="I61" s="10">
        <f t="shared" si="1"/>
        <v>1.0025316455696203</v>
      </c>
      <c r="J61" s="17">
        <f t="shared" si="2"/>
        <v>445.5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3000</v>
      </c>
      <c r="E62" s="9">
        <v>7.0000000000000007E-2</v>
      </c>
      <c r="F62" s="9" t="s">
        <v>14</v>
      </c>
      <c r="G62" s="9">
        <v>7.0000000000000007E-2</v>
      </c>
      <c r="H62" s="9">
        <f t="shared" si="0"/>
        <v>0</v>
      </c>
      <c r="I62" s="10">
        <f t="shared" si="1"/>
        <v>1</v>
      </c>
      <c r="J62" s="17">
        <f t="shared" si="2"/>
        <v>210.00000000000003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43</v>
      </c>
      <c r="F63" s="9" t="s">
        <v>13</v>
      </c>
      <c r="G63" s="9">
        <v>43</v>
      </c>
      <c r="H63" s="9">
        <f t="shared" si="0"/>
        <v>0</v>
      </c>
      <c r="I63" s="10">
        <f t="shared" si="1"/>
        <v>1</v>
      </c>
      <c r="J63" s="17">
        <f t="shared" si="2"/>
        <v>2150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106.054</v>
      </c>
      <c r="F66" s="9" t="s">
        <v>10</v>
      </c>
      <c r="G66" s="9">
        <v>100.75</v>
      </c>
      <c r="H66" s="9">
        <f t="shared" si="0"/>
        <v>5.304000000000002</v>
      </c>
      <c r="I66" s="10">
        <f t="shared" si="1"/>
        <v>0.94998774209365033</v>
      </c>
      <c r="J66" s="17">
        <f t="shared" si="2"/>
        <v>19520.513999999999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121.05</v>
      </c>
      <c r="F67" s="9" t="s">
        <v>10</v>
      </c>
      <c r="G67" s="9">
        <v>121.05</v>
      </c>
      <c r="H67" s="9">
        <f t="shared" si="0"/>
        <v>0</v>
      </c>
      <c r="I67" s="10">
        <f t="shared" si="1"/>
        <v>1</v>
      </c>
      <c r="J67" s="17">
        <f t="shared" si="2"/>
        <v>23453.679599999999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62.701999999999998</v>
      </c>
      <c r="F68" s="9" t="s">
        <v>10</v>
      </c>
      <c r="G68" s="9">
        <v>62.7</v>
      </c>
      <c r="H68" s="9">
        <f t="shared" si="0"/>
        <v>1.9999999999953388E-3</v>
      </c>
      <c r="I68" s="10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27.15</v>
      </c>
      <c r="F69" s="9" t="s">
        <v>19</v>
      </c>
      <c r="G69" s="9">
        <v>24.44</v>
      </c>
      <c r="H69" s="9">
        <f t="shared" si="0"/>
        <v>2.7099999999999973</v>
      </c>
      <c r="I69" s="10">
        <f t="shared" si="1"/>
        <v>0.9001841620626152</v>
      </c>
      <c r="J69" s="17">
        <f t="shared" si="2"/>
        <v>1603.2639999999999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43.88</v>
      </c>
      <c r="F70" s="9" t="s">
        <v>19</v>
      </c>
      <c r="G70" s="9">
        <v>39.49</v>
      </c>
      <c r="H70" s="9">
        <f t="shared" si="0"/>
        <v>4.3900000000000006</v>
      </c>
      <c r="I70" s="10">
        <f t="shared" si="1"/>
        <v>0.89995442114858704</v>
      </c>
      <c r="J70" s="17">
        <f t="shared" si="2"/>
        <v>2590.5439999999999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1.1399999999999999</v>
      </c>
      <c r="F71" s="9" t="s">
        <v>10</v>
      </c>
      <c r="G71" s="9">
        <v>1.03</v>
      </c>
      <c r="H71" s="9">
        <f t="shared" ref="H71:H160" si="5">E71-G71</f>
        <v>0.10999999999999988</v>
      </c>
      <c r="I71" s="10">
        <f t="shared" ref="I71:I160" si="6">G71/E71</f>
        <v>0.90350877192982471</v>
      </c>
      <c r="J71" s="17">
        <f t="shared" ref="J71:J156" si="7">D71*G71</f>
        <v>166.30380000000002</v>
      </c>
      <c r="K71" s="16"/>
      <c r="L71" s="17">
        <f t="shared" ref="L71:L156" si="8">D71*E71*K71</f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5"/>
        <v>0</v>
      </c>
      <c r="I72" s="10">
        <f t="shared" si="6"/>
        <v>1</v>
      </c>
      <c r="J72" s="17">
        <f t="shared" si="7"/>
        <v>9397.5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177.42</v>
      </c>
      <c r="F73" s="9" t="s">
        <v>10</v>
      </c>
      <c r="G73" s="9">
        <v>177.42</v>
      </c>
      <c r="H73" s="9">
        <f t="shared" si="5"/>
        <v>0</v>
      </c>
      <c r="I73" s="10">
        <f t="shared" si="6"/>
        <v>1</v>
      </c>
      <c r="J73" s="17">
        <f t="shared" si="7"/>
        <v>1909.0391999999999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60.55</v>
      </c>
      <c r="F74" s="9" t="s">
        <v>10</v>
      </c>
      <c r="G74" s="9">
        <v>60.55</v>
      </c>
      <c r="H74" s="9">
        <f t="shared" si="5"/>
        <v>0</v>
      </c>
      <c r="I74" s="10">
        <f t="shared" si="6"/>
        <v>1</v>
      </c>
      <c r="J74" s="17">
        <f t="shared" si="7"/>
        <v>8472.882599999999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166.76</v>
      </c>
      <c r="F75" s="9" t="s">
        <v>10</v>
      </c>
      <c r="G75" s="9">
        <v>166.76</v>
      </c>
      <c r="H75" s="9">
        <f t="shared" si="5"/>
        <v>0</v>
      </c>
      <c r="I75" s="10">
        <f t="shared" si="6"/>
        <v>1</v>
      </c>
      <c r="J75" s="17">
        <f t="shared" si="7"/>
        <v>23335.060319999997</v>
      </c>
      <c r="K75" s="16"/>
      <c r="L75" s="17">
        <f t="shared" si="8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165.15100000000001</v>
      </c>
      <c r="F76" s="9" t="s">
        <v>10</v>
      </c>
      <c r="G76" s="9">
        <v>156.88999999999999</v>
      </c>
      <c r="H76" s="9">
        <f t="shared" si="5"/>
        <v>8.2610000000000241</v>
      </c>
      <c r="I76" s="10">
        <f t="shared" si="6"/>
        <v>0.94997911002658164</v>
      </c>
      <c r="J76" s="17">
        <f t="shared" si="7"/>
        <v>30397.75128</v>
      </c>
      <c r="K76" s="16"/>
      <c r="L76" s="17">
        <f t="shared" si="8"/>
        <v>0</v>
      </c>
    </row>
    <row r="77" spans="1:12" x14ac:dyDescent="0.25">
      <c r="A77" s="9" t="s">
        <v>18</v>
      </c>
      <c r="B77" s="29" t="s">
        <v>151</v>
      </c>
      <c r="C77" s="9">
        <v>150</v>
      </c>
      <c r="D77" s="9">
        <v>14500</v>
      </c>
      <c r="E77" s="9">
        <v>1</v>
      </c>
      <c r="F77" s="9" t="s">
        <v>12</v>
      </c>
      <c r="G77" s="9">
        <v>0</v>
      </c>
      <c r="H77" s="9">
        <f t="shared" si="5"/>
        <v>1</v>
      </c>
      <c r="I77" s="10">
        <f t="shared" si="6"/>
        <v>0</v>
      </c>
      <c r="J77" s="17">
        <f t="shared" si="7"/>
        <v>0</v>
      </c>
      <c r="K77" s="16">
        <v>1</v>
      </c>
      <c r="L77" s="17">
        <f t="shared" si="8"/>
        <v>14500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61.661999999999999</v>
      </c>
      <c r="F78" s="9" t="s">
        <v>10</v>
      </c>
      <c r="G78" s="9">
        <v>61.66</v>
      </c>
      <c r="H78" s="9">
        <f t="shared" si="5"/>
        <v>2.0000000000024443E-3</v>
      </c>
      <c r="I78" s="10">
        <f t="shared" si="6"/>
        <v>0.99996756511303553</v>
      </c>
      <c r="J78" s="17">
        <f t="shared" si="7"/>
        <v>8628.2071199999991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153</v>
      </c>
      <c r="C79" s="9">
        <v>152</v>
      </c>
      <c r="D79" s="9">
        <v>139.93199999999999</v>
      </c>
      <c r="E79" s="9">
        <v>175.88300000000001</v>
      </c>
      <c r="F79" s="9" t="s">
        <v>10</v>
      </c>
      <c r="G79" s="9">
        <v>175.88</v>
      </c>
      <c r="H79" s="9">
        <f t="shared" si="5"/>
        <v>3.0000000000143245E-3</v>
      </c>
      <c r="I79" s="10">
        <f t="shared" si="6"/>
        <v>0.99998294320656334</v>
      </c>
      <c r="J79" s="17">
        <f t="shared" si="7"/>
        <v>24611.240159999998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154</v>
      </c>
      <c r="C80" s="9">
        <v>156</v>
      </c>
      <c r="D80" s="9">
        <v>193.75200000000001</v>
      </c>
      <c r="E80" s="9">
        <v>136.66999999999999</v>
      </c>
      <c r="F80" s="9" t="s">
        <v>10</v>
      </c>
      <c r="G80" s="9">
        <v>129.84</v>
      </c>
      <c r="H80" s="9">
        <f t="shared" si="5"/>
        <v>6.8299999999999841</v>
      </c>
      <c r="I80" s="10">
        <f t="shared" si="6"/>
        <v>0.95002560913148471</v>
      </c>
      <c r="J80" s="17">
        <f t="shared" si="7"/>
        <v>25156.759680000003</v>
      </c>
      <c r="K80" s="16"/>
      <c r="L80" s="17">
        <f t="shared" si="8"/>
        <v>0</v>
      </c>
    </row>
    <row r="81" spans="1:13" x14ac:dyDescent="0.25">
      <c r="A81" s="9" t="s">
        <v>17</v>
      </c>
      <c r="B81" s="29" t="s">
        <v>155</v>
      </c>
      <c r="C81" s="9">
        <v>160</v>
      </c>
      <c r="D81" s="9">
        <v>139.93199999999999</v>
      </c>
      <c r="E81" s="9">
        <v>8.8699999999999992</v>
      </c>
      <c r="F81" s="9" t="s">
        <v>10</v>
      </c>
      <c r="G81" s="9">
        <v>8.8699999999999992</v>
      </c>
      <c r="H81" s="9">
        <f t="shared" si="5"/>
        <v>0</v>
      </c>
      <c r="I81" s="10">
        <f t="shared" si="6"/>
        <v>1</v>
      </c>
      <c r="J81" s="17">
        <f t="shared" si="7"/>
        <v>1241.1968399999998</v>
      </c>
      <c r="K81" s="16"/>
      <c r="L81" s="17">
        <f t="shared" si="8"/>
        <v>0</v>
      </c>
    </row>
    <row r="82" spans="1:13" x14ac:dyDescent="0.25">
      <c r="A82" s="9" t="s">
        <v>17</v>
      </c>
      <c r="B82" s="29" t="s">
        <v>156</v>
      </c>
      <c r="C82" s="9">
        <v>161</v>
      </c>
      <c r="D82" s="9">
        <v>139.93199999999999</v>
      </c>
      <c r="E82" s="9">
        <v>36.94</v>
      </c>
      <c r="F82" s="9" t="s">
        <v>10</v>
      </c>
      <c r="G82" s="9">
        <v>36.94</v>
      </c>
      <c r="H82" s="9">
        <f t="shared" si="5"/>
        <v>0</v>
      </c>
      <c r="I82" s="10">
        <f t="shared" si="6"/>
        <v>1</v>
      </c>
      <c r="J82" s="17">
        <f t="shared" si="7"/>
        <v>5169.0880799999995</v>
      </c>
      <c r="K82" s="16"/>
      <c r="L82" s="17">
        <f t="shared" si="8"/>
        <v>0</v>
      </c>
    </row>
    <row r="83" spans="1:13" x14ac:dyDescent="0.25">
      <c r="A83" s="9" t="s">
        <v>17</v>
      </c>
      <c r="B83" s="29" t="s">
        <v>157</v>
      </c>
      <c r="C83" s="9">
        <v>165</v>
      </c>
      <c r="D83" s="9">
        <v>193.75200000000001</v>
      </c>
      <c r="E83" s="9">
        <v>98.5</v>
      </c>
      <c r="F83" s="9" t="s">
        <v>10</v>
      </c>
      <c r="G83" s="9">
        <v>93.58</v>
      </c>
      <c r="H83" s="9">
        <f t="shared" si="5"/>
        <v>4.9200000000000017</v>
      </c>
      <c r="I83" s="10">
        <f t="shared" si="6"/>
        <v>0.95005076142131983</v>
      </c>
      <c r="J83" s="17">
        <f t="shared" si="7"/>
        <v>18131.312160000001</v>
      </c>
      <c r="K83" s="16"/>
      <c r="L83" s="17">
        <f t="shared" si="8"/>
        <v>0</v>
      </c>
    </row>
    <row r="84" spans="1:13" x14ac:dyDescent="0.25">
      <c r="A84" s="9" t="s">
        <v>38</v>
      </c>
      <c r="B84" s="29" t="s">
        <v>458</v>
      </c>
      <c r="C84" s="9">
        <v>168</v>
      </c>
      <c r="D84" s="9">
        <v>215.28</v>
      </c>
      <c r="E84" s="9">
        <v>142.12</v>
      </c>
      <c r="F84" s="9" t="s">
        <v>10</v>
      </c>
      <c r="G84" s="9">
        <f t="shared" ref="G84:G89" si="9">E84</f>
        <v>142.12</v>
      </c>
      <c r="H84" s="9">
        <f t="shared" si="5"/>
        <v>0</v>
      </c>
      <c r="I84" s="10">
        <f t="shared" si="6"/>
        <v>1</v>
      </c>
      <c r="J84" s="17">
        <f t="shared" si="7"/>
        <v>30595.5936</v>
      </c>
      <c r="K84" s="16"/>
      <c r="L84" s="17">
        <f t="shared" si="8"/>
        <v>0</v>
      </c>
    </row>
    <row r="85" spans="1:13" x14ac:dyDescent="0.25">
      <c r="A85" s="9" t="s">
        <v>38</v>
      </c>
      <c r="B85" s="29" t="s">
        <v>159</v>
      </c>
      <c r="C85" s="9">
        <v>170</v>
      </c>
      <c r="D85" s="9">
        <v>215.28</v>
      </c>
      <c r="E85" s="9">
        <v>52.57</v>
      </c>
      <c r="F85" s="9" t="s">
        <v>10</v>
      </c>
      <c r="G85" s="9">
        <f t="shared" si="9"/>
        <v>52.57</v>
      </c>
      <c r="H85" s="9">
        <f t="shared" si="5"/>
        <v>0</v>
      </c>
      <c r="I85" s="10">
        <f t="shared" si="6"/>
        <v>1</v>
      </c>
      <c r="J85" s="17">
        <f t="shared" si="7"/>
        <v>11317.2696</v>
      </c>
      <c r="K85" s="16"/>
      <c r="L85" s="17">
        <f t="shared" si="8"/>
        <v>0</v>
      </c>
    </row>
    <row r="86" spans="1:13" x14ac:dyDescent="0.25">
      <c r="A86" s="9" t="s">
        <v>38</v>
      </c>
      <c r="B86" s="29" t="s">
        <v>160</v>
      </c>
      <c r="C86" s="9">
        <v>173</v>
      </c>
      <c r="D86" s="9">
        <v>107.64</v>
      </c>
      <c r="E86" s="9">
        <v>26.44</v>
      </c>
      <c r="F86" s="9" t="s">
        <v>10</v>
      </c>
      <c r="G86" s="9">
        <f t="shared" si="9"/>
        <v>26.44</v>
      </c>
      <c r="H86" s="9">
        <f t="shared" si="5"/>
        <v>0</v>
      </c>
      <c r="I86" s="10">
        <f t="shared" si="6"/>
        <v>1</v>
      </c>
      <c r="J86" s="17">
        <f t="shared" si="7"/>
        <v>2846.0016000000001</v>
      </c>
      <c r="K86" s="16"/>
      <c r="L86" s="17">
        <f t="shared" si="8"/>
        <v>0</v>
      </c>
    </row>
    <row r="87" spans="1:13" x14ac:dyDescent="0.25">
      <c r="A87" s="9" t="s">
        <v>38</v>
      </c>
      <c r="B87" s="29" t="s">
        <v>161</v>
      </c>
      <c r="C87" s="9">
        <v>174</v>
      </c>
      <c r="D87" s="9">
        <v>215.28</v>
      </c>
      <c r="E87" s="9">
        <v>81.98</v>
      </c>
      <c r="F87" s="9" t="s">
        <v>10</v>
      </c>
      <c r="G87" s="9">
        <f t="shared" si="9"/>
        <v>81.98</v>
      </c>
      <c r="H87" s="9">
        <f t="shared" si="5"/>
        <v>0</v>
      </c>
      <c r="I87" s="10">
        <f t="shared" si="6"/>
        <v>1</v>
      </c>
      <c r="J87" s="17">
        <f t="shared" si="7"/>
        <v>17648.654399999999</v>
      </c>
      <c r="K87" s="16"/>
      <c r="L87" s="17">
        <f t="shared" si="8"/>
        <v>0</v>
      </c>
    </row>
    <row r="88" spans="1:13" x14ac:dyDescent="0.25">
      <c r="A88" s="9" t="s">
        <v>38</v>
      </c>
      <c r="B88" s="29" t="s">
        <v>162</v>
      </c>
      <c r="C88" s="9">
        <v>178</v>
      </c>
      <c r="D88" s="9">
        <v>107.64</v>
      </c>
      <c r="E88" s="9">
        <v>26.44</v>
      </c>
      <c r="F88" s="9" t="s">
        <v>10</v>
      </c>
      <c r="G88" s="9">
        <f t="shared" si="9"/>
        <v>26.44</v>
      </c>
      <c r="H88" s="9">
        <f t="shared" si="5"/>
        <v>0</v>
      </c>
      <c r="I88" s="10">
        <f t="shared" si="6"/>
        <v>1</v>
      </c>
      <c r="J88" s="17">
        <f t="shared" si="7"/>
        <v>2846.0016000000001</v>
      </c>
      <c r="K88" s="16"/>
      <c r="L88" s="17">
        <f t="shared" si="8"/>
        <v>0</v>
      </c>
    </row>
    <row r="89" spans="1:13" x14ac:dyDescent="0.25">
      <c r="A89" s="9" t="s">
        <v>38</v>
      </c>
      <c r="B89" s="29" t="s">
        <v>163</v>
      </c>
      <c r="C89" s="9">
        <v>180</v>
      </c>
      <c r="D89" s="9">
        <v>200</v>
      </c>
      <c r="E89" s="9">
        <v>17</v>
      </c>
      <c r="F89" s="9" t="s">
        <v>13</v>
      </c>
      <c r="G89" s="9">
        <f t="shared" si="9"/>
        <v>17</v>
      </c>
      <c r="H89" s="9">
        <f t="shared" si="5"/>
        <v>0</v>
      </c>
      <c r="I89" s="10">
        <f t="shared" si="6"/>
        <v>1</v>
      </c>
      <c r="J89" s="17">
        <f t="shared" si="7"/>
        <v>3400</v>
      </c>
      <c r="K89" s="16"/>
      <c r="L89" s="17">
        <f t="shared" si="8"/>
        <v>0</v>
      </c>
    </row>
    <row r="90" spans="1:13" x14ac:dyDescent="0.25">
      <c r="A90" s="9" t="s">
        <v>21</v>
      </c>
      <c r="B90" s="29" t="s">
        <v>164</v>
      </c>
      <c r="C90" s="9">
        <v>183</v>
      </c>
      <c r="D90" s="9">
        <v>215.28</v>
      </c>
      <c r="E90" s="9">
        <v>29.914999999999999</v>
      </c>
      <c r="F90" s="9" t="s">
        <v>10</v>
      </c>
      <c r="G90" s="9">
        <v>29.92</v>
      </c>
      <c r="H90" s="9">
        <f t="shared" si="5"/>
        <v>-5.000000000002558E-3</v>
      </c>
      <c r="I90" s="10">
        <f t="shared" si="6"/>
        <v>1.0001671402306536</v>
      </c>
      <c r="J90" s="17">
        <f t="shared" si="7"/>
        <v>6441.1776</v>
      </c>
      <c r="K90" s="16"/>
      <c r="L90" s="17">
        <f t="shared" si="8"/>
        <v>0</v>
      </c>
    </row>
    <row r="91" spans="1:13" x14ac:dyDescent="0.25">
      <c r="A91" s="9" t="s">
        <v>21</v>
      </c>
      <c r="B91" s="29" t="s">
        <v>165</v>
      </c>
      <c r="C91" s="9">
        <v>185</v>
      </c>
      <c r="D91" s="9">
        <v>96.88</v>
      </c>
      <c r="E91" s="9">
        <v>34.380000000000003</v>
      </c>
      <c r="F91" s="9" t="s">
        <v>10</v>
      </c>
      <c r="G91" s="9">
        <v>34.380000000000003</v>
      </c>
      <c r="H91" s="9">
        <f t="shared" si="5"/>
        <v>0</v>
      </c>
      <c r="I91" s="10">
        <f t="shared" si="6"/>
        <v>1</v>
      </c>
      <c r="J91" s="17">
        <f t="shared" si="7"/>
        <v>3330.7344000000003</v>
      </c>
      <c r="K91" s="16"/>
      <c r="L91" s="17">
        <f t="shared" si="8"/>
        <v>0</v>
      </c>
      <c r="M91" s="13"/>
    </row>
    <row r="92" spans="1:13" x14ac:dyDescent="0.25">
      <c r="A92" s="9" t="s">
        <v>21</v>
      </c>
      <c r="B92" s="29" t="s">
        <v>326</v>
      </c>
      <c r="C92" s="9">
        <v>186</v>
      </c>
      <c r="D92" s="9">
        <v>16.149999999999999</v>
      </c>
      <c r="E92" s="9">
        <v>362.31900000000002</v>
      </c>
      <c r="F92" s="9" t="s">
        <v>10</v>
      </c>
      <c r="G92" s="9">
        <v>362.32</v>
      </c>
      <c r="H92" s="9">
        <f t="shared" si="5"/>
        <v>-9.9999999997635314E-4</v>
      </c>
      <c r="I92" s="10">
        <f t="shared" si="6"/>
        <v>1.0000027599987855</v>
      </c>
      <c r="J92" s="17">
        <f t="shared" si="7"/>
        <v>5851.4679999999989</v>
      </c>
      <c r="K92" s="16"/>
      <c r="L92" s="17">
        <f t="shared" si="8"/>
        <v>0</v>
      </c>
      <c r="M92" s="13"/>
    </row>
    <row r="93" spans="1:13" x14ac:dyDescent="0.25">
      <c r="A93" s="9" t="s">
        <v>21</v>
      </c>
      <c r="B93" s="29" t="s">
        <v>327</v>
      </c>
      <c r="C93" s="9">
        <v>190</v>
      </c>
      <c r="D93" s="9">
        <v>32.292000000000002</v>
      </c>
      <c r="E93" s="9">
        <v>362.31900000000002</v>
      </c>
      <c r="F93" s="9" t="s">
        <v>10</v>
      </c>
      <c r="G93" s="9">
        <f>E93*95%</f>
        <v>344.20305000000002</v>
      </c>
      <c r="H93" s="9">
        <f t="shared" si="5"/>
        <v>18.115949999999998</v>
      </c>
      <c r="I93" s="10">
        <f t="shared" si="6"/>
        <v>0.95</v>
      </c>
      <c r="J93" s="17">
        <f t="shared" si="7"/>
        <v>11115.004890600001</v>
      </c>
      <c r="K93" s="16"/>
      <c r="L93" s="17">
        <f t="shared" si="8"/>
        <v>0</v>
      </c>
      <c r="M93" s="13"/>
    </row>
    <row r="94" spans="1:13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508.3612</v>
      </c>
      <c r="F94" s="9" t="s">
        <v>10</v>
      </c>
      <c r="G94" s="9">
        <v>508.36</v>
      </c>
      <c r="H94" s="9">
        <f t="shared" si="5"/>
        <v>1.1999999999829924E-3</v>
      </c>
      <c r="I94" s="10">
        <f t="shared" si="6"/>
        <v>0.9999976394736656</v>
      </c>
      <c r="J94" s="17">
        <f t="shared" si="7"/>
        <v>24623.941680000004</v>
      </c>
      <c r="K94" s="16"/>
      <c r="L94" s="17">
        <f t="shared" si="8"/>
        <v>0</v>
      </c>
      <c r="M94" s="13"/>
    </row>
    <row r="95" spans="1:13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508.3612</v>
      </c>
      <c r="F95" s="9" t="s">
        <v>10</v>
      </c>
      <c r="G95" s="9">
        <v>508.36</v>
      </c>
      <c r="H95" s="9">
        <f t="shared" si="5"/>
        <v>1.1999999999829924E-3</v>
      </c>
      <c r="I95" s="10">
        <f t="shared" si="6"/>
        <v>0.9999976394736656</v>
      </c>
      <c r="J95" s="17">
        <f t="shared" si="7"/>
        <v>8210.0139999999992</v>
      </c>
      <c r="K95" s="16"/>
      <c r="L95" s="17">
        <f t="shared" si="8"/>
        <v>0</v>
      </c>
    </row>
    <row r="96" spans="1:13" x14ac:dyDescent="0.25">
      <c r="A96" s="9" t="s">
        <v>21</v>
      </c>
      <c r="B96" s="29" t="s">
        <v>172</v>
      </c>
      <c r="C96" s="9">
        <v>194</v>
      </c>
      <c r="D96" s="9">
        <v>26.91</v>
      </c>
      <c r="E96" s="9">
        <v>508.3612</v>
      </c>
      <c r="F96" s="9" t="s">
        <v>10</v>
      </c>
      <c r="G96" s="9">
        <f>E96*90%</f>
        <v>457.52508</v>
      </c>
      <c r="H96" s="9">
        <f t="shared" si="5"/>
        <v>50.836119999999994</v>
      </c>
      <c r="I96" s="10">
        <f t="shared" si="6"/>
        <v>0.9</v>
      </c>
      <c r="J96" s="17">
        <f t="shared" si="7"/>
        <v>12311.9999028</v>
      </c>
      <c r="K96" s="16"/>
      <c r="L96" s="17">
        <f t="shared" si="8"/>
        <v>0</v>
      </c>
    </row>
    <row r="97" spans="1:12" x14ac:dyDescent="0.25">
      <c r="A97" s="9" t="s">
        <v>32</v>
      </c>
      <c r="B97" s="9" t="s">
        <v>173</v>
      </c>
      <c r="C97" s="9">
        <v>215</v>
      </c>
      <c r="D97" s="9">
        <v>301.392</v>
      </c>
      <c r="E97" s="9">
        <v>17.75</v>
      </c>
      <c r="F97" s="9" t="s">
        <v>10</v>
      </c>
      <c r="G97" s="9">
        <f>E97</f>
        <v>17.75</v>
      </c>
      <c r="H97" s="9">
        <f t="shared" si="5"/>
        <v>0</v>
      </c>
      <c r="I97" s="10">
        <f t="shared" si="6"/>
        <v>1</v>
      </c>
      <c r="J97" s="17">
        <f t="shared" si="7"/>
        <v>5349.7079999999996</v>
      </c>
      <c r="K97" s="16"/>
      <c r="L97" s="17">
        <f t="shared" si="8"/>
        <v>0</v>
      </c>
    </row>
    <row r="98" spans="1:12" x14ac:dyDescent="0.25">
      <c r="A98" s="9" t="s">
        <v>32</v>
      </c>
      <c r="B98" s="9" t="s">
        <v>232</v>
      </c>
      <c r="C98" s="9">
        <v>217</v>
      </c>
      <c r="D98" s="9">
        <v>450</v>
      </c>
      <c r="E98" s="9">
        <v>2</v>
      </c>
      <c r="F98" s="9" t="s">
        <v>13</v>
      </c>
      <c r="G98" s="9">
        <v>0</v>
      </c>
      <c r="H98" s="9">
        <f t="shared" si="5"/>
        <v>2</v>
      </c>
      <c r="I98" s="10">
        <f t="shared" si="6"/>
        <v>0</v>
      </c>
      <c r="J98" s="17">
        <f t="shared" si="7"/>
        <v>0</v>
      </c>
      <c r="K98" s="16"/>
      <c r="L98" s="17">
        <f t="shared" si="8"/>
        <v>0</v>
      </c>
    </row>
    <row r="99" spans="1:12" x14ac:dyDescent="0.25">
      <c r="A99" s="9" t="s">
        <v>32</v>
      </c>
      <c r="B99" s="9" t="s">
        <v>174</v>
      </c>
      <c r="C99" s="9">
        <v>218</v>
      </c>
      <c r="D99" s="9">
        <v>350</v>
      </c>
      <c r="E99" s="9">
        <v>15</v>
      </c>
      <c r="F99" s="9" t="s">
        <v>13</v>
      </c>
      <c r="G99" s="9">
        <f>E99</f>
        <v>15</v>
      </c>
      <c r="H99" s="9">
        <f t="shared" si="5"/>
        <v>0</v>
      </c>
      <c r="I99" s="10">
        <f t="shared" si="6"/>
        <v>1</v>
      </c>
      <c r="J99" s="17">
        <f t="shared" si="7"/>
        <v>5250</v>
      </c>
      <c r="K99" s="16"/>
      <c r="L99" s="17">
        <f t="shared" si="8"/>
        <v>0</v>
      </c>
    </row>
    <row r="100" spans="1:12" x14ac:dyDescent="0.25">
      <c r="A100" s="9" t="s">
        <v>32</v>
      </c>
      <c r="B100" s="9" t="s">
        <v>175</v>
      </c>
      <c r="C100" s="9">
        <v>219</v>
      </c>
      <c r="D100" s="9">
        <v>82</v>
      </c>
      <c r="E100" s="9">
        <v>46.4</v>
      </c>
      <c r="F100" s="9" t="s">
        <v>19</v>
      </c>
      <c r="G100" s="9">
        <f>E100</f>
        <v>46.4</v>
      </c>
      <c r="H100" s="9">
        <f t="shared" si="5"/>
        <v>0</v>
      </c>
      <c r="I100" s="10">
        <f t="shared" si="6"/>
        <v>1</v>
      </c>
      <c r="J100" s="17">
        <f t="shared" si="7"/>
        <v>3804.7999999999997</v>
      </c>
      <c r="K100" s="16"/>
      <c r="L100" s="17">
        <f t="shared" si="8"/>
        <v>0</v>
      </c>
    </row>
    <row r="101" spans="1:12" x14ac:dyDescent="0.25">
      <c r="A101" s="9" t="s">
        <v>32</v>
      </c>
      <c r="B101" s="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f>E101</f>
        <v>103.53</v>
      </c>
      <c r="H101" s="9">
        <f t="shared" si="5"/>
        <v>0</v>
      </c>
      <c r="I101" s="10">
        <f t="shared" si="6"/>
        <v>1</v>
      </c>
      <c r="J101" s="17">
        <f t="shared" si="7"/>
        <v>3395.7839999999997</v>
      </c>
      <c r="K101" s="16"/>
      <c r="L101" s="17">
        <f t="shared" si="8"/>
        <v>0</v>
      </c>
    </row>
    <row r="102" spans="1:12" x14ac:dyDescent="0.25">
      <c r="A102" s="9" t="s">
        <v>32</v>
      </c>
      <c r="B102" s="9" t="s">
        <v>177</v>
      </c>
      <c r="C102" s="9">
        <v>221</v>
      </c>
      <c r="D102" s="9">
        <v>131.19999999999999</v>
      </c>
      <c r="E102" s="9">
        <v>23.07</v>
      </c>
      <c r="F102" s="9" t="s">
        <v>19</v>
      </c>
      <c r="G102" s="9">
        <f>E102</f>
        <v>23.07</v>
      </c>
      <c r="H102" s="9">
        <f t="shared" si="5"/>
        <v>0</v>
      </c>
      <c r="I102" s="10">
        <f t="shared" si="6"/>
        <v>1</v>
      </c>
      <c r="J102" s="17">
        <f t="shared" si="7"/>
        <v>3026.7839999999997</v>
      </c>
      <c r="K102" s="16"/>
      <c r="L102" s="17">
        <f t="shared" si="8"/>
        <v>0</v>
      </c>
    </row>
    <row r="103" spans="1:12" x14ac:dyDescent="0.25">
      <c r="A103" s="9" t="s">
        <v>32</v>
      </c>
      <c r="B103" s="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0</v>
      </c>
      <c r="H103" s="9">
        <f t="shared" si="5"/>
        <v>4</v>
      </c>
      <c r="I103" s="10">
        <f t="shared" si="6"/>
        <v>0</v>
      </c>
      <c r="J103" s="17">
        <f t="shared" si="7"/>
        <v>0</v>
      </c>
      <c r="K103" s="16"/>
      <c r="L103" s="17">
        <f t="shared" si="8"/>
        <v>0</v>
      </c>
    </row>
    <row r="104" spans="1:12" x14ac:dyDescent="0.25">
      <c r="A104" s="9" t="s">
        <v>32</v>
      </c>
      <c r="B104" s="9" t="s">
        <v>179</v>
      </c>
      <c r="C104" s="9">
        <v>224</v>
      </c>
      <c r="D104" s="9">
        <v>183</v>
      </c>
      <c r="E104" s="9">
        <v>49.52</v>
      </c>
      <c r="F104" s="9" t="s">
        <v>10</v>
      </c>
      <c r="G104" s="9">
        <f>E104</f>
        <v>49.52</v>
      </c>
      <c r="H104" s="9">
        <f t="shared" si="5"/>
        <v>0</v>
      </c>
      <c r="I104" s="10">
        <f t="shared" si="6"/>
        <v>1</v>
      </c>
      <c r="J104" s="17">
        <f t="shared" si="7"/>
        <v>9062.16</v>
      </c>
      <c r="K104" s="16"/>
      <c r="L104" s="17">
        <f t="shared" si="8"/>
        <v>0</v>
      </c>
    </row>
    <row r="105" spans="1:12" x14ac:dyDescent="0.25">
      <c r="A105" s="9" t="s">
        <v>32</v>
      </c>
      <c r="B105" s="9" t="s">
        <v>180</v>
      </c>
      <c r="C105" s="9">
        <v>225</v>
      </c>
      <c r="D105" s="9">
        <v>49.2</v>
      </c>
      <c r="E105" s="9">
        <v>48.42</v>
      </c>
      <c r="F105" s="9" t="s">
        <v>19</v>
      </c>
      <c r="G105" s="9">
        <f>E105*90%</f>
        <v>43.578000000000003</v>
      </c>
      <c r="H105" s="9">
        <f t="shared" si="5"/>
        <v>4.8419999999999987</v>
      </c>
      <c r="I105" s="10">
        <f t="shared" si="6"/>
        <v>0.9</v>
      </c>
      <c r="J105" s="17">
        <f t="shared" si="7"/>
        <v>2144.0376000000001</v>
      </c>
      <c r="K105" s="16"/>
      <c r="L105" s="17">
        <f t="shared" si="8"/>
        <v>0</v>
      </c>
    </row>
    <row r="106" spans="1:12" x14ac:dyDescent="0.25">
      <c r="A106" s="9" t="s">
        <v>32</v>
      </c>
      <c r="B106" s="9" t="s">
        <v>181</v>
      </c>
      <c r="C106" s="9">
        <v>226</v>
      </c>
      <c r="D106" s="9">
        <v>183</v>
      </c>
      <c r="E106" s="9">
        <v>46</v>
      </c>
      <c r="F106" s="9" t="s">
        <v>10</v>
      </c>
      <c r="G106" s="9">
        <f>E106</f>
        <v>46</v>
      </c>
      <c r="H106" s="9">
        <f t="shared" si="5"/>
        <v>0</v>
      </c>
      <c r="I106" s="10">
        <f t="shared" si="6"/>
        <v>1</v>
      </c>
      <c r="J106" s="17">
        <f t="shared" si="7"/>
        <v>8418</v>
      </c>
      <c r="K106" s="16"/>
      <c r="L106" s="17">
        <f t="shared" si="8"/>
        <v>0</v>
      </c>
    </row>
    <row r="107" spans="1:12" x14ac:dyDescent="0.25">
      <c r="A107" s="9" t="s">
        <v>32</v>
      </c>
      <c r="B107" s="9" t="s">
        <v>182</v>
      </c>
      <c r="C107" s="9">
        <v>227</v>
      </c>
      <c r="D107" s="9">
        <v>49.2</v>
      </c>
      <c r="E107" s="9">
        <v>50.44</v>
      </c>
      <c r="F107" s="9" t="s">
        <v>19</v>
      </c>
      <c r="G107" s="9">
        <f>E107*90%</f>
        <v>45.396000000000001</v>
      </c>
      <c r="H107" s="9">
        <f t="shared" si="5"/>
        <v>5.0439999999999969</v>
      </c>
      <c r="I107" s="10">
        <f t="shared" si="6"/>
        <v>0.9</v>
      </c>
      <c r="J107" s="17">
        <f t="shared" si="7"/>
        <v>2233.4832000000001</v>
      </c>
      <c r="K107" s="16"/>
      <c r="L107" s="17">
        <f t="shared" si="8"/>
        <v>0</v>
      </c>
    </row>
    <row r="108" spans="1:12" x14ac:dyDescent="0.25">
      <c r="A108" s="9" t="s">
        <v>32</v>
      </c>
      <c r="B108" s="9" t="s">
        <v>183</v>
      </c>
      <c r="C108" s="9">
        <v>228</v>
      </c>
      <c r="D108" s="9">
        <v>183</v>
      </c>
      <c r="E108" s="9">
        <v>2.5</v>
      </c>
      <c r="F108" s="9" t="s">
        <v>10</v>
      </c>
      <c r="G108" s="9">
        <f>E108</f>
        <v>2.5</v>
      </c>
      <c r="H108" s="9">
        <f t="shared" si="5"/>
        <v>0</v>
      </c>
      <c r="I108" s="10">
        <f t="shared" si="6"/>
        <v>1</v>
      </c>
      <c r="J108" s="17">
        <f t="shared" si="7"/>
        <v>457.5</v>
      </c>
      <c r="K108" s="16"/>
      <c r="L108" s="17">
        <f t="shared" si="8"/>
        <v>0</v>
      </c>
    </row>
    <row r="109" spans="1:12" x14ac:dyDescent="0.25">
      <c r="A109" s="9" t="s">
        <v>32</v>
      </c>
      <c r="B109" s="9" t="s">
        <v>184</v>
      </c>
      <c r="C109" s="9">
        <v>229</v>
      </c>
      <c r="D109" s="9">
        <v>49.2</v>
      </c>
      <c r="E109" s="9">
        <v>4.1900000000000004</v>
      </c>
      <c r="F109" s="9" t="s">
        <v>19</v>
      </c>
      <c r="G109" s="9">
        <f>E109*90%</f>
        <v>3.7710000000000004</v>
      </c>
      <c r="H109" s="9">
        <f t="shared" si="5"/>
        <v>0.41900000000000004</v>
      </c>
      <c r="I109" s="10">
        <f t="shared" si="6"/>
        <v>0.9</v>
      </c>
      <c r="J109" s="17">
        <f t="shared" si="7"/>
        <v>185.53320000000002</v>
      </c>
      <c r="K109" s="16"/>
      <c r="L109" s="17">
        <f t="shared" si="8"/>
        <v>0</v>
      </c>
    </row>
    <row r="110" spans="1:12" x14ac:dyDescent="0.25">
      <c r="A110" s="9" t="s">
        <v>32</v>
      </c>
      <c r="B110" s="9" t="s">
        <v>185</v>
      </c>
      <c r="C110" s="9">
        <v>230</v>
      </c>
      <c r="D110" s="9">
        <v>183</v>
      </c>
      <c r="E110" s="9">
        <v>4.01</v>
      </c>
      <c r="F110" s="9" t="s">
        <v>10</v>
      </c>
      <c r="G110" s="9">
        <v>0</v>
      </c>
      <c r="H110" s="9">
        <f t="shared" si="5"/>
        <v>4.01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32</v>
      </c>
      <c r="B111" s="9" t="s">
        <v>186</v>
      </c>
      <c r="C111" s="9">
        <v>231</v>
      </c>
      <c r="D111" s="9">
        <v>49.2</v>
      </c>
      <c r="E111" s="9">
        <v>9.98</v>
      </c>
      <c r="F111" s="9" t="s">
        <v>19</v>
      </c>
      <c r="G111" s="9">
        <v>0</v>
      </c>
      <c r="H111" s="9">
        <f t="shared" si="5"/>
        <v>9.98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32</v>
      </c>
      <c r="B112" s="9" t="s">
        <v>187</v>
      </c>
      <c r="C112" s="9">
        <v>232</v>
      </c>
      <c r="D112" s="9">
        <v>183</v>
      </c>
      <c r="E112" s="9">
        <v>10.18</v>
      </c>
      <c r="F112" s="9" t="s">
        <v>10</v>
      </c>
      <c r="G112" s="9">
        <f>E112</f>
        <v>10.18</v>
      </c>
      <c r="H112" s="9">
        <f t="shared" si="5"/>
        <v>0</v>
      </c>
      <c r="I112" s="10">
        <f t="shared" si="6"/>
        <v>1</v>
      </c>
      <c r="J112" s="17">
        <f t="shared" si="7"/>
        <v>1862.94</v>
      </c>
      <c r="K112" s="16"/>
      <c r="L112" s="17">
        <f t="shared" si="8"/>
        <v>0</v>
      </c>
    </row>
    <row r="113" spans="1:13" x14ac:dyDescent="0.25">
      <c r="A113" s="9" t="s">
        <v>32</v>
      </c>
      <c r="B113" s="9" t="s">
        <v>188</v>
      </c>
      <c r="C113" s="9">
        <v>233</v>
      </c>
      <c r="D113" s="9">
        <v>49.2</v>
      </c>
      <c r="E113" s="9">
        <v>14</v>
      </c>
      <c r="F113" s="9" t="s">
        <v>19</v>
      </c>
      <c r="G113" s="9">
        <f>E113*90%</f>
        <v>12.6</v>
      </c>
      <c r="H113" s="9">
        <f t="shared" si="5"/>
        <v>1.4000000000000004</v>
      </c>
      <c r="I113" s="10">
        <f t="shared" si="6"/>
        <v>0.9</v>
      </c>
      <c r="J113" s="17">
        <f t="shared" si="7"/>
        <v>619.92000000000007</v>
      </c>
      <c r="K113" s="16"/>
      <c r="L113" s="17">
        <f t="shared" si="8"/>
        <v>0</v>
      </c>
    </row>
    <row r="114" spans="1:13" x14ac:dyDescent="0.25">
      <c r="A114" s="9" t="s">
        <v>32</v>
      </c>
      <c r="B114" s="9" t="s">
        <v>189</v>
      </c>
      <c r="C114" s="9">
        <v>234</v>
      </c>
      <c r="D114" s="9">
        <v>183</v>
      </c>
      <c r="E114" s="9">
        <v>11.138</v>
      </c>
      <c r="F114" s="9" t="s">
        <v>10</v>
      </c>
      <c r="G114" s="9">
        <v>0</v>
      </c>
      <c r="H114" s="9">
        <f t="shared" si="5"/>
        <v>11.138</v>
      </c>
      <c r="I114" s="10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3" x14ac:dyDescent="0.25">
      <c r="A115" s="9" t="s">
        <v>32</v>
      </c>
      <c r="B115" s="9" t="s">
        <v>190</v>
      </c>
      <c r="C115" s="9">
        <v>235</v>
      </c>
      <c r="D115" s="9">
        <v>2.5</v>
      </c>
      <c r="E115" s="9">
        <v>1055</v>
      </c>
      <c r="F115" s="9" t="s">
        <v>23</v>
      </c>
      <c r="G115" s="9">
        <f>E115</f>
        <v>1055</v>
      </c>
      <c r="H115" s="9">
        <f t="shared" si="5"/>
        <v>0</v>
      </c>
      <c r="I115" s="10">
        <f t="shared" si="6"/>
        <v>1</v>
      </c>
      <c r="J115" s="17">
        <f t="shared" si="7"/>
        <v>2637.5</v>
      </c>
      <c r="K115" s="16"/>
      <c r="L115" s="17">
        <f t="shared" si="8"/>
        <v>0</v>
      </c>
    </row>
    <row r="116" spans="1:13" x14ac:dyDescent="0.25">
      <c r="A116" s="9" t="s">
        <v>32</v>
      </c>
      <c r="B116" s="9" t="s">
        <v>191</v>
      </c>
      <c r="C116" s="9">
        <v>237</v>
      </c>
      <c r="D116" s="9">
        <v>183</v>
      </c>
      <c r="E116" s="9">
        <v>3.41</v>
      </c>
      <c r="F116" s="9" t="s">
        <v>10</v>
      </c>
      <c r="G116" s="9">
        <f>E116</f>
        <v>3.41</v>
      </c>
      <c r="H116" s="9">
        <f t="shared" si="5"/>
        <v>0</v>
      </c>
      <c r="I116" s="10">
        <f t="shared" si="6"/>
        <v>1</v>
      </c>
      <c r="J116" s="17">
        <f t="shared" si="7"/>
        <v>624.03</v>
      </c>
      <c r="K116" s="16"/>
      <c r="L116" s="17">
        <f t="shared" si="8"/>
        <v>0</v>
      </c>
    </row>
    <row r="117" spans="1:13" x14ac:dyDescent="0.25">
      <c r="A117" s="9" t="s">
        <v>32</v>
      </c>
      <c r="B117" s="9" t="s">
        <v>192</v>
      </c>
      <c r="C117" s="9">
        <v>238</v>
      </c>
      <c r="D117" s="9">
        <v>183</v>
      </c>
      <c r="E117" s="9">
        <v>17.34</v>
      </c>
      <c r="F117" s="9" t="s">
        <v>10</v>
      </c>
      <c r="G117" s="9">
        <f>E117*90%</f>
        <v>15.606</v>
      </c>
      <c r="H117" s="9">
        <f t="shared" si="5"/>
        <v>1.734</v>
      </c>
      <c r="I117" s="10">
        <f t="shared" si="6"/>
        <v>0.9</v>
      </c>
      <c r="J117" s="17">
        <f t="shared" si="7"/>
        <v>2855.8980000000001</v>
      </c>
      <c r="K117" s="16"/>
      <c r="L117" s="17">
        <f t="shared" si="8"/>
        <v>0</v>
      </c>
    </row>
    <row r="118" spans="1:13" x14ac:dyDescent="0.25">
      <c r="A118" s="9" t="s">
        <v>32</v>
      </c>
      <c r="B118" s="9" t="s">
        <v>193</v>
      </c>
      <c r="C118" s="9">
        <v>239</v>
      </c>
      <c r="D118" s="9">
        <v>183</v>
      </c>
      <c r="E118" s="9">
        <v>6.62</v>
      </c>
      <c r="F118" s="9" t="s">
        <v>10</v>
      </c>
      <c r="G118" s="9">
        <f>E118</f>
        <v>6.62</v>
      </c>
      <c r="H118" s="9">
        <f t="shared" si="5"/>
        <v>0</v>
      </c>
      <c r="I118" s="10">
        <f t="shared" si="6"/>
        <v>1</v>
      </c>
      <c r="J118" s="17">
        <f t="shared" si="7"/>
        <v>1211.46</v>
      </c>
      <c r="K118" s="16"/>
      <c r="L118" s="17">
        <f t="shared" si="8"/>
        <v>0</v>
      </c>
    </row>
    <row r="119" spans="1:13" x14ac:dyDescent="0.25">
      <c r="A119" s="9" t="s">
        <v>32</v>
      </c>
      <c r="B119" s="9" t="s">
        <v>194</v>
      </c>
      <c r="C119" s="9">
        <v>240</v>
      </c>
      <c r="D119" s="9">
        <v>183</v>
      </c>
      <c r="E119" s="9">
        <v>33.99</v>
      </c>
      <c r="F119" s="9" t="s">
        <v>10</v>
      </c>
      <c r="G119" s="9">
        <f>E119*90%</f>
        <v>30.591000000000001</v>
      </c>
      <c r="H119" s="9">
        <f t="shared" si="5"/>
        <v>3.3990000000000009</v>
      </c>
      <c r="I119" s="10">
        <f t="shared" si="6"/>
        <v>0.9</v>
      </c>
      <c r="J119" s="17">
        <f t="shared" si="7"/>
        <v>5598.1530000000002</v>
      </c>
      <c r="K119" s="16"/>
      <c r="L119" s="17">
        <f t="shared" si="8"/>
        <v>0</v>
      </c>
    </row>
    <row r="120" spans="1:13" x14ac:dyDescent="0.25">
      <c r="A120" s="9" t="s">
        <v>18</v>
      </c>
      <c r="B120" s="29" t="s">
        <v>196</v>
      </c>
      <c r="C120" s="9">
        <v>246</v>
      </c>
      <c r="D120" s="9">
        <v>15500</v>
      </c>
      <c r="E120" s="9">
        <v>1</v>
      </c>
      <c r="F120" s="9" t="s">
        <v>12</v>
      </c>
      <c r="G120" s="9">
        <v>1</v>
      </c>
      <c r="H120" s="9">
        <f t="shared" si="5"/>
        <v>0</v>
      </c>
      <c r="I120" s="10">
        <f t="shared" si="6"/>
        <v>1</v>
      </c>
      <c r="J120" s="17">
        <f t="shared" si="7"/>
        <v>15500</v>
      </c>
      <c r="K120" s="16"/>
      <c r="L120" s="17">
        <f t="shared" si="8"/>
        <v>0</v>
      </c>
      <c r="M120" s="13"/>
    </row>
    <row r="121" spans="1:13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1</v>
      </c>
      <c r="H121" s="9">
        <f t="shared" si="5"/>
        <v>0</v>
      </c>
      <c r="I121" s="10">
        <f t="shared" ref="I121" si="10">(G121/E121)</f>
        <v>1</v>
      </c>
      <c r="J121" s="18">
        <f t="shared" ref="J121" si="11">D121*E121*I121</f>
        <v>600</v>
      </c>
      <c r="K121" s="10"/>
      <c r="L121" s="18">
        <f t="shared" si="8"/>
        <v>0</v>
      </c>
    </row>
    <row r="122" spans="1:13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0</v>
      </c>
      <c r="H122" s="9">
        <f t="shared" si="5"/>
        <v>1</v>
      </c>
      <c r="I122" s="10">
        <f t="shared" si="6"/>
        <v>0</v>
      </c>
      <c r="J122" s="17">
        <f t="shared" si="7"/>
        <v>0</v>
      </c>
      <c r="K122" s="16"/>
      <c r="L122" s="17">
        <f t="shared" si="8"/>
        <v>0</v>
      </c>
      <c r="M122" s="13"/>
    </row>
    <row r="123" spans="1:13" x14ac:dyDescent="0.25">
      <c r="A123" s="9" t="s">
        <v>24</v>
      </c>
      <c r="B123" s="2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5"/>
        <v>0</v>
      </c>
      <c r="I123" s="10">
        <f t="shared" si="6"/>
        <v>1</v>
      </c>
      <c r="J123" s="17">
        <f t="shared" si="7"/>
        <v>9000</v>
      </c>
      <c r="K123" s="16"/>
      <c r="L123" s="17">
        <f t="shared" si="8"/>
        <v>0</v>
      </c>
      <c r="M123" s="13"/>
    </row>
    <row r="124" spans="1:13" x14ac:dyDescent="0.25">
      <c r="A124" s="9" t="s">
        <v>24</v>
      </c>
      <c r="B124" s="2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6000</v>
      </c>
      <c r="K124" s="16"/>
      <c r="L124" s="17">
        <f t="shared" si="8"/>
        <v>0</v>
      </c>
      <c r="M124" s="13"/>
    </row>
    <row r="125" spans="1:13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0</v>
      </c>
      <c r="H125" s="9">
        <f t="shared" si="5"/>
        <v>1</v>
      </c>
      <c r="I125" s="10">
        <f t="shared" si="6"/>
        <v>0</v>
      </c>
      <c r="J125" s="17">
        <f t="shared" si="7"/>
        <v>0</v>
      </c>
      <c r="K125" s="16"/>
      <c r="L125" s="17">
        <f t="shared" si="8"/>
        <v>0</v>
      </c>
      <c r="M125" s="13"/>
    </row>
    <row r="126" spans="1:13" x14ac:dyDescent="0.25">
      <c r="A126" s="9" t="s">
        <v>24</v>
      </c>
      <c r="B126" s="2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4000</v>
      </c>
      <c r="K126" s="16"/>
      <c r="L126" s="17">
        <f t="shared" si="8"/>
        <v>0</v>
      </c>
    </row>
    <row r="127" spans="1:13" x14ac:dyDescent="0.25">
      <c r="A127" s="9" t="s">
        <v>24</v>
      </c>
      <c r="B127" s="2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0</v>
      </c>
      <c r="H127" s="9">
        <f t="shared" si="5"/>
        <v>1</v>
      </c>
      <c r="I127" s="10">
        <f t="shared" si="6"/>
        <v>0</v>
      </c>
      <c r="J127" s="17">
        <f t="shared" si="7"/>
        <v>0</v>
      </c>
      <c r="K127" s="16"/>
      <c r="L127" s="17">
        <f t="shared" si="8"/>
        <v>0</v>
      </c>
    </row>
    <row r="128" spans="1:13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1800</v>
      </c>
      <c r="K128" s="16"/>
      <c r="L128" s="17">
        <f t="shared" si="8"/>
        <v>0</v>
      </c>
    </row>
    <row r="129" spans="1:13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5"/>
        <v>1</v>
      </c>
      <c r="I129" s="10">
        <f t="shared" si="6"/>
        <v>0</v>
      </c>
      <c r="J129" s="17">
        <f t="shared" si="7"/>
        <v>0</v>
      </c>
      <c r="K129" s="16"/>
      <c r="L129" s="17">
        <f t="shared" si="8"/>
        <v>0</v>
      </c>
      <c r="M129" s="13"/>
    </row>
    <row r="130" spans="1:13" x14ac:dyDescent="0.25">
      <c r="A130" s="9" t="s">
        <v>27</v>
      </c>
      <c r="B130" s="12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ref="I130" si="12">(G130/E130)</f>
        <v>0</v>
      </c>
      <c r="J130" s="17">
        <f t="shared" si="7"/>
        <v>0</v>
      </c>
      <c r="K130" s="16">
        <v>1</v>
      </c>
      <c r="L130" s="17">
        <f t="shared" si="8"/>
        <v>1500</v>
      </c>
    </row>
    <row r="131" spans="1:13" x14ac:dyDescent="0.25">
      <c r="A131" s="9" t="s">
        <v>29</v>
      </c>
      <c r="B131" s="29" t="s">
        <v>210</v>
      </c>
      <c r="C131" s="9">
        <v>272</v>
      </c>
      <c r="D131" s="9">
        <v>12000</v>
      </c>
      <c r="E131" s="9">
        <v>1</v>
      </c>
      <c r="F131" s="9" t="s">
        <v>12</v>
      </c>
      <c r="G131" s="9">
        <v>1</v>
      </c>
      <c r="H131" s="9">
        <f t="shared" si="5"/>
        <v>0</v>
      </c>
      <c r="I131" s="10">
        <f t="shared" si="6"/>
        <v>1</v>
      </c>
      <c r="J131" s="17">
        <f t="shared" si="7"/>
        <v>12000</v>
      </c>
      <c r="K131" s="16"/>
      <c r="L131" s="17">
        <f t="shared" si="8"/>
        <v>0</v>
      </c>
      <c r="M131" s="13"/>
    </row>
    <row r="132" spans="1:13" x14ac:dyDescent="0.25">
      <c r="A132" s="9" t="s">
        <v>17</v>
      </c>
      <c r="B132" s="29" t="s">
        <v>211</v>
      </c>
      <c r="C132" s="9">
        <v>274</v>
      </c>
      <c r="D132" s="9">
        <v>350</v>
      </c>
      <c r="E132" s="9">
        <v>1</v>
      </c>
      <c r="F132" s="9" t="s">
        <v>12</v>
      </c>
      <c r="G132" s="9">
        <v>0</v>
      </c>
      <c r="H132" s="9">
        <f t="shared" si="5"/>
        <v>1</v>
      </c>
      <c r="I132" s="10">
        <f t="shared" si="6"/>
        <v>0</v>
      </c>
      <c r="J132" s="17">
        <f t="shared" si="7"/>
        <v>0</v>
      </c>
      <c r="K132" s="16">
        <v>1</v>
      </c>
      <c r="L132" s="17">
        <f t="shared" si="8"/>
        <v>350</v>
      </c>
    </row>
    <row r="133" spans="1:13" x14ac:dyDescent="0.25">
      <c r="A133" s="9" t="s">
        <v>30</v>
      </c>
      <c r="B133" s="29" t="s">
        <v>214</v>
      </c>
      <c r="C133" s="9">
        <v>277</v>
      </c>
      <c r="D133" s="9">
        <v>34</v>
      </c>
      <c r="E133" s="9">
        <v>76.528999999999996</v>
      </c>
      <c r="F133" s="9" t="s">
        <v>31</v>
      </c>
      <c r="G133" s="9">
        <v>0</v>
      </c>
      <c r="H133" s="9">
        <f t="shared" si="5"/>
        <v>76.528999999999996</v>
      </c>
      <c r="I133" s="10">
        <f t="shared" si="6"/>
        <v>0</v>
      </c>
      <c r="J133" s="17">
        <f t="shared" si="7"/>
        <v>0</v>
      </c>
      <c r="K133" s="16">
        <v>1</v>
      </c>
      <c r="L133" s="17">
        <f t="shared" si="8"/>
        <v>2601.9859999999999</v>
      </c>
      <c r="M133" s="13"/>
    </row>
    <row r="134" spans="1:13" x14ac:dyDescent="0.25">
      <c r="A134" s="9" t="s">
        <v>30</v>
      </c>
      <c r="B134" s="29" t="s">
        <v>215</v>
      </c>
      <c r="C134" s="9">
        <v>278</v>
      </c>
      <c r="D134" s="9">
        <v>77</v>
      </c>
      <c r="E134" s="9">
        <v>29.302600000000002</v>
      </c>
      <c r="F134" s="9" t="s">
        <v>31</v>
      </c>
      <c r="G134" s="9">
        <v>29.3</v>
      </c>
      <c r="H134" s="9">
        <f t="shared" si="5"/>
        <v>2.6000000000010459E-3</v>
      </c>
      <c r="I134" s="10">
        <f t="shared" si="6"/>
        <v>0.99991127067222696</v>
      </c>
      <c r="J134" s="17">
        <f t="shared" si="7"/>
        <v>2256.1</v>
      </c>
      <c r="K134" s="16"/>
      <c r="L134" s="17">
        <f t="shared" si="8"/>
        <v>0</v>
      </c>
      <c r="M134" s="13"/>
    </row>
    <row r="135" spans="1:13" x14ac:dyDescent="0.25">
      <c r="A135" s="9" t="s">
        <v>30</v>
      </c>
      <c r="B135" s="29" t="s">
        <v>216</v>
      </c>
      <c r="C135" s="9">
        <v>279</v>
      </c>
      <c r="D135" s="9">
        <v>23</v>
      </c>
      <c r="E135" s="9">
        <v>66</v>
      </c>
      <c r="F135" s="9" t="s">
        <v>23</v>
      </c>
      <c r="G135" s="9">
        <v>0</v>
      </c>
      <c r="H135" s="9">
        <f t="shared" si="5"/>
        <v>66</v>
      </c>
      <c r="I135" s="10">
        <f t="shared" si="6"/>
        <v>0</v>
      </c>
      <c r="J135" s="17">
        <f t="shared" si="7"/>
        <v>0</v>
      </c>
      <c r="K135" s="16">
        <v>1</v>
      </c>
      <c r="L135" s="17">
        <f t="shared" si="8"/>
        <v>1518</v>
      </c>
      <c r="M135" s="13"/>
    </row>
    <row r="136" spans="1:13" x14ac:dyDescent="0.25">
      <c r="A136" s="9" t="s">
        <v>30</v>
      </c>
      <c r="B136" s="29" t="s">
        <v>217</v>
      </c>
      <c r="C136" s="9">
        <v>280</v>
      </c>
      <c r="D136" s="9">
        <v>151</v>
      </c>
      <c r="E136" s="9">
        <v>17.375499999999999</v>
      </c>
      <c r="F136" s="9" t="s">
        <v>31</v>
      </c>
      <c r="G136" s="9">
        <v>0</v>
      </c>
      <c r="H136" s="9">
        <f t="shared" si="5"/>
        <v>17.375499999999999</v>
      </c>
      <c r="I136" s="10">
        <f t="shared" si="6"/>
        <v>0</v>
      </c>
      <c r="J136" s="17">
        <f t="shared" si="7"/>
        <v>0</v>
      </c>
      <c r="K136" s="16">
        <v>1</v>
      </c>
      <c r="L136" s="17">
        <f t="shared" si="8"/>
        <v>2623.7004999999999</v>
      </c>
      <c r="M136" s="13"/>
    </row>
    <row r="137" spans="1:13" x14ac:dyDescent="0.25">
      <c r="A137" s="9" t="s">
        <v>21</v>
      </c>
      <c r="B137" s="29" t="s">
        <v>219</v>
      </c>
      <c r="C137" s="9">
        <v>283</v>
      </c>
      <c r="D137" s="9">
        <v>400</v>
      </c>
      <c r="E137" s="9">
        <v>1</v>
      </c>
      <c r="F137" s="9" t="s">
        <v>12</v>
      </c>
      <c r="G137" s="9">
        <v>0</v>
      </c>
      <c r="H137" s="9">
        <f t="shared" si="5"/>
        <v>1</v>
      </c>
      <c r="I137" s="10">
        <f t="shared" si="6"/>
        <v>0</v>
      </c>
      <c r="J137" s="17">
        <f t="shared" si="7"/>
        <v>0</v>
      </c>
      <c r="K137" s="16"/>
      <c r="L137" s="17">
        <f t="shared" si="8"/>
        <v>0</v>
      </c>
      <c r="M137" s="13"/>
    </row>
    <row r="138" spans="1:13" x14ac:dyDescent="0.25">
      <c r="A138" s="9" t="s">
        <v>36</v>
      </c>
      <c r="B138" s="29" t="s">
        <v>235</v>
      </c>
      <c r="C138" s="9">
        <v>316</v>
      </c>
      <c r="D138" s="9">
        <v>4000</v>
      </c>
      <c r="E138" s="9">
        <v>1</v>
      </c>
      <c r="F138" s="9" t="s">
        <v>12</v>
      </c>
      <c r="G138" s="9">
        <v>1</v>
      </c>
      <c r="H138" s="9">
        <f t="shared" si="5"/>
        <v>0</v>
      </c>
      <c r="I138" s="10">
        <f t="shared" si="6"/>
        <v>1</v>
      </c>
      <c r="J138" s="17">
        <f t="shared" si="7"/>
        <v>4000</v>
      </c>
      <c r="K138" s="16"/>
      <c r="L138" s="17">
        <f t="shared" si="8"/>
        <v>0</v>
      </c>
    </row>
    <row r="139" spans="1:13" x14ac:dyDescent="0.25">
      <c r="A139" s="9" t="s">
        <v>24</v>
      </c>
      <c r="B139" s="29" t="s">
        <v>224</v>
      </c>
      <c r="C139" s="9">
        <v>401</v>
      </c>
      <c r="D139" s="9">
        <v>1000</v>
      </c>
      <c r="E139" s="9">
        <v>1</v>
      </c>
      <c r="F139" s="9" t="s">
        <v>12</v>
      </c>
      <c r="G139" s="9">
        <v>1</v>
      </c>
      <c r="H139" s="9">
        <f t="shared" si="5"/>
        <v>0</v>
      </c>
      <c r="I139" s="10">
        <f t="shared" si="6"/>
        <v>1</v>
      </c>
      <c r="J139" s="17">
        <f t="shared" si="7"/>
        <v>1000</v>
      </c>
      <c r="K139" s="16"/>
      <c r="L139" s="17">
        <f t="shared" si="8"/>
        <v>0</v>
      </c>
    </row>
    <row r="140" spans="1:13" x14ac:dyDescent="0.25">
      <c r="A140" s="9" t="s">
        <v>24</v>
      </c>
      <c r="B140" s="29" t="s">
        <v>225</v>
      </c>
      <c r="C140" s="9">
        <v>402</v>
      </c>
      <c r="D140" s="9">
        <v>2000</v>
      </c>
      <c r="E140" s="9">
        <v>1</v>
      </c>
      <c r="F140" s="9" t="s">
        <v>12</v>
      </c>
      <c r="G140" s="9">
        <v>1</v>
      </c>
      <c r="H140" s="9">
        <f t="shared" si="5"/>
        <v>0</v>
      </c>
      <c r="I140" s="10">
        <f t="shared" si="6"/>
        <v>1</v>
      </c>
      <c r="J140" s="17">
        <f t="shared" si="7"/>
        <v>2000</v>
      </c>
      <c r="K140" s="16"/>
      <c r="L140" s="17">
        <f t="shared" si="8"/>
        <v>0</v>
      </c>
    </row>
    <row r="141" spans="1:13" x14ac:dyDescent="0.25">
      <c r="A141" s="9" t="s">
        <v>24</v>
      </c>
      <c r="B141" s="29" t="s">
        <v>226</v>
      </c>
      <c r="C141" s="9">
        <v>403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5"/>
        <v>1</v>
      </c>
      <c r="I141" s="10">
        <f t="shared" si="6"/>
        <v>0</v>
      </c>
      <c r="J141" s="17">
        <f t="shared" si="7"/>
        <v>0</v>
      </c>
      <c r="K141" s="16"/>
      <c r="L141" s="17">
        <f t="shared" si="8"/>
        <v>0</v>
      </c>
    </row>
    <row r="142" spans="1:13" x14ac:dyDescent="0.25">
      <c r="A142" s="9" t="s">
        <v>24</v>
      </c>
      <c r="B142" s="29" t="s">
        <v>227</v>
      </c>
      <c r="C142" s="9">
        <v>404</v>
      </c>
      <c r="D142" s="9">
        <v>1000</v>
      </c>
      <c r="E142" s="9">
        <v>1</v>
      </c>
      <c r="F142" s="9" t="s">
        <v>12</v>
      </c>
      <c r="G142" s="9">
        <v>0</v>
      </c>
      <c r="H142" s="9">
        <f t="shared" si="5"/>
        <v>1</v>
      </c>
      <c r="I142" s="10">
        <f t="shared" si="6"/>
        <v>0</v>
      </c>
      <c r="J142" s="17">
        <f t="shared" si="7"/>
        <v>0</v>
      </c>
      <c r="K142" s="16"/>
      <c r="L142" s="17">
        <f t="shared" si="8"/>
        <v>0</v>
      </c>
    </row>
    <row r="143" spans="1:13" x14ac:dyDescent="0.25">
      <c r="A143" s="9" t="s">
        <v>24</v>
      </c>
      <c r="B143" s="29" t="s">
        <v>228</v>
      </c>
      <c r="C143" s="9">
        <v>405</v>
      </c>
      <c r="D143" s="9">
        <v>3000</v>
      </c>
      <c r="E143" s="9">
        <v>1</v>
      </c>
      <c r="F143" s="9" t="s">
        <v>12</v>
      </c>
      <c r="G143" s="9">
        <v>1</v>
      </c>
      <c r="H143" s="9">
        <f t="shared" si="5"/>
        <v>0</v>
      </c>
      <c r="I143" s="10">
        <f t="shared" si="6"/>
        <v>1</v>
      </c>
      <c r="J143" s="17">
        <f t="shared" si="7"/>
        <v>3000</v>
      </c>
      <c r="K143" s="16"/>
      <c r="L143" s="17">
        <f t="shared" si="8"/>
        <v>0</v>
      </c>
    </row>
    <row r="144" spans="1:13" x14ac:dyDescent="0.25">
      <c r="A144" s="9" t="s">
        <v>18</v>
      </c>
      <c r="B144" s="29" t="s">
        <v>229</v>
      </c>
      <c r="C144" s="9">
        <v>406</v>
      </c>
      <c r="D144" s="9">
        <v>477.9</v>
      </c>
      <c r="E144" s="9">
        <v>1</v>
      </c>
      <c r="F144" s="9" t="s">
        <v>12</v>
      </c>
      <c r="G144" s="9">
        <v>1</v>
      </c>
      <c r="H144" s="9">
        <f t="shared" si="5"/>
        <v>0</v>
      </c>
      <c r="I144" s="10">
        <f t="shared" si="6"/>
        <v>1</v>
      </c>
      <c r="J144" s="17">
        <f t="shared" si="7"/>
        <v>477.9</v>
      </c>
      <c r="K144" s="16"/>
      <c r="L144" s="17">
        <f t="shared" si="8"/>
        <v>0</v>
      </c>
    </row>
    <row r="145" spans="1:12" x14ac:dyDescent="0.25">
      <c r="A145" s="9" t="s">
        <v>24</v>
      </c>
      <c r="B145" s="29" t="s">
        <v>236</v>
      </c>
      <c r="C145" s="9">
        <v>408</v>
      </c>
      <c r="D145" s="9">
        <v>1000</v>
      </c>
      <c r="E145" s="9">
        <v>1</v>
      </c>
      <c r="F145" s="9" t="s">
        <v>13</v>
      </c>
      <c r="G145" s="9">
        <v>1</v>
      </c>
      <c r="H145" s="9">
        <f t="shared" si="5"/>
        <v>0</v>
      </c>
      <c r="I145" s="10">
        <f t="shared" si="6"/>
        <v>1</v>
      </c>
      <c r="J145" s="17">
        <f t="shared" si="7"/>
        <v>1000</v>
      </c>
      <c r="K145" s="16"/>
      <c r="L145" s="17">
        <f t="shared" si="8"/>
        <v>0</v>
      </c>
    </row>
    <row r="146" spans="1:12" x14ac:dyDescent="0.25">
      <c r="A146" s="9" t="s">
        <v>18</v>
      </c>
      <c r="B146" s="29" t="s">
        <v>256</v>
      </c>
      <c r="C146" s="9">
        <v>413</v>
      </c>
      <c r="D146" s="9">
        <v>2500</v>
      </c>
      <c r="E146" s="9">
        <v>1</v>
      </c>
      <c r="F146" s="9" t="s">
        <v>12</v>
      </c>
      <c r="G146" s="9">
        <v>0</v>
      </c>
      <c r="H146" s="9">
        <f t="shared" si="5"/>
        <v>1</v>
      </c>
      <c r="I146" s="10">
        <f t="shared" si="6"/>
        <v>0</v>
      </c>
      <c r="J146" s="17">
        <f t="shared" si="7"/>
        <v>0</v>
      </c>
      <c r="K146" s="16">
        <v>1</v>
      </c>
      <c r="L146" s="17">
        <f t="shared" si="8"/>
        <v>2500</v>
      </c>
    </row>
    <row r="147" spans="1:12" x14ac:dyDescent="0.25">
      <c r="A147" s="9" t="s">
        <v>18</v>
      </c>
      <c r="B147" s="29" t="s">
        <v>257</v>
      </c>
      <c r="C147" s="9">
        <v>414</v>
      </c>
      <c r="D147" s="9">
        <v>2500</v>
      </c>
      <c r="E147" s="9">
        <v>1</v>
      </c>
      <c r="F147" s="9" t="s">
        <v>12</v>
      </c>
      <c r="G147" s="9">
        <v>1</v>
      </c>
      <c r="H147" s="9">
        <f t="shared" si="5"/>
        <v>0</v>
      </c>
      <c r="I147" s="10">
        <f t="shared" si="6"/>
        <v>1</v>
      </c>
      <c r="J147" s="17">
        <f t="shared" si="7"/>
        <v>2500</v>
      </c>
      <c r="K147" s="16"/>
      <c r="L147" s="17">
        <f t="shared" si="8"/>
        <v>0</v>
      </c>
    </row>
    <row r="148" spans="1:12" x14ac:dyDescent="0.25">
      <c r="A148" s="9" t="s">
        <v>21</v>
      </c>
      <c r="B148" s="29" t="s">
        <v>258</v>
      </c>
      <c r="C148" s="9">
        <v>415</v>
      </c>
      <c r="D148" s="9">
        <v>48.438000000000002</v>
      </c>
      <c r="E148" s="9">
        <v>96.573999999999998</v>
      </c>
      <c r="F148" s="9" t="s">
        <v>10</v>
      </c>
      <c r="G148" s="9">
        <v>96.57</v>
      </c>
      <c r="H148" s="9">
        <f t="shared" si="5"/>
        <v>4.0000000000048885E-3</v>
      </c>
      <c r="I148" s="10">
        <f t="shared" si="6"/>
        <v>0.99995858098452994</v>
      </c>
      <c r="J148" s="17">
        <f t="shared" si="7"/>
        <v>4677.6576599999999</v>
      </c>
      <c r="K148" s="16"/>
      <c r="L148" s="17">
        <f t="shared" si="8"/>
        <v>0</v>
      </c>
    </row>
    <row r="149" spans="1:12" x14ac:dyDescent="0.25">
      <c r="A149" s="9" t="s">
        <v>21</v>
      </c>
      <c r="B149" s="29" t="s">
        <v>259</v>
      </c>
      <c r="C149" s="9">
        <v>416</v>
      </c>
      <c r="D149" s="9">
        <v>16.149999999999999</v>
      </c>
      <c r="E149" s="9">
        <v>96.573999999999998</v>
      </c>
      <c r="F149" s="9" t="s">
        <v>10</v>
      </c>
      <c r="G149" s="9">
        <v>96.57</v>
      </c>
      <c r="H149" s="9">
        <f t="shared" si="5"/>
        <v>4.0000000000048885E-3</v>
      </c>
      <c r="I149" s="10">
        <f t="shared" si="6"/>
        <v>0.99995858098452994</v>
      </c>
      <c r="J149" s="17">
        <f t="shared" si="7"/>
        <v>1559.6054999999997</v>
      </c>
      <c r="K149" s="16"/>
      <c r="L149" s="17">
        <f t="shared" si="8"/>
        <v>0</v>
      </c>
    </row>
    <row r="150" spans="1:12" x14ac:dyDescent="0.25">
      <c r="A150" s="9" t="s">
        <v>21</v>
      </c>
      <c r="B150" s="29" t="s">
        <v>260</v>
      </c>
      <c r="C150" s="9">
        <v>417</v>
      </c>
      <c r="D150" s="9">
        <v>26.91</v>
      </c>
      <c r="E150" s="9">
        <v>96.573999999999998</v>
      </c>
      <c r="F150" s="9" t="s">
        <v>10</v>
      </c>
      <c r="G150" s="9">
        <v>0</v>
      </c>
      <c r="H150" s="9">
        <f t="shared" si="5"/>
        <v>96.573999999999998</v>
      </c>
      <c r="I150" s="10">
        <f t="shared" si="6"/>
        <v>0</v>
      </c>
      <c r="J150" s="17">
        <f t="shared" si="7"/>
        <v>0</v>
      </c>
      <c r="K150" s="16"/>
      <c r="L150" s="17">
        <f t="shared" si="8"/>
        <v>0</v>
      </c>
    </row>
    <row r="151" spans="1:12" x14ac:dyDescent="0.25">
      <c r="A151" s="9" t="s">
        <v>21</v>
      </c>
      <c r="B151" s="29" t="s">
        <v>261</v>
      </c>
      <c r="C151" s="9">
        <v>418</v>
      </c>
      <c r="D151" s="9">
        <v>16.149999999999999</v>
      </c>
      <c r="E151" s="9">
        <v>18.847999999999999</v>
      </c>
      <c r="F151" s="9" t="s">
        <v>10</v>
      </c>
      <c r="G151" s="9">
        <v>18.850000000000001</v>
      </c>
      <c r="H151" s="9">
        <f t="shared" si="5"/>
        <v>-2.0000000000024443E-3</v>
      </c>
      <c r="I151" s="10">
        <f t="shared" si="6"/>
        <v>1.0001061120543295</v>
      </c>
      <c r="J151" s="17">
        <f t="shared" si="7"/>
        <v>304.42750000000001</v>
      </c>
      <c r="K151" s="16"/>
      <c r="L151" s="17">
        <f t="shared" si="8"/>
        <v>0</v>
      </c>
    </row>
    <row r="152" spans="1:12" x14ac:dyDescent="0.25">
      <c r="A152" s="9" t="s">
        <v>21</v>
      </c>
      <c r="B152" s="29" t="s">
        <v>262</v>
      </c>
      <c r="C152" s="9">
        <v>419</v>
      </c>
      <c r="D152" s="9">
        <v>32.292000000000002</v>
      </c>
      <c r="E152" s="9">
        <v>18.847999999999999</v>
      </c>
      <c r="F152" s="9" t="s">
        <v>10</v>
      </c>
      <c r="G152" s="9">
        <v>0</v>
      </c>
      <c r="H152" s="9">
        <f t="shared" si="5"/>
        <v>18.847999999999999</v>
      </c>
      <c r="I152" s="10">
        <f t="shared" si="6"/>
        <v>0</v>
      </c>
      <c r="J152" s="17">
        <f t="shared" si="7"/>
        <v>0</v>
      </c>
      <c r="K152" s="16"/>
      <c r="L152" s="17">
        <f t="shared" si="8"/>
        <v>0</v>
      </c>
    </row>
    <row r="153" spans="1:12" x14ac:dyDescent="0.25">
      <c r="A153" s="9" t="s">
        <v>24</v>
      </c>
      <c r="B153" s="29" t="s">
        <v>264</v>
      </c>
      <c r="C153" s="9">
        <v>421</v>
      </c>
      <c r="D153" s="9">
        <v>1500</v>
      </c>
      <c r="E153" s="9">
        <v>1</v>
      </c>
      <c r="F153" s="9" t="s">
        <v>13</v>
      </c>
      <c r="G153" s="9">
        <v>1</v>
      </c>
      <c r="H153" s="9">
        <f t="shared" si="5"/>
        <v>0</v>
      </c>
      <c r="I153" s="10">
        <f t="shared" si="6"/>
        <v>1</v>
      </c>
      <c r="J153" s="17">
        <f t="shared" si="7"/>
        <v>1500</v>
      </c>
      <c r="K153" s="16"/>
      <c r="L153" s="17">
        <f t="shared" si="8"/>
        <v>0</v>
      </c>
    </row>
    <row r="154" spans="1:12" x14ac:dyDescent="0.25">
      <c r="A154" s="9" t="s">
        <v>29</v>
      </c>
      <c r="B154" s="29" t="s">
        <v>344</v>
      </c>
      <c r="C154" s="9">
        <v>493</v>
      </c>
      <c r="D154" s="9">
        <v>225</v>
      </c>
      <c r="E154" s="9">
        <v>4.6239999999999997</v>
      </c>
      <c r="F154" s="9" t="s">
        <v>14</v>
      </c>
      <c r="G154" s="9">
        <v>4.62</v>
      </c>
      <c r="H154" s="9">
        <f t="shared" si="5"/>
        <v>3.9999999999995595E-3</v>
      </c>
      <c r="I154" s="10">
        <f t="shared" si="6"/>
        <v>0.99913494809688586</v>
      </c>
      <c r="J154" s="17">
        <f t="shared" si="7"/>
        <v>1039.5</v>
      </c>
      <c r="K154" s="16"/>
      <c r="L154" s="17">
        <f t="shared" si="8"/>
        <v>0</v>
      </c>
    </row>
    <row r="155" spans="1:12" x14ac:dyDescent="0.25">
      <c r="A155" s="9" t="s">
        <v>29</v>
      </c>
      <c r="B155" s="29" t="s">
        <v>345</v>
      </c>
      <c r="C155" s="9">
        <v>494</v>
      </c>
      <c r="D155" s="9">
        <v>2000</v>
      </c>
      <c r="E155" s="9">
        <v>1.6</v>
      </c>
      <c r="F155" s="9" t="s">
        <v>14</v>
      </c>
      <c r="G155" s="9">
        <v>1.6</v>
      </c>
      <c r="H155" s="9">
        <f t="shared" si="5"/>
        <v>0</v>
      </c>
      <c r="I155" s="10">
        <f t="shared" si="6"/>
        <v>1</v>
      </c>
      <c r="J155" s="17">
        <f t="shared" si="7"/>
        <v>3200</v>
      </c>
      <c r="K155" s="16"/>
      <c r="L155" s="17">
        <f t="shared" si="8"/>
        <v>0</v>
      </c>
    </row>
    <row r="156" spans="1:12" x14ac:dyDescent="0.25">
      <c r="A156" s="9" t="s">
        <v>29</v>
      </c>
      <c r="B156" s="29" t="s">
        <v>346</v>
      </c>
      <c r="C156" s="9">
        <v>495</v>
      </c>
      <c r="D156" s="9">
        <v>50</v>
      </c>
      <c r="E156" s="9">
        <v>5</v>
      </c>
      <c r="F156" s="9" t="s">
        <v>13</v>
      </c>
      <c r="G156" s="9">
        <v>5</v>
      </c>
      <c r="H156" s="9">
        <f t="shared" si="5"/>
        <v>0</v>
      </c>
      <c r="I156" s="10">
        <f t="shared" si="6"/>
        <v>1</v>
      </c>
      <c r="J156" s="17">
        <f t="shared" si="7"/>
        <v>250</v>
      </c>
      <c r="K156" s="16"/>
      <c r="L156" s="17">
        <f t="shared" si="8"/>
        <v>0</v>
      </c>
    </row>
    <row r="157" spans="1:12" x14ac:dyDescent="0.25">
      <c r="A157" s="9" t="s">
        <v>66</v>
      </c>
      <c r="B157" s="29" t="s">
        <v>360</v>
      </c>
      <c r="C157" s="9">
        <v>496</v>
      </c>
      <c r="D157" s="9">
        <v>322.92</v>
      </c>
      <c r="E157" s="9">
        <v>45.091000000000001</v>
      </c>
      <c r="F157" s="9" t="s">
        <v>10</v>
      </c>
      <c r="G157" s="9">
        <v>45.09</v>
      </c>
      <c r="H157" s="9">
        <f t="shared" si="5"/>
        <v>9.9999999999766942E-4</v>
      </c>
      <c r="I157" s="10">
        <f t="shared" si="6"/>
        <v>0.99997782262535762</v>
      </c>
      <c r="J157" s="17">
        <f t="shared" ref="J157" si="13">D157*G157</f>
        <v>14560.462800000001</v>
      </c>
      <c r="K157" s="16"/>
      <c r="L157" s="17">
        <f t="shared" ref="L157" si="14">D157*E157*K157</f>
        <v>0</v>
      </c>
    </row>
    <row r="158" spans="1:12" x14ac:dyDescent="0.25">
      <c r="A158" s="9" t="s">
        <v>66</v>
      </c>
      <c r="B158" s="29" t="s">
        <v>361</v>
      </c>
      <c r="C158" s="9">
        <v>497</v>
      </c>
      <c r="D158" s="9">
        <v>322.92</v>
      </c>
      <c r="E158" s="9">
        <v>3.1779999999999999</v>
      </c>
      <c r="F158" s="9" t="s">
        <v>10</v>
      </c>
      <c r="G158" s="9">
        <v>3.18</v>
      </c>
      <c r="H158" s="9">
        <f t="shared" si="5"/>
        <v>-2.0000000000002238E-3</v>
      </c>
      <c r="I158" s="10">
        <f t="shared" si="6"/>
        <v>1.0006293266205162</v>
      </c>
      <c r="J158" s="17">
        <f t="shared" ref="J158:J160" si="15">D158*G158</f>
        <v>1026.8856000000001</v>
      </c>
      <c r="K158" s="16"/>
      <c r="L158" s="17">
        <f t="shared" ref="L158:L160" si="16">D158*E158*K158</f>
        <v>0</v>
      </c>
    </row>
    <row r="159" spans="1:12" x14ac:dyDescent="0.25">
      <c r="A159" s="9" t="s">
        <v>66</v>
      </c>
      <c r="B159" s="29" t="s">
        <v>362</v>
      </c>
      <c r="C159" s="9">
        <v>498</v>
      </c>
      <c r="D159" s="9">
        <v>322.92</v>
      </c>
      <c r="E159" s="9">
        <v>16.5</v>
      </c>
      <c r="F159" s="9" t="s">
        <v>10</v>
      </c>
      <c r="G159" s="9">
        <v>16.5</v>
      </c>
      <c r="H159" s="9">
        <f t="shared" si="5"/>
        <v>0</v>
      </c>
      <c r="I159" s="10">
        <f t="shared" si="6"/>
        <v>1</v>
      </c>
      <c r="J159" s="17">
        <f t="shared" si="15"/>
        <v>5328.18</v>
      </c>
      <c r="K159" s="16"/>
      <c r="L159" s="17">
        <f t="shared" si="16"/>
        <v>0</v>
      </c>
    </row>
    <row r="160" spans="1:12" x14ac:dyDescent="0.25">
      <c r="A160" s="9" t="s">
        <v>17</v>
      </c>
      <c r="B160" s="29" t="s">
        <v>364</v>
      </c>
      <c r="C160" s="9">
        <v>500</v>
      </c>
      <c r="D160" s="9">
        <v>139.93199999999999</v>
      </c>
      <c r="E160" s="9">
        <v>65.546000000000006</v>
      </c>
      <c r="F160" s="9" t="s">
        <v>10</v>
      </c>
      <c r="G160" s="9">
        <v>0</v>
      </c>
      <c r="H160" s="9">
        <f t="shared" si="5"/>
        <v>65.546000000000006</v>
      </c>
      <c r="I160" s="10">
        <f t="shared" si="6"/>
        <v>0</v>
      </c>
      <c r="J160" s="17">
        <f t="shared" si="15"/>
        <v>0</v>
      </c>
      <c r="K160" s="16">
        <v>1</v>
      </c>
      <c r="L160" s="17">
        <f t="shared" si="16"/>
        <v>9171.9828720000005</v>
      </c>
    </row>
    <row r="161" spans="1:12" x14ac:dyDescent="0.25">
      <c r="A161" s="9" t="s">
        <v>17</v>
      </c>
      <c r="B161" s="29" t="s">
        <v>365</v>
      </c>
      <c r="C161" s="9">
        <v>501</v>
      </c>
      <c r="D161" s="9">
        <v>193.75200000000001</v>
      </c>
      <c r="E161" s="9">
        <v>69.843000000000004</v>
      </c>
      <c r="F161" s="9" t="s">
        <v>10</v>
      </c>
      <c r="G161" s="9">
        <f>E161</f>
        <v>69.843000000000004</v>
      </c>
      <c r="H161" s="9">
        <f t="shared" ref="H161:H166" si="17">E161-G161</f>
        <v>0</v>
      </c>
      <c r="I161" s="10">
        <f t="shared" ref="I161:I166" si="18">G161/E161</f>
        <v>1</v>
      </c>
      <c r="J161" s="17">
        <f t="shared" ref="J161" si="19">D161*G161</f>
        <v>13532.220936000002</v>
      </c>
      <c r="K161" s="16"/>
      <c r="L161" s="17">
        <f t="shared" ref="L161" si="20">D161*E161*K161</f>
        <v>0</v>
      </c>
    </row>
    <row r="162" spans="1:12" x14ac:dyDescent="0.25">
      <c r="A162" s="9" t="s">
        <v>17</v>
      </c>
      <c r="B162" s="29" t="s">
        <v>366</v>
      </c>
      <c r="C162" s="9">
        <v>502</v>
      </c>
      <c r="D162" s="9">
        <v>193.75200000000001</v>
      </c>
      <c r="E162" s="9">
        <v>40.26</v>
      </c>
      <c r="F162" s="9" t="s">
        <v>10</v>
      </c>
      <c r="G162" s="9">
        <v>40.26</v>
      </c>
      <c r="H162" s="9">
        <f t="shared" si="17"/>
        <v>0</v>
      </c>
      <c r="I162" s="10">
        <f t="shared" si="18"/>
        <v>1</v>
      </c>
      <c r="J162" s="17">
        <f t="shared" ref="J162:J166" si="21">D162*G162</f>
        <v>7800.4555200000004</v>
      </c>
      <c r="K162" s="16"/>
      <c r="L162" s="17">
        <f t="shared" ref="L162:L166" si="22">D162*E162*K162</f>
        <v>0</v>
      </c>
    </row>
    <row r="163" spans="1:12" x14ac:dyDescent="0.25">
      <c r="A163" s="9" t="s">
        <v>9</v>
      </c>
      <c r="B163" s="29" t="s">
        <v>347</v>
      </c>
      <c r="C163" s="9">
        <v>510</v>
      </c>
      <c r="D163" s="9">
        <v>7500</v>
      </c>
      <c r="E163" s="9">
        <v>0.365313</v>
      </c>
      <c r="F163" s="9" t="s">
        <v>16</v>
      </c>
      <c r="G163" s="9">
        <v>0.37</v>
      </c>
      <c r="H163" s="9">
        <f t="shared" si="17"/>
        <v>-4.6869999999999967E-3</v>
      </c>
      <c r="I163" s="10">
        <f t="shared" si="18"/>
        <v>1.0128300936457231</v>
      </c>
      <c r="J163" s="17">
        <f t="shared" si="21"/>
        <v>2775</v>
      </c>
      <c r="K163" s="16"/>
      <c r="L163" s="17">
        <f t="shared" si="22"/>
        <v>0</v>
      </c>
    </row>
    <row r="164" spans="1:12" x14ac:dyDescent="0.25">
      <c r="A164" s="9" t="s">
        <v>9</v>
      </c>
      <c r="B164" s="29" t="s">
        <v>348</v>
      </c>
      <c r="C164" s="9">
        <v>511</v>
      </c>
      <c r="D164" s="9">
        <v>7500</v>
      </c>
      <c r="E164" s="9">
        <v>0.25218299999999999</v>
      </c>
      <c r="F164" s="9" t="s">
        <v>16</v>
      </c>
      <c r="G164" s="9">
        <v>0.25</v>
      </c>
      <c r="H164" s="9">
        <f t="shared" si="17"/>
        <v>2.1829999999999905E-3</v>
      </c>
      <c r="I164" s="10">
        <f t="shared" si="18"/>
        <v>0.99134358779140552</v>
      </c>
      <c r="J164" s="17">
        <f t="shared" si="21"/>
        <v>1875</v>
      </c>
      <c r="K164" s="16"/>
      <c r="L164" s="17">
        <f t="shared" si="22"/>
        <v>0</v>
      </c>
    </row>
    <row r="165" spans="1:12" x14ac:dyDescent="0.25">
      <c r="A165" s="9" t="s">
        <v>17</v>
      </c>
      <c r="B165" s="29" t="s">
        <v>510</v>
      </c>
      <c r="C165" s="15"/>
      <c r="D165" s="9">
        <v>193.75200000000001</v>
      </c>
      <c r="E165" s="9">
        <v>2.41</v>
      </c>
      <c r="F165" s="9" t="s">
        <v>10</v>
      </c>
      <c r="G165" s="9">
        <v>0</v>
      </c>
      <c r="H165" s="9">
        <f t="shared" si="17"/>
        <v>2.41</v>
      </c>
      <c r="I165" s="10">
        <f t="shared" si="18"/>
        <v>0</v>
      </c>
      <c r="J165" s="17">
        <f t="shared" si="21"/>
        <v>0</v>
      </c>
      <c r="K165" s="16">
        <v>1</v>
      </c>
      <c r="L165" s="17">
        <f t="shared" si="22"/>
        <v>466.94232000000005</v>
      </c>
    </row>
    <row r="166" spans="1:12" x14ac:dyDescent="0.25">
      <c r="A166" s="9" t="s">
        <v>17</v>
      </c>
      <c r="B166" s="29" t="s">
        <v>511</v>
      </c>
      <c r="C166" s="15"/>
      <c r="D166" s="9">
        <v>193.75200000000001</v>
      </c>
      <c r="E166" s="9">
        <v>5.72</v>
      </c>
      <c r="F166" s="9" t="s">
        <v>10</v>
      </c>
      <c r="G166" s="9">
        <v>0</v>
      </c>
      <c r="H166" s="9">
        <f t="shared" si="17"/>
        <v>5.72</v>
      </c>
      <c r="I166" s="10">
        <f t="shared" si="18"/>
        <v>0</v>
      </c>
      <c r="J166" s="17">
        <f t="shared" si="21"/>
        <v>0</v>
      </c>
      <c r="K166" s="16">
        <v>1</v>
      </c>
      <c r="L166" s="17">
        <f t="shared" si="22"/>
        <v>1108.26144</v>
      </c>
    </row>
    <row r="167" spans="1:12" ht="15.75" x14ac:dyDescent="0.25">
      <c r="J167" s="21">
        <f>SUM(J4:J166)</f>
        <v>869443.53798940009</v>
      </c>
      <c r="L167" s="21">
        <f>SUM(L4:L166)</f>
        <v>36340.873132000008</v>
      </c>
    </row>
  </sheetData>
  <autoFilter ref="A3:O167" xr:uid="{00000000-0009-0000-0000-0000A4000000}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3:P153"/>
  <sheetViews>
    <sheetView topLeftCell="A2" zoomScale="85" zoomScaleNormal="85" workbookViewId="0">
      <pane xSplit="2" topLeftCell="C1" activePane="topRight" state="frozen"/>
      <selection activeCell="A71" sqref="A71"/>
      <selection pane="topRight" activeCell="L152" sqref="A4:L152"/>
    </sheetView>
  </sheetViews>
  <sheetFormatPr defaultRowHeight="15" x14ac:dyDescent="0.25"/>
  <cols>
    <col min="1" max="1" width="41.140625" customWidth="1"/>
    <col min="2" max="2" width="40.285156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SUMIF($A$4:$A$1510,"AAIDHUL MIAH",$L$4:$L$1510)</f>
        <v>38708.076957199999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101.87</v>
      </c>
      <c r="F5" s="9" t="s">
        <v>14</v>
      </c>
      <c r="G5" s="9">
        <v>101.87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21563.841600000003</v>
      </c>
      <c r="K5" s="16"/>
      <c r="L5" s="17">
        <f t="shared" ref="L5:L70" si="3">D5*E5*K5</f>
        <v>0</v>
      </c>
      <c r="N5" s="17" t="s">
        <v>36</v>
      </c>
      <c r="O5" s="17">
        <f>SUMIF($A$4:$A$1510,"EBI ABRAHAM",$L$4:$L$1510)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50.93</v>
      </c>
      <c r="F6" s="9" t="s">
        <v>10</v>
      </c>
      <c r="G6" s="9">
        <v>50.93</v>
      </c>
      <c r="H6" s="9">
        <f t="shared" si="0"/>
        <v>0</v>
      </c>
      <c r="I6" s="10">
        <f t="shared" si="1"/>
        <v>1</v>
      </c>
      <c r="J6" s="17">
        <f t="shared" si="2"/>
        <v>1120.46</v>
      </c>
      <c r="K6" s="16"/>
      <c r="L6" s="17">
        <f t="shared" si="3"/>
        <v>0</v>
      </c>
      <c r="N6" s="17" t="s">
        <v>38</v>
      </c>
      <c r="O6" s="17">
        <f>SUMIF($A$4:$A$1510,"JMJ WATERPROOING ENTERPRISES",$L$4:$L$1510)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</v>
      </c>
      <c r="F7" s="9" t="s">
        <v>14</v>
      </c>
      <c r="G7" s="9">
        <v>18</v>
      </c>
      <c r="H7" s="9">
        <f t="shared" si="0"/>
        <v>0</v>
      </c>
      <c r="I7" s="10">
        <f t="shared" si="1"/>
        <v>1</v>
      </c>
      <c r="J7" s="17">
        <f t="shared" si="2"/>
        <v>2540.16</v>
      </c>
      <c r="K7" s="16"/>
      <c r="L7" s="17">
        <f t="shared" si="3"/>
        <v>0</v>
      </c>
      <c r="N7" s="17" t="s">
        <v>24</v>
      </c>
      <c r="O7" s="17">
        <f>SUMIF($A$4:$A$1510,"KRIUTTIBAS DAS",$L$4:$L$1510)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60.55</v>
      </c>
      <c r="F8" s="9" t="s">
        <v>14</v>
      </c>
      <c r="G8" s="9">
        <v>60.55</v>
      </c>
      <c r="H8" s="9">
        <f t="shared" si="0"/>
        <v>0</v>
      </c>
      <c r="I8" s="10">
        <f t="shared" si="1"/>
        <v>1</v>
      </c>
      <c r="J8" s="17">
        <f t="shared" si="2"/>
        <v>8544.8160000000007</v>
      </c>
      <c r="K8" s="16"/>
      <c r="L8" s="17">
        <f t="shared" si="3"/>
        <v>0</v>
      </c>
      <c r="N8" s="17" t="s">
        <v>471</v>
      </c>
      <c r="O8" s="17">
        <f>SUMIF($A$4:$A$1510,"LEGENDRY LANDSCAPE",$L$4:$L$1510)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5.5640000000000001</v>
      </c>
      <c r="F9" s="9" t="s">
        <v>14</v>
      </c>
      <c r="G9" s="9">
        <v>5.56</v>
      </c>
      <c r="H9" s="9">
        <f t="shared" si="0"/>
        <v>4.0000000000004476E-3</v>
      </c>
      <c r="I9" s="10">
        <f t="shared" si="1"/>
        <v>0.99928109273903654</v>
      </c>
      <c r="J9" s="17">
        <f t="shared" si="2"/>
        <v>1176.9407999999999</v>
      </c>
      <c r="K9" s="16"/>
      <c r="L9" s="17">
        <f t="shared" si="3"/>
        <v>0</v>
      </c>
      <c r="N9" s="17" t="s">
        <v>39</v>
      </c>
      <c r="O9" s="17">
        <f>SUMIF($A$4:$A$1510,"MANJUNATHA P",$L$4:$L$1510)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27.51</v>
      </c>
      <c r="F10" s="9" t="s">
        <v>14</v>
      </c>
      <c r="G10" s="9">
        <v>27.51</v>
      </c>
      <c r="H10" s="9">
        <f t="shared" si="0"/>
        <v>0</v>
      </c>
      <c r="I10" s="10">
        <f t="shared" si="1"/>
        <v>1</v>
      </c>
      <c r="J10" s="17">
        <f t="shared" si="2"/>
        <v>3882.2112000000002</v>
      </c>
      <c r="K10" s="16"/>
      <c r="L10" s="17">
        <f t="shared" si="3"/>
        <v>0</v>
      </c>
      <c r="N10" s="17" t="s">
        <v>66</v>
      </c>
      <c r="O10" s="17">
        <f>SUMIF($A$4:$A$1510,"NAGARAJ",$L$4:$L$1510)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59.29</v>
      </c>
      <c r="F11" s="9" t="s">
        <v>10</v>
      </c>
      <c r="G11" s="9">
        <v>59.29</v>
      </c>
      <c r="H11" s="9">
        <f t="shared" si="0"/>
        <v>0</v>
      </c>
      <c r="I11" s="10">
        <f t="shared" si="1"/>
        <v>1</v>
      </c>
      <c r="J11" s="17">
        <f t="shared" si="2"/>
        <v>1304.3799999999999</v>
      </c>
      <c r="K11" s="16"/>
      <c r="L11" s="17">
        <f t="shared" si="3"/>
        <v>0</v>
      </c>
      <c r="N11" s="17" t="s">
        <v>18</v>
      </c>
      <c r="O11" s="17">
        <f>SUMIF($A$4:$A$1510,"PRAKASH H N",$L$4:$L$1510)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151.12</v>
      </c>
      <c r="F12" s="9" t="s">
        <v>10</v>
      </c>
      <c r="G12" s="9">
        <v>100</v>
      </c>
      <c r="H12" s="9">
        <f t="shared" si="0"/>
        <v>51.120000000000005</v>
      </c>
      <c r="I12" s="10">
        <f t="shared" si="1"/>
        <v>0.66172578083642142</v>
      </c>
      <c r="J12" s="17">
        <f t="shared" si="2"/>
        <v>4300</v>
      </c>
      <c r="K12" s="16"/>
      <c r="L12" s="17">
        <f t="shared" si="3"/>
        <v>0</v>
      </c>
      <c r="N12" s="17" t="s">
        <v>30</v>
      </c>
      <c r="O12" s="17">
        <f>SUMIF($A$4:$A$1510,"RAMAKRUSHNA PRADHAN",$L$4:$L$1510)</f>
        <v>6743.6864999999998</v>
      </c>
    </row>
    <row r="13" spans="1:15" x14ac:dyDescent="0.25">
      <c r="A13" s="9" t="s">
        <v>39</v>
      </c>
      <c r="B13" s="29" t="s">
        <v>94</v>
      </c>
      <c r="C13" s="9">
        <v>16</v>
      </c>
      <c r="D13" s="9">
        <v>141.12</v>
      </c>
      <c r="E13" s="9">
        <v>9.27</v>
      </c>
      <c r="F13" s="9" t="s">
        <v>14</v>
      </c>
      <c r="G13" s="9">
        <v>9.27</v>
      </c>
      <c r="H13" s="9">
        <f t="shared" si="0"/>
        <v>0</v>
      </c>
      <c r="I13" s="10">
        <f t="shared" si="1"/>
        <v>1</v>
      </c>
      <c r="J13" s="17">
        <f t="shared" si="2"/>
        <v>1308.1823999999999</v>
      </c>
      <c r="K13" s="16"/>
      <c r="L13" s="17">
        <f t="shared" si="3"/>
        <v>0</v>
      </c>
      <c r="N13" s="17" t="s">
        <v>21</v>
      </c>
      <c r="O13" s="17">
        <f>SUMIF($A$4:$A$1510,"RUPAK NAYAK",$L$4:$L$1510)</f>
        <v>0</v>
      </c>
    </row>
    <row r="14" spans="1:15" x14ac:dyDescent="0.25">
      <c r="A14" s="9" t="s">
        <v>15</v>
      </c>
      <c r="B14" s="12" t="s">
        <v>470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ref="I14:I15" si="4">(G14/E14)</f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SUMIF($A$4:$A$1510,"SANTOSH KUMAR",$L$4:$L$1510)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4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SUMIF($A$4:$A$1510,"SARAT BARMAN",$L$4:$L$1510)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SUMIF($A$4:$A$1510,"SAVITA DEVI",$L$4:$L$1510)</f>
        <v>1500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SUMIF($A$4:$A$1510,"SHOKAT",$L$4:$L$1510)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SUMIF($A$4:$A$1510,"SHREE DM STEEL FURNITURE AND INTERIOR",$L$4:$L$1510)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2775</v>
      </c>
      <c r="K19" s="16"/>
      <c r="L19" s="17">
        <f t="shared" si="3"/>
        <v>0</v>
      </c>
      <c r="N19" s="17" t="s">
        <v>333</v>
      </c>
      <c r="O19" s="17">
        <f>SUMIF($A$4:$A$1510,"SK ANSAR HOSSIAN",$L$4:$L$1510)</f>
        <v>16104.74857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3375</v>
      </c>
      <c r="K20" s="16"/>
      <c r="L20" s="17">
        <f t="shared" si="3"/>
        <v>0</v>
      </c>
      <c r="N20" s="17" t="s">
        <v>28</v>
      </c>
      <c r="O20" s="17">
        <f>SUMIF($A$4:$A$1510,"SREE VINAYAKA ELECTRICALS",$L$4:$L$1510)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4125</v>
      </c>
      <c r="K21" s="16"/>
      <c r="L21" s="17">
        <f t="shared" si="3"/>
        <v>0</v>
      </c>
      <c r="N21" s="17" t="s">
        <v>58</v>
      </c>
      <c r="O21" s="17">
        <f>SUMIF($A$4:$A$1510,"SRI CHOWDESHWARI WATER SUPPLY",$L$4:$L$1510)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3750</v>
      </c>
      <c r="K22" s="16"/>
      <c r="L22" s="17">
        <f t="shared" si="3"/>
        <v>0</v>
      </c>
      <c r="N22" s="17" t="s">
        <v>29</v>
      </c>
      <c r="O22" s="17">
        <f>SUMIF($A$4:$A$1510,"SUBHASMITA DAS",$L$4:$L$1510)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9375</v>
      </c>
      <c r="K23" s="16"/>
      <c r="L23" s="17">
        <f t="shared" si="3"/>
        <v>0</v>
      </c>
      <c r="N23" s="17" t="s">
        <v>80</v>
      </c>
      <c r="O23" s="17">
        <f>SUMIF($A$4:$A$1510,"UDHABHAI R PARMAR",$L$4:$L$1510)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SUMIF($A$4:$A$1510,"V VENKATANARAYANA",$L$4:$L$1510)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SUMIF($A$4:$A$1510,"YELLAPPA C",$L$4:$L$1510)</f>
        <v>0</v>
      </c>
    </row>
    <row r="26" spans="1:15" x14ac:dyDescent="0.25">
      <c r="A26" s="9" t="s">
        <v>79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SUMIF($A$4:$A$1510,"RABIUL MOLLA",$L$4:$L$1510)</f>
        <v>0</v>
      </c>
    </row>
    <row r="27" spans="1:15" x14ac:dyDescent="0.25">
      <c r="A27" s="9" t="s">
        <v>79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SUMIF($A$4:$A$1510,"KOUSHIK MANDAL",$L$4:$L$1510)</f>
        <v>0</v>
      </c>
    </row>
    <row r="28" spans="1:15" x14ac:dyDescent="0.25">
      <c r="A28" s="9" t="s">
        <v>79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SUMIF($A$4:$A$1510,"SHEKAR T",$L$4:$L$1510)</f>
        <v>0</v>
      </c>
    </row>
    <row r="29" spans="1:15" x14ac:dyDescent="0.25">
      <c r="A29" s="9" t="s">
        <v>79</v>
      </c>
      <c r="B29" s="29" t="s">
        <v>108</v>
      </c>
      <c r="C29" s="9">
        <v>44</v>
      </c>
      <c r="D29" s="9">
        <v>322.92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13330.137600000002</v>
      </c>
      <c r="K29" s="16"/>
      <c r="L29" s="17">
        <f t="shared" si="3"/>
        <v>0</v>
      </c>
      <c r="N29" s="17" t="s">
        <v>37</v>
      </c>
      <c r="O29" s="17">
        <f>SUMIF($A$4:$A$1510,"MORSELIM KHAN",$L$4:$L$1510)</f>
        <v>0</v>
      </c>
    </row>
    <row r="30" spans="1:15" ht="15.75" x14ac:dyDescent="0.25">
      <c r="A30" s="9" t="s">
        <v>79</v>
      </c>
      <c r="B30" s="29" t="s">
        <v>109</v>
      </c>
      <c r="C30" s="9">
        <v>45</v>
      </c>
      <c r="D30" s="9">
        <v>322.92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40684.690800000004</v>
      </c>
      <c r="K30" s="16"/>
      <c r="L30" s="17">
        <f t="shared" si="3"/>
        <v>0</v>
      </c>
      <c r="N30" s="51" t="s">
        <v>472</v>
      </c>
      <c r="O30" s="21">
        <f>SUM(O4:O29)</f>
        <v>63056.512027199991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322.92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3958.9992000000002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16.11</v>
      </c>
      <c r="H32" s="9">
        <f t="shared" si="0"/>
        <v>0</v>
      </c>
      <c r="I32" s="10">
        <f t="shared" si="1"/>
        <v>1</v>
      </c>
      <c r="J32" s="17">
        <f t="shared" si="2"/>
        <v>4855.4251199999999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3750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322.92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13427.0136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322.92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40432.813199999997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322.92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3958.9992000000002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17.63</v>
      </c>
      <c r="H48" s="9">
        <f t="shared" si="0"/>
        <v>0</v>
      </c>
      <c r="I48" s="10">
        <f t="shared" si="1"/>
        <v>1</v>
      </c>
      <c r="J48" s="17">
        <f t="shared" si="2"/>
        <v>5313.5409599999994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150</v>
      </c>
      <c r="K55" s="16"/>
      <c r="L55" s="17">
        <f t="shared" si="3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3487.5360000000005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322.92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7388.4096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0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106.054</v>
      </c>
      <c r="F65" s="9" t="s">
        <v>10</v>
      </c>
      <c r="G65" s="9">
        <v>90.15</v>
      </c>
      <c r="H65" s="9">
        <f t="shared" si="0"/>
        <v>15.903999999999996</v>
      </c>
      <c r="I65" s="10">
        <f t="shared" si="1"/>
        <v>0.85003865955079494</v>
      </c>
      <c r="J65" s="17">
        <f t="shared" si="2"/>
        <v>17466.742800000004</v>
      </c>
      <c r="K65" s="16">
        <v>0.15</v>
      </c>
      <c r="L65" s="17">
        <f t="shared" si="3"/>
        <v>3082.2261911999999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121.05</v>
      </c>
      <c r="F66" s="9" t="s">
        <v>10</v>
      </c>
      <c r="G66" s="9">
        <v>121.05</v>
      </c>
      <c r="H66" s="9">
        <f t="shared" si="0"/>
        <v>0</v>
      </c>
      <c r="I66" s="10">
        <f t="shared" si="1"/>
        <v>1</v>
      </c>
      <c r="J66" s="17">
        <f t="shared" si="2"/>
        <v>23453.679599999999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f t="shared" si="0"/>
        <v>1.9999999999953388E-3</v>
      </c>
      <c r="I67" s="10">
        <f t="shared" si="1"/>
        <v>0.99996810309081052</v>
      </c>
      <c r="J67" s="17">
        <f t="shared" si="2"/>
        <v>12148.250400000001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27.15</v>
      </c>
      <c r="F68" s="9" t="s">
        <v>19</v>
      </c>
      <c r="G68" s="9">
        <v>24.44</v>
      </c>
      <c r="H68" s="9">
        <f t="shared" si="0"/>
        <v>2.7099999999999973</v>
      </c>
      <c r="I68" s="10">
        <f t="shared" si="1"/>
        <v>0.9001841620626152</v>
      </c>
      <c r="J68" s="17">
        <f t="shared" si="2"/>
        <v>1603.2639999999999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43.88</v>
      </c>
      <c r="F69" s="9" t="s">
        <v>19</v>
      </c>
      <c r="G69" s="9">
        <v>39.49</v>
      </c>
      <c r="H69" s="9">
        <f t="shared" si="0"/>
        <v>4.3900000000000006</v>
      </c>
      <c r="I69" s="10">
        <f t="shared" si="1"/>
        <v>0.89995442114858704</v>
      </c>
      <c r="J69" s="17">
        <f t="shared" si="2"/>
        <v>2590.5439999999999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193.75200000000001</v>
      </c>
      <c r="E70" s="9">
        <v>1.1399999999999999</v>
      </c>
      <c r="F70" s="9" t="s">
        <v>10</v>
      </c>
      <c r="G70" s="9">
        <v>1.03</v>
      </c>
      <c r="H70" s="9">
        <f t="shared" si="0"/>
        <v>0.10999999999999988</v>
      </c>
      <c r="I70" s="10">
        <f t="shared" si="1"/>
        <v>0.90350877192982471</v>
      </c>
      <c r="J70" s="17">
        <f t="shared" si="2"/>
        <v>199.56456000000003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310</v>
      </c>
      <c r="C71" s="9">
        <v>139</v>
      </c>
      <c r="D71" s="9">
        <v>35</v>
      </c>
      <c r="E71" s="9">
        <v>268.5</v>
      </c>
      <c r="F71" s="9" t="s">
        <v>10</v>
      </c>
      <c r="G71" s="9">
        <v>268.5</v>
      </c>
      <c r="H71" s="9">
        <f t="shared" ref="H71:H144" si="5">E71-G71</f>
        <v>0</v>
      </c>
      <c r="I71" s="10">
        <f t="shared" ref="I71:I144" si="6">G71/E71</f>
        <v>1</v>
      </c>
      <c r="J71" s="17">
        <f t="shared" ref="J71:J147" si="7">D71*G71</f>
        <v>9397.5</v>
      </c>
      <c r="K71" s="16"/>
      <c r="L71" s="17">
        <f t="shared" ref="L71:L147" si="8">D71*E71*K71</f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5"/>
        <v>0</v>
      </c>
      <c r="I72" s="10">
        <f t="shared" si="6"/>
        <v>1</v>
      </c>
      <c r="J72" s="17">
        <f t="shared" si="7"/>
        <v>1909.0391999999999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51.47</v>
      </c>
      <c r="H73" s="9">
        <f t="shared" si="5"/>
        <v>9.0799999999999983</v>
      </c>
      <c r="I73" s="10">
        <f t="shared" si="6"/>
        <v>0.8500412881915772</v>
      </c>
      <c r="J73" s="17">
        <f t="shared" si="7"/>
        <v>7202.3000399999992</v>
      </c>
      <c r="K73" s="16">
        <v>0.15</v>
      </c>
      <c r="L73" s="17">
        <f t="shared" si="8"/>
        <v>1270.9323899999997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141.75</v>
      </c>
      <c r="H74" s="9">
        <f t="shared" si="5"/>
        <v>25.009999999999991</v>
      </c>
      <c r="I74" s="10">
        <f t="shared" si="6"/>
        <v>0.85002398656752221</v>
      </c>
      <c r="J74" s="17">
        <f t="shared" si="7"/>
        <v>19835.360999999997</v>
      </c>
      <c r="K74" s="16">
        <v>0.15</v>
      </c>
      <c r="L74" s="17">
        <f t="shared" si="8"/>
        <v>3500.2590479999994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165.15100000000001</v>
      </c>
      <c r="F75" s="9" t="s">
        <v>10</v>
      </c>
      <c r="G75" s="9">
        <v>165.15</v>
      </c>
      <c r="H75" s="9">
        <f t="shared" si="5"/>
        <v>1.0000000000047748E-3</v>
      </c>
      <c r="I75" s="10">
        <f t="shared" si="6"/>
        <v>0.99999394493524107</v>
      </c>
      <c r="J75" s="17">
        <f t="shared" si="7"/>
        <v>31998.142800000001</v>
      </c>
      <c r="K75" s="16"/>
      <c r="L75" s="17">
        <f t="shared" si="8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0</v>
      </c>
      <c r="H76" s="9">
        <f t="shared" si="5"/>
        <v>1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61.66</v>
      </c>
      <c r="H77" s="9">
        <f t="shared" si="5"/>
        <v>2.0000000000024443E-3</v>
      </c>
      <c r="I77" s="10">
        <f t="shared" si="6"/>
        <v>0.99996756511303553</v>
      </c>
      <c r="J77" s="17">
        <f t="shared" si="7"/>
        <v>8628.2071199999991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175.88300000000001</v>
      </c>
      <c r="F78" s="9" t="s">
        <v>10</v>
      </c>
      <c r="G78" s="9">
        <v>175.88</v>
      </c>
      <c r="H78" s="9">
        <f t="shared" si="5"/>
        <v>3.0000000000143245E-3</v>
      </c>
      <c r="I78" s="10">
        <f t="shared" si="6"/>
        <v>0.99998294320656334</v>
      </c>
      <c r="J78" s="17">
        <f t="shared" si="7"/>
        <v>24611.240159999998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136.66999999999999</v>
      </c>
      <c r="F79" s="9" t="s">
        <v>10</v>
      </c>
      <c r="G79" s="9">
        <v>136.66999999999999</v>
      </c>
      <c r="H79" s="9">
        <f t="shared" si="5"/>
        <v>0</v>
      </c>
      <c r="I79" s="10">
        <f t="shared" si="6"/>
        <v>1</v>
      </c>
      <c r="J79" s="17">
        <f t="shared" si="7"/>
        <v>26480.08584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8.8699999999999992</v>
      </c>
      <c r="F80" s="9" t="s">
        <v>10</v>
      </c>
      <c r="G80" s="9">
        <v>8.8699999999999992</v>
      </c>
      <c r="H80" s="9">
        <f t="shared" si="5"/>
        <v>0</v>
      </c>
      <c r="I80" s="10">
        <f t="shared" si="6"/>
        <v>1</v>
      </c>
      <c r="J80" s="17">
        <f t="shared" si="7"/>
        <v>1241.1968399999998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36.94</v>
      </c>
      <c r="F81" s="9" t="s">
        <v>10</v>
      </c>
      <c r="G81" s="9">
        <v>36.94</v>
      </c>
      <c r="H81" s="9">
        <f t="shared" si="5"/>
        <v>0</v>
      </c>
      <c r="I81" s="10">
        <f t="shared" si="6"/>
        <v>1</v>
      </c>
      <c r="J81" s="17">
        <f t="shared" si="7"/>
        <v>5169.0880799999995</v>
      </c>
      <c r="K81" s="16"/>
      <c r="L81" s="17">
        <f t="shared" si="8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98.5</v>
      </c>
      <c r="F82" s="9" t="s">
        <v>10</v>
      </c>
      <c r="G82" s="9">
        <v>98.5</v>
      </c>
      <c r="H82" s="9">
        <f t="shared" si="5"/>
        <v>0</v>
      </c>
      <c r="I82" s="10">
        <f t="shared" si="6"/>
        <v>1</v>
      </c>
      <c r="J82" s="17">
        <f t="shared" si="7"/>
        <v>19084.572</v>
      </c>
      <c r="K82" s="16"/>
      <c r="L82" s="17">
        <f t="shared" si="8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215.28</v>
      </c>
      <c r="E83" s="9">
        <v>112.80200000000001</v>
      </c>
      <c r="F83" s="9" t="s">
        <v>10</v>
      </c>
      <c r="G83" s="9">
        <v>112.8</v>
      </c>
      <c r="H83" s="9">
        <f t="shared" si="5"/>
        <v>2.0000000000095497E-3</v>
      </c>
      <c r="I83" s="10">
        <f t="shared" si="6"/>
        <v>0.99998226981791094</v>
      </c>
      <c r="J83" s="17">
        <f t="shared" si="7"/>
        <v>24283.583999999999</v>
      </c>
      <c r="K83" s="16"/>
      <c r="L83" s="17">
        <f t="shared" si="8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215.28</v>
      </c>
      <c r="E84" s="9">
        <v>15.608000000000001</v>
      </c>
      <c r="F84" s="9" t="s">
        <v>10</v>
      </c>
      <c r="G84" s="9">
        <v>15.61</v>
      </c>
      <c r="H84" s="9">
        <f t="shared" si="5"/>
        <v>-1.9999999999988916E-3</v>
      </c>
      <c r="I84" s="10">
        <f t="shared" si="6"/>
        <v>1.0001281394156842</v>
      </c>
      <c r="J84" s="17">
        <f t="shared" si="7"/>
        <v>3360.5207999999998</v>
      </c>
      <c r="K84" s="16"/>
      <c r="L84" s="17">
        <f t="shared" si="8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107.64</v>
      </c>
      <c r="E85" s="9">
        <v>14.978999999999999</v>
      </c>
      <c r="F85" s="9" t="s">
        <v>10</v>
      </c>
      <c r="G85" s="9">
        <v>14.98</v>
      </c>
      <c r="H85" s="9">
        <f t="shared" si="5"/>
        <v>-1.0000000000012221E-3</v>
      </c>
      <c r="I85" s="10">
        <f t="shared" si="6"/>
        <v>1.0000667601308499</v>
      </c>
      <c r="J85" s="17">
        <f t="shared" si="7"/>
        <v>1612.4472000000001</v>
      </c>
      <c r="K85" s="16"/>
      <c r="L85" s="17">
        <f t="shared" si="8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215.28</v>
      </c>
      <c r="E86" s="9">
        <v>82.215999999999994</v>
      </c>
      <c r="F86" s="9" t="s">
        <v>10</v>
      </c>
      <c r="G86" s="9">
        <v>82.22</v>
      </c>
      <c r="H86" s="9">
        <f t="shared" si="5"/>
        <v>-4.0000000000048885E-3</v>
      </c>
      <c r="I86" s="10">
        <f t="shared" si="6"/>
        <v>1.0000486523304466</v>
      </c>
      <c r="J86" s="17">
        <f t="shared" si="7"/>
        <v>17700.321599999999</v>
      </c>
      <c r="K86" s="16"/>
      <c r="L86" s="17">
        <f t="shared" si="8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107.64</v>
      </c>
      <c r="E87" s="9">
        <v>14.978999999999999</v>
      </c>
      <c r="F87" s="9" t="s">
        <v>10</v>
      </c>
      <c r="G87" s="9">
        <v>14.98</v>
      </c>
      <c r="H87" s="9">
        <f t="shared" si="5"/>
        <v>-1.0000000000012221E-3</v>
      </c>
      <c r="I87" s="10">
        <f t="shared" si="6"/>
        <v>1.0000667601308499</v>
      </c>
      <c r="J87" s="17">
        <f t="shared" si="7"/>
        <v>1612.4472000000001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200</v>
      </c>
      <c r="E88" s="9">
        <v>12</v>
      </c>
      <c r="F88" s="9" t="s">
        <v>13</v>
      </c>
      <c r="G88" s="9">
        <v>12</v>
      </c>
      <c r="H88" s="9">
        <f t="shared" si="5"/>
        <v>0</v>
      </c>
      <c r="I88" s="10">
        <f t="shared" si="6"/>
        <v>1</v>
      </c>
      <c r="J88" s="17">
        <f t="shared" si="7"/>
        <v>2400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29.914999999999999</v>
      </c>
      <c r="F89" s="9" t="s">
        <v>10</v>
      </c>
      <c r="G89" s="9">
        <f>E89</f>
        <v>29.914999999999999</v>
      </c>
      <c r="H89" s="9">
        <f t="shared" si="5"/>
        <v>0</v>
      </c>
      <c r="I89" s="10">
        <f t="shared" si="6"/>
        <v>1</v>
      </c>
      <c r="J89" s="17">
        <f t="shared" si="7"/>
        <v>6440.1012000000001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34.380000000000003</v>
      </c>
      <c r="F90" s="9" t="s">
        <v>10</v>
      </c>
      <c r="G90" s="9">
        <f>E90</f>
        <v>34.380000000000003</v>
      </c>
      <c r="H90" s="9">
        <f t="shared" si="5"/>
        <v>0</v>
      </c>
      <c r="I90" s="10">
        <f t="shared" si="6"/>
        <v>1</v>
      </c>
      <c r="J90" s="17">
        <f t="shared" si="7"/>
        <v>3330.7344000000003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362.31900000000002</v>
      </c>
      <c r="F91" s="9" t="s">
        <v>10</v>
      </c>
      <c r="G91" s="9">
        <f>E91</f>
        <v>362.31900000000002</v>
      </c>
      <c r="H91" s="9">
        <f t="shared" si="5"/>
        <v>0</v>
      </c>
      <c r="I91" s="10">
        <f t="shared" si="6"/>
        <v>1</v>
      </c>
      <c r="J91" s="17">
        <f t="shared" si="7"/>
        <v>5851.4518499999995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362.31900000000002</v>
      </c>
      <c r="F92" s="9" t="s">
        <v>10</v>
      </c>
      <c r="G92" s="9">
        <v>0</v>
      </c>
      <c r="H92" s="9">
        <f t="shared" si="5"/>
        <v>362.31900000000002</v>
      </c>
      <c r="I92" s="10">
        <f t="shared" si="6"/>
        <v>0</v>
      </c>
      <c r="J92" s="17">
        <f t="shared" si="7"/>
        <v>0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425</v>
      </c>
      <c r="C93" s="9">
        <v>192</v>
      </c>
      <c r="D93" s="9">
        <v>48.438000000000002</v>
      </c>
      <c r="E93" s="9">
        <f>508.3612+30</f>
        <v>538.36120000000005</v>
      </c>
      <c r="F93" s="9" t="s">
        <v>10</v>
      </c>
      <c r="G93" s="9">
        <f>E93</f>
        <v>538.36120000000005</v>
      </c>
      <c r="H93" s="9">
        <f t="shared" si="5"/>
        <v>0</v>
      </c>
      <c r="I93" s="10">
        <f t="shared" si="6"/>
        <v>1</v>
      </c>
      <c r="J93" s="17">
        <f t="shared" si="7"/>
        <v>26077.139805600003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426</v>
      </c>
      <c r="C94" s="9">
        <v>193</v>
      </c>
      <c r="D94" s="9">
        <v>16.149999999999999</v>
      </c>
      <c r="E94" s="9">
        <f>508.3612+30</f>
        <v>538.36120000000005</v>
      </c>
      <c r="F94" s="9" t="s">
        <v>10</v>
      </c>
      <c r="G94" s="9">
        <f>E94</f>
        <v>538.36120000000005</v>
      </c>
      <c r="H94" s="9">
        <f t="shared" si="5"/>
        <v>0</v>
      </c>
      <c r="I94" s="10">
        <f t="shared" si="6"/>
        <v>1</v>
      </c>
      <c r="J94" s="17">
        <f t="shared" si="7"/>
        <v>8694.5333800000008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427</v>
      </c>
      <c r="C95" s="9">
        <v>194</v>
      </c>
      <c r="D95" s="9">
        <v>26.91</v>
      </c>
      <c r="E95" s="9">
        <f>508.3612+30</f>
        <v>538.36120000000005</v>
      </c>
      <c r="F95" s="9" t="s">
        <v>10</v>
      </c>
      <c r="G95" s="9">
        <v>0</v>
      </c>
      <c r="H95" s="9">
        <f t="shared" si="5"/>
        <v>538.36120000000005</v>
      </c>
      <c r="I95" s="10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2" x14ac:dyDescent="0.25">
      <c r="A96" s="9" t="s">
        <v>333</v>
      </c>
      <c r="B96" s="29" t="s">
        <v>173</v>
      </c>
      <c r="C96" s="9">
        <v>215</v>
      </c>
      <c r="D96" s="9">
        <v>301.392</v>
      </c>
      <c r="E96" s="9">
        <v>17.75</v>
      </c>
      <c r="F96" s="9" t="s">
        <v>10</v>
      </c>
      <c r="G96" s="9">
        <f>E96*85%</f>
        <v>15.0875</v>
      </c>
      <c r="H96" s="9">
        <f t="shared" si="5"/>
        <v>2.6624999999999996</v>
      </c>
      <c r="I96" s="10">
        <f t="shared" si="6"/>
        <v>0.85</v>
      </c>
      <c r="J96" s="17">
        <f t="shared" si="7"/>
        <v>4547.2518</v>
      </c>
      <c r="K96" s="16">
        <v>0.15</v>
      </c>
      <c r="L96" s="17">
        <f t="shared" si="8"/>
        <v>802.45619999999997</v>
      </c>
    </row>
    <row r="97" spans="1:12" x14ac:dyDescent="0.25">
      <c r="A97" s="9" t="s">
        <v>333</v>
      </c>
      <c r="B97" s="29" t="s">
        <v>232</v>
      </c>
      <c r="C97" s="9">
        <v>217</v>
      </c>
      <c r="D97" s="9">
        <v>450</v>
      </c>
      <c r="E97" s="9">
        <v>2</v>
      </c>
      <c r="F97" s="9" t="s">
        <v>13</v>
      </c>
      <c r="G97" s="9">
        <v>0</v>
      </c>
      <c r="H97" s="9">
        <f t="shared" si="5"/>
        <v>2</v>
      </c>
      <c r="I97" s="10">
        <f t="shared" si="6"/>
        <v>0</v>
      </c>
      <c r="J97" s="17">
        <f t="shared" si="7"/>
        <v>0</v>
      </c>
      <c r="K97" s="16"/>
      <c r="L97" s="17">
        <f t="shared" si="8"/>
        <v>0</v>
      </c>
    </row>
    <row r="98" spans="1:12" x14ac:dyDescent="0.25">
      <c r="A98" s="9" t="s">
        <v>333</v>
      </c>
      <c r="B98" s="29" t="s">
        <v>174</v>
      </c>
      <c r="C98" s="9">
        <v>218</v>
      </c>
      <c r="D98" s="9">
        <v>350</v>
      </c>
      <c r="E98" s="9">
        <v>11</v>
      </c>
      <c r="F98" s="9" t="s">
        <v>13</v>
      </c>
      <c r="G98" s="9">
        <v>0</v>
      </c>
      <c r="H98" s="9">
        <f t="shared" si="5"/>
        <v>11</v>
      </c>
      <c r="I98" s="10">
        <f t="shared" si="6"/>
        <v>0</v>
      </c>
      <c r="J98" s="17">
        <f t="shared" si="7"/>
        <v>0</v>
      </c>
      <c r="K98" s="16">
        <v>1</v>
      </c>
      <c r="L98" s="17">
        <f t="shared" si="8"/>
        <v>3850</v>
      </c>
    </row>
    <row r="99" spans="1:12" x14ac:dyDescent="0.25">
      <c r="A99" s="9" t="s">
        <v>333</v>
      </c>
      <c r="B99" s="29" t="s">
        <v>175</v>
      </c>
      <c r="C99" s="9">
        <v>219</v>
      </c>
      <c r="D99" s="9">
        <v>82</v>
      </c>
      <c r="E99" s="9">
        <v>46.4</v>
      </c>
      <c r="F99" s="9" t="s">
        <v>19</v>
      </c>
      <c r="G99" s="9">
        <f>E99*85%</f>
        <v>39.44</v>
      </c>
      <c r="H99" s="9">
        <f t="shared" si="5"/>
        <v>6.9600000000000009</v>
      </c>
      <c r="I99" s="10">
        <f t="shared" si="6"/>
        <v>0.85</v>
      </c>
      <c r="J99" s="17">
        <f t="shared" si="7"/>
        <v>3234.08</v>
      </c>
      <c r="K99" s="16">
        <v>0.15</v>
      </c>
      <c r="L99" s="17">
        <f t="shared" si="8"/>
        <v>570.71999999999991</v>
      </c>
    </row>
    <row r="100" spans="1:12" x14ac:dyDescent="0.25">
      <c r="A100" s="9" t="s">
        <v>333</v>
      </c>
      <c r="B100" s="29" t="s">
        <v>176</v>
      </c>
      <c r="C100" s="9">
        <v>220</v>
      </c>
      <c r="D100" s="9">
        <v>32.799999999999997</v>
      </c>
      <c r="E100" s="9">
        <v>103.53</v>
      </c>
      <c r="F100" s="9" t="s">
        <v>19</v>
      </c>
      <c r="G100" s="9">
        <f>E100*85%</f>
        <v>88.000500000000002</v>
      </c>
      <c r="H100" s="9">
        <f t="shared" si="5"/>
        <v>15.529499999999999</v>
      </c>
      <c r="I100" s="10">
        <f t="shared" si="6"/>
        <v>0.85</v>
      </c>
      <c r="J100" s="17">
        <f t="shared" si="7"/>
        <v>2886.4163999999996</v>
      </c>
      <c r="K100" s="16">
        <v>0.15</v>
      </c>
      <c r="L100" s="17">
        <f t="shared" si="8"/>
        <v>509.36759999999992</v>
      </c>
    </row>
    <row r="101" spans="1:12" x14ac:dyDescent="0.25">
      <c r="A101" s="9" t="s">
        <v>333</v>
      </c>
      <c r="B101" s="29" t="s">
        <v>177</v>
      </c>
      <c r="C101" s="9">
        <v>221</v>
      </c>
      <c r="D101" s="9">
        <v>131.19999999999999</v>
      </c>
      <c r="E101" s="9">
        <v>23.07</v>
      </c>
      <c r="F101" s="9" t="s">
        <v>19</v>
      </c>
      <c r="G101" s="9">
        <f>E101*85%</f>
        <v>19.609500000000001</v>
      </c>
      <c r="H101" s="9">
        <f t="shared" si="5"/>
        <v>3.4604999999999997</v>
      </c>
      <c r="I101" s="10">
        <f t="shared" si="6"/>
        <v>0.85</v>
      </c>
      <c r="J101" s="17">
        <f t="shared" si="7"/>
        <v>2572.7664</v>
      </c>
      <c r="K101" s="16">
        <v>0.15</v>
      </c>
      <c r="L101" s="17">
        <f t="shared" si="8"/>
        <v>454.01759999999996</v>
      </c>
    </row>
    <row r="102" spans="1:12" x14ac:dyDescent="0.25">
      <c r="A102" s="9" t="s">
        <v>333</v>
      </c>
      <c r="B102" s="29" t="s">
        <v>178</v>
      </c>
      <c r="C102" s="9">
        <v>222</v>
      </c>
      <c r="D102" s="9">
        <v>1000</v>
      </c>
      <c r="E102" s="9">
        <v>4</v>
      </c>
      <c r="F102" s="9" t="s">
        <v>13</v>
      </c>
      <c r="G102" s="9">
        <v>0</v>
      </c>
      <c r="H102" s="9">
        <f t="shared" si="5"/>
        <v>4</v>
      </c>
      <c r="I102" s="10">
        <f t="shared" si="6"/>
        <v>0</v>
      </c>
      <c r="J102" s="17">
        <f t="shared" si="7"/>
        <v>0</v>
      </c>
      <c r="K102" s="16"/>
      <c r="L102" s="17">
        <f t="shared" si="8"/>
        <v>0</v>
      </c>
    </row>
    <row r="103" spans="1:12" x14ac:dyDescent="0.25">
      <c r="A103" s="9" t="s">
        <v>333</v>
      </c>
      <c r="B103" s="29" t="s">
        <v>179</v>
      </c>
      <c r="C103" s="9">
        <v>224</v>
      </c>
      <c r="D103" s="9">
        <v>183</v>
      </c>
      <c r="E103" s="9">
        <v>49.52</v>
      </c>
      <c r="F103" s="9" t="s">
        <v>10</v>
      </c>
      <c r="G103" s="9">
        <f>E103</f>
        <v>49.52</v>
      </c>
      <c r="H103" s="9">
        <f t="shared" si="5"/>
        <v>0</v>
      </c>
      <c r="I103" s="10">
        <f t="shared" si="6"/>
        <v>1</v>
      </c>
      <c r="J103" s="17">
        <f t="shared" si="7"/>
        <v>9062.16</v>
      </c>
      <c r="K103" s="16"/>
      <c r="L103" s="17">
        <f t="shared" si="8"/>
        <v>0</v>
      </c>
    </row>
    <row r="104" spans="1:12" x14ac:dyDescent="0.25">
      <c r="A104" s="9" t="s">
        <v>333</v>
      </c>
      <c r="B104" s="29" t="s">
        <v>180</v>
      </c>
      <c r="C104" s="9">
        <v>225</v>
      </c>
      <c r="D104" s="9">
        <v>49.2</v>
      </c>
      <c r="E104" s="9">
        <v>48.42</v>
      </c>
      <c r="F104" s="9" t="s">
        <v>19</v>
      </c>
      <c r="G104" s="9">
        <f>E104*90%</f>
        <v>43.578000000000003</v>
      </c>
      <c r="H104" s="9">
        <f t="shared" si="5"/>
        <v>4.8419999999999987</v>
      </c>
      <c r="I104" s="10">
        <f t="shared" si="6"/>
        <v>0.9</v>
      </c>
      <c r="J104" s="17">
        <f t="shared" si="7"/>
        <v>2144.0376000000001</v>
      </c>
      <c r="K104" s="16"/>
      <c r="L104" s="17">
        <f t="shared" si="8"/>
        <v>0</v>
      </c>
    </row>
    <row r="105" spans="1:12" x14ac:dyDescent="0.25">
      <c r="A105" s="9" t="s">
        <v>333</v>
      </c>
      <c r="B105" s="29" t="s">
        <v>181</v>
      </c>
      <c r="C105" s="9">
        <v>226</v>
      </c>
      <c r="D105" s="9">
        <v>183</v>
      </c>
      <c r="E105" s="9">
        <v>46</v>
      </c>
      <c r="F105" s="9" t="s">
        <v>10</v>
      </c>
      <c r="G105" s="9">
        <f>E105</f>
        <v>46</v>
      </c>
      <c r="H105" s="9">
        <f t="shared" si="5"/>
        <v>0</v>
      </c>
      <c r="I105" s="10">
        <f t="shared" si="6"/>
        <v>1</v>
      </c>
      <c r="J105" s="17">
        <f t="shared" si="7"/>
        <v>8418</v>
      </c>
      <c r="K105" s="16"/>
      <c r="L105" s="17">
        <f t="shared" si="8"/>
        <v>0</v>
      </c>
    </row>
    <row r="106" spans="1:12" x14ac:dyDescent="0.25">
      <c r="A106" s="9" t="s">
        <v>333</v>
      </c>
      <c r="B106" s="29" t="s">
        <v>182</v>
      </c>
      <c r="C106" s="9">
        <v>227</v>
      </c>
      <c r="D106" s="9">
        <v>49.2</v>
      </c>
      <c r="E106" s="9">
        <v>50.44</v>
      </c>
      <c r="F106" s="9" t="s">
        <v>19</v>
      </c>
      <c r="G106" s="9">
        <f>E106*90%</f>
        <v>45.396000000000001</v>
      </c>
      <c r="H106" s="9">
        <f t="shared" si="5"/>
        <v>5.0439999999999969</v>
      </c>
      <c r="I106" s="10">
        <f t="shared" si="6"/>
        <v>0.9</v>
      </c>
      <c r="J106" s="17">
        <f t="shared" si="7"/>
        <v>2233.4832000000001</v>
      </c>
      <c r="K106" s="16"/>
      <c r="L106" s="17">
        <f t="shared" si="8"/>
        <v>0</v>
      </c>
    </row>
    <row r="107" spans="1:12" x14ac:dyDescent="0.25">
      <c r="A107" s="9" t="s">
        <v>333</v>
      </c>
      <c r="B107" s="29" t="s">
        <v>183</v>
      </c>
      <c r="C107" s="9">
        <v>228</v>
      </c>
      <c r="D107" s="9">
        <v>183</v>
      </c>
      <c r="E107" s="9">
        <v>2.5</v>
      </c>
      <c r="F107" s="9" t="s">
        <v>10</v>
      </c>
      <c r="G107" s="9">
        <f>E107</f>
        <v>2.5</v>
      </c>
      <c r="H107" s="9">
        <f t="shared" si="5"/>
        <v>0</v>
      </c>
      <c r="I107" s="10">
        <f t="shared" si="6"/>
        <v>1</v>
      </c>
      <c r="J107" s="17">
        <f t="shared" si="7"/>
        <v>457.5</v>
      </c>
      <c r="K107" s="16"/>
      <c r="L107" s="17">
        <f t="shared" si="8"/>
        <v>0</v>
      </c>
    </row>
    <row r="108" spans="1:12" x14ac:dyDescent="0.25">
      <c r="A108" s="9" t="s">
        <v>333</v>
      </c>
      <c r="B108" s="29" t="s">
        <v>184</v>
      </c>
      <c r="C108" s="9">
        <v>229</v>
      </c>
      <c r="D108" s="9">
        <v>49.2</v>
      </c>
      <c r="E108" s="9">
        <v>4.1900000000000004</v>
      </c>
      <c r="F108" s="9" t="s">
        <v>19</v>
      </c>
      <c r="G108" s="9">
        <f>E108*90%</f>
        <v>3.7710000000000004</v>
      </c>
      <c r="H108" s="9">
        <f t="shared" si="5"/>
        <v>0.41900000000000004</v>
      </c>
      <c r="I108" s="10">
        <f t="shared" si="6"/>
        <v>0.9</v>
      </c>
      <c r="J108" s="17">
        <f t="shared" si="7"/>
        <v>185.53320000000002</v>
      </c>
      <c r="K108" s="16"/>
      <c r="L108" s="17">
        <f t="shared" si="8"/>
        <v>0</v>
      </c>
    </row>
    <row r="109" spans="1:12" x14ac:dyDescent="0.25">
      <c r="A109" s="9" t="s">
        <v>333</v>
      </c>
      <c r="B109" s="29" t="s">
        <v>185</v>
      </c>
      <c r="C109" s="9">
        <v>230</v>
      </c>
      <c r="D109" s="9">
        <v>183</v>
      </c>
      <c r="E109" s="9">
        <v>4.01</v>
      </c>
      <c r="F109" s="9" t="s">
        <v>10</v>
      </c>
      <c r="G109" s="9">
        <v>0</v>
      </c>
      <c r="H109" s="9">
        <f t="shared" si="5"/>
        <v>4.01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333</v>
      </c>
      <c r="B110" s="29" t="s">
        <v>186</v>
      </c>
      <c r="C110" s="9">
        <v>231</v>
      </c>
      <c r="D110" s="9">
        <v>49.2</v>
      </c>
      <c r="E110" s="9">
        <v>9.98</v>
      </c>
      <c r="F110" s="9" t="s">
        <v>19</v>
      </c>
      <c r="G110" s="9">
        <v>0</v>
      </c>
      <c r="H110" s="9">
        <f t="shared" si="5"/>
        <v>9.98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333</v>
      </c>
      <c r="B111" s="29" t="s">
        <v>187</v>
      </c>
      <c r="C111" s="9">
        <v>232</v>
      </c>
      <c r="D111" s="9">
        <v>183</v>
      </c>
      <c r="E111" s="9">
        <v>10.18</v>
      </c>
      <c r="F111" s="9" t="s">
        <v>10</v>
      </c>
      <c r="G111" s="9">
        <f>E111</f>
        <v>10.18</v>
      </c>
      <c r="H111" s="9">
        <f t="shared" si="5"/>
        <v>0</v>
      </c>
      <c r="I111" s="10">
        <f t="shared" si="6"/>
        <v>1</v>
      </c>
      <c r="J111" s="17">
        <f t="shared" si="7"/>
        <v>1862.94</v>
      </c>
      <c r="K111" s="16"/>
      <c r="L111" s="17">
        <f t="shared" si="8"/>
        <v>0</v>
      </c>
    </row>
    <row r="112" spans="1:12" x14ac:dyDescent="0.25">
      <c r="A112" s="9" t="s">
        <v>333</v>
      </c>
      <c r="B112" s="29" t="s">
        <v>188</v>
      </c>
      <c r="C112" s="9">
        <v>233</v>
      </c>
      <c r="D112" s="9">
        <v>49.2</v>
      </c>
      <c r="E112" s="9">
        <v>14</v>
      </c>
      <c r="F112" s="9" t="s">
        <v>19</v>
      </c>
      <c r="G112" s="9">
        <f>E112</f>
        <v>14</v>
      </c>
      <c r="H112" s="9">
        <f t="shared" si="5"/>
        <v>0</v>
      </c>
      <c r="I112" s="10">
        <f t="shared" si="6"/>
        <v>1</v>
      </c>
      <c r="J112" s="17">
        <f t="shared" si="7"/>
        <v>688.80000000000007</v>
      </c>
      <c r="K112" s="16"/>
      <c r="L112" s="17">
        <f t="shared" si="8"/>
        <v>0</v>
      </c>
    </row>
    <row r="113" spans="1:12" x14ac:dyDescent="0.25">
      <c r="A113" s="9" t="s">
        <v>333</v>
      </c>
      <c r="B113" s="29" t="s">
        <v>189</v>
      </c>
      <c r="C113" s="9">
        <v>234</v>
      </c>
      <c r="D113" s="9">
        <v>183</v>
      </c>
      <c r="E113" s="9">
        <v>11.138</v>
      </c>
      <c r="F113" s="9" t="s">
        <v>10</v>
      </c>
      <c r="G113" s="9">
        <v>0</v>
      </c>
      <c r="H113" s="9">
        <f t="shared" si="5"/>
        <v>11.138</v>
      </c>
      <c r="I113" s="10">
        <f t="shared" si="6"/>
        <v>0</v>
      </c>
      <c r="J113" s="17">
        <f t="shared" si="7"/>
        <v>0</v>
      </c>
      <c r="K113" s="16">
        <v>1</v>
      </c>
      <c r="L113" s="17">
        <f t="shared" si="8"/>
        <v>2038.2539999999999</v>
      </c>
    </row>
    <row r="114" spans="1:12" x14ac:dyDescent="0.25">
      <c r="A114" s="9" t="s">
        <v>333</v>
      </c>
      <c r="B114" s="29" t="s">
        <v>190</v>
      </c>
      <c r="C114" s="9">
        <v>235</v>
      </c>
      <c r="D114" s="9">
        <v>2.5</v>
      </c>
      <c r="E114" s="9">
        <v>1055</v>
      </c>
      <c r="F114" s="9" t="s">
        <v>23</v>
      </c>
      <c r="G114" s="9">
        <f>E114</f>
        <v>1055</v>
      </c>
      <c r="H114" s="9">
        <f t="shared" si="5"/>
        <v>0</v>
      </c>
      <c r="I114" s="10">
        <f t="shared" si="6"/>
        <v>1</v>
      </c>
      <c r="J114" s="17">
        <f t="shared" si="7"/>
        <v>2637.5</v>
      </c>
      <c r="K114" s="16"/>
      <c r="L114" s="17">
        <f t="shared" si="8"/>
        <v>0</v>
      </c>
    </row>
    <row r="115" spans="1:12" x14ac:dyDescent="0.25">
      <c r="A115" s="9" t="s">
        <v>333</v>
      </c>
      <c r="B115" s="29" t="s">
        <v>191</v>
      </c>
      <c r="C115" s="9">
        <v>237</v>
      </c>
      <c r="D115" s="9">
        <v>183</v>
      </c>
      <c r="E115" s="9">
        <v>3.41</v>
      </c>
      <c r="F115" s="9" t="s">
        <v>10</v>
      </c>
      <c r="G115" s="9">
        <f>E115</f>
        <v>3.41</v>
      </c>
      <c r="H115" s="9">
        <f t="shared" si="5"/>
        <v>0</v>
      </c>
      <c r="I115" s="10">
        <f t="shared" si="6"/>
        <v>1</v>
      </c>
      <c r="J115" s="17">
        <f t="shared" si="7"/>
        <v>624.03</v>
      </c>
      <c r="K115" s="16"/>
      <c r="L115" s="17">
        <f t="shared" si="8"/>
        <v>0</v>
      </c>
    </row>
    <row r="116" spans="1:12" x14ac:dyDescent="0.25">
      <c r="A116" s="9" t="s">
        <v>333</v>
      </c>
      <c r="B116" s="29" t="s">
        <v>192</v>
      </c>
      <c r="C116" s="9">
        <v>238</v>
      </c>
      <c r="D116" s="9">
        <v>183</v>
      </c>
      <c r="E116" s="9">
        <v>17.34</v>
      </c>
      <c r="F116" s="9" t="s">
        <v>10</v>
      </c>
      <c r="G116" s="9">
        <f>E116</f>
        <v>17.34</v>
      </c>
      <c r="H116" s="9">
        <f t="shared" si="5"/>
        <v>0</v>
      </c>
      <c r="I116" s="10">
        <f t="shared" si="6"/>
        <v>1</v>
      </c>
      <c r="J116" s="17">
        <f t="shared" si="7"/>
        <v>3173.22</v>
      </c>
      <c r="K116" s="16"/>
      <c r="L116" s="17">
        <f t="shared" si="8"/>
        <v>0</v>
      </c>
    </row>
    <row r="117" spans="1:12" x14ac:dyDescent="0.25">
      <c r="A117" s="9" t="s">
        <v>333</v>
      </c>
      <c r="B117" s="29" t="s">
        <v>193</v>
      </c>
      <c r="C117" s="9">
        <v>239</v>
      </c>
      <c r="D117" s="9">
        <v>183</v>
      </c>
      <c r="E117" s="9">
        <v>6.62</v>
      </c>
      <c r="F117" s="9" t="s">
        <v>10</v>
      </c>
      <c r="G117" s="9">
        <f>E117*70%</f>
        <v>4.6339999999999995</v>
      </c>
      <c r="H117" s="9">
        <f t="shared" si="5"/>
        <v>1.9860000000000007</v>
      </c>
      <c r="I117" s="10">
        <f t="shared" si="6"/>
        <v>0.7</v>
      </c>
      <c r="J117" s="17">
        <f t="shared" si="7"/>
        <v>848.02199999999993</v>
      </c>
      <c r="K117" s="16"/>
      <c r="L117" s="17">
        <f t="shared" si="8"/>
        <v>0</v>
      </c>
    </row>
    <row r="118" spans="1:12" x14ac:dyDescent="0.25">
      <c r="A118" s="9" t="s">
        <v>333</v>
      </c>
      <c r="B118" s="29" t="s">
        <v>194</v>
      </c>
      <c r="C118" s="9">
        <v>240</v>
      </c>
      <c r="D118" s="9">
        <v>183</v>
      </c>
      <c r="E118" s="9">
        <v>33.99</v>
      </c>
      <c r="F118" s="9" t="s">
        <v>10</v>
      </c>
      <c r="G118" s="9">
        <f>E118*70%</f>
        <v>23.792999999999999</v>
      </c>
      <c r="H118" s="9">
        <f t="shared" si="5"/>
        <v>10.197000000000003</v>
      </c>
      <c r="I118" s="10">
        <f t="shared" si="6"/>
        <v>0.7</v>
      </c>
      <c r="J118" s="17">
        <f t="shared" si="7"/>
        <v>4354.1189999999997</v>
      </c>
      <c r="K118" s="16"/>
      <c r="L118" s="17">
        <f t="shared" si="8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15500</v>
      </c>
      <c r="E119" s="9">
        <v>1</v>
      </c>
      <c r="F119" s="9" t="s">
        <v>12</v>
      </c>
      <c r="G119" s="9">
        <v>1</v>
      </c>
      <c r="H119" s="9">
        <f t="shared" si="5"/>
        <v>0</v>
      </c>
      <c r="I119" s="10">
        <f t="shared" si="6"/>
        <v>1</v>
      </c>
      <c r="J119" s="17">
        <f t="shared" si="7"/>
        <v>15500</v>
      </c>
      <c r="K119" s="16"/>
      <c r="L119" s="17">
        <f t="shared" si="8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5"/>
        <v>0</v>
      </c>
      <c r="I120" s="10">
        <f t="shared" ref="I120" si="9">(G120/E120)</f>
        <v>1</v>
      </c>
      <c r="J120" s="18">
        <f t="shared" ref="J120" si="10">D120*E120*I120</f>
        <v>600</v>
      </c>
      <c r="K120" s="10"/>
      <c r="L120" s="18">
        <f t="shared" si="8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5"/>
        <v>1</v>
      </c>
      <c r="I121" s="10">
        <f t="shared" si="6"/>
        <v>0</v>
      </c>
      <c r="J121" s="17">
        <f t="shared" si="7"/>
        <v>0</v>
      </c>
      <c r="K121" s="16"/>
      <c r="L121" s="17">
        <f t="shared" si="8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5"/>
        <v>0</v>
      </c>
      <c r="I122" s="10">
        <f t="shared" si="6"/>
        <v>1</v>
      </c>
      <c r="J122" s="17">
        <f t="shared" si="7"/>
        <v>9000</v>
      </c>
      <c r="K122" s="16"/>
      <c r="L122" s="17">
        <f t="shared" si="8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5"/>
        <v>0</v>
      </c>
      <c r="I123" s="10">
        <f t="shared" si="6"/>
        <v>1</v>
      </c>
      <c r="J123" s="17">
        <f t="shared" si="7"/>
        <v>6000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0</v>
      </c>
      <c r="H124" s="9">
        <f t="shared" si="5"/>
        <v>1</v>
      </c>
      <c r="I124" s="10">
        <f t="shared" si="6"/>
        <v>0</v>
      </c>
      <c r="J124" s="17">
        <f t="shared" si="7"/>
        <v>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5"/>
        <v>0</v>
      </c>
      <c r="I125" s="10">
        <f t="shared" si="6"/>
        <v>1</v>
      </c>
      <c r="J125" s="17">
        <f t="shared" si="7"/>
        <v>4000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0</v>
      </c>
      <c r="H126" s="9">
        <f t="shared" si="5"/>
        <v>1</v>
      </c>
      <c r="I126" s="10">
        <f t="shared" si="6"/>
        <v>0</v>
      </c>
      <c r="J126" s="17">
        <f t="shared" si="7"/>
        <v>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6"/>
        <v>1</v>
      </c>
      <c r="J127" s="17">
        <f t="shared" si="7"/>
        <v>1800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5"/>
        <v>1</v>
      </c>
      <c r="I128" s="10">
        <f t="shared" si="6"/>
        <v>0</v>
      </c>
      <c r="J128" s="17">
        <f t="shared" si="7"/>
        <v>0</v>
      </c>
      <c r="K128" s="16"/>
      <c r="L128" s="17">
        <f t="shared" si="8"/>
        <v>0</v>
      </c>
    </row>
    <row r="129" spans="1:16" ht="30" x14ac:dyDescent="0.25">
      <c r="A129" s="9" t="s">
        <v>26</v>
      </c>
      <c r="B129" s="12" t="s">
        <v>502</v>
      </c>
      <c r="C129" s="9">
        <v>260</v>
      </c>
      <c r="D129" s="9">
        <v>5535</v>
      </c>
      <c r="E129" s="9">
        <v>9.6310000000000002</v>
      </c>
      <c r="F129" s="9" t="s">
        <v>19</v>
      </c>
      <c r="G129" s="9">
        <f>E129</f>
        <v>9.6310000000000002</v>
      </c>
      <c r="H129" s="9">
        <f t="shared" si="5"/>
        <v>0</v>
      </c>
      <c r="I129" s="10">
        <f t="shared" ref="I129:I130" si="11">(G129/E129)</f>
        <v>1</v>
      </c>
      <c r="J129" s="17">
        <f t="shared" si="7"/>
        <v>53307.584999999999</v>
      </c>
      <c r="K129" s="16"/>
      <c r="L129" s="17">
        <f t="shared" si="8"/>
        <v>0</v>
      </c>
      <c r="P129" s="13"/>
    </row>
    <row r="130" spans="1:16" x14ac:dyDescent="0.25">
      <c r="A130" s="9" t="s">
        <v>27</v>
      </c>
      <c r="B130" s="12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11"/>
        <v>0</v>
      </c>
      <c r="J130" s="17">
        <f t="shared" si="7"/>
        <v>0</v>
      </c>
      <c r="K130" s="16">
        <v>1</v>
      </c>
      <c r="L130" s="17">
        <f t="shared" si="8"/>
        <v>1500</v>
      </c>
    </row>
    <row r="131" spans="1:16" x14ac:dyDescent="0.25">
      <c r="A131" s="9" t="s">
        <v>29</v>
      </c>
      <c r="B131" s="29" t="s">
        <v>210</v>
      </c>
      <c r="C131" s="9">
        <v>272</v>
      </c>
      <c r="D131" s="9">
        <v>12000</v>
      </c>
      <c r="E131" s="9">
        <v>1</v>
      </c>
      <c r="F131" s="9" t="s">
        <v>12</v>
      </c>
      <c r="G131" s="9">
        <v>1</v>
      </c>
      <c r="H131" s="9">
        <f t="shared" si="5"/>
        <v>0</v>
      </c>
      <c r="I131" s="10">
        <f t="shared" si="6"/>
        <v>1</v>
      </c>
      <c r="J131" s="17">
        <f t="shared" si="7"/>
        <v>12000</v>
      </c>
      <c r="K131" s="16"/>
      <c r="L131" s="17">
        <f t="shared" si="8"/>
        <v>0</v>
      </c>
    </row>
    <row r="132" spans="1:16" x14ac:dyDescent="0.25">
      <c r="A132" s="9" t="s">
        <v>17</v>
      </c>
      <c r="B132" s="29" t="s">
        <v>211</v>
      </c>
      <c r="C132" s="9">
        <v>274</v>
      </c>
      <c r="D132" s="9">
        <v>350</v>
      </c>
      <c r="E132" s="9">
        <v>1</v>
      </c>
      <c r="F132" s="9" t="s">
        <v>12</v>
      </c>
      <c r="G132" s="9">
        <v>0</v>
      </c>
      <c r="H132" s="9">
        <f t="shared" si="5"/>
        <v>1</v>
      </c>
      <c r="I132" s="10">
        <f t="shared" si="6"/>
        <v>0</v>
      </c>
      <c r="J132" s="17">
        <f t="shared" si="7"/>
        <v>0</v>
      </c>
      <c r="K132" s="16">
        <v>1</v>
      </c>
      <c r="L132" s="17">
        <f t="shared" si="8"/>
        <v>350</v>
      </c>
    </row>
    <row r="133" spans="1:16" x14ac:dyDescent="0.25">
      <c r="A133" s="9" t="s">
        <v>30</v>
      </c>
      <c r="B133" s="29" t="s">
        <v>214</v>
      </c>
      <c r="C133" s="9">
        <v>277</v>
      </c>
      <c r="D133" s="9">
        <v>34</v>
      </c>
      <c r="E133" s="9">
        <v>76.528999999999996</v>
      </c>
      <c r="F133" s="9" t="s">
        <v>31</v>
      </c>
      <c r="G133" s="9">
        <v>0</v>
      </c>
      <c r="H133" s="9">
        <f t="shared" si="5"/>
        <v>76.528999999999996</v>
      </c>
      <c r="I133" s="10">
        <f t="shared" si="6"/>
        <v>0</v>
      </c>
      <c r="J133" s="17">
        <f t="shared" si="7"/>
        <v>0</v>
      </c>
      <c r="K133" s="16">
        <v>1</v>
      </c>
      <c r="L133" s="17">
        <f t="shared" si="8"/>
        <v>2601.9859999999999</v>
      </c>
    </row>
    <row r="134" spans="1:16" x14ac:dyDescent="0.25">
      <c r="A134" s="9" t="s">
        <v>30</v>
      </c>
      <c r="B134" s="29" t="s">
        <v>215</v>
      </c>
      <c r="C134" s="9">
        <v>278</v>
      </c>
      <c r="D134" s="9">
        <v>77</v>
      </c>
      <c r="E134" s="9">
        <v>29.302600000000002</v>
      </c>
      <c r="F134" s="9" t="s">
        <v>31</v>
      </c>
      <c r="G134" s="9">
        <v>29.3</v>
      </c>
      <c r="H134" s="9">
        <f t="shared" si="5"/>
        <v>2.6000000000010459E-3</v>
      </c>
      <c r="I134" s="10">
        <f t="shared" si="6"/>
        <v>0.99991127067222696</v>
      </c>
      <c r="J134" s="17">
        <f t="shared" si="7"/>
        <v>2256.1</v>
      </c>
      <c r="K134" s="16"/>
      <c r="L134" s="17">
        <f t="shared" si="8"/>
        <v>0</v>
      </c>
    </row>
    <row r="135" spans="1:16" x14ac:dyDescent="0.25">
      <c r="A135" s="9" t="s">
        <v>30</v>
      </c>
      <c r="B135" s="29" t="s">
        <v>216</v>
      </c>
      <c r="C135" s="9">
        <v>279</v>
      </c>
      <c r="D135" s="9">
        <v>23</v>
      </c>
      <c r="E135" s="9">
        <v>66</v>
      </c>
      <c r="F135" s="9" t="s">
        <v>23</v>
      </c>
      <c r="G135" s="9">
        <v>0</v>
      </c>
      <c r="H135" s="9">
        <f t="shared" si="5"/>
        <v>66</v>
      </c>
      <c r="I135" s="10">
        <f t="shared" si="6"/>
        <v>0</v>
      </c>
      <c r="J135" s="17">
        <f t="shared" si="7"/>
        <v>0</v>
      </c>
      <c r="K135" s="16">
        <v>1</v>
      </c>
      <c r="L135" s="17">
        <f t="shared" si="8"/>
        <v>1518</v>
      </c>
    </row>
    <row r="136" spans="1:16" x14ac:dyDescent="0.25">
      <c r="A136" s="9" t="s">
        <v>30</v>
      </c>
      <c r="B136" s="29" t="s">
        <v>217</v>
      </c>
      <c r="C136" s="9">
        <v>280</v>
      </c>
      <c r="D136" s="9">
        <v>151</v>
      </c>
      <c r="E136" s="9">
        <v>17.375499999999999</v>
      </c>
      <c r="F136" s="9" t="s">
        <v>31</v>
      </c>
      <c r="G136" s="9">
        <v>0</v>
      </c>
      <c r="H136" s="9">
        <f t="shared" si="5"/>
        <v>17.375499999999999</v>
      </c>
      <c r="I136" s="10">
        <f t="shared" si="6"/>
        <v>0</v>
      </c>
      <c r="J136" s="17">
        <f t="shared" si="7"/>
        <v>0</v>
      </c>
      <c r="K136" s="16">
        <v>1</v>
      </c>
      <c r="L136" s="17">
        <f t="shared" si="8"/>
        <v>2623.7004999999999</v>
      </c>
    </row>
    <row r="137" spans="1:16" x14ac:dyDescent="0.25">
      <c r="A137" s="9" t="s">
        <v>21</v>
      </c>
      <c r="B137" s="29" t="s">
        <v>219</v>
      </c>
      <c r="C137" s="9">
        <v>283</v>
      </c>
      <c r="D137" s="9">
        <v>400</v>
      </c>
      <c r="E137" s="9">
        <v>1</v>
      </c>
      <c r="F137" s="9" t="s">
        <v>12</v>
      </c>
      <c r="G137" s="9">
        <v>0</v>
      </c>
      <c r="H137" s="9">
        <f t="shared" si="5"/>
        <v>1</v>
      </c>
      <c r="I137" s="10">
        <f t="shared" si="6"/>
        <v>0</v>
      </c>
      <c r="J137" s="17">
        <f t="shared" si="7"/>
        <v>0</v>
      </c>
      <c r="K137" s="16"/>
      <c r="L137" s="17">
        <f t="shared" si="8"/>
        <v>0</v>
      </c>
    </row>
    <row r="138" spans="1:16" x14ac:dyDescent="0.25">
      <c r="A138" s="9" t="s">
        <v>24</v>
      </c>
      <c r="B138" s="29" t="s">
        <v>224</v>
      </c>
      <c r="C138" s="9">
        <v>401</v>
      </c>
      <c r="D138" s="9">
        <v>1000</v>
      </c>
      <c r="E138" s="9">
        <v>1</v>
      </c>
      <c r="F138" s="9" t="s">
        <v>12</v>
      </c>
      <c r="G138" s="9">
        <v>1</v>
      </c>
      <c r="H138" s="9">
        <f t="shared" si="5"/>
        <v>0</v>
      </c>
      <c r="I138" s="10">
        <f t="shared" si="6"/>
        <v>1</v>
      </c>
      <c r="J138" s="17">
        <f t="shared" si="7"/>
        <v>1000</v>
      </c>
      <c r="K138" s="16"/>
      <c r="L138" s="17">
        <f t="shared" si="8"/>
        <v>0</v>
      </c>
    </row>
    <row r="139" spans="1:16" x14ac:dyDescent="0.25">
      <c r="A139" s="9" t="s">
        <v>24</v>
      </c>
      <c r="B139" s="29" t="s">
        <v>225</v>
      </c>
      <c r="C139" s="9">
        <v>402</v>
      </c>
      <c r="D139" s="9">
        <v>2000</v>
      </c>
      <c r="E139" s="9">
        <v>1</v>
      </c>
      <c r="F139" s="9" t="s">
        <v>12</v>
      </c>
      <c r="G139" s="9">
        <v>1</v>
      </c>
      <c r="H139" s="9">
        <f t="shared" si="5"/>
        <v>0</v>
      </c>
      <c r="I139" s="10">
        <f t="shared" si="6"/>
        <v>1</v>
      </c>
      <c r="J139" s="17">
        <f t="shared" si="7"/>
        <v>2000</v>
      </c>
      <c r="K139" s="16"/>
      <c r="L139" s="17">
        <f t="shared" si="8"/>
        <v>0</v>
      </c>
    </row>
    <row r="140" spans="1:16" x14ac:dyDescent="0.25">
      <c r="A140" s="9" t="s">
        <v>24</v>
      </c>
      <c r="B140" s="29" t="s">
        <v>226</v>
      </c>
      <c r="C140" s="9">
        <v>403</v>
      </c>
      <c r="D140" s="9">
        <v>2000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6" x14ac:dyDescent="0.25">
      <c r="A141" s="9" t="s">
        <v>24</v>
      </c>
      <c r="B141" s="29" t="s">
        <v>227</v>
      </c>
      <c r="C141" s="9">
        <v>404</v>
      </c>
      <c r="D141" s="9">
        <v>1000</v>
      </c>
      <c r="E141" s="9">
        <v>1</v>
      </c>
      <c r="F141" s="9" t="s">
        <v>12</v>
      </c>
      <c r="G141" s="9">
        <v>0</v>
      </c>
      <c r="H141" s="9">
        <f t="shared" si="5"/>
        <v>1</v>
      </c>
      <c r="I141" s="10">
        <f t="shared" si="6"/>
        <v>0</v>
      </c>
      <c r="J141" s="17">
        <f t="shared" si="7"/>
        <v>0</v>
      </c>
      <c r="K141" s="16"/>
      <c r="L141" s="17">
        <f t="shared" si="8"/>
        <v>0</v>
      </c>
    </row>
    <row r="142" spans="1:16" x14ac:dyDescent="0.25">
      <c r="A142" s="9" t="s">
        <v>24</v>
      </c>
      <c r="B142" s="29" t="s">
        <v>228</v>
      </c>
      <c r="C142" s="9">
        <v>405</v>
      </c>
      <c r="D142" s="9">
        <v>3000</v>
      </c>
      <c r="E142" s="9">
        <v>1</v>
      </c>
      <c r="F142" s="9" t="s">
        <v>12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3000</v>
      </c>
      <c r="K142" s="16"/>
      <c r="L142" s="17">
        <f t="shared" si="8"/>
        <v>0</v>
      </c>
    </row>
    <row r="143" spans="1:16" x14ac:dyDescent="0.25">
      <c r="A143" s="9" t="s">
        <v>18</v>
      </c>
      <c r="B143" s="29" t="s">
        <v>229</v>
      </c>
      <c r="C143" s="9">
        <v>406</v>
      </c>
      <c r="D143" s="9">
        <v>14425.32</v>
      </c>
      <c r="E143" s="9">
        <v>1</v>
      </c>
      <c r="F143" s="9" t="s">
        <v>12</v>
      </c>
      <c r="G143" s="9">
        <v>1</v>
      </c>
      <c r="H143" s="9">
        <f t="shared" si="5"/>
        <v>0</v>
      </c>
      <c r="I143" s="10">
        <f t="shared" si="6"/>
        <v>1</v>
      </c>
      <c r="J143" s="17">
        <f t="shared" si="7"/>
        <v>14425.32</v>
      </c>
      <c r="K143" s="16"/>
      <c r="L143" s="17">
        <f t="shared" si="8"/>
        <v>0</v>
      </c>
    </row>
    <row r="144" spans="1:16" x14ac:dyDescent="0.25">
      <c r="A144" s="9" t="s">
        <v>24</v>
      </c>
      <c r="B144" s="29" t="s">
        <v>230</v>
      </c>
      <c r="C144" s="9">
        <v>407</v>
      </c>
      <c r="D144" s="9">
        <v>1000</v>
      </c>
      <c r="E144" s="9">
        <v>1</v>
      </c>
      <c r="F144" s="9" t="s">
        <v>13</v>
      </c>
      <c r="G144" s="9">
        <v>1</v>
      </c>
      <c r="H144" s="9">
        <f t="shared" si="5"/>
        <v>0</v>
      </c>
      <c r="I144" s="10">
        <f t="shared" si="6"/>
        <v>1</v>
      </c>
      <c r="J144" s="17">
        <f t="shared" si="7"/>
        <v>1000</v>
      </c>
      <c r="K144" s="16"/>
      <c r="L144" s="17">
        <f t="shared" si="8"/>
        <v>0</v>
      </c>
    </row>
    <row r="145" spans="1:12" x14ac:dyDescent="0.25">
      <c r="A145" s="9" t="s">
        <v>24</v>
      </c>
      <c r="B145" s="29" t="s">
        <v>236</v>
      </c>
      <c r="C145" s="9">
        <v>408</v>
      </c>
      <c r="D145" s="9">
        <v>1000</v>
      </c>
      <c r="E145" s="9">
        <v>1</v>
      </c>
      <c r="F145" s="9" t="s">
        <v>13</v>
      </c>
      <c r="G145" s="9">
        <v>1</v>
      </c>
      <c r="H145" s="9">
        <f t="shared" ref="H145:H152" si="12">E145-G145</f>
        <v>0</v>
      </c>
      <c r="I145" s="10">
        <f t="shared" ref="I145:I152" si="13">G145/E145</f>
        <v>1</v>
      </c>
      <c r="J145" s="17">
        <f t="shared" si="7"/>
        <v>1000</v>
      </c>
      <c r="K145" s="16"/>
      <c r="L145" s="17">
        <f t="shared" si="8"/>
        <v>0</v>
      </c>
    </row>
    <row r="146" spans="1:12" x14ac:dyDescent="0.25">
      <c r="A146" s="9" t="s">
        <v>24</v>
      </c>
      <c r="B146" s="29" t="s">
        <v>264</v>
      </c>
      <c r="C146" s="9">
        <v>421</v>
      </c>
      <c r="D146" s="9">
        <v>1500</v>
      </c>
      <c r="E146" s="9">
        <v>1</v>
      </c>
      <c r="F146" s="9" t="s">
        <v>13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7"/>
        <v>1500</v>
      </c>
      <c r="K146" s="16"/>
      <c r="L146" s="17">
        <f t="shared" si="8"/>
        <v>0</v>
      </c>
    </row>
    <row r="147" spans="1:12" x14ac:dyDescent="0.25">
      <c r="A147" s="9" t="s">
        <v>24</v>
      </c>
      <c r="B147" s="29" t="s">
        <v>321</v>
      </c>
      <c r="C147" s="9">
        <v>432</v>
      </c>
      <c r="D147" s="9">
        <v>750</v>
      </c>
      <c r="E147" s="9">
        <v>1</v>
      </c>
      <c r="F147" s="9" t="s">
        <v>13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7"/>
        <v>750</v>
      </c>
      <c r="K147" s="16"/>
      <c r="L147" s="17">
        <f t="shared" si="8"/>
        <v>0</v>
      </c>
    </row>
    <row r="148" spans="1:12" x14ac:dyDescent="0.25">
      <c r="A148" s="9" t="s">
        <v>333</v>
      </c>
      <c r="B148" s="29" t="s">
        <v>339</v>
      </c>
      <c r="C148" s="9">
        <v>436</v>
      </c>
      <c r="D148" s="9">
        <v>1033</v>
      </c>
      <c r="E148" s="9">
        <v>3.7170000000000001</v>
      </c>
      <c r="F148" s="9" t="s">
        <v>10</v>
      </c>
      <c r="G148" s="9">
        <v>0</v>
      </c>
      <c r="H148" s="9">
        <f t="shared" si="12"/>
        <v>3.7170000000000001</v>
      </c>
      <c r="I148" s="10">
        <f t="shared" si="13"/>
        <v>0</v>
      </c>
      <c r="J148" s="17">
        <f t="shared" ref="J148:J149" si="14">D148*G148</f>
        <v>0</v>
      </c>
      <c r="K148" s="16">
        <v>0.8</v>
      </c>
      <c r="L148" s="17">
        <f t="shared" ref="L148:L149" si="15">D148*E148*K148</f>
        <v>3071.7288000000003</v>
      </c>
    </row>
    <row r="149" spans="1:12" x14ac:dyDescent="0.25">
      <c r="A149" s="9" t="s">
        <v>333</v>
      </c>
      <c r="B149" s="29" t="s">
        <v>340</v>
      </c>
      <c r="C149" s="9">
        <v>442</v>
      </c>
      <c r="D149" s="9">
        <v>234.81</v>
      </c>
      <c r="E149" s="9">
        <v>20.477</v>
      </c>
      <c r="F149" s="9" t="s">
        <v>10</v>
      </c>
      <c r="G149" s="9">
        <v>0</v>
      </c>
      <c r="H149" s="9">
        <f t="shared" si="12"/>
        <v>20.477</v>
      </c>
      <c r="I149" s="10">
        <f t="shared" si="13"/>
        <v>0</v>
      </c>
      <c r="J149" s="17">
        <f t="shared" si="14"/>
        <v>0</v>
      </c>
      <c r="K149" s="16">
        <v>1</v>
      </c>
      <c r="L149" s="17">
        <f t="shared" si="15"/>
        <v>4808.2043700000004</v>
      </c>
    </row>
    <row r="150" spans="1:12" x14ac:dyDescent="0.25">
      <c r="A150" s="9" t="s">
        <v>17</v>
      </c>
      <c r="B150" s="29" t="s">
        <v>364</v>
      </c>
      <c r="C150" s="9">
        <v>500</v>
      </c>
      <c r="D150" s="9">
        <v>139.93199999999999</v>
      </c>
      <c r="E150" s="9">
        <v>65.546000000000006</v>
      </c>
      <c r="F150" s="9" t="s">
        <v>10</v>
      </c>
      <c r="G150" s="9">
        <v>0</v>
      </c>
      <c r="H150" s="9">
        <f t="shared" si="12"/>
        <v>65.546000000000006</v>
      </c>
      <c r="I150" s="10">
        <f t="shared" si="13"/>
        <v>0</v>
      </c>
      <c r="J150" s="17">
        <f t="shared" ref="J150:J152" si="16">D150*G150</f>
        <v>0</v>
      </c>
      <c r="K150" s="16">
        <v>1</v>
      </c>
      <c r="L150" s="17">
        <f t="shared" ref="L150:L152" si="17">D150*E150*K150</f>
        <v>9171.9828720000005</v>
      </c>
    </row>
    <row r="151" spans="1:12" x14ac:dyDescent="0.25">
      <c r="A151" s="9" t="s">
        <v>17</v>
      </c>
      <c r="B151" s="29" t="s">
        <v>365</v>
      </c>
      <c r="C151" s="9">
        <v>501</v>
      </c>
      <c r="D151" s="9">
        <v>193.75200000000001</v>
      </c>
      <c r="E151" s="9">
        <v>69.843000000000004</v>
      </c>
      <c r="F151" s="9" t="s">
        <v>10</v>
      </c>
      <c r="G151" s="9">
        <v>0</v>
      </c>
      <c r="H151" s="9">
        <f t="shared" si="12"/>
        <v>69.843000000000004</v>
      </c>
      <c r="I151" s="10">
        <f t="shared" si="13"/>
        <v>0</v>
      </c>
      <c r="J151" s="17">
        <f t="shared" si="16"/>
        <v>0</v>
      </c>
      <c r="K151" s="16">
        <v>1</v>
      </c>
      <c r="L151" s="17">
        <f t="shared" si="17"/>
        <v>13532.220936000002</v>
      </c>
    </row>
    <row r="152" spans="1:12" x14ac:dyDescent="0.25">
      <c r="A152" s="9" t="s">
        <v>17</v>
      </c>
      <c r="B152" s="29" t="s">
        <v>366</v>
      </c>
      <c r="C152" s="9">
        <v>502</v>
      </c>
      <c r="D152" s="9">
        <v>193.75200000000001</v>
      </c>
      <c r="E152" s="9">
        <v>40.26</v>
      </c>
      <c r="F152" s="9" t="s">
        <v>10</v>
      </c>
      <c r="G152" s="9">
        <v>0</v>
      </c>
      <c r="H152" s="9">
        <f t="shared" si="12"/>
        <v>40.26</v>
      </c>
      <c r="I152" s="10">
        <f t="shared" si="13"/>
        <v>0</v>
      </c>
      <c r="J152" s="17">
        <f t="shared" si="16"/>
        <v>0</v>
      </c>
      <c r="K152" s="16">
        <v>1</v>
      </c>
      <c r="L152" s="17">
        <f t="shared" si="17"/>
        <v>7800.4555200000004</v>
      </c>
    </row>
    <row r="153" spans="1:12" ht="15.75" x14ac:dyDescent="0.25">
      <c r="J153" s="21">
        <f>SUM(J4:J152)</f>
        <v>822401.10383560008</v>
      </c>
      <c r="L153" s="21">
        <f>SUM(L4:L152)</f>
        <v>63056.512027200006</v>
      </c>
    </row>
  </sheetData>
  <autoFilter ref="A3:O153" xr:uid="{00000000-0009-0000-0000-0000A5000000}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3:O164"/>
  <sheetViews>
    <sheetView topLeftCell="E1" zoomScale="85" zoomScaleNormal="85" workbookViewId="0">
      <selection activeCell="I18" sqref="I18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D4*G4</f>
        <v>3201.66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9" t="s">
        <v>90</v>
      </c>
      <c r="C9" s="9">
        <v>8</v>
      </c>
      <c r="D9" s="9">
        <v>141.12</v>
      </c>
      <c r="E9" s="9">
        <v>78.5291</v>
      </c>
      <c r="F9" s="9" t="s">
        <v>14</v>
      </c>
      <c r="G9" s="9">
        <v>78.53</v>
      </c>
      <c r="H9" s="9">
        <f t="shared" si="0"/>
        <v>-9.0000000000145519E-4</v>
      </c>
      <c r="I9" s="10">
        <f t="shared" si="1"/>
        <v>1.0000114607196569</v>
      </c>
      <c r="J9" s="17">
        <f t="shared" si="2"/>
        <v>11082.1536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9" t="s">
        <v>270</v>
      </c>
      <c r="C13" s="9">
        <v>15</v>
      </c>
      <c r="D13" s="9">
        <v>43</v>
      </c>
      <c r="E13" s="9">
        <v>59.29</v>
      </c>
      <c r="F13" s="9" t="s">
        <v>10</v>
      </c>
      <c r="G13" s="9">
        <v>59.29</v>
      </c>
      <c r="H13" s="9">
        <f t="shared" si="0"/>
        <v>0</v>
      </c>
      <c r="I13" s="10">
        <f t="shared" si="1"/>
        <v>1</v>
      </c>
      <c r="J13" s="17">
        <f t="shared" si="2"/>
        <v>2549.4699999999998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41</v>
      </c>
      <c r="B14" s="9" t="s">
        <v>94</v>
      </c>
      <c r="C14" s="9">
        <v>16</v>
      </c>
      <c r="D14" s="9">
        <v>141.12</v>
      </c>
      <c r="E14" s="9">
        <v>9.27</v>
      </c>
      <c r="F14" s="9" t="s">
        <v>14</v>
      </c>
      <c r="G14" s="9">
        <v>0</v>
      </c>
      <c r="H14" s="9">
        <f t="shared" si="0"/>
        <v>9.27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9" t="s">
        <v>95</v>
      </c>
      <c r="C17" s="9">
        <v>20</v>
      </c>
      <c r="D17" s="9">
        <v>1000</v>
      </c>
      <c r="E17" s="9">
        <v>5.093</v>
      </c>
      <c r="F17" s="9" t="s">
        <v>14</v>
      </c>
      <c r="G17" s="9">
        <v>5.09</v>
      </c>
      <c r="H17" s="9">
        <f t="shared" si="0"/>
        <v>3.0000000000001137E-3</v>
      </c>
      <c r="I17" s="10">
        <f t="shared" si="1"/>
        <v>0.99941095621441189</v>
      </c>
      <c r="J17" s="17">
        <f t="shared" si="2"/>
        <v>5090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9" t="s">
        <v>96</v>
      </c>
      <c r="C18" s="9">
        <v>21</v>
      </c>
      <c r="D18" s="9">
        <v>1000</v>
      </c>
      <c r="E18" s="9">
        <v>2.782</v>
      </c>
      <c r="F18" s="9" t="s">
        <v>14</v>
      </c>
      <c r="G18" s="9">
        <v>2.78</v>
      </c>
      <c r="H18" s="9">
        <f t="shared" si="0"/>
        <v>2.0000000000002238E-3</v>
      </c>
      <c r="I18" s="10">
        <f t="shared" si="1"/>
        <v>0.99928109273903654</v>
      </c>
      <c r="J18" s="17">
        <f t="shared" si="2"/>
        <v>2780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9" t="s">
        <v>97</v>
      </c>
      <c r="C19" s="9">
        <v>22</v>
      </c>
      <c r="D19" s="9">
        <v>1000</v>
      </c>
      <c r="E19" s="9">
        <v>5.9290000000000003</v>
      </c>
      <c r="F19" s="9" t="s">
        <v>14</v>
      </c>
      <c r="G19" s="9">
        <v>5.93</v>
      </c>
      <c r="H19" s="9">
        <f t="shared" si="0"/>
        <v>-9.9999999999944578E-4</v>
      </c>
      <c r="I19" s="10">
        <f t="shared" si="1"/>
        <v>1.0001686625063249</v>
      </c>
      <c r="J19" s="17">
        <f t="shared" si="2"/>
        <v>5930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9" t="s">
        <v>98</v>
      </c>
      <c r="C20" s="9">
        <v>23</v>
      </c>
      <c r="D20" s="9">
        <v>7000</v>
      </c>
      <c r="E20" s="9">
        <v>0.37</v>
      </c>
      <c r="F20" s="9" t="s">
        <v>16</v>
      </c>
      <c r="G20" s="9">
        <v>0.37</v>
      </c>
      <c r="H20" s="9">
        <f t="shared" si="0"/>
        <v>0</v>
      </c>
      <c r="I20" s="10">
        <f t="shared" si="1"/>
        <v>1</v>
      </c>
      <c r="J20" s="17">
        <f t="shared" si="2"/>
        <v>2590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9" t="s">
        <v>99</v>
      </c>
      <c r="C21" s="9">
        <v>24</v>
      </c>
      <c r="D21" s="9">
        <v>7000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9" t="s">
        <v>100</v>
      </c>
      <c r="C22" s="9">
        <v>25</v>
      </c>
      <c r="D22" s="9">
        <v>7000</v>
      </c>
      <c r="E22" s="9">
        <v>0.55000000000000004</v>
      </c>
      <c r="F22" s="9" t="s">
        <v>16</v>
      </c>
      <c r="G22" s="9">
        <v>0.55000000000000004</v>
      </c>
      <c r="H22" s="9">
        <f t="shared" si="0"/>
        <v>0</v>
      </c>
      <c r="I22" s="10">
        <f t="shared" si="1"/>
        <v>1</v>
      </c>
      <c r="J22" s="17">
        <f t="shared" si="2"/>
        <v>3850.0000000000005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9" t="s">
        <v>101</v>
      </c>
      <c r="C23" s="9">
        <v>26</v>
      </c>
      <c r="D23" s="9">
        <v>7000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3500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9" t="s">
        <v>102</v>
      </c>
      <c r="C24" s="9">
        <v>29</v>
      </c>
      <c r="D24" s="9">
        <v>7000</v>
      </c>
      <c r="E24" s="9">
        <v>1.25</v>
      </c>
      <c r="F24" s="9" t="s">
        <v>16</v>
      </c>
      <c r="G24" s="9">
        <v>1.25</v>
      </c>
      <c r="H24" s="9">
        <f t="shared" si="0"/>
        <v>0</v>
      </c>
      <c r="I24" s="10">
        <f t="shared" si="1"/>
        <v>1</v>
      </c>
      <c r="J24" s="17">
        <f t="shared" si="2"/>
        <v>8750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9" t="s">
        <v>103</v>
      </c>
      <c r="C25" s="9">
        <v>32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9" t="s">
        <v>104</v>
      </c>
      <c r="C26" s="9">
        <v>35</v>
      </c>
      <c r="D26" s="9">
        <v>7000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980.00000000000011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9" t="s">
        <v>105</v>
      </c>
      <c r="C27" s="9">
        <v>41</v>
      </c>
      <c r="D27" s="9">
        <v>301.392</v>
      </c>
      <c r="E27" s="9">
        <v>33.923000000000002</v>
      </c>
      <c r="F27" s="9" t="s">
        <v>10</v>
      </c>
      <c r="G27" s="9">
        <v>33.92</v>
      </c>
      <c r="H27" s="9">
        <f t="shared" si="0"/>
        <v>3.0000000000001137E-3</v>
      </c>
      <c r="I27" s="10">
        <f t="shared" si="1"/>
        <v>0.99991156442531615</v>
      </c>
      <c r="J27" s="17">
        <f t="shared" si="2"/>
        <v>10223.216640000001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9" t="s">
        <v>106</v>
      </c>
      <c r="C28" s="9">
        <v>42</v>
      </c>
      <c r="D28" s="9">
        <v>301.392</v>
      </c>
      <c r="E28" s="9">
        <v>23.64</v>
      </c>
      <c r="F28" s="9" t="s">
        <v>10</v>
      </c>
      <c r="G28" s="9">
        <v>23.64</v>
      </c>
      <c r="H28" s="9">
        <f t="shared" si="0"/>
        <v>0</v>
      </c>
      <c r="I28" s="10">
        <f t="shared" si="1"/>
        <v>1</v>
      </c>
      <c r="J28" s="17">
        <f t="shared" si="2"/>
        <v>7124.9068800000005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9" t="s">
        <v>107</v>
      </c>
      <c r="C29" s="9">
        <v>43</v>
      </c>
      <c r="D29" s="9">
        <v>301.392</v>
      </c>
      <c r="E29" s="9">
        <v>59.951700000000002</v>
      </c>
      <c r="F29" s="9" t="s">
        <v>10</v>
      </c>
      <c r="G29" s="9">
        <v>59.95</v>
      </c>
      <c r="H29" s="9">
        <f t="shared" si="0"/>
        <v>1.6999999999995907E-3</v>
      </c>
      <c r="I29" s="10">
        <f t="shared" si="1"/>
        <v>0.99997164383995785</v>
      </c>
      <c r="J29" s="17">
        <f t="shared" si="2"/>
        <v>18068.450400000002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9" t="s">
        <v>108</v>
      </c>
      <c r="C30" s="9">
        <v>44</v>
      </c>
      <c r="D30" s="9">
        <v>301.392</v>
      </c>
      <c r="E30" s="9">
        <v>41.28</v>
      </c>
      <c r="F30" s="9" t="s">
        <v>10</v>
      </c>
      <c r="G30" s="9">
        <v>41.28</v>
      </c>
      <c r="H30" s="9">
        <f t="shared" si="0"/>
        <v>0</v>
      </c>
      <c r="I30" s="10">
        <f t="shared" si="1"/>
        <v>1</v>
      </c>
      <c r="J30" s="17">
        <f t="shared" si="2"/>
        <v>12441.46176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41</v>
      </c>
      <c r="B31" s="9" t="s">
        <v>109</v>
      </c>
      <c r="C31" s="9">
        <v>45</v>
      </c>
      <c r="D31" s="9">
        <v>301.392</v>
      </c>
      <c r="E31" s="9">
        <v>125.99</v>
      </c>
      <c r="F31" s="9" t="s">
        <v>10</v>
      </c>
      <c r="G31" s="9">
        <v>125.99</v>
      </c>
      <c r="H31" s="9">
        <f t="shared" si="0"/>
        <v>0</v>
      </c>
      <c r="I31" s="10">
        <f t="shared" si="1"/>
        <v>1</v>
      </c>
      <c r="J31" s="17">
        <f t="shared" si="2"/>
        <v>37972.378079999995</v>
      </c>
      <c r="K31" s="16"/>
      <c r="L31" s="17">
        <f t="shared" si="3"/>
        <v>0</v>
      </c>
    </row>
    <row r="32" spans="1:15" x14ac:dyDescent="0.25">
      <c r="A32" s="9" t="s">
        <v>41</v>
      </c>
      <c r="B32" s="9" t="s">
        <v>110</v>
      </c>
      <c r="C32" s="9">
        <v>46</v>
      </c>
      <c r="D32" s="9">
        <v>301.392</v>
      </c>
      <c r="E32" s="9">
        <v>12.26</v>
      </c>
      <c r="F32" s="9" t="s">
        <v>10</v>
      </c>
      <c r="G32" s="9">
        <v>12.26</v>
      </c>
      <c r="H32" s="9">
        <f t="shared" si="0"/>
        <v>0</v>
      </c>
      <c r="I32" s="10">
        <f t="shared" si="1"/>
        <v>1</v>
      </c>
      <c r="J32" s="17">
        <f t="shared" si="2"/>
        <v>3695.06592</v>
      </c>
      <c r="K32" s="16"/>
      <c r="L32" s="17">
        <f t="shared" si="3"/>
        <v>0</v>
      </c>
    </row>
    <row r="33" spans="1:12" x14ac:dyDescent="0.25">
      <c r="A33" s="9" t="s">
        <v>41</v>
      </c>
      <c r="B33" s="9" t="s">
        <v>111</v>
      </c>
      <c r="C33" s="9">
        <v>47</v>
      </c>
      <c r="D33" s="9">
        <v>301.392</v>
      </c>
      <c r="E33" s="9">
        <v>16.11</v>
      </c>
      <c r="F33" s="9" t="s">
        <v>10</v>
      </c>
      <c r="G33" s="9">
        <v>16.11</v>
      </c>
      <c r="H33" s="9">
        <f t="shared" si="0"/>
        <v>0</v>
      </c>
      <c r="I33" s="10">
        <f t="shared" si="1"/>
        <v>1</v>
      </c>
      <c r="J33" s="17">
        <f t="shared" si="2"/>
        <v>4855.4251199999999</v>
      </c>
      <c r="K33" s="16"/>
      <c r="L33" s="17">
        <f t="shared" si="3"/>
        <v>0</v>
      </c>
    </row>
    <row r="34" spans="1:12" x14ac:dyDescent="0.25">
      <c r="A34" s="9" t="s">
        <v>41</v>
      </c>
      <c r="B34" s="9" t="s">
        <v>112</v>
      </c>
      <c r="C34" s="9">
        <v>50</v>
      </c>
      <c r="D34" s="9">
        <v>225</v>
      </c>
      <c r="E34" s="9">
        <v>9.9</v>
      </c>
      <c r="F34" s="9" t="s">
        <v>14</v>
      </c>
      <c r="G34" s="9">
        <v>9.9</v>
      </c>
      <c r="H34" s="9">
        <f t="shared" si="0"/>
        <v>0</v>
      </c>
      <c r="I34" s="10">
        <f t="shared" si="1"/>
        <v>1</v>
      </c>
      <c r="J34" s="17">
        <f t="shared" si="2"/>
        <v>2227.5</v>
      </c>
      <c r="K34" s="16"/>
      <c r="L34" s="17">
        <f t="shared" si="3"/>
        <v>0</v>
      </c>
    </row>
    <row r="35" spans="1:12" x14ac:dyDescent="0.25">
      <c r="A35" s="9" t="s">
        <v>41</v>
      </c>
      <c r="B35" s="9" t="s">
        <v>113</v>
      </c>
      <c r="C35" s="9">
        <v>51</v>
      </c>
      <c r="D35" s="9">
        <v>1500</v>
      </c>
      <c r="E35" s="9">
        <v>1.32</v>
      </c>
      <c r="F35" s="9" t="s">
        <v>14</v>
      </c>
      <c r="G35" s="9">
        <v>1.32</v>
      </c>
      <c r="H35" s="9">
        <f t="shared" si="0"/>
        <v>0</v>
      </c>
      <c r="I35" s="10">
        <f t="shared" si="1"/>
        <v>1</v>
      </c>
      <c r="J35" s="17">
        <f t="shared" si="2"/>
        <v>1980</v>
      </c>
      <c r="K35" s="16"/>
      <c r="L35" s="17">
        <f t="shared" si="3"/>
        <v>0</v>
      </c>
    </row>
    <row r="36" spans="1:12" x14ac:dyDescent="0.25">
      <c r="A36" s="9" t="s">
        <v>41</v>
      </c>
      <c r="B36" s="9" t="s">
        <v>114</v>
      </c>
      <c r="C36" s="9">
        <v>53</v>
      </c>
      <c r="D36" s="9">
        <v>900</v>
      </c>
      <c r="E36" s="9">
        <v>4.74</v>
      </c>
      <c r="F36" s="9" t="s">
        <v>14</v>
      </c>
      <c r="G36" s="9">
        <v>4.74</v>
      </c>
      <c r="H36" s="9">
        <f t="shared" ref="H36:H67" si="4">E36-G36</f>
        <v>0</v>
      </c>
      <c r="I36" s="10">
        <f t="shared" ref="I36:I67" si="5">G36/E36</f>
        <v>1</v>
      </c>
      <c r="J36" s="17">
        <f t="shared" ref="J36:J67" si="6">D36*G36</f>
        <v>4266</v>
      </c>
      <c r="K36" s="16"/>
      <c r="L36" s="17">
        <f t="shared" ref="L36:L67" si="7">D36*E36*K36</f>
        <v>0</v>
      </c>
    </row>
    <row r="37" spans="1:12" x14ac:dyDescent="0.25">
      <c r="A37" s="9" t="s">
        <v>41</v>
      </c>
      <c r="B37" s="9" t="s">
        <v>115</v>
      </c>
      <c r="C37" s="9">
        <v>55</v>
      </c>
      <c r="D37" s="9">
        <v>2000</v>
      </c>
      <c r="E37" s="9">
        <v>2.85</v>
      </c>
      <c r="F37" s="9" t="s">
        <v>14</v>
      </c>
      <c r="G37" s="9">
        <v>2.85</v>
      </c>
      <c r="H37" s="9">
        <f t="shared" si="4"/>
        <v>0</v>
      </c>
      <c r="I37" s="10">
        <f t="shared" si="5"/>
        <v>1</v>
      </c>
      <c r="J37" s="17">
        <f t="shared" si="6"/>
        <v>5700</v>
      </c>
      <c r="K37" s="16"/>
      <c r="L37" s="17">
        <f t="shared" si="7"/>
        <v>0</v>
      </c>
    </row>
    <row r="38" spans="1:12" x14ac:dyDescent="0.25">
      <c r="A38" s="9" t="s">
        <v>41</v>
      </c>
      <c r="B38" s="9" t="s">
        <v>116</v>
      </c>
      <c r="C38" s="9">
        <v>58</v>
      </c>
      <c r="D38" s="9">
        <v>225</v>
      </c>
      <c r="E38" s="9">
        <v>13.083</v>
      </c>
      <c r="F38" s="9" t="s">
        <v>14</v>
      </c>
      <c r="G38" s="9">
        <v>13.08</v>
      </c>
      <c r="H38" s="9">
        <f t="shared" si="4"/>
        <v>3.0000000000001137E-3</v>
      </c>
      <c r="I38" s="10">
        <f t="shared" si="5"/>
        <v>0.99977069479477187</v>
      </c>
      <c r="J38" s="17">
        <f t="shared" si="6"/>
        <v>2943</v>
      </c>
      <c r="K38" s="16"/>
      <c r="L38" s="17">
        <f t="shared" si="7"/>
        <v>0</v>
      </c>
    </row>
    <row r="39" spans="1:12" x14ac:dyDescent="0.25">
      <c r="A39" s="9" t="s">
        <v>41</v>
      </c>
      <c r="B39" s="9" t="s">
        <v>117</v>
      </c>
      <c r="C39" s="9">
        <v>61</v>
      </c>
      <c r="D39" s="9">
        <v>2000</v>
      </c>
      <c r="E39" s="9">
        <v>1.7010000000000001</v>
      </c>
      <c r="F39" s="9" t="s">
        <v>14</v>
      </c>
      <c r="G39" s="9">
        <v>1.7</v>
      </c>
      <c r="H39" s="9">
        <f t="shared" si="4"/>
        <v>1.0000000000001119E-3</v>
      </c>
      <c r="I39" s="10">
        <f t="shared" si="5"/>
        <v>0.99941211052322154</v>
      </c>
      <c r="J39" s="17">
        <f t="shared" si="6"/>
        <v>3400</v>
      </c>
      <c r="K39" s="16"/>
      <c r="L39" s="17">
        <f t="shared" si="7"/>
        <v>0</v>
      </c>
    </row>
    <row r="40" spans="1:12" x14ac:dyDescent="0.25">
      <c r="A40" s="9" t="s">
        <v>41</v>
      </c>
      <c r="B40" s="9" t="s">
        <v>118</v>
      </c>
      <c r="C40" s="9">
        <v>63</v>
      </c>
      <c r="D40" s="9">
        <v>1500</v>
      </c>
      <c r="E40" s="9">
        <v>0.61</v>
      </c>
      <c r="F40" s="9" t="s">
        <v>14</v>
      </c>
      <c r="G40" s="9">
        <v>0.61</v>
      </c>
      <c r="H40" s="9">
        <f t="shared" si="4"/>
        <v>0</v>
      </c>
      <c r="I40" s="10">
        <f t="shared" si="5"/>
        <v>1</v>
      </c>
      <c r="J40" s="17">
        <f t="shared" si="6"/>
        <v>915</v>
      </c>
      <c r="K40" s="16"/>
      <c r="L40" s="17">
        <f t="shared" si="7"/>
        <v>0</v>
      </c>
    </row>
    <row r="41" spans="1:12" x14ac:dyDescent="0.25">
      <c r="A41" s="9" t="s">
        <v>43</v>
      </c>
      <c r="B41" s="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4"/>
        <v>0</v>
      </c>
      <c r="I41" s="10">
        <f t="shared" si="5"/>
        <v>1</v>
      </c>
      <c r="J41" s="17">
        <f t="shared" si="6"/>
        <v>2000</v>
      </c>
      <c r="K41" s="16"/>
      <c r="L41" s="17">
        <f t="shared" si="7"/>
        <v>0</v>
      </c>
    </row>
    <row r="42" spans="1:12" x14ac:dyDescent="0.25">
      <c r="A42" s="9" t="s">
        <v>41</v>
      </c>
      <c r="B42" s="9" t="s">
        <v>120</v>
      </c>
      <c r="C42" s="9">
        <v>69</v>
      </c>
      <c r="D42" s="9">
        <v>7000</v>
      </c>
      <c r="E42" s="9">
        <v>0.5</v>
      </c>
      <c r="F42" s="9" t="s">
        <v>16</v>
      </c>
      <c r="G42" s="9">
        <v>0.5</v>
      </c>
      <c r="H42" s="9">
        <f t="shared" si="4"/>
        <v>0</v>
      </c>
      <c r="I42" s="10">
        <f t="shared" si="5"/>
        <v>1</v>
      </c>
      <c r="J42" s="17">
        <f t="shared" si="6"/>
        <v>3500</v>
      </c>
      <c r="K42" s="16"/>
      <c r="L42" s="17">
        <f t="shared" si="7"/>
        <v>0</v>
      </c>
    </row>
    <row r="43" spans="1:12" x14ac:dyDescent="0.25">
      <c r="A43" s="9" t="s">
        <v>41</v>
      </c>
      <c r="B43" s="9" t="s">
        <v>121</v>
      </c>
      <c r="C43" s="9">
        <v>73</v>
      </c>
      <c r="D43" s="9">
        <v>7000</v>
      </c>
      <c r="E43" s="9">
        <v>1.1000000000000001</v>
      </c>
      <c r="F43" s="9" t="s">
        <v>16</v>
      </c>
      <c r="G43" s="9">
        <v>1.1000000000000001</v>
      </c>
      <c r="H43" s="9">
        <f t="shared" si="4"/>
        <v>0</v>
      </c>
      <c r="I43" s="10">
        <f t="shared" si="5"/>
        <v>1</v>
      </c>
      <c r="J43" s="17">
        <f t="shared" si="6"/>
        <v>7700.0000000000009</v>
      </c>
      <c r="K43" s="16"/>
      <c r="L43" s="17">
        <f t="shared" si="7"/>
        <v>0</v>
      </c>
    </row>
    <row r="44" spans="1:12" x14ac:dyDescent="0.25">
      <c r="A44" s="9" t="s">
        <v>41</v>
      </c>
      <c r="B44" s="9" t="s">
        <v>122</v>
      </c>
      <c r="C44" s="9">
        <v>77</v>
      </c>
      <c r="D44" s="9">
        <v>7000</v>
      </c>
      <c r="E44" s="9">
        <v>0.14000000000000001</v>
      </c>
      <c r="F44" s="9" t="s">
        <v>16</v>
      </c>
      <c r="G44" s="9">
        <v>0.14000000000000001</v>
      </c>
      <c r="H44" s="9">
        <f t="shared" si="4"/>
        <v>0</v>
      </c>
      <c r="I44" s="10">
        <f t="shared" si="5"/>
        <v>1</v>
      </c>
      <c r="J44" s="17">
        <f t="shared" si="6"/>
        <v>980.00000000000011</v>
      </c>
      <c r="K44" s="16"/>
      <c r="L44" s="17">
        <f t="shared" si="7"/>
        <v>0</v>
      </c>
    </row>
    <row r="45" spans="1:12" x14ac:dyDescent="0.25">
      <c r="A45" s="9" t="s">
        <v>41</v>
      </c>
      <c r="B45" s="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4"/>
        <v>0</v>
      </c>
      <c r="I45" s="10">
        <f t="shared" si="5"/>
        <v>1</v>
      </c>
      <c r="J45" s="17">
        <f t="shared" si="6"/>
        <v>1050</v>
      </c>
      <c r="K45" s="16"/>
      <c r="L45" s="17">
        <f t="shared" si="7"/>
        <v>0</v>
      </c>
    </row>
    <row r="46" spans="1:12" x14ac:dyDescent="0.25">
      <c r="A46" s="9" t="s">
        <v>41</v>
      </c>
      <c r="B46" s="9" t="s">
        <v>124</v>
      </c>
      <c r="C46" s="9">
        <v>84</v>
      </c>
      <c r="D46" s="9">
        <v>301.392</v>
      </c>
      <c r="E46" s="9">
        <v>41.58</v>
      </c>
      <c r="F46" s="9" t="s">
        <v>10</v>
      </c>
      <c r="G46" s="9">
        <v>41.58</v>
      </c>
      <c r="H46" s="9">
        <f t="shared" si="4"/>
        <v>0</v>
      </c>
      <c r="I46" s="10">
        <f t="shared" si="5"/>
        <v>1</v>
      </c>
      <c r="J46" s="17">
        <f t="shared" si="6"/>
        <v>12531.879359999999</v>
      </c>
      <c r="K46" s="16"/>
      <c r="L46" s="17">
        <f t="shared" si="7"/>
        <v>0</v>
      </c>
    </row>
    <row r="47" spans="1:12" x14ac:dyDescent="0.25">
      <c r="A47" s="9" t="s">
        <v>41</v>
      </c>
      <c r="B47" s="9" t="s">
        <v>125</v>
      </c>
      <c r="C47" s="9">
        <v>85</v>
      </c>
      <c r="D47" s="9">
        <v>301.392</v>
      </c>
      <c r="E47" s="9">
        <v>125.21</v>
      </c>
      <c r="F47" s="9" t="s">
        <v>10</v>
      </c>
      <c r="G47" s="9">
        <v>125.21</v>
      </c>
      <c r="H47" s="9">
        <f t="shared" si="4"/>
        <v>0</v>
      </c>
      <c r="I47" s="10">
        <f t="shared" si="5"/>
        <v>1</v>
      </c>
      <c r="J47" s="17">
        <f t="shared" si="6"/>
        <v>37737.29232</v>
      </c>
      <c r="K47" s="16"/>
      <c r="L47" s="17">
        <f t="shared" si="7"/>
        <v>0</v>
      </c>
    </row>
    <row r="48" spans="1:12" x14ac:dyDescent="0.25">
      <c r="A48" s="9" t="s">
        <v>41</v>
      </c>
      <c r="B48" s="9" t="s">
        <v>126</v>
      </c>
      <c r="C48" s="9">
        <v>86</v>
      </c>
      <c r="D48" s="9">
        <v>301.392</v>
      </c>
      <c r="E48" s="9">
        <v>12.26</v>
      </c>
      <c r="F48" s="9" t="s">
        <v>10</v>
      </c>
      <c r="G48" s="9">
        <v>12.26</v>
      </c>
      <c r="H48" s="9">
        <f t="shared" si="4"/>
        <v>0</v>
      </c>
      <c r="I48" s="10">
        <f t="shared" si="5"/>
        <v>1</v>
      </c>
      <c r="J48" s="17">
        <f t="shared" si="6"/>
        <v>3695.06592</v>
      </c>
      <c r="K48" s="16"/>
      <c r="L48" s="17">
        <f t="shared" si="7"/>
        <v>0</v>
      </c>
    </row>
    <row r="49" spans="1:12" x14ac:dyDescent="0.25">
      <c r="A49" s="9" t="s">
        <v>41</v>
      </c>
      <c r="B49" s="9" t="s">
        <v>127</v>
      </c>
      <c r="C49" s="9">
        <v>87</v>
      </c>
      <c r="D49" s="9">
        <v>301.392</v>
      </c>
      <c r="E49" s="9">
        <v>17.63</v>
      </c>
      <c r="F49" s="9" t="s">
        <v>10</v>
      </c>
      <c r="G49" s="9">
        <v>17.63</v>
      </c>
      <c r="H49" s="9">
        <f t="shared" si="4"/>
        <v>0</v>
      </c>
      <c r="I49" s="10">
        <f t="shared" si="5"/>
        <v>1</v>
      </c>
      <c r="J49" s="17">
        <f t="shared" si="6"/>
        <v>5313.5409599999994</v>
      </c>
      <c r="K49" s="16"/>
      <c r="L49" s="17">
        <f t="shared" si="7"/>
        <v>0</v>
      </c>
    </row>
    <row r="50" spans="1:12" x14ac:dyDescent="0.25">
      <c r="A50" s="9" t="s">
        <v>41</v>
      </c>
      <c r="B50" s="9" t="s">
        <v>128</v>
      </c>
      <c r="C50" s="9">
        <v>88</v>
      </c>
      <c r="D50" s="9">
        <v>2000</v>
      </c>
      <c r="E50" s="9">
        <v>2.3239999999999998</v>
      </c>
      <c r="F50" s="9" t="s">
        <v>14</v>
      </c>
      <c r="G50" s="9">
        <v>2.3199999999999998</v>
      </c>
      <c r="H50" s="9">
        <f t="shared" si="4"/>
        <v>4.0000000000000036E-3</v>
      </c>
      <c r="I50" s="10">
        <f t="shared" si="5"/>
        <v>0.99827882960413084</v>
      </c>
      <c r="J50" s="17">
        <f t="shared" si="6"/>
        <v>4640</v>
      </c>
      <c r="K50" s="16"/>
      <c r="L50" s="17">
        <f t="shared" si="7"/>
        <v>0</v>
      </c>
    </row>
    <row r="51" spans="1:12" x14ac:dyDescent="0.25">
      <c r="A51" s="9" t="s">
        <v>41</v>
      </c>
      <c r="B51" s="9" t="s">
        <v>129</v>
      </c>
      <c r="C51" s="9">
        <v>91</v>
      </c>
      <c r="D51" s="9">
        <v>225</v>
      </c>
      <c r="E51" s="9">
        <v>13.561</v>
      </c>
      <c r="F51" s="9" t="s">
        <v>14</v>
      </c>
      <c r="G51" s="9">
        <v>13.56</v>
      </c>
      <c r="H51" s="9">
        <f t="shared" si="4"/>
        <v>9.9999999999944578E-4</v>
      </c>
      <c r="I51" s="10">
        <f t="shared" si="5"/>
        <v>0.99992625912543331</v>
      </c>
      <c r="J51" s="17">
        <f t="shared" si="6"/>
        <v>3051</v>
      </c>
      <c r="K51" s="16"/>
      <c r="L51" s="17">
        <f t="shared" si="7"/>
        <v>0</v>
      </c>
    </row>
    <row r="52" spans="1:12" x14ac:dyDescent="0.25">
      <c r="A52" s="9" t="s">
        <v>41</v>
      </c>
      <c r="B52" s="9" t="s">
        <v>130</v>
      </c>
      <c r="C52" s="9">
        <v>92</v>
      </c>
      <c r="D52" s="9">
        <v>2000</v>
      </c>
      <c r="E52" s="9">
        <v>1.4059999999999999</v>
      </c>
      <c r="F52" s="9" t="s">
        <v>14</v>
      </c>
      <c r="G52" s="9">
        <v>1.41</v>
      </c>
      <c r="H52" s="9">
        <f t="shared" si="4"/>
        <v>-4.0000000000000036E-3</v>
      </c>
      <c r="I52" s="10">
        <f t="shared" si="5"/>
        <v>1.0028449502133712</v>
      </c>
      <c r="J52" s="17">
        <f t="shared" si="6"/>
        <v>2820</v>
      </c>
      <c r="K52" s="16"/>
      <c r="L52" s="17">
        <f t="shared" si="7"/>
        <v>0</v>
      </c>
    </row>
    <row r="53" spans="1:12" x14ac:dyDescent="0.25">
      <c r="A53" s="9" t="s">
        <v>41</v>
      </c>
      <c r="B53" s="9" t="s">
        <v>131</v>
      </c>
      <c r="C53" s="9">
        <v>93</v>
      </c>
      <c r="D53" s="9">
        <v>1500</v>
      </c>
      <c r="E53" s="9">
        <v>0.84299999999999997</v>
      </c>
      <c r="F53" s="9" t="s">
        <v>14</v>
      </c>
      <c r="G53" s="9">
        <v>0.84</v>
      </c>
      <c r="H53" s="9">
        <f t="shared" si="4"/>
        <v>3.0000000000000027E-3</v>
      </c>
      <c r="I53" s="10">
        <f t="shared" si="5"/>
        <v>0.99644128113879005</v>
      </c>
      <c r="J53" s="17">
        <f t="shared" si="6"/>
        <v>1260</v>
      </c>
      <c r="K53" s="16"/>
      <c r="L53" s="17">
        <f t="shared" si="7"/>
        <v>0</v>
      </c>
    </row>
    <row r="54" spans="1:12" x14ac:dyDescent="0.25">
      <c r="A54" s="9" t="s">
        <v>41</v>
      </c>
      <c r="B54" s="9" t="s">
        <v>132</v>
      </c>
      <c r="C54" s="9">
        <v>97</v>
      </c>
      <c r="D54" s="9">
        <v>7000</v>
      </c>
      <c r="E54" s="9">
        <v>0.1</v>
      </c>
      <c r="F54" s="9" t="s">
        <v>16</v>
      </c>
      <c r="G54" s="9">
        <v>0.1</v>
      </c>
      <c r="H54" s="9">
        <f t="shared" si="4"/>
        <v>0</v>
      </c>
      <c r="I54" s="10">
        <f t="shared" si="5"/>
        <v>1</v>
      </c>
      <c r="J54" s="17">
        <f t="shared" si="6"/>
        <v>700</v>
      </c>
      <c r="K54" s="16"/>
      <c r="L54" s="17">
        <f t="shared" si="7"/>
        <v>0</v>
      </c>
    </row>
    <row r="55" spans="1:12" x14ac:dyDescent="0.25">
      <c r="A55" s="9" t="s">
        <v>41</v>
      </c>
      <c r="B55" s="9" t="s">
        <v>133</v>
      </c>
      <c r="C55" s="9">
        <v>100</v>
      </c>
      <c r="D55" s="9">
        <v>7000</v>
      </c>
      <c r="E55" s="9">
        <v>0.17</v>
      </c>
      <c r="F55" s="9" t="s">
        <v>16</v>
      </c>
      <c r="G55" s="9">
        <v>0.17</v>
      </c>
      <c r="H55" s="9">
        <f t="shared" si="4"/>
        <v>0</v>
      </c>
      <c r="I55" s="10">
        <f t="shared" si="5"/>
        <v>1</v>
      </c>
      <c r="J55" s="17">
        <f t="shared" si="6"/>
        <v>1190</v>
      </c>
      <c r="K55" s="16"/>
      <c r="L55" s="17">
        <f t="shared" si="7"/>
        <v>0</v>
      </c>
    </row>
    <row r="56" spans="1:12" x14ac:dyDescent="0.25">
      <c r="A56" s="9" t="s">
        <v>41</v>
      </c>
      <c r="B56" s="9" t="s">
        <v>134</v>
      </c>
      <c r="C56" s="9">
        <v>103</v>
      </c>
      <c r="D56" s="9">
        <v>7000</v>
      </c>
      <c r="E56" s="9">
        <v>0.02</v>
      </c>
      <c r="F56" s="9" t="s">
        <v>16</v>
      </c>
      <c r="G56" s="9">
        <v>0</v>
      </c>
      <c r="H56" s="9">
        <f t="shared" si="4"/>
        <v>0.02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41</v>
      </c>
      <c r="B57" s="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4"/>
        <v>0</v>
      </c>
      <c r="I57" s="10">
        <f t="shared" si="5"/>
        <v>1</v>
      </c>
      <c r="J57" s="17">
        <f t="shared" si="6"/>
        <v>3255.0336000000002</v>
      </c>
      <c r="K57" s="16"/>
      <c r="L57" s="17">
        <f t="shared" si="7"/>
        <v>0</v>
      </c>
    </row>
    <row r="58" spans="1:12" x14ac:dyDescent="0.25">
      <c r="A58" s="9" t="s">
        <v>41</v>
      </c>
      <c r="B58" s="9" t="s">
        <v>136</v>
      </c>
      <c r="C58" s="9">
        <v>107</v>
      </c>
      <c r="D58" s="9">
        <v>301.392</v>
      </c>
      <c r="E58" s="9">
        <v>22.88</v>
      </c>
      <c r="F58" s="9" t="s">
        <v>10</v>
      </c>
      <c r="G58" s="9">
        <v>22.88</v>
      </c>
      <c r="H58" s="9">
        <f t="shared" si="4"/>
        <v>0</v>
      </c>
      <c r="I58" s="10">
        <f t="shared" si="5"/>
        <v>1</v>
      </c>
      <c r="J58" s="17">
        <f t="shared" si="6"/>
        <v>6895.8489599999994</v>
      </c>
      <c r="K58" s="16"/>
      <c r="L58" s="17">
        <f t="shared" si="7"/>
        <v>0</v>
      </c>
    </row>
    <row r="59" spans="1:12" x14ac:dyDescent="0.25">
      <c r="A59" s="9" t="s">
        <v>41</v>
      </c>
      <c r="B59" s="9" t="s">
        <v>137</v>
      </c>
      <c r="C59" s="9">
        <v>108</v>
      </c>
      <c r="D59" s="9">
        <v>301.392</v>
      </c>
      <c r="E59" s="9">
        <v>1.92</v>
      </c>
      <c r="F59" s="9" t="s">
        <v>10</v>
      </c>
      <c r="G59" s="9">
        <v>1.92</v>
      </c>
      <c r="H59" s="9">
        <f t="shared" si="4"/>
        <v>0</v>
      </c>
      <c r="I59" s="10">
        <f t="shared" si="5"/>
        <v>1</v>
      </c>
      <c r="J59" s="17">
        <f t="shared" si="6"/>
        <v>578.67264</v>
      </c>
      <c r="K59" s="16"/>
      <c r="L59" s="17">
        <f t="shared" si="7"/>
        <v>0</v>
      </c>
    </row>
    <row r="60" spans="1:12" x14ac:dyDescent="0.25">
      <c r="A60" s="9" t="s">
        <v>41</v>
      </c>
      <c r="B60" s="9" t="s">
        <v>138</v>
      </c>
      <c r="C60" s="9">
        <v>109</v>
      </c>
      <c r="D60" s="9">
        <v>2000</v>
      </c>
      <c r="E60" s="9">
        <v>0.41</v>
      </c>
      <c r="F60" s="9" t="s">
        <v>14</v>
      </c>
      <c r="G60" s="9">
        <v>0.41</v>
      </c>
      <c r="H60" s="9">
        <f t="shared" si="4"/>
        <v>0</v>
      </c>
      <c r="I60" s="10">
        <f t="shared" si="5"/>
        <v>1</v>
      </c>
      <c r="J60" s="17">
        <f t="shared" si="6"/>
        <v>820</v>
      </c>
      <c r="K60" s="16"/>
      <c r="L60" s="17">
        <f t="shared" si="7"/>
        <v>0</v>
      </c>
    </row>
    <row r="61" spans="1:12" x14ac:dyDescent="0.25">
      <c r="A61" s="9" t="s">
        <v>41</v>
      </c>
      <c r="B61" s="9" t="s">
        <v>139</v>
      </c>
      <c r="C61" s="9">
        <v>112</v>
      </c>
      <c r="D61" s="9">
        <v>225</v>
      </c>
      <c r="E61" s="9">
        <v>1.9750000000000001</v>
      </c>
      <c r="F61" s="9" t="s">
        <v>14</v>
      </c>
      <c r="G61" s="9">
        <v>1.98</v>
      </c>
      <c r="H61" s="9">
        <f t="shared" si="4"/>
        <v>-4.9999999999998934E-3</v>
      </c>
      <c r="I61" s="10">
        <f t="shared" si="5"/>
        <v>1.0025316455696203</v>
      </c>
      <c r="J61" s="17">
        <f t="shared" si="6"/>
        <v>445.5</v>
      </c>
      <c r="K61" s="16"/>
      <c r="L61" s="17">
        <f t="shared" si="7"/>
        <v>0</v>
      </c>
    </row>
    <row r="62" spans="1:12" x14ac:dyDescent="0.25">
      <c r="A62" s="9" t="s">
        <v>41</v>
      </c>
      <c r="B62" s="9" t="s">
        <v>139</v>
      </c>
      <c r="C62" s="9">
        <v>113</v>
      </c>
      <c r="D62" s="9">
        <v>1500</v>
      </c>
      <c r="E62" s="9">
        <v>7.0000000000000007E-2</v>
      </c>
      <c r="F62" s="9" t="s">
        <v>14</v>
      </c>
      <c r="G62" s="9">
        <v>7.0000000000000007E-2</v>
      </c>
      <c r="H62" s="9">
        <f t="shared" si="4"/>
        <v>0</v>
      </c>
      <c r="I62" s="10">
        <f t="shared" si="5"/>
        <v>1</v>
      </c>
      <c r="J62" s="17">
        <f t="shared" si="6"/>
        <v>105.00000000000001</v>
      </c>
      <c r="K62" s="16"/>
      <c r="L62" s="17">
        <f t="shared" si="7"/>
        <v>0</v>
      </c>
    </row>
    <row r="63" spans="1:12" x14ac:dyDescent="0.25">
      <c r="A63" s="9" t="s">
        <v>41</v>
      </c>
      <c r="B63" s="9" t="s">
        <v>140</v>
      </c>
      <c r="C63" s="9">
        <v>116</v>
      </c>
      <c r="D63" s="9">
        <v>50</v>
      </c>
      <c r="E63" s="9">
        <v>43</v>
      </c>
      <c r="F63" s="9" t="s">
        <v>13</v>
      </c>
      <c r="G63" s="9">
        <v>43</v>
      </c>
      <c r="H63" s="9">
        <f t="shared" si="4"/>
        <v>0</v>
      </c>
      <c r="I63" s="10">
        <f t="shared" si="5"/>
        <v>1</v>
      </c>
      <c r="J63" s="17">
        <f t="shared" si="6"/>
        <v>2150</v>
      </c>
      <c r="K63" s="16"/>
      <c r="L63" s="17">
        <f t="shared" si="7"/>
        <v>0</v>
      </c>
    </row>
    <row r="64" spans="1:12" x14ac:dyDescent="0.25">
      <c r="A64" s="9" t="s">
        <v>18</v>
      </c>
      <c r="B64" s="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4"/>
        <v>0</v>
      </c>
      <c r="I64" s="10">
        <f t="shared" si="5"/>
        <v>1</v>
      </c>
      <c r="J64" s="17">
        <f t="shared" si="6"/>
        <v>2000</v>
      </c>
      <c r="K64" s="16"/>
      <c r="L64" s="17">
        <f t="shared" si="7"/>
        <v>0</v>
      </c>
    </row>
    <row r="65" spans="1:12" x14ac:dyDescent="0.25">
      <c r="A65" s="9" t="s">
        <v>41</v>
      </c>
      <c r="B65" s="9" t="s">
        <v>142</v>
      </c>
      <c r="C65" s="9">
        <v>120</v>
      </c>
      <c r="D65" s="9">
        <v>193.75200000000001</v>
      </c>
      <c r="E65" s="9">
        <v>111.91200000000001</v>
      </c>
      <c r="F65" s="9" t="s">
        <v>10</v>
      </c>
      <c r="G65" s="9">
        <v>111.91</v>
      </c>
      <c r="H65" s="9">
        <f t="shared" si="4"/>
        <v>2.0000000000095497E-3</v>
      </c>
      <c r="I65" s="10">
        <f t="shared" si="5"/>
        <v>0.99998212881549775</v>
      </c>
      <c r="J65" s="17">
        <f t="shared" si="6"/>
        <v>21682.786319999999</v>
      </c>
      <c r="K65" s="16"/>
      <c r="L65" s="17">
        <f t="shared" si="7"/>
        <v>0</v>
      </c>
    </row>
    <row r="66" spans="1:12" x14ac:dyDescent="0.25">
      <c r="A66" s="9" t="s">
        <v>41</v>
      </c>
      <c r="B66" s="9" t="s">
        <v>143</v>
      </c>
      <c r="C66" s="9">
        <v>124</v>
      </c>
      <c r="D66" s="9">
        <v>193.75200000000001</v>
      </c>
      <c r="E66" s="9">
        <v>123.14</v>
      </c>
      <c r="F66" s="9" t="s">
        <v>10</v>
      </c>
      <c r="G66" s="9">
        <v>123.14</v>
      </c>
      <c r="H66" s="9">
        <f t="shared" si="4"/>
        <v>0</v>
      </c>
      <c r="I66" s="10">
        <f t="shared" si="5"/>
        <v>1</v>
      </c>
      <c r="J66" s="17">
        <f t="shared" si="6"/>
        <v>23858.621280000003</v>
      </c>
      <c r="K66" s="16"/>
      <c r="L66" s="17">
        <f t="shared" si="7"/>
        <v>0</v>
      </c>
    </row>
    <row r="67" spans="1:12" x14ac:dyDescent="0.25">
      <c r="A67" s="9" t="s">
        <v>41</v>
      </c>
      <c r="B67" s="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f t="shared" si="4"/>
        <v>1.9999999999953388E-3</v>
      </c>
      <c r="I67" s="10">
        <f t="shared" si="5"/>
        <v>0.99996810309081052</v>
      </c>
      <c r="J67" s="17">
        <f t="shared" si="6"/>
        <v>12148.250400000001</v>
      </c>
      <c r="K67" s="16"/>
      <c r="L67" s="17">
        <f t="shared" si="7"/>
        <v>0</v>
      </c>
    </row>
    <row r="68" spans="1:12" x14ac:dyDescent="0.25">
      <c r="A68" s="9" t="s">
        <v>41</v>
      </c>
      <c r="B68" s="9" t="s">
        <v>145</v>
      </c>
      <c r="C68" s="9">
        <v>133</v>
      </c>
      <c r="D68" s="9">
        <v>65.599999999999994</v>
      </c>
      <c r="E68" s="9">
        <v>30.49</v>
      </c>
      <c r="F68" s="9" t="s">
        <v>19</v>
      </c>
      <c r="G68" s="9">
        <v>30.49</v>
      </c>
      <c r="H68" s="9">
        <f t="shared" ref="H68:H99" si="8">E68-G68</f>
        <v>0</v>
      </c>
      <c r="I68" s="10">
        <f t="shared" ref="I68:I99" si="9">G68/E68</f>
        <v>1</v>
      </c>
      <c r="J68" s="17">
        <f t="shared" ref="J68:J99" si="10">D68*G68</f>
        <v>2000.1439999999998</v>
      </c>
      <c r="K68" s="16"/>
      <c r="L68" s="17">
        <f t="shared" ref="L68:L99" si="11">D68*E68*K68</f>
        <v>0</v>
      </c>
    </row>
    <row r="69" spans="1:12" x14ac:dyDescent="0.25">
      <c r="A69" s="9" t="s">
        <v>41</v>
      </c>
      <c r="B69" s="9" t="s">
        <v>146</v>
      </c>
      <c r="C69" s="9">
        <v>137</v>
      </c>
      <c r="D69" s="9">
        <v>65.599999999999994</v>
      </c>
      <c r="E69" s="9">
        <v>46.88</v>
      </c>
      <c r="F69" s="9" t="s">
        <v>19</v>
      </c>
      <c r="G69" s="9">
        <v>46.88</v>
      </c>
      <c r="H69" s="9">
        <f t="shared" si="8"/>
        <v>0</v>
      </c>
      <c r="I69" s="10">
        <f t="shared" si="9"/>
        <v>1</v>
      </c>
      <c r="J69" s="17">
        <f t="shared" si="10"/>
        <v>3075.328</v>
      </c>
      <c r="K69" s="16"/>
      <c r="L69" s="17">
        <f t="shared" si="11"/>
        <v>0</v>
      </c>
    </row>
    <row r="70" spans="1:12" x14ac:dyDescent="0.25">
      <c r="A70" s="9" t="s">
        <v>41</v>
      </c>
      <c r="B70" s="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8"/>
        <v>0</v>
      </c>
      <c r="I70" s="10">
        <f t="shared" si="9"/>
        <v>1</v>
      </c>
      <c r="J70" s="17">
        <f t="shared" si="10"/>
        <v>184.06440000000001</v>
      </c>
      <c r="K70" s="16"/>
      <c r="L70" s="17">
        <f t="shared" si="11"/>
        <v>0</v>
      </c>
    </row>
    <row r="71" spans="1:12" x14ac:dyDescent="0.25">
      <c r="A71" s="9" t="s">
        <v>41</v>
      </c>
      <c r="B71" s="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177.42</v>
      </c>
      <c r="H71" s="9">
        <f t="shared" si="8"/>
        <v>0</v>
      </c>
      <c r="I71" s="10">
        <f t="shared" si="9"/>
        <v>1</v>
      </c>
      <c r="J71" s="17">
        <f t="shared" si="10"/>
        <v>1909.0391999999999</v>
      </c>
      <c r="K71" s="16"/>
      <c r="L71" s="17">
        <f t="shared" si="11"/>
        <v>0</v>
      </c>
    </row>
    <row r="72" spans="1:12" x14ac:dyDescent="0.25">
      <c r="A72" s="9" t="s">
        <v>41</v>
      </c>
      <c r="B72" s="9" t="s">
        <v>148</v>
      </c>
      <c r="C72" s="9">
        <v>142</v>
      </c>
      <c r="D72" s="9">
        <v>139.93199999999999</v>
      </c>
      <c r="E72" s="9">
        <v>60.55</v>
      </c>
      <c r="F72" s="9" t="s">
        <v>10</v>
      </c>
      <c r="G72" s="9">
        <v>60.55</v>
      </c>
      <c r="H72" s="9">
        <f t="shared" si="8"/>
        <v>0</v>
      </c>
      <c r="I72" s="10">
        <f t="shared" si="9"/>
        <v>1</v>
      </c>
      <c r="J72" s="17">
        <f t="shared" si="10"/>
        <v>8472.882599999999</v>
      </c>
      <c r="K72" s="16"/>
      <c r="L72" s="17">
        <f t="shared" si="11"/>
        <v>0</v>
      </c>
    </row>
    <row r="73" spans="1:12" x14ac:dyDescent="0.25">
      <c r="A73" s="9" t="s">
        <v>41</v>
      </c>
      <c r="B73" s="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f t="shared" si="8"/>
        <v>0</v>
      </c>
      <c r="I73" s="10">
        <f t="shared" si="9"/>
        <v>1</v>
      </c>
      <c r="J73" s="17">
        <f t="shared" si="10"/>
        <v>23335.060319999997</v>
      </c>
      <c r="K73" s="16"/>
      <c r="L73" s="17">
        <f t="shared" si="11"/>
        <v>0</v>
      </c>
    </row>
    <row r="74" spans="1:12" x14ac:dyDescent="0.25">
      <c r="A74" s="9" t="s">
        <v>41</v>
      </c>
      <c r="B74" s="9" t="s">
        <v>150</v>
      </c>
      <c r="C74" s="9">
        <v>147</v>
      </c>
      <c r="D74" s="9">
        <v>193.75200000000001</v>
      </c>
      <c r="E74" s="9">
        <v>165.15100000000001</v>
      </c>
      <c r="F74" s="9" t="s">
        <v>10</v>
      </c>
      <c r="G74" s="9">
        <v>165.15</v>
      </c>
      <c r="H74" s="9">
        <f t="shared" si="8"/>
        <v>1.0000000000047748E-3</v>
      </c>
      <c r="I74" s="10">
        <f t="shared" si="9"/>
        <v>0.99999394493524107</v>
      </c>
      <c r="J74" s="17">
        <f t="shared" si="10"/>
        <v>31998.142800000001</v>
      </c>
      <c r="K74" s="16"/>
      <c r="L74" s="17">
        <f t="shared" si="11"/>
        <v>0</v>
      </c>
    </row>
    <row r="75" spans="1:12" x14ac:dyDescent="0.25">
      <c r="A75" s="9" t="s">
        <v>18</v>
      </c>
      <c r="B75" s="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8"/>
        <v>0</v>
      </c>
      <c r="I75" s="10">
        <f t="shared" si="9"/>
        <v>1</v>
      </c>
      <c r="J75" s="17">
        <f t="shared" si="10"/>
        <v>13000</v>
      </c>
      <c r="K75" s="16"/>
      <c r="L75" s="17">
        <f t="shared" si="11"/>
        <v>0</v>
      </c>
    </row>
    <row r="76" spans="1:12" x14ac:dyDescent="0.25">
      <c r="A76" s="9" t="s">
        <v>41</v>
      </c>
      <c r="B76" s="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f t="shared" si="8"/>
        <v>2.0000000000024443E-3</v>
      </c>
      <c r="I76" s="10">
        <f t="shared" si="9"/>
        <v>0.99996756511303553</v>
      </c>
      <c r="J76" s="17">
        <f t="shared" si="10"/>
        <v>8628.2071199999991</v>
      </c>
      <c r="K76" s="16"/>
      <c r="L76" s="17">
        <f t="shared" si="11"/>
        <v>0</v>
      </c>
    </row>
    <row r="77" spans="1:12" x14ac:dyDescent="0.25">
      <c r="A77" s="9" t="s">
        <v>41</v>
      </c>
      <c r="B77" s="9" t="s">
        <v>153</v>
      </c>
      <c r="C77" s="9">
        <v>152</v>
      </c>
      <c r="D77" s="9">
        <v>139.93199999999999</v>
      </c>
      <c r="E77" s="9">
        <v>175.88300000000001</v>
      </c>
      <c r="F77" s="9" t="s">
        <v>10</v>
      </c>
      <c r="G77" s="9">
        <v>175.88</v>
      </c>
      <c r="H77" s="9">
        <f t="shared" si="8"/>
        <v>3.0000000000143245E-3</v>
      </c>
      <c r="I77" s="10">
        <f t="shared" si="9"/>
        <v>0.99998294320656334</v>
      </c>
      <c r="J77" s="17">
        <f t="shared" si="10"/>
        <v>24611.240159999998</v>
      </c>
      <c r="K77" s="16"/>
      <c r="L77" s="17">
        <f t="shared" si="11"/>
        <v>0</v>
      </c>
    </row>
    <row r="78" spans="1:12" x14ac:dyDescent="0.25">
      <c r="A78" s="9" t="s">
        <v>41</v>
      </c>
      <c r="B78" s="9" t="s">
        <v>154</v>
      </c>
      <c r="C78" s="9">
        <v>156</v>
      </c>
      <c r="D78" s="9">
        <v>193.75200000000001</v>
      </c>
      <c r="E78" s="9">
        <v>136.66999999999999</v>
      </c>
      <c r="F78" s="9" t="s">
        <v>10</v>
      </c>
      <c r="G78" s="9">
        <v>136.66999999999999</v>
      </c>
      <c r="H78" s="9">
        <f t="shared" si="8"/>
        <v>0</v>
      </c>
      <c r="I78" s="10">
        <f t="shared" si="9"/>
        <v>1</v>
      </c>
      <c r="J78" s="17">
        <f t="shared" si="10"/>
        <v>26480.08584</v>
      </c>
      <c r="K78" s="16"/>
      <c r="L78" s="17">
        <f t="shared" si="11"/>
        <v>0</v>
      </c>
    </row>
    <row r="79" spans="1:12" x14ac:dyDescent="0.25">
      <c r="A79" s="9" t="s">
        <v>41</v>
      </c>
      <c r="B79" s="9" t="s">
        <v>155</v>
      </c>
      <c r="C79" s="9">
        <v>160</v>
      </c>
      <c r="D79" s="9">
        <v>139.93199999999999</v>
      </c>
      <c r="E79" s="9">
        <v>8.8699999999999992</v>
      </c>
      <c r="F79" s="9" t="s">
        <v>10</v>
      </c>
      <c r="G79" s="9">
        <v>8.8699999999999992</v>
      </c>
      <c r="H79" s="9">
        <f t="shared" si="8"/>
        <v>0</v>
      </c>
      <c r="I79" s="10">
        <f t="shared" si="9"/>
        <v>1</v>
      </c>
      <c r="J79" s="17">
        <f t="shared" si="10"/>
        <v>1241.1968399999998</v>
      </c>
      <c r="K79" s="16"/>
      <c r="L79" s="17">
        <f t="shared" si="11"/>
        <v>0</v>
      </c>
    </row>
    <row r="80" spans="1:12" x14ac:dyDescent="0.25">
      <c r="A80" s="9" t="s">
        <v>41</v>
      </c>
      <c r="B80" s="9" t="s">
        <v>156</v>
      </c>
      <c r="C80" s="9">
        <v>161</v>
      </c>
      <c r="D80" s="9">
        <v>139.93199999999999</v>
      </c>
      <c r="E80" s="9">
        <v>36.94</v>
      </c>
      <c r="F80" s="9" t="s">
        <v>10</v>
      </c>
      <c r="G80" s="9">
        <v>36.94</v>
      </c>
      <c r="H80" s="9">
        <f t="shared" si="8"/>
        <v>0</v>
      </c>
      <c r="I80" s="10">
        <f t="shared" si="9"/>
        <v>1</v>
      </c>
      <c r="J80" s="17">
        <f t="shared" si="10"/>
        <v>5169.0880799999995</v>
      </c>
      <c r="K80" s="16"/>
      <c r="L80" s="17">
        <f t="shared" si="11"/>
        <v>0</v>
      </c>
    </row>
    <row r="81" spans="1:12" x14ac:dyDescent="0.25">
      <c r="A81" s="9" t="s">
        <v>41</v>
      </c>
      <c r="B81" s="9" t="s">
        <v>157</v>
      </c>
      <c r="C81" s="9">
        <v>165</v>
      </c>
      <c r="D81" s="9">
        <v>193.75200000000001</v>
      </c>
      <c r="E81" s="9">
        <v>112.48</v>
      </c>
      <c r="F81" s="9" t="s">
        <v>10</v>
      </c>
      <c r="G81" s="9">
        <v>112.48</v>
      </c>
      <c r="H81" s="9">
        <f t="shared" si="8"/>
        <v>0</v>
      </c>
      <c r="I81" s="10">
        <f t="shared" si="9"/>
        <v>1</v>
      </c>
      <c r="J81" s="17">
        <f t="shared" si="10"/>
        <v>21793.224960000003</v>
      </c>
      <c r="K81" s="16"/>
      <c r="L81" s="17">
        <f t="shared" si="11"/>
        <v>0</v>
      </c>
    </row>
    <row r="82" spans="1:12" x14ac:dyDescent="0.25">
      <c r="A82" s="9" t="s">
        <v>38</v>
      </c>
      <c r="B82" s="9" t="s">
        <v>158</v>
      </c>
      <c r="C82" s="9">
        <v>168</v>
      </c>
      <c r="D82" s="9">
        <v>215.28</v>
      </c>
      <c r="E82" s="9">
        <v>118.151</v>
      </c>
      <c r="F82" s="9" t="s">
        <v>10</v>
      </c>
      <c r="G82" s="9">
        <v>118.15</v>
      </c>
      <c r="H82" s="9">
        <f t="shared" si="8"/>
        <v>9.9999999999056399E-4</v>
      </c>
      <c r="I82" s="10">
        <f t="shared" si="9"/>
        <v>0.99999153625445414</v>
      </c>
      <c r="J82" s="17">
        <f t="shared" si="10"/>
        <v>25435.332000000002</v>
      </c>
      <c r="K82" s="16"/>
      <c r="L82" s="17">
        <f t="shared" si="11"/>
        <v>0</v>
      </c>
    </row>
    <row r="83" spans="1:12" x14ac:dyDescent="0.25">
      <c r="A83" s="9" t="s">
        <v>38</v>
      </c>
      <c r="B83" s="9" t="s">
        <v>159</v>
      </c>
      <c r="C83" s="9">
        <v>170</v>
      </c>
      <c r="D83" s="9">
        <v>215.28</v>
      </c>
      <c r="E83" s="9">
        <v>28.587</v>
      </c>
      <c r="F83" s="9" t="s">
        <v>10</v>
      </c>
      <c r="G83" s="9">
        <v>28.59</v>
      </c>
      <c r="H83" s="9">
        <f t="shared" si="8"/>
        <v>-3.0000000000001137E-3</v>
      </c>
      <c r="I83" s="10">
        <f t="shared" si="9"/>
        <v>1.0001049428061706</v>
      </c>
      <c r="J83" s="17">
        <f t="shared" si="10"/>
        <v>6154.8552</v>
      </c>
      <c r="K83" s="16"/>
      <c r="L83" s="17">
        <f t="shared" si="11"/>
        <v>0</v>
      </c>
    </row>
    <row r="84" spans="1:12" x14ac:dyDescent="0.25">
      <c r="A84" s="9" t="s">
        <v>38</v>
      </c>
      <c r="B84" s="9" t="s">
        <v>160</v>
      </c>
      <c r="C84" s="9">
        <v>173</v>
      </c>
      <c r="D84" s="9">
        <v>107.64</v>
      </c>
      <c r="E84" s="9">
        <v>15.077999999999999</v>
      </c>
      <c r="F84" s="9" t="s">
        <v>10</v>
      </c>
      <c r="G84" s="9">
        <v>15.08</v>
      </c>
      <c r="H84" s="9">
        <f t="shared" si="8"/>
        <v>-2.0000000000006679E-3</v>
      </c>
      <c r="I84" s="10">
        <f t="shared" si="9"/>
        <v>1.0001326435866826</v>
      </c>
      <c r="J84" s="17">
        <f t="shared" si="10"/>
        <v>1623.2112</v>
      </c>
      <c r="K84" s="16"/>
      <c r="L84" s="17">
        <f t="shared" si="11"/>
        <v>0</v>
      </c>
    </row>
    <row r="85" spans="1:12" x14ac:dyDescent="0.25">
      <c r="A85" s="9" t="s">
        <v>38</v>
      </c>
      <c r="B85" s="9" t="s">
        <v>161</v>
      </c>
      <c r="C85" s="9">
        <v>174</v>
      </c>
      <c r="D85" s="9">
        <v>215.28</v>
      </c>
      <c r="E85" s="9">
        <v>70.811999999999998</v>
      </c>
      <c r="F85" s="9" t="s">
        <v>10</v>
      </c>
      <c r="G85" s="9">
        <v>70.81</v>
      </c>
      <c r="H85" s="9">
        <f t="shared" si="8"/>
        <v>1.9999999999953388E-3</v>
      </c>
      <c r="I85" s="10">
        <f t="shared" si="9"/>
        <v>0.99997175619951428</v>
      </c>
      <c r="J85" s="17">
        <f t="shared" si="10"/>
        <v>15243.9768</v>
      </c>
      <c r="K85" s="16"/>
      <c r="L85" s="17">
        <f t="shared" si="11"/>
        <v>0</v>
      </c>
    </row>
    <row r="86" spans="1:12" x14ac:dyDescent="0.25">
      <c r="A86" s="9" t="s">
        <v>38</v>
      </c>
      <c r="B86" s="9" t="s">
        <v>162</v>
      </c>
      <c r="C86" s="9">
        <v>178</v>
      </c>
      <c r="D86" s="9">
        <v>107.64</v>
      </c>
      <c r="E86" s="9">
        <v>15.087</v>
      </c>
      <c r="F86" s="9" t="s">
        <v>10</v>
      </c>
      <c r="G86" s="9">
        <v>15.09</v>
      </c>
      <c r="H86" s="9">
        <f t="shared" si="8"/>
        <v>-3.0000000000001137E-3</v>
      </c>
      <c r="I86" s="10">
        <f t="shared" si="9"/>
        <v>1.0001988466892027</v>
      </c>
      <c r="J86" s="17">
        <f t="shared" si="10"/>
        <v>1624.2875999999999</v>
      </c>
      <c r="K86" s="16"/>
      <c r="L86" s="17">
        <f t="shared" si="11"/>
        <v>0</v>
      </c>
    </row>
    <row r="87" spans="1:12" x14ac:dyDescent="0.25">
      <c r="A87" s="9" t="s">
        <v>38</v>
      </c>
      <c r="B87" s="9" t="s">
        <v>163</v>
      </c>
      <c r="C87" s="9">
        <v>180</v>
      </c>
      <c r="D87" s="9">
        <v>200</v>
      </c>
      <c r="E87" s="9">
        <v>30</v>
      </c>
      <c r="F87" s="9" t="s">
        <v>13</v>
      </c>
      <c r="G87" s="9">
        <v>18</v>
      </c>
      <c r="H87" s="9">
        <f t="shared" si="8"/>
        <v>12</v>
      </c>
      <c r="I87" s="10">
        <f t="shared" si="9"/>
        <v>0.6</v>
      </c>
      <c r="J87" s="17">
        <f t="shared" si="10"/>
        <v>3600</v>
      </c>
      <c r="K87" s="16"/>
      <c r="L87" s="17">
        <f t="shared" si="11"/>
        <v>0</v>
      </c>
    </row>
    <row r="88" spans="1:12" x14ac:dyDescent="0.25">
      <c r="A88" s="9" t="s">
        <v>21</v>
      </c>
      <c r="B88" s="9" t="s">
        <v>164</v>
      </c>
      <c r="C88" s="9">
        <v>183</v>
      </c>
      <c r="D88" s="9">
        <v>215.28</v>
      </c>
      <c r="E88" s="9">
        <v>29.914999999999999</v>
      </c>
      <c r="F88" s="9" t="s">
        <v>10</v>
      </c>
      <c r="G88" s="9">
        <v>29.92</v>
      </c>
      <c r="H88" s="9">
        <f t="shared" si="8"/>
        <v>-5.000000000002558E-3</v>
      </c>
      <c r="I88" s="10">
        <f t="shared" si="9"/>
        <v>1.0001671402306536</v>
      </c>
      <c r="J88" s="17">
        <f t="shared" si="10"/>
        <v>6441.1776</v>
      </c>
      <c r="K88" s="16"/>
      <c r="L88" s="17">
        <f t="shared" si="11"/>
        <v>0</v>
      </c>
    </row>
    <row r="89" spans="1:12" x14ac:dyDescent="0.25">
      <c r="A89" s="9" t="s">
        <v>21</v>
      </c>
      <c r="B89" s="9" t="s">
        <v>165</v>
      </c>
      <c r="C89" s="9">
        <v>185</v>
      </c>
      <c r="D89" s="9">
        <v>96.88</v>
      </c>
      <c r="E89" s="9">
        <v>34.380000000000003</v>
      </c>
      <c r="F89" s="9" t="s">
        <v>10</v>
      </c>
      <c r="G89" s="9">
        <v>34.380000000000003</v>
      </c>
      <c r="H89" s="9">
        <f t="shared" si="8"/>
        <v>0</v>
      </c>
      <c r="I89" s="10">
        <f t="shared" si="9"/>
        <v>1</v>
      </c>
      <c r="J89" s="17">
        <f t="shared" si="10"/>
        <v>3330.7344000000003</v>
      </c>
      <c r="K89" s="16"/>
      <c r="L89" s="17">
        <f t="shared" si="11"/>
        <v>0</v>
      </c>
    </row>
    <row r="90" spans="1:12" x14ac:dyDescent="0.25">
      <c r="A90" s="9" t="s">
        <v>21</v>
      </c>
      <c r="B90" s="9" t="s">
        <v>326</v>
      </c>
      <c r="C90" s="9">
        <v>186</v>
      </c>
      <c r="D90" s="9">
        <v>16.149999999999999</v>
      </c>
      <c r="E90" s="9">
        <v>362.31900000000002</v>
      </c>
      <c r="F90" s="9" t="s">
        <v>10</v>
      </c>
      <c r="G90" s="9">
        <v>362.32</v>
      </c>
      <c r="H90" s="9">
        <f t="shared" si="8"/>
        <v>-9.9999999997635314E-4</v>
      </c>
      <c r="I90" s="10">
        <f t="shared" si="9"/>
        <v>1.0000027599987855</v>
      </c>
      <c r="J90" s="17">
        <f t="shared" si="10"/>
        <v>5851.4679999999989</v>
      </c>
      <c r="K90" s="16"/>
      <c r="L90" s="17">
        <f t="shared" si="11"/>
        <v>0</v>
      </c>
    </row>
    <row r="91" spans="1:12" x14ac:dyDescent="0.25">
      <c r="A91" s="9" t="s">
        <v>21</v>
      </c>
      <c r="B91" s="9" t="s">
        <v>327</v>
      </c>
      <c r="C91" s="9">
        <v>190</v>
      </c>
      <c r="D91" s="9">
        <v>32.292000000000002</v>
      </c>
      <c r="E91" s="9">
        <v>362.31900000000002</v>
      </c>
      <c r="F91" s="9" t="s">
        <v>10</v>
      </c>
      <c r="G91" s="9">
        <v>362.32</v>
      </c>
      <c r="H91" s="9">
        <f t="shared" si="8"/>
        <v>-9.9999999997635314E-4</v>
      </c>
      <c r="I91" s="10">
        <f t="shared" si="9"/>
        <v>1.0000027599987855</v>
      </c>
      <c r="J91" s="17">
        <f t="shared" si="10"/>
        <v>11700.03744</v>
      </c>
      <c r="K91" s="16"/>
      <c r="L91" s="17">
        <f t="shared" si="11"/>
        <v>0</v>
      </c>
    </row>
    <row r="92" spans="1:12" x14ac:dyDescent="0.25">
      <c r="A92" s="9" t="s">
        <v>21</v>
      </c>
      <c r="B92" s="9" t="s">
        <v>170</v>
      </c>
      <c r="C92" s="9">
        <v>192</v>
      </c>
      <c r="D92" s="9">
        <v>48.438000000000002</v>
      </c>
      <c r="E92" s="9">
        <v>508.3612</v>
      </c>
      <c r="F92" s="9" t="s">
        <v>10</v>
      </c>
      <c r="G92" s="9">
        <v>508.36</v>
      </c>
      <c r="H92" s="9">
        <f t="shared" si="8"/>
        <v>1.1999999999829924E-3</v>
      </c>
      <c r="I92" s="10">
        <f t="shared" si="9"/>
        <v>0.9999976394736656</v>
      </c>
      <c r="J92" s="17">
        <f t="shared" si="10"/>
        <v>24623.941680000004</v>
      </c>
      <c r="K92" s="16"/>
      <c r="L92" s="17">
        <f t="shared" si="11"/>
        <v>0</v>
      </c>
    </row>
    <row r="93" spans="1:12" x14ac:dyDescent="0.25">
      <c r="A93" s="9" t="s">
        <v>21</v>
      </c>
      <c r="B93" s="9" t="s">
        <v>171</v>
      </c>
      <c r="C93" s="9">
        <v>193</v>
      </c>
      <c r="D93" s="9">
        <v>16.149999999999999</v>
      </c>
      <c r="E93" s="9">
        <v>508.3612</v>
      </c>
      <c r="F93" s="9" t="s">
        <v>10</v>
      </c>
      <c r="G93" s="9">
        <v>508.36</v>
      </c>
      <c r="H93" s="9">
        <f t="shared" si="8"/>
        <v>1.1999999999829924E-3</v>
      </c>
      <c r="I93" s="10">
        <f t="shared" si="9"/>
        <v>0.9999976394736656</v>
      </c>
      <c r="J93" s="17">
        <f t="shared" si="10"/>
        <v>8210.0139999999992</v>
      </c>
      <c r="K93" s="16"/>
      <c r="L93" s="17">
        <f t="shared" si="11"/>
        <v>0</v>
      </c>
    </row>
    <row r="94" spans="1:12" x14ac:dyDescent="0.25">
      <c r="A94" s="9" t="s">
        <v>21</v>
      </c>
      <c r="B94" s="9" t="s">
        <v>172</v>
      </c>
      <c r="C94" s="9">
        <v>194</v>
      </c>
      <c r="D94" s="9">
        <v>26.91</v>
      </c>
      <c r="E94" s="9">
        <v>508.3612</v>
      </c>
      <c r="F94" s="9" t="s">
        <v>10</v>
      </c>
      <c r="G94" s="9">
        <v>508.36</v>
      </c>
      <c r="H94" s="9">
        <f t="shared" si="8"/>
        <v>1.1999999999829924E-3</v>
      </c>
      <c r="I94" s="10">
        <f t="shared" si="9"/>
        <v>0.9999976394736656</v>
      </c>
      <c r="J94" s="17">
        <f t="shared" si="10"/>
        <v>13679.9676</v>
      </c>
      <c r="K94" s="16"/>
      <c r="L94" s="17">
        <f t="shared" si="11"/>
        <v>0</v>
      </c>
    </row>
    <row r="95" spans="1:12" x14ac:dyDescent="0.25">
      <c r="A95" s="9" t="s">
        <v>22</v>
      </c>
      <c r="B95" s="9" t="s">
        <v>173</v>
      </c>
      <c r="C95" s="9">
        <v>215</v>
      </c>
      <c r="D95" s="9">
        <v>301.392</v>
      </c>
      <c r="E95" s="9">
        <v>17.75</v>
      </c>
      <c r="F95" s="9" t="s">
        <v>10</v>
      </c>
      <c r="G95" s="9">
        <v>17.75</v>
      </c>
      <c r="H95" s="9">
        <f t="shared" si="8"/>
        <v>0</v>
      </c>
      <c r="I95" s="10">
        <f t="shared" si="9"/>
        <v>1</v>
      </c>
      <c r="J95" s="17">
        <f t="shared" si="10"/>
        <v>5349.7079999999996</v>
      </c>
      <c r="K95" s="16"/>
      <c r="L95" s="17">
        <f t="shared" si="11"/>
        <v>0</v>
      </c>
    </row>
    <row r="96" spans="1:12" x14ac:dyDescent="0.25">
      <c r="A96" s="9" t="s">
        <v>22</v>
      </c>
      <c r="B96" s="9" t="s">
        <v>232</v>
      </c>
      <c r="C96" s="9">
        <v>217</v>
      </c>
      <c r="D96" s="9">
        <v>450</v>
      </c>
      <c r="E96" s="9">
        <v>2</v>
      </c>
      <c r="F96" s="9" t="s">
        <v>13</v>
      </c>
      <c r="G96" s="9">
        <v>2</v>
      </c>
      <c r="H96" s="9">
        <f t="shared" si="8"/>
        <v>0</v>
      </c>
      <c r="I96" s="10">
        <f t="shared" si="9"/>
        <v>1</v>
      </c>
      <c r="J96" s="17">
        <f t="shared" si="10"/>
        <v>900</v>
      </c>
      <c r="K96" s="16"/>
      <c r="L96" s="17">
        <f t="shared" si="11"/>
        <v>0</v>
      </c>
    </row>
    <row r="97" spans="1:12" x14ac:dyDescent="0.25">
      <c r="A97" s="9" t="s">
        <v>22</v>
      </c>
      <c r="B97" s="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12</v>
      </c>
      <c r="H97" s="9">
        <f t="shared" si="8"/>
        <v>3</v>
      </c>
      <c r="I97" s="10">
        <f t="shared" si="9"/>
        <v>0.8</v>
      </c>
      <c r="J97" s="17">
        <f t="shared" si="10"/>
        <v>4200</v>
      </c>
      <c r="K97" s="16"/>
      <c r="L97" s="17">
        <f t="shared" si="11"/>
        <v>0</v>
      </c>
    </row>
    <row r="98" spans="1:12" x14ac:dyDescent="0.25">
      <c r="A98" s="9" t="s">
        <v>22</v>
      </c>
      <c r="B98" s="9" t="s">
        <v>175</v>
      </c>
      <c r="C98" s="9">
        <v>219</v>
      </c>
      <c r="D98" s="9">
        <v>82</v>
      </c>
      <c r="E98" s="9">
        <v>46.4</v>
      </c>
      <c r="F98" s="9" t="s">
        <v>19</v>
      </c>
      <c r="G98" s="9">
        <v>46.4</v>
      </c>
      <c r="H98" s="9">
        <f t="shared" si="8"/>
        <v>0</v>
      </c>
      <c r="I98" s="10">
        <f t="shared" si="9"/>
        <v>1</v>
      </c>
      <c r="J98" s="17">
        <f t="shared" si="10"/>
        <v>3804.7999999999997</v>
      </c>
      <c r="K98" s="16"/>
      <c r="L98" s="17">
        <f t="shared" si="11"/>
        <v>0</v>
      </c>
    </row>
    <row r="99" spans="1:12" x14ac:dyDescent="0.25">
      <c r="A99" s="9" t="s">
        <v>22</v>
      </c>
      <c r="B99" s="9" t="s">
        <v>176</v>
      </c>
      <c r="C99" s="9">
        <v>220</v>
      </c>
      <c r="D99" s="9">
        <v>32.799999999999997</v>
      </c>
      <c r="E99" s="9">
        <v>103.53</v>
      </c>
      <c r="F99" s="9" t="s">
        <v>19</v>
      </c>
      <c r="G99" s="9">
        <v>103.53</v>
      </c>
      <c r="H99" s="9">
        <f t="shared" si="8"/>
        <v>0</v>
      </c>
      <c r="I99" s="10">
        <f t="shared" si="9"/>
        <v>1</v>
      </c>
      <c r="J99" s="17">
        <f t="shared" si="10"/>
        <v>3395.7839999999997</v>
      </c>
      <c r="K99" s="16"/>
      <c r="L99" s="17">
        <f t="shared" si="11"/>
        <v>0</v>
      </c>
    </row>
    <row r="100" spans="1:12" x14ac:dyDescent="0.25">
      <c r="A100" s="9" t="s">
        <v>22</v>
      </c>
      <c r="B100" s="9" t="s">
        <v>177</v>
      </c>
      <c r="C100" s="9">
        <v>221</v>
      </c>
      <c r="D100" s="9">
        <v>131.19999999999999</v>
      </c>
      <c r="E100" s="9">
        <v>23.07</v>
      </c>
      <c r="F100" s="9" t="s">
        <v>19</v>
      </c>
      <c r="G100" s="9">
        <v>23.07</v>
      </c>
      <c r="H100" s="9">
        <f t="shared" ref="H100:H131" si="12">E100-G100</f>
        <v>0</v>
      </c>
      <c r="I100" s="10">
        <f t="shared" ref="I100:I131" si="13">G100/E100</f>
        <v>1</v>
      </c>
      <c r="J100" s="17">
        <f t="shared" ref="J100:J131" si="14">D100*G100</f>
        <v>3026.7839999999997</v>
      </c>
      <c r="K100" s="16"/>
      <c r="L100" s="17">
        <f t="shared" ref="L100:L131" si="15">D100*E100*K100</f>
        <v>0</v>
      </c>
    </row>
    <row r="101" spans="1:12" x14ac:dyDescent="0.25">
      <c r="A101" s="9" t="s">
        <v>22</v>
      </c>
      <c r="B101" s="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12"/>
        <v>0</v>
      </c>
      <c r="I101" s="10">
        <f t="shared" si="13"/>
        <v>1</v>
      </c>
      <c r="J101" s="17">
        <f t="shared" si="14"/>
        <v>4000</v>
      </c>
      <c r="K101" s="16"/>
      <c r="L101" s="17">
        <f t="shared" si="15"/>
        <v>0</v>
      </c>
    </row>
    <row r="102" spans="1:12" x14ac:dyDescent="0.25">
      <c r="A102" s="9" t="s">
        <v>22</v>
      </c>
      <c r="B102" s="9" t="s">
        <v>179</v>
      </c>
      <c r="C102" s="9">
        <v>224</v>
      </c>
      <c r="D102" s="9">
        <v>183</v>
      </c>
      <c r="E102" s="9">
        <v>49.52</v>
      </c>
      <c r="F102" s="9" t="s">
        <v>10</v>
      </c>
      <c r="G102" s="9">
        <v>39.619999999999997</v>
      </c>
      <c r="H102" s="9">
        <f t="shared" si="12"/>
        <v>9.9000000000000057</v>
      </c>
      <c r="I102" s="10">
        <f t="shared" si="13"/>
        <v>0.80008077544426481</v>
      </c>
      <c r="J102" s="17">
        <f t="shared" si="14"/>
        <v>7250.4599999999991</v>
      </c>
      <c r="K102" s="16"/>
      <c r="L102" s="17">
        <f t="shared" si="15"/>
        <v>0</v>
      </c>
    </row>
    <row r="103" spans="1:12" x14ac:dyDescent="0.25">
      <c r="A103" s="9" t="s">
        <v>22</v>
      </c>
      <c r="B103" s="9" t="s">
        <v>180</v>
      </c>
      <c r="C103" s="9">
        <v>225</v>
      </c>
      <c r="D103" s="9">
        <v>49.2</v>
      </c>
      <c r="E103" s="9">
        <v>48.42</v>
      </c>
      <c r="F103" s="9" t="s">
        <v>19</v>
      </c>
      <c r="G103" s="9">
        <v>38.74</v>
      </c>
      <c r="H103" s="9">
        <f t="shared" si="12"/>
        <v>9.68</v>
      </c>
      <c r="I103" s="10">
        <f t="shared" si="13"/>
        <v>0.8000826104915324</v>
      </c>
      <c r="J103" s="17">
        <f t="shared" si="14"/>
        <v>1906.0080000000003</v>
      </c>
      <c r="K103" s="16"/>
      <c r="L103" s="17">
        <f t="shared" si="15"/>
        <v>0</v>
      </c>
    </row>
    <row r="104" spans="1:12" x14ac:dyDescent="0.25">
      <c r="A104" s="9" t="s">
        <v>22</v>
      </c>
      <c r="B104" s="9" t="s">
        <v>181</v>
      </c>
      <c r="C104" s="9">
        <v>226</v>
      </c>
      <c r="D104" s="9">
        <v>183</v>
      </c>
      <c r="E104" s="9">
        <v>46</v>
      </c>
      <c r="F104" s="9" t="s">
        <v>10</v>
      </c>
      <c r="G104" s="9">
        <v>36.799999999999997</v>
      </c>
      <c r="H104" s="9">
        <f t="shared" si="12"/>
        <v>9.2000000000000028</v>
      </c>
      <c r="I104" s="10">
        <f t="shared" si="13"/>
        <v>0.79999999999999993</v>
      </c>
      <c r="J104" s="17">
        <f t="shared" si="14"/>
        <v>6734.4</v>
      </c>
      <c r="K104" s="16"/>
      <c r="L104" s="17">
        <f t="shared" si="15"/>
        <v>0</v>
      </c>
    </row>
    <row r="105" spans="1:12" x14ac:dyDescent="0.25">
      <c r="A105" s="9" t="s">
        <v>22</v>
      </c>
      <c r="B105" s="9" t="s">
        <v>182</v>
      </c>
      <c r="C105" s="9">
        <v>227</v>
      </c>
      <c r="D105" s="9">
        <v>49.2</v>
      </c>
      <c r="E105" s="9">
        <v>50.44</v>
      </c>
      <c r="F105" s="9" t="s">
        <v>19</v>
      </c>
      <c r="G105" s="9">
        <v>40.35</v>
      </c>
      <c r="H105" s="9">
        <f t="shared" si="12"/>
        <v>10.089999999999996</v>
      </c>
      <c r="I105" s="10">
        <f t="shared" si="13"/>
        <v>0.79996034892942114</v>
      </c>
      <c r="J105" s="17">
        <f t="shared" si="14"/>
        <v>1985.2200000000003</v>
      </c>
      <c r="K105" s="16"/>
      <c r="L105" s="17">
        <f t="shared" si="15"/>
        <v>0</v>
      </c>
    </row>
    <row r="106" spans="1:12" x14ac:dyDescent="0.25">
      <c r="A106" s="9" t="s">
        <v>22</v>
      </c>
      <c r="B106" s="9" t="s">
        <v>183</v>
      </c>
      <c r="C106" s="9">
        <v>228</v>
      </c>
      <c r="D106" s="9">
        <v>183</v>
      </c>
      <c r="E106" s="9">
        <v>2.5</v>
      </c>
      <c r="F106" s="9" t="s">
        <v>10</v>
      </c>
      <c r="G106" s="9">
        <v>2.5</v>
      </c>
      <c r="H106" s="9">
        <f t="shared" si="12"/>
        <v>0</v>
      </c>
      <c r="I106" s="10">
        <f t="shared" si="13"/>
        <v>1</v>
      </c>
      <c r="J106" s="17">
        <f t="shared" si="14"/>
        <v>457.5</v>
      </c>
      <c r="K106" s="16"/>
      <c r="L106" s="17">
        <f t="shared" si="15"/>
        <v>0</v>
      </c>
    </row>
    <row r="107" spans="1:12" x14ac:dyDescent="0.25">
      <c r="A107" s="9" t="s">
        <v>22</v>
      </c>
      <c r="B107" s="9" t="s">
        <v>184</v>
      </c>
      <c r="C107" s="9">
        <v>229</v>
      </c>
      <c r="D107" s="9">
        <v>49.2</v>
      </c>
      <c r="E107" s="9">
        <v>4.1900000000000004</v>
      </c>
      <c r="F107" s="9" t="s">
        <v>19</v>
      </c>
      <c r="G107" s="9">
        <v>4.1900000000000004</v>
      </c>
      <c r="H107" s="9">
        <f t="shared" si="12"/>
        <v>0</v>
      </c>
      <c r="I107" s="10">
        <f t="shared" si="13"/>
        <v>1</v>
      </c>
      <c r="J107" s="17">
        <f t="shared" si="14"/>
        <v>206.14800000000002</v>
      </c>
      <c r="K107" s="16"/>
      <c r="L107" s="17">
        <f t="shared" si="15"/>
        <v>0</v>
      </c>
    </row>
    <row r="108" spans="1:12" x14ac:dyDescent="0.25">
      <c r="A108" s="9" t="s">
        <v>22</v>
      </c>
      <c r="B108" s="9" t="s">
        <v>185</v>
      </c>
      <c r="C108" s="9">
        <v>230</v>
      </c>
      <c r="D108" s="9">
        <v>183</v>
      </c>
      <c r="E108" s="9">
        <v>4.01</v>
      </c>
      <c r="F108" s="9" t="s">
        <v>10</v>
      </c>
      <c r="G108" s="9">
        <v>4.01</v>
      </c>
      <c r="H108" s="9">
        <f t="shared" si="12"/>
        <v>0</v>
      </c>
      <c r="I108" s="10">
        <f t="shared" si="13"/>
        <v>1</v>
      </c>
      <c r="J108" s="17">
        <f t="shared" si="14"/>
        <v>733.82999999999993</v>
      </c>
      <c r="K108" s="16"/>
      <c r="L108" s="17">
        <f t="shared" si="15"/>
        <v>0</v>
      </c>
    </row>
    <row r="109" spans="1:12" x14ac:dyDescent="0.25">
      <c r="A109" s="9" t="s">
        <v>22</v>
      </c>
      <c r="B109" s="9" t="s">
        <v>186</v>
      </c>
      <c r="C109" s="9">
        <v>231</v>
      </c>
      <c r="D109" s="9">
        <v>49.2</v>
      </c>
      <c r="E109" s="9">
        <v>9.98</v>
      </c>
      <c r="F109" s="9" t="s">
        <v>19</v>
      </c>
      <c r="G109" s="9">
        <v>9.98</v>
      </c>
      <c r="H109" s="9">
        <f t="shared" si="12"/>
        <v>0</v>
      </c>
      <c r="I109" s="10">
        <f t="shared" si="13"/>
        <v>1</v>
      </c>
      <c r="J109" s="17">
        <f t="shared" si="14"/>
        <v>491.01600000000008</v>
      </c>
      <c r="K109" s="16"/>
      <c r="L109" s="17">
        <f t="shared" si="15"/>
        <v>0</v>
      </c>
    </row>
    <row r="110" spans="1:12" x14ac:dyDescent="0.25">
      <c r="A110" s="9" t="s">
        <v>22</v>
      </c>
      <c r="B110" s="9" t="s">
        <v>187</v>
      </c>
      <c r="C110" s="9">
        <v>232</v>
      </c>
      <c r="D110" s="9">
        <v>183</v>
      </c>
      <c r="E110" s="9">
        <v>10.18</v>
      </c>
      <c r="F110" s="9" t="s">
        <v>10</v>
      </c>
      <c r="G110" s="9">
        <v>10.18</v>
      </c>
      <c r="H110" s="9">
        <f t="shared" si="12"/>
        <v>0</v>
      </c>
      <c r="I110" s="10">
        <f t="shared" si="13"/>
        <v>1</v>
      </c>
      <c r="J110" s="17">
        <f t="shared" si="14"/>
        <v>1862.94</v>
      </c>
      <c r="K110" s="16"/>
      <c r="L110" s="17">
        <f t="shared" si="15"/>
        <v>0</v>
      </c>
    </row>
    <row r="111" spans="1:12" x14ac:dyDescent="0.25">
      <c r="A111" s="9" t="s">
        <v>22</v>
      </c>
      <c r="B111" s="9" t="s">
        <v>188</v>
      </c>
      <c r="C111" s="9">
        <v>233</v>
      </c>
      <c r="D111" s="9">
        <v>49.2</v>
      </c>
      <c r="E111" s="9">
        <v>14</v>
      </c>
      <c r="F111" s="9" t="s">
        <v>19</v>
      </c>
      <c r="G111" s="9">
        <v>14</v>
      </c>
      <c r="H111" s="9">
        <f t="shared" si="12"/>
        <v>0</v>
      </c>
      <c r="I111" s="10">
        <f t="shared" si="13"/>
        <v>1</v>
      </c>
      <c r="J111" s="17">
        <f t="shared" si="14"/>
        <v>688.80000000000007</v>
      </c>
      <c r="K111" s="16"/>
      <c r="L111" s="17">
        <f t="shared" si="15"/>
        <v>0</v>
      </c>
    </row>
    <row r="112" spans="1:12" x14ac:dyDescent="0.25">
      <c r="A112" s="9" t="s">
        <v>22</v>
      </c>
      <c r="B112" s="9" t="s">
        <v>189</v>
      </c>
      <c r="C112" s="9">
        <v>234</v>
      </c>
      <c r="D112" s="9">
        <v>183</v>
      </c>
      <c r="E112" s="9">
        <v>11.138</v>
      </c>
      <c r="F112" s="9" t="s">
        <v>10</v>
      </c>
      <c r="G112" s="9">
        <v>11.14</v>
      </c>
      <c r="H112" s="9">
        <f t="shared" si="12"/>
        <v>-2.0000000000006679E-3</v>
      </c>
      <c r="I112" s="10">
        <f t="shared" si="13"/>
        <v>1.0001795654516072</v>
      </c>
      <c r="J112" s="17">
        <f t="shared" si="14"/>
        <v>2038.6200000000001</v>
      </c>
      <c r="K112" s="16"/>
      <c r="L112" s="17">
        <f t="shared" si="15"/>
        <v>0</v>
      </c>
    </row>
    <row r="113" spans="1:12" x14ac:dyDescent="0.25">
      <c r="A113" s="9" t="s">
        <v>22</v>
      </c>
      <c r="B113" s="9" t="s">
        <v>190</v>
      </c>
      <c r="C113" s="9">
        <v>235</v>
      </c>
      <c r="D113" s="9">
        <v>2.5</v>
      </c>
      <c r="E113" s="9">
        <v>1055</v>
      </c>
      <c r="F113" s="9" t="s">
        <v>23</v>
      </c>
      <c r="G113" s="9">
        <v>1055</v>
      </c>
      <c r="H113" s="9">
        <f t="shared" si="12"/>
        <v>0</v>
      </c>
      <c r="I113" s="10">
        <f t="shared" si="13"/>
        <v>1</v>
      </c>
      <c r="J113" s="17">
        <f t="shared" si="14"/>
        <v>2637.5</v>
      </c>
      <c r="K113" s="16"/>
      <c r="L113" s="17">
        <f t="shared" si="15"/>
        <v>0</v>
      </c>
    </row>
    <row r="114" spans="1:12" x14ac:dyDescent="0.25">
      <c r="A114" s="9" t="s">
        <v>22</v>
      </c>
      <c r="B114" s="9" t="s">
        <v>191</v>
      </c>
      <c r="C114" s="9">
        <v>237</v>
      </c>
      <c r="D114" s="9">
        <v>183</v>
      </c>
      <c r="E114" s="9">
        <v>3.41</v>
      </c>
      <c r="F114" s="9" t="s">
        <v>10</v>
      </c>
      <c r="G114" s="9">
        <v>3.07</v>
      </c>
      <c r="H114" s="9">
        <f t="shared" si="12"/>
        <v>0.3400000000000003</v>
      </c>
      <c r="I114" s="10">
        <f t="shared" si="13"/>
        <v>0.90029325513196468</v>
      </c>
      <c r="J114" s="17">
        <f t="shared" si="14"/>
        <v>561.80999999999995</v>
      </c>
      <c r="K114" s="16"/>
      <c r="L114" s="17">
        <f t="shared" si="15"/>
        <v>0</v>
      </c>
    </row>
    <row r="115" spans="1:12" x14ac:dyDescent="0.25">
      <c r="A115" s="9" t="s">
        <v>22</v>
      </c>
      <c r="B115" s="9" t="s">
        <v>192</v>
      </c>
      <c r="C115" s="9">
        <v>238</v>
      </c>
      <c r="D115" s="9">
        <v>183</v>
      </c>
      <c r="E115" s="9">
        <v>17.34</v>
      </c>
      <c r="F115" s="9" t="s">
        <v>10</v>
      </c>
      <c r="G115" s="9">
        <v>15.61</v>
      </c>
      <c r="H115" s="9">
        <f t="shared" si="12"/>
        <v>1.7300000000000004</v>
      </c>
      <c r="I115" s="10">
        <f t="shared" si="13"/>
        <v>0.90023068050749711</v>
      </c>
      <c r="J115" s="17">
        <f t="shared" si="14"/>
        <v>2856.63</v>
      </c>
      <c r="K115" s="16"/>
      <c r="L115" s="17">
        <f t="shared" si="15"/>
        <v>0</v>
      </c>
    </row>
    <row r="116" spans="1:12" x14ac:dyDescent="0.25">
      <c r="A116" s="9" t="s">
        <v>22</v>
      </c>
      <c r="B116" s="9" t="s">
        <v>193</v>
      </c>
      <c r="C116" s="9">
        <v>239</v>
      </c>
      <c r="D116" s="9">
        <v>183</v>
      </c>
      <c r="E116" s="9">
        <v>6.62</v>
      </c>
      <c r="F116" s="9" t="s">
        <v>10</v>
      </c>
      <c r="G116" s="9">
        <v>5.3</v>
      </c>
      <c r="H116" s="9">
        <f t="shared" si="12"/>
        <v>1.3200000000000003</v>
      </c>
      <c r="I116" s="10">
        <f t="shared" si="13"/>
        <v>0.80060422960725075</v>
      </c>
      <c r="J116" s="17">
        <f t="shared" si="14"/>
        <v>969.9</v>
      </c>
      <c r="K116" s="16"/>
      <c r="L116" s="17">
        <f t="shared" si="15"/>
        <v>0</v>
      </c>
    </row>
    <row r="117" spans="1:12" x14ac:dyDescent="0.25">
      <c r="A117" s="9" t="s">
        <v>22</v>
      </c>
      <c r="B117" s="9" t="s">
        <v>194</v>
      </c>
      <c r="C117" s="9">
        <v>240</v>
      </c>
      <c r="D117" s="9">
        <v>183</v>
      </c>
      <c r="E117" s="9">
        <v>33.99</v>
      </c>
      <c r="F117" s="9" t="s">
        <v>10</v>
      </c>
      <c r="G117" s="9">
        <v>27.19</v>
      </c>
      <c r="H117" s="9">
        <f t="shared" si="12"/>
        <v>6.8000000000000007</v>
      </c>
      <c r="I117" s="10">
        <f t="shared" si="13"/>
        <v>0.79994115916446018</v>
      </c>
      <c r="J117" s="17">
        <f t="shared" si="14"/>
        <v>4975.7700000000004</v>
      </c>
      <c r="K117" s="16"/>
      <c r="L117" s="17">
        <f t="shared" si="15"/>
        <v>0</v>
      </c>
    </row>
    <row r="118" spans="1:12" x14ac:dyDescent="0.25">
      <c r="A118" s="9" t="s">
        <v>21</v>
      </c>
      <c r="B118" s="9" t="s">
        <v>195</v>
      </c>
      <c r="C118" s="9">
        <v>243</v>
      </c>
      <c r="D118" s="9">
        <v>64.58</v>
      </c>
      <c r="E118" s="9">
        <v>144.78800000000001</v>
      </c>
      <c r="F118" s="9" t="s">
        <v>10</v>
      </c>
      <c r="G118" s="9">
        <v>144.79</v>
      </c>
      <c r="H118" s="9">
        <f t="shared" si="12"/>
        <v>-1.999999999981128E-3</v>
      </c>
      <c r="I118" s="10">
        <f t="shared" si="13"/>
        <v>1.0000138132994445</v>
      </c>
      <c r="J118" s="17">
        <f t="shared" si="14"/>
        <v>9350.5381999999991</v>
      </c>
      <c r="K118" s="16"/>
      <c r="L118" s="17">
        <f t="shared" si="15"/>
        <v>0</v>
      </c>
    </row>
    <row r="119" spans="1:12" x14ac:dyDescent="0.25">
      <c r="A119" s="9" t="s">
        <v>18</v>
      </c>
      <c r="B119" s="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12"/>
        <v>0</v>
      </c>
      <c r="I119" s="10">
        <f t="shared" si="13"/>
        <v>1</v>
      </c>
      <c r="J119" s="17">
        <f t="shared" si="14"/>
        <v>14500</v>
      </c>
      <c r="K119" s="16"/>
      <c r="L119" s="17">
        <f t="shared" si="15"/>
        <v>0</v>
      </c>
    </row>
    <row r="120" spans="1:12" x14ac:dyDescent="0.25">
      <c r="A120" s="9" t="s">
        <v>18</v>
      </c>
      <c r="B120" s="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12"/>
        <v>0</v>
      </c>
      <c r="I120" s="10">
        <f t="shared" si="13"/>
        <v>1</v>
      </c>
      <c r="J120" s="17">
        <f t="shared" si="14"/>
        <v>2000</v>
      </c>
      <c r="K120" s="16"/>
      <c r="L120" s="17">
        <f t="shared" si="15"/>
        <v>0</v>
      </c>
    </row>
    <row r="121" spans="1:12" x14ac:dyDescent="0.25">
      <c r="A121" s="9" t="s">
        <v>24</v>
      </c>
      <c r="B121" s="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12"/>
        <v>0</v>
      </c>
      <c r="I121" s="10">
        <f t="shared" si="13"/>
        <v>1</v>
      </c>
      <c r="J121" s="17">
        <f t="shared" si="14"/>
        <v>9000</v>
      </c>
      <c r="K121" s="16"/>
      <c r="L121" s="17">
        <f t="shared" si="15"/>
        <v>0</v>
      </c>
    </row>
    <row r="122" spans="1:12" x14ac:dyDescent="0.25">
      <c r="A122" s="9" t="s">
        <v>24</v>
      </c>
      <c r="B122" s="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12"/>
        <v>0</v>
      </c>
      <c r="I122" s="10">
        <f t="shared" si="13"/>
        <v>1</v>
      </c>
      <c r="J122" s="17">
        <f t="shared" si="14"/>
        <v>6000</v>
      </c>
      <c r="K122" s="16"/>
      <c r="L122" s="17">
        <f t="shared" si="15"/>
        <v>0</v>
      </c>
    </row>
    <row r="123" spans="1:12" x14ac:dyDescent="0.25">
      <c r="A123" s="9" t="s">
        <v>24</v>
      </c>
      <c r="B123" s="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12"/>
        <v>0</v>
      </c>
      <c r="I123" s="10">
        <f t="shared" si="13"/>
        <v>1</v>
      </c>
      <c r="J123" s="17">
        <f t="shared" si="14"/>
        <v>500</v>
      </c>
      <c r="K123" s="16"/>
      <c r="L123" s="17">
        <f t="shared" si="15"/>
        <v>0</v>
      </c>
    </row>
    <row r="124" spans="1:12" x14ac:dyDescent="0.25">
      <c r="A124" s="9" t="s">
        <v>24</v>
      </c>
      <c r="B124" s="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12"/>
        <v>0</v>
      </c>
      <c r="I124" s="10">
        <f t="shared" si="13"/>
        <v>1</v>
      </c>
      <c r="J124" s="17">
        <f t="shared" si="14"/>
        <v>4000</v>
      </c>
      <c r="K124" s="16"/>
      <c r="L124" s="17">
        <f t="shared" si="15"/>
        <v>0</v>
      </c>
    </row>
    <row r="125" spans="1:12" x14ac:dyDescent="0.25">
      <c r="A125" s="9" t="s">
        <v>24</v>
      </c>
      <c r="B125" s="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12"/>
        <v>0</v>
      </c>
      <c r="I125" s="10">
        <f t="shared" si="13"/>
        <v>1</v>
      </c>
      <c r="J125" s="17">
        <f t="shared" si="14"/>
        <v>6000</v>
      </c>
      <c r="K125" s="16"/>
      <c r="L125" s="17">
        <f t="shared" si="15"/>
        <v>0</v>
      </c>
    </row>
    <row r="126" spans="1:12" x14ac:dyDescent="0.25">
      <c r="A126" s="9" t="s">
        <v>24</v>
      </c>
      <c r="B126" s="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12"/>
        <v>0</v>
      </c>
      <c r="I126" s="10">
        <f t="shared" si="13"/>
        <v>1</v>
      </c>
      <c r="J126" s="17">
        <f t="shared" si="14"/>
        <v>1800</v>
      </c>
      <c r="K126" s="16"/>
      <c r="L126" s="17">
        <f t="shared" si="15"/>
        <v>0</v>
      </c>
    </row>
    <row r="127" spans="1:12" x14ac:dyDescent="0.25">
      <c r="A127" s="9" t="s">
        <v>24</v>
      </c>
      <c r="B127" s="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12"/>
        <v>1</v>
      </c>
      <c r="I127" s="10">
        <f t="shared" si="13"/>
        <v>0</v>
      </c>
      <c r="J127" s="17">
        <f t="shared" si="14"/>
        <v>0</v>
      </c>
      <c r="K127" s="16"/>
      <c r="L127" s="17">
        <f t="shared" si="15"/>
        <v>0</v>
      </c>
    </row>
    <row r="128" spans="1:12" x14ac:dyDescent="0.25">
      <c r="A128" s="9" t="s">
        <v>26</v>
      </c>
      <c r="B128" s="9" t="s">
        <v>204</v>
      </c>
      <c r="C128" s="9">
        <v>260</v>
      </c>
      <c r="D128" s="9">
        <v>5535</v>
      </c>
      <c r="E128" s="9">
        <v>25</v>
      </c>
      <c r="F128" s="9" t="s">
        <v>19</v>
      </c>
      <c r="G128" s="9">
        <v>25</v>
      </c>
      <c r="H128" s="9">
        <f t="shared" si="12"/>
        <v>0</v>
      </c>
      <c r="I128" s="10">
        <f t="shared" si="13"/>
        <v>1</v>
      </c>
      <c r="J128" s="17">
        <f t="shared" si="14"/>
        <v>138375</v>
      </c>
      <c r="K128" s="16"/>
      <c r="L128" s="17">
        <f t="shared" si="15"/>
        <v>0</v>
      </c>
    </row>
    <row r="129" spans="1:12" x14ac:dyDescent="0.25">
      <c r="A129" s="9" t="s">
        <v>27</v>
      </c>
      <c r="B129" s="9" t="s">
        <v>205</v>
      </c>
      <c r="C129" s="9">
        <v>262</v>
      </c>
      <c r="D129" s="9">
        <v>450</v>
      </c>
      <c r="E129" s="9">
        <v>4</v>
      </c>
      <c r="F129" s="9" t="s">
        <v>13</v>
      </c>
      <c r="G129" s="9">
        <v>4</v>
      </c>
      <c r="H129" s="9">
        <f t="shared" si="12"/>
        <v>0</v>
      </c>
      <c r="I129" s="10">
        <f t="shared" si="13"/>
        <v>1</v>
      </c>
      <c r="J129" s="17">
        <f t="shared" si="14"/>
        <v>1800</v>
      </c>
      <c r="K129" s="16"/>
      <c r="L129" s="17">
        <f t="shared" si="15"/>
        <v>0</v>
      </c>
    </row>
    <row r="130" spans="1:12" x14ac:dyDescent="0.25">
      <c r="A130" s="9" t="s">
        <v>28</v>
      </c>
      <c r="B130" s="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12"/>
        <v>0</v>
      </c>
      <c r="I130" s="10">
        <f t="shared" si="13"/>
        <v>1</v>
      </c>
      <c r="J130" s="17">
        <f t="shared" si="14"/>
        <v>14832</v>
      </c>
      <c r="K130" s="16"/>
      <c r="L130" s="17">
        <f t="shared" si="15"/>
        <v>0</v>
      </c>
    </row>
    <row r="131" spans="1:12" x14ac:dyDescent="0.25">
      <c r="A131" s="9" t="s">
        <v>27</v>
      </c>
      <c r="B131" s="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12"/>
        <v>0</v>
      </c>
      <c r="I131" s="10">
        <f t="shared" si="13"/>
        <v>1</v>
      </c>
      <c r="J131" s="17">
        <f t="shared" si="14"/>
        <v>1500</v>
      </c>
      <c r="K131" s="16"/>
      <c r="L131" s="17">
        <f t="shared" si="15"/>
        <v>0</v>
      </c>
    </row>
    <row r="132" spans="1:12" x14ac:dyDescent="0.25">
      <c r="A132" s="9" t="s">
        <v>27</v>
      </c>
      <c r="B132" s="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v>12.5</v>
      </c>
      <c r="H132" s="9">
        <f t="shared" ref="H132:H163" si="16">E132-G132</f>
        <v>0</v>
      </c>
      <c r="I132" s="10">
        <f t="shared" ref="I132:I164" si="17">G132/E132</f>
        <v>1</v>
      </c>
      <c r="J132" s="17">
        <f t="shared" ref="J132:J146" si="18">D132*G132</f>
        <v>5625</v>
      </c>
      <c r="K132" s="16"/>
      <c r="L132" s="17">
        <f t="shared" ref="L132:L163" si="19">D132*E132*K132</f>
        <v>0</v>
      </c>
    </row>
    <row r="133" spans="1:12" x14ac:dyDescent="0.25">
      <c r="A133" s="9" t="s">
        <v>27</v>
      </c>
      <c r="B133" s="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si="16"/>
        <v>0</v>
      </c>
      <c r="I133" s="10">
        <f t="shared" si="17"/>
        <v>1</v>
      </c>
      <c r="J133" s="17">
        <f t="shared" si="18"/>
        <v>250</v>
      </c>
      <c r="K133" s="16"/>
      <c r="L133" s="17">
        <f t="shared" si="19"/>
        <v>0</v>
      </c>
    </row>
    <row r="134" spans="1:12" x14ac:dyDescent="0.25">
      <c r="A134" s="9" t="s">
        <v>29</v>
      </c>
      <c r="B134" s="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16"/>
        <v>0</v>
      </c>
      <c r="I134" s="10">
        <f t="shared" si="17"/>
        <v>1</v>
      </c>
      <c r="J134" s="17">
        <f t="shared" si="18"/>
        <v>12000</v>
      </c>
      <c r="K134" s="16"/>
      <c r="L134" s="17">
        <f t="shared" si="19"/>
        <v>0</v>
      </c>
    </row>
    <row r="135" spans="1:12" x14ac:dyDescent="0.25">
      <c r="A135" s="9" t="s">
        <v>24</v>
      </c>
      <c r="B135" s="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0</v>
      </c>
      <c r="H135" s="9">
        <f t="shared" si="16"/>
        <v>1</v>
      </c>
      <c r="I135" s="10">
        <f t="shared" si="17"/>
        <v>0</v>
      </c>
      <c r="J135" s="17">
        <f t="shared" si="18"/>
        <v>0</v>
      </c>
      <c r="K135" s="16"/>
      <c r="L135" s="17">
        <f t="shared" si="19"/>
        <v>0</v>
      </c>
    </row>
    <row r="136" spans="1:12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16"/>
        <v>0</v>
      </c>
      <c r="I136" s="10">
        <f t="shared" si="17"/>
        <v>1</v>
      </c>
      <c r="J136" s="17">
        <f t="shared" si="18"/>
        <v>350</v>
      </c>
      <c r="K136" s="16"/>
      <c r="L136" s="17">
        <f t="shared" si="19"/>
        <v>0</v>
      </c>
    </row>
    <row r="137" spans="1:12" x14ac:dyDescent="0.25">
      <c r="A137" s="9" t="s">
        <v>30</v>
      </c>
      <c r="B137" s="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16"/>
        <v>-1.0000000000047748E-3</v>
      </c>
      <c r="I137" s="10">
        <f t="shared" si="17"/>
        <v>1.0000130669419436</v>
      </c>
      <c r="J137" s="17">
        <f t="shared" si="18"/>
        <v>2602.02</v>
      </c>
      <c r="K137" s="16"/>
      <c r="L137" s="17">
        <f t="shared" si="19"/>
        <v>0</v>
      </c>
    </row>
    <row r="138" spans="1:12" x14ac:dyDescent="0.25">
      <c r="A138" s="9" t="s">
        <v>30</v>
      </c>
      <c r="B138" s="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16"/>
        <v>2.6000000000010459E-3</v>
      </c>
      <c r="I138" s="10">
        <f t="shared" si="17"/>
        <v>0.99991127067222696</v>
      </c>
      <c r="J138" s="17">
        <f t="shared" si="18"/>
        <v>2256.1</v>
      </c>
      <c r="K138" s="16"/>
      <c r="L138" s="17">
        <f t="shared" si="19"/>
        <v>0</v>
      </c>
    </row>
    <row r="139" spans="1:12" x14ac:dyDescent="0.25">
      <c r="A139" s="9" t="s">
        <v>30</v>
      </c>
      <c r="B139" s="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16"/>
        <v>0</v>
      </c>
      <c r="I139" s="10">
        <f t="shared" si="17"/>
        <v>1</v>
      </c>
      <c r="J139" s="17">
        <f t="shared" si="18"/>
        <v>1518</v>
      </c>
      <c r="K139" s="16"/>
      <c r="L139" s="17">
        <f t="shared" si="19"/>
        <v>0</v>
      </c>
    </row>
    <row r="140" spans="1:12" x14ac:dyDescent="0.25">
      <c r="A140" s="9" t="s">
        <v>30</v>
      </c>
      <c r="B140" s="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16"/>
        <v>-4.5000000000001705E-3</v>
      </c>
      <c r="I140" s="10">
        <f t="shared" si="17"/>
        <v>1.0002589853529396</v>
      </c>
      <c r="J140" s="17">
        <f t="shared" si="18"/>
        <v>2624.3799999999997</v>
      </c>
      <c r="K140" s="16"/>
      <c r="L140" s="17">
        <f t="shared" si="19"/>
        <v>0</v>
      </c>
    </row>
    <row r="141" spans="1:12" x14ac:dyDescent="0.25">
      <c r="A141" s="9" t="s">
        <v>22</v>
      </c>
      <c r="B141" s="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16"/>
        <v>1</v>
      </c>
      <c r="I141" s="10">
        <f t="shared" si="17"/>
        <v>0</v>
      </c>
      <c r="J141" s="17">
        <f t="shared" si="18"/>
        <v>0</v>
      </c>
      <c r="K141" s="16"/>
      <c r="L141" s="17">
        <f t="shared" si="19"/>
        <v>0</v>
      </c>
    </row>
    <row r="142" spans="1:12" x14ac:dyDescent="0.25">
      <c r="A142" s="9" t="s">
        <v>32</v>
      </c>
      <c r="B142" s="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16"/>
        <v>0</v>
      </c>
      <c r="I142" s="10">
        <f t="shared" si="17"/>
        <v>1</v>
      </c>
      <c r="J142" s="17">
        <f t="shared" si="18"/>
        <v>300</v>
      </c>
      <c r="K142" s="16"/>
      <c r="L142" s="17">
        <f t="shared" si="19"/>
        <v>0</v>
      </c>
    </row>
    <row r="143" spans="1:12" x14ac:dyDescent="0.25">
      <c r="A143" s="9" t="s">
        <v>21</v>
      </c>
      <c r="B143" s="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6"/>
        <v>0</v>
      </c>
      <c r="I143" s="10">
        <f t="shared" si="17"/>
        <v>1</v>
      </c>
      <c r="J143" s="17">
        <f t="shared" si="18"/>
        <v>400</v>
      </c>
      <c r="K143" s="16"/>
      <c r="L143" s="17">
        <f t="shared" si="19"/>
        <v>0</v>
      </c>
    </row>
    <row r="144" spans="1:12" x14ac:dyDescent="0.25">
      <c r="A144" s="9" t="s">
        <v>34</v>
      </c>
      <c r="B144" s="9" t="s">
        <v>313</v>
      </c>
      <c r="C144" s="9">
        <v>287</v>
      </c>
      <c r="D144" s="9">
        <v>800</v>
      </c>
      <c r="E144" s="9">
        <v>1</v>
      </c>
      <c r="F144" s="9" t="s">
        <v>13</v>
      </c>
      <c r="G144" s="9">
        <v>1</v>
      </c>
      <c r="H144" s="9">
        <f t="shared" si="16"/>
        <v>0</v>
      </c>
      <c r="I144" s="10">
        <f t="shared" si="17"/>
        <v>1</v>
      </c>
      <c r="J144" s="17">
        <f t="shared" si="18"/>
        <v>800</v>
      </c>
      <c r="K144" s="16"/>
      <c r="L144" s="17">
        <f t="shared" si="19"/>
        <v>0</v>
      </c>
    </row>
    <row r="145" spans="1:12" x14ac:dyDescent="0.25">
      <c r="A145" s="9" t="s">
        <v>41</v>
      </c>
      <c r="B145" s="9" t="s">
        <v>220</v>
      </c>
      <c r="C145" s="9">
        <v>293</v>
      </c>
      <c r="D145" s="9">
        <v>227</v>
      </c>
      <c r="E145" s="9">
        <v>354</v>
      </c>
      <c r="F145" s="9" t="s">
        <v>23</v>
      </c>
      <c r="G145" s="9">
        <v>354</v>
      </c>
      <c r="H145" s="9">
        <f t="shared" si="16"/>
        <v>0</v>
      </c>
      <c r="I145" s="10">
        <f t="shared" si="17"/>
        <v>1</v>
      </c>
      <c r="J145" s="17">
        <f t="shared" si="18"/>
        <v>80358</v>
      </c>
      <c r="K145" s="16"/>
      <c r="L145" s="17">
        <f t="shared" si="19"/>
        <v>0</v>
      </c>
    </row>
    <row r="146" spans="1:12" x14ac:dyDescent="0.25">
      <c r="A146" s="9" t="s">
        <v>60</v>
      </c>
      <c r="B146" s="9" t="s">
        <v>328</v>
      </c>
      <c r="C146" s="9">
        <v>351</v>
      </c>
      <c r="D146" s="9">
        <v>1</v>
      </c>
      <c r="E146" s="9">
        <v>1</v>
      </c>
      <c r="F146" s="9" t="s">
        <v>12</v>
      </c>
      <c r="G146" s="9">
        <v>0</v>
      </c>
      <c r="H146" s="9">
        <f t="shared" si="16"/>
        <v>1</v>
      </c>
      <c r="I146" s="10">
        <f t="shared" si="17"/>
        <v>0</v>
      </c>
      <c r="J146" s="17">
        <f t="shared" si="18"/>
        <v>0</v>
      </c>
      <c r="K146" s="16"/>
      <c r="L146" s="17">
        <f t="shared" si="19"/>
        <v>0</v>
      </c>
    </row>
    <row r="147" spans="1:12" x14ac:dyDescent="0.25">
      <c r="A147" s="9" t="s">
        <v>21</v>
      </c>
      <c r="B147" s="9" t="s">
        <v>223</v>
      </c>
      <c r="C147" s="9">
        <v>369</v>
      </c>
      <c r="D147" s="9">
        <v>3060</v>
      </c>
      <c r="E147" s="9">
        <v>1</v>
      </c>
      <c r="F147" s="9" t="s">
        <v>12</v>
      </c>
      <c r="G147" s="9">
        <v>1</v>
      </c>
      <c r="H147" s="9">
        <f t="shared" si="16"/>
        <v>0</v>
      </c>
      <c r="I147" s="10">
        <f t="shared" si="17"/>
        <v>1</v>
      </c>
      <c r="J147" s="17">
        <f>D147*E147*I147</f>
        <v>3060</v>
      </c>
      <c r="K147" s="16"/>
      <c r="L147" s="17">
        <f t="shared" si="19"/>
        <v>0</v>
      </c>
    </row>
    <row r="148" spans="1:12" x14ac:dyDescent="0.25">
      <c r="A148" s="9" t="s">
        <v>38</v>
      </c>
      <c r="B148" s="9" t="s">
        <v>354</v>
      </c>
      <c r="C148" s="9">
        <v>391</v>
      </c>
      <c r="D148" s="9">
        <v>200</v>
      </c>
      <c r="E148" s="9">
        <v>12</v>
      </c>
      <c r="F148" s="9" t="s">
        <v>13</v>
      </c>
      <c r="G148" s="9">
        <v>12</v>
      </c>
      <c r="H148" s="9">
        <f t="shared" si="16"/>
        <v>0</v>
      </c>
      <c r="I148" s="10">
        <f t="shared" si="17"/>
        <v>1</v>
      </c>
      <c r="J148" s="17">
        <f t="shared" ref="J148:J164" si="20">D148*G148</f>
        <v>2400</v>
      </c>
      <c r="K148" s="16"/>
      <c r="L148" s="17">
        <f t="shared" si="19"/>
        <v>0</v>
      </c>
    </row>
    <row r="149" spans="1:12" x14ac:dyDescent="0.25">
      <c r="A149" s="9" t="s">
        <v>24</v>
      </c>
      <c r="B149" s="9" t="s">
        <v>224</v>
      </c>
      <c r="C149" s="9">
        <v>401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16"/>
        <v>0</v>
      </c>
      <c r="I149" s="10">
        <f t="shared" si="17"/>
        <v>1</v>
      </c>
      <c r="J149" s="17">
        <f t="shared" si="20"/>
        <v>2000</v>
      </c>
      <c r="K149" s="16"/>
      <c r="L149" s="17">
        <f t="shared" si="19"/>
        <v>0</v>
      </c>
    </row>
    <row r="150" spans="1:12" x14ac:dyDescent="0.25">
      <c r="A150" s="9" t="s">
        <v>24</v>
      </c>
      <c r="B150" s="9" t="s">
        <v>225</v>
      </c>
      <c r="C150" s="9">
        <v>402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16"/>
        <v>0</v>
      </c>
      <c r="I150" s="10">
        <f t="shared" si="17"/>
        <v>1</v>
      </c>
      <c r="J150" s="17">
        <f t="shared" si="20"/>
        <v>2000</v>
      </c>
      <c r="K150" s="16"/>
      <c r="L150" s="17">
        <f t="shared" si="19"/>
        <v>0</v>
      </c>
    </row>
    <row r="151" spans="1:12" x14ac:dyDescent="0.25">
      <c r="A151" s="9" t="s">
        <v>24</v>
      </c>
      <c r="B151" s="9" t="s">
        <v>226</v>
      </c>
      <c r="C151" s="9">
        <v>403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16"/>
        <v>0</v>
      </c>
      <c r="I151" s="10">
        <f t="shared" si="17"/>
        <v>1</v>
      </c>
      <c r="J151" s="17">
        <f t="shared" si="20"/>
        <v>2000</v>
      </c>
      <c r="K151" s="16"/>
      <c r="L151" s="17">
        <f t="shared" si="19"/>
        <v>0</v>
      </c>
    </row>
    <row r="152" spans="1:12" x14ac:dyDescent="0.25">
      <c r="A152" s="9" t="s">
        <v>24</v>
      </c>
      <c r="B152" s="9" t="s">
        <v>228</v>
      </c>
      <c r="C152" s="9">
        <v>405</v>
      </c>
      <c r="D152" s="9">
        <v>3000</v>
      </c>
      <c r="E152" s="9">
        <v>1</v>
      </c>
      <c r="F152" s="9" t="s">
        <v>12</v>
      </c>
      <c r="G152" s="9">
        <v>1</v>
      </c>
      <c r="H152" s="9">
        <f t="shared" si="16"/>
        <v>0</v>
      </c>
      <c r="I152" s="10">
        <f t="shared" si="17"/>
        <v>1</v>
      </c>
      <c r="J152" s="17">
        <f t="shared" si="20"/>
        <v>3000</v>
      </c>
      <c r="K152" s="16"/>
      <c r="L152" s="17">
        <f t="shared" si="19"/>
        <v>0</v>
      </c>
    </row>
    <row r="153" spans="1:12" x14ac:dyDescent="0.25">
      <c r="A153" s="9" t="s">
        <v>18</v>
      </c>
      <c r="B153" s="9" t="s">
        <v>256</v>
      </c>
      <c r="C153" s="9">
        <v>413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16"/>
        <v>0</v>
      </c>
      <c r="I153" s="10">
        <f t="shared" si="17"/>
        <v>1</v>
      </c>
      <c r="J153" s="17">
        <f t="shared" si="20"/>
        <v>2500</v>
      </c>
      <c r="K153" s="16"/>
      <c r="L153" s="17">
        <f t="shared" si="19"/>
        <v>0</v>
      </c>
    </row>
    <row r="154" spans="1:12" x14ac:dyDescent="0.25">
      <c r="A154" s="9" t="s">
        <v>18</v>
      </c>
      <c r="B154" s="9" t="s">
        <v>257</v>
      </c>
      <c r="C154" s="9">
        <v>414</v>
      </c>
      <c r="D154" s="9">
        <v>2500</v>
      </c>
      <c r="E154" s="9">
        <v>1</v>
      </c>
      <c r="F154" s="9" t="s">
        <v>12</v>
      </c>
      <c r="G154" s="9">
        <v>1</v>
      </c>
      <c r="H154" s="9">
        <f t="shared" si="16"/>
        <v>0</v>
      </c>
      <c r="I154" s="10">
        <f t="shared" si="17"/>
        <v>1</v>
      </c>
      <c r="J154" s="17">
        <f t="shared" si="20"/>
        <v>2500</v>
      </c>
      <c r="K154" s="16"/>
      <c r="L154" s="17">
        <f t="shared" si="19"/>
        <v>0</v>
      </c>
    </row>
    <row r="155" spans="1:12" x14ac:dyDescent="0.25">
      <c r="A155" s="9" t="s">
        <v>21</v>
      </c>
      <c r="B155" s="9" t="s">
        <v>258</v>
      </c>
      <c r="C155" s="9">
        <v>415</v>
      </c>
      <c r="D155" s="9">
        <v>48.438000000000002</v>
      </c>
      <c r="E155" s="9">
        <v>96.573999999999998</v>
      </c>
      <c r="F155" s="9" t="s">
        <v>10</v>
      </c>
      <c r="G155" s="9">
        <v>96.57</v>
      </c>
      <c r="H155" s="9">
        <f t="shared" si="16"/>
        <v>4.0000000000048885E-3</v>
      </c>
      <c r="I155" s="10">
        <f t="shared" si="17"/>
        <v>0.99995858098452994</v>
      </c>
      <c r="J155" s="17">
        <f t="shared" si="20"/>
        <v>4677.6576599999999</v>
      </c>
      <c r="K155" s="16"/>
      <c r="L155" s="17">
        <f t="shared" si="19"/>
        <v>0</v>
      </c>
    </row>
    <row r="156" spans="1:12" x14ac:dyDescent="0.25">
      <c r="A156" s="9" t="s">
        <v>21</v>
      </c>
      <c r="B156" s="9" t="s">
        <v>259</v>
      </c>
      <c r="C156" s="9">
        <v>416</v>
      </c>
      <c r="D156" s="9">
        <v>16.149999999999999</v>
      </c>
      <c r="E156" s="9">
        <v>96.573999999999998</v>
      </c>
      <c r="F156" s="9" t="s">
        <v>10</v>
      </c>
      <c r="G156" s="9">
        <v>96.57</v>
      </c>
      <c r="H156" s="9">
        <f t="shared" si="16"/>
        <v>4.0000000000048885E-3</v>
      </c>
      <c r="I156" s="10">
        <f t="shared" si="17"/>
        <v>0.99995858098452994</v>
      </c>
      <c r="J156" s="17">
        <f t="shared" si="20"/>
        <v>1559.6054999999997</v>
      </c>
      <c r="K156" s="16"/>
      <c r="L156" s="17">
        <f t="shared" si="19"/>
        <v>0</v>
      </c>
    </row>
    <row r="157" spans="1:12" x14ac:dyDescent="0.25">
      <c r="A157" s="9" t="s">
        <v>21</v>
      </c>
      <c r="B157" s="9" t="s">
        <v>260</v>
      </c>
      <c r="C157" s="9">
        <v>417</v>
      </c>
      <c r="D157" s="9">
        <v>26.91</v>
      </c>
      <c r="E157" s="9">
        <v>96.573999999999998</v>
      </c>
      <c r="F157" s="9" t="s">
        <v>10</v>
      </c>
      <c r="G157" s="9">
        <v>96.57</v>
      </c>
      <c r="H157" s="9">
        <f t="shared" si="16"/>
        <v>4.0000000000048885E-3</v>
      </c>
      <c r="I157" s="10">
        <f t="shared" si="17"/>
        <v>0.99995858098452994</v>
      </c>
      <c r="J157" s="17">
        <f t="shared" si="20"/>
        <v>2598.6986999999999</v>
      </c>
      <c r="K157" s="16"/>
      <c r="L157" s="17">
        <f t="shared" si="19"/>
        <v>0</v>
      </c>
    </row>
    <row r="158" spans="1:12" x14ac:dyDescent="0.25">
      <c r="A158" s="9" t="s">
        <v>21</v>
      </c>
      <c r="B158" s="9" t="s">
        <v>261</v>
      </c>
      <c r="C158" s="9">
        <v>418</v>
      </c>
      <c r="D158" s="9">
        <v>16.149999999999999</v>
      </c>
      <c r="E158" s="9">
        <v>18.847999999999999</v>
      </c>
      <c r="F158" s="9" t="s">
        <v>10</v>
      </c>
      <c r="G158" s="9">
        <v>18.850000000000001</v>
      </c>
      <c r="H158" s="9">
        <f t="shared" si="16"/>
        <v>-2.0000000000024443E-3</v>
      </c>
      <c r="I158" s="10">
        <f t="shared" si="17"/>
        <v>1.0001061120543295</v>
      </c>
      <c r="J158" s="17">
        <f t="shared" si="20"/>
        <v>304.42750000000001</v>
      </c>
      <c r="K158" s="16"/>
      <c r="L158" s="17">
        <f t="shared" si="19"/>
        <v>0</v>
      </c>
    </row>
    <row r="159" spans="1:12" x14ac:dyDescent="0.25">
      <c r="A159" s="9" t="s">
        <v>21</v>
      </c>
      <c r="B159" s="9" t="s">
        <v>262</v>
      </c>
      <c r="C159" s="9">
        <v>419</v>
      </c>
      <c r="D159" s="9">
        <v>32.292000000000002</v>
      </c>
      <c r="E159" s="9">
        <v>18.847999999999999</v>
      </c>
      <c r="F159" s="9" t="s">
        <v>10</v>
      </c>
      <c r="G159" s="9">
        <v>18.850000000000001</v>
      </c>
      <c r="H159" s="9">
        <f t="shared" si="16"/>
        <v>-2.0000000000024443E-3</v>
      </c>
      <c r="I159" s="10">
        <f t="shared" si="17"/>
        <v>1.0001061120543295</v>
      </c>
      <c r="J159" s="17">
        <f t="shared" si="20"/>
        <v>608.70420000000013</v>
      </c>
      <c r="K159" s="16"/>
      <c r="L159" s="17">
        <f t="shared" si="19"/>
        <v>0</v>
      </c>
    </row>
    <row r="160" spans="1:12" x14ac:dyDescent="0.25">
      <c r="A160" s="9" t="s">
        <v>22</v>
      </c>
      <c r="B160" s="9" t="s">
        <v>339</v>
      </c>
      <c r="C160" s="9">
        <v>436</v>
      </c>
      <c r="D160" s="9">
        <v>1088.588</v>
      </c>
      <c r="E160" s="9">
        <v>3.6</v>
      </c>
      <c r="F160" s="9" t="s">
        <v>10</v>
      </c>
      <c r="G160" s="9">
        <v>3.24</v>
      </c>
      <c r="H160" s="9">
        <f t="shared" si="16"/>
        <v>0.35999999999999988</v>
      </c>
      <c r="I160" s="10">
        <f t="shared" si="17"/>
        <v>0.9</v>
      </c>
      <c r="J160" s="17">
        <f t="shared" si="20"/>
        <v>3527.0251200000002</v>
      </c>
      <c r="K160" s="16"/>
      <c r="L160" s="17">
        <f t="shared" si="19"/>
        <v>0</v>
      </c>
    </row>
    <row r="161" spans="1:12" x14ac:dyDescent="0.25">
      <c r="A161" s="9" t="s">
        <v>38</v>
      </c>
      <c r="B161" s="9" t="s">
        <v>355</v>
      </c>
      <c r="C161" s="9">
        <v>438</v>
      </c>
      <c r="D161" s="9">
        <v>215.28</v>
      </c>
      <c r="E161" s="9">
        <v>3.625</v>
      </c>
      <c r="F161" s="9" t="s">
        <v>10</v>
      </c>
      <c r="G161" s="9">
        <v>3.63</v>
      </c>
      <c r="H161" s="9">
        <f t="shared" si="16"/>
        <v>-4.9999999999998934E-3</v>
      </c>
      <c r="I161" s="10">
        <f t="shared" si="17"/>
        <v>1.0013793103448276</v>
      </c>
      <c r="J161" s="17">
        <f t="shared" si="20"/>
        <v>781.46640000000002</v>
      </c>
      <c r="K161" s="16"/>
      <c r="L161" s="17">
        <f t="shared" si="19"/>
        <v>0</v>
      </c>
    </row>
    <row r="162" spans="1:12" x14ac:dyDescent="0.25">
      <c r="A162" s="9" t="s">
        <v>38</v>
      </c>
      <c r="B162" s="9" t="s">
        <v>356</v>
      </c>
      <c r="C162" s="9">
        <v>439</v>
      </c>
      <c r="D162" s="9">
        <v>430.56</v>
      </c>
      <c r="E162" s="9">
        <v>5.9820000000000002</v>
      </c>
      <c r="F162" s="9" t="s">
        <v>10</v>
      </c>
      <c r="G162" s="9">
        <v>5.98</v>
      </c>
      <c r="H162" s="9">
        <f t="shared" si="16"/>
        <v>1.9999999999997797E-3</v>
      </c>
      <c r="I162" s="10">
        <f t="shared" si="17"/>
        <v>0.99966566365763965</v>
      </c>
      <c r="J162" s="17">
        <f t="shared" si="20"/>
        <v>2574.7488000000003</v>
      </c>
      <c r="K162" s="16"/>
      <c r="L162" s="17">
        <f t="shared" si="19"/>
        <v>0</v>
      </c>
    </row>
    <row r="163" spans="1:12" x14ac:dyDescent="0.25">
      <c r="A163" s="9" t="s">
        <v>22</v>
      </c>
      <c r="B163" s="9" t="s">
        <v>340</v>
      </c>
      <c r="C163" s="9">
        <v>442</v>
      </c>
      <c r="D163" s="9">
        <v>263.83</v>
      </c>
      <c r="E163" s="9">
        <v>18.46</v>
      </c>
      <c r="F163" s="9" t="s">
        <v>10</v>
      </c>
      <c r="G163" s="9">
        <v>16.61</v>
      </c>
      <c r="H163" s="9">
        <f t="shared" si="16"/>
        <v>1.8500000000000014</v>
      </c>
      <c r="I163" s="10">
        <f t="shared" si="17"/>
        <v>0.89978331527627298</v>
      </c>
      <c r="J163" s="17">
        <f t="shared" si="20"/>
        <v>4382.2162999999991</v>
      </c>
      <c r="K163" s="16"/>
      <c r="L163" s="17">
        <f t="shared" si="19"/>
        <v>0</v>
      </c>
    </row>
    <row r="164" spans="1:12" x14ac:dyDescent="0.25">
      <c r="A164" s="9" t="s">
        <v>29</v>
      </c>
      <c r="B164" s="9" t="s">
        <v>275</v>
      </c>
      <c r="C164" s="9">
        <v>549</v>
      </c>
      <c r="D164" s="9">
        <v>800</v>
      </c>
      <c r="E164" s="9">
        <v>1</v>
      </c>
      <c r="F164" s="9" t="s">
        <v>12</v>
      </c>
      <c r="G164" s="9">
        <v>1</v>
      </c>
      <c r="H164" s="9">
        <f t="shared" ref="H164" si="21">E164-G164</f>
        <v>0</v>
      </c>
      <c r="I164" s="10">
        <f t="shared" si="17"/>
        <v>1</v>
      </c>
      <c r="J164" s="17">
        <f t="shared" si="20"/>
        <v>800</v>
      </c>
      <c r="K164" s="16"/>
      <c r="L164" s="17">
        <f t="shared" ref="L164" si="22">D164*E164*K164</f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3:L15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78.5291</v>
      </c>
      <c r="F9" s="3" t="s">
        <v>14</v>
      </c>
      <c r="G9" s="3">
        <v>78.53</v>
      </c>
      <c r="H9" s="3">
        <v>0</v>
      </c>
      <c r="I9" s="3">
        <v>100</v>
      </c>
      <c r="J9">
        <f t="shared" si="0"/>
        <v>11082.1536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2549.4699999999998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59.95</v>
      </c>
      <c r="H28" s="3">
        <v>0</v>
      </c>
      <c r="I28" s="3">
        <v>100</v>
      </c>
      <c r="J28">
        <f t="shared" si="0"/>
        <v>18068.450400000002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1.92</v>
      </c>
      <c r="F58" s="3" t="s">
        <v>10</v>
      </c>
      <c r="G58" s="3">
        <v>1.92</v>
      </c>
      <c r="H58" s="3">
        <v>0</v>
      </c>
      <c r="I58" s="3">
        <v>100</v>
      </c>
      <c r="J58">
        <f t="shared" si="0"/>
        <v>578.67264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105.00000000000001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30.49</v>
      </c>
      <c r="H67" s="3">
        <v>0</v>
      </c>
      <c r="I67" s="3">
        <v>100</v>
      </c>
      <c r="J67">
        <f t="shared" si="0"/>
        <v>2000.1439999999998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46.88</v>
      </c>
      <c r="H68" s="3">
        <v>0</v>
      </c>
      <c r="I68" s="3">
        <v>100</v>
      </c>
      <c r="J68">
        <f t="shared" si="0"/>
        <v>3075.328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147</v>
      </c>
      <c r="C70" s="3">
        <v>140</v>
      </c>
      <c r="D70" s="3">
        <v>10.76</v>
      </c>
      <c r="E70" s="3">
        <v>177.42</v>
      </c>
      <c r="F70" s="3" t="s">
        <v>10</v>
      </c>
      <c r="G70" s="3">
        <v>177.42</v>
      </c>
      <c r="H70" s="3">
        <v>0</v>
      </c>
      <c r="I70" s="3">
        <v>100</v>
      </c>
      <c r="J70">
        <f t="shared" si="2"/>
        <v>1909.0391999999999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148</v>
      </c>
      <c r="C71" s="3">
        <v>142</v>
      </c>
      <c r="D71" s="3">
        <v>139.93199999999999</v>
      </c>
      <c r="E71" s="3">
        <v>60.55</v>
      </c>
      <c r="F71" s="3" t="s">
        <v>10</v>
      </c>
      <c r="G71" s="3">
        <v>60.55</v>
      </c>
      <c r="H71" s="3">
        <v>0</v>
      </c>
      <c r="I71" s="3">
        <v>100</v>
      </c>
      <c r="J71">
        <f t="shared" si="2"/>
        <v>8472.882599999999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143</v>
      </c>
      <c r="D72" s="3">
        <v>139.93199999999999</v>
      </c>
      <c r="E72" s="3">
        <v>166.76</v>
      </c>
      <c r="F72" s="3" t="s">
        <v>10</v>
      </c>
      <c r="G72" s="3">
        <v>166.76</v>
      </c>
      <c r="H72" s="3">
        <v>0</v>
      </c>
      <c r="I72" s="3">
        <v>100</v>
      </c>
      <c r="J72">
        <f t="shared" si="2"/>
        <v>23335.060319999997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150</v>
      </c>
      <c r="C73" s="3">
        <v>147</v>
      </c>
      <c r="D73" s="3">
        <v>193.75200000000001</v>
      </c>
      <c r="E73" s="3">
        <v>165.15100000000001</v>
      </c>
      <c r="F73" s="3" t="s">
        <v>10</v>
      </c>
      <c r="G73" s="3">
        <v>165.15</v>
      </c>
      <c r="H73" s="3">
        <v>0</v>
      </c>
      <c r="I73" s="3">
        <v>100</v>
      </c>
      <c r="J73">
        <f t="shared" si="2"/>
        <v>31998.142800000001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152</v>
      </c>
      <c r="C75" s="3">
        <v>151</v>
      </c>
      <c r="D75" s="3">
        <v>139.93199999999999</v>
      </c>
      <c r="E75" s="3">
        <v>61.661999999999999</v>
      </c>
      <c r="F75" s="3" t="s">
        <v>10</v>
      </c>
      <c r="G75" s="3">
        <v>61.66</v>
      </c>
      <c r="H75" s="3">
        <v>0</v>
      </c>
      <c r="I75" s="3">
        <v>100</v>
      </c>
      <c r="J75">
        <f t="shared" si="2"/>
        <v>8628.2071199999991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152</v>
      </c>
      <c r="D76" s="3">
        <v>139.93199999999999</v>
      </c>
      <c r="E76" s="3">
        <v>175.88300000000001</v>
      </c>
      <c r="F76" s="3" t="s">
        <v>10</v>
      </c>
      <c r="G76" s="3">
        <v>175.88</v>
      </c>
      <c r="H76" s="3">
        <v>0</v>
      </c>
      <c r="I76" s="3">
        <v>100</v>
      </c>
      <c r="J76">
        <f t="shared" si="2"/>
        <v>24611.240159999998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154</v>
      </c>
      <c r="C77" s="3">
        <v>156</v>
      </c>
      <c r="D77" s="3">
        <v>193.75200000000001</v>
      </c>
      <c r="E77" s="3">
        <v>136.66999999999999</v>
      </c>
      <c r="F77" s="3" t="s">
        <v>10</v>
      </c>
      <c r="G77" s="3">
        <v>136.66999999999999</v>
      </c>
      <c r="H77" s="3">
        <v>0</v>
      </c>
      <c r="I77" s="3">
        <v>100</v>
      </c>
      <c r="J77">
        <f t="shared" si="2"/>
        <v>26480.08584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155</v>
      </c>
      <c r="C78" s="3">
        <v>160</v>
      </c>
      <c r="D78" s="3">
        <v>139.93199999999999</v>
      </c>
      <c r="E78" s="3">
        <v>8.8699999999999992</v>
      </c>
      <c r="F78" s="3" t="s">
        <v>10</v>
      </c>
      <c r="G78" s="3">
        <v>8.8699999999999992</v>
      </c>
      <c r="H78" s="3">
        <v>0</v>
      </c>
      <c r="I78" s="3">
        <v>100</v>
      </c>
      <c r="J78">
        <f t="shared" si="2"/>
        <v>1241.1968399999998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161</v>
      </c>
      <c r="D79" s="3">
        <v>139.93199999999999</v>
      </c>
      <c r="E79" s="3">
        <v>36.94</v>
      </c>
      <c r="F79" s="3" t="s">
        <v>10</v>
      </c>
      <c r="G79" s="3">
        <v>36.94</v>
      </c>
      <c r="H79" s="3">
        <v>0</v>
      </c>
      <c r="I79" s="3">
        <v>100</v>
      </c>
      <c r="J79">
        <f t="shared" si="2"/>
        <v>5169.0880799999995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157</v>
      </c>
      <c r="C80" s="3">
        <v>165</v>
      </c>
      <c r="D80" s="3">
        <v>193.75200000000001</v>
      </c>
      <c r="E80" s="3">
        <v>112.48</v>
      </c>
      <c r="F80" s="3" t="s">
        <v>10</v>
      </c>
      <c r="G80" s="3">
        <v>65.31</v>
      </c>
      <c r="H80" s="3">
        <v>47.17</v>
      </c>
      <c r="I80" s="3">
        <v>58.064</v>
      </c>
      <c r="J80">
        <f t="shared" si="2"/>
        <v>12653.943120000002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158</v>
      </c>
      <c r="C81" s="3">
        <v>168</v>
      </c>
      <c r="D81" s="3">
        <v>254.03</v>
      </c>
      <c r="E81" s="3">
        <v>153.36000000000001</v>
      </c>
      <c r="F81" s="3" t="s">
        <v>10</v>
      </c>
      <c r="G81" s="3">
        <v>153.36000000000001</v>
      </c>
      <c r="H81" s="3">
        <v>0</v>
      </c>
      <c r="I81" s="3">
        <v>100</v>
      </c>
      <c r="J81">
        <f t="shared" si="2"/>
        <v>38958.040800000002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159</v>
      </c>
      <c r="C82" s="3">
        <v>170</v>
      </c>
      <c r="D82" s="3">
        <v>254.03</v>
      </c>
      <c r="E82" s="3">
        <v>13.973000000000001</v>
      </c>
      <c r="F82" s="3" t="s">
        <v>10</v>
      </c>
      <c r="G82" s="3">
        <v>13.97</v>
      </c>
      <c r="H82" s="3">
        <v>0</v>
      </c>
      <c r="I82" s="3">
        <v>100</v>
      </c>
      <c r="J82">
        <f t="shared" si="2"/>
        <v>3548.7991000000002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173</v>
      </c>
      <c r="D83" s="3">
        <v>190.52</v>
      </c>
      <c r="E83" s="3">
        <v>15.87</v>
      </c>
      <c r="F83" s="3" t="s">
        <v>10</v>
      </c>
      <c r="G83" s="3">
        <v>15.87</v>
      </c>
      <c r="H83" s="3">
        <v>0</v>
      </c>
      <c r="I83" s="3">
        <v>100</v>
      </c>
      <c r="J83">
        <f t="shared" si="2"/>
        <v>3023.5524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161</v>
      </c>
      <c r="C84" s="3">
        <v>174</v>
      </c>
      <c r="D84" s="3">
        <v>254.03</v>
      </c>
      <c r="E84" s="3">
        <v>66.37</v>
      </c>
      <c r="F84" s="3" t="s">
        <v>10</v>
      </c>
      <c r="G84" s="3">
        <v>66.37</v>
      </c>
      <c r="H84" s="3">
        <v>0</v>
      </c>
      <c r="I84" s="3">
        <v>100</v>
      </c>
      <c r="J84">
        <f t="shared" si="2"/>
        <v>16859.971100000002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162</v>
      </c>
      <c r="C85" s="3">
        <v>178</v>
      </c>
      <c r="D85" s="3">
        <v>254.03</v>
      </c>
      <c r="E85" s="3">
        <v>93.097999999999999</v>
      </c>
      <c r="F85" s="3" t="s">
        <v>10</v>
      </c>
      <c r="G85" s="3">
        <v>93.1</v>
      </c>
      <c r="H85" s="3">
        <v>0</v>
      </c>
      <c r="I85" s="3">
        <v>100</v>
      </c>
      <c r="J85">
        <f t="shared" si="2"/>
        <v>23650.192999999999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290</v>
      </c>
      <c r="E86" s="3">
        <v>8</v>
      </c>
      <c r="F86" s="3" t="s">
        <v>13</v>
      </c>
      <c r="G86" s="3">
        <v>8</v>
      </c>
      <c r="H86" s="3">
        <v>0</v>
      </c>
      <c r="I86" s="3">
        <v>100</v>
      </c>
      <c r="J86">
        <f t="shared" si="2"/>
        <v>2320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29.914999999999999</v>
      </c>
      <c r="F87" s="3" t="s">
        <v>10</v>
      </c>
      <c r="G87" s="3">
        <v>29.92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34.380000000000003</v>
      </c>
      <c r="F88" s="3" t="s">
        <v>10</v>
      </c>
      <c r="G88" s="3">
        <v>34.380000000000003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362.31900000000002</v>
      </c>
      <c r="F89" s="3" t="s">
        <v>10</v>
      </c>
      <c r="G89" s="3">
        <v>362.32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362.31900000000002</v>
      </c>
      <c r="F90" s="3" t="s">
        <v>10</v>
      </c>
      <c r="G90" s="3">
        <v>362.32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192</v>
      </c>
      <c r="D91" s="3">
        <v>48.438000000000002</v>
      </c>
      <c r="E91" s="3">
        <v>508.3612</v>
      </c>
      <c r="F91" s="3" t="s">
        <v>10</v>
      </c>
      <c r="G91" s="3">
        <v>508.36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193</v>
      </c>
      <c r="D92" s="3">
        <v>16.149999999999999</v>
      </c>
      <c r="E92" s="3">
        <v>508.3612</v>
      </c>
      <c r="F92" s="3" t="s">
        <v>10</v>
      </c>
      <c r="G92" s="3">
        <v>508.36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172</v>
      </c>
      <c r="C93" s="3">
        <v>194</v>
      </c>
      <c r="D93" s="3">
        <v>26.91</v>
      </c>
      <c r="E93" s="3">
        <v>508.3612</v>
      </c>
      <c r="F93" s="3" t="s">
        <v>10</v>
      </c>
      <c r="G93" s="3">
        <v>508.36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173</v>
      </c>
      <c r="C94" s="3">
        <v>215</v>
      </c>
      <c r="D94" s="3">
        <v>301.392</v>
      </c>
      <c r="E94" s="3">
        <v>20.12</v>
      </c>
      <c r="F94" s="3" t="s">
        <v>10</v>
      </c>
      <c r="G94" s="3">
        <v>0</v>
      </c>
      <c r="H94" s="3">
        <v>20.12</v>
      </c>
      <c r="I94" s="3">
        <v>0</v>
      </c>
    </row>
    <row r="95" spans="1:12" x14ac:dyDescent="0.25">
      <c r="A95" s="3" t="s">
        <v>22</v>
      </c>
      <c r="B95" s="3" t="s">
        <v>174</v>
      </c>
      <c r="C95" s="3">
        <v>218</v>
      </c>
      <c r="D95" s="3">
        <v>350</v>
      </c>
      <c r="E95" s="3">
        <v>15</v>
      </c>
      <c r="F95" s="3" t="s">
        <v>13</v>
      </c>
      <c r="G95" s="3">
        <v>0</v>
      </c>
      <c r="H95" s="3">
        <v>15</v>
      </c>
      <c r="I95" s="3">
        <v>0</v>
      </c>
    </row>
    <row r="96" spans="1:12" x14ac:dyDescent="0.25">
      <c r="A96" s="3" t="s">
        <v>22</v>
      </c>
      <c r="B96" s="3" t="s">
        <v>175</v>
      </c>
      <c r="C96" s="3">
        <v>219</v>
      </c>
      <c r="D96" s="3">
        <v>82</v>
      </c>
      <c r="E96" s="3">
        <v>41.17</v>
      </c>
      <c r="F96" s="3" t="s">
        <v>19</v>
      </c>
      <c r="G96" s="3">
        <v>0</v>
      </c>
      <c r="H96" s="3">
        <v>41.17</v>
      </c>
      <c r="I96" s="3">
        <v>0</v>
      </c>
    </row>
    <row r="97" spans="1:9" x14ac:dyDescent="0.25">
      <c r="A97" s="3" t="s">
        <v>22</v>
      </c>
      <c r="B97" s="3" t="s">
        <v>176</v>
      </c>
      <c r="C97" s="3">
        <v>220</v>
      </c>
      <c r="D97" s="3">
        <v>32.799999999999997</v>
      </c>
      <c r="E97" s="3">
        <v>103.53</v>
      </c>
      <c r="F97" s="3" t="s">
        <v>19</v>
      </c>
      <c r="G97" s="3">
        <v>0</v>
      </c>
      <c r="H97" s="3">
        <v>103.53</v>
      </c>
      <c r="I97" s="3">
        <v>0</v>
      </c>
    </row>
    <row r="98" spans="1:9" x14ac:dyDescent="0.25">
      <c r="A98" s="3" t="s">
        <v>22</v>
      </c>
      <c r="B98" s="3" t="s">
        <v>177</v>
      </c>
      <c r="C98" s="3">
        <v>221</v>
      </c>
      <c r="D98" s="3">
        <v>131.19999999999999</v>
      </c>
      <c r="E98" s="3">
        <v>19.57</v>
      </c>
      <c r="F98" s="3" t="s">
        <v>19</v>
      </c>
      <c r="G98" s="3">
        <v>0</v>
      </c>
      <c r="H98" s="3">
        <v>19.57</v>
      </c>
      <c r="I98" s="3">
        <v>0</v>
      </c>
    </row>
    <row r="99" spans="1:9" x14ac:dyDescent="0.25">
      <c r="A99" s="3" t="s">
        <v>22</v>
      </c>
      <c r="B99" s="3" t="s">
        <v>179</v>
      </c>
      <c r="C99" s="3">
        <v>224</v>
      </c>
      <c r="D99" s="3">
        <v>183</v>
      </c>
      <c r="E99" s="3">
        <v>49.52</v>
      </c>
      <c r="F99" s="3" t="s">
        <v>10</v>
      </c>
      <c r="G99" s="3">
        <v>0</v>
      </c>
      <c r="H99" s="3">
        <v>49.52</v>
      </c>
      <c r="I99" s="3">
        <v>0</v>
      </c>
    </row>
    <row r="100" spans="1:9" x14ac:dyDescent="0.25">
      <c r="A100" s="3" t="s">
        <v>22</v>
      </c>
      <c r="B100" s="3" t="s">
        <v>180</v>
      </c>
      <c r="C100" s="3">
        <v>225</v>
      </c>
      <c r="D100" s="3">
        <v>49.2</v>
      </c>
      <c r="E100" s="3">
        <v>48.42</v>
      </c>
      <c r="F100" s="3" t="s">
        <v>19</v>
      </c>
      <c r="G100" s="3">
        <v>0</v>
      </c>
      <c r="H100" s="3">
        <v>48.42</v>
      </c>
      <c r="I100" s="3">
        <v>0</v>
      </c>
    </row>
    <row r="101" spans="1:9" x14ac:dyDescent="0.25">
      <c r="A101" s="3" t="s">
        <v>22</v>
      </c>
      <c r="B101" s="3" t="s">
        <v>181</v>
      </c>
      <c r="C101" s="3">
        <v>226</v>
      </c>
      <c r="D101" s="3">
        <v>183</v>
      </c>
      <c r="E101" s="3">
        <v>46</v>
      </c>
      <c r="F101" s="3" t="s">
        <v>10</v>
      </c>
      <c r="G101" s="3">
        <v>0</v>
      </c>
      <c r="H101" s="3">
        <v>46</v>
      </c>
      <c r="I101" s="3">
        <v>0</v>
      </c>
    </row>
    <row r="102" spans="1:9" x14ac:dyDescent="0.25">
      <c r="A102" s="3" t="s">
        <v>22</v>
      </c>
      <c r="B102" s="3" t="s">
        <v>182</v>
      </c>
      <c r="C102" s="3">
        <v>227</v>
      </c>
      <c r="D102" s="3">
        <v>49.2</v>
      </c>
      <c r="E102" s="3">
        <v>50.44</v>
      </c>
      <c r="F102" s="3" t="s">
        <v>19</v>
      </c>
      <c r="G102" s="3">
        <v>50.44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183</v>
      </c>
      <c r="C103" s="3">
        <v>228</v>
      </c>
      <c r="D103" s="3">
        <v>183</v>
      </c>
      <c r="E103" s="3">
        <v>2.5</v>
      </c>
      <c r="F103" s="3" t="s">
        <v>10</v>
      </c>
      <c r="G103" s="3">
        <v>2.5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229</v>
      </c>
      <c r="D104" s="3">
        <v>49.2</v>
      </c>
      <c r="E104" s="3">
        <v>4.1900000000000004</v>
      </c>
      <c r="F104" s="3" t="s">
        <v>19</v>
      </c>
      <c r="G104" s="3">
        <v>4.1900000000000004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230</v>
      </c>
      <c r="D105" s="3">
        <v>183</v>
      </c>
      <c r="E105" s="3">
        <v>4.01</v>
      </c>
      <c r="F105" s="3" t="s">
        <v>10</v>
      </c>
      <c r="G105" s="3">
        <v>4.01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186</v>
      </c>
      <c r="C106" s="3">
        <v>231</v>
      </c>
      <c r="D106" s="3">
        <v>49.2</v>
      </c>
      <c r="E106" s="3">
        <v>9.98</v>
      </c>
      <c r="F106" s="3" t="s">
        <v>19</v>
      </c>
      <c r="G106" s="3">
        <v>9.98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187</v>
      </c>
      <c r="C107" s="3">
        <v>232</v>
      </c>
      <c r="D107" s="3">
        <v>183</v>
      </c>
      <c r="E107" s="3">
        <v>12.635</v>
      </c>
      <c r="F107" s="3" t="s">
        <v>10</v>
      </c>
      <c r="G107" s="3">
        <v>12.64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233</v>
      </c>
      <c r="D108" s="3">
        <v>49.2</v>
      </c>
      <c r="E108" s="3">
        <v>16.8</v>
      </c>
      <c r="F108" s="3" t="s">
        <v>19</v>
      </c>
      <c r="G108" s="3">
        <v>16.8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234</v>
      </c>
      <c r="D109" s="3">
        <v>183</v>
      </c>
      <c r="E109" s="3">
        <v>12.821</v>
      </c>
      <c r="F109" s="3" t="s">
        <v>10</v>
      </c>
      <c r="G109" s="3">
        <v>12.82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190</v>
      </c>
      <c r="C110" s="3">
        <v>235</v>
      </c>
      <c r="D110" s="3">
        <v>2.5</v>
      </c>
      <c r="E110" s="3">
        <v>1055</v>
      </c>
      <c r="F110" s="3" t="s">
        <v>23</v>
      </c>
      <c r="G110" s="3">
        <v>1055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237</v>
      </c>
      <c r="D111" s="3">
        <v>183</v>
      </c>
      <c r="E111" s="3">
        <v>3.7</v>
      </c>
      <c r="F111" s="3" t="s">
        <v>10</v>
      </c>
      <c r="G111" s="3">
        <v>3.7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238</v>
      </c>
      <c r="D112" s="3">
        <v>183</v>
      </c>
      <c r="E112" s="3">
        <v>17.34</v>
      </c>
      <c r="F112" s="3" t="s">
        <v>10</v>
      </c>
      <c r="G112" s="3">
        <v>17.34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239</v>
      </c>
      <c r="D113" s="3">
        <v>183</v>
      </c>
      <c r="E113" s="3">
        <v>7.44</v>
      </c>
      <c r="F113" s="3" t="s">
        <v>10</v>
      </c>
      <c r="G113" s="3">
        <v>7.44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194</v>
      </c>
      <c r="C114" s="3">
        <v>240</v>
      </c>
      <c r="D114" s="3">
        <v>183</v>
      </c>
      <c r="E114" s="3">
        <v>34.9</v>
      </c>
      <c r="F114" s="3" t="s">
        <v>10</v>
      </c>
      <c r="G114" s="3">
        <v>34.9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144.78800000000001</v>
      </c>
      <c r="F115" s="3" t="s">
        <v>10</v>
      </c>
      <c r="G115" s="3">
        <v>144.79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273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272</v>
      </c>
      <c r="C124" s="3">
        <v>256</v>
      </c>
      <c r="D124" s="3">
        <v>2500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202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203</v>
      </c>
      <c r="C126" s="3">
        <v>258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26</v>
      </c>
      <c r="B127" s="3" t="s">
        <v>204</v>
      </c>
      <c r="C127" s="3">
        <v>260</v>
      </c>
      <c r="D127" s="3">
        <v>5535</v>
      </c>
      <c r="E127" s="3">
        <v>25.59</v>
      </c>
      <c r="F127" s="3" t="s">
        <v>19</v>
      </c>
      <c r="G127" s="3">
        <v>25.59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205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206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208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209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210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233</v>
      </c>
      <c r="C134" s="3">
        <v>273</v>
      </c>
      <c r="D134" s="3">
        <v>1500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21</v>
      </c>
      <c r="B141" s="3" t="s">
        <v>219</v>
      </c>
      <c r="C141" s="3">
        <v>283</v>
      </c>
      <c r="D141" s="3">
        <v>400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34</v>
      </c>
      <c r="B142" s="3" t="s">
        <v>313</v>
      </c>
      <c r="C142" s="3">
        <v>287</v>
      </c>
      <c r="D142" s="3">
        <v>800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41</v>
      </c>
      <c r="B143" s="3" t="s">
        <v>220</v>
      </c>
      <c r="C143" s="3">
        <v>293</v>
      </c>
      <c r="D143" s="3">
        <v>227</v>
      </c>
      <c r="E143" s="3">
        <v>354</v>
      </c>
      <c r="F143" s="3" t="s">
        <v>23</v>
      </c>
      <c r="G143" s="3">
        <v>354</v>
      </c>
      <c r="H143" s="3">
        <v>0</v>
      </c>
      <c r="I143" s="3">
        <v>100</v>
      </c>
    </row>
    <row r="144" spans="1:9" x14ac:dyDescent="0.25">
      <c r="A144" s="3" t="s">
        <v>60</v>
      </c>
      <c r="B144" s="3" t="s">
        <v>328</v>
      </c>
      <c r="C144" s="3">
        <v>351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24</v>
      </c>
      <c r="B145" s="3" t="s">
        <v>289</v>
      </c>
      <c r="C145" s="3">
        <v>352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301</v>
      </c>
      <c r="C146" s="3">
        <v>384</v>
      </c>
      <c r="D146" s="3">
        <v>15000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224</v>
      </c>
      <c r="C147" s="3">
        <v>401</v>
      </c>
      <c r="D147" s="3">
        <v>1000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225</v>
      </c>
      <c r="C148" s="3">
        <v>402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226</v>
      </c>
      <c r="C149" s="3">
        <v>403</v>
      </c>
      <c r="D149" s="3">
        <v>2000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228</v>
      </c>
      <c r="C150" s="3">
        <v>405</v>
      </c>
      <c r="D150" s="3">
        <v>3000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256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257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0</v>
      </c>
      <c r="H153" s="3">
        <v>96.57</v>
      </c>
      <c r="I153" s="3">
        <v>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0</v>
      </c>
      <c r="H154" s="3">
        <v>96.57</v>
      </c>
      <c r="I154" s="3">
        <v>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0</v>
      </c>
      <c r="H155" s="3">
        <v>96.57</v>
      </c>
      <c r="I155" s="3">
        <v>0</v>
      </c>
    </row>
    <row r="156" spans="1:9" x14ac:dyDescent="0.25">
      <c r="A156" s="3" t="s">
        <v>21</v>
      </c>
      <c r="B156" s="3" t="s">
        <v>261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0</v>
      </c>
      <c r="H156" s="3">
        <v>18.850000000000001</v>
      </c>
      <c r="I156" s="3">
        <v>0</v>
      </c>
    </row>
    <row r="157" spans="1:9" x14ac:dyDescent="0.25">
      <c r="A157" s="3" t="s">
        <v>21</v>
      </c>
      <c r="B157" s="3" t="s">
        <v>262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0</v>
      </c>
      <c r="H157" s="3">
        <v>18.850000000000001</v>
      </c>
      <c r="I157" s="3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3:O118"/>
  <sheetViews>
    <sheetView topLeftCell="A93" zoomScale="85" zoomScaleNormal="85" workbookViewId="0">
      <pane xSplit="2" topLeftCell="C1" activePane="topRight" state="frozen"/>
      <selection activeCell="A65" sqref="A65"/>
      <selection pane="topRight" activeCell="L4" sqref="A4:L117"/>
    </sheetView>
  </sheetViews>
  <sheetFormatPr defaultRowHeight="15" x14ac:dyDescent="0.25"/>
  <cols>
    <col min="1" max="1" width="30.5703125" customWidth="1"/>
    <col min="2" max="2" width="44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9718.5</v>
      </c>
    </row>
    <row r="5" spans="1:15" x14ac:dyDescent="0.25">
      <c r="A5" s="9" t="s">
        <v>41</v>
      </c>
      <c r="B5" s="29" t="s">
        <v>88</v>
      </c>
      <c r="C5" s="9">
        <v>4</v>
      </c>
      <c r="D5" s="9">
        <v>211.68</v>
      </c>
      <c r="E5" s="9">
        <v>101.87</v>
      </c>
      <c r="F5" s="9" t="s">
        <v>14</v>
      </c>
      <c r="G5" s="9">
        <v>101.87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21563.841600000003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89</v>
      </c>
      <c r="C6" s="9">
        <v>5</v>
      </c>
      <c r="D6" s="9">
        <v>22</v>
      </c>
      <c r="E6" s="9">
        <v>50.93</v>
      </c>
      <c r="F6" s="9" t="s">
        <v>10</v>
      </c>
      <c r="G6" s="9">
        <v>50.93</v>
      </c>
      <c r="H6" s="9">
        <f t="shared" si="0"/>
        <v>0</v>
      </c>
      <c r="I6" s="10">
        <f t="shared" si="1"/>
        <v>1</v>
      </c>
      <c r="J6" s="17">
        <f t="shared" si="2"/>
        <v>1120.46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90</v>
      </c>
      <c r="C7" s="9">
        <v>8</v>
      </c>
      <c r="D7" s="9">
        <v>141.12</v>
      </c>
      <c r="E7" s="9">
        <v>18.707000000000001</v>
      </c>
      <c r="F7" s="9" t="s">
        <v>14</v>
      </c>
      <c r="G7" s="9">
        <v>18.71</v>
      </c>
      <c r="H7" s="9">
        <f t="shared" si="0"/>
        <v>-3.0000000000001137E-3</v>
      </c>
      <c r="I7" s="10">
        <f t="shared" si="1"/>
        <v>1.0001603677767681</v>
      </c>
      <c r="J7" s="17">
        <f t="shared" si="2"/>
        <v>2640.3552000000004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91</v>
      </c>
      <c r="C8" s="9">
        <v>11</v>
      </c>
      <c r="D8" s="9">
        <v>211.68</v>
      </c>
      <c r="E8" s="9">
        <v>5.5640000000000001</v>
      </c>
      <c r="F8" s="9" t="s">
        <v>14</v>
      </c>
      <c r="G8" s="9">
        <v>5.56</v>
      </c>
      <c r="H8" s="9">
        <f t="shared" si="0"/>
        <v>4.0000000000004476E-3</v>
      </c>
      <c r="I8" s="10">
        <f t="shared" si="1"/>
        <v>0.99928109273903654</v>
      </c>
      <c r="J8" s="17">
        <f t="shared" si="2"/>
        <v>1176.9407999999999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92</v>
      </c>
      <c r="C9" s="9">
        <v>13</v>
      </c>
      <c r="D9" s="9">
        <v>141.12</v>
      </c>
      <c r="E9" s="9">
        <v>27.51</v>
      </c>
      <c r="F9" s="9" t="s">
        <v>14</v>
      </c>
      <c r="G9" s="9">
        <v>0</v>
      </c>
      <c r="H9" s="9">
        <f t="shared" si="0"/>
        <v>27.51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93</v>
      </c>
      <c r="C10" s="9">
        <v>14</v>
      </c>
      <c r="D10" s="9">
        <v>22</v>
      </c>
      <c r="E10" s="9">
        <v>59.29</v>
      </c>
      <c r="F10" s="9" t="s">
        <v>10</v>
      </c>
      <c r="G10" s="9">
        <v>0</v>
      </c>
      <c r="H10" s="9">
        <f t="shared" si="0"/>
        <v>59.29</v>
      </c>
      <c r="I10" s="10">
        <f t="shared" si="1"/>
        <v>0</v>
      </c>
      <c r="J10" s="17">
        <f t="shared" si="2"/>
        <v>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270</v>
      </c>
      <c r="C11" s="9">
        <v>15</v>
      </c>
      <c r="D11" s="9">
        <v>43</v>
      </c>
      <c r="E11" s="9">
        <v>59.29</v>
      </c>
      <c r="F11" s="9" t="s">
        <v>10</v>
      </c>
      <c r="G11" s="9">
        <v>0</v>
      </c>
      <c r="H11" s="9">
        <f t="shared" si="0"/>
        <v>59.29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94</v>
      </c>
      <c r="C12" s="9">
        <v>16</v>
      </c>
      <c r="D12" s="9">
        <v>141.12</v>
      </c>
      <c r="E12" s="9">
        <v>9.27</v>
      </c>
      <c r="F12" s="9" t="s">
        <v>14</v>
      </c>
      <c r="G12" s="9">
        <v>0</v>
      </c>
      <c r="H12" s="9">
        <f t="shared" si="0"/>
        <v>9.27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95</v>
      </c>
      <c r="C13" s="9">
        <v>20</v>
      </c>
      <c r="D13" s="9">
        <v>1000</v>
      </c>
      <c r="E13" s="9">
        <v>5.093</v>
      </c>
      <c r="F13" s="9" t="s">
        <v>14</v>
      </c>
      <c r="G13" s="9">
        <v>5.09</v>
      </c>
      <c r="H13" s="9">
        <f t="shared" si="0"/>
        <v>3.0000000000001137E-3</v>
      </c>
      <c r="I13" s="10">
        <f t="shared" si="1"/>
        <v>0.99941095621441189</v>
      </c>
      <c r="J13" s="17">
        <f t="shared" si="2"/>
        <v>5090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41</v>
      </c>
      <c r="B14" s="29" t="s">
        <v>96</v>
      </c>
      <c r="C14" s="9">
        <v>21</v>
      </c>
      <c r="D14" s="9">
        <v>1000</v>
      </c>
      <c r="E14" s="9">
        <v>2.782</v>
      </c>
      <c r="F14" s="9" t="s">
        <v>14</v>
      </c>
      <c r="G14" s="9">
        <v>2.78</v>
      </c>
      <c r="H14" s="9">
        <f t="shared" si="0"/>
        <v>2.0000000000002238E-3</v>
      </c>
      <c r="I14" s="10">
        <f t="shared" si="1"/>
        <v>0.99928109273903654</v>
      </c>
      <c r="J14" s="17">
        <f t="shared" si="2"/>
        <v>2780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41</v>
      </c>
      <c r="B15" s="29" t="s">
        <v>97</v>
      </c>
      <c r="C15" s="9">
        <v>22</v>
      </c>
      <c r="D15" s="9">
        <v>1000</v>
      </c>
      <c r="E15" s="9">
        <v>5.9290000000000003</v>
      </c>
      <c r="F15" s="9" t="s">
        <v>14</v>
      </c>
      <c r="G15" s="9">
        <v>0</v>
      </c>
      <c r="H15" s="9">
        <f t="shared" si="0"/>
        <v>5.9290000000000003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98</v>
      </c>
      <c r="C16" s="9">
        <v>23</v>
      </c>
      <c r="D16" s="9">
        <v>7000</v>
      </c>
      <c r="E16" s="9">
        <v>0.37</v>
      </c>
      <c r="F16" s="9" t="s">
        <v>16</v>
      </c>
      <c r="G16" s="9">
        <v>0.37</v>
      </c>
      <c r="H16" s="9">
        <f t="shared" si="0"/>
        <v>0</v>
      </c>
      <c r="I16" s="10">
        <f t="shared" si="1"/>
        <v>1</v>
      </c>
      <c r="J16" s="17">
        <f t="shared" si="2"/>
        <v>2590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99</v>
      </c>
      <c r="C17" s="9">
        <v>24</v>
      </c>
      <c r="D17" s="9">
        <v>7000</v>
      </c>
      <c r="E17" s="9">
        <v>0.45</v>
      </c>
      <c r="F17" s="9" t="s">
        <v>16</v>
      </c>
      <c r="G17" s="9">
        <v>0.45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100</v>
      </c>
      <c r="C18" s="9">
        <v>25</v>
      </c>
      <c r="D18" s="9">
        <v>7000</v>
      </c>
      <c r="E18" s="9">
        <v>0.55000000000000004</v>
      </c>
      <c r="F18" s="9" t="s">
        <v>16</v>
      </c>
      <c r="G18" s="9">
        <v>0.55000000000000004</v>
      </c>
      <c r="H18" s="9">
        <f t="shared" si="0"/>
        <v>0</v>
      </c>
      <c r="I18" s="10">
        <f t="shared" si="1"/>
        <v>1</v>
      </c>
      <c r="J18" s="17">
        <f t="shared" si="2"/>
        <v>3850.0000000000005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101</v>
      </c>
      <c r="C19" s="9">
        <v>26</v>
      </c>
      <c r="D19" s="9">
        <v>7000</v>
      </c>
      <c r="E19" s="9">
        <v>0.5</v>
      </c>
      <c r="F19" s="9" t="s">
        <v>16</v>
      </c>
      <c r="G19" s="9">
        <v>0</v>
      </c>
      <c r="H19" s="9">
        <f t="shared" si="0"/>
        <v>0.5</v>
      </c>
      <c r="I19" s="10">
        <f t="shared" si="1"/>
        <v>0</v>
      </c>
      <c r="J19" s="17">
        <f t="shared" si="2"/>
        <v>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27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102</v>
      </c>
      <c r="C21" s="9">
        <v>29</v>
      </c>
      <c r="D21" s="9">
        <v>7000</v>
      </c>
      <c r="E21" s="9">
        <v>1.25</v>
      </c>
      <c r="F21" s="9" t="s">
        <v>16</v>
      </c>
      <c r="G21" s="9">
        <v>0</v>
      </c>
      <c r="H21" s="9">
        <f t="shared" si="0"/>
        <v>1.25</v>
      </c>
      <c r="I21" s="10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102</v>
      </c>
      <c r="C22" s="9">
        <v>30</v>
      </c>
      <c r="D22" s="9">
        <v>7500</v>
      </c>
      <c r="E22" s="9">
        <v>1.25</v>
      </c>
      <c r="F22" s="9" t="s">
        <v>16</v>
      </c>
      <c r="G22" s="9">
        <v>1.25</v>
      </c>
      <c r="H22" s="9">
        <f t="shared" si="0"/>
        <v>0</v>
      </c>
      <c r="I22" s="10">
        <f t="shared" si="1"/>
        <v>1</v>
      </c>
      <c r="J22" s="17">
        <f t="shared" si="2"/>
        <v>9375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0.14000000000000001</v>
      </c>
      <c r="F23" s="9" t="s">
        <v>16</v>
      </c>
      <c r="G23" s="9">
        <v>0</v>
      </c>
      <c r="H23" s="9">
        <f t="shared" si="0"/>
        <v>0.14000000000000001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33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</v>
      </c>
      <c r="H25" s="9">
        <f t="shared" si="0"/>
        <v>0.14000000000000001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3.0000000000001137E-3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59.95</v>
      </c>
      <c r="H28" s="9">
        <f t="shared" si="0"/>
        <v>1.6999999999995907E-3</v>
      </c>
      <c r="I28" s="10">
        <f t="shared" si="1"/>
        <v>0.99997164383995785</v>
      </c>
      <c r="J28" s="17">
        <f t="shared" si="2"/>
        <v>18068.450400000002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0</v>
      </c>
      <c r="H29" s="9">
        <f t="shared" si="0"/>
        <v>41.28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41.28</v>
      </c>
      <c r="F30" s="9" t="s">
        <v>10</v>
      </c>
      <c r="G30" s="9">
        <v>41.28</v>
      </c>
      <c r="H30" s="9">
        <f t="shared" si="0"/>
        <v>0</v>
      </c>
      <c r="I30" s="10">
        <f t="shared" si="1"/>
        <v>1</v>
      </c>
      <c r="J30" s="17">
        <f t="shared" si="2"/>
        <v>13330.137600000002</v>
      </c>
      <c r="K30" s="16"/>
      <c r="L30" s="17">
        <f t="shared" si="3"/>
        <v>0</v>
      </c>
      <c r="N30" s="51" t="s">
        <v>472</v>
      </c>
      <c r="O30" s="21">
        <f>SUM(O4:O29)</f>
        <v>9718.5</v>
      </c>
    </row>
    <row r="31" spans="1:15" x14ac:dyDescent="0.25">
      <c r="A31" s="9" t="s">
        <v>41</v>
      </c>
      <c r="B31" s="29" t="s">
        <v>109</v>
      </c>
      <c r="C31" s="9">
        <v>45</v>
      </c>
      <c r="D31" s="9">
        <v>301.392</v>
      </c>
      <c r="E31" s="9">
        <v>125.99</v>
      </c>
      <c r="F31" s="9" t="s">
        <v>10</v>
      </c>
      <c r="G31" s="9">
        <v>0</v>
      </c>
      <c r="H31" s="9">
        <f t="shared" si="0"/>
        <v>125.99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322.92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40684.690800000004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0</v>
      </c>
      <c r="H33" s="9">
        <f t="shared" si="0"/>
        <v>12.26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110</v>
      </c>
      <c r="C34" s="9">
        <v>46</v>
      </c>
      <c r="D34" s="9">
        <v>322.92</v>
      </c>
      <c r="E34" s="9">
        <v>12.26</v>
      </c>
      <c r="F34" s="9" t="s">
        <v>10</v>
      </c>
      <c r="G34" s="9">
        <v>12.26</v>
      </c>
      <c r="H34" s="9">
        <f t="shared" si="0"/>
        <v>0</v>
      </c>
      <c r="I34" s="10">
        <f t="shared" si="1"/>
        <v>1</v>
      </c>
      <c r="J34" s="17">
        <f t="shared" si="2"/>
        <v>3958.9992000000002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111</v>
      </c>
      <c r="C35" s="9">
        <v>47</v>
      </c>
      <c r="D35" s="9">
        <v>301.392</v>
      </c>
      <c r="E35" s="9">
        <v>16.11</v>
      </c>
      <c r="F35" s="9" t="s">
        <v>10</v>
      </c>
      <c r="G35" s="9">
        <v>0</v>
      </c>
      <c r="H35" s="9">
        <f t="shared" si="0"/>
        <v>16.11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111</v>
      </c>
      <c r="C36" s="9">
        <v>47</v>
      </c>
      <c r="D36" s="9">
        <v>322.92</v>
      </c>
      <c r="E36" s="9">
        <v>16.11</v>
      </c>
      <c r="F36" s="9" t="s">
        <v>10</v>
      </c>
      <c r="G36" s="9">
        <v>0</v>
      </c>
      <c r="H36" s="9">
        <f t="shared" si="0"/>
        <v>16.11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112</v>
      </c>
      <c r="C37" s="9">
        <v>50</v>
      </c>
      <c r="D37" s="9">
        <v>225</v>
      </c>
      <c r="E37" s="9">
        <v>9.9</v>
      </c>
      <c r="F37" s="9" t="s">
        <v>14</v>
      </c>
      <c r="G37" s="9">
        <v>9.9</v>
      </c>
      <c r="H37" s="9">
        <f t="shared" si="0"/>
        <v>0</v>
      </c>
      <c r="I37" s="10">
        <f t="shared" si="1"/>
        <v>1</v>
      </c>
      <c r="J37" s="17">
        <f t="shared" si="2"/>
        <v>2227.5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113</v>
      </c>
      <c r="C38" s="9">
        <v>51</v>
      </c>
      <c r="D38" s="9">
        <v>1500</v>
      </c>
      <c r="E38" s="9">
        <v>1.32</v>
      </c>
      <c r="F38" s="9" t="s">
        <v>14</v>
      </c>
      <c r="G38" s="9">
        <v>1.32</v>
      </c>
      <c r="H38" s="9">
        <f t="shared" si="0"/>
        <v>0</v>
      </c>
      <c r="I38" s="10">
        <f t="shared" si="1"/>
        <v>1</v>
      </c>
      <c r="J38" s="17">
        <f t="shared" si="2"/>
        <v>1980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114</v>
      </c>
      <c r="C39" s="9">
        <v>53</v>
      </c>
      <c r="D39" s="9">
        <v>900</v>
      </c>
      <c r="E39" s="9">
        <v>4.74</v>
      </c>
      <c r="F39" s="9" t="s">
        <v>14</v>
      </c>
      <c r="G39" s="9">
        <v>4.74</v>
      </c>
      <c r="H39" s="9">
        <f t="shared" si="0"/>
        <v>0</v>
      </c>
      <c r="I39" s="10">
        <f t="shared" si="1"/>
        <v>1</v>
      </c>
      <c r="J39" s="17">
        <f t="shared" si="2"/>
        <v>4266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115</v>
      </c>
      <c r="C40" s="9">
        <v>55</v>
      </c>
      <c r="D40" s="9">
        <v>2000</v>
      </c>
      <c r="E40" s="9">
        <v>2.85</v>
      </c>
      <c r="F40" s="9" t="s">
        <v>14</v>
      </c>
      <c r="G40" s="9">
        <v>0</v>
      </c>
      <c r="H40" s="9">
        <f t="shared" si="0"/>
        <v>2.85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115</v>
      </c>
      <c r="C41" s="9">
        <v>57</v>
      </c>
      <c r="D41" s="9">
        <v>2000</v>
      </c>
      <c r="E41" s="9">
        <v>2.85</v>
      </c>
      <c r="F41" s="9" t="s">
        <v>14</v>
      </c>
      <c r="G41" s="9">
        <v>2.85</v>
      </c>
      <c r="H41" s="9">
        <f t="shared" si="0"/>
        <v>0</v>
      </c>
      <c r="I41" s="10">
        <f t="shared" si="1"/>
        <v>1</v>
      </c>
      <c r="J41" s="17">
        <f t="shared" si="2"/>
        <v>5700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116</v>
      </c>
      <c r="C42" s="9">
        <v>58</v>
      </c>
      <c r="D42" s="9">
        <v>225</v>
      </c>
      <c r="E42" s="9">
        <v>13.083</v>
      </c>
      <c r="F42" s="9" t="s">
        <v>14</v>
      </c>
      <c r="G42" s="9">
        <v>0</v>
      </c>
      <c r="H42" s="9">
        <f t="shared" si="0"/>
        <v>13.083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116</v>
      </c>
      <c r="C43" s="9">
        <v>58</v>
      </c>
      <c r="D43" s="9">
        <v>225</v>
      </c>
      <c r="E43" s="9">
        <v>13.083</v>
      </c>
      <c r="F43" s="9" t="s">
        <v>14</v>
      </c>
      <c r="G43" s="9">
        <v>13.08</v>
      </c>
      <c r="H43" s="9">
        <f t="shared" si="0"/>
        <v>3.0000000000001137E-3</v>
      </c>
      <c r="I43" s="10">
        <f t="shared" si="1"/>
        <v>0.99977069479477187</v>
      </c>
      <c r="J43" s="17">
        <f t="shared" si="2"/>
        <v>2943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117</v>
      </c>
      <c r="C44" s="9">
        <v>61</v>
      </c>
      <c r="D44" s="9">
        <v>2000</v>
      </c>
      <c r="E44" s="9">
        <v>1.7010000000000001</v>
      </c>
      <c r="F44" s="9" t="s">
        <v>14</v>
      </c>
      <c r="G44" s="9">
        <v>0</v>
      </c>
      <c r="H44" s="9">
        <f t="shared" si="0"/>
        <v>1.7010000000000001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29</v>
      </c>
      <c r="B45" s="29" t="s">
        <v>117</v>
      </c>
      <c r="C45" s="9">
        <v>61</v>
      </c>
      <c r="D45" s="9">
        <v>2000</v>
      </c>
      <c r="E45" s="9">
        <v>1.7010000000000001</v>
      </c>
      <c r="F45" s="9" t="s">
        <v>14</v>
      </c>
      <c r="G45" s="9">
        <v>1.7</v>
      </c>
      <c r="H45" s="9">
        <f t="shared" si="0"/>
        <v>1.0000000000001119E-3</v>
      </c>
      <c r="I45" s="10">
        <f t="shared" si="1"/>
        <v>0.99941211052322154</v>
      </c>
      <c r="J45" s="17">
        <f t="shared" si="2"/>
        <v>3400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118</v>
      </c>
      <c r="C46" s="9">
        <v>63</v>
      </c>
      <c r="D46" s="9">
        <v>1500</v>
      </c>
      <c r="E46" s="9">
        <v>0.61</v>
      </c>
      <c r="F46" s="9" t="s">
        <v>14</v>
      </c>
      <c r="G46" s="9">
        <v>0</v>
      </c>
      <c r="H46" s="9">
        <f t="shared" si="0"/>
        <v>0.61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18</v>
      </c>
      <c r="B47" s="29" t="s">
        <v>119</v>
      </c>
      <c r="C47" s="9">
        <v>68</v>
      </c>
      <c r="D47" s="9">
        <v>2000</v>
      </c>
      <c r="E47" s="9">
        <v>1</v>
      </c>
      <c r="F47" s="9" t="s">
        <v>12</v>
      </c>
      <c r="G47" s="9">
        <v>1</v>
      </c>
      <c r="H47" s="9">
        <f t="shared" si="0"/>
        <v>0</v>
      </c>
      <c r="I47" s="10">
        <f t="shared" si="1"/>
        <v>1</v>
      </c>
      <c r="J47" s="17">
        <f t="shared" si="2"/>
        <v>2000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120</v>
      </c>
      <c r="C48" s="9">
        <v>69</v>
      </c>
      <c r="D48" s="9">
        <v>7000</v>
      </c>
      <c r="E48" s="9">
        <v>0.5</v>
      </c>
      <c r="F48" s="9" t="s">
        <v>16</v>
      </c>
      <c r="G48" s="9">
        <v>0</v>
      </c>
      <c r="H48" s="9">
        <f t="shared" si="0"/>
        <v>0.5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120</v>
      </c>
      <c r="C49" s="9">
        <v>71</v>
      </c>
      <c r="D49" s="9">
        <v>7500</v>
      </c>
      <c r="E49" s="9">
        <v>0.5</v>
      </c>
      <c r="F49" s="9" t="s">
        <v>16</v>
      </c>
      <c r="G49" s="9">
        <v>0.5</v>
      </c>
      <c r="H49" s="9">
        <f t="shared" si="0"/>
        <v>0</v>
      </c>
      <c r="I49" s="10">
        <f t="shared" si="1"/>
        <v>1</v>
      </c>
      <c r="J49" s="17">
        <f t="shared" si="2"/>
        <v>3750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121</v>
      </c>
      <c r="C50" s="9">
        <v>73</v>
      </c>
      <c r="D50" s="9">
        <v>7000</v>
      </c>
      <c r="E50" s="9">
        <v>1.1000000000000001</v>
      </c>
      <c r="F50" s="9" t="s">
        <v>16</v>
      </c>
      <c r="G50" s="9">
        <v>0</v>
      </c>
      <c r="H50" s="9">
        <f t="shared" si="0"/>
        <v>1.1000000000000001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121</v>
      </c>
      <c r="C51" s="9">
        <v>75</v>
      </c>
      <c r="D51" s="9">
        <v>7500</v>
      </c>
      <c r="E51" s="9">
        <v>1.1000000000000001</v>
      </c>
      <c r="F51" s="9" t="s">
        <v>16</v>
      </c>
      <c r="G51" s="9">
        <v>1.1000000000000001</v>
      </c>
      <c r="H51" s="9">
        <f t="shared" si="0"/>
        <v>0</v>
      </c>
      <c r="I51" s="10">
        <f t="shared" si="1"/>
        <v>1</v>
      </c>
      <c r="J51" s="17">
        <f t="shared" si="2"/>
        <v>8250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122</v>
      </c>
      <c r="C52" s="9">
        <v>77</v>
      </c>
      <c r="D52" s="9">
        <v>7000</v>
      </c>
      <c r="E52" s="9">
        <v>0.14000000000000001</v>
      </c>
      <c r="F52" s="9" t="s">
        <v>16</v>
      </c>
      <c r="G52" s="9">
        <v>0</v>
      </c>
      <c r="H52" s="9">
        <f t="shared" si="0"/>
        <v>0.14000000000000001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122</v>
      </c>
      <c r="C53" s="9">
        <v>78</v>
      </c>
      <c r="D53" s="9">
        <v>7500</v>
      </c>
      <c r="E53" s="9">
        <v>0.14000000000000001</v>
      </c>
      <c r="F53" s="9" t="s">
        <v>16</v>
      </c>
      <c r="G53" s="9">
        <v>0.14000000000000001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123</v>
      </c>
      <c r="C54" s="9">
        <v>80</v>
      </c>
      <c r="D54" s="9">
        <v>7000</v>
      </c>
      <c r="E54" s="9">
        <v>0.15</v>
      </c>
      <c r="F54" s="9" t="s">
        <v>16</v>
      </c>
      <c r="G54" s="9">
        <v>0</v>
      </c>
      <c r="H54" s="9">
        <f t="shared" si="0"/>
        <v>0.15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124</v>
      </c>
      <c r="C55" s="9">
        <v>84</v>
      </c>
      <c r="D55" s="9">
        <v>301.392</v>
      </c>
      <c r="E55" s="9">
        <v>41.58</v>
      </c>
      <c r="F55" s="9" t="s">
        <v>10</v>
      </c>
      <c r="G55" s="9">
        <v>0</v>
      </c>
      <c r="H55" s="9">
        <f t="shared" si="0"/>
        <v>41.58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124</v>
      </c>
      <c r="C56" s="9">
        <v>84</v>
      </c>
      <c r="D56" s="9">
        <v>322.92</v>
      </c>
      <c r="E56" s="9">
        <v>41.58</v>
      </c>
      <c r="F56" s="9" t="s">
        <v>10</v>
      </c>
      <c r="G56" s="9">
        <v>41.58</v>
      </c>
      <c r="H56" s="9">
        <f t="shared" si="0"/>
        <v>0</v>
      </c>
      <c r="I56" s="10">
        <f t="shared" si="1"/>
        <v>1</v>
      </c>
      <c r="J56" s="17">
        <f t="shared" si="2"/>
        <v>13427.0136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125</v>
      </c>
      <c r="C57" s="9">
        <v>85</v>
      </c>
      <c r="D57" s="9">
        <v>301.392</v>
      </c>
      <c r="E57" s="9">
        <v>125.21</v>
      </c>
      <c r="F57" s="9" t="s">
        <v>10</v>
      </c>
      <c r="G57" s="9">
        <v>0</v>
      </c>
      <c r="H57" s="9">
        <f t="shared" si="0"/>
        <v>125.21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125</v>
      </c>
      <c r="C58" s="9">
        <v>85</v>
      </c>
      <c r="D58" s="9">
        <v>322.92</v>
      </c>
      <c r="E58" s="9">
        <v>125.21</v>
      </c>
      <c r="F58" s="9" t="s">
        <v>10</v>
      </c>
      <c r="G58" s="9">
        <v>125.21</v>
      </c>
      <c r="H58" s="9">
        <f t="shared" si="0"/>
        <v>0</v>
      </c>
      <c r="I58" s="10">
        <f t="shared" si="1"/>
        <v>1</v>
      </c>
      <c r="J58" s="17">
        <f t="shared" si="2"/>
        <v>40432.813199999997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126</v>
      </c>
      <c r="C59" s="9">
        <v>86</v>
      </c>
      <c r="D59" s="9">
        <v>301.392</v>
      </c>
      <c r="E59" s="9">
        <v>12.26</v>
      </c>
      <c r="F59" s="9" t="s">
        <v>10</v>
      </c>
      <c r="G59" s="9">
        <v>0</v>
      </c>
      <c r="H59" s="9">
        <f t="shared" si="0"/>
        <v>12.26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126</v>
      </c>
      <c r="C60" s="9">
        <v>86</v>
      </c>
      <c r="D60" s="9">
        <v>322.92</v>
      </c>
      <c r="E60" s="9">
        <v>12.26</v>
      </c>
      <c r="F60" s="9" t="s">
        <v>10</v>
      </c>
      <c r="G60" s="9">
        <v>12.26</v>
      </c>
      <c r="H60" s="9">
        <f t="shared" si="0"/>
        <v>0</v>
      </c>
      <c r="I60" s="10">
        <f t="shared" si="1"/>
        <v>1</v>
      </c>
      <c r="J60" s="17">
        <f t="shared" si="2"/>
        <v>3958.9992000000002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127</v>
      </c>
      <c r="C61" s="9">
        <v>87</v>
      </c>
      <c r="D61" s="9">
        <v>301.392</v>
      </c>
      <c r="E61" s="9">
        <v>17.63</v>
      </c>
      <c r="F61" s="9" t="s">
        <v>10</v>
      </c>
      <c r="G61" s="9">
        <v>0</v>
      </c>
      <c r="H61" s="9">
        <f t="shared" si="0"/>
        <v>17.63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127</v>
      </c>
      <c r="C62" s="9">
        <v>87</v>
      </c>
      <c r="D62" s="9">
        <v>322.92</v>
      </c>
      <c r="E62" s="9">
        <v>17.63</v>
      </c>
      <c r="F62" s="9" t="s">
        <v>10</v>
      </c>
      <c r="G62" s="9">
        <v>0</v>
      </c>
      <c r="H62" s="9">
        <f t="shared" si="0"/>
        <v>17.63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128</v>
      </c>
      <c r="C63" s="9">
        <v>88</v>
      </c>
      <c r="D63" s="9">
        <v>2000</v>
      </c>
      <c r="E63" s="9">
        <v>2.3239999999999998</v>
      </c>
      <c r="F63" s="9" t="s">
        <v>14</v>
      </c>
      <c r="G63" s="9">
        <v>0</v>
      </c>
      <c r="H63" s="9">
        <f t="shared" si="0"/>
        <v>2.3239999999999998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128</v>
      </c>
      <c r="C64" s="9">
        <v>90</v>
      </c>
      <c r="D64" s="9">
        <v>2000</v>
      </c>
      <c r="E64" s="9">
        <v>2.3239999999999998</v>
      </c>
      <c r="F64" s="9" t="s">
        <v>14</v>
      </c>
      <c r="G64" s="9">
        <v>2.3199999999999998</v>
      </c>
      <c r="H64" s="9">
        <f t="shared" si="0"/>
        <v>4.0000000000000036E-3</v>
      </c>
      <c r="I64" s="10">
        <f t="shared" si="1"/>
        <v>0.99827882960413084</v>
      </c>
      <c r="J64" s="17">
        <f t="shared" si="2"/>
        <v>4640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129</v>
      </c>
      <c r="C65" s="9">
        <v>91</v>
      </c>
      <c r="D65" s="9">
        <v>225</v>
      </c>
      <c r="E65" s="9">
        <v>13.561</v>
      </c>
      <c r="F65" s="9" t="s">
        <v>14</v>
      </c>
      <c r="G65" s="9">
        <v>0</v>
      </c>
      <c r="H65" s="9">
        <f t="shared" si="0"/>
        <v>13.561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129</v>
      </c>
      <c r="C66" s="9">
        <v>91</v>
      </c>
      <c r="D66" s="9">
        <v>225</v>
      </c>
      <c r="E66" s="9">
        <v>13.561</v>
      </c>
      <c r="F66" s="9" t="s">
        <v>14</v>
      </c>
      <c r="G66" s="9">
        <v>13.56</v>
      </c>
      <c r="H66" s="9">
        <f t="shared" si="0"/>
        <v>9.9999999999944578E-4</v>
      </c>
      <c r="I66" s="10">
        <f t="shared" si="1"/>
        <v>0.99992625912543331</v>
      </c>
      <c r="J66" s="17">
        <f t="shared" si="2"/>
        <v>3051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130</v>
      </c>
      <c r="C67" s="9">
        <v>92</v>
      </c>
      <c r="D67" s="9">
        <v>2000</v>
      </c>
      <c r="E67" s="9">
        <v>1.4059999999999999</v>
      </c>
      <c r="F67" s="9" t="s">
        <v>14</v>
      </c>
      <c r="G67" s="9">
        <v>0</v>
      </c>
      <c r="H67" s="9">
        <f t="shared" si="0"/>
        <v>1.4059999999999999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130</v>
      </c>
      <c r="C68" s="9">
        <v>92</v>
      </c>
      <c r="D68" s="9">
        <v>2000</v>
      </c>
      <c r="E68" s="9">
        <v>1.4059999999999999</v>
      </c>
      <c r="F68" s="9" t="s">
        <v>14</v>
      </c>
      <c r="G68" s="9">
        <v>1.41</v>
      </c>
      <c r="H68" s="9">
        <f t="shared" si="0"/>
        <v>-4.0000000000000036E-3</v>
      </c>
      <c r="I68" s="10">
        <f t="shared" si="1"/>
        <v>1.0028449502133712</v>
      </c>
      <c r="J68" s="17">
        <f t="shared" si="2"/>
        <v>2820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131</v>
      </c>
      <c r="C69" s="9">
        <v>93</v>
      </c>
      <c r="D69" s="9">
        <v>1500</v>
      </c>
      <c r="E69" s="9">
        <v>0.84299999999999997</v>
      </c>
      <c r="F69" s="9" t="s">
        <v>14</v>
      </c>
      <c r="G69" s="9">
        <v>0</v>
      </c>
      <c r="H69" s="9">
        <f t="shared" ref="H69:H117" si="4">E69-G69</f>
        <v>0.84299999999999997</v>
      </c>
      <c r="I69" s="10">
        <f t="shared" ref="I69:I117" si="5">G69/E69</f>
        <v>0</v>
      </c>
      <c r="J69" s="17">
        <f t="shared" ref="J69:J117" si="6">D69*G69</f>
        <v>0</v>
      </c>
      <c r="K69" s="16"/>
      <c r="L69" s="17">
        <f t="shared" ref="L69:L117" si="7">D69*E69*K69</f>
        <v>0</v>
      </c>
    </row>
    <row r="70" spans="1:12" x14ac:dyDescent="0.25">
      <c r="A70" s="9" t="s">
        <v>9</v>
      </c>
      <c r="B70" s="29" t="s">
        <v>132</v>
      </c>
      <c r="C70" s="9">
        <v>97</v>
      </c>
      <c r="D70" s="9">
        <v>7000</v>
      </c>
      <c r="E70" s="9">
        <v>0.1</v>
      </c>
      <c r="F70" s="9" t="s">
        <v>16</v>
      </c>
      <c r="G70" s="9">
        <f>E70</f>
        <v>0.1</v>
      </c>
      <c r="H70" s="9">
        <f t="shared" si="4"/>
        <v>0</v>
      </c>
      <c r="I70" s="10">
        <f t="shared" si="5"/>
        <v>1</v>
      </c>
      <c r="J70" s="17">
        <f t="shared" si="6"/>
        <v>700</v>
      </c>
      <c r="K70" s="16"/>
      <c r="L70" s="17">
        <f t="shared" si="7"/>
        <v>0</v>
      </c>
    </row>
    <row r="71" spans="1:12" x14ac:dyDescent="0.25">
      <c r="A71" s="9" t="s">
        <v>9</v>
      </c>
      <c r="B71" s="29" t="s">
        <v>133</v>
      </c>
      <c r="C71" s="9">
        <v>100</v>
      </c>
      <c r="D71" s="9">
        <v>7000</v>
      </c>
      <c r="E71" s="9">
        <v>0.17</v>
      </c>
      <c r="F71" s="9" t="s">
        <v>16</v>
      </c>
      <c r="G71" s="9">
        <f>E71</f>
        <v>0.17</v>
      </c>
      <c r="H71" s="9">
        <f t="shared" si="4"/>
        <v>0</v>
      </c>
      <c r="I71" s="10">
        <f t="shared" si="5"/>
        <v>1</v>
      </c>
      <c r="J71" s="17">
        <f t="shared" si="6"/>
        <v>1190</v>
      </c>
      <c r="K71" s="16"/>
      <c r="L71" s="17">
        <f t="shared" si="7"/>
        <v>0</v>
      </c>
    </row>
    <row r="72" spans="1:12" x14ac:dyDescent="0.25">
      <c r="A72" s="9" t="s">
        <v>9</v>
      </c>
      <c r="B72" s="29" t="s">
        <v>134</v>
      </c>
      <c r="C72" s="9">
        <v>103</v>
      </c>
      <c r="D72" s="9">
        <v>7000</v>
      </c>
      <c r="E72" s="9">
        <v>0.02</v>
      </c>
      <c r="F72" s="9" t="s">
        <v>16</v>
      </c>
      <c r="G72" s="9">
        <v>0</v>
      </c>
      <c r="H72" s="9">
        <f t="shared" si="4"/>
        <v>0.02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135</v>
      </c>
      <c r="C73" s="9">
        <v>106</v>
      </c>
      <c r="D73" s="9">
        <v>301.392</v>
      </c>
      <c r="E73" s="9">
        <v>10.8</v>
      </c>
      <c r="F73" s="9" t="s">
        <v>10</v>
      </c>
      <c r="G73" s="9">
        <v>0</v>
      </c>
      <c r="H73" s="9">
        <f t="shared" si="4"/>
        <v>10.8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66</v>
      </c>
      <c r="B74" s="29" t="s">
        <v>135</v>
      </c>
      <c r="C74" s="9">
        <v>106</v>
      </c>
      <c r="D74" s="9">
        <v>322.92</v>
      </c>
      <c r="E74" s="9">
        <v>10.8</v>
      </c>
      <c r="F74" s="9" t="s">
        <v>10</v>
      </c>
      <c r="G74" s="9">
        <f>E74</f>
        <v>10.8</v>
      </c>
      <c r="H74" s="9">
        <f t="shared" si="4"/>
        <v>0</v>
      </c>
      <c r="I74" s="10">
        <f t="shared" si="5"/>
        <v>1</v>
      </c>
      <c r="J74" s="17">
        <f t="shared" si="6"/>
        <v>3487.5360000000005</v>
      </c>
      <c r="K74" s="16"/>
      <c r="L74" s="17">
        <f t="shared" si="7"/>
        <v>0</v>
      </c>
    </row>
    <row r="75" spans="1:12" x14ac:dyDescent="0.25">
      <c r="A75" s="9" t="s">
        <v>41</v>
      </c>
      <c r="B75" s="29" t="s">
        <v>136</v>
      </c>
      <c r="C75" s="9">
        <v>107</v>
      </c>
      <c r="D75" s="9">
        <v>301.392</v>
      </c>
      <c r="E75" s="9">
        <v>22.88</v>
      </c>
      <c r="F75" s="9" t="s">
        <v>10</v>
      </c>
      <c r="G75" s="9">
        <v>0</v>
      </c>
      <c r="H75" s="9">
        <f t="shared" si="4"/>
        <v>22.88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66</v>
      </c>
      <c r="B76" s="29" t="s">
        <v>136</v>
      </c>
      <c r="C76" s="9">
        <v>107</v>
      </c>
      <c r="D76" s="9">
        <v>322.92</v>
      </c>
      <c r="E76" s="9">
        <v>22.88</v>
      </c>
      <c r="F76" s="9" t="s">
        <v>10</v>
      </c>
      <c r="G76" s="9">
        <f>E76</f>
        <v>22.88</v>
      </c>
      <c r="H76" s="9">
        <f t="shared" si="4"/>
        <v>0</v>
      </c>
      <c r="I76" s="10">
        <f t="shared" si="5"/>
        <v>1</v>
      </c>
      <c r="J76" s="17">
        <f t="shared" si="6"/>
        <v>7388.4096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137</v>
      </c>
      <c r="C77" s="9">
        <v>108</v>
      </c>
      <c r="D77" s="9">
        <v>301.392</v>
      </c>
      <c r="E77" s="9">
        <v>1.92</v>
      </c>
      <c r="F77" s="9" t="s">
        <v>10</v>
      </c>
      <c r="G77" s="9">
        <v>0</v>
      </c>
      <c r="H77" s="9">
        <f t="shared" si="4"/>
        <v>1.92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66</v>
      </c>
      <c r="B78" s="29" t="s">
        <v>137</v>
      </c>
      <c r="C78" s="9">
        <v>108</v>
      </c>
      <c r="D78" s="9">
        <v>322.92</v>
      </c>
      <c r="E78" s="9">
        <v>1.92</v>
      </c>
      <c r="F78" s="9" t="s">
        <v>10</v>
      </c>
      <c r="G78" s="9">
        <v>0</v>
      </c>
      <c r="H78" s="9">
        <f t="shared" si="4"/>
        <v>1.92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138</v>
      </c>
      <c r="C79" s="9">
        <v>109</v>
      </c>
      <c r="D79" s="9">
        <v>2000</v>
      </c>
      <c r="E79" s="9">
        <v>0.41</v>
      </c>
      <c r="F79" s="9" t="s">
        <v>14</v>
      </c>
      <c r="G79" s="9">
        <v>0</v>
      </c>
      <c r="H79" s="9">
        <f t="shared" si="4"/>
        <v>0.41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29</v>
      </c>
      <c r="B80" s="29" t="s">
        <v>138</v>
      </c>
      <c r="C80" s="9">
        <v>111</v>
      </c>
      <c r="D80" s="9">
        <v>2000</v>
      </c>
      <c r="E80" s="9">
        <v>0.41</v>
      </c>
      <c r="F80" s="9" t="s">
        <v>14</v>
      </c>
      <c r="G80" s="9">
        <v>0.41</v>
      </c>
      <c r="H80" s="9">
        <f t="shared" si="4"/>
        <v>0</v>
      </c>
      <c r="I80" s="10">
        <f t="shared" si="5"/>
        <v>1</v>
      </c>
      <c r="J80" s="17">
        <f t="shared" si="6"/>
        <v>820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139</v>
      </c>
      <c r="C81" s="9">
        <v>112</v>
      </c>
      <c r="D81" s="9">
        <v>225</v>
      </c>
      <c r="E81" s="9">
        <v>1.9750000000000001</v>
      </c>
      <c r="F81" s="9" t="s">
        <v>14</v>
      </c>
      <c r="G81" s="9">
        <v>0</v>
      </c>
      <c r="H81" s="9">
        <f t="shared" si="4"/>
        <v>1.9750000000000001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29</v>
      </c>
      <c r="B82" s="29" t="s">
        <v>139</v>
      </c>
      <c r="C82" s="9">
        <v>112</v>
      </c>
      <c r="D82" s="9">
        <v>225</v>
      </c>
      <c r="E82" s="9">
        <v>1.9750000000000001</v>
      </c>
      <c r="F82" s="9" t="s">
        <v>14</v>
      </c>
      <c r="G82" s="9">
        <v>1.98</v>
      </c>
      <c r="H82" s="9">
        <f t="shared" si="4"/>
        <v>-4.9999999999998934E-3</v>
      </c>
      <c r="I82" s="10">
        <f t="shared" si="5"/>
        <v>1.0025316455696203</v>
      </c>
      <c r="J82" s="17">
        <f t="shared" si="6"/>
        <v>445.5</v>
      </c>
      <c r="K82" s="16"/>
      <c r="L82" s="17">
        <f t="shared" si="7"/>
        <v>0</v>
      </c>
    </row>
    <row r="83" spans="1:12" x14ac:dyDescent="0.25">
      <c r="A83" s="9" t="s">
        <v>41</v>
      </c>
      <c r="B83" s="29" t="s">
        <v>139</v>
      </c>
      <c r="C83" s="9">
        <v>113</v>
      </c>
      <c r="D83" s="9">
        <v>1500</v>
      </c>
      <c r="E83" s="9">
        <v>7.0000000000000007E-2</v>
      </c>
      <c r="F83" s="9" t="s">
        <v>14</v>
      </c>
      <c r="G83" s="9">
        <v>0</v>
      </c>
      <c r="H83" s="9">
        <f t="shared" si="4"/>
        <v>7.0000000000000007E-2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41</v>
      </c>
      <c r="B84" s="29" t="s">
        <v>140</v>
      </c>
      <c r="C84" s="9">
        <v>116</v>
      </c>
      <c r="D84" s="9">
        <v>50</v>
      </c>
      <c r="E84" s="9">
        <v>43</v>
      </c>
      <c r="F84" s="9" t="s">
        <v>13</v>
      </c>
      <c r="G84" s="9">
        <v>43</v>
      </c>
      <c r="H84" s="9">
        <f t="shared" si="4"/>
        <v>0</v>
      </c>
      <c r="I84" s="10">
        <f t="shared" si="5"/>
        <v>1</v>
      </c>
      <c r="J84" s="17">
        <f t="shared" si="6"/>
        <v>2150</v>
      </c>
      <c r="K84" s="16"/>
      <c r="L84" s="17">
        <f t="shared" si="7"/>
        <v>0</v>
      </c>
    </row>
    <row r="85" spans="1:12" x14ac:dyDescent="0.25">
      <c r="A85" s="9" t="s">
        <v>18</v>
      </c>
      <c r="B85" s="29" t="s">
        <v>141</v>
      </c>
      <c r="C85" s="9">
        <v>118</v>
      </c>
      <c r="D85" s="9">
        <v>2000</v>
      </c>
      <c r="E85" s="9">
        <v>1</v>
      </c>
      <c r="F85" s="9" t="s">
        <v>12</v>
      </c>
      <c r="G85" s="9">
        <v>1</v>
      </c>
      <c r="H85" s="9">
        <f t="shared" si="4"/>
        <v>0</v>
      </c>
      <c r="I85" s="10">
        <f t="shared" si="5"/>
        <v>1</v>
      </c>
      <c r="J85" s="17">
        <f t="shared" si="6"/>
        <v>2000</v>
      </c>
      <c r="K85" s="16"/>
      <c r="L85" s="17">
        <f t="shared" si="7"/>
        <v>0</v>
      </c>
    </row>
    <row r="86" spans="1:12" x14ac:dyDescent="0.25">
      <c r="A86" s="9" t="s">
        <v>41</v>
      </c>
      <c r="B86" s="29" t="s">
        <v>142</v>
      </c>
      <c r="C86" s="9">
        <v>120</v>
      </c>
      <c r="D86" s="9">
        <v>193.75200000000001</v>
      </c>
      <c r="E86" s="9">
        <v>111.91200000000001</v>
      </c>
      <c r="F86" s="9" t="s">
        <v>10</v>
      </c>
      <c r="G86" s="9">
        <v>0</v>
      </c>
      <c r="H86" s="9">
        <f t="shared" si="4"/>
        <v>111.91200000000001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17</v>
      </c>
      <c r="B87" s="29" t="s">
        <v>142</v>
      </c>
      <c r="C87" s="9">
        <v>123</v>
      </c>
      <c r="D87" s="9">
        <v>193.75</v>
      </c>
      <c r="E87" s="9">
        <v>111.91</v>
      </c>
      <c r="F87" s="9" t="s">
        <v>10</v>
      </c>
      <c r="G87" s="9">
        <v>89.53</v>
      </c>
      <c r="H87" s="9">
        <f t="shared" si="4"/>
        <v>22.379999999999995</v>
      </c>
      <c r="I87" s="10">
        <f t="shared" si="5"/>
        <v>0.80001787150388703</v>
      </c>
      <c r="J87" s="17">
        <f t="shared" si="6"/>
        <v>17346.4375</v>
      </c>
      <c r="K87" s="16"/>
      <c r="L87" s="17">
        <f t="shared" si="7"/>
        <v>0</v>
      </c>
    </row>
    <row r="88" spans="1:12" x14ac:dyDescent="0.25">
      <c r="A88" s="9" t="s">
        <v>41</v>
      </c>
      <c r="B88" s="29" t="s">
        <v>143</v>
      </c>
      <c r="C88" s="9">
        <v>124</v>
      </c>
      <c r="D88" s="9">
        <v>193.75200000000001</v>
      </c>
      <c r="E88" s="9">
        <v>123.14</v>
      </c>
      <c r="F88" s="9" t="s">
        <v>10</v>
      </c>
      <c r="G88" s="9">
        <v>0</v>
      </c>
      <c r="H88" s="9">
        <f t="shared" si="4"/>
        <v>123.14</v>
      </c>
      <c r="I88" s="10">
        <f t="shared" si="5"/>
        <v>0</v>
      </c>
      <c r="J88" s="17">
        <f t="shared" si="6"/>
        <v>0</v>
      </c>
      <c r="K88" s="16"/>
      <c r="L88" s="17">
        <f t="shared" si="7"/>
        <v>0</v>
      </c>
    </row>
    <row r="89" spans="1:12" x14ac:dyDescent="0.25">
      <c r="A89" s="9" t="s">
        <v>17</v>
      </c>
      <c r="B89" s="29" t="s">
        <v>143</v>
      </c>
      <c r="C89" s="9">
        <v>128</v>
      </c>
      <c r="D89" s="9">
        <v>193.75</v>
      </c>
      <c r="E89" s="9">
        <v>123.14</v>
      </c>
      <c r="F89" s="9" t="s">
        <v>10</v>
      </c>
      <c r="G89" s="9">
        <f>E89*80%</f>
        <v>98.512</v>
      </c>
      <c r="H89" s="9">
        <f t="shared" si="4"/>
        <v>24.628</v>
      </c>
      <c r="I89" s="10">
        <f t="shared" si="5"/>
        <v>0.8</v>
      </c>
      <c r="J89" s="17">
        <f t="shared" si="6"/>
        <v>19086.7</v>
      </c>
      <c r="K89" s="16"/>
      <c r="L89" s="17">
        <f t="shared" si="7"/>
        <v>0</v>
      </c>
    </row>
    <row r="90" spans="1:12" x14ac:dyDescent="0.25">
      <c r="A90" s="9" t="s">
        <v>41</v>
      </c>
      <c r="B90" s="29" t="s">
        <v>144</v>
      </c>
      <c r="C90" s="9">
        <v>129</v>
      </c>
      <c r="D90" s="9">
        <v>193.75200000000001</v>
      </c>
      <c r="E90" s="9">
        <v>62.701999999999998</v>
      </c>
      <c r="F90" s="9" t="s">
        <v>10</v>
      </c>
      <c r="G90" s="9">
        <v>0</v>
      </c>
      <c r="H90" s="9">
        <f t="shared" si="4"/>
        <v>62.701999999999998</v>
      </c>
      <c r="I90" s="10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A91" s="9" t="s">
        <v>17</v>
      </c>
      <c r="B91" s="29" t="s">
        <v>144</v>
      </c>
      <c r="C91" s="9">
        <v>131</v>
      </c>
      <c r="D91" s="9">
        <v>193.75</v>
      </c>
      <c r="E91" s="9">
        <v>62.7</v>
      </c>
      <c r="F91" s="9" t="s">
        <v>10</v>
      </c>
      <c r="G91" s="9">
        <v>0</v>
      </c>
      <c r="H91" s="9">
        <f t="shared" si="4"/>
        <v>62.7</v>
      </c>
      <c r="I91" s="10">
        <f t="shared" si="5"/>
        <v>0</v>
      </c>
      <c r="J91" s="17">
        <f t="shared" si="6"/>
        <v>0</v>
      </c>
      <c r="K91" s="16">
        <v>0.8</v>
      </c>
      <c r="L91" s="17">
        <f t="shared" si="7"/>
        <v>9718.5</v>
      </c>
    </row>
    <row r="92" spans="1:12" x14ac:dyDescent="0.25">
      <c r="A92" s="9" t="s">
        <v>41</v>
      </c>
      <c r="B92" s="29" t="s">
        <v>145</v>
      </c>
      <c r="C92" s="9">
        <v>133</v>
      </c>
      <c r="D92" s="9">
        <v>65.599999999999994</v>
      </c>
      <c r="E92" s="9">
        <v>30.49</v>
      </c>
      <c r="F92" s="9" t="s">
        <v>19</v>
      </c>
      <c r="G92" s="9">
        <v>0</v>
      </c>
      <c r="H92" s="9">
        <f t="shared" si="4"/>
        <v>30.49</v>
      </c>
      <c r="I92" s="10">
        <f t="shared" si="5"/>
        <v>0</v>
      </c>
      <c r="J92" s="17">
        <f t="shared" si="6"/>
        <v>0</v>
      </c>
      <c r="K92" s="16"/>
      <c r="L92" s="17">
        <f t="shared" si="7"/>
        <v>0</v>
      </c>
    </row>
    <row r="93" spans="1:12" x14ac:dyDescent="0.25">
      <c r="A93" s="9" t="s">
        <v>41</v>
      </c>
      <c r="B93" s="29" t="s">
        <v>146</v>
      </c>
      <c r="C93" s="9">
        <v>137</v>
      </c>
      <c r="D93" s="9">
        <v>65.599999999999994</v>
      </c>
      <c r="E93" s="9">
        <v>46.88</v>
      </c>
      <c r="F93" s="9" t="s">
        <v>19</v>
      </c>
      <c r="G93" s="9">
        <v>0</v>
      </c>
      <c r="H93" s="9">
        <f t="shared" si="4"/>
        <v>46.88</v>
      </c>
      <c r="I93" s="10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9" t="s">
        <v>41</v>
      </c>
      <c r="B94" s="29" t="s">
        <v>276</v>
      </c>
      <c r="C94" s="9">
        <v>138</v>
      </c>
      <c r="D94" s="9">
        <v>161.46</v>
      </c>
      <c r="E94" s="9">
        <v>1.1399999999999999</v>
      </c>
      <c r="F94" s="9" t="s">
        <v>10</v>
      </c>
      <c r="G94" s="9">
        <v>0</v>
      </c>
      <c r="H94" s="9">
        <f t="shared" si="4"/>
        <v>1.1399999999999999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41</v>
      </c>
      <c r="B95" s="29" t="s">
        <v>147</v>
      </c>
      <c r="C95" s="9">
        <v>140</v>
      </c>
      <c r="D95" s="9">
        <v>10.76</v>
      </c>
      <c r="E95" s="9">
        <v>177.42</v>
      </c>
      <c r="F95" s="9" t="s">
        <v>10</v>
      </c>
      <c r="G95" s="9">
        <v>0</v>
      </c>
      <c r="H95" s="9">
        <f t="shared" si="4"/>
        <v>177.42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41</v>
      </c>
      <c r="B96" s="29" t="s">
        <v>148</v>
      </c>
      <c r="C96" s="9">
        <v>142</v>
      </c>
      <c r="D96" s="9">
        <v>139.93199999999999</v>
      </c>
      <c r="E96" s="9">
        <v>60.55</v>
      </c>
      <c r="F96" s="9" t="s">
        <v>10</v>
      </c>
      <c r="G96" s="9">
        <v>0</v>
      </c>
      <c r="H96" s="9">
        <f t="shared" si="4"/>
        <v>60.55</v>
      </c>
      <c r="I96" s="10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9" t="s">
        <v>41</v>
      </c>
      <c r="B97" s="29" t="s">
        <v>149</v>
      </c>
      <c r="C97" s="9">
        <v>143</v>
      </c>
      <c r="D97" s="9">
        <v>139.93199999999999</v>
      </c>
      <c r="E97" s="9">
        <v>166.76</v>
      </c>
      <c r="F97" s="9" t="s">
        <v>10</v>
      </c>
      <c r="G97" s="9">
        <v>0</v>
      </c>
      <c r="H97" s="9">
        <f t="shared" si="4"/>
        <v>166.76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41</v>
      </c>
      <c r="B98" s="29" t="s">
        <v>150</v>
      </c>
      <c r="C98" s="9">
        <v>147</v>
      </c>
      <c r="D98" s="9">
        <v>193.75200000000001</v>
      </c>
      <c r="E98" s="9">
        <v>165.15100000000001</v>
      </c>
      <c r="F98" s="9" t="s">
        <v>10</v>
      </c>
      <c r="G98" s="9">
        <v>0</v>
      </c>
      <c r="H98" s="9">
        <f t="shared" si="4"/>
        <v>165.15100000000001</v>
      </c>
      <c r="I98" s="10">
        <f t="shared" si="5"/>
        <v>0</v>
      </c>
      <c r="J98" s="17">
        <f t="shared" si="6"/>
        <v>0</v>
      </c>
      <c r="K98" s="16"/>
      <c r="L98" s="17">
        <f t="shared" si="7"/>
        <v>0</v>
      </c>
    </row>
    <row r="99" spans="1:12" x14ac:dyDescent="0.25">
      <c r="A99" s="9" t="s">
        <v>18</v>
      </c>
      <c r="B99" s="29" t="s">
        <v>151</v>
      </c>
      <c r="C99" s="9">
        <v>150</v>
      </c>
      <c r="D99" s="9">
        <v>14500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41</v>
      </c>
      <c r="B100" s="29" t="s">
        <v>152</v>
      </c>
      <c r="C100" s="9">
        <v>151</v>
      </c>
      <c r="D100" s="9">
        <v>139.93199999999999</v>
      </c>
      <c r="E100" s="9">
        <v>61.661999999999999</v>
      </c>
      <c r="F100" s="9" t="s">
        <v>10</v>
      </c>
      <c r="G100" s="9">
        <v>0</v>
      </c>
      <c r="H100" s="9">
        <f t="shared" si="4"/>
        <v>61.661999999999999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41</v>
      </c>
      <c r="B101" s="29" t="s">
        <v>153</v>
      </c>
      <c r="C101" s="9">
        <v>152</v>
      </c>
      <c r="D101" s="9">
        <v>139.93199999999999</v>
      </c>
      <c r="E101" s="9">
        <v>175.88300000000001</v>
      </c>
      <c r="F101" s="9" t="s">
        <v>10</v>
      </c>
      <c r="G101" s="9">
        <v>0</v>
      </c>
      <c r="H101" s="9">
        <f t="shared" si="4"/>
        <v>175.88300000000001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41</v>
      </c>
      <c r="B102" s="29" t="s">
        <v>154</v>
      </c>
      <c r="C102" s="9">
        <v>156</v>
      </c>
      <c r="D102" s="9">
        <v>193.75200000000001</v>
      </c>
      <c r="E102" s="9">
        <v>136.66999999999999</v>
      </c>
      <c r="F102" s="9" t="s">
        <v>10</v>
      </c>
      <c r="G102" s="9">
        <v>0</v>
      </c>
      <c r="H102" s="9">
        <f t="shared" si="4"/>
        <v>136.66999999999999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41</v>
      </c>
      <c r="B103" s="29" t="s">
        <v>155</v>
      </c>
      <c r="C103" s="9">
        <v>160</v>
      </c>
      <c r="D103" s="9">
        <v>139.93199999999999</v>
      </c>
      <c r="E103" s="9">
        <v>8.8699999999999992</v>
      </c>
      <c r="F103" s="9" t="s">
        <v>10</v>
      </c>
      <c r="G103" s="9">
        <v>0</v>
      </c>
      <c r="H103" s="9">
        <f t="shared" si="4"/>
        <v>8.8699999999999992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41</v>
      </c>
      <c r="B104" s="29" t="s">
        <v>156</v>
      </c>
      <c r="C104" s="9">
        <v>161</v>
      </c>
      <c r="D104" s="9">
        <v>139.93199999999999</v>
      </c>
      <c r="E104" s="9">
        <v>36.94</v>
      </c>
      <c r="F104" s="9" t="s">
        <v>10</v>
      </c>
      <c r="G104" s="9">
        <v>0</v>
      </c>
      <c r="H104" s="9">
        <f t="shared" si="4"/>
        <v>36.94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41</v>
      </c>
      <c r="B105" s="29" t="s">
        <v>157</v>
      </c>
      <c r="C105" s="9">
        <v>165</v>
      </c>
      <c r="D105" s="9">
        <v>193.75200000000001</v>
      </c>
      <c r="E105" s="9">
        <v>112.48</v>
      </c>
      <c r="F105" s="9" t="s">
        <v>10</v>
      </c>
      <c r="G105" s="9">
        <v>0</v>
      </c>
      <c r="H105" s="9">
        <f t="shared" si="4"/>
        <v>112.48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18</v>
      </c>
      <c r="B106" s="29" t="s">
        <v>196</v>
      </c>
      <c r="C106" s="9">
        <v>246</v>
      </c>
      <c r="D106" s="9">
        <v>15500</v>
      </c>
      <c r="E106" s="9">
        <v>1</v>
      </c>
      <c r="F106" s="9" t="s">
        <v>12</v>
      </c>
      <c r="G106" s="9">
        <v>0</v>
      </c>
      <c r="H106" s="9">
        <f t="shared" si="4"/>
        <v>1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18</v>
      </c>
      <c r="B107" s="29" t="s">
        <v>197</v>
      </c>
      <c r="C107" s="9">
        <v>248</v>
      </c>
      <c r="D107" s="9">
        <v>2000</v>
      </c>
      <c r="E107" s="9">
        <v>1</v>
      </c>
      <c r="F107" s="9" t="s">
        <v>12</v>
      </c>
      <c r="G107" s="9">
        <v>0</v>
      </c>
      <c r="H107" s="9">
        <f t="shared" si="4"/>
        <v>1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30</v>
      </c>
      <c r="B108" s="29" t="s">
        <v>214</v>
      </c>
      <c r="C108" s="9">
        <v>277</v>
      </c>
      <c r="D108" s="9">
        <v>34</v>
      </c>
      <c r="E108" s="9">
        <v>76.528999999999996</v>
      </c>
      <c r="F108" s="9" t="s">
        <v>31</v>
      </c>
      <c r="G108" s="9">
        <v>0</v>
      </c>
      <c r="H108" s="9">
        <f t="shared" si="4"/>
        <v>76.528999999999996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30</v>
      </c>
      <c r="B109" s="29" t="s">
        <v>215</v>
      </c>
      <c r="C109" s="9">
        <v>278</v>
      </c>
      <c r="D109" s="9">
        <v>77</v>
      </c>
      <c r="E109" s="9">
        <v>29.302600000000002</v>
      </c>
      <c r="F109" s="9" t="s">
        <v>31</v>
      </c>
      <c r="G109" s="9">
        <v>29.3</v>
      </c>
      <c r="H109" s="9">
        <f t="shared" si="4"/>
        <v>2.6000000000010459E-3</v>
      </c>
      <c r="I109" s="10">
        <f t="shared" si="5"/>
        <v>0.99991127067222696</v>
      </c>
      <c r="J109" s="17">
        <f t="shared" si="6"/>
        <v>2256.1</v>
      </c>
      <c r="K109" s="16"/>
      <c r="L109" s="17">
        <f t="shared" si="7"/>
        <v>0</v>
      </c>
    </row>
    <row r="110" spans="1:12" x14ac:dyDescent="0.25">
      <c r="A110" s="9" t="s">
        <v>30</v>
      </c>
      <c r="B110" s="29" t="s">
        <v>216</v>
      </c>
      <c r="C110" s="9">
        <v>279</v>
      </c>
      <c r="D110" s="9">
        <v>23</v>
      </c>
      <c r="E110" s="9">
        <v>66</v>
      </c>
      <c r="F110" s="9" t="s">
        <v>23</v>
      </c>
      <c r="G110" s="9">
        <v>0</v>
      </c>
      <c r="H110" s="9">
        <f t="shared" si="4"/>
        <v>66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30</v>
      </c>
      <c r="B111" s="29" t="s">
        <v>217</v>
      </c>
      <c r="C111" s="9">
        <v>280</v>
      </c>
      <c r="D111" s="9">
        <v>151</v>
      </c>
      <c r="E111" s="9">
        <v>17.375499999999999</v>
      </c>
      <c r="F111" s="9" t="s">
        <v>31</v>
      </c>
      <c r="G111" s="9">
        <v>0</v>
      </c>
      <c r="H111" s="9">
        <f t="shared" si="4"/>
        <v>17.375499999999999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21</v>
      </c>
      <c r="B112" s="29" t="s">
        <v>219</v>
      </c>
      <c r="C112" s="9">
        <v>283</v>
      </c>
      <c r="D112" s="9">
        <v>400</v>
      </c>
      <c r="E112" s="9">
        <v>1</v>
      </c>
      <c r="F112" s="9" t="s">
        <v>12</v>
      </c>
      <c r="G112" s="9">
        <v>0</v>
      </c>
      <c r="H112" s="9">
        <f t="shared" si="4"/>
        <v>1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41</v>
      </c>
      <c r="B113" s="29" t="s">
        <v>220</v>
      </c>
      <c r="C113" s="9">
        <v>294</v>
      </c>
      <c r="D113" s="9">
        <v>290</v>
      </c>
      <c r="E113" s="9">
        <v>62.73</v>
      </c>
      <c r="F113" s="9" t="s">
        <v>23</v>
      </c>
      <c r="G113" s="9">
        <v>53.43</v>
      </c>
      <c r="H113" s="9">
        <f t="shared" si="4"/>
        <v>9.2999999999999972</v>
      </c>
      <c r="I113" s="10">
        <f t="shared" si="5"/>
        <v>0.85174557627929226</v>
      </c>
      <c r="J113" s="17">
        <f t="shared" si="6"/>
        <v>15494.7</v>
      </c>
      <c r="K113" s="16"/>
      <c r="L113" s="17">
        <f t="shared" si="7"/>
        <v>0</v>
      </c>
    </row>
    <row r="114" spans="1:12" x14ac:dyDescent="0.25">
      <c r="A114" s="9" t="s">
        <v>36</v>
      </c>
      <c r="B114" s="29" t="s">
        <v>235</v>
      </c>
      <c r="C114" s="9">
        <v>316</v>
      </c>
      <c r="D114" s="9">
        <v>4000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4000</v>
      </c>
      <c r="K114" s="16"/>
      <c r="L114" s="17">
        <f t="shared" si="7"/>
        <v>0</v>
      </c>
    </row>
    <row r="115" spans="1:12" x14ac:dyDescent="0.25">
      <c r="A115" s="9" t="s">
        <v>29</v>
      </c>
      <c r="B115" s="29" t="s">
        <v>344</v>
      </c>
      <c r="C115" s="9">
        <v>493</v>
      </c>
      <c r="D115" s="9">
        <v>225</v>
      </c>
      <c r="E115" s="9">
        <v>4.6239999999999997</v>
      </c>
      <c r="F115" s="9" t="s">
        <v>14</v>
      </c>
      <c r="G115" s="9">
        <f>E115</f>
        <v>4.6239999999999997</v>
      </c>
      <c r="H115" s="9">
        <f t="shared" si="4"/>
        <v>0</v>
      </c>
      <c r="I115" s="10">
        <f t="shared" si="5"/>
        <v>1</v>
      </c>
      <c r="J115" s="17">
        <f t="shared" si="6"/>
        <v>1040.3999999999999</v>
      </c>
      <c r="K115" s="16"/>
      <c r="L115" s="17">
        <f t="shared" si="7"/>
        <v>0</v>
      </c>
    </row>
    <row r="116" spans="1:12" x14ac:dyDescent="0.25">
      <c r="A116" s="9" t="s">
        <v>29</v>
      </c>
      <c r="B116" s="29" t="s">
        <v>345</v>
      </c>
      <c r="C116" s="9">
        <v>494</v>
      </c>
      <c r="D116" s="9">
        <v>2000</v>
      </c>
      <c r="E116" s="9">
        <v>1.6</v>
      </c>
      <c r="F116" s="9" t="s">
        <v>14</v>
      </c>
      <c r="G116" s="9">
        <f>E116</f>
        <v>1.6</v>
      </c>
      <c r="H116" s="9">
        <f t="shared" si="4"/>
        <v>0</v>
      </c>
      <c r="I116" s="10">
        <f t="shared" si="5"/>
        <v>1</v>
      </c>
      <c r="J116" s="17">
        <f t="shared" si="6"/>
        <v>3200</v>
      </c>
      <c r="K116" s="16"/>
      <c r="L116" s="17">
        <f t="shared" si="7"/>
        <v>0</v>
      </c>
    </row>
    <row r="117" spans="1:12" x14ac:dyDescent="0.25">
      <c r="A117" s="9" t="s">
        <v>29</v>
      </c>
      <c r="B117" s="29" t="s">
        <v>346</v>
      </c>
      <c r="C117" s="9">
        <v>495</v>
      </c>
      <c r="D117" s="9">
        <v>50</v>
      </c>
      <c r="E117" s="9">
        <v>5</v>
      </c>
      <c r="F117" s="9" t="s">
        <v>13</v>
      </c>
      <c r="G117" s="9">
        <f>E117</f>
        <v>5</v>
      </c>
      <c r="H117" s="9">
        <f t="shared" si="4"/>
        <v>0</v>
      </c>
      <c r="I117" s="10">
        <f t="shared" si="5"/>
        <v>1</v>
      </c>
      <c r="J117" s="17">
        <f t="shared" si="6"/>
        <v>250</v>
      </c>
      <c r="K117" s="16"/>
      <c r="L117" s="17">
        <f t="shared" si="7"/>
        <v>0</v>
      </c>
    </row>
    <row r="118" spans="1:12" ht="15.75" x14ac:dyDescent="0.25">
      <c r="J118" s="21">
        <f>SUM(J4:J117)</f>
        <v>336279.10821999999</v>
      </c>
      <c r="L118" s="21">
        <f>SUM(L4:L117)</f>
        <v>9718.5</v>
      </c>
    </row>
  </sheetData>
  <autoFilter ref="A3:O118" xr:uid="{00000000-0009-0000-0000-0000A8000000}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3:O165"/>
  <sheetViews>
    <sheetView zoomScale="85" zoomScaleNormal="85" workbookViewId="0">
      <pane xSplit="2" topLeftCell="I1" activePane="topRight" state="frozen"/>
      <selection pane="topRight" activeCell="D73" sqref="D73"/>
    </sheetView>
  </sheetViews>
  <sheetFormatPr defaultRowHeight="15" x14ac:dyDescent="0.25"/>
  <cols>
    <col min="1" max="1" width="32.7109375" customWidth="1"/>
    <col min="2" max="2" width="52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6.140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 t="shared" ref="H4:H35" si="0">E4-G43</f>
        <v>59.15</v>
      </c>
      <c r="I4" s="10">
        <f t="shared" ref="I4:I35" si="1">G4/E4</f>
        <v>1</v>
      </c>
      <c r="J4" s="17">
        <f t="shared" ref="J4:J35" si="2">D4*G4</f>
        <v>3201.66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0.85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-39.58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-23.339999999999989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38.67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73.129400000000004</v>
      </c>
      <c r="F9" s="9" t="s">
        <v>14</v>
      </c>
      <c r="G9" s="9">
        <v>73.13</v>
      </c>
      <c r="H9" s="9">
        <f t="shared" si="0"/>
        <v>55.499400000000009</v>
      </c>
      <c r="I9" s="10">
        <f t="shared" si="1"/>
        <v>1.0000082046345244</v>
      </c>
      <c r="J9" s="17">
        <f t="shared" si="2"/>
        <v>10320.105599999999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3.2440000000000002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13.950000000000001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57.88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270</v>
      </c>
      <c r="C13" s="9">
        <v>15</v>
      </c>
      <c r="D13" s="9">
        <v>43</v>
      </c>
      <c r="E13" s="9">
        <v>59.29</v>
      </c>
      <c r="F13" s="9" t="s">
        <v>10</v>
      </c>
      <c r="G13" s="9">
        <v>59.29</v>
      </c>
      <c r="H13" s="9">
        <f t="shared" si="0"/>
        <v>58.449999999999996</v>
      </c>
      <c r="I13" s="10">
        <f t="shared" si="1"/>
        <v>1</v>
      </c>
      <c r="J13" s="17">
        <f t="shared" si="2"/>
        <v>2549.4699999999998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0.9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0.83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5.0730000000000004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-8.0180000000000007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-16.951000000000001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f t="shared" si="0"/>
        <v>-1.5499999999999998</v>
      </c>
      <c r="I19" s="10">
        <f t="shared" si="1"/>
        <v>1</v>
      </c>
      <c r="J19" s="17">
        <f t="shared" si="2"/>
        <v>2590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4.0000000000000036E-2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-1.43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0.43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1.25</v>
      </c>
      <c r="F23" s="9" t="s">
        <v>16</v>
      </c>
      <c r="G23" s="9">
        <v>1.25</v>
      </c>
      <c r="H23" s="9">
        <f t="shared" si="0"/>
        <v>-41.75</v>
      </c>
      <c r="I23" s="10">
        <f t="shared" si="1"/>
        <v>1</v>
      </c>
      <c r="J23" s="17">
        <f t="shared" si="2"/>
        <v>8750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-0.86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-111.77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-89.216999999999999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-39.06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59.95</v>
      </c>
      <c r="H28" s="9">
        <f t="shared" si="0"/>
        <v>29.461700000000004</v>
      </c>
      <c r="I28" s="10">
        <f t="shared" si="1"/>
        <v>0.99997164383995785</v>
      </c>
      <c r="J28" s="17">
        <f t="shared" si="2"/>
        <v>18068.450400000002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-5.6000000000000014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124.85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-165.16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16.11</v>
      </c>
      <c r="H32" s="9">
        <f t="shared" si="0"/>
        <v>-44.44</v>
      </c>
      <c r="I32" s="10">
        <f t="shared" si="1"/>
        <v>1</v>
      </c>
      <c r="J32" s="17">
        <f t="shared" si="2"/>
        <v>4855.4251199999999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-156.85999999999999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-163.83000000000001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3.74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ref="H36:H67" si="4">E36-G75</f>
        <v>-58.809999999999995</v>
      </c>
      <c r="I36" s="10">
        <f t="shared" ref="I36:I68" si="5">G36/E36</f>
        <v>1</v>
      </c>
      <c r="J36" s="17">
        <f t="shared" ref="J36:J69" si="6">D36*G36</f>
        <v>5700</v>
      </c>
      <c r="K36" s="16"/>
      <c r="L36" s="17">
        <f t="shared" ref="L36:L67" si="7">D36*E36*K36</f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4"/>
        <v>-162.797</v>
      </c>
      <c r="I37" s="10">
        <f t="shared" si="5"/>
        <v>0.99977069479477187</v>
      </c>
      <c r="J37" s="17">
        <f t="shared" si="6"/>
        <v>2943</v>
      </c>
      <c r="K37" s="16"/>
      <c r="L37" s="17">
        <f t="shared" si="7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4"/>
        <v>-134.96899999999999</v>
      </c>
      <c r="I38" s="10">
        <f t="shared" si="5"/>
        <v>0.99941211052322154</v>
      </c>
      <c r="J38" s="17">
        <f t="shared" si="6"/>
        <v>3400</v>
      </c>
      <c r="K38" s="16"/>
      <c r="L38" s="17">
        <f t="shared" si="7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0.61</v>
      </c>
      <c r="F39" s="9" t="s">
        <v>14</v>
      </c>
      <c r="G39" s="9">
        <v>0.61</v>
      </c>
      <c r="H39" s="9">
        <f t="shared" si="4"/>
        <v>-8.26</v>
      </c>
      <c r="I39" s="10">
        <f t="shared" si="5"/>
        <v>1</v>
      </c>
      <c r="J39" s="17">
        <f t="shared" si="6"/>
        <v>915</v>
      </c>
      <c r="K39" s="16"/>
      <c r="L39" s="17">
        <f t="shared" si="7"/>
        <v>0</v>
      </c>
    </row>
    <row r="40" spans="1:12" x14ac:dyDescent="0.25">
      <c r="A40" s="9" t="s">
        <v>43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-35.94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0.5</v>
      </c>
      <c r="F41" s="9" t="s">
        <v>16</v>
      </c>
      <c r="G41" s="9">
        <v>0.5</v>
      </c>
      <c r="H41" s="9">
        <f t="shared" si="4"/>
        <v>-111.98</v>
      </c>
      <c r="I41" s="10">
        <f t="shared" si="5"/>
        <v>1</v>
      </c>
      <c r="J41" s="17">
        <f t="shared" si="6"/>
        <v>3500</v>
      </c>
      <c r="K41" s="16"/>
      <c r="L41" s="17">
        <f t="shared" si="7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4"/>
        <v>-132.47</v>
      </c>
      <c r="I42" s="10">
        <f t="shared" si="5"/>
        <v>1</v>
      </c>
      <c r="J42" s="17">
        <f t="shared" si="6"/>
        <v>7700.0000000000009</v>
      </c>
      <c r="K42" s="16"/>
      <c r="L42" s="17">
        <f t="shared" si="7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0.14000000000000001</v>
      </c>
      <c r="F43" s="9" t="s">
        <v>16</v>
      </c>
      <c r="G43" s="9">
        <v>0.14000000000000001</v>
      </c>
      <c r="H43" s="9">
        <f t="shared" si="4"/>
        <v>-40.96</v>
      </c>
      <c r="I43" s="10">
        <f t="shared" si="5"/>
        <v>1</v>
      </c>
      <c r="J43" s="17">
        <f t="shared" si="6"/>
        <v>980.00000000000011</v>
      </c>
      <c r="K43" s="16"/>
      <c r="L43" s="17">
        <f t="shared" si="7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4"/>
        <v>-16.62</v>
      </c>
      <c r="I44" s="10">
        <f t="shared" si="5"/>
        <v>1</v>
      </c>
      <c r="J44" s="17">
        <f t="shared" si="6"/>
        <v>1050</v>
      </c>
      <c r="K44" s="16"/>
      <c r="L44" s="17">
        <f t="shared" si="7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4"/>
        <v>-32.28</v>
      </c>
      <c r="I45" s="10">
        <f t="shared" si="5"/>
        <v>1</v>
      </c>
      <c r="J45" s="17">
        <f t="shared" si="6"/>
        <v>12531.879359999999</v>
      </c>
      <c r="K45" s="16"/>
      <c r="L45" s="17">
        <f t="shared" si="7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4"/>
        <v>108.44</v>
      </c>
      <c r="I46" s="10">
        <f t="shared" si="5"/>
        <v>1</v>
      </c>
      <c r="J46" s="17">
        <f t="shared" si="6"/>
        <v>37737.29232</v>
      </c>
      <c r="K46" s="16"/>
      <c r="L46" s="17">
        <f t="shared" si="7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4"/>
        <v>-3.74</v>
      </c>
      <c r="I47" s="10">
        <f t="shared" si="5"/>
        <v>1</v>
      </c>
      <c r="J47" s="17">
        <f t="shared" si="6"/>
        <v>3695.06592</v>
      </c>
      <c r="K47" s="16"/>
      <c r="L47" s="17">
        <f t="shared" si="7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17.63</v>
      </c>
      <c r="H48" s="9">
        <f t="shared" si="4"/>
        <v>-7.4499999999999993</v>
      </c>
      <c r="I48" s="10">
        <f t="shared" si="5"/>
        <v>1</v>
      </c>
      <c r="J48" s="17">
        <f t="shared" si="6"/>
        <v>5313.5409599999994</v>
      </c>
      <c r="K48" s="16"/>
      <c r="L48" s="17">
        <f t="shared" si="7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4"/>
        <v>-24.805999999999997</v>
      </c>
      <c r="I49" s="10">
        <f t="shared" si="5"/>
        <v>0.99827882960413084</v>
      </c>
      <c r="J49" s="17">
        <f t="shared" si="6"/>
        <v>4640</v>
      </c>
      <c r="K49" s="16"/>
      <c r="L49" s="17">
        <f t="shared" si="7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4"/>
        <v>-393.25900000000001</v>
      </c>
      <c r="I50" s="10">
        <f t="shared" si="5"/>
        <v>0.99992625912543331</v>
      </c>
      <c r="J50" s="17">
        <f t="shared" si="6"/>
        <v>3051</v>
      </c>
      <c r="K50" s="16"/>
      <c r="L50" s="17">
        <f t="shared" si="7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4"/>
        <v>-405.41399999999999</v>
      </c>
      <c r="I51" s="10">
        <f t="shared" si="5"/>
        <v>1.0028449502133712</v>
      </c>
      <c r="J51" s="17">
        <f t="shared" si="6"/>
        <v>2820</v>
      </c>
      <c r="K51" s="16"/>
      <c r="L51" s="17">
        <f t="shared" si="7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0.84299999999999997</v>
      </c>
      <c r="F52" s="9" t="s">
        <v>14</v>
      </c>
      <c r="G52" s="9">
        <v>0.84</v>
      </c>
      <c r="H52" s="9">
        <f t="shared" si="4"/>
        <v>-57.216999999999999</v>
      </c>
      <c r="I52" s="10">
        <f t="shared" si="5"/>
        <v>0.99644128113879005</v>
      </c>
      <c r="J52" s="17">
        <f t="shared" si="6"/>
        <v>1260</v>
      </c>
      <c r="K52" s="16"/>
      <c r="L52" s="17">
        <f t="shared" si="7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4"/>
        <v>-562.14</v>
      </c>
      <c r="I53" s="10">
        <f t="shared" si="5"/>
        <v>1</v>
      </c>
      <c r="J53" s="17">
        <f t="shared" si="6"/>
        <v>700</v>
      </c>
      <c r="K53" s="16"/>
      <c r="L53" s="17">
        <f t="shared" si="7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0.17</v>
      </c>
      <c r="F54" s="9" t="s">
        <v>16</v>
      </c>
      <c r="G54" s="9">
        <v>0.17</v>
      </c>
      <c r="H54" s="9">
        <f t="shared" si="4"/>
        <v>-574.44000000000005</v>
      </c>
      <c r="I54" s="10">
        <f t="shared" si="5"/>
        <v>1</v>
      </c>
      <c r="J54" s="17">
        <f t="shared" si="6"/>
        <v>1190</v>
      </c>
      <c r="K54" s="16"/>
      <c r="L54" s="17">
        <f t="shared" si="7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4"/>
        <v>-580.99</v>
      </c>
      <c r="I55" s="10">
        <f t="shared" si="5"/>
        <v>1</v>
      </c>
      <c r="J55" s="17">
        <f t="shared" si="6"/>
        <v>140</v>
      </c>
      <c r="K55" s="16"/>
      <c r="L55" s="17">
        <f t="shared" si="7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4"/>
        <v>-8.34</v>
      </c>
      <c r="I56" s="10">
        <f t="shared" si="5"/>
        <v>1</v>
      </c>
      <c r="J56" s="17">
        <f t="shared" si="6"/>
        <v>3255.0336000000002</v>
      </c>
      <c r="K56" s="16"/>
      <c r="L56" s="17">
        <f t="shared" si="7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4"/>
        <v>20.88</v>
      </c>
      <c r="I57" s="10">
        <f t="shared" si="5"/>
        <v>1</v>
      </c>
      <c r="J57" s="17">
        <f t="shared" si="6"/>
        <v>6895.8489599999994</v>
      </c>
      <c r="K57" s="16"/>
      <c r="L57" s="17">
        <f t="shared" si="7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4"/>
        <v>-14.08</v>
      </c>
      <c r="I58" s="10">
        <f t="shared" si="5"/>
        <v>1</v>
      </c>
      <c r="J58" s="17">
        <f t="shared" si="6"/>
        <v>578.67264</v>
      </c>
      <c r="K58" s="16"/>
      <c r="L58" s="17">
        <f t="shared" si="7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4"/>
        <v>-40.75</v>
      </c>
      <c r="I59" s="10">
        <f t="shared" si="5"/>
        <v>1</v>
      </c>
      <c r="J59" s="17">
        <f t="shared" si="6"/>
        <v>820</v>
      </c>
      <c r="K59" s="16"/>
      <c r="L59" s="17">
        <f t="shared" si="7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4"/>
        <v>-96.805000000000007</v>
      </c>
      <c r="I60" s="10">
        <f t="shared" si="5"/>
        <v>1.0025316455696203</v>
      </c>
      <c r="J60" s="17">
        <f t="shared" si="6"/>
        <v>445.5</v>
      </c>
      <c r="K60" s="16"/>
      <c r="L60" s="17">
        <f t="shared" si="7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7.0000000000000007E-2</v>
      </c>
      <c r="F61" s="9" t="s">
        <v>14</v>
      </c>
      <c r="G61" s="9">
        <v>7.0000000000000007E-2</v>
      </c>
      <c r="H61" s="9">
        <f t="shared" si="4"/>
        <v>-26.759999999999998</v>
      </c>
      <c r="I61" s="10">
        <f t="shared" si="5"/>
        <v>1</v>
      </c>
      <c r="J61" s="17">
        <f t="shared" si="6"/>
        <v>105.00000000000001</v>
      </c>
      <c r="K61" s="16"/>
      <c r="L61" s="17">
        <f t="shared" si="7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4"/>
        <v>43</v>
      </c>
      <c r="I62" s="10">
        <f t="shared" si="5"/>
        <v>1</v>
      </c>
      <c r="J62" s="17">
        <f t="shared" si="6"/>
        <v>2150</v>
      </c>
      <c r="K62" s="16"/>
      <c r="L62" s="17">
        <f t="shared" si="7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-53.04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4"/>
        <v>61.892000000000003</v>
      </c>
      <c r="I64" s="10">
        <f t="shared" si="5"/>
        <v>0.99998212881549775</v>
      </c>
      <c r="J64" s="17">
        <f t="shared" si="6"/>
        <v>21682.786319999999</v>
      </c>
      <c r="K64" s="16"/>
      <c r="L64" s="17">
        <f t="shared" si="7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4"/>
        <v>78.009999999999991</v>
      </c>
      <c r="I65" s="10">
        <f t="shared" si="5"/>
        <v>1</v>
      </c>
      <c r="J65" s="17">
        <f t="shared" si="6"/>
        <v>23858.621280000003</v>
      </c>
      <c r="K65" s="16"/>
      <c r="L65" s="17">
        <f t="shared" si="7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4"/>
        <v>23.472000000000001</v>
      </c>
      <c r="I66" s="10">
        <f t="shared" si="5"/>
        <v>0.99996810309081052</v>
      </c>
      <c r="J66" s="17">
        <f t="shared" si="6"/>
        <v>12148.250400000001</v>
      </c>
      <c r="K66" s="16"/>
      <c r="L66" s="17">
        <f t="shared" si="7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4"/>
        <v>26.799999999999997</v>
      </c>
      <c r="I67" s="10">
        <f t="shared" si="5"/>
        <v>1</v>
      </c>
      <c r="J67" s="17">
        <f t="shared" si="6"/>
        <v>2000.1439999999998</v>
      </c>
      <c r="K67" s="16"/>
      <c r="L67" s="17">
        <f t="shared" si="7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46.88</v>
      </c>
      <c r="H68" s="9">
        <f t="shared" ref="H68" si="8">E68-G107</f>
        <v>38.880000000000003</v>
      </c>
      <c r="I68" s="10">
        <f t="shared" si="5"/>
        <v>1</v>
      </c>
      <c r="J68" s="17">
        <f t="shared" si="6"/>
        <v>3075.328</v>
      </c>
      <c r="K68" s="16"/>
      <c r="L68" s="17">
        <f t="shared" ref="L68" si="9">D68*E68*K68</f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96" si="10">E69-G108</f>
        <v>-1.3699999999999999</v>
      </c>
      <c r="I69" s="10">
        <f t="shared" ref="I69:I132" si="11">G69/E69</f>
        <v>1</v>
      </c>
      <c r="J69" s="17">
        <f t="shared" si="6"/>
        <v>184.06440000000001</v>
      </c>
      <c r="K69" s="16"/>
      <c r="L69" s="17">
        <f t="shared" ref="L69:L113" si="12">D69*E69*K69</f>
        <v>0</v>
      </c>
    </row>
    <row r="70" spans="1:12" x14ac:dyDescent="0.25">
      <c r="A70" s="9" t="s">
        <v>41</v>
      </c>
      <c r="B70" s="29" t="s">
        <v>147</v>
      </c>
      <c r="C70" s="9">
        <v>140</v>
      </c>
      <c r="D70" s="9">
        <v>10.76</v>
      </c>
      <c r="E70" s="9">
        <v>177.42</v>
      </c>
      <c r="F70" s="9" t="s">
        <v>10</v>
      </c>
      <c r="G70" s="9">
        <v>177.42</v>
      </c>
      <c r="H70" s="9">
        <f t="shared" si="10"/>
        <v>169.80999999999997</v>
      </c>
      <c r="I70" s="10">
        <f t="shared" si="11"/>
        <v>1</v>
      </c>
      <c r="J70" s="17">
        <f t="shared" ref="J70:J113" si="13">D70*G70</f>
        <v>1909.0391999999999</v>
      </c>
      <c r="K70" s="16"/>
      <c r="L70" s="17">
        <f t="shared" si="12"/>
        <v>0</v>
      </c>
    </row>
    <row r="71" spans="1:12" x14ac:dyDescent="0.25">
      <c r="A71" s="9" t="s">
        <v>41</v>
      </c>
      <c r="B71" s="29" t="s">
        <v>148</v>
      </c>
      <c r="C71" s="9">
        <v>142</v>
      </c>
      <c r="D71" s="9">
        <v>139.93199999999999</v>
      </c>
      <c r="E71" s="9">
        <v>60.55</v>
      </c>
      <c r="F71" s="9" t="s">
        <v>10</v>
      </c>
      <c r="G71" s="9">
        <v>60.55</v>
      </c>
      <c r="H71" s="9">
        <f t="shared" si="10"/>
        <v>50.68</v>
      </c>
      <c r="I71" s="10">
        <f t="shared" si="11"/>
        <v>1</v>
      </c>
      <c r="J71" s="17">
        <f t="shared" si="13"/>
        <v>8472.882599999999</v>
      </c>
      <c r="K71" s="16"/>
      <c r="L71" s="17">
        <f t="shared" si="12"/>
        <v>0</v>
      </c>
    </row>
    <row r="72" spans="1:12" x14ac:dyDescent="0.25">
      <c r="A72" s="9" t="s">
        <v>41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166.76</v>
      </c>
      <c r="H72" s="9">
        <f t="shared" si="10"/>
        <v>146.35999999999999</v>
      </c>
      <c r="I72" s="10">
        <f t="shared" si="11"/>
        <v>1</v>
      </c>
      <c r="J72" s="17">
        <f t="shared" si="13"/>
        <v>23335.060319999997</v>
      </c>
      <c r="K72" s="16"/>
      <c r="L72" s="17">
        <f t="shared" si="12"/>
        <v>0</v>
      </c>
    </row>
    <row r="73" spans="1:12" x14ac:dyDescent="0.25">
      <c r="A73" s="9" t="s">
        <v>41</v>
      </c>
      <c r="B73" s="29" t="s">
        <v>150</v>
      </c>
      <c r="C73" s="9">
        <v>147</v>
      </c>
      <c r="D73" s="9">
        <v>193.75200000000001</v>
      </c>
      <c r="E73" s="9">
        <v>165.15100000000001</v>
      </c>
      <c r="F73" s="9" t="s">
        <v>10</v>
      </c>
      <c r="G73" s="9">
        <v>165.15</v>
      </c>
      <c r="H73" s="9">
        <f t="shared" si="10"/>
        <v>137.971</v>
      </c>
      <c r="I73" s="10">
        <f t="shared" si="11"/>
        <v>0.99999394493524107</v>
      </c>
      <c r="J73" s="17">
        <f t="shared" si="13"/>
        <v>31998.142800000001</v>
      </c>
      <c r="K73" s="16"/>
      <c r="L73" s="17">
        <f t="shared" si="12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10"/>
        <v>-1367</v>
      </c>
      <c r="I74" s="10">
        <f t="shared" si="11"/>
        <v>1</v>
      </c>
      <c r="J74" s="17">
        <f t="shared" si="13"/>
        <v>13000</v>
      </c>
      <c r="K74" s="16"/>
      <c r="L74" s="17">
        <f t="shared" si="12"/>
        <v>0</v>
      </c>
    </row>
    <row r="75" spans="1:12" x14ac:dyDescent="0.25">
      <c r="A75" s="9" t="s">
        <v>41</v>
      </c>
      <c r="B75" s="29" t="s">
        <v>152</v>
      </c>
      <c r="C75" s="9">
        <v>151</v>
      </c>
      <c r="D75" s="9">
        <v>139.93199999999999</v>
      </c>
      <c r="E75" s="9">
        <v>61.661999999999999</v>
      </c>
      <c r="F75" s="9" t="s">
        <v>10</v>
      </c>
      <c r="G75" s="9">
        <v>61.66</v>
      </c>
      <c r="H75" s="9">
        <f t="shared" si="10"/>
        <v>58.211999999999996</v>
      </c>
      <c r="I75" s="10">
        <f t="shared" si="11"/>
        <v>0.99996756511303553</v>
      </c>
      <c r="J75" s="17">
        <f t="shared" si="13"/>
        <v>8628.2071199999991</v>
      </c>
      <c r="K75" s="16"/>
      <c r="L75" s="17">
        <f t="shared" si="12"/>
        <v>0</v>
      </c>
    </row>
    <row r="76" spans="1:12" x14ac:dyDescent="0.25">
      <c r="A76" s="9" t="s">
        <v>41</v>
      </c>
      <c r="B76" s="29" t="s">
        <v>153</v>
      </c>
      <c r="C76" s="9">
        <v>152</v>
      </c>
      <c r="D76" s="9">
        <v>139.93199999999999</v>
      </c>
      <c r="E76" s="9">
        <v>175.88300000000001</v>
      </c>
      <c r="F76" s="9" t="s">
        <v>10</v>
      </c>
      <c r="G76" s="9">
        <v>175.88</v>
      </c>
      <c r="H76" s="9">
        <f t="shared" si="10"/>
        <v>158.35300000000001</v>
      </c>
      <c r="I76" s="10">
        <f t="shared" si="11"/>
        <v>0.99998294320656334</v>
      </c>
      <c r="J76" s="17">
        <f t="shared" si="13"/>
        <v>24611.240159999998</v>
      </c>
      <c r="K76" s="16"/>
      <c r="L76" s="17">
        <f t="shared" si="12"/>
        <v>0</v>
      </c>
    </row>
    <row r="77" spans="1:12" x14ac:dyDescent="0.25">
      <c r="A77" s="9" t="s">
        <v>41</v>
      </c>
      <c r="B77" s="29" t="s">
        <v>154</v>
      </c>
      <c r="C77" s="9">
        <v>156</v>
      </c>
      <c r="D77" s="9">
        <v>193.75200000000001</v>
      </c>
      <c r="E77" s="9">
        <v>136.66999999999999</v>
      </c>
      <c r="F77" s="9" t="s">
        <v>10</v>
      </c>
      <c r="G77" s="9">
        <v>136.66999999999999</v>
      </c>
      <c r="H77" s="9">
        <f t="shared" si="10"/>
        <v>125.53999999999999</v>
      </c>
      <c r="I77" s="10">
        <f t="shared" si="11"/>
        <v>1</v>
      </c>
      <c r="J77" s="17">
        <f t="shared" si="13"/>
        <v>26480.08584</v>
      </c>
      <c r="K77" s="16"/>
      <c r="L77" s="17">
        <f t="shared" si="12"/>
        <v>0</v>
      </c>
    </row>
    <row r="78" spans="1:12" x14ac:dyDescent="0.25">
      <c r="A78" s="9" t="s">
        <v>41</v>
      </c>
      <c r="B78" s="29" t="s">
        <v>155</v>
      </c>
      <c r="C78" s="9">
        <v>160</v>
      </c>
      <c r="D78" s="9">
        <v>139.93199999999999</v>
      </c>
      <c r="E78" s="9">
        <v>8.8699999999999992</v>
      </c>
      <c r="F78" s="9" t="s">
        <v>10</v>
      </c>
      <c r="G78" s="9">
        <v>8.8699999999999992</v>
      </c>
      <c r="H78" s="9">
        <f t="shared" si="10"/>
        <v>-33.92</v>
      </c>
      <c r="I78" s="10">
        <f t="shared" si="11"/>
        <v>1</v>
      </c>
      <c r="J78" s="17">
        <f t="shared" si="13"/>
        <v>1241.1968399999998</v>
      </c>
      <c r="K78" s="16"/>
      <c r="L78" s="17">
        <f t="shared" si="12"/>
        <v>0</v>
      </c>
    </row>
    <row r="79" spans="1:12" x14ac:dyDescent="0.25">
      <c r="A79" s="9" t="s">
        <v>41</v>
      </c>
      <c r="B79" s="29" t="s">
        <v>156</v>
      </c>
      <c r="C79" s="9">
        <v>161</v>
      </c>
      <c r="D79" s="9">
        <v>139.93199999999999</v>
      </c>
      <c r="E79" s="9">
        <v>36.94</v>
      </c>
      <c r="F79" s="9" t="s">
        <v>10</v>
      </c>
      <c r="G79" s="9">
        <v>36.94</v>
      </c>
      <c r="H79" s="9">
        <f t="shared" si="10"/>
        <v>-88.87</v>
      </c>
      <c r="I79" s="10">
        <f t="shared" si="11"/>
        <v>1</v>
      </c>
      <c r="J79" s="17">
        <f t="shared" si="13"/>
        <v>5169.0880799999995</v>
      </c>
      <c r="K79" s="16"/>
      <c r="L79" s="17">
        <f t="shared" si="12"/>
        <v>0</v>
      </c>
    </row>
    <row r="80" spans="1:12" x14ac:dyDescent="0.25">
      <c r="A80" s="9" t="s">
        <v>41</v>
      </c>
      <c r="B80" s="29" t="s">
        <v>157</v>
      </c>
      <c r="C80" s="9">
        <v>165</v>
      </c>
      <c r="D80" s="9">
        <v>193.75200000000001</v>
      </c>
      <c r="E80" s="9">
        <v>112.48</v>
      </c>
      <c r="F80" s="9" t="s">
        <v>10</v>
      </c>
      <c r="G80" s="9">
        <v>112.48</v>
      </c>
      <c r="H80" s="9">
        <f t="shared" si="10"/>
        <v>111.48</v>
      </c>
      <c r="I80" s="10">
        <f t="shared" si="11"/>
        <v>1</v>
      </c>
      <c r="J80" s="17">
        <f t="shared" si="13"/>
        <v>21793.224960000003</v>
      </c>
      <c r="K80" s="16"/>
      <c r="L80" s="17">
        <f t="shared" si="12"/>
        <v>0</v>
      </c>
    </row>
    <row r="81" spans="1:12" x14ac:dyDescent="0.25">
      <c r="A81" s="9" t="s">
        <v>38</v>
      </c>
      <c r="B81" s="29" t="s">
        <v>158</v>
      </c>
      <c r="C81" s="9">
        <v>168</v>
      </c>
      <c r="D81" s="9">
        <v>215.28</v>
      </c>
      <c r="E81" s="9">
        <v>133.56800000000001</v>
      </c>
      <c r="F81" s="9" t="s">
        <v>10</v>
      </c>
      <c r="G81" s="9">
        <v>133.57</v>
      </c>
      <c r="H81" s="9">
        <f t="shared" si="10"/>
        <v>132.56800000000001</v>
      </c>
      <c r="I81" s="10">
        <f t="shared" si="11"/>
        <v>1.0000149736463821</v>
      </c>
      <c r="J81" s="17">
        <f t="shared" si="13"/>
        <v>28754.9496</v>
      </c>
      <c r="K81" s="16"/>
      <c r="L81" s="17">
        <f t="shared" si="12"/>
        <v>0</v>
      </c>
    </row>
    <row r="82" spans="1:12" x14ac:dyDescent="0.25">
      <c r="A82" s="9" t="s">
        <v>38</v>
      </c>
      <c r="B82" s="29" t="s">
        <v>159</v>
      </c>
      <c r="C82" s="9">
        <v>170</v>
      </c>
      <c r="D82" s="9">
        <v>215.28</v>
      </c>
      <c r="E82" s="9">
        <v>41.094999999999999</v>
      </c>
      <c r="F82" s="9" t="s">
        <v>10</v>
      </c>
      <c r="G82" s="9">
        <v>41.1</v>
      </c>
      <c r="H82" s="9">
        <f t="shared" si="10"/>
        <v>40.094999999999999</v>
      </c>
      <c r="I82" s="10">
        <f t="shared" si="11"/>
        <v>1.000121669302835</v>
      </c>
      <c r="J82" s="17">
        <f t="shared" si="13"/>
        <v>8848.0079999999998</v>
      </c>
      <c r="K82" s="16"/>
      <c r="L82" s="17">
        <f t="shared" si="12"/>
        <v>0</v>
      </c>
    </row>
    <row r="83" spans="1:12" x14ac:dyDescent="0.25">
      <c r="A83" s="9" t="s">
        <v>38</v>
      </c>
      <c r="B83" s="29" t="s">
        <v>160</v>
      </c>
      <c r="C83" s="9">
        <v>173</v>
      </c>
      <c r="D83" s="9">
        <v>107.64</v>
      </c>
      <c r="E83" s="9">
        <v>16.765999999999998</v>
      </c>
      <c r="F83" s="9" t="s">
        <v>10</v>
      </c>
      <c r="G83" s="9">
        <v>16.77</v>
      </c>
      <c r="H83" s="9">
        <f t="shared" si="10"/>
        <v>15.765999999999998</v>
      </c>
      <c r="I83" s="10">
        <f t="shared" si="11"/>
        <v>1.000238578074675</v>
      </c>
      <c r="J83" s="17">
        <f t="shared" si="13"/>
        <v>1805.1227999999999</v>
      </c>
      <c r="K83" s="16"/>
      <c r="L83" s="17">
        <f t="shared" si="12"/>
        <v>0</v>
      </c>
    </row>
    <row r="84" spans="1:12" x14ac:dyDescent="0.25">
      <c r="A84" s="9" t="s">
        <v>38</v>
      </c>
      <c r="B84" s="29" t="s">
        <v>161</v>
      </c>
      <c r="C84" s="9">
        <v>174</v>
      </c>
      <c r="D84" s="9">
        <v>215.28</v>
      </c>
      <c r="E84" s="9">
        <v>73.858000000000004</v>
      </c>
      <c r="F84" s="9" t="s">
        <v>10</v>
      </c>
      <c r="G84" s="9">
        <v>73.86</v>
      </c>
      <c r="H84" s="9">
        <f t="shared" si="10"/>
        <v>72.858000000000004</v>
      </c>
      <c r="I84" s="10">
        <f t="shared" si="11"/>
        <v>1.0000270789894121</v>
      </c>
      <c r="J84" s="17">
        <f t="shared" si="13"/>
        <v>15900.5808</v>
      </c>
      <c r="K84" s="16"/>
      <c r="L84" s="17">
        <f t="shared" si="12"/>
        <v>0</v>
      </c>
    </row>
    <row r="85" spans="1:12" x14ac:dyDescent="0.25">
      <c r="A85" s="9" t="s">
        <v>38</v>
      </c>
      <c r="B85" s="29" t="s">
        <v>162</v>
      </c>
      <c r="C85" s="9">
        <v>178</v>
      </c>
      <c r="D85" s="9">
        <v>107.64</v>
      </c>
      <c r="E85" s="9">
        <v>16.765999999999998</v>
      </c>
      <c r="F85" s="9" t="s">
        <v>10</v>
      </c>
      <c r="G85" s="9">
        <v>16.77</v>
      </c>
      <c r="H85" s="9">
        <f t="shared" si="10"/>
        <v>15.765999999999998</v>
      </c>
      <c r="I85" s="10">
        <f t="shared" si="11"/>
        <v>1.000238578074675</v>
      </c>
      <c r="J85" s="17">
        <f t="shared" si="13"/>
        <v>1805.1227999999999</v>
      </c>
      <c r="K85" s="16"/>
      <c r="L85" s="17">
        <f t="shared" si="12"/>
        <v>0</v>
      </c>
    </row>
    <row r="86" spans="1:12" x14ac:dyDescent="0.25">
      <c r="A86" s="9" t="s">
        <v>38</v>
      </c>
      <c r="B86" s="29" t="s">
        <v>163</v>
      </c>
      <c r="C86" s="9">
        <v>180</v>
      </c>
      <c r="D86" s="9">
        <v>200</v>
      </c>
      <c r="E86" s="9">
        <v>16</v>
      </c>
      <c r="F86" s="9" t="s">
        <v>13</v>
      </c>
      <c r="G86" s="9">
        <v>16</v>
      </c>
      <c r="H86" s="9">
        <f t="shared" si="10"/>
        <v>15</v>
      </c>
      <c r="I86" s="10">
        <f t="shared" si="11"/>
        <v>1</v>
      </c>
      <c r="J86" s="17">
        <f t="shared" si="13"/>
        <v>3200</v>
      </c>
      <c r="K86" s="16"/>
      <c r="L86" s="17">
        <f t="shared" si="12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10"/>
        <v>24.082999999999998</v>
      </c>
      <c r="I87" s="10">
        <f t="shared" si="11"/>
        <v>0.99988039708168874</v>
      </c>
      <c r="J87" s="17">
        <f t="shared" si="13"/>
        <v>5399.2223999999997</v>
      </c>
      <c r="K87" s="16"/>
      <c r="L87" s="17">
        <f t="shared" si="12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10"/>
        <v>26.13</v>
      </c>
      <c r="I88" s="10">
        <f t="shared" si="11"/>
        <v>1</v>
      </c>
      <c r="J88" s="17">
        <f t="shared" si="13"/>
        <v>2628.3543999999997</v>
      </c>
      <c r="K88" s="16"/>
      <c r="L88" s="17">
        <f t="shared" si="12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10"/>
        <v>406.82</v>
      </c>
      <c r="I89" s="10">
        <f t="shared" si="11"/>
        <v>1</v>
      </c>
      <c r="J89" s="17">
        <f t="shared" si="13"/>
        <v>6570.1429999999991</v>
      </c>
      <c r="K89" s="16"/>
      <c r="L89" s="17">
        <f t="shared" si="12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10"/>
        <v>378.26</v>
      </c>
      <c r="I90" s="10">
        <f t="shared" si="11"/>
        <v>1</v>
      </c>
      <c r="J90" s="17">
        <f t="shared" si="13"/>
        <v>13137.031440000001</v>
      </c>
      <c r="K90" s="16"/>
      <c r="L90" s="17">
        <f t="shared" si="12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10"/>
        <v>54.064</v>
      </c>
      <c r="I91" s="10">
        <f t="shared" si="11"/>
        <v>0.99993111049876005</v>
      </c>
      <c r="J91" s="17">
        <f t="shared" si="13"/>
        <v>937.66899999999998</v>
      </c>
      <c r="K91" s="16"/>
      <c r="L91" s="17">
        <f t="shared" si="12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10"/>
        <v>561.24400000000003</v>
      </c>
      <c r="I92" s="10">
        <f t="shared" si="11"/>
        <v>0.99999288565106959</v>
      </c>
      <c r="J92" s="17">
        <f t="shared" si="13"/>
        <v>27233.781120000003</v>
      </c>
      <c r="K92" s="16"/>
      <c r="L92" s="17">
        <f t="shared" si="12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10"/>
        <v>573.61300000000006</v>
      </c>
      <c r="I93" s="10">
        <f t="shared" si="11"/>
        <v>0.99999477909479939</v>
      </c>
      <c r="J93" s="17">
        <f t="shared" si="13"/>
        <v>9279.9514999999992</v>
      </c>
      <c r="K93" s="16"/>
      <c r="L93" s="17">
        <f t="shared" si="12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10"/>
        <v>568.51099999999997</v>
      </c>
      <c r="I94" s="10">
        <f t="shared" si="11"/>
        <v>0.99999827886219028</v>
      </c>
      <c r="J94" s="17">
        <f t="shared" si="13"/>
        <v>15634.9791</v>
      </c>
      <c r="K94" s="16"/>
      <c r="L94" s="17">
        <f t="shared" si="12"/>
        <v>0</v>
      </c>
    </row>
    <row r="95" spans="1:12" x14ac:dyDescent="0.25">
      <c r="A95" s="9" t="s">
        <v>22</v>
      </c>
      <c r="B95" s="29" t="s">
        <v>173</v>
      </c>
      <c r="C95" s="9">
        <v>215</v>
      </c>
      <c r="D95" s="9">
        <v>301.392</v>
      </c>
      <c r="E95" s="9">
        <v>19.14</v>
      </c>
      <c r="F95" s="9" t="s">
        <v>10</v>
      </c>
      <c r="G95" s="9">
        <v>19.14</v>
      </c>
      <c r="H95" s="9">
        <f t="shared" si="10"/>
        <v>18.14</v>
      </c>
      <c r="I95" s="10">
        <f t="shared" si="11"/>
        <v>1</v>
      </c>
      <c r="J95" s="17">
        <f t="shared" si="13"/>
        <v>5768.6428800000003</v>
      </c>
      <c r="K95" s="16"/>
      <c r="L95" s="17">
        <f t="shared" si="12"/>
        <v>0</v>
      </c>
    </row>
    <row r="96" spans="1:12" x14ac:dyDescent="0.25">
      <c r="A96" s="9" t="s">
        <v>22</v>
      </c>
      <c r="B96" s="29" t="s">
        <v>232</v>
      </c>
      <c r="C96" s="9">
        <v>217</v>
      </c>
      <c r="D96" s="9">
        <v>450</v>
      </c>
      <c r="E96" s="9">
        <v>2</v>
      </c>
      <c r="F96" s="9" t="s">
        <v>13</v>
      </c>
      <c r="G96" s="9">
        <v>2</v>
      </c>
      <c r="H96" s="9">
        <f t="shared" si="10"/>
        <v>1</v>
      </c>
      <c r="I96" s="10">
        <f t="shared" si="11"/>
        <v>1</v>
      </c>
      <c r="J96" s="17">
        <f t="shared" si="13"/>
        <v>900</v>
      </c>
      <c r="K96" s="16"/>
      <c r="L96" s="17">
        <f t="shared" si="12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16</v>
      </c>
      <c r="F97" s="9" t="s">
        <v>13</v>
      </c>
      <c r="G97" s="9">
        <v>16</v>
      </c>
      <c r="H97" s="9">
        <f t="shared" ref="H97:H135" si="14">E97-G137</f>
        <v>15</v>
      </c>
      <c r="I97" s="10">
        <f t="shared" si="11"/>
        <v>1</v>
      </c>
      <c r="J97" s="17">
        <f t="shared" si="13"/>
        <v>5600</v>
      </c>
      <c r="K97" s="16"/>
      <c r="L97" s="17">
        <f t="shared" si="12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41.16</v>
      </c>
      <c r="F98" s="9" t="s">
        <v>19</v>
      </c>
      <c r="G98" s="9">
        <v>41.16</v>
      </c>
      <c r="H98" s="9">
        <f t="shared" si="14"/>
        <v>39.159999999999997</v>
      </c>
      <c r="I98" s="10">
        <f t="shared" si="11"/>
        <v>1</v>
      </c>
      <c r="J98" s="17">
        <f t="shared" si="13"/>
        <v>3375.12</v>
      </c>
      <c r="K98" s="16"/>
      <c r="L98" s="17">
        <f t="shared" si="12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98.781000000000006</v>
      </c>
      <c r="F99" s="9" t="s">
        <v>19</v>
      </c>
      <c r="G99" s="9">
        <v>98.78</v>
      </c>
      <c r="H99" s="9">
        <f t="shared" si="14"/>
        <v>-1.2189999999999941</v>
      </c>
      <c r="I99" s="10">
        <f t="shared" si="11"/>
        <v>0.9999898765957016</v>
      </c>
      <c r="J99" s="17">
        <f t="shared" si="13"/>
        <v>3239.9839999999999</v>
      </c>
      <c r="K99" s="16"/>
      <c r="L99" s="17">
        <f t="shared" si="12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26.83</v>
      </c>
      <c r="F100" s="9" t="s">
        <v>19</v>
      </c>
      <c r="G100" s="9">
        <v>26.83</v>
      </c>
      <c r="H100" s="9">
        <f t="shared" si="14"/>
        <v>-0.17000000000000171</v>
      </c>
      <c r="I100" s="10">
        <f t="shared" si="11"/>
        <v>1</v>
      </c>
      <c r="J100" s="17">
        <f t="shared" si="13"/>
        <v>3520.0959999999995</v>
      </c>
      <c r="K100" s="16"/>
      <c r="L100" s="17">
        <f t="shared" si="12"/>
        <v>0</v>
      </c>
    </row>
    <row r="101" spans="1:12" x14ac:dyDescent="0.25">
      <c r="A101" s="9" t="s">
        <v>22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0</v>
      </c>
      <c r="H101" s="9">
        <f t="shared" si="14"/>
        <v>-245</v>
      </c>
      <c r="I101" s="10">
        <f t="shared" si="11"/>
        <v>0</v>
      </c>
      <c r="J101" s="17">
        <f t="shared" si="13"/>
        <v>0</v>
      </c>
      <c r="K101" s="16"/>
      <c r="L101" s="17">
        <f t="shared" si="12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54.039000000000001</v>
      </c>
      <c r="F102" s="9" t="s">
        <v>10</v>
      </c>
      <c r="G102" s="9">
        <v>54.04</v>
      </c>
      <c r="H102" s="9">
        <f t="shared" si="14"/>
        <v>39.039000000000001</v>
      </c>
      <c r="I102" s="10">
        <f t="shared" si="11"/>
        <v>1.0000185051536852</v>
      </c>
      <c r="J102" s="17">
        <f t="shared" si="13"/>
        <v>9889.32</v>
      </c>
      <c r="K102" s="16"/>
      <c r="L102" s="17">
        <f t="shared" si="12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50.02</v>
      </c>
      <c r="F103" s="9" t="s">
        <v>19</v>
      </c>
      <c r="G103" s="9">
        <v>50.02</v>
      </c>
      <c r="H103" s="9">
        <f t="shared" si="14"/>
        <v>50.02</v>
      </c>
      <c r="I103" s="10">
        <f t="shared" si="11"/>
        <v>1</v>
      </c>
      <c r="J103" s="17">
        <f t="shared" si="13"/>
        <v>2460.9840000000004</v>
      </c>
      <c r="K103" s="16"/>
      <c r="L103" s="17">
        <f t="shared" si="12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45.131999999999998</v>
      </c>
      <c r="F104" s="9" t="s">
        <v>10</v>
      </c>
      <c r="G104" s="9">
        <v>45.13</v>
      </c>
      <c r="H104" s="9">
        <f t="shared" si="14"/>
        <v>44.131999999999998</v>
      </c>
      <c r="I104" s="10">
        <f t="shared" si="11"/>
        <v>0.99995568554462477</v>
      </c>
      <c r="J104" s="17">
        <f t="shared" si="13"/>
        <v>8258.7900000000009</v>
      </c>
      <c r="K104" s="16"/>
      <c r="L104" s="17">
        <f t="shared" si="12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39.229999999999997</v>
      </c>
      <c r="F105" s="9" t="s">
        <v>19</v>
      </c>
      <c r="G105" s="9">
        <v>39.229999999999997</v>
      </c>
      <c r="H105" s="9">
        <f t="shared" si="14"/>
        <v>38.229999999999997</v>
      </c>
      <c r="I105" s="10">
        <f t="shared" si="11"/>
        <v>1</v>
      </c>
      <c r="J105" s="17">
        <f t="shared" si="13"/>
        <v>1930.116</v>
      </c>
      <c r="K105" s="16"/>
      <c r="L105" s="17">
        <f t="shared" si="12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3.69</v>
      </c>
      <c r="F106" s="9" t="s">
        <v>10</v>
      </c>
      <c r="G106" s="9">
        <v>3.69</v>
      </c>
      <c r="H106" s="9">
        <f t="shared" si="14"/>
        <v>-256.54000000000002</v>
      </c>
      <c r="I106" s="10">
        <f t="shared" si="11"/>
        <v>1</v>
      </c>
      <c r="J106" s="17">
        <f t="shared" si="13"/>
        <v>675.27</v>
      </c>
      <c r="K106" s="16"/>
      <c r="L106" s="17">
        <f t="shared" si="12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8</v>
      </c>
      <c r="F107" s="9" t="s">
        <v>19</v>
      </c>
      <c r="G107" s="9">
        <v>8</v>
      </c>
      <c r="H107" s="9">
        <f t="shared" si="14"/>
        <v>7</v>
      </c>
      <c r="I107" s="10">
        <f t="shared" si="11"/>
        <v>1</v>
      </c>
      <c r="J107" s="17">
        <f t="shared" si="13"/>
        <v>393.6</v>
      </c>
      <c r="K107" s="16"/>
      <c r="L107" s="17">
        <f t="shared" si="12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2.512</v>
      </c>
      <c r="F108" s="9" t="s">
        <v>10</v>
      </c>
      <c r="G108" s="9">
        <v>2.5099999999999998</v>
      </c>
      <c r="H108" s="9">
        <f t="shared" si="14"/>
        <v>1.512</v>
      </c>
      <c r="I108" s="10">
        <f t="shared" si="11"/>
        <v>0.99920382165605082</v>
      </c>
      <c r="J108" s="17">
        <f t="shared" si="13"/>
        <v>459.33</v>
      </c>
      <c r="K108" s="16"/>
      <c r="L108" s="17">
        <f t="shared" si="12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7.61</v>
      </c>
      <c r="F109" s="9" t="s">
        <v>19</v>
      </c>
      <c r="G109" s="9">
        <v>7.61</v>
      </c>
      <c r="H109" s="9">
        <f t="shared" si="14"/>
        <v>6.61</v>
      </c>
      <c r="I109" s="10">
        <f t="shared" si="11"/>
        <v>1</v>
      </c>
      <c r="J109" s="17">
        <f t="shared" si="13"/>
        <v>374.41200000000003</v>
      </c>
      <c r="K109" s="16"/>
      <c r="L109" s="17">
        <f t="shared" si="12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9.8719999999999999</v>
      </c>
      <c r="F110" s="9" t="s">
        <v>10</v>
      </c>
      <c r="G110" s="9">
        <v>9.8699999999999992</v>
      </c>
      <c r="H110" s="9">
        <f t="shared" si="14"/>
        <v>9.8719999999999999</v>
      </c>
      <c r="I110" s="10">
        <f t="shared" si="11"/>
        <v>0.99979740680713125</v>
      </c>
      <c r="J110" s="17">
        <f t="shared" si="13"/>
        <v>1806.2099999999998</v>
      </c>
      <c r="K110" s="16"/>
      <c r="L110" s="17">
        <f t="shared" si="12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20.402000000000001</v>
      </c>
      <c r="F111" s="9" t="s">
        <v>19</v>
      </c>
      <c r="G111" s="9">
        <v>20.399999999999999</v>
      </c>
      <c r="H111" s="9">
        <f t="shared" si="14"/>
        <v>19.402000000000001</v>
      </c>
      <c r="I111" s="10">
        <f t="shared" si="11"/>
        <v>0.99990197039505924</v>
      </c>
      <c r="J111" s="17">
        <f t="shared" si="13"/>
        <v>1003.68</v>
      </c>
      <c r="K111" s="16"/>
      <c r="L111" s="17">
        <f t="shared" si="12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27.18</v>
      </c>
      <c r="F112" s="9" t="s">
        <v>10</v>
      </c>
      <c r="G112" s="9">
        <v>27.18</v>
      </c>
      <c r="H112" s="9">
        <f t="shared" si="14"/>
        <v>26.18</v>
      </c>
      <c r="I112" s="10">
        <f t="shared" si="11"/>
        <v>1</v>
      </c>
      <c r="J112" s="17">
        <f t="shared" si="13"/>
        <v>4973.9399999999996</v>
      </c>
      <c r="K112" s="16"/>
      <c r="L112" s="17">
        <f t="shared" si="12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1368</v>
      </c>
      <c r="F113" s="9" t="s">
        <v>23</v>
      </c>
      <c r="G113" s="9">
        <v>1368</v>
      </c>
      <c r="H113" s="9">
        <f t="shared" si="14"/>
        <v>1367</v>
      </c>
      <c r="I113" s="10">
        <f t="shared" si="11"/>
        <v>1</v>
      </c>
      <c r="J113" s="17">
        <f t="shared" si="13"/>
        <v>3420</v>
      </c>
      <c r="K113" s="16"/>
      <c r="L113" s="17">
        <f t="shared" si="12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3.4510000000000001</v>
      </c>
      <c r="F114" s="9" t="s">
        <v>10</v>
      </c>
      <c r="G114" s="9">
        <v>3.45</v>
      </c>
      <c r="H114" s="9">
        <f t="shared" si="14"/>
        <v>-86.079000000000008</v>
      </c>
      <c r="I114" s="10">
        <f t="shared" si="11"/>
        <v>0.99971022891915395</v>
      </c>
      <c r="J114" s="17">
        <f t="shared" ref="J114" si="15">D114*G114</f>
        <v>631.35</v>
      </c>
      <c r="K114" s="16"/>
      <c r="L114" s="17">
        <f t="shared" ref="L114" si="16">D114*E114*K114</f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17.527999999999999</v>
      </c>
      <c r="F115" s="9" t="s">
        <v>10</v>
      </c>
      <c r="G115" s="9">
        <v>17.53</v>
      </c>
      <c r="H115" s="9">
        <f t="shared" si="14"/>
        <v>-72.00200000000001</v>
      </c>
      <c r="I115" s="10">
        <f t="shared" si="11"/>
        <v>1.0001141031492471</v>
      </c>
      <c r="J115" s="17">
        <f t="shared" ref="J115:J164" si="17">D115*G115</f>
        <v>3207.9900000000002</v>
      </c>
      <c r="K115" s="16"/>
      <c r="L115" s="17">
        <f t="shared" ref="L115:L164" si="18">D115*E115*K115</f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11.13</v>
      </c>
      <c r="F116" s="9" t="s">
        <v>10</v>
      </c>
      <c r="G116" s="9">
        <v>11.13</v>
      </c>
      <c r="H116" s="9">
        <f t="shared" si="14"/>
        <v>-78.400000000000006</v>
      </c>
      <c r="I116" s="10">
        <f t="shared" si="11"/>
        <v>1</v>
      </c>
      <c r="J116" s="17">
        <f t="shared" si="17"/>
        <v>2036.7900000000002</v>
      </c>
      <c r="K116" s="16"/>
      <c r="L116" s="17">
        <f t="shared" si="18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42.789000000000001</v>
      </c>
      <c r="F117" s="9" t="s">
        <v>10</v>
      </c>
      <c r="G117" s="9">
        <v>42.79</v>
      </c>
      <c r="H117" s="9">
        <f t="shared" si="14"/>
        <v>28.689</v>
      </c>
      <c r="I117" s="10">
        <f t="shared" si="11"/>
        <v>1.0000233704924162</v>
      </c>
      <c r="J117" s="17">
        <f t="shared" si="17"/>
        <v>7830.57</v>
      </c>
      <c r="K117" s="16"/>
      <c r="L117" s="17">
        <f t="shared" si="18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125.80500000000001</v>
      </c>
      <c r="F118" s="9" t="s">
        <v>10</v>
      </c>
      <c r="G118" s="9">
        <v>125.81</v>
      </c>
      <c r="H118" s="9">
        <f t="shared" si="14"/>
        <v>111.70500000000001</v>
      </c>
      <c r="I118" s="10">
        <f t="shared" si="11"/>
        <v>1.0000397440483286</v>
      </c>
      <c r="J118" s="17">
        <f t="shared" si="17"/>
        <v>8124.8098</v>
      </c>
      <c r="K118" s="16"/>
      <c r="L118" s="17">
        <f t="shared" si="18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14"/>
        <v>-1.83</v>
      </c>
      <c r="I119" s="10">
        <f t="shared" si="11"/>
        <v>1</v>
      </c>
      <c r="J119" s="17">
        <f t="shared" si="17"/>
        <v>14500</v>
      </c>
      <c r="K119" s="16"/>
      <c r="L119" s="17">
        <f t="shared" si="18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14"/>
        <v>-2.61</v>
      </c>
      <c r="I120" s="10">
        <f t="shared" si="11"/>
        <v>1</v>
      </c>
      <c r="J120" s="17">
        <f t="shared" si="17"/>
        <v>600</v>
      </c>
      <c r="K120" s="16"/>
      <c r="L120" s="17">
        <f t="shared" si="18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14"/>
        <v>-6.01</v>
      </c>
      <c r="I121" s="10">
        <f t="shared" si="11"/>
        <v>1</v>
      </c>
      <c r="J121" s="17">
        <f t="shared" si="17"/>
        <v>2000</v>
      </c>
      <c r="K121" s="16"/>
      <c r="L121" s="17">
        <f t="shared" si="18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14"/>
        <v>-16.91</v>
      </c>
      <c r="I122" s="10">
        <f t="shared" si="11"/>
        <v>1</v>
      </c>
      <c r="J122" s="17">
        <f t="shared" si="17"/>
        <v>9000</v>
      </c>
      <c r="K122" s="16"/>
      <c r="L122" s="17">
        <f t="shared" si="18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14"/>
        <v>-23.12</v>
      </c>
      <c r="I123" s="10">
        <f t="shared" si="11"/>
        <v>1</v>
      </c>
      <c r="J123" s="17">
        <f t="shared" si="17"/>
        <v>6000</v>
      </c>
      <c r="K123" s="16"/>
      <c r="L123" s="17">
        <f t="shared" si="18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14"/>
        <v>-17.98</v>
      </c>
      <c r="I124" s="10">
        <f t="shared" si="11"/>
        <v>1</v>
      </c>
      <c r="J124" s="17">
        <f t="shared" si="17"/>
        <v>500</v>
      </c>
      <c r="K124" s="16"/>
      <c r="L124" s="17">
        <f t="shared" si="18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14"/>
        <v>1</v>
      </c>
      <c r="I125" s="10">
        <f t="shared" si="11"/>
        <v>1</v>
      </c>
      <c r="J125" s="17">
        <f t="shared" si="17"/>
        <v>4000</v>
      </c>
      <c r="K125" s="16"/>
      <c r="L125" s="17">
        <f t="shared" si="18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14"/>
        <v>1</v>
      </c>
      <c r="I126" s="10">
        <f t="shared" si="11"/>
        <v>1</v>
      </c>
      <c r="J126" s="17">
        <f t="shared" si="17"/>
        <v>6000</v>
      </c>
      <c r="K126" s="16"/>
      <c r="L126" s="17">
        <f t="shared" si="18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14"/>
        <v>1</v>
      </c>
      <c r="I127" s="10">
        <f t="shared" si="11"/>
        <v>1</v>
      </c>
      <c r="J127" s="17">
        <f t="shared" si="17"/>
        <v>1800</v>
      </c>
      <c r="K127" s="16"/>
      <c r="L127" s="17">
        <f t="shared" si="18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14"/>
        <v>1</v>
      </c>
      <c r="I128" s="10">
        <f t="shared" si="11"/>
        <v>0</v>
      </c>
      <c r="J128" s="17">
        <f t="shared" si="17"/>
        <v>0</v>
      </c>
      <c r="K128" s="16"/>
      <c r="L128" s="17">
        <f t="shared" si="18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28.56</v>
      </c>
      <c r="F129" s="9" t="s">
        <v>19</v>
      </c>
      <c r="G129" s="9">
        <v>28.56</v>
      </c>
      <c r="H129" s="9">
        <f t="shared" si="14"/>
        <v>28.56</v>
      </c>
      <c r="I129" s="10">
        <f t="shared" si="11"/>
        <v>1</v>
      </c>
      <c r="J129" s="17">
        <f t="shared" si="17"/>
        <v>158079.6</v>
      </c>
      <c r="K129" s="16"/>
      <c r="L129" s="17">
        <f t="shared" si="18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14"/>
        <v>4</v>
      </c>
      <c r="I130" s="10">
        <f t="shared" si="11"/>
        <v>1</v>
      </c>
      <c r="J130" s="17">
        <f t="shared" si="17"/>
        <v>1800</v>
      </c>
      <c r="K130" s="16"/>
      <c r="L130" s="17">
        <f t="shared" si="18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14"/>
        <v>1</v>
      </c>
      <c r="I131" s="10">
        <f t="shared" si="11"/>
        <v>1</v>
      </c>
      <c r="J131" s="17">
        <f t="shared" si="17"/>
        <v>14832</v>
      </c>
      <c r="K131" s="16"/>
      <c r="L131" s="17">
        <f t="shared" si="18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14"/>
        <v>1</v>
      </c>
      <c r="I132" s="10">
        <f t="shared" si="11"/>
        <v>1</v>
      </c>
      <c r="J132" s="17">
        <f t="shared" si="17"/>
        <v>1500</v>
      </c>
      <c r="K132" s="16"/>
      <c r="L132" s="17">
        <f t="shared" si="18"/>
        <v>0</v>
      </c>
    </row>
    <row r="133" spans="1:12" x14ac:dyDescent="0.25">
      <c r="A133" s="9" t="s">
        <v>27</v>
      </c>
      <c r="B133" s="29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12.5</v>
      </c>
      <c r="H133" s="9">
        <f t="shared" si="14"/>
        <v>12.5</v>
      </c>
      <c r="I133" s="10">
        <f t="shared" ref="I133:I164" si="19">G133/E133</f>
        <v>1</v>
      </c>
      <c r="J133" s="17">
        <f t="shared" si="17"/>
        <v>5625</v>
      </c>
      <c r="K133" s="16"/>
      <c r="L133" s="17">
        <f t="shared" si="18"/>
        <v>0</v>
      </c>
    </row>
    <row r="134" spans="1:12" x14ac:dyDescent="0.25">
      <c r="A134" s="9" t="s">
        <v>27</v>
      </c>
      <c r="B134" s="29" t="s">
        <v>209</v>
      </c>
      <c r="C134" s="9">
        <v>270</v>
      </c>
      <c r="D134" s="9">
        <v>250</v>
      </c>
      <c r="E134" s="9">
        <v>1</v>
      </c>
      <c r="F134" s="9" t="s">
        <v>12</v>
      </c>
      <c r="G134" s="9">
        <v>1</v>
      </c>
      <c r="H134" s="9">
        <f t="shared" si="14"/>
        <v>1</v>
      </c>
      <c r="I134" s="10">
        <f t="shared" si="19"/>
        <v>1</v>
      </c>
      <c r="J134" s="17">
        <f t="shared" si="17"/>
        <v>250</v>
      </c>
      <c r="K134" s="16"/>
      <c r="L134" s="17">
        <f t="shared" si="18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14"/>
        <v>1</v>
      </c>
      <c r="I135" s="10">
        <f t="shared" si="19"/>
        <v>1</v>
      </c>
      <c r="J135" s="17">
        <f t="shared" si="17"/>
        <v>12000</v>
      </c>
      <c r="K135" s="16"/>
      <c r="L135" s="17">
        <f t="shared" si="18"/>
        <v>0</v>
      </c>
    </row>
    <row r="136" spans="1:12" x14ac:dyDescent="0.25">
      <c r="A136" s="15" t="s">
        <v>24</v>
      </c>
      <c r="B136" s="12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>E136-G136</f>
        <v>0</v>
      </c>
      <c r="I136" s="10">
        <f t="shared" si="19"/>
        <v>1</v>
      </c>
      <c r="J136" s="17">
        <f t="shared" si="17"/>
        <v>1500</v>
      </c>
      <c r="K136" s="16"/>
      <c r="L136" s="17">
        <f t="shared" si="18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ref="H137:H164" si="20">E137-G176</f>
        <v>1</v>
      </c>
      <c r="I137" s="10">
        <f t="shared" si="19"/>
        <v>1</v>
      </c>
      <c r="J137" s="17">
        <f t="shared" si="17"/>
        <v>350</v>
      </c>
      <c r="K137" s="16"/>
      <c r="L137" s="17">
        <f t="shared" si="18"/>
        <v>0</v>
      </c>
    </row>
    <row r="138" spans="1:12" x14ac:dyDescent="0.25">
      <c r="A138" s="9" t="s">
        <v>75</v>
      </c>
      <c r="B138" s="29" t="s">
        <v>213</v>
      </c>
      <c r="C138" s="9">
        <v>276</v>
      </c>
      <c r="D138" s="9">
        <v>750</v>
      </c>
      <c r="E138" s="9">
        <v>2</v>
      </c>
      <c r="F138" s="9" t="s">
        <v>13</v>
      </c>
      <c r="G138" s="9">
        <v>2</v>
      </c>
      <c r="H138" s="9">
        <f t="shared" si="20"/>
        <v>2</v>
      </c>
      <c r="I138" s="10">
        <f t="shared" si="19"/>
        <v>1</v>
      </c>
      <c r="J138" s="17">
        <f t="shared" si="17"/>
        <v>1500</v>
      </c>
      <c r="K138" s="16"/>
      <c r="L138" s="17">
        <f t="shared" si="18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100</v>
      </c>
      <c r="F139" s="9" t="s">
        <v>31</v>
      </c>
      <c r="G139" s="9">
        <v>100</v>
      </c>
      <c r="H139" s="9">
        <f t="shared" si="20"/>
        <v>100</v>
      </c>
      <c r="I139" s="10">
        <f t="shared" si="19"/>
        <v>1</v>
      </c>
      <c r="J139" s="17">
        <f t="shared" si="17"/>
        <v>3400</v>
      </c>
      <c r="K139" s="16"/>
      <c r="L139" s="17">
        <f t="shared" si="18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27</v>
      </c>
      <c r="F140" s="9" t="s">
        <v>31</v>
      </c>
      <c r="G140" s="9">
        <v>27</v>
      </c>
      <c r="H140" s="9">
        <f t="shared" si="20"/>
        <v>27</v>
      </c>
      <c r="I140" s="10">
        <f t="shared" si="19"/>
        <v>1</v>
      </c>
      <c r="J140" s="17">
        <f t="shared" si="17"/>
        <v>2079</v>
      </c>
      <c r="K140" s="16"/>
      <c r="L140" s="17">
        <f t="shared" si="18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249</v>
      </c>
      <c r="F141" s="9" t="s">
        <v>23</v>
      </c>
      <c r="G141" s="9">
        <v>249</v>
      </c>
      <c r="H141" s="9">
        <f t="shared" si="20"/>
        <v>249</v>
      </c>
      <c r="I141" s="10">
        <f t="shared" si="19"/>
        <v>1</v>
      </c>
      <c r="J141" s="17">
        <f t="shared" si="17"/>
        <v>5727</v>
      </c>
      <c r="K141" s="16"/>
      <c r="L141" s="17">
        <f t="shared" si="18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15</v>
      </c>
      <c r="F142" s="9" t="s">
        <v>31</v>
      </c>
      <c r="G142" s="9">
        <v>15</v>
      </c>
      <c r="H142" s="9">
        <f t="shared" si="20"/>
        <v>15</v>
      </c>
      <c r="I142" s="10">
        <f t="shared" si="19"/>
        <v>1</v>
      </c>
      <c r="J142" s="17">
        <f t="shared" si="17"/>
        <v>2265</v>
      </c>
      <c r="K142" s="16"/>
      <c r="L142" s="17">
        <f t="shared" si="18"/>
        <v>0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0</v>
      </c>
      <c r="H143" s="9">
        <f t="shared" si="20"/>
        <v>1</v>
      </c>
      <c r="I143" s="10">
        <f t="shared" si="19"/>
        <v>0</v>
      </c>
      <c r="J143" s="17">
        <f t="shared" si="17"/>
        <v>0</v>
      </c>
      <c r="K143" s="16"/>
      <c r="L143" s="17">
        <f t="shared" si="18"/>
        <v>0</v>
      </c>
    </row>
    <row r="144" spans="1:12" x14ac:dyDescent="0.25">
      <c r="A144" s="9" t="s">
        <v>32</v>
      </c>
      <c r="B144" s="29" t="s">
        <v>218</v>
      </c>
      <c r="C144" s="9">
        <v>282</v>
      </c>
      <c r="D144" s="9">
        <v>300</v>
      </c>
      <c r="E144" s="9">
        <v>1</v>
      </c>
      <c r="F144" s="9" t="s">
        <v>12</v>
      </c>
      <c r="G144" s="9">
        <v>1</v>
      </c>
      <c r="H144" s="9">
        <f t="shared" si="20"/>
        <v>1</v>
      </c>
      <c r="I144" s="10">
        <f t="shared" si="19"/>
        <v>1</v>
      </c>
      <c r="J144" s="17">
        <f t="shared" si="17"/>
        <v>300</v>
      </c>
      <c r="K144" s="16"/>
      <c r="L144" s="17">
        <f t="shared" si="18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20"/>
        <v>1</v>
      </c>
      <c r="I145" s="10">
        <f t="shared" si="19"/>
        <v>1</v>
      </c>
      <c r="J145" s="17">
        <f t="shared" si="17"/>
        <v>400</v>
      </c>
      <c r="K145" s="16"/>
      <c r="L145" s="17">
        <f t="shared" si="18"/>
        <v>0</v>
      </c>
    </row>
    <row r="146" spans="1:12" x14ac:dyDescent="0.25">
      <c r="A146" s="9" t="s">
        <v>41</v>
      </c>
      <c r="B146" s="29" t="s">
        <v>220</v>
      </c>
      <c r="C146" s="9">
        <v>293</v>
      </c>
      <c r="D146" s="9">
        <v>290</v>
      </c>
      <c r="E146" s="9">
        <v>320</v>
      </c>
      <c r="F146" s="9" t="s">
        <v>23</v>
      </c>
      <c r="G146" s="9">
        <v>260.23</v>
      </c>
      <c r="H146" s="9">
        <f t="shared" si="20"/>
        <v>320</v>
      </c>
      <c r="I146" s="10">
        <f t="shared" si="19"/>
        <v>0.8132187500000001</v>
      </c>
      <c r="J146" s="17">
        <f t="shared" si="17"/>
        <v>75466.700000000012</v>
      </c>
      <c r="K146" s="16"/>
      <c r="L146" s="17">
        <f t="shared" si="18"/>
        <v>0</v>
      </c>
    </row>
    <row r="147" spans="1:12" x14ac:dyDescent="0.25">
      <c r="A147" s="9" t="s">
        <v>24</v>
      </c>
      <c r="B147" s="29" t="s">
        <v>224</v>
      </c>
      <c r="C147" s="9">
        <v>401</v>
      </c>
      <c r="D147" s="9">
        <v>1000</v>
      </c>
      <c r="E147" s="9">
        <v>1</v>
      </c>
      <c r="F147" s="9" t="s">
        <v>12</v>
      </c>
      <c r="G147" s="9">
        <v>1</v>
      </c>
      <c r="H147" s="9">
        <f t="shared" si="20"/>
        <v>1</v>
      </c>
      <c r="I147" s="10">
        <f t="shared" si="19"/>
        <v>1</v>
      </c>
      <c r="J147" s="17">
        <f t="shared" si="17"/>
        <v>1000</v>
      </c>
      <c r="K147" s="16"/>
      <c r="L147" s="17">
        <f t="shared" si="18"/>
        <v>0</v>
      </c>
    </row>
    <row r="148" spans="1:12" x14ac:dyDescent="0.25">
      <c r="A148" s="9" t="s">
        <v>24</v>
      </c>
      <c r="B148" s="29" t="s">
        <v>225</v>
      </c>
      <c r="C148" s="9">
        <v>402</v>
      </c>
      <c r="D148" s="9">
        <v>2000</v>
      </c>
      <c r="E148" s="9">
        <v>1</v>
      </c>
      <c r="F148" s="9" t="s">
        <v>12</v>
      </c>
      <c r="G148" s="9">
        <v>1</v>
      </c>
      <c r="H148" s="9">
        <f t="shared" si="20"/>
        <v>1</v>
      </c>
      <c r="I148" s="10">
        <f t="shared" si="19"/>
        <v>1</v>
      </c>
      <c r="J148" s="17">
        <f t="shared" si="17"/>
        <v>2000</v>
      </c>
      <c r="K148" s="16"/>
      <c r="L148" s="17">
        <f t="shared" si="18"/>
        <v>0</v>
      </c>
    </row>
    <row r="149" spans="1:12" x14ac:dyDescent="0.25">
      <c r="A149" s="9" t="s">
        <v>24</v>
      </c>
      <c r="B149" s="29" t="s">
        <v>226</v>
      </c>
      <c r="C149" s="9">
        <v>403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20"/>
        <v>1</v>
      </c>
      <c r="I149" s="10">
        <f t="shared" si="19"/>
        <v>1</v>
      </c>
      <c r="J149" s="17">
        <f t="shared" si="17"/>
        <v>2000</v>
      </c>
      <c r="K149" s="16"/>
      <c r="L149" s="17">
        <f t="shared" si="18"/>
        <v>0</v>
      </c>
    </row>
    <row r="150" spans="1:12" x14ac:dyDescent="0.25">
      <c r="A150" s="9" t="s">
        <v>24</v>
      </c>
      <c r="B150" s="29" t="s">
        <v>227</v>
      </c>
      <c r="C150" s="9">
        <v>404</v>
      </c>
      <c r="D150" s="9">
        <v>1000</v>
      </c>
      <c r="E150" s="9">
        <v>1</v>
      </c>
      <c r="F150" s="9" t="s">
        <v>12</v>
      </c>
      <c r="G150" s="9">
        <v>0</v>
      </c>
      <c r="H150" s="9">
        <f t="shared" si="20"/>
        <v>1</v>
      </c>
      <c r="I150" s="10">
        <f t="shared" si="19"/>
        <v>0</v>
      </c>
      <c r="J150" s="17">
        <f t="shared" si="17"/>
        <v>0</v>
      </c>
      <c r="K150" s="16"/>
      <c r="L150" s="17">
        <f t="shared" si="18"/>
        <v>0</v>
      </c>
    </row>
    <row r="151" spans="1:12" x14ac:dyDescent="0.25">
      <c r="A151" s="9" t="s">
        <v>24</v>
      </c>
      <c r="B151" s="29" t="s">
        <v>228</v>
      </c>
      <c r="C151" s="9">
        <v>405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20"/>
        <v>1</v>
      </c>
      <c r="I151" s="10">
        <f t="shared" si="19"/>
        <v>1</v>
      </c>
      <c r="J151" s="17">
        <f t="shared" si="17"/>
        <v>3000</v>
      </c>
      <c r="K151" s="16"/>
      <c r="L151" s="17">
        <f t="shared" si="18"/>
        <v>0</v>
      </c>
    </row>
    <row r="152" spans="1:12" x14ac:dyDescent="0.25">
      <c r="A152" s="9" t="s">
        <v>18</v>
      </c>
      <c r="B152" s="29" t="s">
        <v>256</v>
      </c>
      <c r="C152" s="9">
        <v>413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20"/>
        <v>1</v>
      </c>
      <c r="I152" s="10">
        <f t="shared" si="19"/>
        <v>1</v>
      </c>
      <c r="J152" s="17">
        <f t="shared" si="17"/>
        <v>2500</v>
      </c>
      <c r="K152" s="16"/>
      <c r="L152" s="17">
        <f t="shared" si="18"/>
        <v>0</v>
      </c>
    </row>
    <row r="153" spans="1:12" x14ac:dyDescent="0.25">
      <c r="A153" s="9" t="s">
        <v>18</v>
      </c>
      <c r="B153" s="29" t="s">
        <v>257</v>
      </c>
      <c r="C153" s="9">
        <v>414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20"/>
        <v>1</v>
      </c>
      <c r="I153" s="10">
        <f t="shared" si="19"/>
        <v>1</v>
      </c>
      <c r="J153" s="17">
        <f t="shared" si="17"/>
        <v>2500</v>
      </c>
      <c r="K153" s="16"/>
      <c r="L153" s="17">
        <f t="shared" si="18"/>
        <v>0</v>
      </c>
    </row>
    <row r="154" spans="1:12" x14ac:dyDescent="0.25">
      <c r="A154" s="9" t="s">
        <v>21</v>
      </c>
      <c r="B154" s="29" t="s">
        <v>258</v>
      </c>
      <c r="C154" s="9">
        <v>415</v>
      </c>
      <c r="D154" s="9">
        <v>48.438000000000002</v>
      </c>
      <c r="E154" s="9">
        <v>89.525999999999996</v>
      </c>
      <c r="F154" s="9" t="s">
        <v>10</v>
      </c>
      <c r="G154" s="9">
        <v>89.53</v>
      </c>
      <c r="H154" s="9">
        <f t="shared" si="20"/>
        <v>89.525999999999996</v>
      </c>
      <c r="I154" s="10">
        <f t="shared" si="19"/>
        <v>1.0000446797578357</v>
      </c>
      <c r="J154" s="17">
        <f t="shared" si="17"/>
        <v>4336.6541400000006</v>
      </c>
      <c r="K154" s="16"/>
      <c r="L154" s="17">
        <f t="shared" si="18"/>
        <v>0</v>
      </c>
    </row>
    <row r="155" spans="1:12" x14ac:dyDescent="0.25">
      <c r="A155" s="9" t="s">
        <v>21</v>
      </c>
      <c r="B155" s="29" t="s">
        <v>259</v>
      </c>
      <c r="C155" s="9">
        <v>416</v>
      </c>
      <c r="D155" s="9">
        <v>16.149999999999999</v>
      </c>
      <c r="E155" s="9">
        <v>89.525999999999996</v>
      </c>
      <c r="F155" s="9" t="s">
        <v>10</v>
      </c>
      <c r="G155" s="9">
        <v>89.53</v>
      </c>
      <c r="H155" s="9">
        <f t="shared" si="20"/>
        <v>89.525999999999996</v>
      </c>
      <c r="I155" s="10">
        <f t="shared" si="19"/>
        <v>1.0000446797578357</v>
      </c>
      <c r="J155" s="17">
        <f t="shared" si="17"/>
        <v>1445.9095</v>
      </c>
      <c r="K155" s="16"/>
      <c r="L155" s="17">
        <f t="shared" si="18"/>
        <v>0</v>
      </c>
    </row>
    <row r="156" spans="1:12" x14ac:dyDescent="0.25">
      <c r="A156" s="9" t="s">
        <v>21</v>
      </c>
      <c r="B156" s="29" t="s">
        <v>260</v>
      </c>
      <c r="C156" s="9">
        <v>417</v>
      </c>
      <c r="D156" s="9">
        <v>26.91</v>
      </c>
      <c r="E156" s="9">
        <v>89.525999999999996</v>
      </c>
      <c r="F156" s="9" t="s">
        <v>10</v>
      </c>
      <c r="G156" s="9">
        <v>89.53</v>
      </c>
      <c r="H156" s="9">
        <f t="shared" si="20"/>
        <v>89.525999999999996</v>
      </c>
      <c r="I156" s="10">
        <f t="shared" si="19"/>
        <v>1.0000446797578357</v>
      </c>
      <c r="J156" s="17">
        <f t="shared" si="17"/>
        <v>2409.2523000000001</v>
      </c>
      <c r="K156" s="16"/>
      <c r="L156" s="17">
        <f t="shared" si="18"/>
        <v>0</v>
      </c>
    </row>
    <row r="157" spans="1:12" x14ac:dyDescent="0.25">
      <c r="A157" s="9" t="s">
        <v>21</v>
      </c>
      <c r="B157" s="29" t="s">
        <v>261</v>
      </c>
      <c r="C157" s="9">
        <v>418</v>
      </c>
      <c r="D157" s="9">
        <v>16.149999999999999</v>
      </c>
      <c r="E157" s="9">
        <v>14.102</v>
      </c>
      <c r="F157" s="9" t="s">
        <v>10</v>
      </c>
      <c r="G157" s="9">
        <v>14.1</v>
      </c>
      <c r="H157" s="9">
        <f t="shared" si="20"/>
        <v>14.102</v>
      </c>
      <c r="I157" s="10">
        <f t="shared" si="19"/>
        <v>0.99985817614522754</v>
      </c>
      <c r="J157" s="17">
        <f t="shared" si="17"/>
        <v>227.71499999999997</v>
      </c>
      <c r="K157" s="16"/>
      <c r="L157" s="17">
        <f t="shared" si="18"/>
        <v>0</v>
      </c>
    </row>
    <row r="158" spans="1:12" x14ac:dyDescent="0.25">
      <c r="A158" s="9" t="s">
        <v>21</v>
      </c>
      <c r="B158" s="29" t="s">
        <v>262</v>
      </c>
      <c r="C158" s="9">
        <v>419</v>
      </c>
      <c r="D158" s="9">
        <v>32.292000000000002</v>
      </c>
      <c r="E158" s="9">
        <v>14.102</v>
      </c>
      <c r="F158" s="9" t="s">
        <v>10</v>
      </c>
      <c r="G158" s="9">
        <v>14.1</v>
      </c>
      <c r="H158" s="9">
        <f t="shared" si="20"/>
        <v>14.102</v>
      </c>
      <c r="I158" s="10">
        <f t="shared" si="19"/>
        <v>0.99985817614522754</v>
      </c>
      <c r="J158" s="17">
        <f t="shared" si="17"/>
        <v>455.31720000000001</v>
      </c>
      <c r="K158" s="16"/>
      <c r="L158" s="17">
        <f t="shared" si="18"/>
        <v>0</v>
      </c>
    </row>
    <row r="159" spans="1:12" x14ac:dyDescent="0.25">
      <c r="A159" s="9" t="s">
        <v>22</v>
      </c>
      <c r="B159" s="29" t="s">
        <v>339</v>
      </c>
      <c r="C159" s="9">
        <v>436</v>
      </c>
      <c r="D159" s="9">
        <v>1101</v>
      </c>
      <c r="E159" s="9">
        <v>3.5409999999999999</v>
      </c>
      <c r="F159" s="9" t="s">
        <v>10</v>
      </c>
      <c r="G159" s="9">
        <v>2.83</v>
      </c>
      <c r="H159" s="9">
        <f t="shared" si="20"/>
        <v>3.5409999999999999</v>
      </c>
      <c r="I159" s="10">
        <f t="shared" si="19"/>
        <v>0.7992092629200791</v>
      </c>
      <c r="J159" s="17">
        <f t="shared" si="17"/>
        <v>3115.83</v>
      </c>
      <c r="K159" s="16"/>
      <c r="L159" s="17">
        <f t="shared" si="18"/>
        <v>0</v>
      </c>
    </row>
    <row r="160" spans="1:12" x14ac:dyDescent="0.25">
      <c r="A160" s="9" t="s">
        <v>38</v>
      </c>
      <c r="B160" s="29" t="s">
        <v>355</v>
      </c>
      <c r="C160" s="9">
        <v>438</v>
      </c>
      <c r="D160" s="9">
        <v>215.28</v>
      </c>
      <c r="E160" s="9">
        <v>3.6057999999999999</v>
      </c>
      <c r="F160" s="9" t="s">
        <v>10</v>
      </c>
      <c r="G160" s="9">
        <v>3.61</v>
      </c>
      <c r="H160" s="9">
        <f t="shared" si="20"/>
        <v>3.6057999999999999</v>
      </c>
      <c r="I160" s="10">
        <f t="shared" si="19"/>
        <v>1.0011647900604581</v>
      </c>
      <c r="J160" s="17">
        <f t="shared" si="17"/>
        <v>777.16079999999999</v>
      </c>
      <c r="K160" s="16"/>
      <c r="L160" s="17">
        <f t="shared" si="18"/>
        <v>0</v>
      </c>
    </row>
    <row r="161" spans="1:12" x14ac:dyDescent="0.25">
      <c r="A161" s="9" t="s">
        <v>38</v>
      </c>
      <c r="B161" s="29" t="s">
        <v>356</v>
      </c>
      <c r="C161" s="9">
        <v>439</v>
      </c>
      <c r="D161" s="9">
        <v>430.56</v>
      </c>
      <c r="E161" s="9">
        <v>7.0122999999999998</v>
      </c>
      <c r="F161" s="9" t="s">
        <v>10</v>
      </c>
      <c r="G161" s="9">
        <v>7.01</v>
      </c>
      <c r="H161" s="9">
        <f t="shared" si="20"/>
        <v>7.0122999999999998</v>
      </c>
      <c r="I161" s="10">
        <f t="shared" si="19"/>
        <v>0.99967200490566577</v>
      </c>
      <c r="J161" s="17">
        <f t="shared" si="17"/>
        <v>3018.2255999999998</v>
      </c>
      <c r="K161" s="16"/>
      <c r="L161" s="17">
        <f t="shared" si="18"/>
        <v>0</v>
      </c>
    </row>
    <row r="162" spans="1:12" x14ac:dyDescent="0.25">
      <c r="A162" s="9" t="s">
        <v>22</v>
      </c>
      <c r="B162" s="29" t="s">
        <v>340</v>
      </c>
      <c r="C162" s="9">
        <v>442</v>
      </c>
      <c r="D162" s="9">
        <v>228.35</v>
      </c>
      <c r="E162" s="9">
        <v>22.387</v>
      </c>
      <c r="F162" s="9" t="s">
        <v>10</v>
      </c>
      <c r="G162" s="9">
        <v>17.91</v>
      </c>
      <c r="H162" s="9">
        <f t="shared" si="20"/>
        <v>22.387</v>
      </c>
      <c r="I162" s="10">
        <f t="shared" si="19"/>
        <v>0.80001786751239556</v>
      </c>
      <c r="J162" s="17">
        <f t="shared" si="17"/>
        <v>4089.7485000000001</v>
      </c>
      <c r="K162" s="16"/>
      <c r="L162" s="17">
        <f t="shared" si="18"/>
        <v>0</v>
      </c>
    </row>
    <row r="163" spans="1:12" x14ac:dyDescent="0.25">
      <c r="A163" s="9" t="s">
        <v>21</v>
      </c>
      <c r="B163" s="29" t="s">
        <v>342</v>
      </c>
      <c r="C163" s="9">
        <v>480</v>
      </c>
      <c r="D163" s="9">
        <v>64.58</v>
      </c>
      <c r="E163" s="9">
        <v>24.122</v>
      </c>
      <c r="F163" s="9" t="s">
        <v>10</v>
      </c>
      <c r="G163" s="9">
        <v>24.12</v>
      </c>
      <c r="H163" s="9">
        <f t="shared" si="20"/>
        <v>24.122</v>
      </c>
      <c r="I163" s="10">
        <f t="shared" si="19"/>
        <v>0.99991708813531222</v>
      </c>
      <c r="J163" s="17">
        <f t="shared" si="17"/>
        <v>1557.6695999999999</v>
      </c>
      <c r="K163" s="16"/>
      <c r="L163" s="17">
        <f t="shared" si="18"/>
        <v>0</v>
      </c>
    </row>
    <row r="164" spans="1:12" x14ac:dyDescent="0.25">
      <c r="A164" s="9" t="s">
        <v>59</v>
      </c>
      <c r="B164" s="29" t="s">
        <v>325</v>
      </c>
      <c r="C164" s="9">
        <v>550</v>
      </c>
      <c r="D164" s="9">
        <v>78</v>
      </c>
      <c r="E164" s="9">
        <v>18.98</v>
      </c>
      <c r="F164" s="9" t="s">
        <v>31</v>
      </c>
      <c r="G164" s="9">
        <v>18.98</v>
      </c>
      <c r="H164" s="9">
        <f t="shared" si="20"/>
        <v>18.98</v>
      </c>
      <c r="I164" s="10">
        <f t="shared" si="19"/>
        <v>1</v>
      </c>
      <c r="J164" s="17">
        <f t="shared" si="17"/>
        <v>1480.44</v>
      </c>
      <c r="K164" s="16"/>
      <c r="L164" s="17">
        <f t="shared" si="18"/>
        <v>0</v>
      </c>
    </row>
    <row r="165" spans="1:12" ht="15.75" x14ac:dyDescent="0.25">
      <c r="J165" s="21">
        <f>SUM(J4:J164)</f>
        <v>1134581.8133600003</v>
      </c>
      <c r="L165" s="21">
        <f>SUM(L4:L164)</f>
        <v>0</v>
      </c>
    </row>
  </sheetData>
  <autoFilter ref="A3:O165" xr:uid="{00000000-0009-0000-0000-0000A9000000}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3:P46"/>
  <sheetViews>
    <sheetView topLeftCell="A24" zoomScale="85" zoomScaleNormal="85" workbookViewId="0">
      <pane xSplit="2" topLeftCell="C1" activePane="topRight" state="frozen"/>
      <selection activeCell="A7" sqref="A7"/>
      <selection pane="topRight" activeCell="L4" sqref="A4:L45"/>
    </sheetView>
  </sheetViews>
  <sheetFormatPr defaultRowHeight="15" x14ac:dyDescent="0.25"/>
  <cols>
    <col min="1" max="1" width="29" bestFit="1" customWidth="1"/>
    <col min="2" max="2" width="57.57031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4.28515625" customWidth="1"/>
    <col min="15" max="15" width="20.85546875" bestFit="1" customWidth="1"/>
    <col min="16" max="16" width="20.85546875" customWidth="1"/>
  </cols>
  <sheetData>
    <row r="3" spans="1:16" s="2" customFormat="1" ht="49.5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  <c r="P3" s="56"/>
    </row>
    <row r="4" spans="1:16" x14ac:dyDescent="0.25">
      <c r="A4" s="9" t="s">
        <v>29</v>
      </c>
      <c r="B4" s="29" t="s">
        <v>95</v>
      </c>
      <c r="C4" s="9">
        <v>20</v>
      </c>
      <c r="D4" s="9">
        <v>1000</v>
      </c>
      <c r="E4" s="9">
        <v>3.6842000000000001</v>
      </c>
      <c r="F4" s="9" t="s">
        <v>14</v>
      </c>
      <c r="G4" s="9">
        <v>3.68</v>
      </c>
      <c r="H4" s="9">
        <f>E4-G4</f>
        <v>4.1999999999999815E-3</v>
      </c>
      <c r="I4" s="10">
        <f>G4/E4</f>
        <v>0.99885999674284787</v>
      </c>
      <c r="J4" s="17">
        <f>D4*G4</f>
        <v>3680</v>
      </c>
      <c r="K4" s="16"/>
      <c r="L4" s="17">
        <f>D4*E4*K4</f>
        <v>0</v>
      </c>
      <c r="N4" s="17" t="s">
        <v>17</v>
      </c>
      <c r="O4" s="17">
        <f>SUMIF($A$4:$A$1510,"AAIDHUL MIAH",$L$4:$L$1510)</f>
        <v>20665.228096000003</v>
      </c>
      <c r="P4" s="55"/>
    </row>
    <row r="5" spans="1:16" x14ac:dyDescent="0.25">
      <c r="A5" s="9" t="s">
        <v>29</v>
      </c>
      <c r="B5" s="29" t="s">
        <v>96</v>
      </c>
      <c r="C5" s="9">
        <v>21</v>
      </c>
      <c r="D5" s="9">
        <v>1000</v>
      </c>
      <c r="E5" s="9">
        <v>2.0609999999999999</v>
      </c>
      <c r="F5" s="9" t="s">
        <v>14</v>
      </c>
      <c r="G5" s="9">
        <v>2.06</v>
      </c>
      <c r="H5" s="9">
        <f t="shared" ref="H5:H44" si="0">E5-G5</f>
        <v>9.9999999999988987E-4</v>
      </c>
      <c r="I5" s="10">
        <f t="shared" ref="I5:I44" si="1">G5/E5</f>
        <v>0.99951479864143622</v>
      </c>
      <c r="J5" s="17">
        <f t="shared" ref="J5:J44" si="2">D5*G5</f>
        <v>2060</v>
      </c>
      <c r="K5" s="16"/>
      <c r="L5" s="17">
        <f t="shared" ref="L5:L44" si="3">D5*E5*K5</f>
        <v>0</v>
      </c>
      <c r="N5" s="17" t="s">
        <v>36</v>
      </c>
      <c r="O5" s="17">
        <f>SUMIF($A$4:$A$1510,"EBI ABRAHAM",$L$4:$L$1510)</f>
        <v>0</v>
      </c>
      <c r="P5" s="55"/>
    </row>
    <row r="6" spans="1:16" ht="30" x14ac:dyDescent="0.25">
      <c r="A6" s="9" t="s">
        <v>29</v>
      </c>
      <c r="B6" s="29" t="s">
        <v>97</v>
      </c>
      <c r="C6" s="9">
        <v>22</v>
      </c>
      <c r="D6" s="9">
        <v>1000</v>
      </c>
      <c r="E6" s="9">
        <v>5.7333999999999996</v>
      </c>
      <c r="F6" s="9" t="s">
        <v>14</v>
      </c>
      <c r="G6" s="9">
        <v>5.73</v>
      </c>
      <c r="H6" s="9">
        <f t="shared" si="0"/>
        <v>3.3999999999991815E-3</v>
      </c>
      <c r="I6" s="10">
        <f t="shared" si="1"/>
        <v>0.99940698363972524</v>
      </c>
      <c r="J6" s="17">
        <f t="shared" si="2"/>
        <v>5730</v>
      </c>
      <c r="K6" s="16"/>
      <c r="L6" s="17">
        <f t="shared" si="3"/>
        <v>0</v>
      </c>
      <c r="N6" s="17" t="s">
        <v>38</v>
      </c>
      <c r="O6" s="17">
        <f>SUMIF($A$4:$A$1510,"JMJ WATERPROOING ENTERPRISES",$L$4:$L$1510)</f>
        <v>0</v>
      </c>
      <c r="P6" s="55"/>
    </row>
    <row r="7" spans="1:16" x14ac:dyDescent="0.25">
      <c r="A7" s="9" t="s">
        <v>9</v>
      </c>
      <c r="B7" s="29" t="s">
        <v>98</v>
      </c>
      <c r="C7" s="9">
        <v>23</v>
      </c>
      <c r="D7" s="9">
        <v>7500</v>
      </c>
      <c r="E7" s="9">
        <v>0.41771000000000003</v>
      </c>
      <c r="F7" s="9" t="s">
        <v>16</v>
      </c>
      <c r="G7" s="9">
        <v>0.42</v>
      </c>
      <c r="H7" s="9">
        <f t="shared" si="0"/>
        <v>-2.2899999999999587E-3</v>
      </c>
      <c r="I7" s="10">
        <f t="shared" si="1"/>
        <v>1.0054822723899355</v>
      </c>
      <c r="J7" s="17">
        <f t="shared" si="2"/>
        <v>3150</v>
      </c>
      <c r="K7" s="16"/>
      <c r="L7" s="17">
        <f t="shared" si="3"/>
        <v>0</v>
      </c>
      <c r="N7" s="17" t="s">
        <v>24</v>
      </c>
      <c r="O7" s="17">
        <f>SUMIF($A$4:$A$1510,"KRIUTTIBAS DAS",$L$4:$L$1510)</f>
        <v>0</v>
      </c>
      <c r="P7" s="55"/>
    </row>
    <row r="8" spans="1:16" ht="30" x14ac:dyDescent="0.25">
      <c r="A8" s="9" t="s">
        <v>9</v>
      </c>
      <c r="B8" s="29" t="s">
        <v>99</v>
      </c>
      <c r="C8" s="9">
        <v>24</v>
      </c>
      <c r="D8" s="9">
        <v>7500</v>
      </c>
      <c r="E8" s="9">
        <v>0.28510809999999998</v>
      </c>
      <c r="F8" s="9" t="s">
        <v>16</v>
      </c>
      <c r="G8" s="9">
        <v>0.28999999999999998</v>
      </c>
      <c r="H8" s="9">
        <f t="shared" si="0"/>
        <v>-4.8919000000000046E-3</v>
      </c>
      <c r="I8" s="10">
        <f t="shared" si="1"/>
        <v>1.0171580533839621</v>
      </c>
      <c r="J8" s="17">
        <f t="shared" si="2"/>
        <v>2175</v>
      </c>
      <c r="K8" s="16"/>
      <c r="L8" s="17">
        <f t="shared" si="3"/>
        <v>0</v>
      </c>
      <c r="N8" s="17" t="s">
        <v>471</v>
      </c>
      <c r="O8" s="17">
        <f>SUMIF($A$4:$A$1510,"LEGENDRY LANDSCAPE",$L$4:$L$1510)</f>
        <v>0</v>
      </c>
      <c r="P8" s="55"/>
    </row>
    <row r="9" spans="1:16" x14ac:dyDescent="0.25">
      <c r="A9" s="9" t="s">
        <v>9</v>
      </c>
      <c r="B9" s="29" t="s">
        <v>100</v>
      </c>
      <c r="C9" s="9">
        <v>25</v>
      </c>
      <c r="D9" s="9">
        <v>7500</v>
      </c>
      <c r="E9" s="9">
        <v>0.55000000000000004</v>
      </c>
      <c r="F9" s="9" t="s">
        <v>16</v>
      </c>
      <c r="G9" s="9">
        <v>0.55000000000000004</v>
      </c>
      <c r="H9" s="9">
        <f t="shared" si="0"/>
        <v>0</v>
      </c>
      <c r="I9" s="10">
        <f t="shared" si="1"/>
        <v>1</v>
      </c>
      <c r="J9" s="17">
        <f t="shared" si="2"/>
        <v>4125</v>
      </c>
      <c r="K9" s="16"/>
      <c r="L9" s="17">
        <f t="shared" si="3"/>
        <v>0</v>
      </c>
      <c r="N9" s="17" t="s">
        <v>39</v>
      </c>
      <c r="O9" s="17">
        <f>SUMIF($A$4:$A$1510,"MANJUNATHA P",$L$4:$L$1510)</f>
        <v>0</v>
      </c>
      <c r="P9" s="55"/>
    </row>
    <row r="10" spans="1:16" x14ac:dyDescent="0.25">
      <c r="A10" s="9" t="s">
        <v>9</v>
      </c>
      <c r="B10" s="29" t="s">
        <v>101</v>
      </c>
      <c r="C10" s="9">
        <v>26</v>
      </c>
      <c r="D10" s="9">
        <v>7500</v>
      </c>
      <c r="E10" s="9">
        <v>0.8</v>
      </c>
      <c r="F10" s="9" t="s">
        <v>16</v>
      </c>
      <c r="G10" s="9">
        <v>0.8</v>
      </c>
      <c r="H10" s="9">
        <f t="shared" si="0"/>
        <v>0</v>
      </c>
      <c r="I10" s="10">
        <f t="shared" si="1"/>
        <v>1</v>
      </c>
      <c r="J10" s="17">
        <f t="shared" si="2"/>
        <v>6000</v>
      </c>
      <c r="K10" s="16"/>
      <c r="L10" s="17">
        <f t="shared" si="3"/>
        <v>0</v>
      </c>
      <c r="N10" s="17" t="s">
        <v>66</v>
      </c>
      <c r="O10" s="17">
        <f>SUMIF($A$4:$A$1510,"NAGARAJ",$L$4:$L$1510)</f>
        <v>0</v>
      </c>
      <c r="P10" s="55"/>
    </row>
    <row r="11" spans="1:16" x14ac:dyDescent="0.25">
      <c r="A11" s="9" t="s">
        <v>9</v>
      </c>
      <c r="B11" s="29" t="s">
        <v>102</v>
      </c>
      <c r="C11" s="9">
        <v>29</v>
      </c>
      <c r="D11" s="9">
        <v>7500</v>
      </c>
      <c r="E11" s="9">
        <v>0.94499999999999995</v>
      </c>
      <c r="F11" s="9" t="s">
        <v>16</v>
      </c>
      <c r="G11" s="9">
        <f>E11</f>
        <v>0.94499999999999995</v>
      </c>
      <c r="H11" s="9">
        <f t="shared" si="0"/>
        <v>0</v>
      </c>
      <c r="I11" s="10">
        <f t="shared" si="1"/>
        <v>1</v>
      </c>
      <c r="J11" s="17">
        <f t="shared" si="2"/>
        <v>7087.5</v>
      </c>
      <c r="K11" s="16"/>
      <c r="L11" s="17">
        <f t="shared" si="3"/>
        <v>0</v>
      </c>
      <c r="N11" s="17" t="s">
        <v>18</v>
      </c>
      <c r="O11" s="17">
        <f>SUMIF($A$4:$A$1510,"PRAKASH H N",$L$4:$L$1510)</f>
        <v>1000</v>
      </c>
      <c r="P11" s="55"/>
    </row>
    <row r="12" spans="1:16" ht="30" x14ac:dyDescent="0.25">
      <c r="A12" s="9" t="s">
        <v>9</v>
      </c>
      <c r="B12" s="29" t="s">
        <v>103</v>
      </c>
      <c r="C12" s="9">
        <v>32</v>
      </c>
      <c r="D12" s="9">
        <v>7500</v>
      </c>
      <c r="E12" s="9">
        <v>0.14199999999999999</v>
      </c>
      <c r="F12" s="9" t="s">
        <v>16</v>
      </c>
      <c r="G12" s="9">
        <f>E12</f>
        <v>0.14199999999999999</v>
      </c>
      <c r="H12" s="9">
        <f t="shared" si="0"/>
        <v>0</v>
      </c>
      <c r="I12" s="10">
        <f t="shared" si="1"/>
        <v>1</v>
      </c>
      <c r="J12" s="17">
        <f t="shared" si="2"/>
        <v>1065</v>
      </c>
      <c r="K12" s="16"/>
      <c r="L12" s="17">
        <f t="shared" si="3"/>
        <v>0</v>
      </c>
      <c r="N12" s="17" t="s">
        <v>30</v>
      </c>
      <c r="O12" s="17">
        <f>SUMIF($A$4:$A$1510,"RAMAKRUSHNA PRADHAN",$L$4:$L$1510)</f>
        <v>0</v>
      </c>
      <c r="P12" s="55"/>
    </row>
    <row r="13" spans="1:16" x14ac:dyDescent="0.25">
      <c r="A13" s="9" t="s">
        <v>66</v>
      </c>
      <c r="B13" s="29" t="s">
        <v>105</v>
      </c>
      <c r="C13" s="9">
        <v>41</v>
      </c>
      <c r="D13" s="9">
        <v>322.92</v>
      </c>
      <c r="E13" s="9">
        <v>29.83</v>
      </c>
      <c r="F13" s="9" t="s">
        <v>10</v>
      </c>
      <c r="G13" s="9">
        <v>29.83</v>
      </c>
      <c r="H13" s="9">
        <f t="shared" si="0"/>
        <v>0</v>
      </c>
      <c r="I13" s="10">
        <f t="shared" si="1"/>
        <v>1</v>
      </c>
      <c r="J13" s="17">
        <f t="shared" si="2"/>
        <v>9632.7036000000007</v>
      </c>
      <c r="K13" s="16"/>
      <c r="L13" s="17">
        <f t="shared" si="3"/>
        <v>0</v>
      </c>
      <c r="N13" s="17" t="s">
        <v>21</v>
      </c>
      <c r="O13" s="17">
        <f>SUMIF($A$4:$A$1510,"RUPAK NAYAK",$L$4:$L$1510)</f>
        <v>0</v>
      </c>
      <c r="P13" s="55"/>
    </row>
    <row r="14" spans="1:16" x14ac:dyDescent="0.25">
      <c r="A14" s="9" t="s">
        <v>66</v>
      </c>
      <c r="B14" s="29" t="s">
        <v>106</v>
      </c>
      <c r="C14" s="9">
        <v>42</v>
      </c>
      <c r="D14" s="9">
        <v>322.92</v>
      </c>
      <c r="E14" s="9">
        <v>28.8</v>
      </c>
      <c r="F14" s="9" t="s">
        <v>10</v>
      </c>
      <c r="G14" s="9">
        <v>28.8</v>
      </c>
      <c r="H14" s="9">
        <f t="shared" si="0"/>
        <v>0</v>
      </c>
      <c r="I14" s="10">
        <f t="shared" si="1"/>
        <v>1</v>
      </c>
      <c r="J14" s="17">
        <f t="shared" si="2"/>
        <v>9300.0960000000014</v>
      </c>
      <c r="K14" s="16"/>
      <c r="L14" s="17">
        <f t="shared" si="3"/>
        <v>0</v>
      </c>
      <c r="N14" s="17" t="s">
        <v>32</v>
      </c>
      <c r="O14" s="17">
        <f>SUMIF($A$4:$A$1510,"SANTOSH KUMAR",$L$4:$L$1510)</f>
        <v>0</v>
      </c>
      <c r="P14" s="55"/>
    </row>
    <row r="15" spans="1:16" x14ac:dyDescent="0.25">
      <c r="A15" s="9" t="s">
        <v>66</v>
      </c>
      <c r="B15" s="29" t="s">
        <v>107</v>
      </c>
      <c r="C15" s="9">
        <v>43</v>
      </c>
      <c r="D15" s="9">
        <v>322.92</v>
      </c>
      <c r="E15" s="9">
        <v>66.506299999999996</v>
      </c>
      <c r="F15" s="9" t="s">
        <v>10</v>
      </c>
      <c r="G15" s="9">
        <v>66.510000000000005</v>
      </c>
      <c r="H15" s="9">
        <f t="shared" si="0"/>
        <v>-3.7000000000091404E-3</v>
      </c>
      <c r="I15" s="10">
        <f t="shared" si="1"/>
        <v>1.0000556338271713</v>
      </c>
      <c r="J15" s="17">
        <f t="shared" si="2"/>
        <v>21477.409200000002</v>
      </c>
      <c r="K15" s="16"/>
      <c r="L15" s="17">
        <f t="shared" si="3"/>
        <v>0</v>
      </c>
      <c r="N15" s="17" t="s">
        <v>9</v>
      </c>
      <c r="O15" s="17">
        <f>SUMIF($A$4:$A$1510,"SARAT BARMAN",$L$4:$L$1510)</f>
        <v>0</v>
      </c>
      <c r="P15" s="55"/>
    </row>
    <row r="16" spans="1:16" x14ac:dyDescent="0.25">
      <c r="A16" s="9" t="s">
        <v>66</v>
      </c>
      <c r="B16" s="29" t="s">
        <v>108</v>
      </c>
      <c r="C16" s="9">
        <v>44</v>
      </c>
      <c r="D16" s="9">
        <v>322.92</v>
      </c>
      <c r="E16" s="9">
        <v>46.08</v>
      </c>
      <c r="F16" s="9" t="s">
        <v>10</v>
      </c>
      <c r="G16" s="9">
        <v>46.08</v>
      </c>
      <c r="H16" s="9">
        <f t="shared" si="0"/>
        <v>0</v>
      </c>
      <c r="I16" s="10">
        <f t="shared" si="1"/>
        <v>1</v>
      </c>
      <c r="J16" s="17">
        <f t="shared" si="2"/>
        <v>14880.1536</v>
      </c>
      <c r="K16" s="16"/>
      <c r="L16" s="17">
        <f t="shared" si="3"/>
        <v>0</v>
      </c>
      <c r="N16" s="17" t="s">
        <v>27</v>
      </c>
      <c r="O16" s="17">
        <f>SUMIF($A$4:$A$1510,"SAVITA DEVI",$L$4:$L$1510)</f>
        <v>0</v>
      </c>
      <c r="P16" s="55"/>
    </row>
    <row r="17" spans="1:16" x14ac:dyDescent="0.25">
      <c r="A17" s="9" t="s">
        <v>29</v>
      </c>
      <c r="B17" s="29" t="s">
        <v>112</v>
      </c>
      <c r="C17" s="9">
        <v>50</v>
      </c>
      <c r="D17" s="9">
        <v>225</v>
      </c>
      <c r="E17" s="9">
        <v>11.5966</v>
      </c>
      <c r="F17" s="9" t="s">
        <v>14</v>
      </c>
      <c r="G17" s="9">
        <v>11.6</v>
      </c>
      <c r="H17" s="9">
        <f t="shared" si="0"/>
        <v>-3.3999999999991815E-3</v>
      </c>
      <c r="I17" s="10">
        <f t="shared" si="1"/>
        <v>1.0002931893830951</v>
      </c>
      <c r="J17" s="17">
        <f t="shared" si="2"/>
        <v>2610</v>
      </c>
      <c r="K17" s="16"/>
      <c r="L17" s="17">
        <f t="shared" si="3"/>
        <v>0</v>
      </c>
      <c r="N17" s="17" t="s">
        <v>20</v>
      </c>
      <c r="O17" s="17">
        <f>SUMIF($A$4:$A$1510,"SHOKAT",$L$4:$L$1510)</f>
        <v>0</v>
      </c>
      <c r="P17" s="55"/>
    </row>
    <row r="18" spans="1:16" ht="45" x14ac:dyDescent="0.25">
      <c r="A18" s="9" t="s">
        <v>29</v>
      </c>
      <c r="B18" s="29" t="s">
        <v>113</v>
      </c>
      <c r="C18" s="9">
        <v>51</v>
      </c>
      <c r="D18" s="9">
        <v>1500</v>
      </c>
      <c r="E18" s="9">
        <v>1.62</v>
      </c>
      <c r="F18" s="9" t="s">
        <v>14</v>
      </c>
      <c r="G18" s="9">
        <v>1.62</v>
      </c>
      <c r="H18" s="9">
        <f t="shared" si="0"/>
        <v>0</v>
      </c>
      <c r="I18" s="10">
        <f t="shared" si="1"/>
        <v>1</v>
      </c>
      <c r="J18" s="17">
        <f t="shared" si="2"/>
        <v>2430</v>
      </c>
      <c r="K18" s="16"/>
      <c r="L18" s="17">
        <f t="shared" si="3"/>
        <v>0</v>
      </c>
      <c r="N18" s="17" t="s">
        <v>26</v>
      </c>
      <c r="O18" s="17">
        <f>SUMIF($A$4:$A$1510,"SHREE DM STEEL FURNITURE AND INTERIOR",$L$4:$L$1510)</f>
        <v>0</v>
      </c>
      <c r="P18" s="55"/>
    </row>
    <row r="19" spans="1:16" x14ac:dyDescent="0.25">
      <c r="A19" s="9" t="s">
        <v>29</v>
      </c>
      <c r="B19" s="29" t="s">
        <v>114</v>
      </c>
      <c r="C19" s="9">
        <v>53</v>
      </c>
      <c r="D19" s="9">
        <v>900</v>
      </c>
      <c r="E19" s="9">
        <v>4.0910000000000002</v>
      </c>
      <c r="F19" s="9" t="s">
        <v>14</v>
      </c>
      <c r="G19" s="9">
        <v>4.09</v>
      </c>
      <c r="H19" s="9">
        <f t="shared" si="0"/>
        <v>1.000000000000334E-3</v>
      </c>
      <c r="I19" s="10">
        <f t="shared" si="1"/>
        <v>0.99975556098753349</v>
      </c>
      <c r="J19" s="17">
        <f t="shared" si="2"/>
        <v>3681</v>
      </c>
      <c r="K19" s="16"/>
      <c r="L19" s="17">
        <f t="shared" si="3"/>
        <v>0</v>
      </c>
      <c r="N19" s="17" t="s">
        <v>333</v>
      </c>
      <c r="O19" s="17">
        <f>SUMIF($A$4:$A$1510,"SK ANSAR HOSSIAN",$L$4:$L$1510)</f>
        <v>0</v>
      </c>
      <c r="P19" s="55"/>
    </row>
    <row r="20" spans="1:16" ht="30" x14ac:dyDescent="0.25">
      <c r="A20" s="9" t="s">
        <v>29</v>
      </c>
      <c r="B20" s="29" t="s">
        <v>115</v>
      </c>
      <c r="C20" s="9">
        <v>57</v>
      </c>
      <c r="D20" s="9">
        <v>2000</v>
      </c>
      <c r="E20" s="9">
        <v>2.4700000000000002</v>
      </c>
      <c r="F20" s="9" t="s">
        <v>14</v>
      </c>
      <c r="G20" s="9">
        <f t="shared" ref="G20:G27" si="4">E20</f>
        <v>2.4700000000000002</v>
      </c>
      <c r="H20" s="9">
        <f t="shared" si="0"/>
        <v>0</v>
      </c>
      <c r="I20" s="10">
        <f t="shared" si="1"/>
        <v>1</v>
      </c>
      <c r="J20" s="17">
        <f t="shared" si="2"/>
        <v>4940</v>
      </c>
      <c r="K20" s="16"/>
      <c r="L20" s="17">
        <f t="shared" si="3"/>
        <v>0</v>
      </c>
      <c r="N20" s="17" t="s">
        <v>28</v>
      </c>
      <c r="O20" s="17">
        <f>SUMIF($A$4:$A$1510,"SREE VINAYAKA ELECTRICALS",$L$4:$L$1510)</f>
        <v>0</v>
      </c>
      <c r="P20" s="55"/>
    </row>
    <row r="21" spans="1:16" ht="30" x14ac:dyDescent="0.25">
      <c r="A21" s="9" t="s">
        <v>29</v>
      </c>
      <c r="B21" s="29" t="s">
        <v>116</v>
      </c>
      <c r="C21" s="9">
        <v>58</v>
      </c>
      <c r="D21" s="9">
        <v>225</v>
      </c>
      <c r="E21" s="9">
        <v>9.1709999999999994</v>
      </c>
      <c r="F21" s="9" t="s">
        <v>14</v>
      </c>
      <c r="G21" s="9">
        <f t="shared" si="4"/>
        <v>9.1709999999999994</v>
      </c>
      <c r="H21" s="9">
        <f t="shared" si="0"/>
        <v>0</v>
      </c>
      <c r="I21" s="10">
        <f t="shared" si="1"/>
        <v>1</v>
      </c>
      <c r="J21" s="17">
        <f t="shared" si="2"/>
        <v>2063.4749999999999</v>
      </c>
      <c r="K21" s="16"/>
      <c r="L21" s="17">
        <f t="shared" si="3"/>
        <v>0</v>
      </c>
      <c r="N21" s="17" t="s">
        <v>58</v>
      </c>
      <c r="O21" s="17">
        <f>SUMIF($A$4:$A$1510,"SRI CHOWDESHWARI WATER SUPPLY",$L$4:$L$1510)</f>
        <v>0</v>
      </c>
      <c r="P21" s="55"/>
    </row>
    <row r="22" spans="1:16" x14ac:dyDescent="0.25">
      <c r="A22" s="9" t="s">
        <v>29</v>
      </c>
      <c r="B22" s="29" t="s">
        <v>117</v>
      </c>
      <c r="C22" s="9">
        <v>61</v>
      </c>
      <c r="D22" s="9">
        <v>2000</v>
      </c>
      <c r="E22" s="9">
        <v>0.93300000000000005</v>
      </c>
      <c r="F22" s="9" t="s">
        <v>14</v>
      </c>
      <c r="G22" s="9">
        <f t="shared" si="4"/>
        <v>0.93300000000000005</v>
      </c>
      <c r="H22" s="9">
        <f t="shared" si="0"/>
        <v>0</v>
      </c>
      <c r="I22" s="10">
        <f t="shared" si="1"/>
        <v>1</v>
      </c>
      <c r="J22" s="17">
        <f t="shared" si="2"/>
        <v>1866</v>
      </c>
      <c r="K22" s="16"/>
      <c r="L22" s="17">
        <f t="shared" si="3"/>
        <v>0</v>
      </c>
      <c r="N22" s="17" t="s">
        <v>29</v>
      </c>
      <c r="O22" s="17">
        <f>SUMIF($A$4:$A$1510,"SUBHASMITA DAS",$L$4:$L$1510)</f>
        <v>0</v>
      </c>
      <c r="P22" s="55"/>
    </row>
    <row r="23" spans="1:16" ht="30" x14ac:dyDescent="0.25">
      <c r="A23" s="9" t="s">
        <v>18</v>
      </c>
      <c r="B23" s="29" t="s">
        <v>119</v>
      </c>
      <c r="C23" s="9">
        <v>68</v>
      </c>
      <c r="D23" s="9">
        <v>2000</v>
      </c>
      <c r="E23" s="9">
        <v>1</v>
      </c>
      <c r="F23" s="9" t="s">
        <v>12</v>
      </c>
      <c r="G23" s="9">
        <f t="shared" si="4"/>
        <v>1</v>
      </c>
      <c r="H23" s="9">
        <f t="shared" si="0"/>
        <v>0</v>
      </c>
      <c r="I23" s="10">
        <f t="shared" si="1"/>
        <v>1</v>
      </c>
      <c r="J23" s="17">
        <f t="shared" si="2"/>
        <v>2000</v>
      </c>
      <c r="K23" s="16"/>
      <c r="L23" s="17">
        <f t="shared" si="3"/>
        <v>0</v>
      </c>
      <c r="N23" s="17" t="s">
        <v>80</v>
      </c>
      <c r="O23" s="17">
        <f>SUMIF($A$4:$A$1510,"UDHABHAI R PARMAR",$L$4:$L$1510)</f>
        <v>0</v>
      </c>
      <c r="P23" s="55"/>
    </row>
    <row r="24" spans="1:16" ht="30" x14ac:dyDescent="0.25">
      <c r="A24" s="9" t="s">
        <v>42</v>
      </c>
      <c r="B24" s="29" t="s">
        <v>120</v>
      </c>
      <c r="C24" s="9">
        <v>69</v>
      </c>
      <c r="D24" s="9">
        <v>7500</v>
      </c>
      <c r="E24" s="9">
        <v>0.5</v>
      </c>
      <c r="F24" s="9" t="s">
        <v>16</v>
      </c>
      <c r="G24" s="9">
        <v>0</v>
      </c>
      <c r="H24" s="9">
        <f>E24-G68</f>
        <v>0.5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SUMIF($A$4:$A$1510,"V VENKATANARAYANA",$L$4:$L$1510)</f>
        <v>0</v>
      </c>
      <c r="P24" s="55"/>
    </row>
    <row r="25" spans="1:16" x14ac:dyDescent="0.25">
      <c r="A25" s="9" t="s">
        <v>42</v>
      </c>
      <c r="B25" s="29" t="s">
        <v>121</v>
      </c>
      <c r="C25" s="9">
        <v>73</v>
      </c>
      <c r="D25" s="9">
        <v>7500</v>
      </c>
      <c r="E25" s="9">
        <v>1.1830000000000001</v>
      </c>
      <c r="F25" s="9" t="s">
        <v>16</v>
      </c>
      <c r="G25" s="9">
        <v>0</v>
      </c>
      <c r="H25" s="9">
        <f>E25-G69</f>
        <v>1.1830000000000001</v>
      </c>
      <c r="I25" s="10">
        <f t="shared" si="1"/>
        <v>0</v>
      </c>
      <c r="J25" s="17">
        <f t="shared" si="2"/>
        <v>0</v>
      </c>
      <c r="K25" s="16">
        <v>1</v>
      </c>
      <c r="L25" s="17">
        <f t="shared" si="3"/>
        <v>8872.5</v>
      </c>
      <c r="N25" s="17" t="s">
        <v>42</v>
      </c>
      <c r="O25" s="17">
        <f>SUMIF($A$4:$A$1510,"YELLAPPA C",$L$4:$L$1510)</f>
        <v>55943.737960000006</v>
      </c>
      <c r="P25" s="55"/>
    </row>
    <row r="26" spans="1:16" x14ac:dyDescent="0.25">
      <c r="A26" s="9" t="s">
        <v>42</v>
      </c>
      <c r="B26" s="29" t="s">
        <v>122</v>
      </c>
      <c r="C26" s="9">
        <v>77</v>
      </c>
      <c r="D26" s="9">
        <v>7500</v>
      </c>
      <c r="E26" s="9">
        <v>0.14000000000000001</v>
      </c>
      <c r="F26" s="9" t="s">
        <v>16</v>
      </c>
      <c r="G26" s="9">
        <v>0</v>
      </c>
      <c r="H26" s="9">
        <f>E26-G70</f>
        <v>0.14000000000000001</v>
      </c>
      <c r="I26" s="10">
        <f t="shared" si="1"/>
        <v>0</v>
      </c>
      <c r="J26" s="17">
        <f t="shared" si="2"/>
        <v>0</v>
      </c>
      <c r="K26" s="16">
        <v>1</v>
      </c>
      <c r="L26" s="17">
        <f t="shared" si="3"/>
        <v>1050</v>
      </c>
      <c r="N26" s="17" t="s">
        <v>44</v>
      </c>
      <c r="O26" s="17">
        <f>SUMIF($A$4:$A$1510,"RABIUL MOLLA",$L$4:$L$1510)</f>
        <v>0</v>
      </c>
      <c r="P26" s="55"/>
    </row>
    <row r="27" spans="1:16" x14ac:dyDescent="0.25">
      <c r="A27" s="9" t="s">
        <v>66</v>
      </c>
      <c r="B27" s="29" t="s">
        <v>124</v>
      </c>
      <c r="C27" s="9">
        <v>84</v>
      </c>
      <c r="D27" s="9">
        <v>322.92</v>
      </c>
      <c r="E27" s="9">
        <v>39.6</v>
      </c>
      <c r="F27" s="9" t="s">
        <v>10</v>
      </c>
      <c r="G27" s="9">
        <f t="shared" si="4"/>
        <v>39.6</v>
      </c>
      <c r="H27" s="9">
        <f t="shared" si="0"/>
        <v>0</v>
      </c>
      <c r="I27" s="10">
        <f t="shared" si="1"/>
        <v>1</v>
      </c>
      <c r="J27" s="17">
        <f t="shared" si="2"/>
        <v>12787.632000000001</v>
      </c>
      <c r="K27" s="16"/>
      <c r="L27" s="17">
        <f t="shared" si="3"/>
        <v>0</v>
      </c>
      <c r="N27" s="17" t="s">
        <v>40</v>
      </c>
      <c r="O27" s="17">
        <f>SUMIF($A$4:$A$1510,"KOUSHIK MANDAL",$L$4:$L$1510)</f>
        <v>0</v>
      </c>
      <c r="P27" s="55"/>
    </row>
    <row r="28" spans="1:16" x14ac:dyDescent="0.25">
      <c r="A28" s="9" t="s">
        <v>42</v>
      </c>
      <c r="B28" s="29" t="s">
        <v>125</v>
      </c>
      <c r="C28" s="9">
        <v>85</v>
      </c>
      <c r="D28" s="9">
        <v>322.92</v>
      </c>
      <c r="E28" s="9">
        <v>112.878</v>
      </c>
      <c r="F28" s="9" t="s">
        <v>10</v>
      </c>
      <c r="G28" s="9">
        <v>0</v>
      </c>
      <c r="H28" s="9">
        <f t="shared" si="0"/>
        <v>112.878</v>
      </c>
      <c r="I28" s="10">
        <f t="shared" si="1"/>
        <v>0</v>
      </c>
      <c r="J28" s="17">
        <f t="shared" si="2"/>
        <v>0</v>
      </c>
      <c r="K28" s="16">
        <v>1</v>
      </c>
      <c r="L28" s="17">
        <f t="shared" si="3"/>
        <v>36450.563760000005</v>
      </c>
      <c r="N28" s="17" t="s">
        <v>34</v>
      </c>
      <c r="O28" s="17">
        <f>SUMIF($A$4:$A$1510,"SHEKAR T",$L$4:$L$1510)</f>
        <v>0</v>
      </c>
      <c r="P28" s="55"/>
    </row>
    <row r="29" spans="1:16" x14ac:dyDescent="0.25">
      <c r="A29" s="9" t="s">
        <v>42</v>
      </c>
      <c r="B29" s="29" t="s">
        <v>126</v>
      </c>
      <c r="C29" s="9">
        <v>86</v>
      </c>
      <c r="D29" s="9">
        <v>322.92</v>
      </c>
      <c r="E29" s="9">
        <v>12.26</v>
      </c>
      <c r="F29" s="9" t="s">
        <v>10</v>
      </c>
      <c r="G29" s="9">
        <v>0</v>
      </c>
      <c r="H29" s="9">
        <f t="shared" si="0"/>
        <v>12.26</v>
      </c>
      <c r="I29" s="10">
        <f t="shared" si="1"/>
        <v>0</v>
      </c>
      <c r="J29" s="17">
        <f t="shared" si="2"/>
        <v>0</v>
      </c>
      <c r="K29" s="16">
        <v>1</v>
      </c>
      <c r="L29" s="17">
        <f t="shared" si="3"/>
        <v>3958.9992000000002</v>
      </c>
      <c r="N29" s="17" t="s">
        <v>37</v>
      </c>
      <c r="O29" s="17">
        <f>SUMIF($A$4:$A$1510,"MORSELIM KHAN",$L$4:$L$1510)</f>
        <v>0</v>
      </c>
      <c r="P29" s="55"/>
    </row>
    <row r="30" spans="1:16" ht="30" x14ac:dyDescent="0.25">
      <c r="A30" s="9" t="s">
        <v>29</v>
      </c>
      <c r="B30" s="29" t="s">
        <v>128</v>
      </c>
      <c r="C30" s="9">
        <v>88</v>
      </c>
      <c r="D30" s="9">
        <v>2000</v>
      </c>
      <c r="E30" s="9">
        <v>2.4700000000000002</v>
      </c>
      <c r="F30" s="9" t="s">
        <v>14</v>
      </c>
      <c r="G30" s="9">
        <f>E30</f>
        <v>2.4700000000000002</v>
      </c>
      <c r="H30" s="9">
        <f>E30-G76</f>
        <v>2.4700000000000002</v>
      </c>
      <c r="I30" s="10">
        <f t="shared" si="1"/>
        <v>1</v>
      </c>
      <c r="J30" s="17">
        <f t="shared" si="2"/>
        <v>4940</v>
      </c>
      <c r="K30" s="16"/>
      <c r="L30" s="17">
        <f t="shared" si="3"/>
        <v>0</v>
      </c>
      <c r="N30" s="17" t="s">
        <v>494</v>
      </c>
      <c r="O30" s="17">
        <f>SUMIF($A$4:$A$1510,"EDIFICE STRUCTURES",$L$4:$L$1510)</f>
        <v>0</v>
      </c>
    </row>
    <row r="31" spans="1:16" ht="15.75" x14ac:dyDescent="0.25">
      <c r="A31" s="9" t="s">
        <v>42</v>
      </c>
      <c r="B31" s="29" t="s">
        <v>129</v>
      </c>
      <c r="C31" s="9">
        <v>91</v>
      </c>
      <c r="D31" s="9">
        <v>225</v>
      </c>
      <c r="E31" s="9">
        <v>12.443</v>
      </c>
      <c r="F31" s="9" t="s">
        <v>14</v>
      </c>
      <c r="G31" s="9">
        <v>0</v>
      </c>
      <c r="H31" s="9">
        <f>E31-G73</f>
        <v>12.443</v>
      </c>
      <c r="I31" s="10">
        <f t="shared" si="1"/>
        <v>0</v>
      </c>
      <c r="J31" s="17">
        <f t="shared" si="2"/>
        <v>0</v>
      </c>
      <c r="K31" s="16">
        <v>1</v>
      </c>
      <c r="L31" s="17">
        <f t="shared" si="3"/>
        <v>2799.6749999999997</v>
      </c>
      <c r="N31" s="51" t="s">
        <v>472</v>
      </c>
      <c r="O31" s="21">
        <f>SUM(O4:O30)</f>
        <v>77608.966056000005</v>
      </c>
      <c r="P31" s="55"/>
    </row>
    <row r="32" spans="1:16" ht="15.75" x14ac:dyDescent="0.25">
      <c r="A32" s="9" t="s">
        <v>42</v>
      </c>
      <c r="B32" s="29" t="s">
        <v>130</v>
      </c>
      <c r="C32" s="9">
        <v>92</v>
      </c>
      <c r="D32" s="9">
        <v>2000</v>
      </c>
      <c r="E32" s="9">
        <v>1.4059999999999999</v>
      </c>
      <c r="F32" s="9" t="s">
        <v>14</v>
      </c>
      <c r="G32" s="9">
        <v>0</v>
      </c>
      <c r="H32" s="9">
        <f>E32-G74</f>
        <v>1.4059999999999999</v>
      </c>
      <c r="I32" s="10">
        <f t="shared" si="1"/>
        <v>0</v>
      </c>
      <c r="J32" s="17">
        <f t="shared" si="2"/>
        <v>0</v>
      </c>
      <c r="K32" s="16">
        <v>1</v>
      </c>
      <c r="L32" s="17">
        <f t="shared" si="3"/>
        <v>2812</v>
      </c>
      <c r="P32" s="57"/>
    </row>
    <row r="33" spans="1:16" x14ac:dyDescent="0.25">
      <c r="A33" s="9" t="s">
        <v>17</v>
      </c>
      <c r="B33" s="29" t="s">
        <v>529</v>
      </c>
      <c r="C33" s="9">
        <v>106</v>
      </c>
      <c r="D33" s="9">
        <v>240</v>
      </c>
      <c r="E33" s="9">
        <v>10.8</v>
      </c>
      <c r="F33" s="9" t="s">
        <v>10</v>
      </c>
      <c r="G33" s="9">
        <v>0</v>
      </c>
      <c r="H33" s="9">
        <f>E33-G75</f>
        <v>10.8</v>
      </c>
      <c r="I33" s="10">
        <f>G33/E33</f>
        <v>0</v>
      </c>
      <c r="J33" s="17">
        <f>D33*G33</f>
        <v>0</v>
      </c>
      <c r="K33" s="16">
        <v>1</v>
      </c>
      <c r="L33" s="17">
        <f>D33*E33*K33</f>
        <v>2592</v>
      </c>
    </row>
    <row r="34" spans="1:16" x14ac:dyDescent="0.25">
      <c r="A34" s="9" t="s">
        <v>17</v>
      </c>
      <c r="B34" s="29" t="s">
        <v>138</v>
      </c>
      <c r="C34" s="9">
        <v>109</v>
      </c>
      <c r="D34" s="9">
        <v>2000</v>
      </c>
      <c r="E34" s="9">
        <v>0.41</v>
      </c>
      <c r="F34" s="9" t="s">
        <v>14</v>
      </c>
      <c r="G34" s="9">
        <v>0</v>
      </c>
      <c r="H34" s="9">
        <f>E34-G73</f>
        <v>0.41</v>
      </c>
      <c r="I34" s="10">
        <f>G34/E34</f>
        <v>0</v>
      </c>
      <c r="J34" s="17">
        <f>D34*G34</f>
        <v>0</v>
      </c>
      <c r="K34" s="16">
        <v>1</v>
      </c>
      <c r="L34" s="17">
        <f>D34*E34*K34</f>
        <v>820</v>
      </c>
    </row>
    <row r="35" spans="1:16" x14ac:dyDescent="0.25">
      <c r="A35" s="9" t="s">
        <v>29</v>
      </c>
      <c r="B35" s="29" t="s">
        <v>140</v>
      </c>
      <c r="C35" s="9">
        <v>116</v>
      </c>
      <c r="D35" s="9">
        <v>50</v>
      </c>
      <c r="E35" s="9">
        <v>12</v>
      </c>
      <c r="F35" s="9" t="s">
        <v>13</v>
      </c>
      <c r="G35" s="9">
        <v>12</v>
      </c>
      <c r="H35" s="9">
        <f t="shared" si="0"/>
        <v>0</v>
      </c>
      <c r="I35" s="10">
        <f t="shared" si="1"/>
        <v>1</v>
      </c>
      <c r="J35" s="17">
        <f t="shared" si="2"/>
        <v>600</v>
      </c>
      <c r="K35" s="16"/>
      <c r="L35" s="17">
        <f t="shared" si="3"/>
        <v>0</v>
      </c>
    </row>
    <row r="36" spans="1:16" x14ac:dyDescent="0.25">
      <c r="A36" s="9" t="s">
        <v>18</v>
      </c>
      <c r="B36" s="29" t="s">
        <v>141</v>
      </c>
      <c r="C36" s="9">
        <v>118</v>
      </c>
      <c r="D36" s="9">
        <v>2000</v>
      </c>
      <c r="E36" s="9">
        <v>1</v>
      </c>
      <c r="F36" s="9" t="s">
        <v>12</v>
      </c>
      <c r="G36" s="9">
        <v>0</v>
      </c>
      <c r="H36" s="9">
        <f t="shared" si="0"/>
        <v>1</v>
      </c>
      <c r="I36" s="10">
        <f t="shared" si="1"/>
        <v>0</v>
      </c>
      <c r="J36" s="17">
        <f t="shared" si="2"/>
        <v>0</v>
      </c>
      <c r="K36" s="16">
        <v>0.5</v>
      </c>
      <c r="L36" s="17">
        <f t="shared" si="3"/>
        <v>1000</v>
      </c>
    </row>
    <row r="37" spans="1:16" x14ac:dyDescent="0.25">
      <c r="A37" s="9" t="s">
        <v>29</v>
      </c>
      <c r="B37" s="29" t="s">
        <v>349</v>
      </c>
      <c r="C37" s="9">
        <v>119</v>
      </c>
      <c r="D37" s="9">
        <v>800</v>
      </c>
      <c r="E37" s="9">
        <v>4.8479999999999999</v>
      </c>
      <c r="F37" s="9" t="s">
        <v>14</v>
      </c>
      <c r="G37" s="9">
        <v>4.8499999999999996</v>
      </c>
      <c r="H37" s="9">
        <f t="shared" si="0"/>
        <v>-1.9999999999997797E-3</v>
      </c>
      <c r="I37" s="10">
        <f t="shared" si="1"/>
        <v>1.0004125412541254</v>
      </c>
      <c r="J37" s="17">
        <f t="shared" si="2"/>
        <v>3879.9999999999995</v>
      </c>
      <c r="K37" s="16"/>
      <c r="L37" s="17">
        <f t="shared" si="3"/>
        <v>0</v>
      </c>
    </row>
    <row r="38" spans="1:16" x14ac:dyDescent="0.25">
      <c r="A38" s="9" t="s">
        <v>17</v>
      </c>
      <c r="B38" s="29" t="s">
        <v>142</v>
      </c>
      <c r="C38" s="9">
        <v>120</v>
      </c>
      <c r="D38" s="9">
        <v>193.75200000000001</v>
      </c>
      <c r="E38" s="9">
        <v>111.31</v>
      </c>
      <c r="F38" s="9" t="s">
        <v>10</v>
      </c>
      <c r="G38" s="9">
        <v>0</v>
      </c>
      <c r="H38" s="9">
        <f t="shared" si="0"/>
        <v>111.31</v>
      </c>
      <c r="I38" s="10">
        <f t="shared" si="1"/>
        <v>0</v>
      </c>
      <c r="J38" s="17">
        <f t="shared" si="2"/>
        <v>0</v>
      </c>
      <c r="K38" s="16">
        <v>0.8</v>
      </c>
      <c r="L38" s="17">
        <f t="shared" si="3"/>
        <v>17253.228096000003</v>
      </c>
    </row>
    <row r="39" spans="1:16" x14ac:dyDescent="0.25">
      <c r="A39" s="9" t="s">
        <v>30</v>
      </c>
      <c r="B39" s="29" t="s">
        <v>214</v>
      </c>
      <c r="C39" s="9">
        <v>277</v>
      </c>
      <c r="D39" s="9">
        <v>34</v>
      </c>
      <c r="E39" s="9">
        <v>76.528999999999996</v>
      </c>
      <c r="F39" s="9" t="s">
        <v>31</v>
      </c>
      <c r="G39" s="9">
        <v>0</v>
      </c>
      <c r="H39" s="9">
        <f t="shared" si="0"/>
        <v>76.528999999999996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  <c r="N39" s="25"/>
      <c r="O39" s="25"/>
    </row>
    <row r="40" spans="1:16" x14ac:dyDescent="0.25">
      <c r="A40" s="9" t="s">
        <v>30</v>
      </c>
      <c r="B40" s="29" t="s">
        <v>215</v>
      </c>
      <c r="C40" s="9">
        <v>278</v>
      </c>
      <c r="D40" s="9">
        <v>77</v>
      </c>
      <c r="E40" s="9">
        <v>29.302600000000002</v>
      </c>
      <c r="F40" s="9" t="s">
        <v>31</v>
      </c>
      <c r="G40" s="9">
        <v>29.3</v>
      </c>
      <c r="H40" s="9">
        <f t="shared" si="0"/>
        <v>2.6000000000010459E-3</v>
      </c>
      <c r="I40" s="10">
        <f t="shared" si="1"/>
        <v>0.99991127067222696</v>
      </c>
      <c r="J40" s="17">
        <f t="shared" si="2"/>
        <v>2256.1</v>
      </c>
      <c r="K40" s="16"/>
      <c r="L40" s="17">
        <f t="shared" si="3"/>
        <v>0</v>
      </c>
      <c r="P40" s="25"/>
    </row>
    <row r="41" spans="1:16" x14ac:dyDescent="0.25">
      <c r="A41" s="9" t="s">
        <v>30</v>
      </c>
      <c r="B41" s="29" t="s">
        <v>216</v>
      </c>
      <c r="C41" s="9">
        <v>279</v>
      </c>
      <c r="D41" s="9">
        <v>23</v>
      </c>
      <c r="E41" s="9">
        <v>66</v>
      </c>
      <c r="F41" s="9" t="s">
        <v>23</v>
      </c>
      <c r="G41" s="9">
        <v>0</v>
      </c>
      <c r="H41" s="9">
        <f t="shared" si="0"/>
        <v>66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  <c r="O41" s="52"/>
    </row>
    <row r="42" spans="1:16" x14ac:dyDescent="0.25">
      <c r="A42" s="9" t="s">
        <v>30</v>
      </c>
      <c r="B42" s="29" t="s">
        <v>217</v>
      </c>
      <c r="C42" s="9">
        <v>280</v>
      </c>
      <c r="D42" s="9">
        <v>151</v>
      </c>
      <c r="E42" s="9">
        <v>17.375499999999999</v>
      </c>
      <c r="F42" s="9" t="s">
        <v>31</v>
      </c>
      <c r="G42" s="9">
        <v>0</v>
      </c>
      <c r="H42" s="9">
        <f t="shared" si="0"/>
        <v>17.375499999999999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  <c r="P42" s="52"/>
    </row>
    <row r="43" spans="1:16" x14ac:dyDescent="0.25">
      <c r="A43" s="9" t="s">
        <v>21</v>
      </c>
      <c r="B43" s="29" t="s">
        <v>219</v>
      </c>
      <c r="C43" s="9">
        <v>283</v>
      </c>
      <c r="D43" s="9">
        <v>400</v>
      </c>
      <c r="E43" s="9">
        <v>1</v>
      </c>
      <c r="F43" s="9" t="s">
        <v>12</v>
      </c>
      <c r="G43" s="9">
        <v>0</v>
      </c>
      <c r="H43" s="9">
        <f t="shared" si="0"/>
        <v>1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6" x14ac:dyDescent="0.25">
      <c r="A44" s="9" t="s">
        <v>36</v>
      </c>
      <c r="B44" s="29" t="s">
        <v>235</v>
      </c>
      <c r="C44" s="9">
        <v>316</v>
      </c>
      <c r="D44" s="9">
        <v>4000</v>
      </c>
      <c r="E44" s="9">
        <v>1</v>
      </c>
      <c r="F44" s="9" t="s">
        <v>12</v>
      </c>
      <c r="G44" s="9">
        <v>1</v>
      </c>
      <c r="H44" s="9">
        <f t="shared" si="0"/>
        <v>0</v>
      </c>
      <c r="I44" s="10">
        <f t="shared" si="1"/>
        <v>1</v>
      </c>
      <c r="J44" s="17">
        <f t="shared" si="2"/>
        <v>4000</v>
      </c>
      <c r="K44" s="16"/>
      <c r="L44" s="17">
        <f t="shared" si="3"/>
        <v>0</v>
      </c>
    </row>
    <row r="45" spans="1:16" x14ac:dyDescent="0.25">
      <c r="A45" s="9" t="s">
        <v>494</v>
      </c>
      <c r="B45" s="29" t="s">
        <v>504</v>
      </c>
      <c r="C45" s="9"/>
      <c r="D45" s="9">
        <v>19592</v>
      </c>
      <c r="E45" s="9">
        <v>1</v>
      </c>
      <c r="F45" s="9" t="s">
        <v>12</v>
      </c>
      <c r="G45" s="26">
        <f>E45</f>
        <v>1</v>
      </c>
      <c r="H45" s="26">
        <f t="shared" ref="H45" si="5">E45-G45</f>
        <v>0</v>
      </c>
      <c r="I45" s="10">
        <f t="shared" ref="I45" si="6">G45/E45</f>
        <v>1</v>
      </c>
      <c r="J45" s="17">
        <f t="shared" ref="J45" si="7">D45*G45</f>
        <v>19592</v>
      </c>
      <c r="K45" s="16"/>
      <c r="L45" s="17">
        <f t="shared" ref="L45" si="8">D45*E45*K45</f>
        <v>0</v>
      </c>
    </row>
    <row r="46" spans="1:16" ht="15.75" x14ac:dyDescent="0.25">
      <c r="J46" s="21">
        <f>SUM(J4:J44)</f>
        <v>138417.06940000001</v>
      </c>
      <c r="L46" s="21">
        <f>SUM(L4:L45)</f>
        <v>77608.966056000005</v>
      </c>
    </row>
  </sheetData>
  <autoFilter ref="A3:O39" xr:uid="{00000000-0009-0000-0000-0000AA000000}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3:O160"/>
  <sheetViews>
    <sheetView topLeftCell="A135" zoomScale="85" zoomScaleNormal="85" workbookViewId="0">
      <pane xSplit="2" topLeftCell="C1" activePane="topRight" state="frozen"/>
      <selection activeCell="A64" sqref="A64"/>
      <selection pane="topRight" activeCell="L4" sqref="A4:L159"/>
    </sheetView>
  </sheetViews>
  <sheetFormatPr defaultRowHeight="15" x14ac:dyDescent="0.25"/>
  <cols>
    <col min="1" max="1" width="29" bestFit="1" customWidth="1"/>
    <col min="2" max="2" width="42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9.710937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SUMIF($A$4:$A$1539,"AAIDHUL MIAH",$L$4:$L$1539)</f>
        <v>350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70" si="0">E5-G5</f>
        <v>0</v>
      </c>
      <c r="I5" s="10">
        <f t="shared" ref="I5:I70" si="1">G5/E5</f>
        <v>1</v>
      </c>
      <c r="J5" s="17">
        <f t="shared" ref="J5:J71" si="2">D5*G5</f>
        <v>21942.748800000001</v>
      </c>
      <c r="K5" s="16"/>
      <c r="L5" s="17">
        <f t="shared" ref="L5:L70" si="3">D5*E5*K5</f>
        <v>0</v>
      </c>
      <c r="N5" s="17" t="s">
        <v>36</v>
      </c>
      <c r="O5" s="17">
        <f>SUMIF($A$4:$A$1539,"EBI ABRAHAM",$L$4:$L$1539)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SUMIF($A$4:$A$1539,"JMJ WATERPROOING ENTERPRISES",$L$4:$L$1539)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SUMIF($A$4:$A$1539,"KRIUTTIBAS DAS",$L$4:$L$1539)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471</v>
      </c>
      <c r="O8" s="17">
        <f>SUMIF($A$4:$A$1539,"LEGENDRY LANDSCAPE",$L$4:$L$1539)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SUMIF($A$4:$A$1539,"MANJUNATHA P",$L$4:$L$1539)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SUMIF($A$4:$A$1539,"NAGARAJ",$L$4:$L$1539)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SUMIF($A$4:$A$1539,"PRAKASH H N",$L$4:$L$1539)</f>
        <v>600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2952.81</v>
      </c>
      <c r="K12" s="16"/>
      <c r="L12" s="17">
        <f t="shared" si="3"/>
        <v>0</v>
      </c>
      <c r="N12" s="17" t="s">
        <v>30</v>
      </c>
      <c r="O12" s="17">
        <f>SUMIF($A$4:$A$1539,"RAMAKRUSHNA PRADHAN",$L$4:$L$1539)</f>
        <v>0</v>
      </c>
    </row>
    <row r="13" spans="1:15" x14ac:dyDescent="0.25">
      <c r="A13" s="9" t="s">
        <v>39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7.95</v>
      </c>
      <c r="H13" s="9">
        <f t="shared" si="0"/>
        <v>0</v>
      </c>
      <c r="I13" s="10">
        <f t="shared" si="1"/>
        <v>1</v>
      </c>
      <c r="J13" s="17">
        <f t="shared" si="2"/>
        <v>1121.904</v>
      </c>
      <c r="K13" s="16"/>
      <c r="L13" s="17">
        <f t="shared" si="3"/>
        <v>0</v>
      </c>
      <c r="N13" s="17" t="s">
        <v>21</v>
      </c>
      <c r="O13" s="17">
        <f>SUMIF($A$4:$A$1539,"RUPAK NAYAK",$L$4:$L$1539)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0</v>
      </c>
      <c r="H14" s="9">
        <f t="shared" si="0"/>
        <v>1</v>
      </c>
      <c r="I14" s="10">
        <f t="shared" si="1"/>
        <v>0</v>
      </c>
      <c r="J14" s="17">
        <f t="shared" si="2"/>
        <v>0</v>
      </c>
      <c r="K14" s="16">
        <v>1</v>
      </c>
      <c r="L14" s="17">
        <f t="shared" si="3"/>
        <v>5500</v>
      </c>
      <c r="N14" s="17" t="s">
        <v>32</v>
      </c>
      <c r="O14" s="17">
        <f>SUMIF($A$4:$A$1539,"SANTOSH KUMAR",$L$4:$L$1539)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0</v>
      </c>
      <c r="H15" s="9">
        <f t="shared" si="0"/>
        <v>1</v>
      </c>
      <c r="I15" s="10">
        <f t="shared" ref="I15" si="4">(G15/E15)</f>
        <v>0</v>
      </c>
      <c r="J15" s="17">
        <f t="shared" si="2"/>
        <v>0</v>
      </c>
      <c r="K15" s="16">
        <v>1</v>
      </c>
      <c r="L15" s="17">
        <f t="shared" si="3"/>
        <v>3000</v>
      </c>
      <c r="N15" s="17" t="s">
        <v>9</v>
      </c>
      <c r="O15" s="17">
        <f>SUMIF($A$4:$A$1539,"SARAT BARMAN",$L$4:$L$1539)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SUMIF($A$4:$A$1539,"SAVITA DEVI",$L$4:$L$1539)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SUMIF($A$4:$A$1539,"SHOKAT",$L$4:$L$1539)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SUMIF($A$4:$A$1539,"SHREE DM STEEL FURNITURE AND INTERIOR",$L$4:$L$1539)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SUMIF($A$4:$A$1539,"SK ANSAR HOSSIAN",$L$4:$L$1539)</f>
        <v>54130.046636999992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SUMIF($A$4:$A$1539,"SREE VINAYAKA ELECTRICALS",$L$4:$L$1539)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SUMIF($A$4:$A$1539,"SRI CHOWDESHWARI WATER SUPPLY",$L$4:$L$1539)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SUMIF($A$4:$A$1539,"SUBHASMITA DAS",$L$4:$L$1539)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SUMIF($A$4:$A$1539,"UDHABHAI R PARMAR",$L$4:$L$1539)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SUMIF($A$4:$A$1539,"V VENKATANARAYANA",$L$4:$L$1539)</f>
        <v>8500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SUMIF($A$4:$A$1539,"YELLAPPA C",$L$4:$L$1539)</f>
        <v>0</v>
      </c>
    </row>
    <row r="26" spans="1:15" x14ac:dyDescent="0.25">
      <c r="A26" s="9" t="s">
        <v>9</v>
      </c>
      <c r="B26" s="29" t="s">
        <v>411</v>
      </c>
      <c r="C26" s="9">
        <v>40</v>
      </c>
      <c r="D26" s="9">
        <v>7500</v>
      </c>
      <c r="E26" s="9">
        <v>5.65</v>
      </c>
      <c r="F26" s="9" t="s">
        <v>16</v>
      </c>
      <c r="G26" s="9">
        <v>5.65</v>
      </c>
      <c r="H26" s="9">
        <f t="shared" si="0"/>
        <v>0</v>
      </c>
      <c r="I26" s="10">
        <f t="shared" si="1"/>
        <v>1</v>
      </c>
      <c r="J26" s="17">
        <f t="shared" si="2"/>
        <v>42375</v>
      </c>
      <c r="K26" s="16"/>
      <c r="L26" s="17">
        <f t="shared" si="3"/>
        <v>0</v>
      </c>
      <c r="N26" s="17" t="s">
        <v>44</v>
      </c>
      <c r="O26" s="17">
        <f>SUMIF($A$4:$A$1539,"RABIUL MOLLA",$L$4:$L$1539)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SUMIF($A$4:$A$1539,"KOUSHIK MANDAL",$L$4:$L$1539)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SUMIF($A$4:$A$1539,"SHEKAR T",$L$4:$L$1539)</f>
        <v>0</v>
      </c>
    </row>
    <row r="29" spans="1:1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37</v>
      </c>
      <c r="O29" s="17">
        <f>SUMIF($A$4:$A$1539,"MORSELIM KHAN",$L$4:$L$1539)</f>
        <v>0</v>
      </c>
    </row>
    <row r="30" spans="1:15" ht="15.75" x14ac:dyDescent="0.25">
      <c r="A30" s="9" t="s">
        <v>79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  <c r="N30" s="51" t="s">
        <v>472</v>
      </c>
      <c r="O30" s="21">
        <f>SUM(O4:O29)</f>
        <v>63580.046636999992</v>
      </c>
    </row>
    <row r="31" spans="1:15" x14ac:dyDescent="0.25">
      <c r="A31" s="9" t="s">
        <v>79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79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7500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1125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124</v>
      </c>
      <c r="C46" s="9">
        <v>84</v>
      </c>
      <c r="D46" s="9">
        <v>322.92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12671.380800000001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125</v>
      </c>
      <c r="C47" s="9">
        <v>85</v>
      </c>
      <c r="D47" s="9">
        <v>322.92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34810.775999999998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126</v>
      </c>
      <c r="C48" s="9">
        <v>86</v>
      </c>
      <c r="D48" s="9">
        <v>322.92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3962.2284</v>
      </c>
      <c r="K48" s="16"/>
      <c r="L48" s="17">
        <f t="shared" si="3"/>
        <v>0</v>
      </c>
    </row>
    <row r="49" spans="1:12" x14ac:dyDescent="0.25">
      <c r="A49" s="9" t="s">
        <v>79</v>
      </c>
      <c r="B49" s="29" t="s">
        <v>127</v>
      </c>
      <c r="C49" s="9">
        <v>87</v>
      </c>
      <c r="D49" s="9">
        <v>322.92</v>
      </c>
      <c r="E49" s="9">
        <v>9.8149999999999995</v>
      </c>
      <c r="F49" s="9" t="s">
        <v>10</v>
      </c>
      <c r="G49" s="9">
        <v>0</v>
      </c>
      <c r="H49" s="9">
        <f t="shared" si="0"/>
        <v>9.8149999999999995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2"/>
        <v>4420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2"/>
        <v>2729.25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3140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131</v>
      </c>
      <c r="C53" s="9">
        <v>93</v>
      </c>
      <c r="D53" s="9">
        <v>3000</v>
      </c>
      <c r="E53" s="9">
        <v>0.83</v>
      </c>
      <c r="F53" s="9" t="s">
        <v>14</v>
      </c>
      <c r="G53" s="9">
        <v>0.83</v>
      </c>
      <c r="H53" s="9">
        <f t="shared" si="0"/>
        <v>0</v>
      </c>
      <c r="I53" s="10">
        <f t="shared" si="1"/>
        <v>1</v>
      </c>
      <c r="J53" s="17">
        <f t="shared" si="2"/>
        <v>2490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2"/>
        <v>975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2"/>
        <v>1425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7500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2"/>
        <v>225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135</v>
      </c>
      <c r="C57" s="9">
        <v>106</v>
      </c>
      <c r="D57" s="9">
        <v>322.92</v>
      </c>
      <c r="E57" s="9">
        <v>10.8</v>
      </c>
      <c r="F57" s="9" t="s">
        <v>10</v>
      </c>
      <c r="G57" s="9">
        <v>0</v>
      </c>
      <c r="H57" s="9">
        <f t="shared" si="0"/>
        <v>10.8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79</v>
      </c>
      <c r="B59" s="29" t="s">
        <v>136</v>
      </c>
      <c r="C59" s="9">
        <v>107</v>
      </c>
      <c r="D59" s="9">
        <v>322.92</v>
      </c>
      <c r="E59" s="9">
        <v>24.14</v>
      </c>
      <c r="F59" s="9" t="s">
        <v>10</v>
      </c>
      <c r="G59" s="9">
        <v>0</v>
      </c>
      <c r="H59" s="9">
        <f t="shared" si="0"/>
        <v>24.14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136</v>
      </c>
      <c r="C60" s="9">
        <v>107</v>
      </c>
      <c r="D60" s="9">
        <v>301.392</v>
      </c>
      <c r="E60" s="9">
        <v>24.14</v>
      </c>
      <c r="F60" s="9" t="s">
        <v>10</v>
      </c>
      <c r="G60" s="9">
        <v>24.14</v>
      </c>
      <c r="H60" s="9">
        <f t="shared" si="0"/>
        <v>0</v>
      </c>
      <c r="I60" s="10">
        <f t="shared" si="1"/>
        <v>1</v>
      </c>
      <c r="J60" s="17">
        <f t="shared" si="2"/>
        <v>7275.6028800000004</v>
      </c>
      <c r="K60" s="16"/>
      <c r="L60" s="17">
        <f t="shared" si="3"/>
        <v>0</v>
      </c>
    </row>
    <row r="61" spans="1:12" x14ac:dyDescent="0.25">
      <c r="A61" s="9" t="s">
        <v>79</v>
      </c>
      <c r="B61" s="29" t="s">
        <v>137</v>
      </c>
      <c r="C61" s="9">
        <v>108</v>
      </c>
      <c r="D61" s="9">
        <v>322.92</v>
      </c>
      <c r="E61" s="9">
        <v>1.89</v>
      </c>
      <c r="F61" s="9" t="s">
        <v>10</v>
      </c>
      <c r="G61" s="9">
        <v>0</v>
      </c>
      <c r="H61" s="9">
        <f t="shared" si="0"/>
        <v>1.89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138</v>
      </c>
      <c r="C62" s="9">
        <v>109</v>
      </c>
      <c r="D62" s="9">
        <v>2000</v>
      </c>
      <c r="E62" s="9">
        <v>0.61</v>
      </c>
      <c r="F62" s="9" t="s">
        <v>14</v>
      </c>
      <c r="G62" s="9">
        <v>0.61</v>
      </c>
      <c r="H62" s="9">
        <f t="shared" si="0"/>
        <v>0</v>
      </c>
      <c r="I62" s="10">
        <f t="shared" si="1"/>
        <v>1</v>
      </c>
      <c r="J62" s="17">
        <f t="shared" si="2"/>
        <v>1220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139</v>
      </c>
      <c r="C63" s="9">
        <v>112</v>
      </c>
      <c r="D63" s="9">
        <v>225</v>
      </c>
      <c r="E63" s="9">
        <v>2.37</v>
      </c>
      <c r="F63" s="9" t="s">
        <v>14</v>
      </c>
      <c r="G63" s="9">
        <v>2.37</v>
      </c>
      <c r="H63" s="9">
        <f t="shared" si="0"/>
        <v>0</v>
      </c>
      <c r="I63" s="10">
        <f t="shared" si="1"/>
        <v>1</v>
      </c>
      <c r="J63" s="17">
        <f t="shared" si="2"/>
        <v>533.25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139</v>
      </c>
      <c r="C64" s="9">
        <v>113</v>
      </c>
      <c r="D64" s="9">
        <v>3000</v>
      </c>
      <c r="E64" s="9">
        <v>0.17</v>
      </c>
      <c r="F64" s="9" t="s">
        <v>14</v>
      </c>
      <c r="G64" s="9">
        <v>0.17</v>
      </c>
      <c r="H64" s="9">
        <f t="shared" si="0"/>
        <v>0</v>
      </c>
      <c r="I64" s="10">
        <f t="shared" si="1"/>
        <v>1</v>
      </c>
      <c r="J64" s="17">
        <f t="shared" si="2"/>
        <v>510.00000000000006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140</v>
      </c>
      <c r="C65" s="9">
        <v>116</v>
      </c>
      <c r="D65" s="9">
        <v>50</v>
      </c>
      <c r="E65" s="9">
        <v>44</v>
      </c>
      <c r="F65" s="9" t="s">
        <v>13</v>
      </c>
      <c r="G65" s="9">
        <v>44</v>
      </c>
      <c r="H65" s="9">
        <f t="shared" si="0"/>
        <v>0</v>
      </c>
      <c r="I65" s="10">
        <f t="shared" si="1"/>
        <v>1</v>
      </c>
      <c r="J65" s="17">
        <f t="shared" si="2"/>
        <v>2200</v>
      </c>
      <c r="K65" s="16"/>
      <c r="L65" s="17">
        <f t="shared" si="3"/>
        <v>0</v>
      </c>
    </row>
    <row r="66" spans="1:12" x14ac:dyDescent="0.25">
      <c r="A66" s="9" t="s">
        <v>18</v>
      </c>
      <c r="B66" s="2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9">
        <v>1</v>
      </c>
      <c r="H66" s="9">
        <f t="shared" si="0"/>
        <v>0</v>
      </c>
      <c r="I66" s="10">
        <f t="shared" si="1"/>
        <v>1</v>
      </c>
      <c r="J66" s="17">
        <f t="shared" si="2"/>
        <v>2000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349</v>
      </c>
      <c r="C67" s="9">
        <v>119</v>
      </c>
      <c r="D67" s="9">
        <v>800</v>
      </c>
      <c r="E67" s="9">
        <v>7.3330000000000002</v>
      </c>
      <c r="F67" s="9" t="s">
        <v>14</v>
      </c>
      <c r="G67" s="9">
        <v>7.33</v>
      </c>
      <c r="H67" s="9">
        <f t="shared" si="0"/>
        <v>3.0000000000001137E-3</v>
      </c>
      <c r="I67" s="10">
        <f t="shared" si="1"/>
        <v>0.99959089049502248</v>
      </c>
      <c r="J67" s="17">
        <f t="shared" si="2"/>
        <v>5864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142</v>
      </c>
      <c r="C68" s="9">
        <v>120</v>
      </c>
      <c r="D68" s="9">
        <v>193.75200000000001</v>
      </c>
      <c r="E68" s="9">
        <v>94.59</v>
      </c>
      <c r="F68" s="9" t="s">
        <v>10</v>
      </c>
      <c r="G68" s="9">
        <v>89.86</v>
      </c>
      <c r="H68" s="9">
        <f t="shared" si="0"/>
        <v>4.730000000000004</v>
      </c>
      <c r="I68" s="10">
        <f t="shared" si="1"/>
        <v>0.94999471402896707</v>
      </c>
      <c r="J68" s="17">
        <f t="shared" si="2"/>
        <v>17410.55472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143</v>
      </c>
      <c r="C69" s="9">
        <v>124</v>
      </c>
      <c r="D69" s="9">
        <v>193.75200000000001</v>
      </c>
      <c r="E69" s="9">
        <v>129.32</v>
      </c>
      <c r="F69" s="9" t="s">
        <v>10</v>
      </c>
      <c r="G69" s="9">
        <v>129.32</v>
      </c>
      <c r="H69" s="9">
        <f t="shared" si="0"/>
        <v>0</v>
      </c>
      <c r="I69" s="10">
        <f t="shared" si="1"/>
        <v>1</v>
      </c>
      <c r="J69" s="17">
        <f t="shared" si="2"/>
        <v>25056.00864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v>62.97</v>
      </c>
      <c r="H70" s="9">
        <f t="shared" si="0"/>
        <v>3.0000000000001137E-3</v>
      </c>
      <c r="I70" s="10">
        <f t="shared" si="1"/>
        <v>0.99995236053546754</v>
      </c>
      <c r="J70" s="17">
        <f t="shared" si="2"/>
        <v>12200.56344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ref="H71:H152" si="5">E71-G71</f>
        <v>30.1</v>
      </c>
      <c r="I71" s="10">
        <f t="shared" ref="I71:I152" si="6">G71/E71</f>
        <v>0</v>
      </c>
      <c r="J71" s="17">
        <f t="shared" si="2"/>
        <v>0</v>
      </c>
      <c r="K71" s="16"/>
      <c r="L71" s="17">
        <f t="shared" ref="L71:L159" si="7">D71*E71*K71</f>
        <v>0</v>
      </c>
    </row>
    <row r="72" spans="1:12" x14ac:dyDescent="0.25">
      <c r="A72" s="9" t="s">
        <v>17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v>0</v>
      </c>
      <c r="H72" s="9">
        <f t="shared" si="5"/>
        <v>66.89</v>
      </c>
      <c r="I72" s="10">
        <f t="shared" si="6"/>
        <v>0</v>
      </c>
      <c r="J72" s="17">
        <f t="shared" ref="J72:J159" si="8">D72*G72</f>
        <v>0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v>0</v>
      </c>
      <c r="H73" s="9">
        <f t="shared" si="5"/>
        <v>0.5</v>
      </c>
      <c r="I73" s="10">
        <f t="shared" si="6"/>
        <v>0</v>
      </c>
      <c r="J73" s="17">
        <f t="shared" si="8"/>
        <v>0</v>
      </c>
      <c r="K73" s="16"/>
      <c r="L73" s="17">
        <f t="shared" si="7"/>
        <v>0</v>
      </c>
    </row>
    <row r="74" spans="1:12" x14ac:dyDescent="0.25">
      <c r="A74" s="9" t="s">
        <v>37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v>268.5</v>
      </c>
      <c r="H74" s="9">
        <f t="shared" si="5"/>
        <v>0</v>
      </c>
      <c r="I74" s="10">
        <f t="shared" si="6"/>
        <v>1</v>
      </c>
      <c r="J74" s="17">
        <f t="shared" si="8"/>
        <v>9397.5</v>
      </c>
      <c r="K74" s="16"/>
      <c r="L74" s="17">
        <f t="shared" si="7"/>
        <v>0</v>
      </c>
    </row>
    <row r="75" spans="1:12" x14ac:dyDescent="0.25">
      <c r="A75" s="9" t="s">
        <v>37</v>
      </c>
      <c r="B75" s="29" t="s">
        <v>147</v>
      </c>
      <c r="C75" s="9">
        <v>140</v>
      </c>
      <c r="D75" s="9">
        <v>10.76</v>
      </c>
      <c r="E75" s="9">
        <v>197</v>
      </c>
      <c r="F75" s="9" t="s">
        <v>10</v>
      </c>
      <c r="G75" s="9">
        <v>197</v>
      </c>
      <c r="H75" s="9">
        <f t="shared" si="5"/>
        <v>0</v>
      </c>
      <c r="I75" s="10">
        <f t="shared" si="6"/>
        <v>1</v>
      </c>
      <c r="J75" s="17">
        <f t="shared" si="8"/>
        <v>2119.7199999999998</v>
      </c>
      <c r="K75" s="16"/>
      <c r="L75" s="17">
        <f t="shared" si="7"/>
        <v>0</v>
      </c>
    </row>
    <row r="76" spans="1:12" x14ac:dyDescent="0.25">
      <c r="A76" s="9" t="s">
        <v>37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f>E76</f>
        <v>59.84</v>
      </c>
      <c r="H76" s="9">
        <f t="shared" si="5"/>
        <v>0</v>
      </c>
      <c r="I76" s="10">
        <f t="shared" si="6"/>
        <v>1</v>
      </c>
      <c r="J76" s="17">
        <f t="shared" si="8"/>
        <v>8373.5308800000003</v>
      </c>
      <c r="K76" s="16"/>
      <c r="L76" s="17">
        <f t="shared" si="7"/>
        <v>0</v>
      </c>
    </row>
    <row r="77" spans="1:12" x14ac:dyDescent="0.25">
      <c r="A77" s="9" t="s">
        <v>37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f>E77</f>
        <v>176.74</v>
      </c>
      <c r="H77" s="9">
        <f t="shared" si="5"/>
        <v>0</v>
      </c>
      <c r="I77" s="10">
        <f t="shared" si="6"/>
        <v>1</v>
      </c>
      <c r="J77" s="17">
        <f t="shared" si="8"/>
        <v>24731.581679999999</v>
      </c>
      <c r="K77" s="16"/>
      <c r="L77" s="17">
        <f t="shared" si="7"/>
        <v>0</v>
      </c>
    </row>
    <row r="78" spans="1:12" x14ac:dyDescent="0.25">
      <c r="A78" s="9" t="s">
        <v>37</v>
      </c>
      <c r="B78" s="29" t="s">
        <v>150</v>
      </c>
      <c r="C78" s="9">
        <v>147</v>
      </c>
      <c r="D78" s="9">
        <v>193.75200000000001</v>
      </c>
      <c r="E78" s="9">
        <v>131.565</v>
      </c>
      <c r="F78" s="9" t="s">
        <v>10</v>
      </c>
      <c r="G78" s="9">
        <v>131.57</v>
      </c>
      <c r="H78" s="9">
        <f t="shared" si="5"/>
        <v>-4.9999999999954525E-3</v>
      </c>
      <c r="I78" s="10">
        <f t="shared" si="6"/>
        <v>1.0000380040284269</v>
      </c>
      <c r="J78" s="17">
        <f t="shared" si="8"/>
        <v>25491.950639999999</v>
      </c>
      <c r="K78" s="16"/>
      <c r="L78" s="17">
        <f t="shared" si="7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14500</v>
      </c>
      <c r="E79" s="9">
        <v>1</v>
      </c>
      <c r="F79" s="9" t="s">
        <v>12</v>
      </c>
      <c r="G79" s="9">
        <v>1</v>
      </c>
      <c r="H79" s="9">
        <f t="shared" si="5"/>
        <v>0</v>
      </c>
      <c r="I79" s="10">
        <f t="shared" si="6"/>
        <v>1</v>
      </c>
      <c r="J79" s="17">
        <f t="shared" si="8"/>
        <v>14500</v>
      </c>
      <c r="K79" s="16"/>
      <c r="L79" s="17">
        <f t="shared" si="7"/>
        <v>0</v>
      </c>
    </row>
    <row r="80" spans="1:12" x14ac:dyDescent="0.25">
      <c r="A80" s="9" t="s">
        <v>37</v>
      </c>
      <c r="B80" s="29" t="s">
        <v>152</v>
      </c>
      <c r="C80" s="9">
        <v>151</v>
      </c>
      <c r="D80" s="9">
        <v>139.93199999999999</v>
      </c>
      <c r="E80" s="9">
        <v>81.650000000000006</v>
      </c>
      <c r="F80" s="9" t="s">
        <v>10</v>
      </c>
      <c r="G80" s="9">
        <f>E80</f>
        <v>81.650000000000006</v>
      </c>
      <c r="H80" s="9">
        <f t="shared" si="5"/>
        <v>0</v>
      </c>
      <c r="I80" s="10">
        <f t="shared" si="6"/>
        <v>1</v>
      </c>
      <c r="J80" s="17">
        <f t="shared" si="8"/>
        <v>11425.4478</v>
      </c>
      <c r="K80" s="16"/>
      <c r="L80" s="17">
        <f t="shared" si="7"/>
        <v>0</v>
      </c>
    </row>
    <row r="81" spans="1:12" x14ac:dyDescent="0.25">
      <c r="A81" s="9" t="s">
        <v>37</v>
      </c>
      <c r="B81" s="29" t="s">
        <v>153</v>
      </c>
      <c r="C81" s="9">
        <v>152</v>
      </c>
      <c r="D81" s="9">
        <v>139.93199999999999</v>
      </c>
      <c r="E81" s="9">
        <v>228.24</v>
      </c>
      <c r="F81" s="9" t="s">
        <v>10</v>
      </c>
      <c r="G81" s="9">
        <f>E81</f>
        <v>228.24</v>
      </c>
      <c r="H81" s="9">
        <f t="shared" si="5"/>
        <v>0</v>
      </c>
      <c r="I81" s="10">
        <f t="shared" si="6"/>
        <v>1</v>
      </c>
      <c r="J81" s="17">
        <f t="shared" si="8"/>
        <v>31938.079679999999</v>
      </c>
      <c r="K81" s="16"/>
      <c r="L81" s="17">
        <f t="shared" si="7"/>
        <v>0</v>
      </c>
    </row>
    <row r="82" spans="1:12" x14ac:dyDescent="0.25">
      <c r="A82" s="9" t="s">
        <v>37</v>
      </c>
      <c r="B82" s="29" t="s">
        <v>154</v>
      </c>
      <c r="C82" s="9">
        <v>156</v>
      </c>
      <c r="D82" s="9">
        <v>193.75200000000001</v>
      </c>
      <c r="E82" s="9">
        <v>109.17</v>
      </c>
      <c r="F82" s="9" t="s">
        <v>10</v>
      </c>
      <c r="G82" s="9">
        <v>109.17</v>
      </c>
      <c r="H82" s="9">
        <f t="shared" si="5"/>
        <v>0</v>
      </c>
      <c r="I82" s="10">
        <f t="shared" si="6"/>
        <v>1</v>
      </c>
      <c r="J82" s="17">
        <f t="shared" si="8"/>
        <v>21151.905840000003</v>
      </c>
      <c r="K82" s="16"/>
      <c r="L82" s="17">
        <f t="shared" si="7"/>
        <v>0</v>
      </c>
    </row>
    <row r="83" spans="1:12" x14ac:dyDescent="0.25">
      <c r="A83" s="9" t="s">
        <v>37</v>
      </c>
      <c r="B83" s="29" t="s">
        <v>155</v>
      </c>
      <c r="C83" s="9">
        <v>160</v>
      </c>
      <c r="D83" s="9">
        <v>139.93199999999999</v>
      </c>
      <c r="E83" s="9">
        <v>9.76</v>
      </c>
      <c r="F83" s="9" t="s">
        <v>10</v>
      </c>
      <c r="G83" s="9">
        <f>E83</f>
        <v>9.76</v>
      </c>
      <c r="H83" s="9">
        <f t="shared" si="5"/>
        <v>0</v>
      </c>
      <c r="I83" s="10">
        <f t="shared" si="6"/>
        <v>1</v>
      </c>
      <c r="J83" s="17">
        <f t="shared" si="8"/>
        <v>1365.7363199999998</v>
      </c>
      <c r="K83" s="16"/>
      <c r="L83" s="17">
        <f t="shared" si="7"/>
        <v>0</v>
      </c>
    </row>
    <row r="84" spans="1:12" x14ac:dyDescent="0.25">
      <c r="A84" s="9" t="s">
        <v>37</v>
      </c>
      <c r="B84" s="29" t="s">
        <v>156</v>
      </c>
      <c r="C84" s="9">
        <v>161</v>
      </c>
      <c r="D84" s="9">
        <v>139.93199999999999</v>
      </c>
      <c r="E84" s="9">
        <v>34.159999999999997</v>
      </c>
      <c r="F84" s="9" t="s">
        <v>10</v>
      </c>
      <c r="G84" s="9">
        <f>E84</f>
        <v>34.159999999999997</v>
      </c>
      <c r="H84" s="9">
        <f t="shared" si="5"/>
        <v>0</v>
      </c>
      <c r="I84" s="10">
        <f t="shared" si="6"/>
        <v>1</v>
      </c>
      <c r="J84" s="17">
        <f t="shared" si="8"/>
        <v>4780.077119999999</v>
      </c>
      <c r="K84" s="16"/>
      <c r="L84" s="17">
        <f t="shared" si="7"/>
        <v>0</v>
      </c>
    </row>
    <row r="85" spans="1:12" x14ac:dyDescent="0.25">
      <c r="A85" s="9" t="s">
        <v>37</v>
      </c>
      <c r="B85" s="29" t="s">
        <v>157</v>
      </c>
      <c r="C85" s="9">
        <v>165</v>
      </c>
      <c r="D85" s="9">
        <v>193.75200000000001</v>
      </c>
      <c r="E85" s="9">
        <v>99.15</v>
      </c>
      <c r="F85" s="9" t="s">
        <v>10</v>
      </c>
      <c r="G85" s="9">
        <v>99.15</v>
      </c>
      <c r="H85" s="9">
        <f t="shared" si="5"/>
        <v>0</v>
      </c>
      <c r="I85" s="10">
        <f t="shared" si="6"/>
        <v>1</v>
      </c>
      <c r="J85" s="17">
        <f t="shared" si="8"/>
        <v>19210.510800000004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158</v>
      </c>
      <c r="C86" s="9">
        <v>168</v>
      </c>
      <c r="D86" s="9">
        <v>215.28</v>
      </c>
      <c r="E86" s="26">
        <v>135.31</v>
      </c>
      <c r="F86" s="9" t="s">
        <v>10</v>
      </c>
      <c r="G86" s="26">
        <f t="shared" ref="G86:G91" si="9">E86</f>
        <v>135.31</v>
      </c>
      <c r="H86" s="9">
        <f t="shared" si="5"/>
        <v>0</v>
      </c>
      <c r="I86" s="10">
        <f t="shared" si="6"/>
        <v>1</v>
      </c>
      <c r="J86" s="17">
        <f t="shared" si="8"/>
        <v>29129.536800000002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159</v>
      </c>
      <c r="C87" s="9">
        <v>170</v>
      </c>
      <c r="D87" s="9">
        <v>215.28</v>
      </c>
      <c r="E87" s="26">
        <v>27.38</v>
      </c>
      <c r="F87" s="9" t="s">
        <v>10</v>
      </c>
      <c r="G87" s="26">
        <f t="shared" si="9"/>
        <v>27.38</v>
      </c>
      <c r="H87" s="9">
        <f t="shared" si="5"/>
        <v>0</v>
      </c>
      <c r="I87" s="10">
        <f t="shared" si="6"/>
        <v>1</v>
      </c>
      <c r="J87" s="17">
        <f t="shared" si="8"/>
        <v>5894.3663999999999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160</v>
      </c>
      <c r="C88" s="9">
        <v>173</v>
      </c>
      <c r="D88" s="9">
        <v>107.64</v>
      </c>
      <c r="E88" s="26">
        <v>27.95</v>
      </c>
      <c r="F88" s="9" t="s">
        <v>10</v>
      </c>
      <c r="G88" s="26">
        <f t="shared" si="9"/>
        <v>27.95</v>
      </c>
      <c r="H88" s="9">
        <f t="shared" si="5"/>
        <v>0</v>
      </c>
      <c r="I88" s="10">
        <f t="shared" si="6"/>
        <v>1</v>
      </c>
      <c r="J88" s="17">
        <f t="shared" si="8"/>
        <v>3008.538</v>
      </c>
      <c r="K88" s="16"/>
      <c r="L88" s="17">
        <f t="shared" si="7"/>
        <v>0</v>
      </c>
    </row>
    <row r="89" spans="1:12" x14ac:dyDescent="0.25">
      <c r="A89" s="9" t="s">
        <v>20</v>
      </c>
      <c r="B89" s="29" t="s">
        <v>161</v>
      </c>
      <c r="C89" s="9">
        <v>174</v>
      </c>
      <c r="D89" s="9">
        <v>215.28</v>
      </c>
      <c r="E89" s="26">
        <v>80.02</v>
      </c>
      <c r="F89" s="9" t="s">
        <v>10</v>
      </c>
      <c r="G89" s="26">
        <f t="shared" si="9"/>
        <v>80.02</v>
      </c>
      <c r="H89" s="9">
        <f t="shared" si="5"/>
        <v>0</v>
      </c>
      <c r="I89" s="10">
        <f t="shared" si="6"/>
        <v>1</v>
      </c>
      <c r="J89" s="17">
        <f t="shared" si="8"/>
        <v>17226.705599999998</v>
      </c>
      <c r="K89" s="16"/>
      <c r="L89" s="17">
        <f t="shared" si="7"/>
        <v>0</v>
      </c>
    </row>
    <row r="90" spans="1:12" x14ac:dyDescent="0.25">
      <c r="A90" s="9" t="s">
        <v>20</v>
      </c>
      <c r="B90" s="29" t="s">
        <v>162</v>
      </c>
      <c r="C90" s="9">
        <v>178</v>
      </c>
      <c r="D90" s="9">
        <v>107.64</v>
      </c>
      <c r="E90" s="26">
        <v>27.95</v>
      </c>
      <c r="F90" s="9" t="s">
        <v>10</v>
      </c>
      <c r="G90" s="26">
        <f t="shared" si="9"/>
        <v>27.95</v>
      </c>
      <c r="H90" s="9">
        <f t="shared" si="5"/>
        <v>0</v>
      </c>
      <c r="I90" s="10">
        <f t="shared" si="6"/>
        <v>1</v>
      </c>
      <c r="J90" s="17">
        <f t="shared" si="8"/>
        <v>3008.538</v>
      </c>
      <c r="K90" s="16"/>
      <c r="L90" s="17">
        <f t="shared" si="7"/>
        <v>0</v>
      </c>
    </row>
    <row r="91" spans="1:12" x14ac:dyDescent="0.25">
      <c r="A91" s="9" t="s">
        <v>20</v>
      </c>
      <c r="B91" s="29" t="s">
        <v>163</v>
      </c>
      <c r="C91" s="9">
        <v>180</v>
      </c>
      <c r="D91" s="9">
        <v>200</v>
      </c>
      <c r="E91" s="9">
        <v>15</v>
      </c>
      <c r="F91" s="9" t="s">
        <v>13</v>
      </c>
      <c r="G91" s="26">
        <f t="shared" si="9"/>
        <v>15</v>
      </c>
      <c r="H91" s="9">
        <f t="shared" si="5"/>
        <v>0</v>
      </c>
      <c r="I91" s="10">
        <f t="shared" si="6"/>
        <v>1</v>
      </c>
      <c r="J91" s="17">
        <f t="shared" si="8"/>
        <v>3000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164</v>
      </c>
      <c r="C92" s="9">
        <v>183</v>
      </c>
      <c r="D92" s="9">
        <v>215.28</v>
      </c>
      <c r="E92" s="9">
        <v>103.09099999999999</v>
      </c>
      <c r="F92" s="9" t="s">
        <v>10</v>
      </c>
      <c r="G92" s="9">
        <f>E92</f>
        <v>103.09099999999999</v>
      </c>
      <c r="H92" s="9">
        <f t="shared" si="5"/>
        <v>0</v>
      </c>
      <c r="I92" s="10">
        <f t="shared" si="6"/>
        <v>1</v>
      </c>
      <c r="J92" s="17">
        <f t="shared" si="8"/>
        <v>22193.430479999999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165</v>
      </c>
      <c r="C93" s="9">
        <v>185</v>
      </c>
      <c r="D93" s="9">
        <v>96.88</v>
      </c>
      <c r="E93" s="9">
        <v>61.966000000000001</v>
      </c>
      <c r="F93" s="9" t="s">
        <v>10</v>
      </c>
      <c r="G93" s="9">
        <f>E93</f>
        <v>61.966000000000001</v>
      </c>
      <c r="H93" s="9">
        <f t="shared" si="5"/>
        <v>0</v>
      </c>
      <c r="I93" s="10">
        <f t="shared" si="6"/>
        <v>1</v>
      </c>
      <c r="J93" s="17">
        <f t="shared" si="8"/>
        <v>6003.2660799999994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326</v>
      </c>
      <c r="C94" s="9">
        <v>186</v>
      </c>
      <c r="D94" s="9">
        <v>16.149999999999999</v>
      </c>
      <c r="E94" s="9">
        <v>345.50400000000002</v>
      </c>
      <c r="F94" s="9" t="s">
        <v>10</v>
      </c>
      <c r="G94" s="9">
        <f>E94</f>
        <v>345.50400000000002</v>
      </c>
      <c r="H94" s="9">
        <f t="shared" si="5"/>
        <v>0</v>
      </c>
      <c r="I94" s="10">
        <f t="shared" si="6"/>
        <v>1</v>
      </c>
      <c r="J94" s="17">
        <f t="shared" si="8"/>
        <v>5579.8895999999995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327</v>
      </c>
      <c r="C95" s="9">
        <v>190</v>
      </c>
      <c r="D95" s="9">
        <v>32.292000000000002</v>
      </c>
      <c r="E95" s="9">
        <v>345.50400000000002</v>
      </c>
      <c r="F95" s="9" t="s">
        <v>10</v>
      </c>
      <c r="G95" s="9">
        <v>0</v>
      </c>
      <c r="H95" s="9">
        <f t="shared" si="5"/>
        <v>345.50400000000002</v>
      </c>
      <c r="I95" s="10">
        <f t="shared" si="6"/>
        <v>0</v>
      </c>
      <c r="J95" s="17">
        <f t="shared" si="8"/>
        <v>0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58.07</v>
      </c>
      <c r="F96" s="9" t="s">
        <v>10</v>
      </c>
      <c r="G96" s="9">
        <f t="shared" ref="G96:G98" si="10">E96</f>
        <v>58.07</v>
      </c>
      <c r="H96" s="9">
        <f t="shared" si="5"/>
        <v>0</v>
      </c>
      <c r="I96" s="10">
        <f t="shared" si="6"/>
        <v>1</v>
      </c>
      <c r="J96" s="17">
        <f t="shared" si="8"/>
        <v>937.83049999999992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524.43299999999999</v>
      </c>
      <c r="F97" s="9" t="s">
        <v>10</v>
      </c>
      <c r="G97" s="9">
        <f t="shared" si="10"/>
        <v>524.43299999999999</v>
      </c>
      <c r="H97" s="9">
        <f t="shared" si="5"/>
        <v>0</v>
      </c>
      <c r="I97" s="10">
        <f t="shared" si="6"/>
        <v>1</v>
      </c>
      <c r="J97" s="17">
        <f t="shared" si="8"/>
        <v>25402.485654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535.5</v>
      </c>
      <c r="F98" s="9" t="s">
        <v>10</v>
      </c>
      <c r="G98" s="9">
        <f t="shared" si="10"/>
        <v>535.5</v>
      </c>
      <c r="H98" s="9">
        <f t="shared" si="5"/>
        <v>0</v>
      </c>
      <c r="I98" s="10">
        <f t="shared" si="6"/>
        <v>1</v>
      </c>
      <c r="J98" s="17">
        <f t="shared" si="8"/>
        <v>8648.3249999999989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541.24900000000002</v>
      </c>
      <c r="F99" s="9" t="s">
        <v>10</v>
      </c>
      <c r="G99" s="9">
        <v>0</v>
      </c>
      <c r="H99" s="9">
        <f t="shared" si="5"/>
        <v>541.24900000000002</v>
      </c>
      <c r="I99" s="10">
        <f t="shared" si="6"/>
        <v>0</v>
      </c>
      <c r="J99" s="17">
        <f t="shared" si="8"/>
        <v>0</v>
      </c>
      <c r="K99" s="16"/>
      <c r="L99" s="17">
        <f t="shared" si="7"/>
        <v>0</v>
      </c>
    </row>
    <row r="100" spans="1:12" x14ac:dyDescent="0.25">
      <c r="A100" s="15" t="s">
        <v>333</v>
      </c>
      <c r="B100" s="15" t="s">
        <v>173</v>
      </c>
      <c r="C100" s="9">
        <v>215</v>
      </c>
      <c r="D100" s="9">
        <v>301.392</v>
      </c>
      <c r="E100" s="9">
        <v>19.14</v>
      </c>
      <c r="F100" s="9" t="s">
        <v>10</v>
      </c>
      <c r="G100" s="9">
        <v>0</v>
      </c>
      <c r="H100" s="9">
        <f t="shared" si="5"/>
        <v>19.14</v>
      </c>
      <c r="I100" s="10">
        <f t="shared" si="6"/>
        <v>0</v>
      </c>
      <c r="J100" s="17">
        <f t="shared" si="8"/>
        <v>0</v>
      </c>
      <c r="K100" s="16">
        <v>0.85</v>
      </c>
      <c r="L100" s="17">
        <f t="shared" si="7"/>
        <v>4903.3464480000002</v>
      </c>
    </row>
    <row r="101" spans="1:12" x14ac:dyDescent="0.25">
      <c r="A101" s="15" t="s">
        <v>333</v>
      </c>
      <c r="B101" s="15" t="s">
        <v>232</v>
      </c>
      <c r="C101" s="9">
        <v>217</v>
      </c>
      <c r="D101" s="9">
        <v>450</v>
      </c>
      <c r="E101" s="9">
        <v>2</v>
      </c>
      <c r="F101" s="9" t="s">
        <v>13</v>
      </c>
      <c r="G101" s="9">
        <v>0</v>
      </c>
      <c r="H101" s="9">
        <f t="shared" si="5"/>
        <v>2</v>
      </c>
      <c r="I101" s="10">
        <f t="shared" si="6"/>
        <v>0</v>
      </c>
      <c r="J101" s="17">
        <f t="shared" si="8"/>
        <v>0</v>
      </c>
      <c r="K101" s="16"/>
      <c r="L101" s="17">
        <f t="shared" si="7"/>
        <v>0</v>
      </c>
    </row>
    <row r="102" spans="1:12" x14ac:dyDescent="0.25">
      <c r="A102" s="15" t="s">
        <v>333</v>
      </c>
      <c r="B102" s="15" t="s">
        <v>174</v>
      </c>
      <c r="C102" s="9">
        <v>218</v>
      </c>
      <c r="D102" s="9">
        <v>350</v>
      </c>
      <c r="E102" s="9">
        <v>15</v>
      </c>
      <c r="F102" s="9" t="s">
        <v>13</v>
      </c>
      <c r="G102" s="9">
        <v>0</v>
      </c>
      <c r="H102" s="9">
        <f t="shared" si="5"/>
        <v>15</v>
      </c>
      <c r="I102" s="10">
        <f t="shared" si="6"/>
        <v>0</v>
      </c>
      <c r="J102" s="17">
        <f t="shared" si="8"/>
        <v>0</v>
      </c>
      <c r="K102" s="16">
        <v>1</v>
      </c>
      <c r="L102" s="17">
        <f t="shared" si="7"/>
        <v>5250</v>
      </c>
    </row>
    <row r="103" spans="1:12" ht="30" x14ac:dyDescent="0.25">
      <c r="A103" s="15" t="s">
        <v>333</v>
      </c>
      <c r="B103" s="15" t="s">
        <v>175</v>
      </c>
      <c r="C103" s="9">
        <v>219</v>
      </c>
      <c r="D103" s="9">
        <v>82</v>
      </c>
      <c r="E103" s="9">
        <v>41.16</v>
      </c>
      <c r="F103" s="9" t="s">
        <v>19</v>
      </c>
      <c r="G103" s="9">
        <v>0</v>
      </c>
      <c r="H103" s="9">
        <f t="shared" si="5"/>
        <v>41.16</v>
      </c>
      <c r="I103" s="10">
        <f t="shared" si="6"/>
        <v>0</v>
      </c>
      <c r="J103" s="17">
        <f t="shared" si="8"/>
        <v>0</v>
      </c>
      <c r="K103" s="16">
        <v>0.85</v>
      </c>
      <c r="L103" s="17">
        <f t="shared" si="7"/>
        <v>2868.8519999999999</v>
      </c>
    </row>
    <row r="104" spans="1:12" ht="30" x14ac:dyDescent="0.25">
      <c r="A104" s="15" t="s">
        <v>333</v>
      </c>
      <c r="B104" s="15" t="s">
        <v>176</v>
      </c>
      <c r="C104" s="9">
        <v>220</v>
      </c>
      <c r="D104" s="9">
        <v>32.799999999999997</v>
      </c>
      <c r="E104" s="9">
        <v>98.781000000000006</v>
      </c>
      <c r="F104" s="9" t="s">
        <v>19</v>
      </c>
      <c r="G104" s="9">
        <v>0</v>
      </c>
      <c r="H104" s="9">
        <f t="shared" si="5"/>
        <v>98.781000000000006</v>
      </c>
      <c r="I104" s="10">
        <f t="shared" si="6"/>
        <v>0</v>
      </c>
      <c r="J104" s="17">
        <f t="shared" si="8"/>
        <v>0</v>
      </c>
      <c r="K104" s="16">
        <v>0.85</v>
      </c>
      <c r="L104" s="17">
        <f t="shared" si="7"/>
        <v>2754.0142799999999</v>
      </c>
    </row>
    <row r="105" spans="1:12" ht="30" x14ac:dyDescent="0.25">
      <c r="A105" s="15" t="s">
        <v>333</v>
      </c>
      <c r="B105" s="15" t="s">
        <v>177</v>
      </c>
      <c r="C105" s="9">
        <v>221</v>
      </c>
      <c r="D105" s="9">
        <v>131.19999999999999</v>
      </c>
      <c r="E105" s="9">
        <v>26.83</v>
      </c>
      <c r="F105" s="9" t="s">
        <v>19</v>
      </c>
      <c r="G105" s="9">
        <v>0</v>
      </c>
      <c r="H105" s="9">
        <f t="shared" si="5"/>
        <v>26.83</v>
      </c>
      <c r="I105" s="10">
        <f t="shared" si="6"/>
        <v>0</v>
      </c>
      <c r="J105" s="17">
        <f t="shared" si="8"/>
        <v>0</v>
      </c>
      <c r="K105" s="16">
        <v>0.85</v>
      </c>
      <c r="L105" s="17">
        <f t="shared" si="7"/>
        <v>2992.0815999999995</v>
      </c>
    </row>
    <row r="106" spans="1:12" x14ac:dyDescent="0.25">
      <c r="A106" s="15" t="s">
        <v>333</v>
      </c>
      <c r="B106" s="15" t="s">
        <v>178</v>
      </c>
      <c r="C106" s="9">
        <v>222</v>
      </c>
      <c r="D106" s="9">
        <v>1000</v>
      </c>
      <c r="E106" s="9">
        <v>3</v>
      </c>
      <c r="F106" s="9" t="s">
        <v>13</v>
      </c>
      <c r="G106" s="9">
        <v>0</v>
      </c>
      <c r="H106" s="9">
        <f t="shared" si="5"/>
        <v>3</v>
      </c>
      <c r="I106" s="10">
        <f t="shared" si="6"/>
        <v>0</v>
      </c>
      <c r="J106" s="17">
        <f t="shared" si="8"/>
        <v>0</v>
      </c>
      <c r="K106" s="16"/>
      <c r="L106" s="17">
        <f t="shared" si="7"/>
        <v>0</v>
      </c>
    </row>
    <row r="107" spans="1:12" x14ac:dyDescent="0.25">
      <c r="A107" s="15" t="s">
        <v>333</v>
      </c>
      <c r="B107" s="15" t="s">
        <v>179</v>
      </c>
      <c r="C107" s="9">
        <v>224</v>
      </c>
      <c r="D107" s="9">
        <v>183</v>
      </c>
      <c r="E107" s="9">
        <v>51.41</v>
      </c>
      <c r="F107" s="9" t="s">
        <v>10</v>
      </c>
      <c r="G107" s="9">
        <v>0</v>
      </c>
      <c r="H107" s="9">
        <f t="shared" si="5"/>
        <v>51.41</v>
      </c>
      <c r="I107" s="10">
        <f t="shared" si="6"/>
        <v>0</v>
      </c>
      <c r="J107" s="17">
        <f t="shared" si="8"/>
        <v>0</v>
      </c>
      <c r="K107" s="16">
        <v>1</v>
      </c>
      <c r="L107" s="17">
        <f t="shared" si="7"/>
        <v>9408.0299999999988</v>
      </c>
    </row>
    <row r="108" spans="1:12" x14ac:dyDescent="0.25">
      <c r="A108" s="15" t="s">
        <v>333</v>
      </c>
      <c r="B108" s="15" t="s">
        <v>180</v>
      </c>
      <c r="C108" s="9">
        <v>225</v>
      </c>
      <c r="D108" s="9">
        <v>49.2</v>
      </c>
      <c r="E108" s="9">
        <v>62.857999999999997</v>
      </c>
      <c r="F108" s="9" t="s">
        <v>19</v>
      </c>
      <c r="G108" s="9">
        <v>0</v>
      </c>
      <c r="H108" s="9">
        <f t="shared" si="5"/>
        <v>62.857999999999997</v>
      </c>
      <c r="I108" s="10">
        <f t="shared" si="6"/>
        <v>0</v>
      </c>
      <c r="J108" s="17">
        <f t="shared" si="8"/>
        <v>0</v>
      </c>
      <c r="K108" s="16">
        <v>0.95</v>
      </c>
      <c r="L108" s="17">
        <f t="shared" si="7"/>
        <v>2937.9829199999999</v>
      </c>
    </row>
    <row r="109" spans="1:12" x14ac:dyDescent="0.25">
      <c r="A109" s="15" t="s">
        <v>333</v>
      </c>
      <c r="B109" s="15" t="s">
        <v>181</v>
      </c>
      <c r="C109" s="9">
        <v>226</v>
      </c>
      <c r="D109" s="9">
        <v>183</v>
      </c>
      <c r="E109" s="9">
        <v>46.722999999999999</v>
      </c>
      <c r="F109" s="9" t="s">
        <v>10</v>
      </c>
      <c r="G109" s="9">
        <v>0</v>
      </c>
      <c r="H109" s="9">
        <f t="shared" si="5"/>
        <v>46.722999999999999</v>
      </c>
      <c r="I109" s="10">
        <f t="shared" si="6"/>
        <v>0</v>
      </c>
      <c r="J109" s="17">
        <f t="shared" si="8"/>
        <v>0</v>
      </c>
      <c r="K109" s="16">
        <v>1</v>
      </c>
      <c r="L109" s="17">
        <f t="shared" si="7"/>
        <v>8550.3089999999993</v>
      </c>
    </row>
    <row r="110" spans="1:12" x14ac:dyDescent="0.25">
      <c r="A110" s="15" t="s">
        <v>333</v>
      </c>
      <c r="B110" s="15" t="s">
        <v>182</v>
      </c>
      <c r="C110" s="9">
        <v>227</v>
      </c>
      <c r="D110" s="9">
        <v>49.2</v>
      </c>
      <c r="E110" s="9">
        <v>56.844999999999999</v>
      </c>
      <c r="F110" s="9" t="s">
        <v>19</v>
      </c>
      <c r="G110" s="9">
        <v>0</v>
      </c>
      <c r="H110" s="9">
        <f t="shared" si="5"/>
        <v>56.844999999999999</v>
      </c>
      <c r="I110" s="10">
        <f t="shared" si="6"/>
        <v>0</v>
      </c>
      <c r="J110" s="17">
        <f t="shared" si="8"/>
        <v>0</v>
      </c>
      <c r="K110" s="16">
        <v>0.95</v>
      </c>
      <c r="L110" s="17">
        <f t="shared" si="7"/>
        <v>2656.9352999999996</v>
      </c>
    </row>
    <row r="111" spans="1:12" x14ac:dyDescent="0.25">
      <c r="A111" s="15" t="s">
        <v>333</v>
      </c>
      <c r="B111" s="15" t="s">
        <v>183</v>
      </c>
      <c r="C111" s="9">
        <v>228</v>
      </c>
      <c r="D111" s="9">
        <v>183</v>
      </c>
      <c r="E111" s="9">
        <v>2.67</v>
      </c>
      <c r="F111" s="9" t="s">
        <v>10</v>
      </c>
      <c r="G111" s="9">
        <v>0</v>
      </c>
      <c r="H111" s="9">
        <f t="shared" si="5"/>
        <v>2.67</v>
      </c>
      <c r="I111" s="10">
        <f t="shared" si="6"/>
        <v>0</v>
      </c>
      <c r="J111" s="17">
        <f t="shared" si="8"/>
        <v>0</v>
      </c>
      <c r="K111" s="16">
        <v>1</v>
      </c>
      <c r="L111" s="17">
        <f t="shared" si="7"/>
        <v>488.61</v>
      </c>
    </row>
    <row r="112" spans="1:12" x14ac:dyDescent="0.25">
      <c r="A112" s="15" t="s">
        <v>333</v>
      </c>
      <c r="B112" s="15" t="s">
        <v>184</v>
      </c>
      <c r="C112" s="9">
        <v>229</v>
      </c>
      <c r="D112" s="9">
        <v>49.2</v>
      </c>
      <c r="E112" s="9">
        <v>4.67</v>
      </c>
      <c r="F112" s="9" t="s">
        <v>19</v>
      </c>
      <c r="G112" s="9">
        <v>0</v>
      </c>
      <c r="H112" s="9">
        <f t="shared" si="5"/>
        <v>4.67</v>
      </c>
      <c r="I112" s="10">
        <f t="shared" si="6"/>
        <v>0</v>
      </c>
      <c r="J112" s="17">
        <f t="shared" si="8"/>
        <v>0</v>
      </c>
      <c r="K112" s="16">
        <v>0.95</v>
      </c>
      <c r="L112" s="17">
        <f t="shared" si="7"/>
        <v>218.2758</v>
      </c>
    </row>
    <row r="113" spans="1:12" x14ac:dyDescent="0.25">
      <c r="A113" s="15" t="s">
        <v>333</v>
      </c>
      <c r="B113" s="15" t="s">
        <v>185</v>
      </c>
      <c r="C113" s="9">
        <v>230</v>
      </c>
      <c r="D113" s="9">
        <v>183</v>
      </c>
      <c r="E113" s="9">
        <v>8.92</v>
      </c>
      <c r="F113" s="9" t="s">
        <v>10</v>
      </c>
      <c r="G113" s="9">
        <v>0</v>
      </c>
      <c r="H113" s="9">
        <f t="shared" si="5"/>
        <v>8.92</v>
      </c>
      <c r="I113" s="10">
        <f t="shared" si="6"/>
        <v>0</v>
      </c>
      <c r="J113" s="17">
        <f t="shared" si="8"/>
        <v>0</v>
      </c>
      <c r="K113" s="16"/>
      <c r="L113" s="17">
        <f t="shared" si="7"/>
        <v>0</v>
      </c>
    </row>
    <row r="114" spans="1:12" x14ac:dyDescent="0.25">
      <c r="A114" s="15" t="s">
        <v>333</v>
      </c>
      <c r="B114" s="15" t="s">
        <v>186</v>
      </c>
      <c r="C114" s="9">
        <v>231</v>
      </c>
      <c r="D114" s="9">
        <v>49.2</v>
      </c>
      <c r="E114" s="9">
        <v>19.18</v>
      </c>
      <c r="F114" s="9" t="s">
        <v>19</v>
      </c>
      <c r="G114" s="9">
        <v>0</v>
      </c>
      <c r="H114" s="9">
        <f t="shared" si="5"/>
        <v>19.18</v>
      </c>
      <c r="I114" s="10">
        <f t="shared" si="6"/>
        <v>0</v>
      </c>
      <c r="J114" s="17">
        <f t="shared" si="8"/>
        <v>0</v>
      </c>
      <c r="K114" s="16"/>
      <c r="L114" s="17">
        <f t="shared" si="7"/>
        <v>0</v>
      </c>
    </row>
    <row r="115" spans="1:12" x14ac:dyDescent="0.25">
      <c r="A115" s="15" t="s">
        <v>333</v>
      </c>
      <c r="B115" s="15" t="s">
        <v>187</v>
      </c>
      <c r="C115" s="9">
        <v>232</v>
      </c>
      <c r="D115" s="9">
        <v>183</v>
      </c>
      <c r="E115" s="9">
        <v>5.5590000000000002</v>
      </c>
      <c r="F115" s="9" t="s">
        <v>10</v>
      </c>
      <c r="G115" s="9">
        <v>0</v>
      </c>
      <c r="H115" s="9">
        <f t="shared" si="5"/>
        <v>5.5590000000000002</v>
      </c>
      <c r="I115" s="10">
        <f t="shared" si="6"/>
        <v>0</v>
      </c>
      <c r="J115" s="17">
        <f t="shared" si="8"/>
        <v>0</v>
      </c>
      <c r="K115" s="16">
        <v>1</v>
      </c>
      <c r="L115" s="17">
        <f t="shared" si="7"/>
        <v>1017.297</v>
      </c>
    </row>
    <row r="116" spans="1:12" x14ac:dyDescent="0.25">
      <c r="A116" s="15" t="s">
        <v>333</v>
      </c>
      <c r="B116" s="15" t="s">
        <v>188</v>
      </c>
      <c r="C116" s="9">
        <v>233</v>
      </c>
      <c r="D116" s="9">
        <v>49.2</v>
      </c>
      <c r="E116" s="9">
        <v>10.683999999999999</v>
      </c>
      <c r="F116" s="9" t="s">
        <v>19</v>
      </c>
      <c r="G116" s="9">
        <v>0</v>
      </c>
      <c r="H116" s="9">
        <f t="shared" si="5"/>
        <v>10.683999999999999</v>
      </c>
      <c r="I116" s="10">
        <f t="shared" si="6"/>
        <v>0</v>
      </c>
      <c r="J116" s="17">
        <f t="shared" si="8"/>
        <v>0</v>
      </c>
      <c r="K116" s="16">
        <v>1</v>
      </c>
      <c r="L116" s="17">
        <f t="shared" si="7"/>
        <v>525.65279999999996</v>
      </c>
    </row>
    <row r="117" spans="1:12" x14ac:dyDescent="0.25">
      <c r="A117" s="15" t="s">
        <v>333</v>
      </c>
      <c r="B117" s="15" t="s">
        <v>189</v>
      </c>
      <c r="C117" s="9">
        <v>234</v>
      </c>
      <c r="D117" s="9">
        <v>183</v>
      </c>
      <c r="E117" s="9">
        <v>15.42</v>
      </c>
      <c r="F117" s="9" t="s">
        <v>10</v>
      </c>
      <c r="G117" s="9">
        <v>0</v>
      </c>
      <c r="H117" s="9">
        <f t="shared" si="5"/>
        <v>15.42</v>
      </c>
      <c r="I117" s="10">
        <f t="shared" si="6"/>
        <v>0</v>
      </c>
      <c r="J117" s="17">
        <f t="shared" si="8"/>
        <v>0</v>
      </c>
      <c r="K117" s="16"/>
      <c r="L117" s="17">
        <f t="shared" si="7"/>
        <v>0</v>
      </c>
    </row>
    <row r="118" spans="1:12" x14ac:dyDescent="0.25">
      <c r="A118" s="15" t="s">
        <v>333</v>
      </c>
      <c r="B118" s="15" t="s">
        <v>190</v>
      </c>
      <c r="C118" s="9">
        <v>235</v>
      </c>
      <c r="D118" s="9">
        <v>2.5</v>
      </c>
      <c r="E118" s="9">
        <v>1085</v>
      </c>
      <c r="F118" s="9" t="s">
        <v>23</v>
      </c>
      <c r="G118" s="9">
        <v>0</v>
      </c>
      <c r="H118" s="9">
        <f t="shared" si="5"/>
        <v>1085</v>
      </c>
      <c r="I118" s="10">
        <f t="shared" si="6"/>
        <v>0</v>
      </c>
      <c r="J118" s="17">
        <f t="shared" si="8"/>
        <v>0</v>
      </c>
      <c r="K118" s="16">
        <v>1</v>
      </c>
      <c r="L118" s="17">
        <f t="shared" si="7"/>
        <v>2712.5</v>
      </c>
    </row>
    <row r="119" spans="1:12" ht="30" x14ac:dyDescent="0.25">
      <c r="A119" s="15" t="s">
        <v>333</v>
      </c>
      <c r="B119" s="15" t="s">
        <v>191</v>
      </c>
      <c r="C119" s="9">
        <v>237</v>
      </c>
      <c r="D119" s="9">
        <v>183</v>
      </c>
      <c r="E119" s="9">
        <v>3.8</v>
      </c>
      <c r="F119" s="9" t="s">
        <v>10</v>
      </c>
      <c r="G119" s="9">
        <v>0</v>
      </c>
      <c r="H119" s="9">
        <f t="shared" si="5"/>
        <v>3.8</v>
      </c>
      <c r="I119" s="10">
        <f t="shared" si="6"/>
        <v>0</v>
      </c>
      <c r="J119" s="17">
        <f t="shared" si="8"/>
        <v>0</v>
      </c>
      <c r="K119" s="16">
        <v>1</v>
      </c>
      <c r="L119" s="17">
        <f t="shared" si="7"/>
        <v>695.4</v>
      </c>
    </row>
    <row r="120" spans="1:12" x14ac:dyDescent="0.25">
      <c r="A120" s="15" t="s">
        <v>333</v>
      </c>
      <c r="B120" s="15" t="s">
        <v>192</v>
      </c>
      <c r="C120" s="9">
        <v>238</v>
      </c>
      <c r="D120" s="9">
        <v>183</v>
      </c>
      <c r="E120" s="9">
        <v>17.504999999999999</v>
      </c>
      <c r="F120" s="9" t="s">
        <v>10</v>
      </c>
      <c r="G120" s="9">
        <v>0</v>
      </c>
      <c r="H120" s="9">
        <f t="shared" si="5"/>
        <v>17.504999999999999</v>
      </c>
      <c r="I120" s="10">
        <f t="shared" si="6"/>
        <v>0</v>
      </c>
      <c r="J120" s="17">
        <f t="shared" si="8"/>
        <v>0</v>
      </c>
      <c r="K120" s="16">
        <v>0.8</v>
      </c>
      <c r="L120" s="17">
        <f t="shared" si="7"/>
        <v>2562.732</v>
      </c>
    </row>
    <row r="121" spans="1:12" x14ac:dyDescent="0.25">
      <c r="A121" s="15" t="s">
        <v>333</v>
      </c>
      <c r="B121" s="15" t="s">
        <v>193</v>
      </c>
      <c r="C121" s="9">
        <v>239</v>
      </c>
      <c r="D121" s="9">
        <v>183</v>
      </c>
      <c r="E121" s="9">
        <v>7.4950000000000001</v>
      </c>
      <c r="F121" s="9" t="s">
        <v>10</v>
      </c>
      <c r="G121" s="9">
        <v>0</v>
      </c>
      <c r="H121" s="9">
        <f t="shared" si="5"/>
        <v>7.4950000000000001</v>
      </c>
      <c r="I121" s="10">
        <f t="shared" si="6"/>
        <v>0</v>
      </c>
      <c r="J121" s="17">
        <f t="shared" si="8"/>
        <v>0</v>
      </c>
      <c r="K121" s="16"/>
      <c r="L121" s="17">
        <f t="shared" si="7"/>
        <v>0</v>
      </c>
    </row>
    <row r="122" spans="1:12" x14ac:dyDescent="0.25">
      <c r="A122" s="15" t="s">
        <v>333</v>
      </c>
      <c r="B122" s="15" t="s">
        <v>194</v>
      </c>
      <c r="C122" s="9">
        <v>240</v>
      </c>
      <c r="D122" s="9">
        <v>183</v>
      </c>
      <c r="E122" s="9">
        <v>35.082000000000001</v>
      </c>
      <c r="F122" s="9" t="s">
        <v>10</v>
      </c>
      <c r="G122" s="9">
        <v>0</v>
      </c>
      <c r="H122" s="9">
        <f t="shared" si="5"/>
        <v>35.082000000000001</v>
      </c>
      <c r="I122" s="10">
        <f t="shared" si="6"/>
        <v>0</v>
      </c>
      <c r="J122" s="17">
        <f t="shared" si="8"/>
        <v>0</v>
      </c>
      <c r="K122" s="16"/>
      <c r="L122" s="17">
        <f t="shared" si="7"/>
        <v>0</v>
      </c>
    </row>
    <row r="123" spans="1:12" x14ac:dyDescent="0.25">
      <c r="A123" s="9" t="s">
        <v>18</v>
      </c>
      <c r="B123" s="29" t="s">
        <v>196</v>
      </c>
      <c r="C123" s="9">
        <v>246</v>
      </c>
      <c r="D123" s="9">
        <v>15500</v>
      </c>
      <c r="E123" s="9">
        <v>1</v>
      </c>
      <c r="F123" s="9" t="s">
        <v>12</v>
      </c>
      <c r="G123" s="9">
        <v>0</v>
      </c>
      <c r="H123" s="9">
        <f t="shared" si="5"/>
        <v>1</v>
      </c>
      <c r="I123" s="10">
        <f t="shared" si="6"/>
        <v>0</v>
      </c>
      <c r="J123" s="17">
        <f t="shared" si="8"/>
        <v>0</v>
      </c>
      <c r="K123" s="16"/>
      <c r="L123" s="17">
        <f t="shared" si="7"/>
        <v>0</v>
      </c>
    </row>
    <row r="124" spans="1:12" x14ac:dyDescent="0.25">
      <c r="A124" s="9" t="s">
        <v>18</v>
      </c>
      <c r="B124" s="29" t="s">
        <v>273</v>
      </c>
      <c r="C124" s="9">
        <v>247</v>
      </c>
      <c r="D124" s="9">
        <v>600</v>
      </c>
      <c r="E124" s="9">
        <v>1</v>
      </c>
      <c r="F124" s="9" t="s">
        <v>13</v>
      </c>
      <c r="G124" s="9">
        <v>0</v>
      </c>
      <c r="H124" s="9">
        <f t="shared" si="5"/>
        <v>1</v>
      </c>
      <c r="I124" s="10">
        <f t="shared" ref="I124" si="11">(G124/E124)</f>
        <v>0</v>
      </c>
      <c r="J124" s="18">
        <f t="shared" ref="J124" si="12">D124*E124*I124</f>
        <v>0</v>
      </c>
      <c r="K124" s="10">
        <v>1</v>
      </c>
      <c r="L124" s="18">
        <f t="shared" si="7"/>
        <v>600</v>
      </c>
    </row>
    <row r="125" spans="1:12" x14ac:dyDescent="0.25">
      <c r="A125" s="9" t="s">
        <v>18</v>
      </c>
      <c r="B125" s="29" t="s">
        <v>197</v>
      </c>
      <c r="C125" s="9">
        <v>248</v>
      </c>
      <c r="D125" s="9">
        <v>2000</v>
      </c>
      <c r="E125" s="9">
        <v>1</v>
      </c>
      <c r="F125" s="9" t="s">
        <v>12</v>
      </c>
      <c r="G125" s="9">
        <v>0</v>
      </c>
      <c r="H125" s="9">
        <f t="shared" si="5"/>
        <v>1</v>
      </c>
      <c r="I125" s="10">
        <f t="shared" si="6"/>
        <v>0</v>
      </c>
      <c r="J125" s="17">
        <f t="shared" si="8"/>
        <v>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198</v>
      </c>
      <c r="C126" s="9">
        <v>250</v>
      </c>
      <c r="D126" s="9">
        <v>9000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8"/>
        <v>9000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199</v>
      </c>
      <c r="C127" s="9">
        <v>251</v>
      </c>
      <c r="D127" s="9">
        <v>6000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6"/>
        <v>1</v>
      </c>
      <c r="J127" s="17">
        <f t="shared" si="8"/>
        <v>6000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200</v>
      </c>
      <c r="C128" s="9">
        <v>253</v>
      </c>
      <c r="D128" s="9">
        <v>500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8"/>
        <v>500</v>
      </c>
      <c r="K128" s="16"/>
      <c r="L128" s="17">
        <f t="shared" si="7"/>
        <v>0</v>
      </c>
    </row>
    <row r="129" spans="1:15" x14ac:dyDescent="0.25">
      <c r="A129" s="9" t="s">
        <v>24</v>
      </c>
      <c r="B129" s="29" t="s">
        <v>25</v>
      </c>
      <c r="C129" s="9">
        <v>254</v>
      </c>
      <c r="D129" s="9">
        <v>4000</v>
      </c>
      <c r="E129" s="9">
        <v>1</v>
      </c>
      <c r="F129" s="9" t="s">
        <v>12</v>
      </c>
      <c r="G129" s="9">
        <v>1</v>
      </c>
      <c r="H129" s="9">
        <f t="shared" si="5"/>
        <v>0</v>
      </c>
      <c r="I129" s="10">
        <f t="shared" si="6"/>
        <v>1</v>
      </c>
      <c r="J129" s="17">
        <f t="shared" si="8"/>
        <v>4000</v>
      </c>
      <c r="K129" s="16"/>
      <c r="L129" s="17">
        <f t="shared" si="7"/>
        <v>0</v>
      </c>
    </row>
    <row r="130" spans="1:15" x14ac:dyDescent="0.25">
      <c r="A130" s="9" t="s">
        <v>24</v>
      </c>
      <c r="B130" s="29" t="s">
        <v>201</v>
      </c>
      <c r="C130" s="9">
        <v>255</v>
      </c>
      <c r="D130" s="9">
        <v>6000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8"/>
        <v>0</v>
      </c>
      <c r="K130" s="16"/>
      <c r="L130" s="17">
        <f t="shared" si="7"/>
        <v>0</v>
      </c>
    </row>
    <row r="131" spans="1:15" x14ac:dyDescent="0.25">
      <c r="A131" s="9" t="s">
        <v>24</v>
      </c>
      <c r="B131" s="29" t="s">
        <v>202</v>
      </c>
      <c r="C131" s="9">
        <v>257</v>
      </c>
      <c r="D131" s="9">
        <v>1800</v>
      </c>
      <c r="E131" s="9">
        <v>1</v>
      </c>
      <c r="F131" s="9" t="s">
        <v>12</v>
      </c>
      <c r="G131" s="9">
        <v>1</v>
      </c>
      <c r="H131" s="9">
        <f t="shared" si="5"/>
        <v>0</v>
      </c>
      <c r="I131" s="10">
        <f t="shared" si="6"/>
        <v>1</v>
      </c>
      <c r="J131" s="17">
        <f t="shared" si="8"/>
        <v>1800</v>
      </c>
      <c r="K131" s="16"/>
      <c r="L131" s="17">
        <f t="shared" si="7"/>
        <v>0</v>
      </c>
    </row>
    <row r="132" spans="1:15" x14ac:dyDescent="0.25">
      <c r="A132" s="9" t="s">
        <v>24</v>
      </c>
      <c r="B132" s="29" t="s">
        <v>203</v>
      </c>
      <c r="C132" s="9">
        <v>258</v>
      </c>
      <c r="D132" s="9">
        <v>2000</v>
      </c>
      <c r="E132" s="9">
        <v>1</v>
      </c>
      <c r="F132" s="9" t="s">
        <v>12</v>
      </c>
      <c r="G132" s="9">
        <v>0</v>
      </c>
      <c r="H132" s="9">
        <f t="shared" si="5"/>
        <v>1</v>
      </c>
      <c r="I132" s="10">
        <f t="shared" si="6"/>
        <v>0</v>
      </c>
      <c r="J132" s="17">
        <f t="shared" si="8"/>
        <v>0</v>
      </c>
      <c r="K132" s="16"/>
      <c r="L132" s="17">
        <f t="shared" si="7"/>
        <v>0</v>
      </c>
    </row>
    <row r="133" spans="1:15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si="5"/>
        <v>0</v>
      </c>
      <c r="I133" s="10">
        <f t="shared" si="6"/>
        <v>1</v>
      </c>
      <c r="J133" s="17">
        <f t="shared" si="8"/>
        <v>12000</v>
      </c>
      <c r="K133" s="16"/>
      <c r="L133" s="17">
        <f t="shared" si="7"/>
        <v>0</v>
      </c>
    </row>
    <row r="134" spans="1:15" x14ac:dyDescent="0.25">
      <c r="A134" s="9" t="s">
        <v>17</v>
      </c>
      <c r="B134" s="29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0</v>
      </c>
      <c r="H134" s="9">
        <f t="shared" si="5"/>
        <v>1</v>
      </c>
      <c r="I134" s="10">
        <f t="shared" si="6"/>
        <v>0</v>
      </c>
      <c r="J134" s="17">
        <f t="shared" si="8"/>
        <v>0</v>
      </c>
      <c r="K134" s="16">
        <v>1</v>
      </c>
      <c r="L134" s="17">
        <f t="shared" si="7"/>
        <v>350</v>
      </c>
    </row>
    <row r="135" spans="1:15" x14ac:dyDescent="0.25">
      <c r="A135" s="9" t="s">
        <v>30</v>
      </c>
      <c r="B135" s="29" t="s">
        <v>214</v>
      </c>
      <c r="C135" s="9">
        <v>277</v>
      </c>
      <c r="D135" s="9">
        <v>34</v>
      </c>
      <c r="E135" s="9">
        <v>76.528999999999996</v>
      </c>
      <c r="F135" s="9" t="s">
        <v>31</v>
      </c>
      <c r="G135" s="9">
        <v>0</v>
      </c>
      <c r="H135" s="9">
        <f t="shared" si="5"/>
        <v>76.528999999999996</v>
      </c>
      <c r="I135" s="10">
        <f t="shared" si="6"/>
        <v>0</v>
      </c>
      <c r="J135" s="17">
        <f t="shared" si="8"/>
        <v>0</v>
      </c>
      <c r="K135" s="16"/>
      <c r="L135" s="17">
        <f t="shared" si="7"/>
        <v>0</v>
      </c>
    </row>
    <row r="136" spans="1:15" x14ac:dyDescent="0.25">
      <c r="A136" s="9" t="s">
        <v>30</v>
      </c>
      <c r="B136" s="29" t="s">
        <v>215</v>
      </c>
      <c r="C136" s="9">
        <v>278</v>
      </c>
      <c r="D136" s="9">
        <v>77</v>
      </c>
      <c r="E136" s="9">
        <v>29.302600000000002</v>
      </c>
      <c r="F136" s="9" t="s">
        <v>31</v>
      </c>
      <c r="G136" s="9">
        <v>29.3</v>
      </c>
      <c r="H136" s="9">
        <f t="shared" si="5"/>
        <v>2.6000000000010459E-3</v>
      </c>
      <c r="I136" s="10">
        <f t="shared" si="6"/>
        <v>0.99991127067222696</v>
      </c>
      <c r="J136" s="17">
        <f t="shared" si="8"/>
        <v>2256.1</v>
      </c>
      <c r="K136" s="16"/>
      <c r="L136" s="17">
        <f t="shared" si="7"/>
        <v>0</v>
      </c>
    </row>
    <row r="137" spans="1:15" x14ac:dyDescent="0.25">
      <c r="A137" s="9" t="s">
        <v>30</v>
      </c>
      <c r="B137" s="29" t="s">
        <v>216</v>
      </c>
      <c r="C137" s="9">
        <v>279</v>
      </c>
      <c r="D137" s="9">
        <v>23</v>
      </c>
      <c r="E137" s="9">
        <v>66</v>
      </c>
      <c r="F137" s="9" t="s">
        <v>23</v>
      </c>
      <c r="G137" s="9">
        <v>0</v>
      </c>
      <c r="H137" s="9">
        <f t="shared" si="5"/>
        <v>66</v>
      </c>
      <c r="I137" s="10">
        <f t="shared" si="6"/>
        <v>0</v>
      </c>
      <c r="J137" s="17">
        <f t="shared" si="8"/>
        <v>0</v>
      </c>
      <c r="K137" s="16"/>
      <c r="L137" s="17">
        <f t="shared" si="7"/>
        <v>0</v>
      </c>
    </row>
    <row r="138" spans="1:15" x14ac:dyDescent="0.25">
      <c r="A138" s="9" t="s">
        <v>30</v>
      </c>
      <c r="B138" s="29" t="s">
        <v>217</v>
      </c>
      <c r="C138" s="9">
        <v>280</v>
      </c>
      <c r="D138" s="9">
        <v>151</v>
      </c>
      <c r="E138" s="9">
        <v>17.375499999999999</v>
      </c>
      <c r="F138" s="9" t="s">
        <v>31</v>
      </c>
      <c r="G138" s="9">
        <v>0</v>
      </c>
      <c r="H138" s="9">
        <f t="shared" si="5"/>
        <v>17.375499999999999</v>
      </c>
      <c r="I138" s="10">
        <f t="shared" si="6"/>
        <v>0</v>
      </c>
      <c r="J138" s="17">
        <f t="shared" si="8"/>
        <v>0</v>
      </c>
      <c r="K138" s="16"/>
      <c r="L138" s="17">
        <f t="shared" si="7"/>
        <v>0</v>
      </c>
    </row>
    <row r="139" spans="1:15" x14ac:dyDescent="0.25">
      <c r="A139" s="9" t="s">
        <v>21</v>
      </c>
      <c r="B139" s="29" t="s">
        <v>219</v>
      </c>
      <c r="C139" s="9">
        <v>283</v>
      </c>
      <c r="D139" s="9">
        <v>400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8"/>
        <v>0</v>
      </c>
      <c r="K139" s="16"/>
      <c r="L139" s="17">
        <f t="shared" si="7"/>
        <v>0</v>
      </c>
    </row>
    <row r="140" spans="1:15" x14ac:dyDescent="0.25">
      <c r="A140" s="9" t="s">
        <v>24</v>
      </c>
      <c r="B140" s="29" t="s">
        <v>224</v>
      </c>
      <c r="C140" s="9">
        <v>401</v>
      </c>
      <c r="D140" s="9">
        <v>1000</v>
      </c>
      <c r="E140" s="9">
        <v>1</v>
      </c>
      <c r="F140" s="9" t="s">
        <v>12</v>
      </c>
      <c r="G140" s="9">
        <v>1</v>
      </c>
      <c r="H140" s="9">
        <f t="shared" si="5"/>
        <v>0</v>
      </c>
      <c r="I140" s="10">
        <f t="shared" si="6"/>
        <v>1</v>
      </c>
      <c r="J140" s="17">
        <f t="shared" si="8"/>
        <v>1000</v>
      </c>
      <c r="K140" s="16"/>
      <c r="L140" s="17">
        <f t="shared" si="7"/>
        <v>0</v>
      </c>
    </row>
    <row r="141" spans="1:15" x14ac:dyDescent="0.25">
      <c r="A141" s="9" t="s">
        <v>24</v>
      </c>
      <c r="B141" s="29" t="s">
        <v>225</v>
      </c>
      <c r="C141" s="9">
        <v>402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8"/>
        <v>2000</v>
      </c>
      <c r="K141" s="16"/>
      <c r="L141" s="17">
        <f t="shared" si="7"/>
        <v>0</v>
      </c>
    </row>
    <row r="142" spans="1:15" x14ac:dyDescent="0.25">
      <c r="A142" s="9" t="s">
        <v>24</v>
      </c>
      <c r="B142" s="29" t="s">
        <v>226</v>
      </c>
      <c r="C142" s="9">
        <v>403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5"/>
        <v>1</v>
      </c>
      <c r="I142" s="10">
        <f t="shared" si="6"/>
        <v>0</v>
      </c>
      <c r="J142" s="17">
        <f t="shared" si="8"/>
        <v>0</v>
      </c>
      <c r="K142" s="16"/>
      <c r="L142" s="17">
        <f t="shared" si="7"/>
        <v>0</v>
      </c>
    </row>
    <row r="143" spans="1:15" x14ac:dyDescent="0.25">
      <c r="A143" s="9" t="s">
        <v>24</v>
      </c>
      <c r="B143" s="29" t="s">
        <v>227</v>
      </c>
      <c r="C143" s="9">
        <v>404</v>
      </c>
      <c r="D143" s="9">
        <v>1000</v>
      </c>
      <c r="E143" s="9">
        <v>1</v>
      </c>
      <c r="F143" s="9" t="s">
        <v>12</v>
      </c>
      <c r="G143" s="9">
        <v>0</v>
      </c>
      <c r="H143" s="9">
        <f t="shared" si="5"/>
        <v>1</v>
      </c>
      <c r="I143" s="10">
        <f t="shared" si="6"/>
        <v>0</v>
      </c>
      <c r="J143" s="17">
        <f t="shared" si="8"/>
        <v>0</v>
      </c>
      <c r="K143" s="16"/>
      <c r="L143" s="17">
        <f t="shared" si="7"/>
        <v>0</v>
      </c>
    </row>
    <row r="144" spans="1:15" x14ac:dyDescent="0.25">
      <c r="A144" s="9" t="s">
        <v>24</v>
      </c>
      <c r="B144" s="29" t="s">
        <v>228</v>
      </c>
      <c r="C144" s="9">
        <v>405</v>
      </c>
      <c r="D144" s="9">
        <v>3000</v>
      </c>
      <c r="E144" s="9">
        <v>1</v>
      </c>
      <c r="F144" s="9" t="s">
        <v>12</v>
      </c>
      <c r="G144" s="9">
        <v>1</v>
      </c>
      <c r="H144" s="9">
        <f t="shared" si="5"/>
        <v>0</v>
      </c>
      <c r="I144" s="10">
        <f t="shared" si="6"/>
        <v>1</v>
      </c>
      <c r="J144" s="17">
        <f t="shared" si="8"/>
        <v>3000</v>
      </c>
      <c r="K144" s="16"/>
      <c r="L144" s="17">
        <f t="shared" si="7"/>
        <v>0</v>
      </c>
      <c r="O144" s="6"/>
    </row>
    <row r="145" spans="1:15" x14ac:dyDescent="0.25">
      <c r="A145" s="9" t="s">
        <v>18</v>
      </c>
      <c r="B145" s="29" t="s">
        <v>256</v>
      </c>
      <c r="C145" s="9">
        <v>413</v>
      </c>
      <c r="D145" s="9">
        <v>2500</v>
      </c>
      <c r="E145" s="9">
        <v>1</v>
      </c>
      <c r="F145" s="9" t="s">
        <v>12</v>
      </c>
      <c r="G145" s="9">
        <v>0</v>
      </c>
      <c r="H145" s="9">
        <f t="shared" si="5"/>
        <v>1</v>
      </c>
      <c r="I145" s="10">
        <f t="shared" si="6"/>
        <v>0</v>
      </c>
      <c r="J145" s="17">
        <f t="shared" si="8"/>
        <v>0</v>
      </c>
      <c r="K145" s="16"/>
      <c r="L145" s="17">
        <f t="shared" si="7"/>
        <v>0</v>
      </c>
    </row>
    <row r="146" spans="1:15" x14ac:dyDescent="0.25">
      <c r="A146" s="15" t="s">
        <v>333</v>
      </c>
      <c r="B146" s="29" t="s">
        <v>339</v>
      </c>
      <c r="C146" s="9">
        <v>436</v>
      </c>
      <c r="D146" s="9">
        <v>1071.962</v>
      </c>
      <c r="E146" s="9">
        <v>3.7210000000000001</v>
      </c>
      <c r="F146" s="9" t="s">
        <v>10</v>
      </c>
      <c r="G146" s="9">
        <v>0</v>
      </c>
      <c r="H146" s="9">
        <f t="shared" si="5"/>
        <v>3.7210000000000001</v>
      </c>
      <c r="I146" s="10">
        <f t="shared" si="6"/>
        <v>0</v>
      </c>
      <c r="J146" s="17">
        <f t="shared" si="8"/>
        <v>0</v>
      </c>
      <c r="K146" s="16"/>
      <c r="L146" s="17">
        <f t="shared" si="7"/>
        <v>0</v>
      </c>
    </row>
    <row r="147" spans="1:15" x14ac:dyDescent="0.25">
      <c r="A147" s="15" t="s">
        <v>333</v>
      </c>
      <c r="B147" s="29" t="s">
        <v>340</v>
      </c>
      <c r="C147" s="9">
        <v>442</v>
      </c>
      <c r="D147" s="9">
        <v>255.06700000000001</v>
      </c>
      <c r="E147" s="9">
        <v>15.63</v>
      </c>
      <c r="F147" s="9" t="s">
        <v>10</v>
      </c>
      <c r="G147" s="9">
        <v>0</v>
      </c>
      <c r="H147" s="9">
        <f t="shared" si="5"/>
        <v>15.63</v>
      </c>
      <c r="I147" s="10">
        <f t="shared" si="6"/>
        <v>0</v>
      </c>
      <c r="J147" s="17">
        <f t="shared" si="8"/>
        <v>0</v>
      </c>
      <c r="K147" s="16">
        <v>0.9</v>
      </c>
      <c r="L147" s="17">
        <f t="shared" si="7"/>
        <v>3588.0274890000005</v>
      </c>
    </row>
    <row r="148" spans="1:15" x14ac:dyDescent="0.25">
      <c r="A148" s="9" t="s">
        <v>21</v>
      </c>
      <c r="B148" s="29" t="s">
        <v>421</v>
      </c>
      <c r="C148" s="9">
        <v>490</v>
      </c>
      <c r="D148" s="9">
        <v>91.494</v>
      </c>
      <c r="E148" s="9">
        <v>86.224000000000004</v>
      </c>
      <c r="F148" s="9" t="s">
        <v>10</v>
      </c>
      <c r="G148" s="9">
        <f>E148*67%</f>
        <v>57.770080000000007</v>
      </c>
      <c r="H148" s="9">
        <f t="shared" si="5"/>
        <v>28.453919999999997</v>
      </c>
      <c r="I148" s="10">
        <f t="shared" si="6"/>
        <v>0.67</v>
      </c>
      <c r="J148" s="17">
        <f t="shared" si="8"/>
        <v>5285.6156995200008</v>
      </c>
      <c r="K148" s="16"/>
      <c r="L148" s="17">
        <f t="shared" si="7"/>
        <v>0</v>
      </c>
    </row>
    <row r="149" spans="1:15" x14ac:dyDescent="0.25">
      <c r="A149" s="9" t="s">
        <v>21</v>
      </c>
      <c r="B149" s="29" t="s">
        <v>422</v>
      </c>
      <c r="C149" s="9">
        <v>491</v>
      </c>
      <c r="D149" s="9">
        <v>48.438000000000002</v>
      </c>
      <c r="E149" s="9">
        <v>10.25</v>
      </c>
      <c r="F149" s="9" t="s">
        <v>10</v>
      </c>
      <c r="G149" s="9">
        <f>E149*33%</f>
        <v>3.3825000000000003</v>
      </c>
      <c r="H149" s="9">
        <f t="shared" si="5"/>
        <v>6.8674999999999997</v>
      </c>
      <c r="I149" s="10">
        <f t="shared" si="6"/>
        <v>0.33</v>
      </c>
      <c r="J149" s="17">
        <f t="shared" si="8"/>
        <v>163.84153500000002</v>
      </c>
      <c r="K149" s="16"/>
      <c r="L149" s="17">
        <f t="shared" si="7"/>
        <v>0</v>
      </c>
    </row>
    <row r="150" spans="1:15" x14ac:dyDescent="0.25">
      <c r="A150" s="9" t="s">
        <v>29</v>
      </c>
      <c r="B150" s="29" t="s">
        <v>344</v>
      </c>
      <c r="C150" s="9">
        <v>493</v>
      </c>
      <c r="D150" s="9">
        <v>225</v>
      </c>
      <c r="E150" s="9">
        <v>4.3479999999999999</v>
      </c>
      <c r="F150" s="9" t="s">
        <v>14</v>
      </c>
      <c r="G150" s="9">
        <v>4.3499999999999996</v>
      </c>
      <c r="H150" s="9">
        <f t="shared" si="5"/>
        <v>-1.9999999999997797E-3</v>
      </c>
      <c r="I150" s="10">
        <f t="shared" si="6"/>
        <v>1.000459981600736</v>
      </c>
      <c r="J150" s="17">
        <f t="shared" si="8"/>
        <v>978.74999999999989</v>
      </c>
      <c r="K150" s="16"/>
      <c r="L150" s="17">
        <f t="shared" si="7"/>
        <v>0</v>
      </c>
      <c r="O150" s="6"/>
    </row>
    <row r="151" spans="1:15" x14ac:dyDescent="0.25">
      <c r="A151" s="9" t="s">
        <v>29</v>
      </c>
      <c r="B151" s="29" t="s">
        <v>345</v>
      </c>
      <c r="C151" s="9">
        <v>494</v>
      </c>
      <c r="D151" s="9">
        <v>2000</v>
      </c>
      <c r="E151" s="9">
        <v>1.6</v>
      </c>
      <c r="F151" s="9" t="s">
        <v>14</v>
      </c>
      <c r="G151" s="9">
        <v>1.6</v>
      </c>
      <c r="H151" s="9">
        <f t="shared" si="5"/>
        <v>0</v>
      </c>
      <c r="I151" s="10">
        <f t="shared" si="6"/>
        <v>1</v>
      </c>
      <c r="J151" s="17">
        <f t="shared" si="8"/>
        <v>3200</v>
      </c>
      <c r="K151" s="16"/>
      <c r="L151" s="17">
        <f t="shared" si="7"/>
        <v>0</v>
      </c>
    </row>
    <row r="152" spans="1:15" x14ac:dyDescent="0.25">
      <c r="A152" s="9" t="s">
        <v>29</v>
      </c>
      <c r="B152" s="29" t="s">
        <v>346</v>
      </c>
      <c r="C152" s="9">
        <v>495</v>
      </c>
      <c r="D152" s="9">
        <v>50</v>
      </c>
      <c r="E152" s="9">
        <v>5</v>
      </c>
      <c r="F152" s="9" t="s">
        <v>13</v>
      </c>
      <c r="G152" s="9">
        <v>5</v>
      </c>
      <c r="H152" s="9">
        <f t="shared" si="5"/>
        <v>0</v>
      </c>
      <c r="I152" s="10">
        <f t="shared" si="6"/>
        <v>1</v>
      </c>
      <c r="J152" s="17">
        <f t="shared" si="8"/>
        <v>250</v>
      </c>
      <c r="K152" s="16"/>
      <c r="L152" s="17">
        <f t="shared" si="7"/>
        <v>0</v>
      </c>
    </row>
    <row r="153" spans="1:15" x14ac:dyDescent="0.25">
      <c r="A153" s="9" t="s">
        <v>66</v>
      </c>
      <c r="B153" s="29" t="s">
        <v>360</v>
      </c>
      <c r="C153" s="9">
        <v>496</v>
      </c>
      <c r="D153" s="9">
        <v>322.92</v>
      </c>
      <c r="E153" s="9">
        <v>41.862000000000002</v>
      </c>
      <c r="F153" s="9" t="s">
        <v>10</v>
      </c>
      <c r="G153" s="9">
        <v>41.86</v>
      </c>
      <c r="H153" s="9">
        <f t="shared" ref="H153:H159" si="13">E153-G153</f>
        <v>2.0000000000024443E-3</v>
      </c>
      <c r="I153" s="10">
        <f t="shared" ref="I153:I159" si="14">G153/E153</f>
        <v>0.99995222397400974</v>
      </c>
      <c r="J153" s="17">
        <f t="shared" si="8"/>
        <v>13517.431200000001</v>
      </c>
      <c r="K153" s="16"/>
      <c r="L153" s="17">
        <f t="shared" si="7"/>
        <v>0</v>
      </c>
    </row>
    <row r="154" spans="1:15" x14ac:dyDescent="0.25">
      <c r="A154" s="9" t="s">
        <v>66</v>
      </c>
      <c r="B154" s="29" t="s">
        <v>362</v>
      </c>
      <c r="C154" s="9">
        <v>498</v>
      </c>
      <c r="D154" s="9">
        <v>322.92</v>
      </c>
      <c r="E154" s="9">
        <v>16.5</v>
      </c>
      <c r="F154" s="9" t="s">
        <v>10</v>
      </c>
      <c r="G154" s="9">
        <v>16.5</v>
      </c>
      <c r="H154" s="9">
        <f t="shared" si="13"/>
        <v>0</v>
      </c>
      <c r="I154" s="10">
        <f t="shared" si="14"/>
        <v>1</v>
      </c>
      <c r="J154" s="17">
        <f t="shared" si="8"/>
        <v>5328.18</v>
      </c>
      <c r="K154" s="16"/>
      <c r="L154" s="17">
        <f t="shared" si="7"/>
        <v>0</v>
      </c>
    </row>
    <row r="155" spans="1:15" x14ac:dyDescent="0.25">
      <c r="A155" s="9" t="s">
        <v>37</v>
      </c>
      <c r="B155" s="29" t="s">
        <v>364</v>
      </c>
      <c r="C155" s="9">
        <v>500</v>
      </c>
      <c r="D155" s="9">
        <v>139.93199999999999</v>
      </c>
      <c r="E155" s="9">
        <v>64.584999999999994</v>
      </c>
      <c r="F155" s="9" t="s">
        <v>10</v>
      </c>
      <c r="G155" s="9">
        <f>E155</f>
        <v>64.584999999999994</v>
      </c>
      <c r="H155" s="9">
        <f t="shared" si="13"/>
        <v>0</v>
      </c>
      <c r="I155" s="10">
        <f t="shared" si="14"/>
        <v>1</v>
      </c>
      <c r="J155" s="17">
        <f t="shared" si="8"/>
        <v>9037.5082199999979</v>
      </c>
      <c r="K155" s="16"/>
      <c r="L155" s="17">
        <f t="shared" si="7"/>
        <v>0</v>
      </c>
    </row>
    <row r="156" spans="1:15" x14ac:dyDescent="0.25">
      <c r="A156" s="9" t="s">
        <v>37</v>
      </c>
      <c r="B156" s="29" t="s">
        <v>365</v>
      </c>
      <c r="C156" s="9">
        <v>501</v>
      </c>
      <c r="D156" s="9">
        <v>193.75200000000001</v>
      </c>
      <c r="E156" s="9">
        <v>64.438000000000002</v>
      </c>
      <c r="F156" s="9" t="s">
        <v>10</v>
      </c>
      <c r="G156" s="9">
        <f>E156</f>
        <v>64.438000000000002</v>
      </c>
      <c r="H156" s="9">
        <f t="shared" si="13"/>
        <v>0</v>
      </c>
      <c r="I156" s="10">
        <f t="shared" si="14"/>
        <v>1</v>
      </c>
      <c r="J156" s="17">
        <f t="shared" si="8"/>
        <v>12484.991376000002</v>
      </c>
      <c r="K156" s="16"/>
      <c r="L156" s="17">
        <f t="shared" si="7"/>
        <v>0</v>
      </c>
    </row>
    <row r="157" spans="1:15" x14ac:dyDescent="0.25">
      <c r="A157" s="9" t="s">
        <v>17</v>
      </c>
      <c r="B157" s="29" t="s">
        <v>366</v>
      </c>
      <c r="C157" s="9">
        <v>502</v>
      </c>
      <c r="D157" s="9">
        <v>193.75200000000001</v>
      </c>
      <c r="E157" s="9">
        <v>3.4079999999999999</v>
      </c>
      <c r="F157" s="9" t="s">
        <v>10</v>
      </c>
      <c r="G157" s="9">
        <v>3.41</v>
      </c>
      <c r="H157" s="9">
        <f t="shared" si="13"/>
        <v>-2.0000000000002238E-3</v>
      </c>
      <c r="I157" s="10">
        <f t="shared" si="14"/>
        <v>1.000586854460094</v>
      </c>
      <c r="J157" s="17">
        <f t="shared" si="8"/>
        <v>660.69432000000006</v>
      </c>
      <c r="K157" s="16"/>
      <c r="L157" s="17">
        <f t="shared" si="7"/>
        <v>0</v>
      </c>
    </row>
    <row r="158" spans="1:15" x14ac:dyDescent="0.25">
      <c r="A158" s="9" t="s">
        <v>9</v>
      </c>
      <c r="B158" s="29" t="s">
        <v>347</v>
      </c>
      <c r="C158" s="9">
        <v>510</v>
      </c>
      <c r="D158" s="9">
        <v>7500</v>
      </c>
      <c r="E158" s="9">
        <v>0.30172100000000002</v>
      </c>
      <c r="F158" s="9" t="s">
        <v>16</v>
      </c>
      <c r="G158" s="9">
        <v>0.3</v>
      </c>
      <c r="H158" s="9">
        <f t="shared" si="13"/>
        <v>1.7210000000000281E-3</v>
      </c>
      <c r="I158" s="10">
        <f t="shared" si="14"/>
        <v>0.99429605496468587</v>
      </c>
      <c r="J158" s="17">
        <f t="shared" si="8"/>
        <v>2250</v>
      </c>
      <c r="K158" s="16"/>
      <c r="L158" s="17">
        <f t="shared" si="7"/>
        <v>0</v>
      </c>
    </row>
    <row r="159" spans="1:15" x14ac:dyDescent="0.25">
      <c r="A159" s="9" t="s">
        <v>9</v>
      </c>
      <c r="B159" s="29" t="s">
        <v>348</v>
      </c>
      <c r="C159" s="9">
        <v>511</v>
      </c>
      <c r="D159" s="9">
        <v>7500</v>
      </c>
      <c r="E159" s="9">
        <v>0.16497800000000001</v>
      </c>
      <c r="F159" s="9" t="s">
        <v>16</v>
      </c>
      <c r="G159" s="9">
        <v>0.16</v>
      </c>
      <c r="H159" s="9">
        <f t="shared" si="13"/>
        <v>4.9780000000000102E-3</v>
      </c>
      <c r="I159" s="10">
        <f t="shared" si="14"/>
        <v>0.9698262798676186</v>
      </c>
      <c r="J159" s="17">
        <f t="shared" si="8"/>
        <v>1200</v>
      </c>
      <c r="K159" s="16"/>
      <c r="L159" s="17">
        <f t="shared" si="7"/>
        <v>0</v>
      </c>
    </row>
    <row r="160" spans="1:15" ht="15" customHeight="1" x14ac:dyDescent="0.25">
      <c r="J160" s="21">
        <f>SUM(J4:J159)</f>
        <v>805062.58810451999</v>
      </c>
      <c r="L160" s="21">
        <f>SUM(L4:L159)</f>
        <v>63580.046637000007</v>
      </c>
    </row>
  </sheetData>
  <autoFilter ref="A3:O157" xr:uid="{00000000-0009-0000-0000-0000AB000000}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3:O163"/>
  <sheetViews>
    <sheetView topLeftCell="E1" zoomScale="85" zoomScaleNormal="85" workbookViewId="0">
      <selection activeCell="A161" sqref="A161:XFD162"/>
    </sheetView>
  </sheetViews>
  <sheetFormatPr defaultRowHeight="15" x14ac:dyDescent="0.25"/>
  <cols>
    <col min="1" max="1" width="34.42578125" style="11" customWidth="1"/>
    <col min="2" max="2" width="47" style="1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9.710937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48</v>
      </c>
      <c r="B4" s="15" t="s">
        <v>85</v>
      </c>
      <c r="C4" s="9">
        <v>1</v>
      </c>
      <c r="D4" s="9">
        <v>69.099999999999994</v>
      </c>
      <c r="E4" s="9">
        <v>68.67</v>
      </c>
      <c r="F4" s="9" t="s">
        <v>10</v>
      </c>
      <c r="G4" s="9">
        <v>68.67</v>
      </c>
      <c r="H4" s="9">
        <f>G4-E4</f>
        <v>0</v>
      </c>
      <c r="I4" s="10">
        <f>G4/E4</f>
        <v>1</v>
      </c>
      <c r="J4" s="17">
        <f>D4*G4</f>
        <v>4745.0969999999998</v>
      </c>
      <c r="K4" s="16"/>
      <c r="L4" s="17">
        <f>D4*E4*K4</f>
        <v>0</v>
      </c>
      <c r="N4" s="17" t="s">
        <v>17</v>
      </c>
      <c r="O4" s="17">
        <f>SUMIF($A$4:$A$1513,"AAIDHUL MIAH",$L$4:$L$1513)</f>
        <v>0</v>
      </c>
    </row>
    <row r="5" spans="1:15" x14ac:dyDescent="0.25">
      <c r="A5" s="15" t="s">
        <v>39</v>
      </c>
      <c r="B5" s="15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SUMIF($A$4:$A$1513,"EBI ABRAHAM",$L$4:$L$1513)</f>
        <v>0</v>
      </c>
    </row>
    <row r="6" spans="1:15" ht="45" x14ac:dyDescent="0.25">
      <c r="A6" s="15" t="s">
        <v>39</v>
      </c>
      <c r="B6" s="15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SUMIF($A$4:$A$1513,"JMJ WATERPROOING ENTERPRISES",$L$4:$L$1513)</f>
        <v>0</v>
      </c>
    </row>
    <row r="7" spans="1:15" x14ac:dyDescent="0.25">
      <c r="A7" s="15" t="s">
        <v>39</v>
      </c>
      <c r="B7" s="15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SUMIF($A$4:$A$1513,"KRIUTTIBAS DAS",$L$4:$L$1513)</f>
        <v>0</v>
      </c>
    </row>
    <row r="8" spans="1:15" ht="30" x14ac:dyDescent="0.25">
      <c r="A8" s="15" t="s">
        <v>48</v>
      </c>
      <c r="B8" s="15" t="s">
        <v>89</v>
      </c>
      <c r="C8" s="9">
        <v>5</v>
      </c>
      <c r="D8" s="9">
        <v>43</v>
      </c>
      <c r="E8" s="9">
        <v>60</v>
      </c>
      <c r="F8" s="9" t="s">
        <v>10</v>
      </c>
      <c r="G8" s="9">
        <v>60</v>
      </c>
      <c r="H8" s="9">
        <f t="shared" si="0"/>
        <v>0</v>
      </c>
      <c r="I8" s="10">
        <f t="shared" si="1"/>
        <v>1</v>
      </c>
      <c r="J8" s="17">
        <f t="shared" si="2"/>
        <v>2580</v>
      </c>
      <c r="K8" s="16"/>
      <c r="L8" s="17">
        <f t="shared" si="3"/>
        <v>0</v>
      </c>
      <c r="N8" s="17" t="s">
        <v>471</v>
      </c>
      <c r="O8" s="17">
        <f>SUMIF($A$4:$A$1513,"LEGENDRY LANDSCAPE",$L$4:$L$1513)</f>
        <v>0</v>
      </c>
    </row>
    <row r="9" spans="1:15" x14ac:dyDescent="0.25">
      <c r="A9" s="15" t="s">
        <v>48</v>
      </c>
      <c r="B9" s="15" t="s">
        <v>298</v>
      </c>
      <c r="C9" s="9">
        <v>7</v>
      </c>
      <c r="D9" s="9">
        <v>43</v>
      </c>
      <c r="E9" s="9">
        <v>60</v>
      </c>
      <c r="F9" s="9" t="s">
        <v>10</v>
      </c>
      <c r="G9" s="9">
        <v>60</v>
      </c>
      <c r="H9" s="9">
        <f t="shared" si="0"/>
        <v>0</v>
      </c>
      <c r="I9" s="10">
        <f t="shared" si="1"/>
        <v>1</v>
      </c>
      <c r="J9" s="17">
        <f t="shared" si="2"/>
        <v>2580</v>
      </c>
      <c r="K9" s="16"/>
      <c r="L9" s="17">
        <f t="shared" si="3"/>
        <v>0</v>
      </c>
      <c r="N9" s="17" t="s">
        <v>39</v>
      </c>
      <c r="O9" s="17">
        <f>SUMIF($A$4:$A$1513,"MANJUNATHA P",$L$4:$L$1513)</f>
        <v>0</v>
      </c>
    </row>
    <row r="10" spans="1:15" x14ac:dyDescent="0.25">
      <c r="A10" s="15" t="s">
        <v>39</v>
      </c>
      <c r="B10" s="15" t="s">
        <v>90</v>
      </c>
      <c r="C10" s="9">
        <v>8</v>
      </c>
      <c r="D10" s="9">
        <v>141.12</v>
      </c>
      <c r="E10" s="9">
        <v>88.16</v>
      </c>
      <c r="F10" s="9" t="s">
        <v>14</v>
      </c>
      <c r="G10" s="9">
        <v>88.16</v>
      </c>
      <c r="H10" s="9">
        <f t="shared" si="0"/>
        <v>0</v>
      </c>
      <c r="I10" s="10">
        <f t="shared" si="1"/>
        <v>1</v>
      </c>
      <c r="J10" s="17">
        <f t="shared" si="2"/>
        <v>12441.1392</v>
      </c>
      <c r="K10" s="16"/>
      <c r="L10" s="17">
        <f t="shared" si="3"/>
        <v>0</v>
      </c>
      <c r="N10" s="17" t="s">
        <v>66</v>
      </c>
      <c r="O10" s="17">
        <f>SUMIF($A$4:$A$1513,"NAGARAJ",$L$4:$L$1513)</f>
        <v>0</v>
      </c>
    </row>
    <row r="11" spans="1:15" ht="30" x14ac:dyDescent="0.25">
      <c r="A11" s="15" t="s">
        <v>48</v>
      </c>
      <c r="B11" s="15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SUMIF($A$4:$A$1513,"PRAKASH H N",$L$4:$L$1513)</f>
        <v>0</v>
      </c>
    </row>
    <row r="12" spans="1:15" ht="30" x14ac:dyDescent="0.25">
      <c r="A12" s="15" t="s">
        <v>48</v>
      </c>
      <c r="B12" s="15" t="s">
        <v>91</v>
      </c>
      <c r="C12" s="9">
        <v>11</v>
      </c>
      <c r="D12" s="9">
        <v>211.68</v>
      </c>
      <c r="E12" s="9">
        <v>5.36</v>
      </c>
      <c r="F12" s="9" t="s">
        <v>14</v>
      </c>
      <c r="G12" s="9">
        <v>5.36</v>
      </c>
      <c r="H12" s="9">
        <f t="shared" si="0"/>
        <v>0</v>
      </c>
      <c r="I12" s="10">
        <f t="shared" si="1"/>
        <v>1</v>
      </c>
      <c r="J12" s="17">
        <f t="shared" si="2"/>
        <v>1134.6048000000001</v>
      </c>
      <c r="K12" s="16"/>
      <c r="L12" s="17">
        <f t="shared" si="3"/>
        <v>0</v>
      </c>
      <c r="N12" s="17" t="s">
        <v>30</v>
      </c>
      <c r="O12" s="17">
        <f>SUMIF($A$4:$A$1513,"RAMAKRUSHNA PRADHAN",$L$4:$L$1513)</f>
        <v>0</v>
      </c>
    </row>
    <row r="13" spans="1:15" x14ac:dyDescent="0.25">
      <c r="A13" s="15" t="s">
        <v>48</v>
      </c>
      <c r="B13" s="15" t="s">
        <v>300</v>
      </c>
      <c r="C13" s="9">
        <v>12</v>
      </c>
      <c r="D13" s="9">
        <v>43</v>
      </c>
      <c r="E13" s="9">
        <v>45</v>
      </c>
      <c r="F13" s="9" t="s">
        <v>10</v>
      </c>
      <c r="G13" s="9">
        <v>45</v>
      </c>
      <c r="H13" s="9">
        <f t="shared" si="0"/>
        <v>0</v>
      </c>
      <c r="I13" s="10">
        <f t="shared" si="1"/>
        <v>1</v>
      </c>
      <c r="J13" s="17">
        <f t="shared" si="2"/>
        <v>1935</v>
      </c>
      <c r="K13" s="16"/>
      <c r="L13" s="17">
        <f t="shared" si="3"/>
        <v>0</v>
      </c>
      <c r="N13" s="17" t="s">
        <v>21</v>
      </c>
      <c r="O13" s="17">
        <f>SUMIF($A$4:$A$1513,"RUPAK NAYAK",$L$4:$L$1513)</f>
        <v>0</v>
      </c>
    </row>
    <row r="14" spans="1:15" x14ac:dyDescent="0.25">
      <c r="A14" s="15" t="s">
        <v>39</v>
      </c>
      <c r="B14" s="15" t="s">
        <v>92</v>
      </c>
      <c r="C14" s="9">
        <v>13</v>
      </c>
      <c r="D14" s="9">
        <v>141.12</v>
      </c>
      <c r="E14" s="9">
        <v>30.73</v>
      </c>
      <c r="F14" s="9" t="s">
        <v>14</v>
      </c>
      <c r="G14" s="9">
        <v>30.73</v>
      </c>
      <c r="H14" s="9">
        <f t="shared" si="0"/>
        <v>0</v>
      </c>
      <c r="I14" s="10">
        <f t="shared" si="1"/>
        <v>1</v>
      </c>
      <c r="J14" s="17">
        <f t="shared" si="2"/>
        <v>4336.6176000000005</v>
      </c>
      <c r="K14" s="16"/>
      <c r="L14" s="17">
        <f t="shared" si="3"/>
        <v>0</v>
      </c>
      <c r="N14" s="17" t="s">
        <v>32</v>
      </c>
      <c r="O14" s="17">
        <f>SUMIF($A$4:$A$1513,"SANTOSH KUMAR",$L$4:$L$1513)</f>
        <v>0</v>
      </c>
    </row>
    <row r="15" spans="1:15" x14ac:dyDescent="0.25">
      <c r="A15" s="15" t="s">
        <v>48</v>
      </c>
      <c r="B15" s="15" t="s">
        <v>93</v>
      </c>
      <c r="C15" s="9">
        <v>14</v>
      </c>
      <c r="D15" s="9">
        <v>43</v>
      </c>
      <c r="E15" s="9">
        <v>75</v>
      </c>
      <c r="F15" s="9" t="s">
        <v>10</v>
      </c>
      <c r="G15" s="9">
        <v>75</v>
      </c>
      <c r="H15" s="9">
        <f t="shared" si="0"/>
        <v>0</v>
      </c>
      <c r="I15" s="10">
        <f t="shared" si="1"/>
        <v>1</v>
      </c>
      <c r="J15" s="17">
        <f t="shared" si="2"/>
        <v>3225</v>
      </c>
      <c r="K15" s="16"/>
      <c r="L15" s="17">
        <f t="shared" si="3"/>
        <v>0</v>
      </c>
      <c r="N15" s="17" t="s">
        <v>9</v>
      </c>
      <c r="O15" s="17">
        <f>SUMIF($A$4:$A$1513,"SARAT BARMAN",$L$4:$L$1513)</f>
        <v>0</v>
      </c>
    </row>
    <row r="16" spans="1:15" x14ac:dyDescent="0.25">
      <c r="A16" s="15" t="s">
        <v>48</v>
      </c>
      <c r="B16" s="15" t="s">
        <v>270</v>
      </c>
      <c r="C16" s="9">
        <v>15</v>
      </c>
      <c r="D16" s="9">
        <v>43</v>
      </c>
      <c r="E16" s="9">
        <v>75</v>
      </c>
      <c r="F16" s="9" t="s">
        <v>10</v>
      </c>
      <c r="G16" s="9">
        <v>75</v>
      </c>
      <c r="H16" s="9">
        <f t="shared" si="0"/>
        <v>0</v>
      </c>
      <c r="I16" s="10">
        <f t="shared" si="1"/>
        <v>1</v>
      </c>
      <c r="J16" s="17">
        <f t="shared" si="2"/>
        <v>3225</v>
      </c>
      <c r="K16" s="16"/>
      <c r="L16" s="17">
        <f t="shared" si="3"/>
        <v>0</v>
      </c>
      <c r="N16" s="17" t="s">
        <v>27</v>
      </c>
      <c r="O16" s="17">
        <f>SUMIF($A$4:$A$1513,"SAVITA DEVI",$L$4:$L$1513)</f>
        <v>0</v>
      </c>
    </row>
    <row r="17" spans="1:15" x14ac:dyDescent="0.25">
      <c r="A17" s="15" t="s">
        <v>15</v>
      </c>
      <c r="B17" s="15" t="s">
        <v>231</v>
      </c>
      <c r="C17" s="9">
        <v>17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SUMIF($A$4:$A$1513,"SHOKAT",$L$4:$L$1513)</f>
        <v>0</v>
      </c>
    </row>
    <row r="18" spans="1:15" ht="45" x14ac:dyDescent="0.25">
      <c r="A18" s="15" t="s">
        <v>15</v>
      </c>
      <c r="B18" s="15" t="s">
        <v>94</v>
      </c>
      <c r="C18" s="9">
        <v>18</v>
      </c>
      <c r="D18" s="9">
        <v>5500</v>
      </c>
      <c r="E18" s="9">
        <v>1</v>
      </c>
      <c r="F18" s="9" t="s">
        <v>12</v>
      </c>
      <c r="G18" s="9">
        <v>1</v>
      </c>
      <c r="H18" s="9">
        <f t="shared" si="0"/>
        <v>0</v>
      </c>
      <c r="I18" s="10">
        <f t="shared" si="1"/>
        <v>1</v>
      </c>
      <c r="J18" s="17">
        <f t="shared" si="2"/>
        <v>5500</v>
      </c>
      <c r="K18" s="16"/>
      <c r="L18" s="17">
        <f t="shared" si="3"/>
        <v>0</v>
      </c>
      <c r="N18" s="17" t="s">
        <v>26</v>
      </c>
      <c r="O18" s="17">
        <f>SUMIF($A$4:$A$1513,"SHREE DM STEEL FURNITURE AND INTERIOR",$L$4:$L$1513)</f>
        <v>0</v>
      </c>
    </row>
    <row r="19" spans="1:15" ht="30" x14ac:dyDescent="0.25">
      <c r="A19" s="15" t="s">
        <v>15</v>
      </c>
      <c r="B19" s="15" t="s">
        <v>94</v>
      </c>
      <c r="C19" s="9">
        <v>19</v>
      </c>
      <c r="D19" s="9">
        <v>3000</v>
      </c>
      <c r="E19" s="9">
        <v>1</v>
      </c>
      <c r="F19" s="9" t="s">
        <v>12</v>
      </c>
      <c r="G19" s="9">
        <v>1</v>
      </c>
      <c r="H19" s="9">
        <f t="shared" si="0"/>
        <v>0</v>
      </c>
      <c r="I19" s="10">
        <f t="shared" si="1"/>
        <v>1</v>
      </c>
      <c r="J19" s="17">
        <f t="shared" si="2"/>
        <v>3000</v>
      </c>
      <c r="K19" s="16"/>
      <c r="L19" s="17">
        <f t="shared" si="3"/>
        <v>0</v>
      </c>
      <c r="N19" s="17" t="s">
        <v>333</v>
      </c>
      <c r="O19" s="17">
        <f>SUMIF($A$4:$A$1513,"SK ANSAR HOSSIAN",$L$4:$L$1513)</f>
        <v>0</v>
      </c>
    </row>
    <row r="20" spans="1:15" ht="30" x14ac:dyDescent="0.25">
      <c r="A20" s="15" t="s">
        <v>48</v>
      </c>
      <c r="B20" s="15" t="s">
        <v>95</v>
      </c>
      <c r="C20" s="9">
        <v>20</v>
      </c>
      <c r="D20" s="9">
        <v>1000</v>
      </c>
      <c r="E20" s="9">
        <v>3.351</v>
      </c>
      <c r="F20" s="9" t="s">
        <v>14</v>
      </c>
      <c r="G20" s="9">
        <v>3.35</v>
      </c>
      <c r="H20" s="9">
        <f t="shared" si="0"/>
        <v>-9.9999999999988987E-4</v>
      </c>
      <c r="I20" s="10">
        <f t="shared" si="1"/>
        <v>0.99970158161742761</v>
      </c>
      <c r="J20" s="17">
        <f t="shared" si="2"/>
        <v>3350</v>
      </c>
      <c r="K20" s="16"/>
      <c r="L20" s="17">
        <f t="shared" si="3"/>
        <v>0</v>
      </c>
      <c r="N20" s="17" t="s">
        <v>28</v>
      </c>
      <c r="O20" s="17">
        <f>SUMIF($A$4:$A$1513,"SREE VINAYAKA ELECTRICALS",$L$4:$L$1513)</f>
        <v>0</v>
      </c>
    </row>
    <row r="21" spans="1:15" ht="45" x14ac:dyDescent="0.25">
      <c r="A21" s="15" t="s">
        <v>48</v>
      </c>
      <c r="B21" s="15" t="s">
        <v>96</v>
      </c>
      <c r="C21" s="9">
        <v>21</v>
      </c>
      <c r="D21" s="9">
        <v>1000</v>
      </c>
      <c r="E21" s="9">
        <v>2.6680000000000001</v>
      </c>
      <c r="F21" s="9" t="s">
        <v>14</v>
      </c>
      <c r="G21" s="9">
        <v>2.67</v>
      </c>
      <c r="H21" s="9">
        <f t="shared" si="0"/>
        <v>1.9999999999997797E-3</v>
      </c>
      <c r="I21" s="10">
        <f t="shared" si="1"/>
        <v>1.0007496251874062</v>
      </c>
      <c r="J21" s="17">
        <f t="shared" si="2"/>
        <v>2670</v>
      </c>
      <c r="K21" s="16"/>
      <c r="L21" s="17">
        <f t="shared" si="3"/>
        <v>0</v>
      </c>
      <c r="N21" s="17" t="s">
        <v>58</v>
      </c>
      <c r="O21" s="17">
        <f>SUMIF($A$4:$A$1513,"SRI CHOWDESHWARI WATER SUPPLY",$L$4:$L$1513)</f>
        <v>0</v>
      </c>
    </row>
    <row r="22" spans="1:15" x14ac:dyDescent="0.25">
      <c r="A22" s="15" t="s">
        <v>48</v>
      </c>
      <c r="B22" s="15" t="s">
        <v>97</v>
      </c>
      <c r="C22" s="9">
        <v>22</v>
      </c>
      <c r="D22" s="9">
        <v>1000</v>
      </c>
      <c r="E22" s="9">
        <v>6.867</v>
      </c>
      <c r="F22" s="9" t="s">
        <v>14</v>
      </c>
      <c r="G22" s="9">
        <v>6.87</v>
      </c>
      <c r="H22" s="9">
        <f t="shared" si="0"/>
        <v>3.0000000000001137E-3</v>
      </c>
      <c r="I22" s="10">
        <f t="shared" si="1"/>
        <v>1.0004368719965051</v>
      </c>
      <c r="J22" s="17">
        <f t="shared" si="2"/>
        <v>6870</v>
      </c>
      <c r="K22" s="16"/>
      <c r="L22" s="17">
        <f t="shared" si="3"/>
        <v>0</v>
      </c>
      <c r="N22" s="17" t="s">
        <v>29</v>
      </c>
      <c r="O22" s="17">
        <f>SUMIF($A$4:$A$1513,"SUBHASMITA DAS",$L$4:$L$1513)</f>
        <v>0</v>
      </c>
    </row>
    <row r="23" spans="1:15" ht="30" x14ac:dyDescent="0.25">
      <c r="A23" s="15" t="s">
        <v>69</v>
      </c>
      <c r="B23" s="15" t="s">
        <v>98</v>
      </c>
      <c r="C23" s="9">
        <v>23</v>
      </c>
      <c r="D23" s="9">
        <v>6800</v>
      </c>
      <c r="E23" s="9">
        <v>0.27</v>
      </c>
      <c r="F23" s="9" t="s">
        <v>16</v>
      </c>
      <c r="G23" s="9">
        <v>0.27</v>
      </c>
      <c r="H23" s="9">
        <f t="shared" si="0"/>
        <v>0</v>
      </c>
      <c r="I23" s="10">
        <f t="shared" si="1"/>
        <v>1</v>
      </c>
      <c r="J23" s="17">
        <f t="shared" si="2"/>
        <v>1836.0000000000002</v>
      </c>
      <c r="K23" s="16"/>
      <c r="L23" s="17">
        <f t="shared" si="3"/>
        <v>0</v>
      </c>
      <c r="N23" s="17" t="s">
        <v>80</v>
      </c>
      <c r="O23" s="17">
        <f>SUMIF($A$4:$A$1513,"UDHABHAI R PARMAR",$L$4:$L$1513)</f>
        <v>0</v>
      </c>
    </row>
    <row r="24" spans="1:15" ht="30" x14ac:dyDescent="0.25">
      <c r="A24" s="15" t="s">
        <v>69</v>
      </c>
      <c r="B24" s="15" t="s">
        <v>99</v>
      </c>
      <c r="C24" s="9">
        <v>24</v>
      </c>
      <c r="D24" s="9">
        <v>6800</v>
      </c>
      <c r="E24" s="9">
        <v>0.42</v>
      </c>
      <c r="F24" s="9" t="s">
        <v>16</v>
      </c>
      <c r="G24" s="9">
        <v>0.42</v>
      </c>
      <c r="H24" s="9">
        <f t="shared" si="0"/>
        <v>0</v>
      </c>
      <c r="I24" s="10">
        <f t="shared" si="1"/>
        <v>1</v>
      </c>
      <c r="J24" s="17">
        <f t="shared" si="2"/>
        <v>2856</v>
      </c>
      <c r="K24" s="16"/>
      <c r="L24" s="17">
        <f t="shared" si="3"/>
        <v>0</v>
      </c>
      <c r="N24" s="17" t="s">
        <v>15</v>
      </c>
      <c r="O24" s="17">
        <f>SUMIF($A$4:$A$1513,"V VENKATANARAYANA",$L$4:$L$1513)</f>
        <v>0</v>
      </c>
    </row>
    <row r="25" spans="1:15" x14ac:dyDescent="0.25">
      <c r="A25" s="15" t="s">
        <v>69</v>
      </c>
      <c r="B25" s="15" t="s">
        <v>100</v>
      </c>
      <c r="C25" s="9">
        <v>25</v>
      </c>
      <c r="D25" s="9">
        <v>6800</v>
      </c>
      <c r="E25" s="9">
        <v>0.53</v>
      </c>
      <c r="F25" s="9" t="s">
        <v>16</v>
      </c>
      <c r="G25" s="9">
        <v>0.53</v>
      </c>
      <c r="H25" s="9">
        <f t="shared" si="0"/>
        <v>0</v>
      </c>
      <c r="I25" s="10">
        <f t="shared" si="1"/>
        <v>1</v>
      </c>
      <c r="J25" s="17">
        <f t="shared" si="2"/>
        <v>3604</v>
      </c>
      <c r="K25" s="16"/>
      <c r="L25" s="17">
        <f t="shared" si="3"/>
        <v>0</v>
      </c>
      <c r="N25" s="17" t="s">
        <v>42</v>
      </c>
      <c r="O25" s="17">
        <f>SUMIF($A$4:$A$1513,"YELLAPPA C",$L$4:$L$1513)</f>
        <v>0</v>
      </c>
    </row>
    <row r="26" spans="1:15" x14ac:dyDescent="0.25">
      <c r="A26" s="15" t="s">
        <v>69</v>
      </c>
      <c r="B26" s="15" t="s">
        <v>101</v>
      </c>
      <c r="C26" s="9">
        <v>26</v>
      </c>
      <c r="D26" s="9">
        <v>6800</v>
      </c>
      <c r="E26" s="9">
        <v>0.49</v>
      </c>
      <c r="F26" s="9" t="s">
        <v>16</v>
      </c>
      <c r="G26" s="9">
        <v>0.49</v>
      </c>
      <c r="H26" s="9">
        <f t="shared" si="0"/>
        <v>0</v>
      </c>
      <c r="I26" s="10">
        <f t="shared" si="1"/>
        <v>1</v>
      </c>
      <c r="J26" s="17">
        <f t="shared" si="2"/>
        <v>3332</v>
      </c>
      <c r="K26" s="16"/>
      <c r="L26" s="17">
        <f t="shared" si="3"/>
        <v>0</v>
      </c>
      <c r="N26" s="17" t="s">
        <v>44</v>
      </c>
      <c r="O26" s="17">
        <f>SUMIF($A$4:$A$1513,"RABIUL MOLLA",$L$4:$L$1513)</f>
        <v>0</v>
      </c>
    </row>
    <row r="27" spans="1:15" ht="30" x14ac:dyDescent="0.25">
      <c r="A27" s="15" t="s">
        <v>69</v>
      </c>
      <c r="B27" s="15" t="s">
        <v>102</v>
      </c>
      <c r="C27" s="9">
        <v>29</v>
      </c>
      <c r="D27" s="9">
        <v>6800</v>
      </c>
      <c r="E27" s="9">
        <v>1.2</v>
      </c>
      <c r="F27" s="9" t="s">
        <v>16</v>
      </c>
      <c r="G27" s="9">
        <v>1.2</v>
      </c>
      <c r="H27" s="9">
        <f t="shared" si="0"/>
        <v>0</v>
      </c>
      <c r="I27" s="10">
        <f t="shared" si="1"/>
        <v>1</v>
      </c>
      <c r="J27" s="17">
        <f t="shared" si="2"/>
        <v>8160</v>
      </c>
      <c r="K27" s="16"/>
      <c r="L27" s="17">
        <f t="shared" si="3"/>
        <v>0</v>
      </c>
      <c r="N27" s="17" t="s">
        <v>40</v>
      </c>
      <c r="O27" s="17">
        <f>SUMIF($A$4:$A$1513,"KOUSHIK MANDAL",$L$4:$L$1513)</f>
        <v>0</v>
      </c>
    </row>
    <row r="28" spans="1:15" ht="30" x14ac:dyDescent="0.25">
      <c r="A28" s="15" t="s">
        <v>69</v>
      </c>
      <c r="B28" s="15" t="s">
        <v>103</v>
      </c>
      <c r="C28" s="9">
        <v>32</v>
      </c>
      <c r="D28" s="9">
        <v>6800</v>
      </c>
      <c r="E28" s="9">
        <v>0.18</v>
      </c>
      <c r="F28" s="9" t="s">
        <v>16</v>
      </c>
      <c r="G28" s="9">
        <v>0.18</v>
      </c>
      <c r="H28" s="9">
        <f t="shared" si="0"/>
        <v>0</v>
      </c>
      <c r="I28" s="10">
        <f t="shared" si="1"/>
        <v>1</v>
      </c>
      <c r="J28" s="17">
        <f t="shared" si="2"/>
        <v>1224</v>
      </c>
      <c r="K28" s="16"/>
      <c r="L28" s="17">
        <f t="shared" si="3"/>
        <v>0</v>
      </c>
      <c r="N28" s="17" t="s">
        <v>34</v>
      </c>
      <c r="O28" s="17">
        <f>SUMIF($A$4:$A$1513,"SHEKAR T",$L$4:$L$1513)</f>
        <v>0</v>
      </c>
    </row>
    <row r="29" spans="1:15" ht="30" x14ac:dyDescent="0.25">
      <c r="A29" s="15" t="s">
        <v>69</v>
      </c>
      <c r="B29" s="15" t="s">
        <v>104</v>
      </c>
      <c r="C29" s="9">
        <v>35</v>
      </c>
      <c r="D29" s="9">
        <v>6800</v>
      </c>
      <c r="E29" s="9">
        <v>0.13</v>
      </c>
      <c r="F29" s="9" t="s">
        <v>16</v>
      </c>
      <c r="G29" s="9">
        <v>0.13</v>
      </c>
      <c r="H29" s="9">
        <f t="shared" si="0"/>
        <v>0</v>
      </c>
      <c r="I29" s="10">
        <f t="shared" si="1"/>
        <v>1</v>
      </c>
      <c r="J29" s="17">
        <f t="shared" si="2"/>
        <v>884</v>
      </c>
      <c r="K29" s="16"/>
      <c r="L29" s="17">
        <f t="shared" si="3"/>
        <v>0</v>
      </c>
      <c r="N29" s="17" t="s">
        <v>37</v>
      </c>
      <c r="O29" s="17">
        <f>SUMIF($A$4:$A$1513,"MORSELIM KHAN",$L$4:$L$1513)</f>
        <v>0</v>
      </c>
    </row>
    <row r="30" spans="1:15" ht="15.75" x14ac:dyDescent="0.25">
      <c r="A30" s="15" t="s">
        <v>42</v>
      </c>
      <c r="B30" s="15" t="s">
        <v>105</v>
      </c>
      <c r="C30" s="9">
        <v>41</v>
      </c>
      <c r="D30" s="9">
        <v>301.392</v>
      </c>
      <c r="E30" s="9">
        <v>27.44</v>
      </c>
      <c r="F30" s="9" t="s">
        <v>10</v>
      </c>
      <c r="G30" s="9">
        <v>27.44</v>
      </c>
      <c r="H30" s="9">
        <f t="shared" si="0"/>
        <v>0</v>
      </c>
      <c r="I30" s="10">
        <f t="shared" si="1"/>
        <v>1</v>
      </c>
      <c r="J30" s="17">
        <f t="shared" si="2"/>
        <v>8270.1964800000005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15" t="s">
        <v>42</v>
      </c>
      <c r="B31" s="15" t="s">
        <v>106</v>
      </c>
      <c r="C31" s="9">
        <v>42</v>
      </c>
      <c r="D31" s="9">
        <v>301.392</v>
      </c>
      <c r="E31" s="9">
        <v>25.77</v>
      </c>
      <c r="F31" s="9" t="s">
        <v>10</v>
      </c>
      <c r="G31" s="9">
        <v>25.77</v>
      </c>
      <c r="H31" s="9">
        <f t="shared" si="0"/>
        <v>0</v>
      </c>
      <c r="I31" s="10">
        <f t="shared" si="1"/>
        <v>1</v>
      </c>
      <c r="J31" s="17">
        <f t="shared" si="2"/>
        <v>7766.8718399999998</v>
      </c>
      <c r="K31" s="16"/>
      <c r="L31" s="17">
        <f t="shared" si="3"/>
        <v>0</v>
      </c>
    </row>
    <row r="32" spans="1:15" x14ac:dyDescent="0.25">
      <c r="A32" s="15" t="s">
        <v>42</v>
      </c>
      <c r="B32" s="15" t="s">
        <v>107</v>
      </c>
      <c r="C32" s="9">
        <v>43</v>
      </c>
      <c r="D32" s="9">
        <v>301.392</v>
      </c>
      <c r="E32" s="9">
        <v>57.78</v>
      </c>
      <c r="F32" s="9" t="s">
        <v>10</v>
      </c>
      <c r="G32" s="9">
        <v>57.78</v>
      </c>
      <c r="H32" s="9">
        <f t="shared" si="0"/>
        <v>0</v>
      </c>
      <c r="I32" s="10">
        <f t="shared" si="1"/>
        <v>1</v>
      </c>
      <c r="J32" s="17">
        <f t="shared" si="2"/>
        <v>17414.429759999999</v>
      </c>
      <c r="K32" s="16"/>
      <c r="L32" s="17">
        <f t="shared" si="3"/>
        <v>0</v>
      </c>
    </row>
    <row r="33" spans="1:12" x14ac:dyDescent="0.25">
      <c r="A33" s="15" t="s">
        <v>42</v>
      </c>
      <c r="B33" s="15" t="s">
        <v>108</v>
      </c>
      <c r="C33" s="9">
        <v>44</v>
      </c>
      <c r="D33" s="9">
        <v>301.392</v>
      </c>
      <c r="E33" s="9">
        <v>45.3</v>
      </c>
      <c r="F33" s="9" t="s">
        <v>10</v>
      </c>
      <c r="G33" s="9">
        <v>45.3</v>
      </c>
      <c r="H33" s="9">
        <f t="shared" si="0"/>
        <v>0</v>
      </c>
      <c r="I33" s="10">
        <f t="shared" si="1"/>
        <v>1</v>
      </c>
      <c r="J33" s="17">
        <f t="shared" si="2"/>
        <v>13653.057599999998</v>
      </c>
      <c r="K33" s="16"/>
      <c r="L33" s="17">
        <f t="shared" si="3"/>
        <v>0</v>
      </c>
    </row>
    <row r="34" spans="1:12" ht="30" x14ac:dyDescent="0.25">
      <c r="A34" s="15" t="s">
        <v>42</v>
      </c>
      <c r="B34" s="15" t="s">
        <v>109</v>
      </c>
      <c r="C34" s="9">
        <v>45</v>
      </c>
      <c r="D34" s="9">
        <v>301.392</v>
      </c>
      <c r="E34" s="9">
        <v>129.11000000000001</v>
      </c>
      <c r="F34" s="9" t="s">
        <v>10</v>
      </c>
      <c r="G34" s="9">
        <v>129.11000000000001</v>
      </c>
      <c r="H34" s="9">
        <f t="shared" si="0"/>
        <v>0</v>
      </c>
      <c r="I34" s="10">
        <f t="shared" si="1"/>
        <v>1</v>
      </c>
      <c r="J34" s="17">
        <f t="shared" si="2"/>
        <v>38912.721120000002</v>
      </c>
      <c r="K34" s="16"/>
      <c r="L34" s="17">
        <f t="shared" si="3"/>
        <v>0</v>
      </c>
    </row>
    <row r="35" spans="1:12" ht="30" x14ac:dyDescent="0.25">
      <c r="A35" s="15" t="s">
        <v>42</v>
      </c>
      <c r="B35" s="15" t="s">
        <v>110</v>
      </c>
      <c r="C35" s="9">
        <v>46</v>
      </c>
      <c r="D35" s="9">
        <v>301.392</v>
      </c>
      <c r="E35" s="9">
        <v>12.27</v>
      </c>
      <c r="F35" s="9" t="s">
        <v>10</v>
      </c>
      <c r="G35" s="9">
        <v>12.27</v>
      </c>
      <c r="H35" s="9">
        <f t="shared" si="0"/>
        <v>0</v>
      </c>
      <c r="I35" s="10">
        <f t="shared" si="1"/>
        <v>1</v>
      </c>
      <c r="J35" s="17">
        <f t="shared" si="2"/>
        <v>3698.0798399999999</v>
      </c>
      <c r="K35" s="16"/>
      <c r="L35" s="17">
        <f t="shared" si="3"/>
        <v>0</v>
      </c>
    </row>
    <row r="36" spans="1:12" ht="30" x14ac:dyDescent="0.25">
      <c r="A36" s="15" t="s">
        <v>42</v>
      </c>
      <c r="B36" s="15" t="s">
        <v>111</v>
      </c>
      <c r="C36" s="9">
        <v>47</v>
      </c>
      <c r="D36" s="9">
        <v>301.392</v>
      </c>
      <c r="E36" s="9">
        <v>15.17</v>
      </c>
      <c r="F36" s="9" t="s">
        <v>10</v>
      </c>
      <c r="G36" s="9">
        <v>0</v>
      </c>
      <c r="H36" s="9">
        <f t="shared" si="0"/>
        <v>-15.17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48</v>
      </c>
      <c r="B37" s="15" t="s">
        <v>112</v>
      </c>
      <c r="C37" s="9">
        <v>50</v>
      </c>
      <c r="D37" s="9">
        <v>225</v>
      </c>
      <c r="E37" s="9">
        <v>9.08</v>
      </c>
      <c r="F37" s="9" t="s">
        <v>14</v>
      </c>
      <c r="G37" s="9">
        <v>9.08</v>
      </c>
      <c r="H37" s="9">
        <f t="shared" si="0"/>
        <v>0</v>
      </c>
      <c r="I37" s="10">
        <f t="shared" si="1"/>
        <v>1</v>
      </c>
      <c r="J37" s="17">
        <f t="shared" si="2"/>
        <v>2043</v>
      </c>
      <c r="K37" s="16"/>
      <c r="L37" s="17">
        <f t="shared" si="3"/>
        <v>0</v>
      </c>
    </row>
    <row r="38" spans="1:12" x14ac:dyDescent="0.25">
      <c r="A38" s="15" t="s">
        <v>48</v>
      </c>
      <c r="B38" s="15" t="s">
        <v>113</v>
      </c>
      <c r="C38" s="9">
        <v>51</v>
      </c>
      <c r="D38" s="9">
        <v>1500</v>
      </c>
      <c r="E38" s="9">
        <v>1.7</v>
      </c>
      <c r="F38" s="9" t="s">
        <v>14</v>
      </c>
      <c r="G38" s="9">
        <v>1.7</v>
      </c>
      <c r="H38" s="9">
        <f t="shared" si="0"/>
        <v>0</v>
      </c>
      <c r="I38" s="10">
        <f t="shared" si="1"/>
        <v>1</v>
      </c>
      <c r="J38" s="17">
        <f t="shared" si="2"/>
        <v>2550</v>
      </c>
      <c r="K38" s="16"/>
      <c r="L38" s="17">
        <f t="shared" si="3"/>
        <v>0</v>
      </c>
    </row>
    <row r="39" spans="1:12" x14ac:dyDescent="0.25">
      <c r="A39" s="15" t="s">
        <v>48</v>
      </c>
      <c r="B39" s="15" t="s">
        <v>114</v>
      </c>
      <c r="C39" s="9">
        <v>53</v>
      </c>
      <c r="D39" s="9">
        <v>900</v>
      </c>
      <c r="E39" s="9">
        <v>4</v>
      </c>
      <c r="F39" s="9" t="s">
        <v>14</v>
      </c>
      <c r="G39" s="9">
        <v>4</v>
      </c>
      <c r="H39" s="9">
        <f t="shared" si="0"/>
        <v>0</v>
      </c>
      <c r="I39" s="10">
        <f t="shared" si="1"/>
        <v>1</v>
      </c>
      <c r="J39" s="17">
        <f t="shared" si="2"/>
        <v>3600</v>
      </c>
      <c r="K39" s="16"/>
      <c r="L39" s="17">
        <f t="shared" si="3"/>
        <v>0</v>
      </c>
    </row>
    <row r="40" spans="1:12" x14ac:dyDescent="0.25">
      <c r="A40" s="15" t="s">
        <v>48</v>
      </c>
      <c r="B40" s="15" t="s">
        <v>115</v>
      </c>
      <c r="C40" s="9">
        <v>55</v>
      </c>
      <c r="D40" s="9">
        <v>2000</v>
      </c>
      <c r="E40" s="9">
        <v>3.26</v>
      </c>
      <c r="F40" s="9" t="s">
        <v>14</v>
      </c>
      <c r="G40" s="9">
        <v>3.26</v>
      </c>
      <c r="H40" s="9">
        <f t="shared" si="0"/>
        <v>0</v>
      </c>
      <c r="I40" s="10">
        <f t="shared" si="1"/>
        <v>1</v>
      </c>
      <c r="J40" s="17">
        <f t="shared" si="2"/>
        <v>6520</v>
      </c>
      <c r="K40" s="16"/>
      <c r="L40" s="17">
        <f t="shared" si="3"/>
        <v>0</v>
      </c>
    </row>
    <row r="41" spans="1:12" x14ac:dyDescent="0.25">
      <c r="A41" s="15" t="s">
        <v>48</v>
      </c>
      <c r="B41" s="15" t="s">
        <v>116</v>
      </c>
      <c r="C41" s="9">
        <v>58</v>
      </c>
      <c r="D41" s="9">
        <v>225</v>
      </c>
      <c r="E41" s="9">
        <v>15.33</v>
      </c>
      <c r="F41" s="9" t="s">
        <v>14</v>
      </c>
      <c r="G41" s="9">
        <v>15.33</v>
      </c>
      <c r="H41" s="9">
        <f t="shared" si="0"/>
        <v>0</v>
      </c>
      <c r="I41" s="10">
        <f t="shared" si="1"/>
        <v>1</v>
      </c>
      <c r="J41" s="17">
        <f t="shared" si="2"/>
        <v>3449.25</v>
      </c>
      <c r="K41" s="16"/>
      <c r="L41" s="17">
        <f t="shared" si="3"/>
        <v>0</v>
      </c>
    </row>
    <row r="42" spans="1:12" x14ac:dyDescent="0.25">
      <c r="A42" s="15" t="s">
        <v>48</v>
      </c>
      <c r="B42" s="15" t="s">
        <v>117</v>
      </c>
      <c r="C42" s="9">
        <v>61</v>
      </c>
      <c r="D42" s="9">
        <v>2000</v>
      </c>
      <c r="E42" s="9">
        <v>1.57</v>
      </c>
      <c r="F42" s="9" t="s">
        <v>14</v>
      </c>
      <c r="G42" s="9">
        <v>1.57</v>
      </c>
      <c r="H42" s="9">
        <f t="shared" si="0"/>
        <v>0</v>
      </c>
      <c r="I42" s="10">
        <f t="shared" si="1"/>
        <v>1</v>
      </c>
      <c r="J42" s="17">
        <f t="shared" si="2"/>
        <v>3140</v>
      </c>
      <c r="K42" s="16"/>
      <c r="L42" s="17">
        <f t="shared" si="3"/>
        <v>0</v>
      </c>
    </row>
    <row r="43" spans="1:12" x14ac:dyDescent="0.25">
      <c r="A43" s="15" t="s">
        <v>51</v>
      </c>
      <c r="B43" s="15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15" t="s">
        <v>69</v>
      </c>
      <c r="B44" s="15" t="s">
        <v>120</v>
      </c>
      <c r="C44" s="9">
        <v>69</v>
      </c>
      <c r="D44" s="9">
        <v>6800</v>
      </c>
      <c r="E44" s="9">
        <v>0.47</v>
      </c>
      <c r="F44" s="9" t="s">
        <v>16</v>
      </c>
      <c r="G44" s="9">
        <v>0.47</v>
      </c>
      <c r="H44" s="9">
        <f t="shared" si="0"/>
        <v>0</v>
      </c>
      <c r="I44" s="10">
        <f t="shared" si="1"/>
        <v>1</v>
      </c>
      <c r="J44" s="17">
        <f t="shared" si="2"/>
        <v>3196</v>
      </c>
      <c r="K44" s="16"/>
      <c r="L44" s="17">
        <f t="shared" si="3"/>
        <v>0</v>
      </c>
    </row>
    <row r="45" spans="1:12" ht="30" x14ac:dyDescent="0.25">
      <c r="A45" s="15" t="s">
        <v>69</v>
      </c>
      <c r="B45" s="15" t="s">
        <v>121</v>
      </c>
      <c r="C45" s="9">
        <v>73</v>
      </c>
      <c r="D45" s="9">
        <v>6800</v>
      </c>
      <c r="E45" s="9">
        <v>0.88</v>
      </c>
      <c r="F45" s="9" t="s">
        <v>16</v>
      </c>
      <c r="G45" s="9">
        <v>0.88</v>
      </c>
      <c r="H45" s="9">
        <f t="shared" si="0"/>
        <v>0</v>
      </c>
      <c r="I45" s="10">
        <f t="shared" si="1"/>
        <v>1</v>
      </c>
      <c r="J45" s="17">
        <f t="shared" si="2"/>
        <v>5984</v>
      </c>
      <c r="K45" s="16"/>
      <c r="L45" s="17">
        <f t="shared" si="3"/>
        <v>0</v>
      </c>
    </row>
    <row r="46" spans="1:12" ht="30" x14ac:dyDescent="0.25">
      <c r="A46" s="15" t="s">
        <v>69</v>
      </c>
      <c r="B46" s="15" t="s">
        <v>122</v>
      </c>
      <c r="C46" s="9">
        <v>77</v>
      </c>
      <c r="D46" s="9">
        <v>6800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7">
        <f t="shared" si="2"/>
        <v>1224</v>
      </c>
      <c r="K46" s="16"/>
      <c r="L46" s="17">
        <f t="shared" si="3"/>
        <v>0</v>
      </c>
    </row>
    <row r="47" spans="1:12" ht="30" x14ac:dyDescent="0.25">
      <c r="A47" s="15" t="s">
        <v>69</v>
      </c>
      <c r="B47" s="15" t="s">
        <v>123</v>
      </c>
      <c r="C47" s="9">
        <v>80</v>
      </c>
      <c r="D47" s="9">
        <v>6800</v>
      </c>
      <c r="E47" s="9">
        <v>0.15</v>
      </c>
      <c r="F47" s="9" t="s">
        <v>16</v>
      </c>
      <c r="G47" s="9">
        <v>0.15</v>
      </c>
      <c r="H47" s="9">
        <f t="shared" si="0"/>
        <v>0</v>
      </c>
      <c r="I47" s="10">
        <f t="shared" si="1"/>
        <v>1</v>
      </c>
      <c r="J47" s="17">
        <f t="shared" si="2"/>
        <v>1020</v>
      </c>
      <c r="K47" s="16"/>
      <c r="L47" s="17">
        <f t="shared" si="3"/>
        <v>0</v>
      </c>
    </row>
    <row r="48" spans="1:12" x14ac:dyDescent="0.25">
      <c r="A48" s="15" t="s">
        <v>42</v>
      </c>
      <c r="B48" s="15" t="s">
        <v>124</v>
      </c>
      <c r="C48" s="9">
        <v>84</v>
      </c>
      <c r="D48" s="9">
        <v>301.392</v>
      </c>
      <c r="E48" s="9">
        <v>39.24</v>
      </c>
      <c r="F48" s="9" t="s">
        <v>10</v>
      </c>
      <c r="G48" s="9">
        <v>39.24</v>
      </c>
      <c r="H48" s="9">
        <f t="shared" si="0"/>
        <v>0</v>
      </c>
      <c r="I48" s="10">
        <f t="shared" si="1"/>
        <v>1</v>
      </c>
      <c r="J48" s="17">
        <f t="shared" si="2"/>
        <v>11826.622080000001</v>
      </c>
      <c r="K48" s="16"/>
      <c r="L48" s="17">
        <f t="shared" si="3"/>
        <v>0</v>
      </c>
    </row>
    <row r="49" spans="1:12" ht="30" x14ac:dyDescent="0.25">
      <c r="A49" s="15" t="s">
        <v>42</v>
      </c>
      <c r="B49" s="15" t="s">
        <v>125</v>
      </c>
      <c r="C49" s="9">
        <v>85</v>
      </c>
      <c r="D49" s="9">
        <v>301.392</v>
      </c>
      <c r="E49" s="9">
        <v>129.97</v>
      </c>
      <c r="F49" s="9" t="s">
        <v>10</v>
      </c>
      <c r="G49" s="9">
        <v>129.97</v>
      </c>
      <c r="H49" s="9">
        <f t="shared" si="0"/>
        <v>0</v>
      </c>
      <c r="I49" s="10">
        <f t="shared" si="1"/>
        <v>1</v>
      </c>
      <c r="J49" s="17">
        <f t="shared" si="2"/>
        <v>39171.918239999999</v>
      </c>
      <c r="K49" s="16"/>
      <c r="L49" s="17">
        <f t="shared" si="3"/>
        <v>0</v>
      </c>
    </row>
    <row r="50" spans="1:12" ht="30" x14ac:dyDescent="0.25">
      <c r="A50" s="15" t="s">
        <v>42</v>
      </c>
      <c r="B50" s="15" t="s">
        <v>126</v>
      </c>
      <c r="C50" s="9">
        <v>86</v>
      </c>
      <c r="D50" s="9">
        <v>301.392</v>
      </c>
      <c r="E50" s="9">
        <v>12.27</v>
      </c>
      <c r="F50" s="9" t="s">
        <v>10</v>
      </c>
      <c r="G50" s="9">
        <v>1.88</v>
      </c>
      <c r="H50" s="9">
        <f t="shared" si="0"/>
        <v>-10.39</v>
      </c>
      <c r="I50" s="10">
        <f t="shared" si="1"/>
        <v>0.15321923390383047</v>
      </c>
      <c r="J50" s="17">
        <f t="shared" si="2"/>
        <v>566.61695999999995</v>
      </c>
      <c r="K50" s="16"/>
      <c r="L50" s="17">
        <f t="shared" si="3"/>
        <v>0</v>
      </c>
    </row>
    <row r="51" spans="1:12" ht="30" x14ac:dyDescent="0.25">
      <c r="A51" s="15" t="s">
        <v>42</v>
      </c>
      <c r="B51" s="15" t="s">
        <v>127</v>
      </c>
      <c r="C51" s="9">
        <v>87</v>
      </c>
      <c r="D51" s="9">
        <v>301.392</v>
      </c>
      <c r="E51" s="9">
        <v>16.190000000000001</v>
      </c>
      <c r="F51" s="9" t="s">
        <v>10</v>
      </c>
      <c r="G51" s="9">
        <v>0</v>
      </c>
      <c r="H51" s="9">
        <f t="shared" si="0"/>
        <v>-16.190000000000001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48</v>
      </c>
      <c r="B52" s="15" t="s">
        <v>128</v>
      </c>
      <c r="C52" s="9">
        <v>88</v>
      </c>
      <c r="D52" s="9">
        <v>2000</v>
      </c>
      <c r="E52" s="9">
        <v>2.21</v>
      </c>
      <c r="F52" s="9" t="s">
        <v>14</v>
      </c>
      <c r="G52" s="9">
        <v>2.21</v>
      </c>
      <c r="H52" s="9">
        <f t="shared" si="0"/>
        <v>0</v>
      </c>
      <c r="I52" s="10">
        <f t="shared" si="1"/>
        <v>1</v>
      </c>
      <c r="J52" s="17">
        <f t="shared" si="2"/>
        <v>4420</v>
      </c>
      <c r="K52" s="16"/>
      <c r="L52" s="17">
        <f t="shared" si="3"/>
        <v>0</v>
      </c>
    </row>
    <row r="53" spans="1:12" x14ac:dyDescent="0.25">
      <c r="A53" s="15" t="s">
        <v>48</v>
      </c>
      <c r="B53" s="15" t="s">
        <v>129</v>
      </c>
      <c r="C53" s="9">
        <v>91</v>
      </c>
      <c r="D53" s="9">
        <v>349</v>
      </c>
      <c r="E53" s="9">
        <v>12.13</v>
      </c>
      <c r="F53" s="9" t="s">
        <v>14</v>
      </c>
      <c r="G53" s="9">
        <v>12.13</v>
      </c>
      <c r="H53" s="9">
        <f t="shared" si="0"/>
        <v>0</v>
      </c>
      <c r="I53" s="10">
        <f t="shared" si="1"/>
        <v>1</v>
      </c>
      <c r="J53" s="17">
        <f t="shared" si="2"/>
        <v>4233.37</v>
      </c>
      <c r="K53" s="16"/>
      <c r="L53" s="17">
        <f t="shared" si="3"/>
        <v>0</v>
      </c>
    </row>
    <row r="54" spans="1:12" x14ac:dyDescent="0.25">
      <c r="A54" s="15" t="s">
        <v>48</v>
      </c>
      <c r="B54" s="15" t="s">
        <v>130</v>
      </c>
      <c r="C54" s="9">
        <v>92</v>
      </c>
      <c r="D54" s="9">
        <v>2000</v>
      </c>
      <c r="E54" s="9">
        <v>1.57</v>
      </c>
      <c r="F54" s="9" t="s">
        <v>14</v>
      </c>
      <c r="G54" s="9">
        <v>1.57</v>
      </c>
      <c r="H54" s="9">
        <f t="shared" si="0"/>
        <v>0</v>
      </c>
      <c r="I54" s="10">
        <f t="shared" si="1"/>
        <v>1</v>
      </c>
      <c r="J54" s="17">
        <f t="shared" si="2"/>
        <v>3140</v>
      </c>
      <c r="K54" s="16"/>
      <c r="L54" s="17">
        <f t="shared" si="3"/>
        <v>0</v>
      </c>
    </row>
    <row r="55" spans="1:12" x14ac:dyDescent="0.25">
      <c r="A55" s="15" t="s">
        <v>69</v>
      </c>
      <c r="B55" s="15" t="s">
        <v>132</v>
      </c>
      <c r="C55" s="9">
        <v>97</v>
      </c>
      <c r="D55" s="9">
        <v>6800</v>
      </c>
      <c r="E55" s="9">
        <v>0.13</v>
      </c>
      <c r="F55" s="9" t="s">
        <v>16</v>
      </c>
      <c r="G55" s="9">
        <v>0.13</v>
      </c>
      <c r="H55" s="9">
        <f t="shared" si="0"/>
        <v>0</v>
      </c>
      <c r="I55" s="10">
        <f t="shared" si="1"/>
        <v>1</v>
      </c>
      <c r="J55" s="17">
        <f t="shared" si="2"/>
        <v>884</v>
      </c>
      <c r="K55" s="16"/>
      <c r="L55" s="17">
        <f t="shared" si="3"/>
        <v>0</v>
      </c>
    </row>
    <row r="56" spans="1:12" ht="30" x14ac:dyDescent="0.25">
      <c r="A56" s="15" t="s">
        <v>69</v>
      </c>
      <c r="B56" s="15" t="s">
        <v>133</v>
      </c>
      <c r="C56" s="9">
        <v>100</v>
      </c>
      <c r="D56" s="9">
        <v>6800</v>
      </c>
      <c r="E56" s="9">
        <v>0.19</v>
      </c>
      <c r="F56" s="9" t="s">
        <v>16</v>
      </c>
      <c r="G56" s="9">
        <v>0.19</v>
      </c>
      <c r="H56" s="9">
        <f t="shared" si="0"/>
        <v>0</v>
      </c>
      <c r="I56" s="10">
        <f t="shared" si="1"/>
        <v>1</v>
      </c>
      <c r="J56" s="17">
        <f t="shared" si="2"/>
        <v>1292</v>
      </c>
      <c r="K56" s="16"/>
      <c r="L56" s="17">
        <f t="shared" si="3"/>
        <v>0</v>
      </c>
    </row>
    <row r="57" spans="1:12" ht="30" x14ac:dyDescent="0.25">
      <c r="A57" s="15" t="s">
        <v>69</v>
      </c>
      <c r="B57" s="15" t="s">
        <v>134</v>
      </c>
      <c r="C57" s="9">
        <v>103</v>
      </c>
      <c r="D57" s="9">
        <v>6800</v>
      </c>
      <c r="E57" s="9">
        <v>2.9000000000000001E-2</v>
      </c>
      <c r="F57" s="9" t="s">
        <v>16</v>
      </c>
      <c r="G57" s="9">
        <v>0.03</v>
      </c>
      <c r="H57" s="9">
        <f t="shared" si="0"/>
        <v>9.9999999999999742E-4</v>
      </c>
      <c r="I57" s="10">
        <f t="shared" si="1"/>
        <v>1.0344827586206895</v>
      </c>
      <c r="J57" s="17">
        <f t="shared" si="2"/>
        <v>204</v>
      </c>
      <c r="K57" s="16"/>
      <c r="L57" s="17">
        <f t="shared" si="3"/>
        <v>0</v>
      </c>
    </row>
    <row r="58" spans="1:12" x14ac:dyDescent="0.25">
      <c r="A58" s="15" t="s">
        <v>42</v>
      </c>
      <c r="B58" s="15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ht="30" x14ac:dyDescent="0.25">
      <c r="A59" s="15" t="s">
        <v>42</v>
      </c>
      <c r="B59" s="15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24.14</v>
      </c>
      <c r="H59" s="9">
        <f t="shared" si="0"/>
        <v>0</v>
      </c>
      <c r="I59" s="10">
        <f t="shared" si="1"/>
        <v>1</v>
      </c>
      <c r="J59" s="17">
        <f t="shared" si="2"/>
        <v>7275.6028800000004</v>
      </c>
      <c r="K59" s="16"/>
      <c r="L59" s="17">
        <f t="shared" si="3"/>
        <v>0</v>
      </c>
    </row>
    <row r="60" spans="1:12" ht="30" x14ac:dyDescent="0.25">
      <c r="A60" s="15" t="s">
        <v>42</v>
      </c>
      <c r="B60" s="15" t="s">
        <v>137</v>
      </c>
      <c r="C60" s="9">
        <v>108</v>
      </c>
      <c r="D60" s="9">
        <v>301.392</v>
      </c>
      <c r="E60" s="9">
        <v>3.5</v>
      </c>
      <c r="F60" s="9" t="s">
        <v>10</v>
      </c>
      <c r="G60" s="9">
        <v>0</v>
      </c>
      <c r="H60" s="9">
        <f t="shared" si="0"/>
        <v>-3.5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48</v>
      </c>
      <c r="B61" s="15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15" t="s">
        <v>48</v>
      </c>
      <c r="B62" s="15" t="s">
        <v>139</v>
      </c>
      <c r="C62" s="9">
        <v>112</v>
      </c>
      <c r="D62" s="9">
        <v>2000</v>
      </c>
      <c r="E62" s="9">
        <v>2.37</v>
      </c>
      <c r="F62" s="9" t="s">
        <v>14</v>
      </c>
      <c r="G62" s="9">
        <v>2.37</v>
      </c>
      <c r="H62" s="9">
        <f t="shared" si="0"/>
        <v>0</v>
      </c>
      <c r="I62" s="10">
        <f t="shared" si="1"/>
        <v>1</v>
      </c>
      <c r="J62" s="17">
        <f t="shared" si="2"/>
        <v>4740</v>
      </c>
      <c r="K62" s="16"/>
      <c r="L62" s="17">
        <f t="shared" si="3"/>
        <v>0</v>
      </c>
    </row>
    <row r="63" spans="1:12" x14ac:dyDescent="0.25">
      <c r="A63" s="15" t="s">
        <v>48</v>
      </c>
      <c r="B63" s="15" t="s">
        <v>139</v>
      </c>
      <c r="C63" s="9">
        <v>113</v>
      </c>
      <c r="D63" s="9">
        <v>1500</v>
      </c>
      <c r="E63" s="9">
        <v>0.38</v>
      </c>
      <c r="F63" s="9" t="s">
        <v>14</v>
      </c>
      <c r="G63" s="9">
        <v>0.38</v>
      </c>
      <c r="H63" s="9">
        <f t="shared" si="0"/>
        <v>0</v>
      </c>
      <c r="I63" s="10">
        <f t="shared" si="1"/>
        <v>1</v>
      </c>
      <c r="J63" s="17">
        <f t="shared" si="2"/>
        <v>570</v>
      </c>
      <c r="K63" s="16"/>
      <c r="L63" s="17">
        <f t="shared" si="3"/>
        <v>0</v>
      </c>
    </row>
    <row r="64" spans="1:12" x14ac:dyDescent="0.25">
      <c r="A64" s="15" t="s">
        <v>48</v>
      </c>
      <c r="B64" s="15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44</v>
      </c>
      <c r="H64" s="9">
        <f t="shared" si="0"/>
        <v>0</v>
      </c>
      <c r="I64" s="10">
        <f t="shared" si="1"/>
        <v>1</v>
      </c>
      <c r="J64" s="17">
        <f t="shared" si="2"/>
        <v>2200</v>
      </c>
      <c r="K64" s="16"/>
      <c r="L64" s="17">
        <f t="shared" si="3"/>
        <v>0</v>
      </c>
    </row>
    <row r="65" spans="1:12" ht="30" x14ac:dyDescent="0.25">
      <c r="A65" s="15" t="s">
        <v>51</v>
      </c>
      <c r="B65" s="15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15" t="s">
        <v>17</v>
      </c>
      <c r="B66" s="15" t="s">
        <v>142</v>
      </c>
      <c r="C66" s="9">
        <v>120</v>
      </c>
      <c r="D66" s="9">
        <v>193.75200000000001</v>
      </c>
      <c r="E66" s="9">
        <v>108.14700000000001</v>
      </c>
      <c r="F66" s="9" t="s">
        <v>10</v>
      </c>
      <c r="G66" s="9">
        <v>108.15</v>
      </c>
      <c r="H66" s="9">
        <f t="shared" si="0"/>
        <v>3.0000000000001137E-3</v>
      </c>
      <c r="I66" s="10">
        <f t="shared" si="1"/>
        <v>1.0000277400205275</v>
      </c>
      <c r="J66" s="17">
        <f t="shared" si="2"/>
        <v>20954.278800000004</v>
      </c>
      <c r="K66" s="16"/>
      <c r="L66" s="17">
        <f t="shared" si="3"/>
        <v>0</v>
      </c>
    </row>
    <row r="67" spans="1:12" x14ac:dyDescent="0.25">
      <c r="A67" s="15" t="s">
        <v>17</v>
      </c>
      <c r="B67" s="15" t="s">
        <v>143</v>
      </c>
      <c r="C67" s="9">
        <v>124</v>
      </c>
      <c r="D67" s="9">
        <v>193.75200000000001</v>
      </c>
      <c r="E67" s="9">
        <v>133.756</v>
      </c>
      <c r="F67" s="9" t="s">
        <v>10</v>
      </c>
      <c r="G67" s="9">
        <v>133.76</v>
      </c>
      <c r="H67" s="9">
        <f t="shared" si="0"/>
        <v>3.9999999999906777E-3</v>
      </c>
      <c r="I67" s="10">
        <f t="shared" si="1"/>
        <v>1.0000299052005144</v>
      </c>
      <c r="J67" s="17">
        <f t="shared" si="2"/>
        <v>25916.267520000001</v>
      </c>
      <c r="K67" s="16"/>
      <c r="L67" s="17">
        <f t="shared" si="3"/>
        <v>0</v>
      </c>
    </row>
    <row r="68" spans="1:12" x14ac:dyDescent="0.25">
      <c r="A68" s="15" t="s">
        <v>17</v>
      </c>
      <c r="B68" s="15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-3.0000000000001137E-3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15" t="s">
        <v>17</v>
      </c>
      <c r="B69" s="15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30.1</v>
      </c>
      <c r="H69" s="9">
        <f t="shared" ref="H69:H132" si="4">G69-E69</f>
        <v>0</v>
      </c>
      <c r="I69" s="10">
        <f t="shared" ref="I69:I132" si="5">G69/E69</f>
        <v>1</v>
      </c>
      <c r="J69" s="17">
        <f t="shared" si="2"/>
        <v>1974.56</v>
      </c>
      <c r="K69" s="16"/>
      <c r="L69" s="17">
        <f t="shared" ref="L69:L133" si="6">D69*E69*K69</f>
        <v>0</v>
      </c>
    </row>
    <row r="70" spans="1:12" x14ac:dyDescent="0.25">
      <c r="A70" s="15" t="s">
        <v>17</v>
      </c>
      <c r="B70" s="15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66.89</v>
      </c>
      <c r="H70" s="9">
        <f t="shared" si="4"/>
        <v>0</v>
      </c>
      <c r="I70" s="10">
        <f t="shared" si="5"/>
        <v>1</v>
      </c>
      <c r="J70" s="17">
        <f t="shared" ref="J70:J133" si="7">D70*G70</f>
        <v>4387.9839999999995</v>
      </c>
      <c r="K70" s="16"/>
      <c r="L70" s="17">
        <f t="shared" si="6"/>
        <v>0</v>
      </c>
    </row>
    <row r="71" spans="1:12" x14ac:dyDescent="0.25">
      <c r="A71" s="15" t="s">
        <v>17</v>
      </c>
      <c r="B71" s="15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0.5</v>
      </c>
      <c r="H71" s="9">
        <f t="shared" si="4"/>
        <v>0</v>
      </c>
      <c r="I71" s="10">
        <f t="shared" si="5"/>
        <v>1</v>
      </c>
      <c r="J71" s="17">
        <f t="shared" si="7"/>
        <v>80.73</v>
      </c>
      <c r="K71" s="16"/>
      <c r="L71" s="17">
        <f t="shared" si="6"/>
        <v>0</v>
      </c>
    </row>
    <row r="72" spans="1:12" x14ac:dyDescent="0.25">
      <c r="A72" s="15" t="s">
        <v>17</v>
      </c>
      <c r="B72" s="15" t="s">
        <v>147</v>
      </c>
      <c r="C72" s="9">
        <v>140</v>
      </c>
      <c r="D72" s="9">
        <v>10.76</v>
      </c>
      <c r="E72" s="9">
        <v>197</v>
      </c>
      <c r="F72" s="9" t="s">
        <v>10</v>
      </c>
      <c r="G72" s="9">
        <v>197</v>
      </c>
      <c r="H72" s="9">
        <f t="shared" si="4"/>
        <v>0</v>
      </c>
      <c r="I72" s="10">
        <f t="shared" si="5"/>
        <v>1</v>
      </c>
      <c r="J72" s="17">
        <f t="shared" si="7"/>
        <v>2119.7199999999998</v>
      </c>
      <c r="K72" s="16"/>
      <c r="L72" s="17">
        <f t="shared" si="6"/>
        <v>0</v>
      </c>
    </row>
    <row r="73" spans="1:12" x14ac:dyDescent="0.25">
      <c r="A73" s="15" t="s">
        <v>17</v>
      </c>
      <c r="B73" s="15" t="s">
        <v>148</v>
      </c>
      <c r="C73" s="9">
        <v>142</v>
      </c>
      <c r="D73" s="9">
        <v>139.93199999999999</v>
      </c>
      <c r="E73" s="9">
        <v>59.84</v>
      </c>
      <c r="F73" s="9" t="s">
        <v>10</v>
      </c>
      <c r="G73" s="9">
        <v>59.84</v>
      </c>
      <c r="H73" s="9">
        <f t="shared" si="4"/>
        <v>0</v>
      </c>
      <c r="I73" s="10">
        <f t="shared" si="5"/>
        <v>1</v>
      </c>
      <c r="J73" s="17">
        <f t="shared" si="7"/>
        <v>8373.5308800000003</v>
      </c>
      <c r="K73" s="16"/>
      <c r="L73" s="17">
        <f t="shared" si="6"/>
        <v>0</v>
      </c>
    </row>
    <row r="74" spans="1:12" ht="30" x14ac:dyDescent="0.25">
      <c r="A74" s="15" t="s">
        <v>17</v>
      </c>
      <c r="B74" s="15" t="s">
        <v>149</v>
      </c>
      <c r="C74" s="9">
        <v>143</v>
      </c>
      <c r="D74" s="9">
        <v>139.93199999999999</v>
      </c>
      <c r="E74" s="9">
        <v>176.74</v>
      </c>
      <c r="F74" s="9" t="s">
        <v>10</v>
      </c>
      <c r="G74" s="9">
        <v>176.74</v>
      </c>
      <c r="H74" s="9">
        <f t="shared" si="4"/>
        <v>0</v>
      </c>
      <c r="I74" s="10">
        <f t="shared" si="5"/>
        <v>1</v>
      </c>
      <c r="J74" s="17">
        <f t="shared" si="7"/>
        <v>24731.581679999999</v>
      </c>
      <c r="K74" s="16"/>
      <c r="L74" s="17">
        <f t="shared" si="6"/>
        <v>0</v>
      </c>
    </row>
    <row r="75" spans="1:12" ht="30" x14ac:dyDescent="0.25">
      <c r="A75" s="15" t="s">
        <v>17</v>
      </c>
      <c r="B75" s="15" t="s">
        <v>150</v>
      </c>
      <c r="C75" s="9">
        <v>147</v>
      </c>
      <c r="D75" s="9">
        <v>193.75200000000001</v>
      </c>
      <c r="E75" s="9">
        <v>177.87</v>
      </c>
      <c r="F75" s="9" t="s">
        <v>10</v>
      </c>
      <c r="G75" s="9">
        <v>177.87</v>
      </c>
      <c r="H75" s="9">
        <f t="shared" si="4"/>
        <v>0</v>
      </c>
      <c r="I75" s="10">
        <f t="shared" si="5"/>
        <v>1</v>
      </c>
      <c r="J75" s="17">
        <f t="shared" si="7"/>
        <v>34462.668239999999</v>
      </c>
      <c r="K75" s="16"/>
      <c r="L75" s="17">
        <f t="shared" si="6"/>
        <v>0</v>
      </c>
    </row>
    <row r="76" spans="1:12" ht="45" x14ac:dyDescent="0.25">
      <c r="A76" s="15" t="s">
        <v>43</v>
      </c>
      <c r="B76" s="15" t="s">
        <v>151</v>
      </c>
      <c r="C76" s="9">
        <v>150</v>
      </c>
      <c r="D76" s="9">
        <v>12000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7"/>
        <v>12000</v>
      </c>
      <c r="K76" s="16"/>
      <c r="L76" s="17">
        <f t="shared" si="6"/>
        <v>0</v>
      </c>
    </row>
    <row r="77" spans="1:12" x14ac:dyDescent="0.25">
      <c r="A77" s="15" t="s">
        <v>17</v>
      </c>
      <c r="B77" s="15" t="s">
        <v>152</v>
      </c>
      <c r="C77" s="9">
        <v>151</v>
      </c>
      <c r="D77" s="9">
        <v>139.93199999999999</v>
      </c>
      <c r="E77" s="9">
        <v>81.650000000000006</v>
      </c>
      <c r="F77" s="9" t="s">
        <v>10</v>
      </c>
      <c r="G77" s="9">
        <v>81.650000000000006</v>
      </c>
      <c r="H77" s="9">
        <f t="shared" si="4"/>
        <v>0</v>
      </c>
      <c r="I77" s="10">
        <f t="shared" si="5"/>
        <v>1</v>
      </c>
      <c r="J77" s="17">
        <f t="shared" si="7"/>
        <v>11425.4478</v>
      </c>
      <c r="K77" s="16"/>
      <c r="L77" s="17">
        <f t="shared" si="6"/>
        <v>0</v>
      </c>
    </row>
    <row r="78" spans="1:12" ht="30" x14ac:dyDescent="0.25">
      <c r="A78" s="15" t="s">
        <v>17</v>
      </c>
      <c r="B78" s="15" t="s">
        <v>153</v>
      </c>
      <c r="C78" s="9">
        <v>152</v>
      </c>
      <c r="D78" s="9">
        <v>139.93199999999999</v>
      </c>
      <c r="E78" s="9">
        <v>258.14999999999998</v>
      </c>
      <c r="F78" s="9" t="s">
        <v>10</v>
      </c>
      <c r="G78" s="9">
        <v>258.14999999999998</v>
      </c>
      <c r="H78" s="9">
        <f t="shared" si="4"/>
        <v>0</v>
      </c>
      <c r="I78" s="10">
        <f t="shared" si="5"/>
        <v>1</v>
      </c>
      <c r="J78" s="17">
        <f t="shared" si="7"/>
        <v>36123.445799999994</v>
      </c>
      <c r="K78" s="16"/>
      <c r="L78" s="17">
        <f t="shared" si="6"/>
        <v>0</v>
      </c>
    </row>
    <row r="79" spans="1:12" ht="30" x14ac:dyDescent="0.25">
      <c r="A79" s="15" t="s">
        <v>17</v>
      </c>
      <c r="B79" s="15" t="s">
        <v>154</v>
      </c>
      <c r="C79" s="9">
        <v>156</v>
      </c>
      <c r="D79" s="9">
        <v>193.75200000000001</v>
      </c>
      <c r="E79" s="9">
        <v>126.32</v>
      </c>
      <c r="F79" s="9" t="s">
        <v>10</v>
      </c>
      <c r="G79" s="9">
        <v>126.32</v>
      </c>
      <c r="H79" s="9">
        <f t="shared" si="4"/>
        <v>0</v>
      </c>
      <c r="I79" s="10">
        <f t="shared" si="5"/>
        <v>1</v>
      </c>
      <c r="J79" s="17">
        <f t="shared" si="7"/>
        <v>24474.752639999999</v>
      </c>
      <c r="K79" s="16"/>
      <c r="L79" s="17">
        <f t="shared" si="6"/>
        <v>0</v>
      </c>
    </row>
    <row r="80" spans="1:12" x14ac:dyDescent="0.25">
      <c r="A80" s="15" t="s">
        <v>17</v>
      </c>
      <c r="B80" s="15" t="s">
        <v>155</v>
      </c>
      <c r="C80" s="9">
        <v>160</v>
      </c>
      <c r="D80" s="9">
        <v>139.93199999999999</v>
      </c>
      <c r="E80" s="9">
        <v>9.76</v>
      </c>
      <c r="F80" s="9" t="s">
        <v>10</v>
      </c>
      <c r="G80" s="9">
        <v>9.76</v>
      </c>
      <c r="H80" s="9">
        <f t="shared" si="4"/>
        <v>0</v>
      </c>
      <c r="I80" s="10">
        <f t="shared" si="5"/>
        <v>1</v>
      </c>
      <c r="J80" s="17">
        <f t="shared" si="7"/>
        <v>1365.7363199999998</v>
      </c>
      <c r="K80" s="16"/>
      <c r="L80" s="17">
        <f t="shared" si="6"/>
        <v>0</v>
      </c>
    </row>
    <row r="81" spans="1:12" ht="30" x14ac:dyDescent="0.25">
      <c r="A81" s="15" t="s">
        <v>17</v>
      </c>
      <c r="B81" s="15" t="s">
        <v>156</v>
      </c>
      <c r="C81" s="9">
        <v>161</v>
      </c>
      <c r="D81" s="9">
        <v>139.93199999999999</v>
      </c>
      <c r="E81" s="9">
        <v>34.159999999999997</v>
      </c>
      <c r="F81" s="9" t="s">
        <v>10</v>
      </c>
      <c r="G81" s="9">
        <v>34.159999999999997</v>
      </c>
      <c r="H81" s="9">
        <f t="shared" si="4"/>
        <v>0</v>
      </c>
      <c r="I81" s="10">
        <f t="shared" si="5"/>
        <v>1</v>
      </c>
      <c r="J81" s="17">
        <f t="shared" si="7"/>
        <v>4780.077119999999</v>
      </c>
      <c r="K81" s="16"/>
      <c r="L81" s="17">
        <f t="shared" si="6"/>
        <v>0</v>
      </c>
    </row>
    <row r="82" spans="1:12" ht="30" x14ac:dyDescent="0.25">
      <c r="A82" s="15" t="s">
        <v>17</v>
      </c>
      <c r="B82" s="15" t="s">
        <v>157</v>
      </c>
      <c r="C82" s="9">
        <v>165</v>
      </c>
      <c r="D82" s="9">
        <v>193.75200000000001</v>
      </c>
      <c r="E82" s="9">
        <v>117.1</v>
      </c>
      <c r="F82" s="9" t="s">
        <v>10</v>
      </c>
      <c r="G82" s="9">
        <v>117.1</v>
      </c>
      <c r="H82" s="9">
        <f t="shared" si="4"/>
        <v>0</v>
      </c>
      <c r="I82" s="10">
        <f t="shared" si="5"/>
        <v>1</v>
      </c>
      <c r="J82" s="17">
        <f t="shared" si="7"/>
        <v>22688.359199999999</v>
      </c>
      <c r="K82" s="16"/>
      <c r="L82" s="17">
        <f t="shared" si="6"/>
        <v>0</v>
      </c>
    </row>
    <row r="83" spans="1:12" ht="30" x14ac:dyDescent="0.25">
      <c r="A83" s="15" t="s">
        <v>20</v>
      </c>
      <c r="B83" s="15" t="s">
        <v>158</v>
      </c>
      <c r="C83" s="9">
        <v>168</v>
      </c>
      <c r="D83" s="9">
        <v>254.03</v>
      </c>
      <c r="E83" s="9">
        <v>160.21</v>
      </c>
      <c r="F83" s="9" t="s">
        <v>10</v>
      </c>
      <c r="G83" s="9">
        <v>160.21</v>
      </c>
      <c r="H83" s="9">
        <f t="shared" si="4"/>
        <v>0</v>
      </c>
      <c r="I83" s="10">
        <f t="shared" si="5"/>
        <v>1</v>
      </c>
      <c r="J83" s="17">
        <f t="shared" si="7"/>
        <v>40698.1463</v>
      </c>
      <c r="K83" s="16"/>
      <c r="L83" s="17">
        <f t="shared" si="6"/>
        <v>0</v>
      </c>
    </row>
    <row r="84" spans="1:12" x14ac:dyDescent="0.25">
      <c r="A84" s="15" t="s">
        <v>20</v>
      </c>
      <c r="B84" s="15" t="s">
        <v>159</v>
      </c>
      <c r="C84" s="9">
        <v>170</v>
      </c>
      <c r="D84" s="9">
        <v>254.03</v>
      </c>
      <c r="E84" s="9">
        <v>18.82</v>
      </c>
      <c r="F84" s="9" t="s">
        <v>10</v>
      </c>
      <c r="G84" s="9">
        <v>18.82</v>
      </c>
      <c r="H84" s="9">
        <f t="shared" si="4"/>
        <v>0</v>
      </c>
      <c r="I84" s="10">
        <f t="shared" si="5"/>
        <v>1</v>
      </c>
      <c r="J84" s="17">
        <f t="shared" si="7"/>
        <v>4780.8446000000004</v>
      </c>
      <c r="K84" s="16"/>
      <c r="L84" s="17">
        <f t="shared" si="6"/>
        <v>0</v>
      </c>
    </row>
    <row r="85" spans="1:12" ht="30" x14ac:dyDescent="0.25">
      <c r="A85" s="15" t="s">
        <v>20</v>
      </c>
      <c r="B85" s="15" t="s">
        <v>160</v>
      </c>
      <c r="C85" s="9">
        <v>173</v>
      </c>
      <c r="D85" s="9">
        <v>190.52</v>
      </c>
      <c r="E85" s="9">
        <v>14.21</v>
      </c>
      <c r="F85" s="9" t="s">
        <v>10</v>
      </c>
      <c r="G85" s="9">
        <v>14.21</v>
      </c>
      <c r="H85" s="9">
        <f t="shared" si="4"/>
        <v>0</v>
      </c>
      <c r="I85" s="10">
        <f t="shared" si="5"/>
        <v>1</v>
      </c>
      <c r="J85" s="17">
        <f t="shared" si="7"/>
        <v>2707.2892000000002</v>
      </c>
      <c r="K85" s="16"/>
      <c r="L85" s="17">
        <f t="shared" si="6"/>
        <v>0</v>
      </c>
    </row>
    <row r="86" spans="1:12" ht="30" x14ac:dyDescent="0.25">
      <c r="A86" s="15" t="s">
        <v>20</v>
      </c>
      <c r="B86" s="15" t="s">
        <v>161</v>
      </c>
      <c r="C86" s="9">
        <v>174</v>
      </c>
      <c r="D86" s="9">
        <v>254.03</v>
      </c>
      <c r="E86" s="9">
        <v>65.55</v>
      </c>
      <c r="F86" s="9" t="s">
        <v>10</v>
      </c>
      <c r="G86" s="9">
        <v>65.55</v>
      </c>
      <c r="H86" s="9">
        <f t="shared" si="4"/>
        <v>0</v>
      </c>
      <c r="I86" s="10">
        <f t="shared" si="5"/>
        <v>1</v>
      </c>
      <c r="J86" s="17">
        <f t="shared" si="7"/>
        <v>16651.666499999999</v>
      </c>
      <c r="K86" s="16"/>
      <c r="L86" s="17">
        <f t="shared" si="6"/>
        <v>0</v>
      </c>
    </row>
    <row r="87" spans="1:12" x14ac:dyDescent="0.25">
      <c r="A87" s="15" t="s">
        <v>20</v>
      </c>
      <c r="B87" s="15" t="s">
        <v>162</v>
      </c>
      <c r="C87" s="9">
        <v>178</v>
      </c>
      <c r="D87" s="9">
        <v>254.03</v>
      </c>
      <c r="E87" s="9">
        <v>91.03</v>
      </c>
      <c r="F87" s="9" t="s">
        <v>10</v>
      </c>
      <c r="G87" s="9">
        <v>91.03</v>
      </c>
      <c r="H87" s="9">
        <f t="shared" si="4"/>
        <v>0</v>
      </c>
      <c r="I87" s="10">
        <f t="shared" si="5"/>
        <v>1</v>
      </c>
      <c r="J87" s="17">
        <f t="shared" si="7"/>
        <v>23124.350900000001</v>
      </c>
      <c r="K87" s="16"/>
      <c r="L87" s="17">
        <f t="shared" si="6"/>
        <v>0</v>
      </c>
    </row>
    <row r="88" spans="1:12" x14ac:dyDescent="0.25">
      <c r="A88" s="15" t="s">
        <v>20</v>
      </c>
      <c r="B88" s="15" t="s">
        <v>163</v>
      </c>
      <c r="C88" s="9">
        <v>180</v>
      </c>
      <c r="D88" s="9">
        <v>295</v>
      </c>
      <c r="E88" s="9">
        <v>8</v>
      </c>
      <c r="F88" s="9" t="s">
        <v>13</v>
      </c>
      <c r="G88" s="9">
        <v>8</v>
      </c>
      <c r="H88" s="9">
        <f t="shared" si="4"/>
        <v>0</v>
      </c>
      <c r="I88" s="10">
        <f t="shared" si="5"/>
        <v>1</v>
      </c>
      <c r="J88" s="17">
        <f t="shared" si="7"/>
        <v>2360</v>
      </c>
      <c r="K88" s="16"/>
      <c r="L88" s="17">
        <f t="shared" si="6"/>
        <v>0</v>
      </c>
    </row>
    <row r="89" spans="1:12" x14ac:dyDescent="0.25">
      <c r="A89" s="15" t="s">
        <v>21</v>
      </c>
      <c r="B89" s="15" t="s">
        <v>164</v>
      </c>
      <c r="C89" s="9">
        <v>181</v>
      </c>
      <c r="D89" s="9">
        <v>215.28</v>
      </c>
      <c r="E89" s="9">
        <v>19.974</v>
      </c>
      <c r="F89" s="9" t="s">
        <v>10</v>
      </c>
      <c r="G89" s="9">
        <v>19.97</v>
      </c>
      <c r="H89" s="9">
        <f t="shared" si="4"/>
        <v>-4.0000000000013358E-3</v>
      </c>
      <c r="I89" s="10">
        <f t="shared" si="5"/>
        <v>0.99979973966155999</v>
      </c>
      <c r="J89" s="17">
        <f t="shared" si="7"/>
        <v>4299.1415999999999</v>
      </c>
      <c r="K89" s="16"/>
      <c r="L89" s="17">
        <f t="shared" si="6"/>
        <v>0</v>
      </c>
    </row>
    <row r="90" spans="1:12" x14ac:dyDescent="0.25">
      <c r="A90" s="15" t="s">
        <v>21</v>
      </c>
      <c r="B90" s="15" t="s">
        <v>165</v>
      </c>
      <c r="C90" s="9">
        <v>184</v>
      </c>
      <c r="D90" s="9">
        <v>96.876000000000005</v>
      </c>
      <c r="E90" s="9">
        <v>61.966000000000001</v>
      </c>
      <c r="F90" s="9" t="s">
        <v>10</v>
      </c>
      <c r="G90" s="9">
        <v>61.97</v>
      </c>
      <c r="H90" s="9">
        <f t="shared" si="4"/>
        <v>3.9999999999977831E-3</v>
      </c>
      <c r="I90" s="10">
        <f t="shared" si="5"/>
        <v>1.0000645515282574</v>
      </c>
      <c r="J90" s="17">
        <f t="shared" si="7"/>
        <v>6003.4057199999997</v>
      </c>
      <c r="K90" s="16"/>
      <c r="L90" s="17">
        <f t="shared" si="6"/>
        <v>0</v>
      </c>
    </row>
    <row r="91" spans="1:12" ht="30" x14ac:dyDescent="0.25">
      <c r="A91" s="15" t="s">
        <v>21</v>
      </c>
      <c r="B91" s="15" t="s">
        <v>166</v>
      </c>
      <c r="C91" s="9">
        <v>187</v>
      </c>
      <c r="D91" s="9">
        <v>48.438000000000002</v>
      </c>
      <c r="E91" s="9">
        <v>164.39099999999999</v>
      </c>
      <c r="F91" s="9" t="s">
        <v>10</v>
      </c>
      <c r="G91" s="9">
        <v>164.39</v>
      </c>
      <c r="H91" s="9">
        <f t="shared" si="4"/>
        <v>-1.0000000000047748E-3</v>
      </c>
      <c r="I91" s="10">
        <f t="shared" si="5"/>
        <v>0.99999391694192497</v>
      </c>
      <c r="J91" s="17">
        <f t="shared" si="7"/>
        <v>7962.72282</v>
      </c>
      <c r="K91" s="16"/>
      <c r="L91" s="17">
        <f t="shared" si="6"/>
        <v>0</v>
      </c>
    </row>
    <row r="92" spans="1:12" ht="30" x14ac:dyDescent="0.25">
      <c r="A92" s="15" t="s">
        <v>21</v>
      </c>
      <c r="B92" s="15" t="s">
        <v>167</v>
      </c>
      <c r="C92" s="9">
        <v>188</v>
      </c>
      <c r="D92" s="9">
        <v>48.438000000000002</v>
      </c>
      <c r="E92" s="9">
        <v>104.23399999999999</v>
      </c>
      <c r="F92" s="9" t="s">
        <v>10</v>
      </c>
      <c r="G92" s="9">
        <v>104.23</v>
      </c>
      <c r="H92" s="9">
        <f t="shared" si="4"/>
        <v>-3.9999999999906777E-3</v>
      </c>
      <c r="I92" s="10">
        <f t="shared" si="5"/>
        <v>0.9999616248057257</v>
      </c>
      <c r="J92" s="17">
        <f t="shared" si="7"/>
        <v>5048.6927400000004</v>
      </c>
      <c r="K92" s="16"/>
      <c r="L92" s="17">
        <f t="shared" si="6"/>
        <v>0</v>
      </c>
    </row>
    <row r="93" spans="1:12" ht="30" x14ac:dyDescent="0.25">
      <c r="A93" s="15" t="s">
        <v>21</v>
      </c>
      <c r="B93" s="15" t="s">
        <v>168</v>
      </c>
      <c r="C93" s="9">
        <v>189</v>
      </c>
      <c r="D93" s="9">
        <v>48.438000000000002</v>
      </c>
      <c r="E93" s="9">
        <v>76.87853029</v>
      </c>
      <c r="F93" s="9" t="s">
        <v>10</v>
      </c>
      <c r="G93" s="9">
        <v>76.88</v>
      </c>
      <c r="H93" s="9">
        <f t="shared" si="4"/>
        <v>1.4697099999949614E-3</v>
      </c>
      <c r="I93" s="10">
        <f t="shared" si="5"/>
        <v>1.0000191173009481</v>
      </c>
      <c r="J93" s="17">
        <f t="shared" si="7"/>
        <v>3723.9134399999998</v>
      </c>
      <c r="K93" s="16"/>
      <c r="L93" s="17">
        <f t="shared" si="6"/>
        <v>0</v>
      </c>
    </row>
    <row r="94" spans="1:12" ht="30" x14ac:dyDescent="0.25">
      <c r="A94" s="15" t="s">
        <v>21</v>
      </c>
      <c r="B94" s="15" t="s">
        <v>169</v>
      </c>
      <c r="C94" s="9">
        <v>191</v>
      </c>
      <c r="D94" s="9">
        <v>16.149999999999999</v>
      </c>
      <c r="E94" s="9">
        <v>58.07</v>
      </c>
      <c r="F94" s="9" t="s">
        <v>10</v>
      </c>
      <c r="G94" s="9">
        <v>58.07</v>
      </c>
      <c r="H94" s="9">
        <f t="shared" si="4"/>
        <v>0</v>
      </c>
      <c r="I94" s="10">
        <f t="shared" si="5"/>
        <v>1</v>
      </c>
      <c r="J94" s="17">
        <f t="shared" si="7"/>
        <v>937.83049999999992</v>
      </c>
      <c r="K94" s="16"/>
      <c r="L94" s="17">
        <f t="shared" si="6"/>
        <v>0</v>
      </c>
    </row>
    <row r="95" spans="1:12" ht="30" x14ac:dyDescent="0.25">
      <c r="A95" s="15" t="s">
        <v>21</v>
      </c>
      <c r="B95" s="15" t="s">
        <v>280</v>
      </c>
      <c r="C95" s="9">
        <v>195</v>
      </c>
      <c r="D95" s="9">
        <v>91.494</v>
      </c>
      <c r="E95" s="9">
        <v>145.11944260000001</v>
      </c>
      <c r="F95" s="9" t="s">
        <v>10</v>
      </c>
      <c r="G95" s="9">
        <v>145.12</v>
      </c>
      <c r="H95" s="9">
        <f t="shared" si="4"/>
        <v>5.5739999999104839E-4</v>
      </c>
      <c r="I95" s="10">
        <f t="shared" si="5"/>
        <v>1.0000038409739591</v>
      </c>
      <c r="J95" s="17">
        <f t="shared" si="7"/>
        <v>13277.609280000001</v>
      </c>
      <c r="K95" s="16"/>
      <c r="L95" s="17">
        <f t="shared" si="6"/>
        <v>0</v>
      </c>
    </row>
    <row r="96" spans="1:12" ht="30" x14ac:dyDescent="0.25">
      <c r="A96" s="15" t="s">
        <v>21</v>
      </c>
      <c r="B96" s="15" t="s">
        <v>280</v>
      </c>
      <c r="C96" s="9">
        <v>196</v>
      </c>
      <c r="D96" s="9">
        <v>44.564</v>
      </c>
      <c r="E96" s="9">
        <v>145.119</v>
      </c>
      <c r="F96" s="9" t="s">
        <v>10</v>
      </c>
      <c r="G96" s="9">
        <v>145.12</v>
      </c>
      <c r="H96" s="9">
        <f t="shared" si="4"/>
        <v>1.0000000000047748E-3</v>
      </c>
      <c r="I96" s="10">
        <f t="shared" si="5"/>
        <v>1.0000068908964368</v>
      </c>
      <c r="J96" s="17">
        <f t="shared" si="7"/>
        <v>6467.1276800000005</v>
      </c>
      <c r="K96" s="16"/>
      <c r="L96" s="17">
        <f t="shared" si="6"/>
        <v>0</v>
      </c>
    </row>
    <row r="97" spans="1:12" ht="30" x14ac:dyDescent="0.25">
      <c r="A97" s="15" t="s">
        <v>21</v>
      </c>
      <c r="B97" s="15" t="s">
        <v>281</v>
      </c>
      <c r="C97" s="9">
        <v>199</v>
      </c>
      <c r="D97" s="9">
        <v>91.494</v>
      </c>
      <c r="E97" s="9">
        <v>59.84</v>
      </c>
      <c r="F97" s="9" t="s">
        <v>10</v>
      </c>
      <c r="G97" s="9">
        <v>59.84</v>
      </c>
      <c r="H97" s="9">
        <f t="shared" si="4"/>
        <v>0</v>
      </c>
      <c r="I97" s="10">
        <f t="shared" si="5"/>
        <v>1</v>
      </c>
      <c r="J97" s="17">
        <f t="shared" si="7"/>
        <v>5475.0009600000003</v>
      </c>
      <c r="K97" s="16"/>
      <c r="L97" s="17">
        <f t="shared" si="6"/>
        <v>0</v>
      </c>
    </row>
    <row r="98" spans="1:12" ht="30" x14ac:dyDescent="0.25">
      <c r="A98" s="15" t="s">
        <v>21</v>
      </c>
      <c r="B98" s="15" t="s">
        <v>281</v>
      </c>
      <c r="C98" s="9">
        <v>200</v>
      </c>
      <c r="D98" s="9">
        <v>44.564</v>
      </c>
      <c r="E98" s="9">
        <v>59.84</v>
      </c>
      <c r="F98" s="9" t="s">
        <v>10</v>
      </c>
      <c r="G98" s="9">
        <v>59.84</v>
      </c>
      <c r="H98" s="9">
        <f t="shared" si="4"/>
        <v>0</v>
      </c>
      <c r="I98" s="10">
        <f t="shared" si="5"/>
        <v>1</v>
      </c>
      <c r="J98" s="17">
        <f t="shared" si="7"/>
        <v>2666.7097600000002</v>
      </c>
      <c r="K98" s="16"/>
      <c r="L98" s="17">
        <f t="shared" si="6"/>
        <v>0</v>
      </c>
    </row>
    <row r="99" spans="1:12" ht="30" x14ac:dyDescent="0.25">
      <c r="A99" s="15" t="s">
        <v>21</v>
      </c>
      <c r="B99" s="15" t="s">
        <v>282</v>
      </c>
      <c r="C99" s="9">
        <v>202</v>
      </c>
      <c r="D99" s="9">
        <v>91.494</v>
      </c>
      <c r="E99" s="9">
        <v>218.62430320000001</v>
      </c>
      <c r="F99" s="9" t="s">
        <v>10</v>
      </c>
      <c r="G99" s="9">
        <v>218.62</v>
      </c>
      <c r="H99" s="9">
        <f t="shared" si="4"/>
        <v>-4.3032000000096104E-3</v>
      </c>
      <c r="I99" s="10">
        <f t="shared" si="5"/>
        <v>0.99998031691839828</v>
      </c>
      <c r="J99" s="17">
        <f t="shared" si="7"/>
        <v>20002.418280000002</v>
      </c>
      <c r="K99" s="16"/>
      <c r="L99" s="17">
        <f t="shared" si="6"/>
        <v>0</v>
      </c>
    </row>
    <row r="100" spans="1:12" ht="30" x14ac:dyDescent="0.25">
      <c r="A100" s="15" t="s">
        <v>21</v>
      </c>
      <c r="B100" s="15" t="s">
        <v>282</v>
      </c>
      <c r="C100" s="9">
        <v>203</v>
      </c>
      <c r="D100" s="9">
        <v>44.564</v>
      </c>
      <c r="E100" s="9">
        <v>218.624</v>
      </c>
      <c r="F100" s="9" t="s">
        <v>10</v>
      </c>
      <c r="G100" s="9">
        <v>218.62</v>
      </c>
      <c r="H100" s="9">
        <f t="shared" si="4"/>
        <v>-3.9999999999906777E-3</v>
      </c>
      <c r="I100" s="10">
        <f t="shared" si="5"/>
        <v>0.99998170374707263</v>
      </c>
      <c r="J100" s="17">
        <f t="shared" si="7"/>
        <v>9742.5816799999993</v>
      </c>
      <c r="K100" s="16"/>
      <c r="L100" s="17">
        <f t="shared" si="6"/>
        <v>0</v>
      </c>
    </row>
    <row r="101" spans="1:12" ht="30" x14ac:dyDescent="0.25">
      <c r="A101" s="15" t="s">
        <v>21</v>
      </c>
      <c r="B101" s="15" t="s">
        <v>283</v>
      </c>
      <c r="C101" s="9">
        <v>206</v>
      </c>
      <c r="D101" s="9">
        <v>91.494</v>
      </c>
      <c r="E101" s="9">
        <v>81.650000000000006</v>
      </c>
      <c r="F101" s="9" t="s">
        <v>10</v>
      </c>
      <c r="G101" s="9">
        <v>81.650000000000006</v>
      </c>
      <c r="H101" s="9">
        <f t="shared" si="4"/>
        <v>0</v>
      </c>
      <c r="I101" s="10">
        <f t="shared" si="5"/>
        <v>1</v>
      </c>
      <c r="J101" s="17">
        <f t="shared" si="7"/>
        <v>7470.4851000000008</v>
      </c>
      <c r="K101" s="16"/>
      <c r="L101" s="17">
        <f t="shared" si="6"/>
        <v>0</v>
      </c>
    </row>
    <row r="102" spans="1:12" ht="30" x14ac:dyDescent="0.25">
      <c r="A102" s="15" t="s">
        <v>21</v>
      </c>
      <c r="B102" s="15" t="s">
        <v>283</v>
      </c>
      <c r="C102" s="9">
        <v>207</v>
      </c>
      <c r="D102" s="9">
        <v>44.564</v>
      </c>
      <c r="E102" s="9">
        <v>81.650000000000006</v>
      </c>
      <c r="F102" s="9" t="s">
        <v>10</v>
      </c>
      <c r="G102" s="9">
        <v>81.650000000000006</v>
      </c>
      <c r="H102" s="9">
        <f t="shared" si="4"/>
        <v>0</v>
      </c>
      <c r="I102" s="10">
        <f t="shared" si="5"/>
        <v>1</v>
      </c>
      <c r="J102" s="17">
        <f t="shared" si="7"/>
        <v>3638.6506000000004</v>
      </c>
      <c r="K102" s="16"/>
      <c r="L102" s="17">
        <f t="shared" si="6"/>
        <v>0</v>
      </c>
    </row>
    <row r="103" spans="1:12" ht="30" x14ac:dyDescent="0.25">
      <c r="A103" s="15" t="s">
        <v>21</v>
      </c>
      <c r="B103" s="15" t="s">
        <v>284</v>
      </c>
      <c r="C103" s="9">
        <v>209</v>
      </c>
      <c r="D103" s="9">
        <v>91.494</v>
      </c>
      <c r="E103" s="9">
        <v>26.254860650000001</v>
      </c>
      <c r="F103" s="9" t="s">
        <v>10</v>
      </c>
      <c r="G103" s="9">
        <v>26.25</v>
      </c>
      <c r="H103" s="9">
        <f t="shared" si="4"/>
        <v>-4.8606500000012431E-3</v>
      </c>
      <c r="I103" s="10">
        <f t="shared" si="5"/>
        <v>0.99981486666165176</v>
      </c>
      <c r="J103" s="17">
        <f t="shared" si="7"/>
        <v>2401.7175000000002</v>
      </c>
      <c r="K103" s="16"/>
      <c r="L103" s="17">
        <f t="shared" si="6"/>
        <v>0</v>
      </c>
    </row>
    <row r="104" spans="1:12" ht="30" x14ac:dyDescent="0.25">
      <c r="A104" s="15" t="s">
        <v>21</v>
      </c>
      <c r="B104" s="15" t="s">
        <v>284</v>
      </c>
      <c r="C104" s="9">
        <v>210</v>
      </c>
      <c r="D104" s="9">
        <v>44.564</v>
      </c>
      <c r="E104" s="9">
        <v>26.254000000000001</v>
      </c>
      <c r="F104" s="9" t="s">
        <v>10</v>
      </c>
      <c r="G104" s="9">
        <v>26.25</v>
      </c>
      <c r="H104" s="9">
        <f t="shared" si="4"/>
        <v>-4.0000000000013358E-3</v>
      </c>
      <c r="I104" s="10">
        <f t="shared" si="5"/>
        <v>0.99984764226403589</v>
      </c>
      <c r="J104" s="17">
        <f t="shared" si="7"/>
        <v>1169.8050000000001</v>
      </c>
      <c r="K104" s="16"/>
      <c r="L104" s="17">
        <f t="shared" si="6"/>
        <v>0</v>
      </c>
    </row>
    <row r="105" spans="1:12" ht="30" x14ac:dyDescent="0.25">
      <c r="A105" s="15" t="s">
        <v>21</v>
      </c>
      <c r="B105" s="15" t="s">
        <v>285</v>
      </c>
      <c r="C105" s="9">
        <v>212</v>
      </c>
      <c r="D105" s="9">
        <v>91.494</v>
      </c>
      <c r="E105" s="9">
        <v>9.76</v>
      </c>
      <c r="F105" s="9" t="s">
        <v>10</v>
      </c>
      <c r="G105" s="9">
        <v>9.76</v>
      </c>
      <c r="H105" s="9">
        <f t="shared" si="4"/>
        <v>0</v>
      </c>
      <c r="I105" s="10">
        <f t="shared" si="5"/>
        <v>1</v>
      </c>
      <c r="J105" s="17">
        <f t="shared" si="7"/>
        <v>892.98144000000002</v>
      </c>
      <c r="K105" s="16"/>
      <c r="L105" s="17">
        <f t="shared" si="6"/>
        <v>0</v>
      </c>
    </row>
    <row r="106" spans="1:12" ht="30" x14ac:dyDescent="0.25">
      <c r="A106" s="15" t="s">
        <v>21</v>
      </c>
      <c r="B106" s="15" t="s">
        <v>285</v>
      </c>
      <c r="C106" s="9">
        <v>214</v>
      </c>
      <c r="D106" s="9">
        <v>44.564</v>
      </c>
      <c r="E106" s="9">
        <v>9.76</v>
      </c>
      <c r="F106" s="9" t="s">
        <v>10</v>
      </c>
      <c r="G106" s="9">
        <v>9.76</v>
      </c>
      <c r="H106" s="9">
        <f t="shared" si="4"/>
        <v>0</v>
      </c>
      <c r="I106" s="10">
        <f t="shared" si="5"/>
        <v>1</v>
      </c>
      <c r="J106" s="17">
        <f t="shared" si="7"/>
        <v>434.94463999999999</v>
      </c>
      <c r="K106" s="16"/>
      <c r="L106" s="17">
        <f t="shared" si="6"/>
        <v>0</v>
      </c>
    </row>
    <row r="107" spans="1:12" x14ac:dyDescent="0.25">
      <c r="A107" s="15" t="s">
        <v>67</v>
      </c>
      <c r="B107" s="15" t="s">
        <v>173</v>
      </c>
      <c r="C107" s="9">
        <v>215</v>
      </c>
      <c r="D107" s="9">
        <v>301.392</v>
      </c>
      <c r="E107" s="9">
        <v>19.14</v>
      </c>
      <c r="F107" s="9" t="s">
        <v>10</v>
      </c>
      <c r="G107" s="9">
        <v>19.14</v>
      </c>
      <c r="H107" s="9">
        <f t="shared" si="4"/>
        <v>0</v>
      </c>
      <c r="I107" s="10">
        <f t="shared" si="5"/>
        <v>1</v>
      </c>
      <c r="J107" s="17">
        <f t="shared" si="7"/>
        <v>5768.6428800000003</v>
      </c>
      <c r="K107" s="16"/>
      <c r="L107" s="17">
        <f t="shared" si="6"/>
        <v>0</v>
      </c>
    </row>
    <row r="108" spans="1:12" x14ac:dyDescent="0.25">
      <c r="A108" s="15" t="s">
        <v>67</v>
      </c>
      <c r="B108" s="15" t="s">
        <v>232</v>
      </c>
      <c r="C108" s="9">
        <v>217</v>
      </c>
      <c r="D108" s="9">
        <v>450</v>
      </c>
      <c r="E108" s="9">
        <v>2</v>
      </c>
      <c r="F108" s="9" t="s">
        <v>13</v>
      </c>
      <c r="G108" s="9">
        <v>2</v>
      </c>
      <c r="H108" s="9">
        <f t="shared" si="4"/>
        <v>0</v>
      </c>
      <c r="I108" s="10">
        <f t="shared" si="5"/>
        <v>1</v>
      </c>
      <c r="J108" s="17">
        <f t="shared" si="7"/>
        <v>900</v>
      </c>
      <c r="K108" s="16"/>
      <c r="L108" s="17">
        <f t="shared" si="6"/>
        <v>0</v>
      </c>
    </row>
    <row r="109" spans="1:12" x14ac:dyDescent="0.25">
      <c r="A109" s="15" t="s">
        <v>67</v>
      </c>
      <c r="B109" s="15" t="s">
        <v>174</v>
      </c>
      <c r="C109" s="9">
        <v>218</v>
      </c>
      <c r="D109" s="9">
        <v>350</v>
      </c>
      <c r="E109" s="9">
        <v>16</v>
      </c>
      <c r="F109" s="9" t="s">
        <v>13</v>
      </c>
      <c r="G109" s="9">
        <v>10</v>
      </c>
      <c r="H109" s="9">
        <f t="shared" si="4"/>
        <v>-6</v>
      </c>
      <c r="I109" s="10">
        <f t="shared" si="5"/>
        <v>0.625</v>
      </c>
      <c r="J109" s="17">
        <f t="shared" si="7"/>
        <v>3500</v>
      </c>
      <c r="K109" s="16"/>
      <c r="L109" s="17">
        <f t="shared" si="6"/>
        <v>0</v>
      </c>
    </row>
    <row r="110" spans="1:12" ht="30" x14ac:dyDescent="0.25">
      <c r="A110" s="15" t="s">
        <v>67</v>
      </c>
      <c r="B110" s="15" t="s">
        <v>175</v>
      </c>
      <c r="C110" s="9">
        <v>219</v>
      </c>
      <c r="D110" s="9">
        <v>82</v>
      </c>
      <c r="E110" s="9">
        <v>41.16</v>
      </c>
      <c r="F110" s="9" t="s">
        <v>19</v>
      </c>
      <c r="G110" s="9">
        <v>41.16</v>
      </c>
      <c r="H110" s="9">
        <f t="shared" si="4"/>
        <v>0</v>
      </c>
      <c r="I110" s="10">
        <f t="shared" si="5"/>
        <v>1</v>
      </c>
      <c r="J110" s="17">
        <f t="shared" si="7"/>
        <v>3375.12</v>
      </c>
      <c r="K110" s="16"/>
      <c r="L110" s="17">
        <f t="shared" si="6"/>
        <v>0</v>
      </c>
    </row>
    <row r="111" spans="1:12" ht="30" x14ac:dyDescent="0.25">
      <c r="A111" s="15" t="s">
        <v>67</v>
      </c>
      <c r="B111" s="15" t="s">
        <v>176</v>
      </c>
      <c r="C111" s="9">
        <v>220</v>
      </c>
      <c r="D111" s="9">
        <v>32.799999999999997</v>
      </c>
      <c r="E111" s="9">
        <v>98.781000000000006</v>
      </c>
      <c r="F111" s="9" t="s">
        <v>19</v>
      </c>
      <c r="G111" s="9">
        <v>98.78</v>
      </c>
      <c r="H111" s="9">
        <f t="shared" si="4"/>
        <v>-1.0000000000047748E-3</v>
      </c>
      <c r="I111" s="10">
        <f t="shared" si="5"/>
        <v>0.9999898765957016</v>
      </c>
      <c r="J111" s="17">
        <f t="shared" si="7"/>
        <v>3239.9839999999999</v>
      </c>
      <c r="K111" s="16"/>
      <c r="L111" s="17">
        <f t="shared" si="6"/>
        <v>0</v>
      </c>
    </row>
    <row r="112" spans="1:12" x14ac:dyDescent="0.25">
      <c r="A112" s="15" t="s">
        <v>67</v>
      </c>
      <c r="B112" s="15" t="s">
        <v>177</v>
      </c>
      <c r="C112" s="9">
        <v>221</v>
      </c>
      <c r="D112" s="9">
        <v>131.19999999999999</v>
      </c>
      <c r="E112" s="9">
        <v>26.83</v>
      </c>
      <c r="F112" s="9" t="s">
        <v>19</v>
      </c>
      <c r="G112" s="9">
        <v>26.83</v>
      </c>
      <c r="H112" s="9">
        <f t="shared" si="4"/>
        <v>0</v>
      </c>
      <c r="I112" s="10">
        <f t="shared" si="5"/>
        <v>1</v>
      </c>
      <c r="J112" s="17">
        <f t="shared" si="7"/>
        <v>3520.0959999999995</v>
      </c>
      <c r="K112" s="16"/>
      <c r="L112" s="17">
        <f t="shared" si="6"/>
        <v>0</v>
      </c>
    </row>
    <row r="113" spans="1:12" x14ac:dyDescent="0.25">
      <c r="A113" s="15" t="s">
        <v>67</v>
      </c>
      <c r="B113" s="15" t="s">
        <v>178</v>
      </c>
      <c r="C113" s="9">
        <v>222</v>
      </c>
      <c r="D113" s="9">
        <v>1000</v>
      </c>
      <c r="E113" s="9">
        <v>3</v>
      </c>
      <c r="F113" s="9" t="s">
        <v>13</v>
      </c>
      <c r="G113" s="9">
        <v>3</v>
      </c>
      <c r="H113" s="9">
        <f t="shared" si="4"/>
        <v>0</v>
      </c>
      <c r="I113" s="10">
        <f t="shared" si="5"/>
        <v>1</v>
      </c>
      <c r="J113" s="17">
        <f t="shared" si="7"/>
        <v>3000</v>
      </c>
      <c r="K113" s="16"/>
      <c r="L113" s="17">
        <f t="shared" si="6"/>
        <v>0</v>
      </c>
    </row>
    <row r="114" spans="1:12" x14ac:dyDescent="0.25">
      <c r="A114" s="15" t="s">
        <v>67</v>
      </c>
      <c r="B114" s="15" t="s">
        <v>179</v>
      </c>
      <c r="C114" s="9">
        <v>224</v>
      </c>
      <c r="D114" s="9">
        <v>183</v>
      </c>
      <c r="E114" s="9">
        <v>51.41</v>
      </c>
      <c r="F114" s="9" t="s">
        <v>10</v>
      </c>
      <c r="G114" s="9">
        <v>51.41</v>
      </c>
      <c r="H114" s="9">
        <f t="shared" si="4"/>
        <v>0</v>
      </c>
      <c r="I114" s="10">
        <f t="shared" si="5"/>
        <v>1</v>
      </c>
      <c r="J114" s="17">
        <f t="shared" si="7"/>
        <v>9408.0299999999988</v>
      </c>
      <c r="K114" s="16"/>
      <c r="L114" s="17">
        <f t="shared" si="6"/>
        <v>0</v>
      </c>
    </row>
    <row r="115" spans="1:12" x14ac:dyDescent="0.25">
      <c r="A115" s="15" t="s">
        <v>67</v>
      </c>
      <c r="B115" s="15" t="s">
        <v>180</v>
      </c>
      <c r="C115" s="9">
        <v>225</v>
      </c>
      <c r="D115" s="9">
        <v>49.2</v>
      </c>
      <c r="E115" s="9">
        <v>62.857999999999997</v>
      </c>
      <c r="F115" s="9" t="s">
        <v>19</v>
      </c>
      <c r="G115" s="9">
        <v>62.86</v>
      </c>
      <c r="H115" s="9">
        <f t="shared" si="4"/>
        <v>2.0000000000024443E-3</v>
      </c>
      <c r="I115" s="10">
        <f t="shared" si="5"/>
        <v>1.0000318177479399</v>
      </c>
      <c r="J115" s="17">
        <f t="shared" si="7"/>
        <v>3092.712</v>
      </c>
      <c r="K115" s="16"/>
      <c r="L115" s="17">
        <f t="shared" si="6"/>
        <v>0</v>
      </c>
    </row>
    <row r="116" spans="1:12" x14ac:dyDescent="0.25">
      <c r="A116" s="15" t="s">
        <v>67</v>
      </c>
      <c r="B116" s="15" t="s">
        <v>181</v>
      </c>
      <c r="C116" s="9">
        <v>226</v>
      </c>
      <c r="D116" s="9">
        <v>183</v>
      </c>
      <c r="E116" s="9">
        <v>46.722999999999999</v>
      </c>
      <c r="F116" s="9" t="s">
        <v>10</v>
      </c>
      <c r="G116" s="9">
        <v>46.72</v>
      </c>
      <c r="H116" s="9">
        <f t="shared" si="4"/>
        <v>-3.0000000000001137E-3</v>
      </c>
      <c r="I116" s="10">
        <f t="shared" si="5"/>
        <v>0.99993579179419134</v>
      </c>
      <c r="J116" s="17">
        <f t="shared" si="7"/>
        <v>8549.76</v>
      </c>
      <c r="K116" s="16"/>
      <c r="L116" s="17">
        <f t="shared" si="6"/>
        <v>0</v>
      </c>
    </row>
    <row r="117" spans="1:12" x14ac:dyDescent="0.25">
      <c r="A117" s="15" t="s">
        <v>67</v>
      </c>
      <c r="B117" s="15" t="s">
        <v>182</v>
      </c>
      <c r="C117" s="9">
        <v>227</v>
      </c>
      <c r="D117" s="9">
        <v>49.2</v>
      </c>
      <c r="E117" s="9">
        <v>56.844999999999999</v>
      </c>
      <c r="F117" s="9" t="s">
        <v>19</v>
      </c>
      <c r="G117" s="9">
        <v>56.85</v>
      </c>
      <c r="H117" s="9">
        <f t="shared" si="4"/>
        <v>5.000000000002558E-3</v>
      </c>
      <c r="I117" s="10">
        <f t="shared" si="5"/>
        <v>1.0000879584835958</v>
      </c>
      <c r="J117" s="17">
        <f t="shared" si="7"/>
        <v>2797.0200000000004</v>
      </c>
      <c r="K117" s="16"/>
      <c r="L117" s="17">
        <f t="shared" si="6"/>
        <v>0</v>
      </c>
    </row>
    <row r="118" spans="1:12" x14ac:dyDescent="0.25">
      <c r="A118" s="15" t="s">
        <v>67</v>
      </c>
      <c r="B118" s="15" t="s">
        <v>183</v>
      </c>
      <c r="C118" s="9">
        <v>228</v>
      </c>
      <c r="D118" s="9">
        <v>183</v>
      </c>
      <c r="E118" s="9">
        <v>2.67</v>
      </c>
      <c r="F118" s="9" t="s">
        <v>10</v>
      </c>
      <c r="G118" s="9">
        <v>2.67</v>
      </c>
      <c r="H118" s="9">
        <f t="shared" si="4"/>
        <v>0</v>
      </c>
      <c r="I118" s="10">
        <f t="shared" si="5"/>
        <v>1</v>
      </c>
      <c r="J118" s="17">
        <f t="shared" si="7"/>
        <v>488.61</v>
      </c>
      <c r="K118" s="16"/>
      <c r="L118" s="17">
        <f t="shared" si="6"/>
        <v>0</v>
      </c>
    </row>
    <row r="119" spans="1:12" x14ac:dyDescent="0.25">
      <c r="A119" s="15" t="s">
        <v>67</v>
      </c>
      <c r="B119" s="15" t="s">
        <v>184</v>
      </c>
      <c r="C119" s="9">
        <v>229</v>
      </c>
      <c r="D119" s="9">
        <v>49.2</v>
      </c>
      <c r="E119" s="9">
        <v>4.67</v>
      </c>
      <c r="F119" s="9" t="s">
        <v>19</v>
      </c>
      <c r="G119" s="9">
        <v>4.67</v>
      </c>
      <c r="H119" s="9">
        <f t="shared" si="4"/>
        <v>0</v>
      </c>
      <c r="I119" s="10">
        <f t="shared" si="5"/>
        <v>1</v>
      </c>
      <c r="J119" s="17">
        <f t="shared" si="7"/>
        <v>229.76400000000001</v>
      </c>
      <c r="K119" s="16"/>
      <c r="L119" s="17">
        <f t="shared" si="6"/>
        <v>0</v>
      </c>
    </row>
    <row r="120" spans="1:12" x14ac:dyDescent="0.25">
      <c r="A120" s="15" t="s">
        <v>59</v>
      </c>
      <c r="B120" s="15" t="s">
        <v>185</v>
      </c>
      <c r="C120" s="9">
        <v>230</v>
      </c>
      <c r="D120" s="9">
        <v>183</v>
      </c>
      <c r="E120" s="9">
        <v>8.92</v>
      </c>
      <c r="F120" s="9" t="s">
        <v>10</v>
      </c>
      <c r="G120" s="9">
        <v>8.92</v>
      </c>
      <c r="H120" s="9">
        <f t="shared" si="4"/>
        <v>0</v>
      </c>
      <c r="I120" s="10">
        <f t="shared" si="5"/>
        <v>1</v>
      </c>
      <c r="J120" s="17">
        <f t="shared" si="7"/>
        <v>1632.36</v>
      </c>
      <c r="K120" s="16"/>
      <c r="L120" s="17">
        <f t="shared" si="6"/>
        <v>0</v>
      </c>
    </row>
    <row r="121" spans="1:12" x14ac:dyDescent="0.25">
      <c r="A121" s="15" t="s">
        <v>59</v>
      </c>
      <c r="B121" s="15" t="s">
        <v>186</v>
      </c>
      <c r="C121" s="9">
        <v>231</v>
      </c>
      <c r="D121" s="9">
        <v>49.2</v>
      </c>
      <c r="E121" s="9">
        <v>19.18</v>
      </c>
      <c r="F121" s="9" t="s">
        <v>19</v>
      </c>
      <c r="G121" s="9">
        <v>19.18</v>
      </c>
      <c r="H121" s="9">
        <f t="shared" si="4"/>
        <v>0</v>
      </c>
      <c r="I121" s="10">
        <f t="shared" si="5"/>
        <v>1</v>
      </c>
      <c r="J121" s="17">
        <f t="shared" si="7"/>
        <v>943.65600000000006</v>
      </c>
      <c r="K121" s="16"/>
      <c r="L121" s="17">
        <f t="shared" si="6"/>
        <v>0</v>
      </c>
    </row>
    <row r="122" spans="1:12" x14ac:dyDescent="0.25">
      <c r="A122" s="15" t="s">
        <v>67</v>
      </c>
      <c r="B122" s="15" t="s">
        <v>187</v>
      </c>
      <c r="C122" s="9">
        <v>232</v>
      </c>
      <c r="D122" s="9">
        <v>183</v>
      </c>
      <c r="E122" s="9">
        <v>5.5590000000000002</v>
      </c>
      <c r="F122" s="9" t="s">
        <v>10</v>
      </c>
      <c r="G122" s="9">
        <v>5.56</v>
      </c>
      <c r="H122" s="9">
        <f t="shared" si="4"/>
        <v>9.9999999999944578E-4</v>
      </c>
      <c r="I122" s="10">
        <f t="shared" si="5"/>
        <v>1.0001798884691491</v>
      </c>
      <c r="J122" s="17">
        <f t="shared" si="7"/>
        <v>1017.4799999999999</v>
      </c>
      <c r="K122" s="16"/>
      <c r="L122" s="17">
        <f t="shared" si="6"/>
        <v>0</v>
      </c>
    </row>
    <row r="123" spans="1:12" x14ac:dyDescent="0.25">
      <c r="A123" s="15" t="s">
        <v>67</v>
      </c>
      <c r="B123" s="15" t="s">
        <v>188</v>
      </c>
      <c r="C123" s="9">
        <v>233</v>
      </c>
      <c r="D123" s="9">
        <v>49.2</v>
      </c>
      <c r="E123" s="9">
        <v>10.683999999999999</v>
      </c>
      <c r="F123" s="9" t="s">
        <v>19</v>
      </c>
      <c r="G123" s="9">
        <v>10.68</v>
      </c>
      <c r="H123" s="9">
        <f t="shared" si="4"/>
        <v>-3.9999999999995595E-3</v>
      </c>
      <c r="I123" s="10">
        <f t="shared" si="5"/>
        <v>0.99962560838637216</v>
      </c>
      <c r="J123" s="17">
        <f t="shared" si="7"/>
        <v>525.45600000000002</v>
      </c>
      <c r="K123" s="16"/>
      <c r="L123" s="17">
        <f t="shared" si="6"/>
        <v>0</v>
      </c>
    </row>
    <row r="124" spans="1:12" x14ac:dyDescent="0.25">
      <c r="A124" s="15" t="s">
        <v>59</v>
      </c>
      <c r="B124" s="15" t="s">
        <v>189</v>
      </c>
      <c r="C124" s="9">
        <v>234</v>
      </c>
      <c r="D124" s="9">
        <v>183</v>
      </c>
      <c r="E124" s="9">
        <v>15.42</v>
      </c>
      <c r="F124" s="9" t="s">
        <v>10</v>
      </c>
      <c r="G124" s="9">
        <v>15.42</v>
      </c>
      <c r="H124" s="9">
        <f t="shared" si="4"/>
        <v>0</v>
      </c>
      <c r="I124" s="10">
        <f t="shared" si="5"/>
        <v>1</v>
      </c>
      <c r="J124" s="17">
        <f t="shared" si="7"/>
        <v>2821.86</v>
      </c>
      <c r="K124" s="16"/>
      <c r="L124" s="17">
        <f t="shared" si="6"/>
        <v>0</v>
      </c>
    </row>
    <row r="125" spans="1:12" x14ac:dyDescent="0.25">
      <c r="A125" s="15" t="s">
        <v>67</v>
      </c>
      <c r="B125" s="15" t="s">
        <v>190</v>
      </c>
      <c r="C125" s="9">
        <v>235</v>
      </c>
      <c r="D125" s="9">
        <v>2.5</v>
      </c>
      <c r="E125" s="9">
        <v>1085</v>
      </c>
      <c r="F125" s="9" t="s">
        <v>23</v>
      </c>
      <c r="G125" s="9">
        <v>1085</v>
      </c>
      <c r="H125" s="9">
        <f t="shared" si="4"/>
        <v>0</v>
      </c>
      <c r="I125" s="10">
        <f t="shared" si="5"/>
        <v>1</v>
      </c>
      <c r="J125" s="17">
        <f t="shared" si="7"/>
        <v>2712.5</v>
      </c>
      <c r="K125" s="16"/>
      <c r="L125" s="17">
        <f t="shared" si="6"/>
        <v>0</v>
      </c>
    </row>
    <row r="126" spans="1:12" x14ac:dyDescent="0.25">
      <c r="A126" s="15" t="s">
        <v>67</v>
      </c>
      <c r="B126" s="15" t="s">
        <v>191</v>
      </c>
      <c r="C126" s="9">
        <v>237</v>
      </c>
      <c r="D126" s="9">
        <v>183</v>
      </c>
      <c r="E126" s="9">
        <v>3.8</v>
      </c>
      <c r="F126" s="9" t="s">
        <v>10</v>
      </c>
      <c r="G126" s="9">
        <v>3.8</v>
      </c>
      <c r="H126" s="9">
        <f t="shared" si="4"/>
        <v>0</v>
      </c>
      <c r="I126" s="10">
        <f t="shared" si="5"/>
        <v>1</v>
      </c>
      <c r="J126" s="17">
        <f t="shared" si="7"/>
        <v>695.4</v>
      </c>
      <c r="K126" s="16"/>
      <c r="L126" s="17">
        <f t="shared" si="6"/>
        <v>0</v>
      </c>
    </row>
    <row r="127" spans="1:12" x14ac:dyDescent="0.25">
      <c r="A127" s="15" t="s">
        <v>67</v>
      </c>
      <c r="B127" s="15" t="s">
        <v>192</v>
      </c>
      <c r="C127" s="9">
        <v>238</v>
      </c>
      <c r="D127" s="9">
        <v>183</v>
      </c>
      <c r="E127" s="9">
        <v>17.504999999999999</v>
      </c>
      <c r="F127" s="9" t="s">
        <v>10</v>
      </c>
      <c r="G127" s="9">
        <v>17.510000000000002</v>
      </c>
      <c r="H127" s="9">
        <f t="shared" si="4"/>
        <v>5.000000000002558E-3</v>
      </c>
      <c r="I127" s="10">
        <f t="shared" si="5"/>
        <v>1.0002856326763783</v>
      </c>
      <c r="J127" s="17">
        <f t="shared" si="7"/>
        <v>3204.3300000000004</v>
      </c>
      <c r="K127" s="16"/>
      <c r="L127" s="17">
        <f t="shared" si="6"/>
        <v>0</v>
      </c>
    </row>
    <row r="128" spans="1:12" x14ac:dyDescent="0.25">
      <c r="A128" s="15" t="s">
        <v>67</v>
      </c>
      <c r="B128" s="15" t="s">
        <v>193</v>
      </c>
      <c r="C128" s="9">
        <v>239</v>
      </c>
      <c r="D128" s="9">
        <v>183</v>
      </c>
      <c r="E128" s="9">
        <v>7.4950000000000001</v>
      </c>
      <c r="F128" s="9" t="s">
        <v>10</v>
      </c>
      <c r="G128" s="9">
        <v>7.5</v>
      </c>
      <c r="H128" s="9">
        <f t="shared" si="4"/>
        <v>4.9999999999998934E-3</v>
      </c>
      <c r="I128" s="10">
        <f t="shared" si="5"/>
        <v>1.0006671114076051</v>
      </c>
      <c r="J128" s="17">
        <f t="shared" si="7"/>
        <v>1372.5</v>
      </c>
      <c r="K128" s="16"/>
      <c r="L128" s="17">
        <f t="shared" si="6"/>
        <v>0</v>
      </c>
    </row>
    <row r="129" spans="1:12" x14ac:dyDescent="0.25">
      <c r="A129" s="15" t="s">
        <v>67</v>
      </c>
      <c r="B129" s="15" t="s">
        <v>194</v>
      </c>
      <c r="C129" s="9">
        <v>240</v>
      </c>
      <c r="D129" s="9">
        <v>183</v>
      </c>
      <c r="E129" s="9">
        <v>35.082000000000001</v>
      </c>
      <c r="F129" s="9" t="s">
        <v>10</v>
      </c>
      <c r="G129" s="9">
        <v>35.08</v>
      </c>
      <c r="H129" s="9">
        <f t="shared" si="4"/>
        <v>-2.0000000000024443E-3</v>
      </c>
      <c r="I129" s="10">
        <f t="shared" si="5"/>
        <v>0.99994299070748527</v>
      </c>
      <c r="J129" s="17">
        <f t="shared" si="7"/>
        <v>6419.6399999999994</v>
      </c>
      <c r="K129" s="16"/>
      <c r="L129" s="17">
        <f t="shared" si="6"/>
        <v>0</v>
      </c>
    </row>
    <row r="130" spans="1:12" x14ac:dyDescent="0.25">
      <c r="A130" s="15" t="s">
        <v>21</v>
      </c>
      <c r="B130" s="15" t="s">
        <v>195</v>
      </c>
      <c r="C130" s="9">
        <v>243</v>
      </c>
      <c r="D130" s="9">
        <v>64.58</v>
      </c>
      <c r="E130" s="9">
        <v>126.577</v>
      </c>
      <c r="F130" s="9" t="s">
        <v>10</v>
      </c>
      <c r="G130" s="9">
        <v>126.58</v>
      </c>
      <c r="H130" s="9">
        <f t="shared" si="4"/>
        <v>3.0000000000001137E-3</v>
      </c>
      <c r="I130" s="10">
        <f t="shared" si="5"/>
        <v>1.0000237009883313</v>
      </c>
      <c r="J130" s="17">
        <f t="shared" si="7"/>
        <v>8174.5364</v>
      </c>
      <c r="K130" s="16"/>
      <c r="L130" s="17">
        <f t="shared" si="6"/>
        <v>0</v>
      </c>
    </row>
    <row r="131" spans="1:12" ht="60" x14ac:dyDescent="0.25">
      <c r="A131" s="15" t="s">
        <v>18</v>
      </c>
      <c r="B131" s="15" t="s">
        <v>196</v>
      </c>
      <c r="C131" s="9">
        <v>246</v>
      </c>
      <c r="D131" s="9">
        <v>15500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7"/>
        <v>15500</v>
      </c>
      <c r="K131" s="16"/>
      <c r="L131" s="17">
        <f t="shared" si="6"/>
        <v>0</v>
      </c>
    </row>
    <row r="132" spans="1:12" x14ac:dyDescent="0.25">
      <c r="A132" s="15" t="s">
        <v>18</v>
      </c>
      <c r="B132" s="15" t="s">
        <v>197</v>
      </c>
      <c r="C132" s="9">
        <v>248</v>
      </c>
      <c r="D132" s="9">
        <v>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7"/>
        <v>2000</v>
      </c>
      <c r="K132" s="16"/>
      <c r="L132" s="17">
        <f t="shared" si="6"/>
        <v>0</v>
      </c>
    </row>
    <row r="133" spans="1:12" ht="75" x14ac:dyDescent="0.25">
      <c r="A133" s="15" t="s">
        <v>24</v>
      </c>
      <c r="B133" s="15" t="s">
        <v>198</v>
      </c>
      <c r="C133" s="9">
        <v>250</v>
      </c>
      <c r="D133" s="9">
        <v>9000</v>
      </c>
      <c r="E133" s="9">
        <v>0.5</v>
      </c>
      <c r="F133" s="9" t="s">
        <v>12</v>
      </c>
      <c r="G133" s="9">
        <v>0.5</v>
      </c>
      <c r="H133" s="9">
        <f t="shared" ref="H133:H162" si="8">G133-E133</f>
        <v>0</v>
      </c>
      <c r="I133" s="10">
        <f t="shared" ref="I133:I162" si="9">G133/E133</f>
        <v>1</v>
      </c>
      <c r="J133" s="17">
        <f t="shared" si="7"/>
        <v>4500</v>
      </c>
      <c r="K133" s="16"/>
      <c r="L133" s="17">
        <f t="shared" si="6"/>
        <v>0</v>
      </c>
    </row>
    <row r="134" spans="1:12" ht="75" x14ac:dyDescent="0.25">
      <c r="A134" s="15" t="s">
        <v>73</v>
      </c>
      <c r="B134" s="15" t="s">
        <v>198</v>
      </c>
      <c r="C134" s="9">
        <v>250</v>
      </c>
      <c r="D134" s="9">
        <v>9000</v>
      </c>
      <c r="E134" s="9">
        <v>0.5</v>
      </c>
      <c r="F134" s="9" t="s">
        <v>12</v>
      </c>
      <c r="G134" s="9">
        <v>0.5</v>
      </c>
      <c r="H134" s="9">
        <f t="shared" si="8"/>
        <v>0</v>
      </c>
      <c r="I134" s="10">
        <f t="shared" si="9"/>
        <v>1</v>
      </c>
      <c r="J134" s="17">
        <f t="shared" ref="J134" si="10">D134*G134</f>
        <v>4500</v>
      </c>
      <c r="K134" s="16"/>
      <c r="L134" s="17">
        <f t="shared" ref="L134" si="11">D134*E134*K134</f>
        <v>0</v>
      </c>
    </row>
    <row r="135" spans="1:12" ht="75" x14ac:dyDescent="0.25">
      <c r="A135" s="15" t="s">
        <v>24</v>
      </c>
      <c r="B135" s="15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ref="J135:J162" si="12">D135*G135</f>
        <v>6000</v>
      </c>
      <c r="K135" s="16"/>
      <c r="L135" s="17">
        <f t="shared" ref="L135:L162" si="13">D135*E135*K135</f>
        <v>0</v>
      </c>
    </row>
    <row r="136" spans="1:12" ht="30" x14ac:dyDescent="0.25">
      <c r="A136" s="15" t="s">
        <v>24</v>
      </c>
      <c r="B136" s="15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2"/>
        <v>500</v>
      </c>
      <c r="K136" s="16"/>
      <c r="L136" s="17">
        <f t="shared" si="13"/>
        <v>0</v>
      </c>
    </row>
    <row r="137" spans="1:12" ht="75" x14ac:dyDescent="0.25">
      <c r="A137" s="15" t="s">
        <v>24</v>
      </c>
      <c r="B137" s="15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2"/>
        <v>4000</v>
      </c>
      <c r="K137" s="16"/>
      <c r="L137" s="17">
        <f t="shared" si="13"/>
        <v>0</v>
      </c>
    </row>
    <row r="138" spans="1:12" ht="45" x14ac:dyDescent="0.25">
      <c r="A138" s="15" t="s">
        <v>24</v>
      </c>
      <c r="B138" s="15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2"/>
        <v>6000</v>
      </c>
      <c r="K138" s="16"/>
      <c r="L138" s="17">
        <f t="shared" si="13"/>
        <v>0</v>
      </c>
    </row>
    <row r="139" spans="1:12" x14ac:dyDescent="0.25">
      <c r="A139" s="15" t="s">
        <v>24</v>
      </c>
      <c r="B139" s="15" t="s">
        <v>202</v>
      </c>
      <c r="C139" s="9">
        <v>257</v>
      </c>
      <c r="D139" s="9">
        <v>1800</v>
      </c>
      <c r="E139" s="9">
        <v>1</v>
      </c>
      <c r="F139" s="9" t="s">
        <v>12</v>
      </c>
      <c r="G139" s="9">
        <v>0</v>
      </c>
      <c r="H139" s="9">
        <f t="shared" si="8"/>
        <v>-1</v>
      </c>
      <c r="I139" s="10">
        <f t="shared" si="9"/>
        <v>0</v>
      </c>
      <c r="J139" s="17">
        <f t="shared" si="12"/>
        <v>0</v>
      </c>
      <c r="K139" s="16"/>
      <c r="L139" s="17">
        <f t="shared" si="13"/>
        <v>0</v>
      </c>
    </row>
    <row r="140" spans="1:12" x14ac:dyDescent="0.25">
      <c r="A140" s="15" t="s">
        <v>24</v>
      </c>
      <c r="B140" s="15" t="s">
        <v>203</v>
      </c>
      <c r="C140" s="9">
        <v>258</v>
      </c>
      <c r="D140" s="9">
        <v>2000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2"/>
        <v>2000</v>
      </c>
      <c r="K140" s="16"/>
      <c r="L140" s="17">
        <f t="shared" si="13"/>
        <v>0</v>
      </c>
    </row>
    <row r="141" spans="1:12" ht="30" x14ac:dyDescent="0.25">
      <c r="A141" s="15" t="s">
        <v>46</v>
      </c>
      <c r="B141" s="15" t="s">
        <v>204</v>
      </c>
      <c r="C141" s="9">
        <v>260</v>
      </c>
      <c r="D141" s="9">
        <v>4954</v>
      </c>
      <c r="E141" s="9">
        <v>21.44</v>
      </c>
      <c r="F141" s="9" t="s">
        <v>19</v>
      </c>
      <c r="G141" s="9">
        <v>21.44</v>
      </c>
      <c r="H141" s="9">
        <f t="shared" si="8"/>
        <v>0</v>
      </c>
      <c r="I141" s="10">
        <f t="shared" si="9"/>
        <v>1</v>
      </c>
      <c r="J141" s="17">
        <f t="shared" si="12"/>
        <v>106213.76000000001</v>
      </c>
      <c r="K141" s="16"/>
      <c r="L141" s="17">
        <f t="shared" si="13"/>
        <v>0</v>
      </c>
    </row>
    <row r="142" spans="1:12" x14ac:dyDescent="0.25">
      <c r="A142" s="15" t="s">
        <v>27</v>
      </c>
      <c r="B142" s="15" t="s">
        <v>205</v>
      </c>
      <c r="C142" s="9">
        <v>262</v>
      </c>
      <c r="D142" s="9">
        <v>450</v>
      </c>
      <c r="E142" s="9">
        <v>3</v>
      </c>
      <c r="F142" s="9" t="s">
        <v>13</v>
      </c>
      <c r="G142" s="9">
        <v>3</v>
      </c>
      <c r="H142" s="9">
        <f t="shared" si="8"/>
        <v>0</v>
      </c>
      <c r="I142" s="10">
        <f t="shared" si="9"/>
        <v>1</v>
      </c>
      <c r="J142" s="17">
        <f t="shared" si="12"/>
        <v>1350</v>
      </c>
      <c r="K142" s="16"/>
      <c r="L142" s="17">
        <f t="shared" si="13"/>
        <v>0</v>
      </c>
    </row>
    <row r="143" spans="1:12" x14ac:dyDescent="0.25">
      <c r="A143" s="15" t="s">
        <v>28</v>
      </c>
      <c r="B143" s="15" t="s">
        <v>206</v>
      </c>
      <c r="C143" s="9">
        <v>263</v>
      </c>
      <c r="D143" s="9">
        <v>14832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2"/>
        <v>14832</v>
      </c>
      <c r="K143" s="16"/>
      <c r="L143" s="17">
        <f t="shared" si="13"/>
        <v>0</v>
      </c>
    </row>
    <row r="144" spans="1:12" x14ac:dyDescent="0.25">
      <c r="A144" s="15" t="s">
        <v>27</v>
      </c>
      <c r="B144" s="15" t="s">
        <v>207</v>
      </c>
      <c r="C144" s="9">
        <v>264</v>
      </c>
      <c r="D144" s="9">
        <v>1500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1500</v>
      </c>
      <c r="K144" s="16"/>
      <c r="L144" s="17">
        <f t="shared" si="13"/>
        <v>0</v>
      </c>
    </row>
    <row r="145" spans="1:12" x14ac:dyDescent="0.25">
      <c r="A145" s="15" t="s">
        <v>27</v>
      </c>
      <c r="B145" s="15" t="s">
        <v>209</v>
      </c>
      <c r="C145" s="9">
        <v>270</v>
      </c>
      <c r="D145" s="9">
        <v>250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2"/>
        <v>250</v>
      </c>
      <c r="K145" s="16"/>
      <c r="L145" s="17">
        <f t="shared" si="13"/>
        <v>0</v>
      </c>
    </row>
    <row r="146" spans="1:12" ht="30" x14ac:dyDescent="0.25">
      <c r="A146" s="15" t="s">
        <v>29</v>
      </c>
      <c r="B146" s="15" t="s">
        <v>210</v>
      </c>
      <c r="C146" s="9">
        <v>272</v>
      </c>
      <c r="D146" s="9">
        <v>12000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2"/>
        <v>12000</v>
      </c>
      <c r="K146" s="16"/>
      <c r="L146" s="17">
        <f t="shared" si="13"/>
        <v>0</v>
      </c>
    </row>
    <row r="147" spans="1:12" ht="30" x14ac:dyDescent="0.25">
      <c r="A147" s="15" t="s">
        <v>30</v>
      </c>
      <c r="B147" s="15" t="s">
        <v>214</v>
      </c>
      <c r="C147" s="9">
        <v>277</v>
      </c>
      <c r="D147" s="9">
        <v>34</v>
      </c>
      <c r="E147" s="9">
        <v>76.528999999999996</v>
      </c>
      <c r="F147" s="9" t="s">
        <v>31</v>
      </c>
      <c r="G147" s="9">
        <v>76.53</v>
      </c>
      <c r="H147" s="9">
        <f t="shared" si="8"/>
        <v>1.0000000000047748E-3</v>
      </c>
      <c r="I147" s="10">
        <f t="shared" si="9"/>
        <v>1.0000130669419436</v>
      </c>
      <c r="J147" s="17">
        <f t="shared" si="12"/>
        <v>2602.02</v>
      </c>
      <c r="K147" s="16"/>
      <c r="L147" s="17">
        <f t="shared" si="13"/>
        <v>0</v>
      </c>
    </row>
    <row r="148" spans="1:12" ht="30" x14ac:dyDescent="0.25">
      <c r="A148" s="15" t="s">
        <v>30</v>
      </c>
      <c r="B148" s="15" t="s">
        <v>215</v>
      </c>
      <c r="C148" s="9">
        <v>278</v>
      </c>
      <c r="D148" s="9">
        <v>77</v>
      </c>
      <c r="E148" s="9">
        <v>29.302600000000002</v>
      </c>
      <c r="F148" s="9" t="s">
        <v>31</v>
      </c>
      <c r="G148" s="9">
        <v>29.3</v>
      </c>
      <c r="H148" s="9">
        <f t="shared" si="8"/>
        <v>-2.6000000000010459E-3</v>
      </c>
      <c r="I148" s="10">
        <f t="shared" si="9"/>
        <v>0.99991127067222696</v>
      </c>
      <c r="J148" s="17">
        <f t="shared" si="12"/>
        <v>2256.1</v>
      </c>
      <c r="K148" s="16"/>
      <c r="L148" s="17">
        <f t="shared" si="13"/>
        <v>0</v>
      </c>
    </row>
    <row r="149" spans="1:12" ht="30" x14ac:dyDescent="0.25">
      <c r="A149" s="15" t="s">
        <v>30</v>
      </c>
      <c r="B149" s="15" t="s">
        <v>216</v>
      </c>
      <c r="C149" s="9">
        <v>279</v>
      </c>
      <c r="D149" s="9">
        <v>23</v>
      </c>
      <c r="E149" s="9">
        <v>66</v>
      </c>
      <c r="F149" s="9" t="s">
        <v>23</v>
      </c>
      <c r="G149" s="9">
        <v>66</v>
      </c>
      <c r="H149" s="9">
        <f t="shared" si="8"/>
        <v>0</v>
      </c>
      <c r="I149" s="10">
        <f t="shared" si="9"/>
        <v>1</v>
      </c>
      <c r="J149" s="17">
        <f t="shared" si="12"/>
        <v>1518</v>
      </c>
      <c r="K149" s="16"/>
      <c r="L149" s="17">
        <f t="shared" si="13"/>
        <v>0</v>
      </c>
    </row>
    <row r="150" spans="1:12" ht="30" x14ac:dyDescent="0.25">
      <c r="A150" s="15" t="s">
        <v>30</v>
      </c>
      <c r="B150" s="15" t="s">
        <v>217</v>
      </c>
      <c r="C150" s="9">
        <v>280</v>
      </c>
      <c r="D150" s="9">
        <v>151</v>
      </c>
      <c r="E150" s="9">
        <v>17.375499999999999</v>
      </c>
      <c r="F150" s="9" t="s">
        <v>31</v>
      </c>
      <c r="G150" s="9">
        <v>17.38</v>
      </c>
      <c r="H150" s="9">
        <f t="shared" si="8"/>
        <v>4.5000000000001705E-3</v>
      </c>
      <c r="I150" s="10">
        <f t="shared" si="9"/>
        <v>1.0002589853529396</v>
      </c>
      <c r="J150" s="17">
        <f t="shared" si="12"/>
        <v>2624.3799999999997</v>
      </c>
      <c r="K150" s="16"/>
      <c r="L150" s="17">
        <f t="shared" si="13"/>
        <v>0</v>
      </c>
    </row>
    <row r="151" spans="1:12" x14ac:dyDescent="0.25">
      <c r="A151" s="15" t="s">
        <v>22</v>
      </c>
      <c r="B151" s="15" t="s">
        <v>218</v>
      </c>
      <c r="C151" s="9">
        <v>282</v>
      </c>
      <c r="D151" s="9">
        <v>350</v>
      </c>
      <c r="E151" s="9">
        <v>1</v>
      </c>
      <c r="F151" s="9" t="s">
        <v>12</v>
      </c>
      <c r="G151" s="9">
        <v>0</v>
      </c>
      <c r="H151" s="9">
        <f t="shared" si="8"/>
        <v>-1</v>
      </c>
      <c r="I151" s="10">
        <f t="shared" si="9"/>
        <v>0</v>
      </c>
      <c r="J151" s="17">
        <f t="shared" si="12"/>
        <v>0</v>
      </c>
      <c r="K151" s="16"/>
      <c r="L151" s="17">
        <f t="shared" si="13"/>
        <v>0</v>
      </c>
    </row>
    <row r="152" spans="1:12" x14ac:dyDescent="0.25">
      <c r="A152" s="15" t="s">
        <v>32</v>
      </c>
      <c r="B152" s="15" t="s">
        <v>218</v>
      </c>
      <c r="C152" s="9">
        <v>282</v>
      </c>
      <c r="D152" s="9">
        <v>300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2"/>
        <v>300</v>
      </c>
      <c r="K152" s="16"/>
      <c r="L152" s="17">
        <f t="shared" si="13"/>
        <v>0</v>
      </c>
    </row>
    <row r="153" spans="1:12" ht="30" x14ac:dyDescent="0.25">
      <c r="A153" s="15" t="s">
        <v>21</v>
      </c>
      <c r="B153" s="15" t="s">
        <v>219</v>
      </c>
      <c r="C153" s="9">
        <v>283</v>
      </c>
      <c r="D153" s="9">
        <v>400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2"/>
        <v>400</v>
      </c>
      <c r="K153" s="16"/>
      <c r="L153" s="17">
        <f t="shared" si="13"/>
        <v>0</v>
      </c>
    </row>
    <row r="154" spans="1:12" ht="30" x14ac:dyDescent="0.25">
      <c r="A154" s="15" t="s">
        <v>21</v>
      </c>
      <c r="B154" s="15" t="s">
        <v>301</v>
      </c>
      <c r="C154" s="9">
        <v>384</v>
      </c>
      <c r="D154" s="9">
        <v>15000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2"/>
        <v>15000</v>
      </c>
      <c r="K154" s="16"/>
      <c r="L154" s="17">
        <f t="shared" si="13"/>
        <v>0</v>
      </c>
    </row>
    <row r="155" spans="1:12" ht="30" x14ac:dyDescent="0.25">
      <c r="A155" s="15" t="s">
        <v>59</v>
      </c>
      <c r="B155" s="15" t="s">
        <v>302</v>
      </c>
      <c r="C155" s="9">
        <v>392</v>
      </c>
      <c r="D155" s="9">
        <v>7000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2"/>
        <v>7000</v>
      </c>
      <c r="K155" s="16"/>
      <c r="L155" s="17">
        <f t="shared" si="13"/>
        <v>0</v>
      </c>
    </row>
    <row r="156" spans="1:12" ht="30" x14ac:dyDescent="0.25">
      <c r="A156" s="15" t="s">
        <v>18</v>
      </c>
      <c r="B156" s="15" t="s">
        <v>303</v>
      </c>
      <c r="C156" s="9">
        <v>393</v>
      </c>
      <c r="D156" s="9">
        <v>3090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2"/>
        <v>3090</v>
      </c>
      <c r="K156" s="16"/>
      <c r="L156" s="17">
        <f t="shared" si="13"/>
        <v>0</v>
      </c>
    </row>
    <row r="157" spans="1:12" ht="30" x14ac:dyDescent="0.25">
      <c r="A157" s="15" t="s">
        <v>24</v>
      </c>
      <c r="B157" s="15" t="s">
        <v>304</v>
      </c>
      <c r="C157" s="9">
        <v>394</v>
      </c>
      <c r="D157" s="9">
        <v>3000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2"/>
        <v>3000</v>
      </c>
      <c r="K157" s="16"/>
      <c r="L157" s="17">
        <f t="shared" si="13"/>
        <v>0</v>
      </c>
    </row>
    <row r="158" spans="1:12" ht="30" x14ac:dyDescent="0.25">
      <c r="A158" s="15" t="s">
        <v>32</v>
      </c>
      <c r="B158" s="15" t="s">
        <v>305</v>
      </c>
      <c r="C158" s="9">
        <v>395</v>
      </c>
      <c r="D158" s="9">
        <v>40000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si="12"/>
        <v>40000</v>
      </c>
      <c r="K158" s="16"/>
      <c r="L158" s="17">
        <f t="shared" si="13"/>
        <v>0</v>
      </c>
    </row>
    <row r="159" spans="1:12" x14ac:dyDescent="0.25">
      <c r="A159" s="15" t="s">
        <v>59</v>
      </c>
      <c r="B159" s="15" t="s">
        <v>306</v>
      </c>
      <c r="C159" s="9">
        <v>535</v>
      </c>
      <c r="D159" s="9">
        <v>450</v>
      </c>
      <c r="E159" s="9">
        <v>1</v>
      </c>
      <c r="F159" s="9" t="s">
        <v>13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2"/>
        <v>450</v>
      </c>
      <c r="K159" s="16"/>
      <c r="L159" s="17">
        <f t="shared" si="13"/>
        <v>0</v>
      </c>
    </row>
    <row r="160" spans="1:12" x14ac:dyDescent="0.25">
      <c r="A160" s="15" t="s">
        <v>59</v>
      </c>
      <c r="B160" s="15" t="s">
        <v>307</v>
      </c>
      <c r="C160" s="9">
        <v>536</v>
      </c>
      <c r="D160" s="9">
        <v>350</v>
      </c>
      <c r="E160" s="9">
        <v>5</v>
      </c>
      <c r="F160" s="9" t="s">
        <v>13</v>
      </c>
      <c r="G160" s="9">
        <v>5</v>
      </c>
      <c r="H160" s="9">
        <f t="shared" si="8"/>
        <v>0</v>
      </c>
      <c r="I160" s="10">
        <f t="shared" si="9"/>
        <v>1</v>
      </c>
      <c r="J160" s="17">
        <f t="shared" si="12"/>
        <v>1750</v>
      </c>
      <c r="K160" s="16"/>
      <c r="L160" s="17">
        <f t="shared" si="13"/>
        <v>0</v>
      </c>
    </row>
    <row r="161" spans="1:12" ht="30" x14ac:dyDescent="0.25">
      <c r="A161" s="15" t="s">
        <v>59</v>
      </c>
      <c r="B161" s="15" t="s">
        <v>308</v>
      </c>
      <c r="C161" s="9">
        <v>537</v>
      </c>
      <c r="D161" s="9">
        <v>183</v>
      </c>
      <c r="E161" s="9">
        <v>3.6</v>
      </c>
      <c r="F161" s="9" t="s">
        <v>10</v>
      </c>
      <c r="G161" s="9">
        <v>3.6</v>
      </c>
      <c r="H161" s="9">
        <f t="shared" si="8"/>
        <v>0</v>
      </c>
      <c r="I161" s="10">
        <f t="shared" si="9"/>
        <v>1</v>
      </c>
      <c r="J161" s="17">
        <f t="shared" si="12"/>
        <v>658.80000000000007</v>
      </c>
      <c r="K161" s="16"/>
      <c r="L161" s="17">
        <f t="shared" si="13"/>
        <v>0</v>
      </c>
    </row>
    <row r="162" spans="1:12" ht="30" x14ac:dyDescent="0.25">
      <c r="A162" s="15" t="s">
        <v>59</v>
      </c>
      <c r="B162" s="15" t="s">
        <v>309</v>
      </c>
      <c r="C162" s="9">
        <v>538</v>
      </c>
      <c r="D162" s="9">
        <v>183</v>
      </c>
      <c r="E162" s="9">
        <v>17.145</v>
      </c>
      <c r="F162" s="9" t="s">
        <v>10</v>
      </c>
      <c r="G162" s="9">
        <v>17.149999999999999</v>
      </c>
      <c r="H162" s="9">
        <f t="shared" si="8"/>
        <v>4.9999999999990052E-3</v>
      </c>
      <c r="I162" s="10">
        <f t="shared" si="9"/>
        <v>1.0002916302128899</v>
      </c>
      <c r="J162" s="17">
        <f t="shared" si="12"/>
        <v>3138.45</v>
      </c>
      <c r="K162" s="16"/>
      <c r="L162" s="17">
        <f t="shared" si="13"/>
        <v>0</v>
      </c>
    </row>
    <row r="163" spans="1:12" x14ac:dyDescent="0.25">
      <c r="J163" s="17">
        <f>SUM(J4:J162)</f>
        <v>1108192.6847600003</v>
      </c>
      <c r="L163" s="17">
        <f>SUM(L4:L162)</f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3:O174"/>
  <sheetViews>
    <sheetView topLeftCell="C1" zoomScale="85" zoomScaleNormal="85" workbookViewId="0">
      <selection activeCell="A161" sqref="A161:XFD162"/>
    </sheetView>
  </sheetViews>
  <sheetFormatPr defaultRowHeight="15" x14ac:dyDescent="0.25"/>
  <cols>
    <col min="1" max="1" width="45" customWidth="1"/>
    <col min="2" max="2" width="59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35" si="2">D5*G5</f>
        <v>4000</v>
      </c>
      <c r="K5" s="16"/>
      <c r="L5" s="17">
        <f t="shared" ref="L5:L35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87.161000000000001</v>
      </c>
      <c r="F9" s="9" t="s">
        <v>14</v>
      </c>
      <c r="G9" s="9">
        <v>87.16</v>
      </c>
      <c r="H9" s="9">
        <f t="shared" si="0"/>
        <v>1.0000000000047748E-3</v>
      </c>
      <c r="I9" s="10">
        <f t="shared" si="1"/>
        <v>0.99998852697880924</v>
      </c>
      <c r="J9" s="17">
        <f t="shared" si="2"/>
        <v>12300.019200000001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41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41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0</v>
      </c>
      <c r="H14" s="9">
        <f t="shared" si="0"/>
        <v>7.95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41</v>
      </c>
      <c r="B20" s="29" t="s">
        <v>98</v>
      </c>
      <c r="C20" s="9">
        <v>23</v>
      </c>
      <c r="D20" s="9">
        <v>7000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1890.0000000000002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99</v>
      </c>
      <c r="C21" s="9">
        <v>24</v>
      </c>
      <c r="D21" s="9">
        <v>7000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2940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100</v>
      </c>
      <c r="C22" s="9">
        <v>25</v>
      </c>
      <c r="D22" s="9">
        <v>7000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3710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101</v>
      </c>
      <c r="C23" s="9">
        <v>26</v>
      </c>
      <c r="D23" s="9">
        <v>7000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3430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102</v>
      </c>
      <c r="C24" s="9">
        <v>29</v>
      </c>
      <c r="D24" s="9">
        <v>7000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8400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103</v>
      </c>
      <c r="C25" s="9">
        <v>32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104</v>
      </c>
      <c r="C26" s="9">
        <v>35</v>
      </c>
      <c r="D26" s="9">
        <v>7000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910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105</v>
      </c>
      <c r="C27" s="9">
        <v>41</v>
      </c>
      <c r="D27" s="9">
        <v>301.392</v>
      </c>
      <c r="E27" s="9">
        <v>27.44</v>
      </c>
      <c r="F27" s="9" t="s">
        <v>10</v>
      </c>
      <c r="G27" s="9">
        <v>27.44</v>
      </c>
      <c r="H27" s="9">
        <f t="shared" si="0"/>
        <v>0</v>
      </c>
      <c r="I27" s="10">
        <f t="shared" si="1"/>
        <v>1</v>
      </c>
      <c r="J27" s="17">
        <f t="shared" si="2"/>
        <v>8270.1964800000005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x14ac:dyDescent="0.25">
      <c r="A29" s="9" t="s">
        <v>41</v>
      </c>
      <c r="B29" s="29" t="s">
        <v>107</v>
      </c>
      <c r="C29" s="9">
        <v>43</v>
      </c>
      <c r="D29" s="9">
        <v>301.392</v>
      </c>
      <c r="E29" s="9">
        <v>57.78</v>
      </c>
      <c r="F29" s="9" t="s">
        <v>10</v>
      </c>
      <c r="G29" s="9">
        <v>57.78</v>
      </c>
      <c r="H29" s="9">
        <f t="shared" si="0"/>
        <v>0</v>
      </c>
      <c r="I29" s="10">
        <f t="shared" si="1"/>
        <v>1</v>
      </c>
      <c r="J29" s="17">
        <f t="shared" si="2"/>
        <v>17414.429759999999</v>
      </c>
      <c r="K29" s="16"/>
      <c r="L29" s="17">
        <f t="shared" si="3"/>
        <v>0</v>
      </c>
      <c r="N29" s="17" t="s">
        <v>37</v>
      </c>
      <c r="O29" s="17">
        <f>SUMIF($A$4:$A$1500,"MORSELIM KHAN",$L$4:$L$1500)</f>
        <v>0</v>
      </c>
    </row>
    <row r="30" spans="1:15" ht="15.75" x14ac:dyDescent="0.25">
      <c r="A30" s="9" t="s">
        <v>41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41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111</v>
      </c>
      <c r="C33" s="9">
        <v>47</v>
      </c>
      <c r="D33" s="9">
        <v>301.392</v>
      </c>
      <c r="E33" s="9">
        <v>15.17</v>
      </c>
      <c r="F33" s="9" t="s">
        <v>10</v>
      </c>
      <c r="G33" s="9">
        <v>15.17</v>
      </c>
      <c r="H33" s="9">
        <f t="shared" si="0"/>
        <v>0</v>
      </c>
      <c r="I33" s="10">
        <f t="shared" si="1"/>
        <v>1</v>
      </c>
      <c r="J33" s="17">
        <f t="shared" si="2"/>
        <v>4572.1166400000002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ref="J36" si="4">D36*G36</f>
        <v>3600</v>
      </c>
      <c r="K36" s="16"/>
      <c r="L36" s="17">
        <f t="shared" ref="L36" si="5">D36*E36*K36</f>
        <v>0</v>
      </c>
    </row>
    <row r="37" spans="1:12" x14ac:dyDescent="0.25">
      <c r="A37" s="9" t="s">
        <v>41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ref="J37:J100" si="6">D37*G37</f>
        <v>6520</v>
      </c>
      <c r="K37" s="16"/>
      <c r="L37" s="17">
        <f t="shared" ref="L37:L100" si="7">D37*E37*K37</f>
        <v>0</v>
      </c>
    </row>
    <row r="38" spans="1:12" x14ac:dyDescent="0.25">
      <c r="A38" s="9" t="s">
        <v>41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6"/>
        <v>3449.25</v>
      </c>
      <c r="K38" s="16"/>
      <c r="L38" s="17">
        <f t="shared" si="7"/>
        <v>0</v>
      </c>
    </row>
    <row r="39" spans="1:12" x14ac:dyDescent="0.25">
      <c r="A39" s="9" t="s">
        <v>41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6"/>
        <v>3140</v>
      </c>
      <c r="K39" s="16"/>
      <c r="L39" s="17">
        <f t="shared" si="7"/>
        <v>0</v>
      </c>
    </row>
    <row r="40" spans="1:12" x14ac:dyDescent="0.25">
      <c r="A40" s="9" t="s">
        <v>41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0.96</v>
      </c>
      <c r="H40" s="9">
        <f t="shared" si="0"/>
        <v>0</v>
      </c>
      <c r="I40" s="10">
        <f t="shared" si="1"/>
        <v>1</v>
      </c>
      <c r="J40" s="17">
        <f t="shared" si="6"/>
        <v>1440</v>
      </c>
      <c r="K40" s="16"/>
      <c r="L40" s="17">
        <f t="shared" si="7"/>
        <v>0</v>
      </c>
    </row>
    <row r="41" spans="1:12" x14ac:dyDescent="0.25">
      <c r="A41" s="9" t="s">
        <v>51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6"/>
        <v>2000</v>
      </c>
      <c r="K41" s="16"/>
      <c r="L41" s="17">
        <f t="shared" si="7"/>
        <v>0</v>
      </c>
    </row>
    <row r="42" spans="1:12" x14ac:dyDescent="0.25">
      <c r="A42" s="9" t="s">
        <v>41</v>
      </c>
      <c r="B42" s="29" t="s">
        <v>120</v>
      </c>
      <c r="C42" s="9">
        <v>69</v>
      </c>
      <c r="D42" s="9">
        <v>7000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6"/>
        <v>3290</v>
      </c>
      <c r="K42" s="16"/>
      <c r="L42" s="17">
        <f t="shared" si="7"/>
        <v>0</v>
      </c>
    </row>
    <row r="43" spans="1:12" x14ac:dyDescent="0.25">
      <c r="A43" s="9" t="s">
        <v>41</v>
      </c>
      <c r="B43" s="29" t="s">
        <v>121</v>
      </c>
      <c r="C43" s="9">
        <v>73</v>
      </c>
      <c r="D43" s="9">
        <v>7000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6"/>
        <v>6160</v>
      </c>
      <c r="K43" s="16"/>
      <c r="L43" s="17">
        <f t="shared" si="7"/>
        <v>0</v>
      </c>
    </row>
    <row r="44" spans="1:12" x14ac:dyDescent="0.25">
      <c r="A44" s="9" t="s">
        <v>41</v>
      </c>
      <c r="B44" s="29" t="s">
        <v>122</v>
      </c>
      <c r="C44" s="9">
        <v>77</v>
      </c>
      <c r="D44" s="9">
        <v>7000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6"/>
        <v>1260</v>
      </c>
      <c r="K44" s="16"/>
      <c r="L44" s="17">
        <f t="shared" si="7"/>
        <v>0</v>
      </c>
    </row>
    <row r="45" spans="1:12" x14ac:dyDescent="0.25">
      <c r="A45" s="9" t="s">
        <v>41</v>
      </c>
      <c r="B45" s="2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6"/>
        <v>1050</v>
      </c>
      <c r="K45" s="16"/>
      <c r="L45" s="17">
        <f t="shared" si="7"/>
        <v>0</v>
      </c>
    </row>
    <row r="46" spans="1:12" x14ac:dyDescent="0.25">
      <c r="A46" s="9" t="s">
        <v>41</v>
      </c>
      <c r="B46" s="29" t="s">
        <v>124</v>
      </c>
      <c r="C46" s="9">
        <v>84</v>
      </c>
      <c r="D46" s="9">
        <v>301.392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6"/>
        <v>11826.622080000001</v>
      </c>
      <c r="K46" s="16"/>
      <c r="L46" s="17">
        <f t="shared" si="7"/>
        <v>0</v>
      </c>
    </row>
    <row r="47" spans="1:12" x14ac:dyDescent="0.25">
      <c r="A47" s="9" t="s">
        <v>41</v>
      </c>
      <c r="B47" s="29" t="s">
        <v>125</v>
      </c>
      <c r="C47" s="9">
        <v>85</v>
      </c>
      <c r="D47" s="9">
        <v>301.392</v>
      </c>
      <c r="E47" s="9">
        <v>129.97</v>
      </c>
      <c r="F47" s="9" t="s">
        <v>10</v>
      </c>
      <c r="G47" s="9">
        <v>129.97</v>
      </c>
      <c r="H47" s="9">
        <f t="shared" si="0"/>
        <v>0</v>
      </c>
      <c r="I47" s="10">
        <f t="shared" si="1"/>
        <v>1</v>
      </c>
      <c r="J47" s="17">
        <f t="shared" si="6"/>
        <v>39171.918239999999</v>
      </c>
      <c r="K47" s="16"/>
      <c r="L47" s="17">
        <f t="shared" si="7"/>
        <v>0</v>
      </c>
    </row>
    <row r="48" spans="1:12" x14ac:dyDescent="0.25">
      <c r="A48" s="9" t="s">
        <v>41</v>
      </c>
      <c r="B48" s="29" t="s">
        <v>126</v>
      </c>
      <c r="C48" s="9">
        <v>86</v>
      </c>
      <c r="D48" s="9">
        <v>301.392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6"/>
        <v>3698.0798399999999</v>
      </c>
      <c r="K48" s="16"/>
      <c r="L48" s="17">
        <f t="shared" si="7"/>
        <v>0</v>
      </c>
    </row>
    <row r="49" spans="1:12" x14ac:dyDescent="0.25">
      <c r="A49" s="9" t="s">
        <v>41</v>
      </c>
      <c r="B49" s="29" t="s">
        <v>127</v>
      </c>
      <c r="C49" s="9">
        <v>87</v>
      </c>
      <c r="D49" s="9">
        <v>301.392</v>
      </c>
      <c r="E49" s="9">
        <v>16.190000000000001</v>
      </c>
      <c r="F49" s="9" t="s">
        <v>10</v>
      </c>
      <c r="G49" s="9">
        <v>16.190000000000001</v>
      </c>
      <c r="H49" s="9">
        <f t="shared" si="0"/>
        <v>0</v>
      </c>
      <c r="I49" s="10">
        <f t="shared" si="1"/>
        <v>1</v>
      </c>
      <c r="J49" s="17">
        <f t="shared" si="6"/>
        <v>4879.5364800000007</v>
      </c>
      <c r="K49" s="16"/>
      <c r="L49" s="17">
        <f t="shared" si="7"/>
        <v>0</v>
      </c>
    </row>
    <row r="50" spans="1:12" x14ac:dyDescent="0.25">
      <c r="A50" s="9" t="s">
        <v>41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6"/>
        <v>4420</v>
      </c>
      <c r="K50" s="16"/>
      <c r="L50" s="17">
        <f t="shared" si="7"/>
        <v>0</v>
      </c>
    </row>
    <row r="51" spans="1:12" x14ac:dyDescent="0.25">
      <c r="A51" s="9" t="s">
        <v>41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6"/>
        <v>2729.25</v>
      </c>
      <c r="K51" s="16"/>
      <c r="L51" s="17">
        <f t="shared" si="7"/>
        <v>0</v>
      </c>
    </row>
    <row r="52" spans="1:12" x14ac:dyDescent="0.25">
      <c r="A52" s="9" t="s">
        <v>41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6"/>
        <v>3140</v>
      </c>
      <c r="K52" s="16"/>
      <c r="L52" s="17">
        <f t="shared" si="7"/>
        <v>0</v>
      </c>
    </row>
    <row r="53" spans="1:12" x14ac:dyDescent="0.25">
      <c r="A53" s="9" t="s">
        <v>41</v>
      </c>
      <c r="B53" s="29" t="s">
        <v>131</v>
      </c>
      <c r="C53" s="9">
        <v>93</v>
      </c>
      <c r="D53" s="9">
        <v>1500</v>
      </c>
      <c r="E53" s="9">
        <v>0.87</v>
      </c>
      <c r="F53" s="9" t="s">
        <v>14</v>
      </c>
      <c r="G53" s="9">
        <v>0.87</v>
      </c>
      <c r="H53" s="9">
        <f t="shared" si="0"/>
        <v>0</v>
      </c>
      <c r="I53" s="10">
        <f t="shared" si="1"/>
        <v>1</v>
      </c>
      <c r="J53" s="17">
        <f t="shared" si="6"/>
        <v>1305</v>
      </c>
      <c r="K53" s="16"/>
      <c r="L53" s="17">
        <f t="shared" si="7"/>
        <v>0</v>
      </c>
    </row>
    <row r="54" spans="1:12" x14ac:dyDescent="0.25">
      <c r="A54" s="9" t="s">
        <v>41</v>
      </c>
      <c r="B54" s="29" t="s">
        <v>132</v>
      </c>
      <c r="C54" s="9">
        <v>97</v>
      </c>
      <c r="D54" s="9">
        <v>7000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6"/>
        <v>910</v>
      </c>
      <c r="K54" s="16"/>
      <c r="L54" s="17">
        <f t="shared" si="7"/>
        <v>0</v>
      </c>
    </row>
    <row r="55" spans="1:12" x14ac:dyDescent="0.25">
      <c r="A55" s="9" t="s">
        <v>41</v>
      </c>
      <c r="B55" s="29" t="s">
        <v>133</v>
      </c>
      <c r="C55" s="9">
        <v>100</v>
      </c>
      <c r="D55" s="9">
        <v>7000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6"/>
        <v>1330</v>
      </c>
      <c r="K55" s="16"/>
      <c r="L55" s="17">
        <f t="shared" si="7"/>
        <v>0</v>
      </c>
    </row>
    <row r="56" spans="1:12" x14ac:dyDescent="0.25">
      <c r="A56" s="9" t="s">
        <v>41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6"/>
        <v>210</v>
      </c>
      <c r="K56" s="16"/>
      <c r="L56" s="17">
        <f t="shared" si="7"/>
        <v>0</v>
      </c>
    </row>
    <row r="57" spans="1:12" x14ac:dyDescent="0.25">
      <c r="A57" s="9" t="s">
        <v>41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6"/>
        <v>3255.0336000000002</v>
      </c>
      <c r="K57" s="16"/>
      <c r="L57" s="17">
        <f t="shared" si="7"/>
        <v>0</v>
      </c>
    </row>
    <row r="58" spans="1:12" x14ac:dyDescent="0.25">
      <c r="A58" s="9" t="s">
        <v>41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6"/>
        <v>7275.6028800000004</v>
      </c>
      <c r="K58" s="16"/>
      <c r="L58" s="17">
        <f t="shared" si="7"/>
        <v>0</v>
      </c>
    </row>
    <row r="59" spans="1:12" x14ac:dyDescent="0.25">
      <c r="A59" s="9" t="s">
        <v>41</v>
      </c>
      <c r="B59" s="29" t="s">
        <v>137</v>
      </c>
      <c r="C59" s="9">
        <v>108</v>
      </c>
      <c r="D59" s="9">
        <v>301.392</v>
      </c>
      <c r="E59" s="9">
        <v>3.5</v>
      </c>
      <c r="F59" s="9" t="s">
        <v>10</v>
      </c>
      <c r="G59" s="9">
        <v>3.5</v>
      </c>
      <c r="H59" s="9">
        <f t="shared" si="0"/>
        <v>0</v>
      </c>
      <c r="I59" s="10">
        <f t="shared" si="1"/>
        <v>1</v>
      </c>
      <c r="J59" s="17">
        <f t="shared" si="6"/>
        <v>1054.8720000000001</v>
      </c>
      <c r="K59" s="16"/>
      <c r="L59" s="17">
        <f t="shared" si="7"/>
        <v>0</v>
      </c>
    </row>
    <row r="60" spans="1:12" x14ac:dyDescent="0.25">
      <c r="A60" s="9" t="s">
        <v>41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6"/>
        <v>1220</v>
      </c>
      <c r="K60" s="16"/>
      <c r="L60" s="17">
        <f t="shared" si="7"/>
        <v>0</v>
      </c>
    </row>
    <row r="61" spans="1:12" x14ac:dyDescent="0.25">
      <c r="A61" s="9" t="s">
        <v>41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6"/>
        <v>533.25</v>
      </c>
      <c r="K61" s="16"/>
      <c r="L61" s="17">
        <f t="shared" si="7"/>
        <v>0</v>
      </c>
    </row>
    <row r="62" spans="1:12" x14ac:dyDescent="0.25">
      <c r="A62" s="9" t="s">
        <v>41</v>
      </c>
      <c r="B62" s="29" t="s">
        <v>139</v>
      </c>
      <c r="C62" s="9">
        <v>113</v>
      </c>
      <c r="D62" s="9">
        <v>1500</v>
      </c>
      <c r="E62" s="9">
        <v>0.38</v>
      </c>
      <c r="F62" s="9" t="s">
        <v>14</v>
      </c>
      <c r="G62" s="9">
        <v>0.38</v>
      </c>
      <c r="H62" s="9">
        <f t="shared" si="0"/>
        <v>0</v>
      </c>
      <c r="I62" s="10">
        <f t="shared" si="1"/>
        <v>1</v>
      </c>
      <c r="J62" s="17">
        <f t="shared" si="6"/>
        <v>570</v>
      </c>
      <c r="K62" s="16"/>
      <c r="L62" s="17">
        <f t="shared" si="7"/>
        <v>0</v>
      </c>
    </row>
    <row r="63" spans="1:12" x14ac:dyDescent="0.25">
      <c r="A63" s="9" t="s">
        <v>41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6"/>
        <v>2200</v>
      </c>
      <c r="K63" s="16"/>
      <c r="L63" s="17">
        <f t="shared" si="7"/>
        <v>0</v>
      </c>
    </row>
    <row r="64" spans="1:12" x14ac:dyDescent="0.25">
      <c r="A64" s="9" t="s">
        <v>43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6"/>
        <v>2000</v>
      </c>
      <c r="K64" s="16"/>
      <c r="L64" s="17">
        <f t="shared" si="7"/>
        <v>0</v>
      </c>
    </row>
    <row r="65" spans="1:12" x14ac:dyDescent="0.25">
      <c r="A65" s="9" t="s">
        <v>41</v>
      </c>
      <c r="B65" s="29" t="s">
        <v>142</v>
      </c>
      <c r="C65" s="9">
        <v>120</v>
      </c>
      <c r="D65" s="9">
        <v>193.75200000000001</v>
      </c>
      <c r="E65" s="9">
        <v>108.14700000000001</v>
      </c>
      <c r="F65" s="9" t="s">
        <v>10</v>
      </c>
      <c r="G65" s="9">
        <v>108.15</v>
      </c>
      <c r="H65" s="9">
        <f t="shared" si="0"/>
        <v>-3.0000000000001137E-3</v>
      </c>
      <c r="I65" s="10">
        <f t="shared" si="1"/>
        <v>1.0000277400205275</v>
      </c>
      <c r="J65" s="17">
        <f t="shared" si="6"/>
        <v>20954.278800000004</v>
      </c>
      <c r="K65" s="16"/>
      <c r="L65" s="17">
        <f t="shared" si="7"/>
        <v>0</v>
      </c>
    </row>
    <row r="66" spans="1:12" x14ac:dyDescent="0.25">
      <c r="A66" s="9" t="s">
        <v>41</v>
      </c>
      <c r="B66" s="29" t="s">
        <v>143</v>
      </c>
      <c r="C66" s="9">
        <v>124</v>
      </c>
      <c r="D66" s="9">
        <v>193.75200000000001</v>
      </c>
      <c r="E66" s="9">
        <v>133.756</v>
      </c>
      <c r="F66" s="9" t="s">
        <v>10</v>
      </c>
      <c r="G66" s="9">
        <v>133.76</v>
      </c>
      <c r="H66" s="9">
        <f t="shared" si="0"/>
        <v>-3.9999999999906777E-3</v>
      </c>
      <c r="I66" s="10">
        <f t="shared" si="1"/>
        <v>1.0000299052005144</v>
      </c>
      <c r="J66" s="17">
        <f t="shared" si="6"/>
        <v>25916.267520000001</v>
      </c>
      <c r="K66" s="16"/>
      <c r="L66" s="17">
        <f t="shared" si="7"/>
        <v>0</v>
      </c>
    </row>
    <row r="67" spans="1:12" x14ac:dyDescent="0.25">
      <c r="A67" s="9" t="s">
        <v>41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6"/>
        <v>12200.56344</v>
      </c>
      <c r="K67" s="16"/>
      <c r="L67" s="17">
        <f t="shared" si="7"/>
        <v>0</v>
      </c>
    </row>
    <row r="68" spans="1:12" x14ac:dyDescent="0.25">
      <c r="A68" s="9" t="s">
        <v>41</v>
      </c>
      <c r="B68" s="29" t="s">
        <v>145</v>
      </c>
      <c r="C68" s="9">
        <v>133</v>
      </c>
      <c r="D68" s="9">
        <v>65.599999999999994</v>
      </c>
      <c r="E68" s="9">
        <v>30.1</v>
      </c>
      <c r="F68" s="9" t="s">
        <v>19</v>
      </c>
      <c r="G68" s="9">
        <v>20.100000000000001</v>
      </c>
      <c r="H68" s="9">
        <f t="shared" si="0"/>
        <v>10</v>
      </c>
      <c r="I68" s="10">
        <f t="shared" si="1"/>
        <v>0.66777408637873759</v>
      </c>
      <c r="J68" s="17">
        <f t="shared" si="6"/>
        <v>1318.56</v>
      </c>
      <c r="K68" s="16"/>
      <c r="L68" s="17">
        <f t="shared" si="7"/>
        <v>0</v>
      </c>
    </row>
    <row r="69" spans="1:12" x14ac:dyDescent="0.25">
      <c r="A69" s="9" t="s">
        <v>41</v>
      </c>
      <c r="B69" s="29" t="s">
        <v>146</v>
      </c>
      <c r="C69" s="9">
        <v>137</v>
      </c>
      <c r="D69" s="9">
        <v>65.599999999999994</v>
      </c>
      <c r="E69" s="9">
        <v>66.89</v>
      </c>
      <c r="F69" s="9" t="s">
        <v>19</v>
      </c>
      <c r="G69" s="9">
        <v>66.89</v>
      </c>
      <c r="H69" s="9">
        <f t="shared" ref="H69:H132" si="8">E69-G69</f>
        <v>0</v>
      </c>
      <c r="I69" s="10">
        <f t="shared" ref="I69:I132" si="9">G69/E69</f>
        <v>1</v>
      </c>
      <c r="J69" s="17">
        <f t="shared" si="6"/>
        <v>4387.9839999999995</v>
      </c>
      <c r="K69" s="16"/>
      <c r="L69" s="17">
        <f t="shared" si="7"/>
        <v>0</v>
      </c>
    </row>
    <row r="70" spans="1:12" x14ac:dyDescent="0.25">
      <c r="A70" s="9" t="s">
        <v>41</v>
      </c>
      <c r="B70" s="29" t="s">
        <v>276</v>
      </c>
      <c r="C70" s="9">
        <v>138</v>
      </c>
      <c r="D70" s="9">
        <v>161.46</v>
      </c>
      <c r="E70" s="9">
        <v>0.5</v>
      </c>
      <c r="F70" s="9" t="s">
        <v>10</v>
      </c>
      <c r="G70" s="9">
        <v>0.5</v>
      </c>
      <c r="H70" s="9">
        <f t="shared" si="8"/>
        <v>0</v>
      </c>
      <c r="I70" s="10">
        <f t="shared" si="9"/>
        <v>1</v>
      </c>
      <c r="J70" s="17">
        <f t="shared" si="6"/>
        <v>80.73</v>
      </c>
      <c r="K70" s="16"/>
      <c r="L70" s="17">
        <f t="shared" si="7"/>
        <v>0</v>
      </c>
    </row>
    <row r="71" spans="1:12" x14ac:dyDescent="0.25">
      <c r="A71" s="9" t="s">
        <v>41</v>
      </c>
      <c r="B71" s="29" t="s">
        <v>147</v>
      </c>
      <c r="C71" s="9">
        <v>140</v>
      </c>
      <c r="D71" s="9">
        <v>10.76</v>
      </c>
      <c r="E71" s="9">
        <v>197</v>
      </c>
      <c r="F71" s="9" t="s">
        <v>10</v>
      </c>
      <c r="G71" s="9">
        <v>197</v>
      </c>
      <c r="H71" s="9">
        <f t="shared" si="8"/>
        <v>0</v>
      </c>
      <c r="I71" s="10">
        <f t="shared" si="9"/>
        <v>1</v>
      </c>
      <c r="J71" s="17">
        <f t="shared" si="6"/>
        <v>2119.7199999999998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148</v>
      </c>
      <c r="C72" s="9">
        <v>142</v>
      </c>
      <c r="D72" s="9">
        <v>139.93199999999999</v>
      </c>
      <c r="E72" s="9">
        <v>59.84</v>
      </c>
      <c r="F72" s="9" t="s">
        <v>10</v>
      </c>
      <c r="G72" s="9">
        <v>59.84</v>
      </c>
      <c r="H72" s="9">
        <f t="shared" si="8"/>
        <v>0</v>
      </c>
      <c r="I72" s="10">
        <f t="shared" si="9"/>
        <v>1</v>
      </c>
      <c r="J72" s="17">
        <f t="shared" si="6"/>
        <v>8373.5308800000003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149</v>
      </c>
      <c r="C73" s="9">
        <v>143</v>
      </c>
      <c r="D73" s="9">
        <v>139.93199999999999</v>
      </c>
      <c r="E73" s="9">
        <v>176.74</v>
      </c>
      <c r="F73" s="9" t="s">
        <v>10</v>
      </c>
      <c r="G73" s="9">
        <v>176.74</v>
      </c>
      <c r="H73" s="9">
        <f t="shared" si="8"/>
        <v>0</v>
      </c>
      <c r="I73" s="10">
        <f t="shared" si="9"/>
        <v>1</v>
      </c>
      <c r="J73" s="17">
        <f t="shared" si="6"/>
        <v>24731.581679999999</v>
      </c>
      <c r="K73" s="16"/>
      <c r="L73" s="17">
        <f t="shared" si="7"/>
        <v>0</v>
      </c>
    </row>
    <row r="74" spans="1:12" x14ac:dyDescent="0.25">
      <c r="A74" s="9" t="s">
        <v>41</v>
      </c>
      <c r="B74" s="29" t="s">
        <v>150</v>
      </c>
      <c r="C74" s="9">
        <v>147</v>
      </c>
      <c r="D74" s="9">
        <v>193.75200000000001</v>
      </c>
      <c r="E74" s="9">
        <v>177.87</v>
      </c>
      <c r="F74" s="9" t="s">
        <v>10</v>
      </c>
      <c r="G74" s="9">
        <v>177.87</v>
      </c>
      <c r="H74" s="9">
        <f t="shared" si="8"/>
        <v>0</v>
      </c>
      <c r="I74" s="10">
        <f t="shared" si="9"/>
        <v>1</v>
      </c>
      <c r="J74" s="17">
        <f t="shared" si="6"/>
        <v>34462.668239999999</v>
      </c>
      <c r="K74" s="16"/>
      <c r="L74" s="17">
        <f t="shared" si="7"/>
        <v>0</v>
      </c>
    </row>
    <row r="75" spans="1:12" x14ac:dyDescent="0.25">
      <c r="A75" s="9" t="s">
        <v>43</v>
      </c>
      <c r="B75" s="29" t="s">
        <v>151</v>
      </c>
      <c r="C75" s="9">
        <v>150</v>
      </c>
      <c r="D75" s="9">
        <v>12000</v>
      </c>
      <c r="E75" s="9">
        <v>1</v>
      </c>
      <c r="F75" s="9" t="s">
        <v>12</v>
      </c>
      <c r="G75" s="9">
        <v>1</v>
      </c>
      <c r="H75" s="9">
        <f t="shared" si="8"/>
        <v>0</v>
      </c>
      <c r="I75" s="10">
        <f t="shared" si="9"/>
        <v>1</v>
      </c>
      <c r="J75" s="17">
        <f t="shared" si="6"/>
        <v>12000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152</v>
      </c>
      <c r="C76" s="9">
        <v>151</v>
      </c>
      <c r="D76" s="9">
        <v>139.93199999999999</v>
      </c>
      <c r="E76" s="9">
        <v>81.650000000000006</v>
      </c>
      <c r="F76" s="9" t="s">
        <v>10</v>
      </c>
      <c r="G76" s="9">
        <v>81.650000000000006</v>
      </c>
      <c r="H76" s="9">
        <f t="shared" si="8"/>
        <v>0</v>
      </c>
      <c r="I76" s="10">
        <f t="shared" si="9"/>
        <v>1</v>
      </c>
      <c r="J76" s="17">
        <f t="shared" si="6"/>
        <v>11425.4478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153</v>
      </c>
      <c r="C77" s="9">
        <v>152</v>
      </c>
      <c r="D77" s="9">
        <v>139.93199999999999</v>
      </c>
      <c r="E77" s="9">
        <v>258.14999999999998</v>
      </c>
      <c r="F77" s="9" t="s">
        <v>10</v>
      </c>
      <c r="G77" s="9">
        <v>258.14999999999998</v>
      </c>
      <c r="H77" s="9">
        <f t="shared" si="8"/>
        <v>0</v>
      </c>
      <c r="I77" s="10">
        <f t="shared" si="9"/>
        <v>1</v>
      </c>
      <c r="J77" s="17">
        <f t="shared" si="6"/>
        <v>36123.445799999994</v>
      </c>
      <c r="K77" s="16"/>
      <c r="L77" s="17">
        <f t="shared" si="7"/>
        <v>0</v>
      </c>
    </row>
    <row r="78" spans="1:12" x14ac:dyDescent="0.25">
      <c r="A78" s="9" t="s">
        <v>41</v>
      </c>
      <c r="B78" s="29" t="s">
        <v>154</v>
      </c>
      <c r="C78" s="9">
        <v>156</v>
      </c>
      <c r="D78" s="9">
        <v>193.75200000000001</v>
      </c>
      <c r="E78" s="9">
        <v>126.32</v>
      </c>
      <c r="F78" s="9" t="s">
        <v>10</v>
      </c>
      <c r="G78" s="9">
        <v>126.32</v>
      </c>
      <c r="H78" s="9">
        <f t="shared" si="8"/>
        <v>0</v>
      </c>
      <c r="I78" s="10">
        <f t="shared" si="9"/>
        <v>1</v>
      </c>
      <c r="J78" s="17">
        <f t="shared" si="6"/>
        <v>24474.752639999999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155</v>
      </c>
      <c r="C79" s="9">
        <v>160</v>
      </c>
      <c r="D79" s="9">
        <v>139.93199999999999</v>
      </c>
      <c r="E79" s="9">
        <v>9.76</v>
      </c>
      <c r="F79" s="9" t="s">
        <v>10</v>
      </c>
      <c r="G79" s="9">
        <v>9.76</v>
      </c>
      <c r="H79" s="9">
        <f t="shared" si="8"/>
        <v>0</v>
      </c>
      <c r="I79" s="10">
        <f t="shared" si="9"/>
        <v>1</v>
      </c>
      <c r="J79" s="17">
        <f t="shared" si="6"/>
        <v>1365.7363199999998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156</v>
      </c>
      <c r="C80" s="9">
        <v>161</v>
      </c>
      <c r="D80" s="9">
        <v>139.93199999999999</v>
      </c>
      <c r="E80" s="9">
        <v>34.159999999999997</v>
      </c>
      <c r="F80" s="9" t="s">
        <v>10</v>
      </c>
      <c r="G80" s="9">
        <v>34.159999999999997</v>
      </c>
      <c r="H80" s="9">
        <f t="shared" si="8"/>
        <v>0</v>
      </c>
      <c r="I80" s="10">
        <f t="shared" si="9"/>
        <v>1</v>
      </c>
      <c r="J80" s="17">
        <f t="shared" si="6"/>
        <v>4780.077119999999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157</v>
      </c>
      <c r="C81" s="9">
        <v>165</v>
      </c>
      <c r="D81" s="9">
        <v>193.75200000000001</v>
      </c>
      <c r="E81" s="9">
        <v>117.1</v>
      </c>
      <c r="F81" s="9" t="s">
        <v>10</v>
      </c>
      <c r="G81" s="9">
        <v>117.1</v>
      </c>
      <c r="H81" s="9">
        <f t="shared" si="8"/>
        <v>0</v>
      </c>
      <c r="I81" s="10">
        <f t="shared" si="9"/>
        <v>1</v>
      </c>
      <c r="J81" s="17">
        <f t="shared" si="6"/>
        <v>22688.359199999999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277</v>
      </c>
      <c r="C82" s="9">
        <v>169</v>
      </c>
      <c r="D82" s="9">
        <v>430.56</v>
      </c>
      <c r="E82" s="9">
        <v>31.122</v>
      </c>
      <c r="F82" s="9" t="s">
        <v>10</v>
      </c>
      <c r="G82" s="9">
        <v>31.12</v>
      </c>
      <c r="H82" s="9">
        <f t="shared" si="8"/>
        <v>1.9999999999988916E-3</v>
      </c>
      <c r="I82" s="10">
        <f t="shared" si="9"/>
        <v>0.99993573677784209</v>
      </c>
      <c r="J82" s="17">
        <f t="shared" si="6"/>
        <v>13399.0272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278</v>
      </c>
      <c r="C83" s="9">
        <v>172</v>
      </c>
      <c r="D83" s="9">
        <v>430.56</v>
      </c>
      <c r="E83" s="9">
        <v>83.426000000000002</v>
      </c>
      <c r="F83" s="9" t="s">
        <v>10</v>
      </c>
      <c r="G83" s="9">
        <v>83.43</v>
      </c>
      <c r="H83" s="9">
        <f t="shared" si="8"/>
        <v>-4.0000000000048885E-3</v>
      </c>
      <c r="I83" s="10">
        <f t="shared" si="9"/>
        <v>1.0000479466832883</v>
      </c>
      <c r="J83" s="17">
        <f t="shared" si="6"/>
        <v>35921.620800000004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279</v>
      </c>
      <c r="C84" s="9">
        <v>175</v>
      </c>
      <c r="D84" s="9">
        <v>215.28</v>
      </c>
      <c r="E84" s="9">
        <v>7.8970000000000002</v>
      </c>
      <c r="F84" s="9" t="s">
        <v>10</v>
      </c>
      <c r="G84" s="9">
        <v>7.9</v>
      </c>
      <c r="H84" s="9">
        <f t="shared" si="8"/>
        <v>-3.0000000000001137E-3</v>
      </c>
      <c r="I84" s="10">
        <f t="shared" si="9"/>
        <v>1.0003798910978854</v>
      </c>
      <c r="J84" s="17">
        <f t="shared" si="6"/>
        <v>1700.712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177</v>
      </c>
      <c r="D85" s="9">
        <v>215.28</v>
      </c>
      <c r="E85" s="9">
        <v>14.96</v>
      </c>
      <c r="F85" s="9" t="s">
        <v>10</v>
      </c>
      <c r="G85" s="9">
        <v>14.96</v>
      </c>
      <c r="H85" s="9">
        <f t="shared" si="8"/>
        <v>0</v>
      </c>
      <c r="I85" s="10">
        <f t="shared" si="9"/>
        <v>1</v>
      </c>
      <c r="J85" s="17">
        <f t="shared" si="6"/>
        <v>3220.5888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19</v>
      </c>
      <c r="F86" s="9" t="s">
        <v>13</v>
      </c>
      <c r="G86" s="9">
        <v>19</v>
      </c>
      <c r="H86" s="9">
        <f t="shared" si="8"/>
        <v>0</v>
      </c>
      <c r="I86" s="10">
        <f t="shared" si="9"/>
        <v>1</v>
      </c>
      <c r="J86" s="17">
        <f t="shared" si="6"/>
        <v>3800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181</v>
      </c>
      <c r="D87" s="9">
        <v>215.28</v>
      </c>
      <c r="E87" s="9">
        <v>19.974</v>
      </c>
      <c r="F87" s="9" t="s">
        <v>10</v>
      </c>
      <c r="G87" s="9">
        <v>19.97</v>
      </c>
      <c r="H87" s="9">
        <f t="shared" si="8"/>
        <v>4.0000000000013358E-3</v>
      </c>
      <c r="I87" s="10">
        <f t="shared" si="9"/>
        <v>0.99979973966155999</v>
      </c>
      <c r="J87" s="17">
        <f t="shared" si="6"/>
        <v>4299.1415999999999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184</v>
      </c>
      <c r="D88" s="9">
        <v>96.876000000000005</v>
      </c>
      <c r="E88" s="9">
        <v>61.966000000000001</v>
      </c>
      <c r="F88" s="9" t="s">
        <v>10</v>
      </c>
      <c r="G88" s="9">
        <v>61.97</v>
      </c>
      <c r="H88" s="9">
        <f t="shared" si="8"/>
        <v>-3.9999999999977831E-3</v>
      </c>
      <c r="I88" s="10">
        <f t="shared" si="9"/>
        <v>1.0000645515282574</v>
      </c>
      <c r="J88" s="17">
        <f t="shared" si="6"/>
        <v>6003.4057199999997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166</v>
      </c>
      <c r="C89" s="9">
        <v>187</v>
      </c>
      <c r="D89" s="9">
        <v>48.438000000000002</v>
      </c>
      <c r="E89" s="9">
        <v>164.39099999999999</v>
      </c>
      <c r="F89" s="9" t="s">
        <v>10</v>
      </c>
      <c r="G89" s="9">
        <v>164.39</v>
      </c>
      <c r="H89" s="9">
        <f t="shared" si="8"/>
        <v>1.0000000000047748E-3</v>
      </c>
      <c r="I89" s="10">
        <f t="shared" si="9"/>
        <v>0.99999391694192497</v>
      </c>
      <c r="J89" s="17">
        <f t="shared" si="6"/>
        <v>7962.72282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167</v>
      </c>
      <c r="C90" s="9">
        <v>188</v>
      </c>
      <c r="D90" s="9">
        <v>48.438000000000002</v>
      </c>
      <c r="E90" s="9">
        <v>104.23399999999999</v>
      </c>
      <c r="F90" s="9" t="s">
        <v>10</v>
      </c>
      <c r="G90" s="9">
        <v>104.23</v>
      </c>
      <c r="H90" s="9">
        <f t="shared" si="8"/>
        <v>3.9999999999906777E-3</v>
      </c>
      <c r="I90" s="10">
        <f t="shared" si="9"/>
        <v>0.9999616248057257</v>
      </c>
      <c r="J90" s="17">
        <f t="shared" si="6"/>
        <v>5048.6927400000004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168</v>
      </c>
      <c r="C91" s="9">
        <v>189</v>
      </c>
      <c r="D91" s="9">
        <v>48.438000000000002</v>
      </c>
      <c r="E91" s="9">
        <v>76.87853029</v>
      </c>
      <c r="F91" s="9" t="s">
        <v>10</v>
      </c>
      <c r="G91" s="9">
        <v>76.88</v>
      </c>
      <c r="H91" s="9">
        <f t="shared" si="8"/>
        <v>-1.4697099999949614E-3</v>
      </c>
      <c r="I91" s="10">
        <f t="shared" si="9"/>
        <v>1.0000191173009481</v>
      </c>
      <c r="J91" s="17">
        <f t="shared" si="6"/>
        <v>3723.9134399999998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8"/>
        <v>0</v>
      </c>
      <c r="I92" s="10">
        <f t="shared" si="9"/>
        <v>1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280</v>
      </c>
      <c r="C93" s="9">
        <v>195</v>
      </c>
      <c r="D93" s="9">
        <v>91.494</v>
      </c>
      <c r="E93" s="9">
        <v>145.11944260000001</v>
      </c>
      <c r="F93" s="9" t="s">
        <v>10</v>
      </c>
      <c r="G93" s="9">
        <v>145.12</v>
      </c>
      <c r="H93" s="9">
        <f t="shared" si="8"/>
        <v>-5.5739999999104839E-4</v>
      </c>
      <c r="I93" s="10">
        <f t="shared" si="9"/>
        <v>1.0000038409739591</v>
      </c>
      <c r="J93" s="17">
        <f t="shared" si="6"/>
        <v>13277.609280000001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281</v>
      </c>
      <c r="C94" s="9">
        <v>199</v>
      </c>
      <c r="D94" s="9">
        <v>91.494</v>
      </c>
      <c r="E94" s="9">
        <v>59.84</v>
      </c>
      <c r="F94" s="9" t="s">
        <v>10</v>
      </c>
      <c r="G94" s="9">
        <v>59.84</v>
      </c>
      <c r="H94" s="9">
        <f t="shared" si="8"/>
        <v>0</v>
      </c>
      <c r="I94" s="10">
        <f t="shared" si="9"/>
        <v>1</v>
      </c>
      <c r="J94" s="17">
        <f t="shared" si="6"/>
        <v>5475.0009600000003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282</v>
      </c>
      <c r="C95" s="9">
        <v>202</v>
      </c>
      <c r="D95" s="9">
        <v>91.494</v>
      </c>
      <c r="E95" s="9">
        <v>218.62430320000001</v>
      </c>
      <c r="F95" s="9" t="s">
        <v>10</v>
      </c>
      <c r="G95" s="9">
        <v>218.62</v>
      </c>
      <c r="H95" s="9">
        <f t="shared" si="8"/>
        <v>4.3032000000096104E-3</v>
      </c>
      <c r="I95" s="10">
        <f t="shared" si="9"/>
        <v>0.99998031691839828</v>
      </c>
      <c r="J95" s="17">
        <f t="shared" si="6"/>
        <v>20002.418280000002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283</v>
      </c>
      <c r="C96" s="9">
        <v>206</v>
      </c>
      <c r="D96" s="9">
        <v>91.494</v>
      </c>
      <c r="E96" s="9">
        <v>81.650000000000006</v>
      </c>
      <c r="F96" s="9" t="s">
        <v>10</v>
      </c>
      <c r="G96" s="9">
        <v>81.650000000000006</v>
      </c>
      <c r="H96" s="9">
        <f t="shared" si="8"/>
        <v>0</v>
      </c>
      <c r="I96" s="10">
        <f t="shared" si="9"/>
        <v>1</v>
      </c>
      <c r="J96" s="17">
        <f t="shared" si="6"/>
        <v>7470.4851000000008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284</v>
      </c>
      <c r="C97" s="9">
        <v>209</v>
      </c>
      <c r="D97" s="9">
        <v>91.494</v>
      </c>
      <c r="E97" s="9">
        <v>26.254860650000001</v>
      </c>
      <c r="F97" s="9" t="s">
        <v>10</v>
      </c>
      <c r="G97" s="9">
        <v>26.25</v>
      </c>
      <c r="H97" s="9">
        <f t="shared" si="8"/>
        <v>4.8606500000012431E-3</v>
      </c>
      <c r="I97" s="10">
        <f t="shared" si="9"/>
        <v>0.99981486666165176</v>
      </c>
      <c r="J97" s="17">
        <f t="shared" si="6"/>
        <v>2401.7175000000002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285</v>
      </c>
      <c r="C98" s="9">
        <v>212</v>
      </c>
      <c r="D98" s="9">
        <v>91.494</v>
      </c>
      <c r="E98" s="9">
        <v>9.76</v>
      </c>
      <c r="F98" s="9" t="s">
        <v>10</v>
      </c>
      <c r="G98" s="9">
        <v>9.76</v>
      </c>
      <c r="H98" s="9">
        <f t="shared" si="8"/>
        <v>0</v>
      </c>
      <c r="I98" s="10">
        <f t="shared" si="9"/>
        <v>1</v>
      </c>
      <c r="J98" s="17">
        <f t="shared" si="6"/>
        <v>892.98144000000002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173</v>
      </c>
      <c r="C99" s="9">
        <v>215</v>
      </c>
      <c r="D99" s="9">
        <v>301.392</v>
      </c>
      <c r="E99" s="9">
        <v>19.14</v>
      </c>
      <c r="F99" s="9" t="s">
        <v>10</v>
      </c>
      <c r="G99" s="9">
        <v>19.14</v>
      </c>
      <c r="H99" s="9">
        <f t="shared" si="8"/>
        <v>0</v>
      </c>
      <c r="I99" s="10">
        <f t="shared" si="9"/>
        <v>1</v>
      </c>
      <c r="J99" s="17">
        <f t="shared" si="6"/>
        <v>5768.6428800000003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232</v>
      </c>
      <c r="C100" s="9">
        <v>217</v>
      </c>
      <c r="D100" s="9">
        <v>450</v>
      </c>
      <c r="E100" s="9">
        <v>2</v>
      </c>
      <c r="F100" s="9" t="s">
        <v>13</v>
      </c>
      <c r="G100" s="9">
        <v>2</v>
      </c>
      <c r="H100" s="9">
        <f t="shared" si="8"/>
        <v>0</v>
      </c>
      <c r="I100" s="10">
        <f t="shared" si="9"/>
        <v>1</v>
      </c>
      <c r="J100" s="17">
        <f t="shared" si="6"/>
        <v>900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174</v>
      </c>
      <c r="C101" s="9">
        <v>218</v>
      </c>
      <c r="D101" s="9">
        <v>350</v>
      </c>
      <c r="E101" s="9">
        <v>16</v>
      </c>
      <c r="F101" s="9" t="s">
        <v>13</v>
      </c>
      <c r="G101" s="9">
        <v>16</v>
      </c>
      <c r="H101" s="9">
        <f t="shared" si="8"/>
        <v>0</v>
      </c>
      <c r="I101" s="10">
        <f t="shared" si="9"/>
        <v>1</v>
      </c>
      <c r="J101" s="17">
        <f t="shared" ref="J101:J164" si="10">D101*G101</f>
        <v>5600</v>
      </c>
      <c r="K101" s="16"/>
      <c r="L101" s="17">
        <f t="shared" ref="L101:L164" si="11">D101*E101*K101</f>
        <v>0</v>
      </c>
    </row>
    <row r="102" spans="1:12" x14ac:dyDescent="0.25">
      <c r="A102" s="9" t="s">
        <v>67</v>
      </c>
      <c r="B102" s="29" t="s">
        <v>175</v>
      </c>
      <c r="C102" s="9">
        <v>219</v>
      </c>
      <c r="D102" s="9">
        <v>82</v>
      </c>
      <c r="E102" s="9">
        <v>40.76</v>
      </c>
      <c r="F102" s="9" t="s">
        <v>19</v>
      </c>
      <c r="G102" s="9">
        <v>40.76</v>
      </c>
      <c r="H102" s="9">
        <f t="shared" si="8"/>
        <v>0</v>
      </c>
      <c r="I102" s="10">
        <f t="shared" si="9"/>
        <v>1</v>
      </c>
      <c r="J102" s="17">
        <f t="shared" si="10"/>
        <v>3342.3199999999997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176</v>
      </c>
      <c r="C103" s="9">
        <v>220</v>
      </c>
      <c r="D103" s="9">
        <v>32.799999999999997</v>
      </c>
      <c r="E103" s="9">
        <v>122.28</v>
      </c>
      <c r="F103" s="9" t="s">
        <v>19</v>
      </c>
      <c r="G103" s="9">
        <v>122.28</v>
      </c>
      <c r="H103" s="9">
        <f t="shared" si="8"/>
        <v>0</v>
      </c>
      <c r="I103" s="10">
        <f t="shared" si="9"/>
        <v>1</v>
      </c>
      <c r="J103" s="17">
        <f t="shared" si="10"/>
        <v>4010.7839999999997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177</v>
      </c>
      <c r="C104" s="9">
        <v>221</v>
      </c>
      <c r="D104" s="9">
        <v>131.19999999999999</v>
      </c>
      <c r="E104" s="9">
        <v>29.59</v>
      </c>
      <c r="F104" s="9" t="s">
        <v>19</v>
      </c>
      <c r="G104" s="9">
        <v>29.59</v>
      </c>
      <c r="H104" s="9">
        <f t="shared" si="8"/>
        <v>0</v>
      </c>
      <c r="I104" s="10">
        <f t="shared" si="9"/>
        <v>1</v>
      </c>
      <c r="J104" s="17">
        <f t="shared" si="10"/>
        <v>3882.2079999999996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178</v>
      </c>
      <c r="C105" s="9">
        <v>222</v>
      </c>
      <c r="D105" s="9">
        <v>1000</v>
      </c>
      <c r="E105" s="9">
        <v>4</v>
      </c>
      <c r="F105" s="9" t="s">
        <v>13</v>
      </c>
      <c r="G105" s="9">
        <v>4</v>
      </c>
      <c r="H105" s="9">
        <f t="shared" si="8"/>
        <v>0</v>
      </c>
      <c r="I105" s="10">
        <f t="shared" si="9"/>
        <v>1</v>
      </c>
      <c r="J105" s="17">
        <f t="shared" si="10"/>
        <v>4000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179</v>
      </c>
      <c r="C106" s="9">
        <v>224</v>
      </c>
      <c r="D106" s="9">
        <v>172.22399999999999</v>
      </c>
      <c r="E106" s="9">
        <v>51.018000000000001</v>
      </c>
      <c r="F106" s="9" t="s">
        <v>10</v>
      </c>
      <c r="G106" s="9">
        <v>51.02</v>
      </c>
      <c r="H106" s="9">
        <f t="shared" si="8"/>
        <v>-2.0000000000024443E-3</v>
      </c>
      <c r="I106" s="10">
        <f t="shared" si="9"/>
        <v>1.0000392018503275</v>
      </c>
      <c r="J106" s="17">
        <f t="shared" si="10"/>
        <v>8786.8684799999992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180</v>
      </c>
      <c r="C107" s="9">
        <v>225</v>
      </c>
      <c r="D107" s="9">
        <v>49.2</v>
      </c>
      <c r="E107" s="9">
        <v>62.857999999999997</v>
      </c>
      <c r="F107" s="9" t="s">
        <v>19</v>
      </c>
      <c r="G107" s="9">
        <v>62.86</v>
      </c>
      <c r="H107" s="9">
        <f t="shared" si="8"/>
        <v>-2.0000000000024443E-3</v>
      </c>
      <c r="I107" s="10">
        <f t="shared" si="9"/>
        <v>1.0000318177479399</v>
      </c>
      <c r="J107" s="17">
        <f t="shared" si="10"/>
        <v>3092.712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181</v>
      </c>
      <c r="C108" s="9">
        <v>226</v>
      </c>
      <c r="D108" s="9">
        <v>172.22399999999999</v>
      </c>
      <c r="E108" s="9">
        <v>46.722999999999999</v>
      </c>
      <c r="F108" s="9" t="s">
        <v>10</v>
      </c>
      <c r="G108" s="9">
        <v>46.72</v>
      </c>
      <c r="H108" s="9">
        <f t="shared" si="8"/>
        <v>3.0000000000001137E-3</v>
      </c>
      <c r="I108" s="10">
        <f t="shared" si="9"/>
        <v>0.99993579179419134</v>
      </c>
      <c r="J108" s="17">
        <f t="shared" si="10"/>
        <v>8046.3052799999996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182</v>
      </c>
      <c r="C109" s="9">
        <v>227</v>
      </c>
      <c r="D109" s="9">
        <v>49.2</v>
      </c>
      <c r="E109" s="9">
        <v>56.844999999999999</v>
      </c>
      <c r="F109" s="9" t="s">
        <v>19</v>
      </c>
      <c r="G109" s="9">
        <v>56.85</v>
      </c>
      <c r="H109" s="9">
        <f t="shared" si="8"/>
        <v>-5.000000000002558E-3</v>
      </c>
      <c r="I109" s="10">
        <f t="shared" si="9"/>
        <v>1.0000879584835958</v>
      </c>
      <c r="J109" s="17">
        <f t="shared" si="10"/>
        <v>2797.0200000000004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183</v>
      </c>
      <c r="C110" s="9">
        <v>228</v>
      </c>
      <c r="D110" s="9">
        <v>172.22399999999999</v>
      </c>
      <c r="E110" s="9">
        <v>2.67</v>
      </c>
      <c r="F110" s="9" t="s">
        <v>10</v>
      </c>
      <c r="G110" s="9">
        <v>2.67</v>
      </c>
      <c r="H110" s="9">
        <f t="shared" si="8"/>
        <v>0</v>
      </c>
      <c r="I110" s="10">
        <f t="shared" si="9"/>
        <v>1</v>
      </c>
      <c r="J110" s="17">
        <f t="shared" si="10"/>
        <v>459.83807999999993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184</v>
      </c>
      <c r="C111" s="9">
        <v>229</v>
      </c>
      <c r="D111" s="9">
        <v>49.2</v>
      </c>
      <c r="E111" s="9">
        <v>4.67</v>
      </c>
      <c r="F111" s="9" t="s">
        <v>19</v>
      </c>
      <c r="G111" s="9">
        <v>4.67</v>
      </c>
      <c r="H111" s="9">
        <f t="shared" si="8"/>
        <v>0</v>
      </c>
      <c r="I111" s="10">
        <f t="shared" si="9"/>
        <v>1</v>
      </c>
      <c r="J111" s="17">
        <f t="shared" si="10"/>
        <v>229.76400000000001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185</v>
      </c>
      <c r="C112" s="9">
        <v>230</v>
      </c>
      <c r="D112" s="9">
        <v>182.988</v>
      </c>
      <c r="E112" s="9">
        <v>8.92</v>
      </c>
      <c r="F112" s="9" t="s">
        <v>10</v>
      </c>
      <c r="G112" s="9">
        <v>8.92</v>
      </c>
      <c r="H112" s="9">
        <f t="shared" si="8"/>
        <v>0</v>
      </c>
      <c r="I112" s="10">
        <f t="shared" si="9"/>
        <v>1</v>
      </c>
      <c r="J112" s="17">
        <f t="shared" si="10"/>
        <v>1632.25296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186</v>
      </c>
      <c r="C113" s="9">
        <v>231</v>
      </c>
      <c r="D113" s="9">
        <v>49.2</v>
      </c>
      <c r="E113" s="9">
        <v>19.18</v>
      </c>
      <c r="F113" s="9" t="s">
        <v>19</v>
      </c>
      <c r="G113" s="9">
        <v>19.18</v>
      </c>
      <c r="H113" s="9">
        <f t="shared" si="8"/>
        <v>0</v>
      </c>
      <c r="I113" s="10">
        <f t="shared" si="9"/>
        <v>1</v>
      </c>
      <c r="J113" s="17">
        <f t="shared" si="10"/>
        <v>943.65600000000006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187</v>
      </c>
      <c r="C114" s="9">
        <v>232</v>
      </c>
      <c r="D114" s="9">
        <v>172.22399999999999</v>
      </c>
      <c r="E114" s="9">
        <v>5.5590000000000002</v>
      </c>
      <c r="F114" s="9" t="s">
        <v>10</v>
      </c>
      <c r="G114" s="9">
        <v>5.56</v>
      </c>
      <c r="H114" s="9">
        <f t="shared" si="8"/>
        <v>-9.9999999999944578E-4</v>
      </c>
      <c r="I114" s="10">
        <f t="shared" si="9"/>
        <v>1.0001798884691491</v>
      </c>
      <c r="J114" s="17">
        <f t="shared" si="10"/>
        <v>957.56543999999985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188</v>
      </c>
      <c r="C115" s="9">
        <v>233</v>
      </c>
      <c r="D115" s="9">
        <v>49.2</v>
      </c>
      <c r="E115" s="9">
        <v>10.683999999999999</v>
      </c>
      <c r="F115" s="9" t="s">
        <v>19</v>
      </c>
      <c r="G115" s="9">
        <v>10.68</v>
      </c>
      <c r="H115" s="9">
        <f t="shared" si="8"/>
        <v>3.9999999999995595E-3</v>
      </c>
      <c r="I115" s="10">
        <f t="shared" si="9"/>
        <v>0.99962560838637216</v>
      </c>
      <c r="J115" s="17">
        <f t="shared" si="10"/>
        <v>525.45600000000002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189</v>
      </c>
      <c r="C116" s="9">
        <v>234</v>
      </c>
      <c r="D116" s="9">
        <v>182.988</v>
      </c>
      <c r="E116" s="9">
        <v>13.6</v>
      </c>
      <c r="F116" s="9" t="s">
        <v>10</v>
      </c>
      <c r="G116" s="9">
        <v>13.6</v>
      </c>
      <c r="H116" s="9">
        <f t="shared" si="8"/>
        <v>0</v>
      </c>
      <c r="I116" s="10">
        <f t="shared" si="9"/>
        <v>1</v>
      </c>
      <c r="J116" s="17">
        <f t="shared" si="10"/>
        <v>2488.6367999999998</v>
      </c>
      <c r="K116" s="16"/>
      <c r="L116" s="17">
        <f t="shared" si="11"/>
        <v>0</v>
      </c>
    </row>
    <row r="117" spans="1:12" x14ac:dyDescent="0.25">
      <c r="A117" s="9" t="s">
        <v>67</v>
      </c>
      <c r="B117" s="29" t="s">
        <v>190</v>
      </c>
      <c r="C117" s="9">
        <v>235</v>
      </c>
      <c r="D117" s="9">
        <v>2.5</v>
      </c>
      <c r="E117" s="9">
        <v>1085</v>
      </c>
      <c r="F117" s="9" t="s">
        <v>23</v>
      </c>
      <c r="G117" s="9">
        <v>1085</v>
      </c>
      <c r="H117" s="9">
        <f t="shared" si="8"/>
        <v>0</v>
      </c>
      <c r="I117" s="10">
        <f t="shared" si="9"/>
        <v>1</v>
      </c>
      <c r="J117" s="17">
        <f t="shared" si="10"/>
        <v>2712.5</v>
      </c>
      <c r="K117" s="16"/>
      <c r="L117" s="17">
        <f t="shared" si="11"/>
        <v>0</v>
      </c>
    </row>
    <row r="118" spans="1:12" x14ac:dyDescent="0.25">
      <c r="A118" s="9" t="s">
        <v>67</v>
      </c>
      <c r="B118" s="29" t="s">
        <v>191</v>
      </c>
      <c r="C118" s="9">
        <v>237</v>
      </c>
      <c r="D118" s="9">
        <v>172.22399999999999</v>
      </c>
      <c r="E118" s="9">
        <v>3.7360000000000002</v>
      </c>
      <c r="F118" s="9" t="s">
        <v>10</v>
      </c>
      <c r="G118" s="9">
        <v>3.74</v>
      </c>
      <c r="H118" s="9">
        <f t="shared" si="8"/>
        <v>-4.0000000000000036E-3</v>
      </c>
      <c r="I118" s="10">
        <f t="shared" si="9"/>
        <v>1.0010706638115632</v>
      </c>
      <c r="J118" s="17">
        <f t="shared" si="10"/>
        <v>644.11775999999998</v>
      </c>
      <c r="K118" s="16"/>
      <c r="L118" s="17">
        <f t="shared" si="11"/>
        <v>0</v>
      </c>
    </row>
    <row r="119" spans="1:12" x14ac:dyDescent="0.25">
      <c r="A119" s="9" t="s">
        <v>67</v>
      </c>
      <c r="B119" s="29" t="s">
        <v>192</v>
      </c>
      <c r="C119" s="9">
        <v>238</v>
      </c>
      <c r="D119" s="9">
        <v>193.75200000000001</v>
      </c>
      <c r="E119" s="9">
        <v>17.504999999999999</v>
      </c>
      <c r="F119" s="9" t="s">
        <v>10</v>
      </c>
      <c r="G119" s="9">
        <v>17.510000000000002</v>
      </c>
      <c r="H119" s="9">
        <f t="shared" si="8"/>
        <v>-5.000000000002558E-3</v>
      </c>
      <c r="I119" s="10">
        <f t="shared" si="9"/>
        <v>1.0002856326763783</v>
      </c>
      <c r="J119" s="17">
        <f t="shared" si="10"/>
        <v>3392.5975200000003</v>
      </c>
      <c r="K119" s="16"/>
      <c r="L119" s="17">
        <f t="shared" si="11"/>
        <v>0</v>
      </c>
    </row>
    <row r="120" spans="1:12" x14ac:dyDescent="0.25">
      <c r="A120" s="9" t="s">
        <v>67</v>
      </c>
      <c r="B120" s="29" t="s">
        <v>193</v>
      </c>
      <c r="C120" s="9">
        <v>239</v>
      </c>
      <c r="D120" s="9">
        <v>182.988</v>
      </c>
      <c r="E120" s="9">
        <v>7.4950000000000001</v>
      </c>
      <c r="F120" s="9" t="s">
        <v>10</v>
      </c>
      <c r="G120" s="9">
        <v>7.5</v>
      </c>
      <c r="H120" s="9">
        <f t="shared" si="8"/>
        <v>-4.9999999999998934E-3</v>
      </c>
      <c r="I120" s="10">
        <f t="shared" si="9"/>
        <v>1.0006671114076051</v>
      </c>
      <c r="J120" s="17">
        <f t="shared" si="10"/>
        <v>1372.41</v>
      </c>
      <c r="K120" s="16"/>
      <c r="L120" s="17">
        <f t="shared" si="11"/>
        <v>0</v>
      </c>
    </row>
    <row r="121" spans="1:12" x14ac:dyDescent="0.25">
      <c r="A121" s="9" t="s">
        <v>67</v>
      </c>
      <c r="B121" s="29" t="s">
        <v>194</v>
      </c>
      <c r="C121" s="9">
        <v>240</v>
      </c>
      <c r="D121" s="9">
        <v>182.988</v>
      </c>
      <c r="E121" s="9">
        <v>35.082000000000001</v>
      </c>
      <c r="F121" s="9" t="s">
        <v>10</v>
      </c>
      <c r="G121" s="9">
        <v>35.08</v>
      </c>
      <c r="H121" s="9">
        <f t="shared" si="8"/>
        <v>2.0000000000024443E-3</v>
      </c>
      <c r="I121" s="10">
        <f t="shared" si="9"/>
        <v>0.99994299070748527</v>
      </c>
      <c r="J121" s="17">
        <f t="shared" si="10"/>
        <v>6419.2190399999999</v>
      </c>
      <c r="K121" s="16"/>
      <c r="L121" s="17">
        <f t="shared" si="11"/>
        <v>0</v>
      </c>
    </row>
    <row r="122" spans="1:12" x14ac:dyDescent="0.25">
      <c r="A122" s="9" t="s">
        <v>21</v>
      </c>
      <c r="B122" s="29" t="s">
        <v>195</v>
      </c>
      <c r="C122" s="9">
        <v>243</v>
      </c>
      <c r="D122" s="9">
        <v>64.58</v>
      </c>
      <c r="E122" s="9">
        <v>121.492</v>
      </c>
      <c r="F122" s="9" t="s">
        <v>10</v>
      </c>
      <c r="G122" s="9">
        <v>121.49</v>
      </c>
      <c r="H122" s="9">
        <f t="shared" si="8"/>
        <v>2.0000000000095497E-3</v>
      </c>
      <c r="I122" s="10">
        <f t="shared" si="9"/>
        <v>0.99998353801073314</v>
      </c>
      <c r="J122" s="17">
        <f t="shared" si="10"/>
        <v>7845.8241999999991</v>
      </c>
      <c r="K122" s="16"/>
      <c r="L122" s="17">
        <f t="shared" si="11"/>
        <v>0</v>
      </c>
    </row>
    <row r="123" spans="1:12" x14ac:dyDescent="0.25">
      <c r="A123" s="9" t="s">
        <v>45</v>
      </c>
      <c r="B123" s="29" t="s">
        <v>195</v>
      </c>
      <c r="C123" s="9">
        <v>245</v>
      </c>
      <c r="D123" s="9">
        <v>26.91</v>
      </c>
      <c r="E123" s="9">
        <v>189.15</v>
      </c>
      <c r="F123" s="9" t="s">
        <v>10</v>
      </c>
      <c r="G123" s="9">
        <v>189.15</v>
      </c>
      <c r="H123" s="9">
        <f t="shared" si="8"/>
        <v>0</v>
      </c>
      <c r="I123" s="10">
        <f t="shared" si="9"/>
        <v>1</v>
      </c>
      <c r="J123" s="17">
        <f t="shared" si="10"/>
        <v>5090.0264999999999</v>
      </c>
      <c r="K123" s="16"/>
      <c r="L123" s="17">
        <f t="shared" si="11"/>
        <v>0</v>
      </c>
    </row>
    <row r="124" spans="1:12" x14ac:dyDescent="0.25">
      <c r="A124" s="9" t="s">
        <v>18</v>
      </c>
      <c r="B124" s="29" t="s">
        <v>196</v>
      </c>
      <c r="C124" s="9">
        <v>246</v>
      </c>
      <c r="D124" s="9">
        <v>14500</v>
      </c>
      <c r="E124" s="9">
        <v>1</v>
      </c>
      <c r="F124" s="9" t="s">
        <v>12</v>
      </c>
      <c r="G124" s="9">
        <v>1</v>
      </c>
      <c r="H124" s="9">
        <f t="shared" si="8"/>
        <v>0</v>
      </c>
      <c r="I124" s="10">
        <f t="shared" si="9"/>
        <v>1</v>
      </c>
      <c r="J124" s="17">
        <f t="shared" si="10"/>
        <v>14500</v>
      </c>
      <c r="K124" s="16"/>
      <c r="L124" s="17">
        <f t="shared" si="11"/>
        <v>0</v>
      </c>
    </row>
    <row r="125" spans="1:12" x14ac:dyDescent="0.25">
      <c r="A125" s="9" t="s">
        <v>18</v>
      </c>
      <c r="B125" s="29" t="s">
        <v>197</v>
      </c>
      <c r="C125" s="9">
        <v>248</v>
      </c>
      <c r="D125" s="9">
        <v>2000</v>
      </c>
      <c r="E125" s="9">
        <v>1</v>
      </c>
      <c r="F125" s="9" t="s">
        <v>12</v>
      </c>
      <c r="G125" s="9">
        <v>1</v>
      </c>
      <c r="H125" s="9">
        <f t="shared" si="8"/>
        <v>0</v>
      </c>
      <c r="I125" s="10">
        <f t="shared" si="9"/>
        <v>1</v>
      </c>
      <c r="J125" s="17">
        <f t="shared" si="10"/>
        <v>2000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198</v>
      </c>
      <c r="C126" s="9">
        <v>250</v>
      </c>
      <c r="D126" s="9">
        <v>9000</v>
      </c>
      <c r="E126" s="9">
        <v>1</v>
      </c>
      <c r="F126" s="9" t="s">
        <v>12</v>
      </c>
      <c r="G126" s="9">
        <v>0</v>
      </c>
      <c r="H126" s="9">
        <f t="shared" si="8"/>
        <v>1</v>
      </c>
      <c r="I126" s="10">
        <f t="shared" si="9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199</v>
      </c>
      <c r="C127" s="9">
        <v>251</v>
      </c>
      <c r="D127" s="9">
        <v>6000</v>
      </c>
      <c r="E127" s="9">
        <v>1</v>
      </c>
      <c r="F127" s="9" t="s">
        <v>12</v>
      </c>
      <c r="G127" s="9">
        <v>0</v>
      </c>
      <c r="H127" s="9">
        <f t="shared" si="8"/>
        <v>1</v>
      </c>
      <c r="I127" s="10">
        <f t="shared" si="9"/>
        <v>0</v>
      </c>
      <c r="J127" s="17">
        <f t="shared" si="10"/>
        <v>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200</v>
      </c>
      <c r="C128" s="9">
        <v>253</v>
      </c>
      <c r="D128" s="9">
        <v>500</v>
      </c>
      <c r="E128" s="9">
        <v>1</v>
      </c>
      <c r="F128" s="9" t="s">
        <v>12</v>
      </c>
      <c r="G128" s="9">
        <v>0</v>
      </c>
      <c r="H128" s="9">
        <f t="shared" si="8"/>
        <v>1</v>
      </c>
      <c r="I128" s="10">
        <f t="shared" si="9"/>
        <v>0</v>
      </c>
      <c r="J128" s="17">
        <f t="shared" si="10"/>
        <v>0</v>
      </c>
      <c r="K128" s="16"/>
      <c r="L128" s="17">
        <f t="shared" si="11"/>
        <v>0</v>
      </c>
    </row>
    <row r="129" spans="1:12" x14ac:dyDescent="0.25">
      <c r="A129" s="9" t="s">
        <v>24</v>
      </c>
      <c r="B129" s="29" t="s">
        <v>25</v>
      </c>
      <c r="C129" s="9">
        <v>254</v>
      </c>
      <c r="D129" s="9">
        <v>4000</v>
      </c>
      <c r="E129" s="9">
        <v>1</v>
      </c>
      <c r="F129" s="9" t="s">
        <v>12</v>
      </c>
      <c r="G129" s="9">
        <v>0</v>
      </c>
      <c r="H129" s="9">
        <f t="shared" si="8"/>
        <v>1</v>
      </c>
      <c r="I129" s="10">
        <f t="shared" si="9"/>
        <v>0</v>
      </c>
      <c r="J129" s="17">
        <f t="shared" si="10"/>
        <v>0</v>
      </c>
      <c r="K129" s="16"/>
      <c r="L129" s="17">
        <f t="shared" si="11"/>
        <v>0</v>
      </c>
    </row>
    <row r="130" spans="1:12" x14ac:dyDescent="0.25">
      <c r="A130" s="9" t="s">
        <v>24</v>
      </c>
      <c r="B130" s="29" t="s">
        <v>201</v>
      </c>
      <c r="C130" s="9">
        <v>255</v>
      </c>
      <c r="D130" s="9">
        <v>6000</v>
      </c>
      <c r="E130" s="9">
        <v>1</v>
      </c>
      <c r="F130" s="9" t="s">
        <v>12</v>
      </c>
      <c r="G130" s="9">
        <v>1</v>
      </c>
      <c r="H130" s="9">
        <f t="shared" si="8"/>
        <v>0</v>
      </c>
      <c r="I130" s="10">
        <f t="shared" si="9"/>
        <v>1</v>
      </c>
      <c r="J130" s="17">
        <f t="shared" si="10"/>
        <v>6000</v>
      </c>
      <c r="K130" s="16"/>
      <c r="L130" s="17">
        <f t="shared" si="11"/>
        <v>0</v>
      </c>
    </row>
    <row r="131" spans="1:12" x14ac:dyDescent="0.25">
      <c r="A131" s="9" t="s">
        <v>24</v>
      </c>
      <c r="B131" s="29" t="s">
        <v>202</v>
      </c>
      <c r="C131" s="9">
        <v>257</v>
      </c>
      <c r="D131" s="9">
        <v>1800</v>
      </c>
      <c r="E131" s="9">
        <v>1</v>
      </c>
      <c r="F131" s="9" t="s">
        <v>12</v>
      </c>
      <c r="G131" s="9">
        <v>0</v>
      </c>
      <c r="H131" s="9">
        <f t="shared" si="8"/>
        <v>1</v>
      </c>
      <c r="I131" s="10">
        <f t="shared" si="9"/>
        <v>0</v>
      </c>
      <c r="J131" s="17">
        <f t="shared" si="10"/>
        <v>0</v>
      </c>
      <c r="K131" s="16"/>
      <c r="L131" s="17">
        <f t="shared" si="11"/>
        <v>0</v>
      </c>
    </row>
    <row r="132" spans="1:12" x14ac:dyDescent="0.25">
      <c r="A132" s="9" t="s">
        <v>24</v>
      </c>
      <c r="B132" s="29" t="s">
        <v>203</v>
      </c>
      <c r="C132" s="9">
        <v>258</v>
      </c>
      <c r="D132" s="9">
        <v>2000</v>
      </c>
      <c r="E132" s="9">
        <v>1</v>
      </c>
      <c r="F132" s="9" t="s">
        <v>12</v>
      </c>
      <c r="G132" s="9">
        <v>1</v>
      </c>
      <c r="H132" s="9">
        <f t="shared" si="8"/>
        <v>0</v>
      </c>
      <c r="I132" s="10">
        <f t="shared" si="9"/>
        <v>1</v>
      </c>
      <c r="J132" s="17">
        <f t="shared" si="10"/>
        <v>2000</v>
      </c>
      <c r="K132" s="16"/>
      <c r="L132" s="17">
        <f t="shared" si="11"/>
        <v>0</v>
      </c>
    </row>
    <row r="133" spans="1:12" x14ac:dyDescent="0.25">
      <c r="A133" s="9" t="s">
        <v>46</v>
      </c>
      <c r="B133" s="29" t="s">
        <v>204</v>
      </c>
      <c r="C133" s="9">
        <v>260</v>
      </c>
      <c r="D133" s="9">
        <v>4954</v>
      </c>
      <c r="E133" s="9">
        <v>21.44</v>
      </c>
      <c r="F133" s="9" t="s">
        <v>19</v>
      </c>
      <c r="G133" s="9">
        <v>21.44</v>
      </c>
      <c r="H133" s="9">
        <f t="shared" ref="H133:H173" si="12">E133-G133</f>
        <v>0</v>
      </c>
      <c r="I133" s="10">
        <f t="shared" ref="I133:I173" si="13">G133/E133</f>
        <v>1</v>
      </c>
      <c r="J133" s="17">
        <f t="shared" si="10"/>
        <v>106213.76000000001</v>
      </c>
      <c r="K133" s="16"/>
      <c r="L133" s="17">
        <f t="shared" si="11"/>
        <v>0</v>
      </c>
    </row>
    <row r="134" spans="1:12" x14ac:dyDescent="0.25">
      <c r="A134" s="9" t="s">
        <v>27</v>
      </c>
      <c r="B134" s="29" t="s">
        <v>205</v>
      </c>
      <c r="C134" s="9">
        <v>262</v>
      </c>
      <c r="D134" s="9">
        <v>450</v>
      </c>
      <c r="E134" s="9">
        <v>4</v>
      </c>
      <c r="F134" s="9" t="s">
        <v>13</v>
      </c>
      <c r="G134" s="9">
        <v>4</v>
      </c>
      <c r="H134" s="9">
        <f t="shared" si="12"/>
        <v>0</v>
      </c>
      <c r="I134" s="10">
        <f t="shared" si="13"/>
        <v>1</v>
      </c>
      <c r="J134" s="17">
        <f t="shared" si="10"/>
        <v>1800</v>
      </c>
      <c r="K134" s="16"/>
      <c r="L134" s="17">
        <f t="shared" si="11"/>
        <v>0</v>
      </c>
    </row>
    <row r="135" spans="1:12" x14ac:dyDescent="0.25">
      <c r="A135" s="9" t="s">
        <v>28</v>
      </c>
      <c r="B135" s="29" t="s">
        <v>206</v>
      </c>
      <c r="C135" s="9">
        <v>263</v>
      </c>
      <c r="D135" s="9">
        <v>14832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14832</v>
      </c>
      <c r="K135" s="16"/>
      <c r="L135" s="17">
        <f t="shared" si="11"/>
        <v>0</v>
      </c>
    </row>
    <row r="136" spans="1:12" x14ac:dyDescent="0.25">
      <c r="A136" s="9" t="s">
        <v>27</v>
      </c>
      <c r="B136" s="29" t="s">
        <v>207</v>
      </c>
      <c r="C136" s="9">
        <v>264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1500</v>
      </c>
      <c r="K136" s="16"/>
      <c r="L136" s="17">
        <f t="shared" si="11"/>
        <v>0</v>
      </c>
    </row>
    <row r="137" spans="1:12" x14ac:dyDescent="0.25">
      <c r="A137" s="9" t="s">
        <v>27</v>
      </c>
      <c r="B137" s="29" t="s">
        <v>208</v>
      </c>
      <c r="C137" s="9">
        <v>265</v>
      </c>
      <c r="D137" s="9">
        <v>450</v>
      </c>
      <c r="E137" s="9">
        <v>12.5</v>
      </c>
      <c r="F137" s="9" t="s">
        <v>23</v>
      </c>
      <c r="G137" s="9">
        <v>12.5</v>
      </c>
      <c r="H137" s="9">
        <f t="shared" si="12"/>
        <v>0</v>
      </c>
      <c r="I137" s="10">
        <f t="shared" si="13"/>
        <v>1</v>
      </c>
      <c r="J137" s="17">
        <f t="shared" si="10"/>
        <v>5625</v>
      </c>
      <c r="K137" s="16"/>
      <c r="L137" s="17">
        <f t="shared" si="11"/>
        <v>0</v>
      </c>
    </row>
    <row r="138" spans="1:12" x14ac:dyDescent="0.25">
      <c r="A138" s="9" t="s">
        <v>46</v>
      </c>
      <c r="B138" s="29" t="s">
        <v>382</v>
      </c>
      <c r="C138" s="9">
        <v>268</v>
      </c>
      <c r="D138" s="9">
        <v>5535</v>
      </c>
      <c r="E138" s="9">
        <v>1</v>
      </c>
      <c r="F138" s="9" t="s">
        <v>19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0"/>
        <v>5535</v>
      </c>
      <c r="K138" s="16"/>
      <c r="L138" s="17">
        <f t="shared" si="11"/>
        <v>0</v>
      </c>
    </row>
    <row r="139" spans="1:12" x14ac:dyDescent="0.25">
      <c r="A139" s="9" t="s">
        <v>27</v>
      </c>
      <c r="B139" s="29" t="s">
        <v>209</v>
      </c>
      <c r="C139" s="9">
        <v>270</v>
      </c>
      <c r="D139" s="9">
        <v>250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10"/>
        <v>250</v>
      </c>
      <c r="K139" s="16"/>
      <c r="L139" s="17">
        <f t="shared" si="11"/>
        <v>0</v>
      </c>
    </row>
    <row r="140" spans="1:12" x14ac:dyDescent="0.25">
      <c r="A140" s="9" t="s">
        <v>29</v>
      </c>
      <c r="B140" s="29" t="s">
        <v>210</v>
      </c>
      <c r="C140" s="9">
        <v>272</v>
      </c>
      <c r="D140" s="9">
        <v>12000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0"/>
        <v>12000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233</v>
      </c>
      <c r="C141" s="9">
        <v>273</v>
      </c>
      <c r="D141" s="9">
        <v>1500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1500</v>
      </c>
      <c r="K141" s="16"/>
      <c r="L141" s="17">
        <f t="shared" si="11"/>
        <v>0</v>
      </c>
    </row>
    <row r="142" spans="1:12" x14ac:dyDescent="0.25">
      <c r="A142" s="9" t="s">
        <v>17</v>
      </c>
      <c r="B142" s="29" t="s">
        <v>211</v>
      </c>
      <c r="C142" s="9">
        <v>274</v>
      </c>
      <c r="D142" s="9">
        <v>225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10"/>
        <v>225</v>
      </c>
      <c r="K142" s="16"/>
      <c r="L142" s="17">
        <f t="shared" si="11"/>
        <v>0</v>
      </c>
    </row>
    <row r="143" spans="1:12" x14ac:dyDescent="0.25">
      <c r="A143" s="9" t="s">
        <v>17</v>
      </c>
      <c r="B143" s="29" t="s">
        <v>212</v>
      </c>
      <c r="C143" s="9">
        <v>275</v>
      </c>
      <c r="D143" s="9">
        <v>225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30</v>
      </c>
      <c r="B144" s="29" t="s">
        <v>214</v>
      </c>
      <c r="C144" s="9">
        <v>277</v>
      </c>
      <c r="D144" s="9">
        <v>34</v>
      </c>
      <c r="E144" s="9">
        <v>68.2</v>
      </c>
      <c r="F144" s="9" t="s">
        <v>31</v>
      </c>
      <c r="G144" s="9">
        <v>68.2</v>
      </c>
      <c r="H144" s="9">
        <f t="shared" si="12"/>
        <v>0</v>
      </c>
      <c r="I144" s="10">
        <f t="shared" si="13"/>
        <v>1</v>
      </c>
      <c r="J144" s="17">
        <f t="shared" si="10"/>
        <v>2318.8000000000002</v>
      </c>
      <c r="K144" s="16"/>
      <c r="L144" s="17">
        <f t="shared" si="11"/>
        <v>0</v>
      </c>
    </row>
    <row r="145" spans="1:12" x14ac:dyDescent="0.25">
      <c r="A145" s="9" t="s">
        <v>30</v>
      </c>
      <c r="B145" s="29" t="s">
        <v>215</v>
      </c>
      <c r="C145" s="9">
        <v>278</v>
      </c>
      <c r="D145" s="9">
        <v>77</v>
      </c>
      <c r="E145" s="9">
        <v>33</v>
      </c>
      <c r="F145" s="9" t="s">
        <v>31</v>
      </c>
      <c r="G145" s="9">
        <v>33</v>
      </c>
      <c r="H145" s="9">
        <f t="shared" si="12"/>
        <v>0</v>
      </c>
      <c r="I145" s="10">
        <f t="shared" si="13"/>
        <v>1</v>
      </c>
      <c r="J145" s="17">
        <f t="shared" si="10"/>
        <v>2541</v>
      </c>
      <c r="K145" s="16"/>
      <c r="L145" s="17">
        <f t="shared" si="11"/>
        <v>0</v>
      </c>
    </row>
    <row r="146" spans="1:12" x14ac:dyDescent="0.25">
      <c r="A146" s="9" t="s">
        <v>30</v>
      </c>
      <c r="B146" s="29" t="s">
        <v>216</v>
      </c>
      <c r="C146" s="9">
        <v>279</v>
      </c>
      <c r="D146" s="9">
        <v>23</v>
      </c>
      <c r="E146" s="9">
        <v>66</v>
      </c>
      <c r="F146" s="9" t="s">
        <v>23</v>
      </c>
      <c r="G146" s="9">
        <v>66</v>
      </c>
      <c r="H146" s="9">
        <f t="shared" si="12"/>
        <v>0</v>
      </c>
      <c r="I146" s="10">
        <f t="shared" si="13"/>
        <v>1</v>
      </c>
      <c r="J146" s="17">
        <f t="shared" si="10"/>
        <v>1518</v>
      </c>
      <c r="K146" s="16"/>
      <c r="L146" s="17">
        <f t="shared" si="11"/>
        <v>0</v>
      </c>
    </row>
    <row r="147" spans="1:12" x14ac:dyDescent="0.25">
      <c r="A147" s="9" t="s">
        <v>30</v>
      </c>
      <c r="B147" s="29" t="s">
        <v>217</v>
      </c>
      <c r="C147" s="9">
        <v>280</v>
      </c>
      <c r="D147" s="9">
        <v>151</v>
      </c>
      <c r="E147" s="9">
        <v>16.25</v>
      </c>
      <c r="F147" s="9" t="s">
        <v>31</v>
      </c>
      <c r="G147" s="9">
        <v>16.25</v>
      </c>
      <c r="H147" s="9">
        <f t="shared" si="12"/>
        <v>0</v>
      </c>
      <c r="I147" s="10">
        <f t="shared" si="13"/>
        <v>1</v>
      </c>
      <c r="J147" s="17">
        <f t="shared" si="10"/>
        <v>2453.75</v>
      </c>
      <c r="K147" s="16"/>
      <c r="L147" s="17">
        <f t="shared" si="11"/>
        <v>0</v>
      </c>
    </row>
    <row r="148" spans="1:12" x14ac:dyDescent="0.25">
      <c r="A148" s="9" t="s">
        <v>22</v>
      </c>
      <c r="B148" s="29" t="s">
        <v>218</v>
      </c>
      <c r="C148" s="9">
        <v>282</v>
      </c>
      <c r="D148" s="9">
        <v>350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0"/>
        <v>350</v>
      </c>
      <c r="K148" s="16"/>
      <c r="L148" s="17">
        <f t="shared" si="11"/>
        <v>0</v>
      </c>
    </row>
    <row r="149" spans="1:12" x14ac:dyDescent="0.25">
      <c r="A149" s="9" t="s">
        <v>21</v>
      </c>
      <c r="B149" s="29" t="s">
        <v>219</v>
      </c>
      <c r="C149" s="9">
        <v>283</v>
      </c>
      <c r="D149" s="9">
        <v>400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0"/>
        <v>400</v>
      </c>
      <c r="K149" s="16"/>
      <c r="L149" s="17">
        <f t="shared" si="11"/>
        <v>0</v>
      </c>
    </row>
    <row r="150" spans="1:12" x14ac:dyDescent="0.25">
      <c r="A150" s="9" t="s">
        <v>34</v>
      </c>
      <c r="B150" s="29" t="s">
        <v>313</v>
      </c>
      <c r="C150" s="9">
        <v>287</v>
      </c>
      <c r="D150" s="9">
        <v>800</v>
      </c>
      <c r="E150" s="9">
        <v>1</v>
      </c>
      <c r="F150" s="9" t="s">
        <v>13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si="10"/>
        <v>800</v>
      </c>
      <c r="K150" s="16"/>
      <c r="L150" s="17">
        <f t="shared" si="11"/>
        <v>0</v>
      </c>
    </row>
    <row r="151" spans="1:12" x14ac:dyDescent="0.25">
      <c r="A151" s="9" t="s">
        <v>41</v>
      </c>
      <c r="B151" s="29" t="s">
        <v>220</v>
      </c>
      <c r="C151" s="9">
        <v>293</v>
      </c>
      <c r="D151" s="9">
        <v>125</v>
      </c>
      <c r="E151" s="9">
        <v>363</v>
      </c>
      <c r="F151" s="9" t="s">
        <v>23</v>
      </c>
      <c r="G151" s="9">
        <v>363</v>
      </c>
      <c r="H151" s="9">
        <f t="shared" si="12"/>
        <v>0</v>
      </c>
      <c r="I151" s="10">
        <f t="shared" si="13"/>
        <v>1</v>
      </c>
      <c r="J151" s="17">
        <f t="shared" si="10"/>
        <v>45375</v>
      </c>
      <c r="K151" s="16"/>
      <c r="L151" s="17">
        <f t="shared" si="11"/>
        <v>0</v>
      </c>
    </row>
    <row r="152" spans="1:12" x14ac:dyDescent="0.25">
      <c r="A152" s="9" t="s">
        <v>45</v>
      </c>
      <c r="B152" s="29" t="s">
        <v>378</v>
      </c>
      <c r="C152" s="9">
        <v>341</v>
      </c>
      <c r="D152" s="9">
        <v>1.5</v>
      </c>
      <c r="E152" s="9">
        <v>1055</v>
      </c>
      <c r="F152" s="9" t="s">
        <v>23</v>
      </c>
      <c r="G152" s="9">
        <v>1055</v>
      </c>
      <c r="H152" s="9">
        <f t="shared" si="12"/>
        <v>0</v>
      </c>
      <c r="I152" s="10">
        <f t="shared" si="13"/>
        <v>1</v>
      </c>
      <c r="J152" s="17">
        <f t="shared" si="10"/>
        <v>1582.5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289</v>
      </c>
      <c r="C153" s="9">
        <v>352</v>
      </c>
      <c r="D153" s="9">
        <v>1</v>
      </c>
      <c r="E153" s="9">
        <v>1</v>
      </c>
      <c r="F153" s="9" t="s">
        <v>12</v>
      </c>
      <c r="G153" s="9">
        <v>0</v>
      </c>
      <c r="H153" s="9">
        <f t="shared" si="12"/>
        <v>1</v>
      </c>
      <c r="I153" s="10">
        <f t="shared" si="13"/>
        <v>0</v>
      </c>
      <c r="J153" s="17">
        <f t="shared" si="10"/>
        <v>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224</v>
      </c>
      <c r="C154" s="9">
        <v>401</v>
      </c>
      <c r="D154" s="9">
        <v>1000</v>
      </c>
      <c r="E154" s="9">
        <v>1</v>
      </c>
      <c r="F154" s="9" t="s">
        <v>12</v>
      </c>
      <c r="G154" s="9">
        <v>0</v>
      </c>
      <c r="H154" s="9">
        <f t="shared" si="12"/>
        <v>1</v>
      </c>
      <c r="I154" s="10">
        <f t="shared" si="13"/>
        <v>0</v>
      </c>
      <c r="J154" s="17">
        <f t="shared" si="10"/>
        <v>0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225</v>
      </c>
      <c r="C155" s="9">
        <v>402</v>
      </c>
      <c r="D155" s="9">
        <v>2000</v>
      </c>
      <c r="E155" s="9">
        <v>1</v>
      </c>
      <c r="F155" s="9" t="s">
        <v>12</v>
      </c>
      <c r="G155" s="9">
        <v>0</v>
      </c>
      <c r="H155" s="9">
        <f t="shared" si="12"/>
        <v>1</v>
      </c>
      <c r="I155" s="10">
        <f t="shared" si="13"/>
        <v>0</v>
      </c>
      <c r="J155" s="17">
        <f t="shared" si="10"/>
        <v>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226</v>
      </c>
      <c r="C156" s="9">
        <v>403</v>
      </c>
      <c r="D156" s="9">
        <v>2000</v>
      </c>
      <c r="E156" s="9">
        <v>1</v>
      </c>
      <c r="F156" s="9" t="s">
        <v>12</v>
      </c>
      <c r="G156" s="9">
        <v>1</v>
      </c>
      <c r="H156" s="9">
        <f t="shared" si="12"/>
        <v>0</v>
      </c>
      <c r="I156" s="10">
        <f t="shared" si="13"/>
        <v>1</v>
      </c>
      <c r="J156" s="17">
        <f t="shared" si="10"/>
        <v>2000</v>
      </c>
      <c r="K156" s="16"/>
      <c r="L156" s="17">
        <f t="shared" si="11"/>
        <v>0</v>
      </c>
    </row>
    <row r="157" spans="1:12" x14ac:dyDescent="0.25">
      <c r="A157" s="9" t="s">
        <v>24</v>
      </c>
      <c r="B157" s="29" t="s">
        <v>227</v>
      </c>
      <c r="C157" s="9">
        <v>404</v>
      </c>
      <c r="D157" s="9">
        <v>1000</v>
      </c>
      <c r="E157" s="9">
        <v>1</v>
      </c>
      <c r="F157" s="9" t="s">
        <v>12</v>
      </c>
      <c r="G157" s="9">
        <v>0</v>
      </c>
      <c r="H157" s="9">
        <f t="shared" si="12"/>
        <v>1</v>
      </c>
      <c r="I157" s="10">
        <f t="shared" si="13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228</v>
      </c>
      <c r="C158" s="9">
        <v>405</v>
      </c>
      <c r="D158" s="9">
        <v>3000</v>
      </c>
      <c r="E158" s="9">
        <v>1</v>
      </c>
      <c r="F158" s="9" t="s">
        <v>12</v>
      </c>
      <c r="G158" s="9">
        <v>0</v>
      </c>
      <c r="H158" s="9">
        <f t="shared" si="12"/>
        <v>1</v>
      </c>
      <c r="I158" s="10">
        <f t="shared" si="13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18</v>
      </c>
      <c r="B159" s="29" t="s">
        <v>256</v>
      </c>
      <c r="C159" s="9">
        <v>413</v>
      </c>
      <c r="D159" s="9">
        <v>2500</v>
      </c>
      <c r="E159" s="9">
        <v>1</v>
      </c>
      <c r="F159" s="9" t="s">
        <v>12</v>
      </c>
      <c r="G159" s="9">
        <v>1</v>
      </c>
      <c r="H159" s="9">
        <f t="shared" si="12"/>
        <v>0</v>
      </c>
      <c r="I159" s="10">
        <f t="shared" si="13"/>
        <v>1</v>
      </c>
      <c r="J159" s="17">
        <f t="shared" si="10"/>
        <v>2500</v>
      </c>
      <c r="K159" s="16"/>
      <c r="L159" s="17">
        <f t="shared" si="11"/>
        <v>0</v>
      </c>
    </row>
    <row r="160" spans="1:12" x14ac:dyDescent="0.25">
      <c r="A160" s="9" t="s">
        <v>18</v>
      </c>
      <c r="B160" s="29" t="s">
        <v>257</v>
      </c>
      <c r="C160" s="9">
        <v>414</v>
      </c>
      <c r="D160" s="9">
        <v>2500</v>
      </c>
      <c r="E160" s="9">
        <v>1</v>
      </c>
      <c r="F160" s="9" t="s">
        <v>12</v>
      </c>
      <c r="G160" s="9">
        <v>1</v>
      </c>
      <c r="H160" s="9">
        <f t="shared" si="12"/>
        <v>0</v>
      </c>
      <c r="I160" s="10">
        <f t="shared" si="13"/>
        <v>1</v>
      </c>
      <c r="J160" s="17">
        <f t="shared" si="10"/>
        <v>2500</v>
      </c>
      <c r="K160" s="16"/>
      <c r="L160" s="17">
        <f t="shared" si="11"/>
        <v>0</v>
      </c>
    </row>
    <row r="161" spans="1:12" x14ac:dyDescent="0.25">
      <c r="A161" s="9" t="s">
        <v>67</v>
      </c>
      <c r="B161" s="29" t="s">
        <v>339</v>
      </c>
      <c r="C161" s="9">
        <v>436</v>
      </c>
      <c r="D161" s="9">
        <v>1013.176</v>
      </c>
      <c r="E161" s="9">
        <v>3.8</v>
      </c>
      <c r="F161" s="9" t="s">
        <v>10</v>
      </c>
      <c r="G161" s="9">
        <v>3.8</v>
      </c>
      <c r="H161" s="9">
        <f t="shared" si="12"/>
        <v>0</v>
      </c>
      <c r="I161" s="10">
        <f t="shared" si="13"/>
        <v>1</v>
      </c>
      <c r="J161" s="17">
        <f t="shared" si="10"/>
        <v>3850.0688</v>
      </c>
      <c r="K161" s="16"/>
      <c r="L161" s="17">
        <f t="shared" si="11"/>
        <v>0</v>
      </c>
    </row>
    <row r="162" spans="1:12" x14ac:dyDescent="0.25">
      <c r="A162" s="9" t="s">
        <v>67</v>
      </c>
      <c r="B162" s="29" t="s">
        <v>340</v>
      </c>
      <c r="C162" s="9">
        <v>442</v>
      </c>
      <c r="D162" s="9">
        <v>242.5</v>
      </c>
      <c r="E162" s="9">
        <v>17.5</v>
      </c>
      <c r="F162" s="9" t="s">
        <v>10</v>
      </c>
      <c r="G162" s="9">
        <v>17.5</v>
      </c>
      <c r="H162" s="9">
        <f t="shared" si="12"/>
        <v>0</v>
      </c>
      <c r="I162" s="10">
        <f t="shared" si="13"/>
        <v>1</v>
      </c>
      <c r="J162" s="17">
        <f t="shared" si="10"/>
        <v>4243.75</v>
      </c>
      <c r="K162" s="16"/>
      <c r="L162" s="17">
        <f t="shared" si="11"/>
        <v>0</v>
      </c>
    </row>
    <row r="163" spans="1:12" x14ac:dyDescent="0.25">
      <c r="A163" s="9" t="s">
        <v>18</v>
      </c>
      <c r="B163" s="29" t="s">
        <v>229</v>
      </c>
      <c r="C163" s="9">
        <v>447</v>
      </c>
      <c r="D163" s="9">
        <v>9750</v>
      </c>
      <c r="E163" s="9">
        <v>1</v>
      </c>
      <c r="F163" s="9" t="s">
        <v>12</v>
      </c>
      <c r="G163" s="9">
        <v>1</v>
      </c>
      <c r="H163" s="9">
        <f t="shared" si="12"/>
        <v>0</v>
      </c>
      <c r="I163" s="10">
        <f t="shared" si="13"/>
        <v>1</v>
      </c>
      <c r="J163" s="17">
        <f t="shared" si="10"/>
        <v>9750</v>
      </c>
      <c r="K163" s="16"/>
      <c r="L163" s="17">
        <f t="shared" si="11"/>
        <v>0</v>
      </c>
    </row>
    <row r="164" spans="1:12" x14ac:dyDescent="0.25">
      <c r="A164" s="9" t="s">
        <v>21</v>
      </c>
      <c r="B164" s="29" t="s">
        <v>421</v>
      </c>
      <c r="C164" s="9">
        <v>490</v>
      </c>
      <c r="D164" s="9">
        <v>91.494</v>
      </c>
      <c r="E164" s="9">
        <v>86.224000000000004</v>
      </c>
      <c r="F164" s="9" t="s">
        <v>10</v>
      </c>
      <c r="G164" s="9">
        <v>86.22</v>
      </c>
      <c r="H164" s="9">
        <f t="shared" si="12"/>
        <v>4.0000000000048885E-3</v>
      </c>
      <c r="I164" s="10">
        <f t="shared" si="13"/>
        <v>0.99995360920393384</v>
      </c>
      <c r="J164" s="17">
        <f t="shared" si="10"/>
        <v>7888.6126800000002</v>
      </c>
      <c r="K164" s="16"/>
      <c r="L164" s="17">
        <f t="shared" si="11"/>
        <v>0</v>
      </c>
    </row>
    <row r="165" spans="1:12" x14ac:dyDescent="0.25">
      <c r="A165" s="9" t="s">
        <v>21</v>
      </c>
      <c r="B165" s="29" t="s">
        <v>422</v>
      </c>
      <c r="C165" s="9">
        <v>491</v>
      </c>
      <c r="D165" s="9">
        <v>48.438000000000002</v>
      </c>
      <c r="E165" s="9">
        <v>10.25</v>
      </c>
      <c r="F165" s="9" t="s">
        <v>10</v>
      </c>
      <c r="G165" s="9">
        <v>10.25</v>
      </c>
      <c r="H165" s="9">
        <f t="shared" si="12"/>
        <v>0</v>
      </c>
      <c r="I165" s="10">
        <f t="shared" si="13"/>
        <v>1</v>
      </c>
      <c r="J165" s="17">
        <f t="shared" ref="J165:J173" si="14">D165*G165</f>
        <v>496.48950000000002</v>
      </c>
      <c r="K165" s="16"/>
      <c r="L165" s="17">
        <f t="shared" ref="L165:L173" si="15">D165*E165*K165</f>
        <v>0</v>
      </c>
    </row>
    <row r="166" spans="1:12" x14ac:dyDescent="0.25">
      <c r="A166" s="9" t="s">
        <v>24</v>
      </c>
      <c r="B166" s="29" t="s">
        <v>485</v>
      </c>
      <c r="C166" s="9">
        <v>504</v>
      </c>
      <c r="D166" s="9">
        <v>1500</v>
      </c>
      <c r="E166" s="9">
        <v>1</v>
      </c>
      <c r="F166" s="9" t="s">
        <v>13</v>
      </c>
      <c r="G166" s="9">
        <v>1</v>
      </c>
      <c r="H166" s="9">
        <f t="shared" si="12"/>
        <v>0</v>
      </c>
      <c r="I166" s="10">
        <f t="shared" si="13"/>
        <v>1</v>
      </c>
      <c r="J166" s="17">
        <f t="shared" si="14"/>
        <v>1500</v>
      </c>
      <c r="K166" s="16"/>
      <c r="L166" s="17">
        <f t="shared" si="15"/>
        <v>0</v>
      </c>
    </row>
    <row r="167" spans="1:12" x14ac:dyDescent="0.25">
      <c r="A167" s="9" t="s">
        <v>20</v>
      </c>
      <c r="B167" s="29" t="s">
        <v>461</v>
      </c>
      <c r="C167" s="9">
        <v>515</v>
      </c>
      <c r="D167" s="9">
        <v>430.56</v>
      </c>
      <c r="E167" s="9">
        <v>6.5960000000000001</v>
      </c>
      <c r="F167" s="9" t="s">
        <v>10</v>
      </c>
      <c r="G167" s="9">
        <v>6.6</v>
      </c>
      <c r="H167" s="9">
        <f t="shared" si="12"/>
        <v>-3.9999999999995595E-3</v>
      </c>
      <c r="I167" s="10">
        <f t="shared" si="13"/>
        <v>1.0006064281382656</v>
      </c>
      <c r="J167" s="17">
        <f t="shared" si="14"/>
        <v>2841.6959999999999</v>
      </c>
      <c r="K167" s="16"/>
      <c r="L167" s="17">
        <f t="shared" si="15"/>
        <v>0</v>
      </c>
    </row>
    <row r="168" spans="1:12" x14ac:dyDescent="0.25">
      <c r="A168" s="9" t="s">
        <v>20</v>
      </c>
      <c r="B168" s="29" t="s">
        <v>462</v>
      </c>
      <c r="C168" s="9">
        <v>516</v>
      </c>
      <c r="D168" s="9">
        <v>215.28</v>
      </c>
      <c r="E168" s="9">
        <v>3.7160000000000002</v>
      </c>
      <c r="F168" s="9" t="s">
        <v>10</v>
      </c>
      <c r="G168" s="9">
        <v>3.72</v>
      </c>
      <c r="H168" s="9">
        <f t="shared" si="12"/>
        <v>-4.0000000000000036E-3</v>
      </c>
      <c r="I168" s="10">
        <f t="shared" si="13"/>
        <v>1.0010764262648009</v>
      </c>
      <c r="J168" s="17">
        <f t="shared" si="14"/>
        <v>800.84160000000008</v>
      </c>
      <c r="K168" s="16"/>
      <c r="L168" s="17">
        <f t="shared" si="15"/>
        <v>0</v>
      </c>
    </row>
    <row r="169" spans="1:12" x14ac:dyDescent="0.25">
      <c r="A169" s="9" t="s">
        <v>24</v>
      </c>
      <c r="B169" s="29" t="s">
        <v>230</v>
      </c>
      <c r="C169" s="9">
        <v>533</v>
      </c>
      <c r="D169" s="9">
        <v>1000</v>
      </c>
      <c r="E169" s="9">
        <v>1</v>
      </c>
      <c r="F169" s="9" t="s">
        <v>13</v>
      </c>
      <c r="G169" s="9">
        <v>1</v>
      </c>
      <c r="H169" s="9">
        <f t="shared" si="12"/>
        <v>0</v>
      </c>
      <c r="I169" s="10">
        <f t="shared" si="13"/>
        <v>1</v>
      </c>
      <c r="J169" s="17">
        <f t="shared" si="14"/>
        <v>1000</v>
      </c>
      <c r="K169" s="16"/>
      <c r="L169" s="17">
        <f t="shared" si="15"/>
        <v>0</v>
      </c>
    </row>
    <row r="170" spans="1:12" x14ac:dyDescent="0.25">
      <c r="A170" s="9" t="s">
        <v>41</v>
      </c>
      <c r="B170" s="29" t="s">
        <v>486</v>
      </c>
      <c r="C170" s="9">
        <v>539</v>
      </c>
      <c r="D170" s="9">
        <v>35000</v>
      </c>
      <c r="E170" s="9">
        <v>1</v>
      </c>
      <c r="F170" s="9" t="s">
        <v>12</v>
      </c>
      <c r="G170" s="9">
        <v>1</v>
      </c>
      <c r="H170" s="9">
        <f t="shared" si="12"/>
        <v>0</v>
      </c>
      <c r="I170" s="10">
        <f t="shared" si="13"/>
        <v>1</v>
      </c>
      <c r="J170" s="17">
        <f t="shared" si="14"/>
        <v>35000</v>
      </c>
      <c r="K170" s="16"/>
      <c r="L170" s="17">
        <f t="shared" si="15"/>
        <v>0</v>
      </c>
    </row>
    <row r="171" spans="1:12" x14ac:dyDescent="0.25">
      <c r="A171" s="9" t="s">
        <v>24</v>
      </c>
      <c r="B171" s="29" t="s">
        <v>487</v>
      </c>
      <c r="C171" s="9">
        <v>540</v>
      </c>
      <c r="D171" s="9">
        <v>3000</v>
      </c>
      <c r="E171" s="9">
        <v>1</v>
      </c>
      <c r="F171" s="9" t="s">
        <v>12</v>
      </c>
      <c r="G171" s="9">
        <v>1</v>
      </c>
      <c r="H171" s="9">
        <f t="shared" si="12"/>
        <v>0</v>
      </c>
      <c r="I171" s="10">
        <f t="shared" si="13"/>
        <v>1</v>
      </c>
      <c r="J171" s="17">
        <f t="shared" si="14"/>
        <v>3000</v>
      </c>
      <c r="K171" s="16"/>
      <c r="L171" s="17">
        <f t="shared" si="15"/>
        <v>0</v>
      </c>
    </row>
    <row r="172" spans="1:12" x14ac:dyDescent="0.25">
      <c r="A172" s="9" t="s">
        <v>24</v>
      </c>
      <c r="B172" s="29" t="s">
        <v>236</v>
      </c>
      <c r="C172" s="9">
        <v>541</v>
      </c>
      <c r="D172" s="9">
        <v>1000</v>
      </c>
      <c r="E172" s="9">
        <v>1</v>
      </c>
      <c r="F172" s="9" t="s">
        <v>13</v>
      </c>
      <c r="G172" s="9">
        <v>1</v>
      </c>
      <c r="H172" s="9">
        <f t="shared" si="12"/>
        <v>0</v>
      </c>
      <c r="I172" s="10">
        <f t="shared" si="13"/>
        <v>1</v>
      </c>
      <c r="J172" s="17">
        <f t="shared" si="14"/>
        <v>1000</v>
      </c>
      <c r="K172" s="16"/>
      <c r="L172" s="17">
        <f t="shared" si="15"/>
        <v>0</v>
      </c>
    </row>
    <row r="173" spans="1:12" x14ac:dyDescent="0.25">
      <c r="A173" s="9" t="s">
        <v>38</v>
      </c>
      <c r="B173" s="29" t="s">
        <v>488</v>
      </c>
      <c r="C173" s="9">
        <v>542</v>
      </c>
      <c r="D173" s="9">
        <v>375</v>
      </c>
      <c r="E173" s="9">
        <v>11.343999999999999</v>
      </c>
      <c r="F173" s="9" t="s">
        <v>10</v>
      </c>
      <c r="G173" s="9">
        <v>11.34</v>
      </c>
      <c r="H173" s="9">
        <f t="shared" si="12"/>
        <v>3.9999999999995595E-3</v>
      </c>
      <c r="I173" s="10">
        <f t="shared" si="13"/>
        <v>0.9996473906911143</v>
      </c>
      <c r="J173" s="17">
        <f t="shared" si="14"/>
        <v>4252.5</v>
      </c>
      <c r="K173" s="16"/>
      <c r="L173" s="17">
        <f t="shared" si="15"/>
        <v>0</v>
      </c>
    </row>
    <row r="174" spans="1:12" x14ac:dyDescent="0.25">
      <c r="J174" s="54">
        <f>SUM(J4:J173)</f>
        <v>1102300.9339400001</v>
      </c>
      <c r="L174" s="54">
        <f>SUM(L4:L173)</f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3:O181"/>
  <sheetViews>
    <sheetView topLeftCell="A156" zoomScale="85" zoomScaleNormal="85" workbookViewId="0">
      <pane xSplit="2" topLeftCell="C1" activePane="topRight" state="frozen"/>
      <selection activeCell="A46" sqref="A46"/>
      <selection pane="topRight" activeCell="E182" sqref="E182"/>
    </sheetView>
  </sheetViews>
  <sheetFormatPr defaultRowHeight="15" x14ac:dyDescent="0.25"/>
  <cols>
    <col min="1" max="1" width="29" bestFit="1" customWidth="1"/>
    <col min="2" max="2" width="51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0.710937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D4*E4*I4</f>
        <v>3708.1800000000003</v>
      </c>
      <c r="K4" s="16"/>
      <c r="L4" s="17">
        <f>D4*E4*K4</f>
        <v>0</v>
      </c>
      <c r="N4" s="17" t="s">
        <v>17</v>
      </c>
      <c r="O4" s="17">
        <f>SUMIF($A$4:$A$1545,"AAIDHUL MIAH",$L$4:$L$1545)</f>
        <v>34303.851757799996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>D5*E5*I5</f>
        <v>4000</v>
      </c>
      <c r="K5" s="16"/>
      <c r="L5" s="17">
        <f t="shared" ref="L5:L30" si="2">D5*E5*K5</f>
        <v>0</v>
      </c>
      <c r="N5" s="17" t="s">
        <v>36</v>
      </c>
      <c r="O5" s="17">
        <f>SUMIF($A$4:$A$1545,"EBI ABRAHAM",$L$4:$L$1545)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ref="J6:J71" si="3">D6*E6*I6</f>
        <v>1000</v>
      </c>
      <c r="K6" s="16"/>
      <c r="L6" s="17">
        <f t="shared" si="2"/>
        <v>0</v>
      </c>
      <c r="N6" s="17" t="s">
        <v>38</v>
      </c>
      <c r="O6" s="17">
        <f>SUMIF($A$4:$A$1545,"JMJ WATERPROOING ENTERPRISES",$L$4:$L$1545)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3"/>
        <v>21942.748800000001</v>
      </c>
      <c r="K7" s="16"/>
      <c r="L7" s="17">
        <f t="shared" si="2"/>
        <v>0</v>
      </c>
      <c r="N7" s="17" t="s">
        <v>24</v>
      </c>
      <c r="O7" s="17">
        <f>SUMIF($A$4:$A$1545,"KRIUTTIBAS DAS",$L$4:$L$1545)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3"/>
        <v>1140.26</v>
      </c>
      <c r="K8" s="16"/>
      <c r="L8" s="17">
        <f t="shared" si="2"/>
        <v>0</v>
      </c>
      <c r="N8" s="17" t="s">
        <v>471</v>
      </c>
      <c r="O8" s="17">
        <f>SUMIF($A$4:$A$1545,"LEGENDRY LANDSCAPE",$L$4:$L$1545)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3"/>
        <v>12441.1392</v>
      </c>
      <c r="K9" s="16"/>
      <c r="L9" s="17">
        <f t="shared" si="2"/>
        <v>0</v>
      </c>
      <c r="N9" s="17" t="s">
        <v>39</v>
      </c>
      <c r="O9" s="17">
        <f>SUMIF($A$4:$A$1545,"MANJUNATHA P",$L$4:$L$1545)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3"/>
        <v>1134.6048000000001</v>
      </c>
      <c r="K10" s="16"/>
      <c r="L10" s="17">
        <f t="shared" si="2"/>
        <v>0</v>
      </c>
      <c r="N10" s="17" t="s">
        <v>66</v>
      </c>
      <c r="O10" s="17">
        <f>SUMIF($A$4:$A$1545,"NAGARAJ",$L$4:$L$1545)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30.16</v>
      </c>
      <c r="F11" s="9" t="s">
        <v>14</v>
      </c>
      <c r="G11" s="9">
        <v>30.16</v>
      </c>
      <c r="H11" s="9">
        <f t="shared" si="0"/>
        <v>0</v>
      </c>
      <c r="I11" s="10">
        <f t="shared" si="1"/>
        <v>1</v>
      </c>
      <c r="J11" s="17">
        <f t="shared" si="3"/>
        <v>4256.1792000000005</v>
      </c>
      <c r="K11" s="16"/>
      <c r="L11" s="17">
        <f t="shared" si="2"/>
        <v>0</v>
      </c>
      <c r="N11" s="17" t="s">
        <v>18</v>
      </c>
      <c r="O11" s="17">
        <f>SUMIF($A$4:$A$1545,"PRAKASH H N",$L$4:$L$1545)</f>
        <v>17350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3"/>
        <v>1510.74</v>
      </c>
      <c r="K12" s="16"/>
      <c r="L12" s="17">
        <f t="shared" si="2"/>
        <v>0</v>
      </c>
      <c r="N12" s="17" t="s">
        <v>30</v>
      </c>
      <c r="O12" s="17">
        <f>SUMIF($A$4:$A$1545,"RAMAKRUSHNA PRADHAN",$L$4:$L$1545)</f>
        <v>6743.6864999999998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3"/>
        <v>0</v>
      </c>
      <c r="K13" s="16"/>
      <c r="L13" s="17">
        <f t="shared" si="2"/>
        <v>0</v>
      </c>
      <c r="N13" s="17" t="s">
        <v>21</v>
      </c>
      <c r="O13" s="17">
        <f>SUMIF($A$4:$A$1545,"RUPAK NAYAK",$L$4:$L$1545)</f>
        <v>28658.036679480003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3"/>
        <v>1121.904</v>
      </c>
      <c r="K14" s="16"/>
      <c r="L14" s="17">
        <f t="shared" si="2"/>
        <v>0</v>
      </c>
      <c r="N14" s="17" t="s">
        <v>32</v>
      </c>
      <c r="O14" s="17">
        <f>SUMIF($A$4:$A$1545,"SANTOSH KUMAR",$L$4:$L$1545)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0</v>
      </c>
      <c r="H15" s="9">
        <f t="shared" si="0"/>
        <v>1</v>
      </c>
      <c r="I15" s="10">
        <f t="shared" si="1"/>
        <v>0</v>
      </c>
      <c r="J15" s="17">
        <f t="shared" ref="J15:J16" si="4">D15*G15</f>
        <v>0</v>
      </c>
      <c r="K15" s="16">
        <v>1</v>
      </c>
      <c r="L15" s="17">
        <f t="shared" si="2"/>
        <v>5500</v>
      </c>
      <c r="N15" s="17" t="s">
        <v>9</v>
      </c>
      <c r="O15" s="17">
        <f>SUMIF($A$4:$A$1545,"SARAT BARMAN",$L$4:$L$1545)</f>
        <v>0</v>
      </c>
    </row>
    <row r="16" spans="1:15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9">
        <f t="shared" si="0"/>
        <v>1</v>
      </c>
      <c r="I16" s="10">
        <f t="shared" ref="I16" si="5">(G16/E16)</f>
        <v>0</v>
      </c>
      <c r="J16" s="17">
        <f t="shared" si="4"/>
        <v>0</v>
      </c>
      <c r="K16" s="16">
        <v>1</v>
      </c>
      <c r="L16" s="17">
        <f t="shared" si="2"/>
        <v>3000</v>
      </c>
      <c r="N16" s="17" t="s">
        <v>27</v>
      </c>
      <c r="O16" s="17">
        <f>SUMIF($A$4:$A$1545,"SAVITA DEVI",$L$4:$L$1545)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3"/>
        <v>3350</v>
      </c>
      <c r="K17" s="16"/>
      <c r="L17" s="17">
        <f t="shared" si="2"/>
        <v>0</v>
      </c>
      <c r="N17" s="17" t="s">
        <v>20</v>
      </c>
      <c r="O17" s="17">
        <f>SUMIF($A$4:$A$1545,"SHOKAT",$L$4:$L$1545)</f>
        <v>74186.216800000009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3"/>
        <v>2669.9999999999995</v>
      </c>
      <c r="K18" s="16"/>
      <c r="L18" s="17">
        <f t="shared" si="2"/>
        <v>0</v>
      </c>
      <c r="N18" s="17" t="s">
        <v>26</v>
      </c>
      <c r="O18" s="17">
        <f>SUMIF($A$4:$A$1545,"SHREE DM STEEL FURNITURE AND INTERIOR",$L$4:$L$1545)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3"/>
        <v>6870.0000000000009</v>
      </c>
      <c r="K19" s="16"/>
      <c r="L19" s="17">
        <f t="shared" si="2"/>
        <v>0</v>
      </c>
      <c r="N19" s="17" t="s">
        <v>333</v>
      </c>
      <c r="O19" s="17">
        <f>SUMIF($A$4:$A$1545,"SK ANSAR HOSSIAN",$L$4:$L$1545)</f>
        <v>29370.664289999993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3"/>
        <v>2025.0000000000002</v>
      </c>
      <c r="K20" s="16"/>
      <c r="L20" s="17">
        <f t="shared" si="2"/>
        <v>0</v>
      </c>
      <c r="N20" s="17" t="s">
        <v>28</v>
      </c>
      <c r="O20" s="17">
        <f>SUMIF($A$4:$A$1545,"SREE VINAYAKA ELECTRICALS",$L$4:$L$1545)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3"/>
        <v>3150</v>
      </c>
      <c r="K21" s="16"/>
      <c r="L21" s="17">
        <f t="shared" si="2"/>
        <v>0</v>
      </c>
      <c r="N21" s="17" t="s">
        <v>58</v>
      </c>
      <c r="O21" s="17">
        <f>SUMIF($A$4:$A$1545,"SRI CHOWDESHWARI WATER SUPPLY",$L$4:$L$1545)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3"/>
        <v>3975</v>
      </c>
      <c r="K22" s="16"/>
      <c r="L22" s="17">
        <f t="shared" si="2"/>
        <v>0</v>
      </c>
      <c r="N22" s="17" t="s">
        <v>29</v>
      </c>
      <c r="O22" s="17">
        <f>SUMIF($A$4:$A$1545,"SUBHASMITA DAS",$L$4:$L$1545)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3"/>
        <v>3675</v>
      </c>
      <c r="K23" s="16"/>
      <c r="L23" s="17">
        <f t="shared" si="2"/>
        <v>0</v>
      </c>
      <c r="N23" s="17" t="s">
        <v>80</v>
      </c>
      <c r="O23" s="17">
        <f>SUMIF($A$4:$A$1545,"UDHABHAI R PARMAR",$L$4:$L$1545)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3"/>
        <v>9000</v>
      </c>
      <c r="K24" s="16"/>
      <c r="L24" s="17">
        <f t="shared" si="2"/>
        <v>0</v>
      </c>
      <c r="N24" s="17" t="s">
        <v>15</v>
      </c>
      <c r="O24" s="17">
        <f>SUMIF($A$4:$A$1545,"V VENKATANARAYANA",$L$4:$L$1545)</f>
        <v>8500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3"/>
        <v>1350</v>
      </c>
      <c r="K25" s="16"/>
      <c r="L25" s="17">
        <f t="shared" si="2"/>
        <v>0</v>
      </c>
      <c r="N25" s="17" t="s">
        <v>42</v>
      </c>
      <c r="O25" s="17">
        <f>SUMIF($A$4:$A$1545,"YELLAPPA C",$L$4:$L$1545)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f>E26</f>
        <v>0.13</v>
      </c>
      <c r="H26" s="9">
        <f t="shared" si="0"/>
        <v>0</v>
      </c>
      <c r="I26" s="10">
        <f t="shared" si="1"/>
        <v>1</v>
      </c>
      <c r="J26" s="17">
        <f t="shared" si="3"/>
        <v>1300</v>
      </c>
      <c r="K26" s="16"/>
      <c r="L26" s="17">
        <f t="shared" si="2"/>
        <v>0</v>
      </c>
      <c r="N26" s="17" t="s">
        <v>44</v>
      </c>
      <c r="O26" s="17">
        <f>SUMIF($A$4:$A$1545,"RABIUL MOLLA",$L$4:$L$1545)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3"/>
        <v>8550.9215999999997</v>
      </c>
      <c r="K27" s="16"/>
      <c r="L27" s="17">
        <f t="shared" si="2"/>
        <v>0</v>
      </c>
      <c r="N27" s="17" t="s">
        <v>40</v>
      </c>
      <c r="O27" s="17">
        <f>SUMIF($A$4:$A$1545,"KOUSHIK MANDAL",$L$4:$L$1545)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3"/>
        <v>8321.6484</v>
      </c>
      <c r="K28" s="16"/>
      <c r="L28" s="17">
        <f t="shared" si="2"/>
        <v>0</v>
      </c>
      <c r="N28" s="17" t="s">
        <v>34</v>
      </c>
      <c r="O28" s="17">
        <f>SUMIF($A$4:$A$1545,"SHEKAR T",$L$4:$L$1545)</f>
        <v>0</v>
      </c>
    </row>
    <row r="29" spans="1:1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3"/>
        <v>17670.182400000002</v>
      </c>
      <c r="K29" s="16"/>
      <c r="L29" s="17">
        <f t="shared" si="2"/>
        <v>0</v>
      </c>
      <c r="N29" s="17" t="s">
        <v>37</v>
      </c>
      <c r="O29" s="17">
        <f>SUMIF($A$4:$A$1545,"MORSELIM KHAN",$L$4:$L$1545)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3"/>
        <v>14628.276</v>
      </c>
      <c r="K30" s="16"/>
      <c r="L30" s="17">
        <f t="shared" si="2"/>
        <v>0</v>
      </c>
      <c r="N30" s="51" t="s">
        <v>472</v>
      </c>
      <c r="O30" s="21">
        <f>SUM(O4:O29)</f>
        <v>199112.45602728002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3"/>
        <v>41692.201200000003</v>
      </c>
      <c r="K31" s="16"/>
      <c r="L31" s="17">
        <f t="shared" ref="L31" si="6">D31*E31*K31</f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3"/>
        <v>3962.2284</v>
      </c>
      <c r="K32" s="16"/>
      <c r="L32" s="17">
        <f t="shared" ref="L32:L95" si="7">D32*E32*K32</f>
        <v>0</v>
      </c>
    </row>
    <row r="33" spans="1:13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f>E33</f>
        <v>9.2505000000000006</v>
      </c>
      <c r="H33" s="9">
        <f t="shared" si="0"/>
        <v>0</v>
      </c>
      <c r="I33" s="10">
        <f t="shared" si="1"/>
        <v>1</v>
      </c>
      <c r="J33" s="17">
        <f t="shared" si="3"/>
        <v>2987.1714600000005</v>
      </c>
      <c r="K33" s="16"/>
      <c r="L33" s="17">
        <f t="shared" si="7"/>
        <v>0</v>
      </c>
    </row>
    <row r="34" spans="1:13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3"/>
        <v>2043</v>
      </c>
      <c r="K34" s="16"/>
      <c r="L34" s="17">
        <f t="shared" si="7"/>
        <v>0</v>
      </c>
    </row>
    <row r="35" spans="1:13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3"/>
        <v>2550</v>
      </c>
      <c r="K35" s="16"/>
      <c r="L35" s="17">
        <f t="shared" si="7"/>
        <v>0</v>
      </c>
    </row>
    <row r="36" spans="1:13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3"/>
        <v>3600</v>
      </c>
      <c r="K36" s="16"/>
      <c r="L36" s="17">
        <f t="shared" si="7"/>
        <v>0</v>
      </c>
    </row>
    <row r="37" spans="1:13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3"/>
        <v>6520</v>
      </c>
      <c r="K37" s="16"/>
      <c r="L37" s="17">
        <f t="shared" si="7"/>
        <v>0</v>
      </c>
    </row>
    <row r="38" spans="1:13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3"/>
        <v>3449.25</v>
      </c>
      <c r="K38" s="16"/>
      <c r="L38" s="17">
        <f t="shared" si="7"/>
        <v>0</v>
      </c>
    </row>
    <row r="39" spans="1:13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3"/>
        <v>3140</v>
      </c>
      <c r="K39" s="16"/>
      <c r="L39" s="17">
        <f t="shared" si="7"/>
        <v>0</v>
      </c>
    </row>
    <row r="40" spans="1:13" x14ac:dyDescent="0.25">
      <c r="A40" s="9" t="s">
        <v>17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0.96</v>
      </c>
      <c r="H40" s="9">
        <f t="shared" si="0"/>
        <v>0</v>
      </c>
      <c r="I40" s="10">
        <f t="shared" si="1"/>
        <v>1</v>
      </c>
      <c r="J40" s="17">
        <f t="shared" si="3"/>
        <v>1440</v>
      </c>
      <c r="K40" s="16"/>
      <c r="L40" s="17">
        <f t="shared" si="7"/>
        <v>0</v>
      </c>
    </row>
    <row r="41" spans="1:13" x14ac:dyDescent="0.25">
      <c r="A41" s="9" t="s">
        <v>50</v>
      </c>
      <c r="B41" s="29" t="s">
        <v>118</v>
      </c>
      <c r="C41" s="9">
        <v>63</v>
      </c>
      <c r="D41" s="9">
        <v>3000</v>
      </c>
      <c r="E41" s="9">
        <v>0.61</v>
      </c>
      <c r="F41" s="9" t="s">
        <v>14</v>
      </c>
      <c r="G41" s="9">
        <v>0</v>
      </c>
      <c r="H41" s="9">
        <f t="shared" si="0"/>
        <v>0.61</v>
      </c>
      <c r="I41" s="10">
        <f t="shared" si="1"/>
        <v>0</v>
      </c>
      <c r="J41" s="17">
        <f t="shared" si="3"/>
        <v>0</v>
      </c>
      <c r="K41" s="16"/>
      <c r="L41" s="17">
        <f t="shared" si="7"/>
        <v>0</v>
      </c>
    </row>
    <row r="42" spans="1:13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3"/>
        <v>2000</v>
      </c>
      <c r="K42" s="16"/>
      <c r="L42" s="17">
        <f t="shared" si="7"/>
        <v>0</v>
      </c>
      <c r="M42" s="13"/>
    </row>
    <row r="43" spans="1:13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f>E43</f>
        <v>0.47</v>
      </c>
      <c r="H43" s="9">
        <f t="shared" si="0"/>
        <v>0</v>
      </c>
      <c r="I43" s="10">
        <f t="shared" si="1"/>
        <v>1</v>
      </c>
      <c r="J43" s="17">
        <f t="shared" si="3"/>
        <v>3525</v>
      </c>
      <c r="K43" s="16"/>
      <c r="L43" s="17">
        <f t="shared" si="7"/>
        <v>0</v>
      </c>
      <c r="M43" s="13"/>
    </row>
    <row r="44" spans="1:13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3"/>
        <v>6600</v>
      </c>
      <c r="K44" s="16"/>
      <c r="L44" s="17">
        <f t="shared" si="7"/>
        <v>0</v>
      </c>
    </row>
    <row r="45" spans="1:13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3"/>
        <v>1350</v>
      </c>
      <c r="K45" s="16"/>
      <c r="L45" s="17">
        <f t="shared" si="7"/>
        <v>0</v>
      </c>
    </row>
    <row r="46" spans="1:13" x14ac:dyDescent="0.25">
      <c r="A46" s="9" t="s">
        <v>9</v>
      </c>
      <c r="B46" s="29" t="s">
        <v>123</v>
      </c>
      <c r="C46" s="9">
        <v>80</v>
      </c>
      <c r="D46" s="9">
        <v>10000</v>
      </c>
      <c r="E46" s="9">
        <v>0.15</v>
      </c>
      <c r="F46" s="9" t="s">
        <v>16</v>
      </c>
      <c r="G46" s="9">
        <f>E46</f>
        <v>0.15</v>
      </c>
      <c r="H46" s="9">
        <f t="shared" si="0"/>
        <v>0</v>
      </c>
      <c r="I46" s="10">
        <f t="shared" si="1"/>
        <v>1</v>
      </c>
      <c r="J46" s="17">
        <f t="shared" si="3"/>
        <v>1500</v>
      </c>
      <c r="K46" s="16"/>
      <c r="L46" s="17">
        <f t="shared" si="7"/>
        <v>0</v>
      </c>
    </row>
    <row r="47" spans="1:13" x14ac:dyDescent="0.25">
      <c r="A47" s="9" t="s">
        <v>66</v>
      </c>
      <c r="B47" s="29" t="s">
        <v>124</v>
      </c>
      <c r="C47" s="9">
        <v>84</v>
      </c>
      <c r="D47" s="9">
        <v>322.92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3"/>
        <v>12671.380800000001</v>
      </c>
      <c r="K47" s="16"/>
      <c r="L47" s="17">
        <f t="shared" si="7"/>
        <v>0</v>
      </c>
    </row>
    <row r="48" spans="1:13" x14ac:dyDescent="0.25">
      <c r="A48" s="9" t="s">
        <v>66</v>
      </c>
      <c r="B48" s="29" t="s">
        <v>125</v>
      </c>
      <c r="C48" s="9">
        <v>85</v>
      </c>
      <c r="D48" s="9">
        <v>322.92</v>
      </c>
      <c r="E48" s="9">
        <v>107.8</v>
      </c>
      <c r="F48" s="9" t="s">
        <v>10</v>
      </c>
      <c r="G48" s="9">
        <v>107.8</v>
      </c>
      <c r="H48" s="9">
        <f t="shared" si="0"/>
        <v>0</v>
      </c>
      <c r="I48" s="10">
        <f t="shared" si="1"/>
        <v>1</v>
      </c>
      <c r="J48" s="17">
        <f t="shared" si="3"/>
        <v>34810.775999999998</v>
      </c>
      <c r="K48" s="16"/>
      <c r="L48" s="17">
        <f t="shared" si="7"/>
        <v>0</v>
      </c>
    </row>
    <row r="49" spans="1:12" x14ac:dyDescent="0.25">
      <c r="A49" s="9" t="s">
        <v>66</v>
      </c>
      <c r="B49" s="29" t="s">
        <v>126</v>
      </c>
      <c r="C49" s="9">
        <v>86</v>
      </c>
      <c r="D49" s="9">
        <v>322.92</v>
      </c>
      <c r="E49" s="9">
        <v>12.27</v>
      </c>
      <c r="F49" s="9" t="s">
        <v>10</v>
      </c>
      <c r="G49" s="9">
        <v>12.27</v>
      </c>
      <c r="H49" s="9">
        <f t="shared" si="0"/>
        <v>0</v>
      </c>
      <c r="I49" s="10">
        <f t="shared" si="1"/>
        <v>1</v>
      </c>
      <c r="J49" s="17">
        <f t="shared" si="3"/>
        <v>3962.2284</v>
      </c>
      <c r="K49" s="16"/>
      <c r="L49" s="17">
        <f t="shared" si="7"/>
        <v>0</v>
      </c>
    </row>
    <row r="50" spans="1:12" x14ac:dyDescent="0.25">
      <c r="A50" s="9" t="s">
        <v>66</v>
      </c>
      <c r="B50" s="29" t="s">
        <v>127</v>
      </c>
      <c r="C50" s="9">
        <v>87</v>
      </c>
      <c r="D50" s="9">
        <v>322.92</v>
      </c>
      <c r="E50" s="9">
        <v>9.8149999999999995</v>
      </c>
      <c r="F50" s="9" t="s">
        <v>10</v>
      </c>
      <c r="G50" s="9">
        <f>E50</f>
        <v>9.8149999999999995</v>
      </c>
      <c r="H50" s="9">
        <f t="shared" si="0"/>
        <v>0</v>
      </c>
      <c r="I50" s="10">
        <f t="shared" si="1"/>
        <v>1</v>
      </c>
      <c r="J50" s="17">
        <f t="shared" si="3"/>
        <v>3169.4598000000001</v>
      </c>
      <c r="K50" s="16"/>
      <c r="L50" s="17">
        <f t="shared" si="7"/>
        <v>0</v>
      </c>
    </row>
    <row r="51" spans="1:12" x14ac:dyDescent="0.25">
      <c r="A51" s="9" t="s">
        <v>29</v>
      </c>
      <c r="B51" s="2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3"/>
        <v>4420</v>
      </c>
      <c r="K51" s="16"/>
      <c r="L51" s="17">
        <f t="shared" si="7"/>
        <v>0</v>
      </c>
    </row>
    <row r="52" spans="1:12" x14ac:dyDescent="0.25">
      <c r="A52" s="9" t="s">
        <v>29</v>
      </c>
      <c r="B52" s="2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3"/>
        <v>2729.25</v>
      </c>
      <c r="K52" s="16"/>
      <c r="L52" s="17">
        <f t="shared" si="7"/>
        <v>0</v>
      </c>
    </row>
    <row r="53" spans="1:12" x14ac:dyDescent="0.25">
      <c r="A53" s="9" t="s">
        <v>29</v>
      </c>
      <c r="B53" s="2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3"/>
        <v>3140</v>
      </c>
      <c r="K53" s="16"/>
      <c r="L53" s="17">
        <f t="shared" si="7"/>
        <v>0</v>
      </c>
    </row>
    <row r="54" spans="1:12" x14ac:dyDescent="0.25">
      <c r="A54" s="9" t="s">
        <v>17</v>
      </c>
      <c r="B54" s="29" t="s">
        <v>131</v>
      </c>
      <c r="C54" s="9">
        <v>93</v>
      </c>
      <c r="D54" s="9">
        <v>1500</v>
      </c>
      <c r="E54" s="9">
        <v>0.87</v>
      </c>
      <c r="F54" s="9" t="s">
        <v>14</v>
      </c>
      <c r="G54" s="9">
        <v>0.87</v>
      </c>
      <c r="H54" s="9">
        <f t="shared" si="0"/>
        <v>0</v>
      </c>
      <c r="I54" s="10">
        <f t="shared" si="1"/>
        <v>1</v>
      </c>
      <c r="J54" s="17">
        <f t="shared" si="3"/>
        <v>1305</v>
      </c>
      <c r="K54" s="16"/>
      <c r="L54" s="17">
        <f t="shared" si="7"/>
        <v>0</v>
      </c>
    </row>
    <row r="55" spans="1:12" x14ac:dyDescent="0.25">
      <c r="A55" s="9" t="s">
        <v>50</v>
      </c>
      <c r="B55" s="29" t="s">
        <v>131</v>
      </c>
      <c r="C55" s="9">
        <v>93</v>
      </c>
      <c r="D55" s="9">
        <v>3000</v>
      </c>
      <c r="E55" s="9">
        <v>0.83</v>
      </c>
      <c r="F55" s="9" t="s">
        <v>14</v>
      </c>
      <c r="G55" s="9">
        <v>0</v>
      </c>
      <c r="H55" s="9">
        <f t="shared" si="0"/>
        <v>0.83</v>
      </c>
      <c r="I55" s="10">
        <f t="shared" si="1"/>
        <v>0</v>
      </c>
      <c r="J55" s="17">
        <f t="shared" si="3"/>
        <v>0</v>
      </c>
      <c r="K55" s="16"/>
      <c r="L55" s="17">
        <f t="shared" si="7"/>
        <v>0</v>
      </c>
    </row>
    <row r="56" spans="1:12" x14ac:dyDescent="0.25">
      <c r="A56" s="9" t="s">
        <v>9</v>
      </c>
      <c r="B56" s="29" t="s">
        <v>132</v>
      </c>
      <c r="C56" s="9">
        <v>97</v>
      </c>
      <c r="D56" s="9">
        <v>7500</v>
      </c>
      <c r="E56" s="9">
        <v>0.13</v>
      </c>
      <c r="F56" s="9" t="s">
        <v>16</v>
      </c>
      <c r="G56" s="9">
        <v>0.13</v>
      </c>
      <c r="H56" s="9">
        <f t="shared" si="0"/>
        <v>0</v>
      </c>
      <c r="I56" s="10">
        <f t="shared" si="1"/>
        <v>1</v>
      </c>
      <c r="J56" s="17">
        <f t="shared" si="3"/>
        <v>975</v>
      </c>
      <c r="K56" s="16"/>
      <c r="L56" s="17">
        <f t="shared" si="7"/>
        <v>0</v>
      </c>
    </row>
    <row r="57" spans="1:12" x14ac:dyDescent="0.25">
      <c r="A57" s="9" t="s">
        <v>9</v>
      </c>
      <c r="B57" s="29" t="s">
        <v>133</v>
      </c>
      <c r="C57" s="9">
        <v>100</v>
      </c>
      <c r="D57" s="9">
        <v>7500</v>
      </c>
      <c r="E57" s="9">
        <v>0.19</v>
      </c>
      <c r="F57" s="9" t="s">
        <v>16</v>
      </c>
      <c r="G57" s="9">
        <f>E57</f>
        <v>0.19</v>
      </c>
      <c r="H57" s="9">
        <f t="shared" si="0"/>
        <v>0</v>
      </c>
      <c r="I57" s="10">
        <f t="shared" si="1"/>
        <v>1</v>
      </c>
      <c r="J57" s="17">
        <f t="shared" si="3"/>
        <v>1425</v>
      </c>
      <c r="K57" s="16"/>
      <c r="L57" s="17">
        <f t="shared" si="7"/>
        <v>0</v>
      </c>
    </row>
    <row r="58" spans="1:12" x14ac:dyDescent="0.25">
      <c r="A58" s="9" t="s">
        <v>9</v>
      </c>
      <c r="B58" s="29" t="s">
        <v>134</v>
      </c>
      <c r="C58" s="9">
        <v>103</v>
      </c>
      <c r="D58" s="9">
        <v>7000</v>
      </c>
      <c r="E58" s="9">
        <v>2.9000000000000001E-2</v>
      </c>
      <c r="F58" s="9" t="s">
        <v>16</v>
      </c>
      <c r="G58" s="9">
        <f>E58</f>
        <v>2.9000000000000001E-2</v>
      </c>
      <c r="H58" s="9">
        <f t="shared" si="0"/>
        <v>0</v>
      </c>
      <c r="I58" s="10">
        <f t="shared" si="1"/>
        <v>1</v>
      </c>
      <c r="J58" s="17">
        <f t="shared" si="3"/>
        <v>203</v>
      </c>
      <c r="K58" s="16"/>
      <c r="L58" s="17">
        <f t="shared" si="7"/>
        <v>0</v>
      </c>
    </row>
    <row r="59" spans="1:12" x14ac:dyDescent="0.25">
      <c r="A59" s="9" t="s">
        <v>66</v>
      </c>
      <c r="B59" s="29" t="s">
        <v>135</v>
      </c>
      <c r="C59" s="9">
        <v>106</v>
      </c>
      <c r="D59" s="9">
        <v>322.92</v>
      </c>
      <c r="E59" s="9">
        <v>10.8</v>
      </c>
      <c r="F59" s="9" t="s">
        <v>10</v>
      </c>
      <c r="G59" s="9">
        <v>10.8</v>
      </c>
      <c r="H59" s="9">
        <f t="shared" si="0"/>
        <v>0</v>
      </c>
      <c r="I59" s="10">
        <f t="shared" si="1"/>
        <v>1</v>
      </c>
      <c r="J59" s="17">
        <f t="shared" si="3"/>
        <v>3487.5360000000005</v>
      </c>
      <c r="K59" s="16"/>
      <c r="L59" s="17">
        <f t="shared" si="7"/>
        <v>0</v>
      </c>
    </row>
    <row r="60" spans="1:12" x14ac:dyDescent="0.25">
      <c r="A60" s="9" t="s">
        <v>66</v>
      </c>
      <c r="B60" s="29" t="s">
        <v>136</v>
      </c>
      <c r="C60" s="9">
        <v>107</v>
      </c>
      <c r="D60" s="9">
        <v>322.92</v>
      </c>
      <c r="E60" s="9">
        <v>24.14</v>
      </c>
      <c r="F60" s="9" t="s">
        <v>10</v>
      </c>
      <c r="G60" s="9">
        <f>E60</f>
        <v>24.14</v>
      </c>
      <c r="H60" s="9">
        <f t="shared" si="0"/>
        <v>0</v>
      </c>
      <c r="I60" s="10">
        <f t="shared" si="1"/>
        <v>1</v>
      </c>
      <c r="J60" s="17">
        <f t="shared" si="3"/>
        <v>7795.2888000000003</v>
      </c>
      <c r="K60" s="16"/>
      <c r="L60" s="17">
        <f t="shared" si="7"/>
        <v>0</v>
      </c>
    </row>
    <row r="61" spans="1:12" x14ac:dyDescent="0.25">
      <c r="A61" s="9" t="s">
        <v>66</v>
      </c>
      <c r="B61" s="29" t="s">
        <v>137</v>
      </c>
      <c r="C61" s="9">
        <v>108</v>
      </c>
      <c r="D61" s="9">
        <v>322.92</v>
      </c>
      <c r="E61" s="9">
        <v>1.89</v>
      </c>
      <c r="F61" s="9" t="s">
        <v>10</v>
      </c>
      <c r="G61" s="9">
        <v>0</v>
      </c>
      <c r="H61" s="9">
        <f t="shared" si="0"/>
        <v>1.89</v>
      </c>
      <c r="I61" s="10">
        <f t="shared" si="1"/>
        <v>0</v>
      </c>
      <c r="J61" s="17">
        <f t="shared" si="3"/>
        <v>0</v>
      </c>
      <c r="K61" s="16"/>
      <c r="L61" s="17">
        <f t="shared" si="7"/>
        <v>0</v>
      </c>
    </row>
    <row r="62" spans="1:12" x14ac:dyDescent="0.25">
      <c r="A62" s="9" t="s">
        <v>29</v>
      </c>
      <c r="B62" s="29" t="s">
        <v>138</v>
      </c>
      <c r="C62" s="9">
        <v>109</v>
      </c>
      <c r="D62" s="9">
        <v>2000</v>
      </c>
      <c r="E62" s="9">
        <v>0.61</v>
      </c>
      <c r="F62" s="9" t="s">
        <v>14</v>
      </c>
      <c r="G62" s="9">
        <v>0.61</v>
      </c>
      <c r="H62" s="9">
        <f t="shared" si="0"/>
        <v>0</v>
      </c>
      <c r="I62" s="10">
        <f t="shared" si="1"/>
        <v>1</v>
      </c>
      <c r="J62" s="17">
        <f t="shared" si="3"/>
        <v>1220</v>
      </c>
      <c r="K62" s="16"/>
      <c r="L62" s="17">
        <f t="shared" si="7"/>
        <v>0</v>
      </c>
    </row>
    <row r="63" spans="1:12" x14ac:dyDescent="0.25">
      <c r="A63" s="9" t="s">
        <v>29</v>
      </c>
      <c r="B63" s="29" t="s">
        <v>139</v>
      </c>
      <c r="C63" s="9">
        <v>112</v>
      </c>
      <c r="D63" s="9">
        <v>225</v>
      </c>
      <c r="E63" s="9">
        <v>2.37</v>
      </c>
      <c r="F63" s="9" t="s">
        <v>14</v>
      </c>
      <c r="G63" s="9">
        <v>2.37</v>
      </c>
      <c r="H63" s="9">
        <f t="shared" si="0"/>
        <v>0</v>
      </c>
      <c r="I63" s="10">
        <f t="shared" si="1"/>
        <v>1</v>
      </c>
      <c r="J63" s="17">
        <f t="shared" si="3"/>
        <v>533.25</v>
      </c>
      <c r="K63" s="16"/>
      <c r="L63" s="17">
        <f t="shared" si="7"/>
        <v>0</v>
      </c>
    </row>
    <row r="64" spans="1:12" x14ac:dyDescent="0.25">
      <c r="A64" s="9" t="s">
        <v>17</v>
      </c>
      <c r="B64" s="29" t="s">
        <v>139</v>
      </c>
      <c r="C64" s="9">
        <v>113</v>
      </c>
      <c r="D64" s="9">
        <v>1500</v>
      </c>
      <c r="E64" s="9">
        <v>0.38</v>
      </c>
      <c r="F64" s="9" t="s">
        <v>14</v>
      </c>
      <c r="G64" s="9">
        <v>0</v>
      </c>
      <c r="H64" s="9">
        <f t="shared" si="0"/>
        <v>0.38</v>
      </c>
      <c r="I64" s="10">
        <f t="shared" si="1"/>
        <v>0</v>
      </c>
      <c r="J64" s="17">
        <f t="shared" si="3"/>
        <v>0</v>
      </c>
      <c r="K64" s="16"/>
      <c r="L64" s="17">
        <f t="shared" si="7"/>
        <v>0</v>
      </c>
    </row>
    <row r="65" spans="1:12" x14ac:dyDescent="0.25">
      <c r="A65" s="9" t="s">
        <v>50</v>
      </c>
      <c r="B65" s="29" t="s">
        <v>139</v>
      </c>
      <c r="C65" s="9">
        <v>113</v>
      </c>
      <c r="D65" s="9">
        <v>3000</v>
      </c>
      <c r="E65" s="9">
        <v>0.17</v>
      </c>
      <c r="F65" s="9" t="s">
        <v>14</v>
      </c>
      <c r="G65" s="9">
        <v>0</v>
      </c>
      <c r="H65" s="9">
        <f t="shared" si="0"/>
        <v>0.17</v>
      </c>
      <c r="I65" s="10">
        <f t="shared" si="1"/>
        <v>0</v>
      </c>
      <c r="J65" s="17">
        <f t="shared" si="3"/>
        <v>0</v>
      </c>
      <c r="K65" s="16"/>
      <c r="L65" s="17">
        <f t="shared" si="7"/>
        <v>0</v>
      </c>
    </row>
    <row r="66" spans="1:12" x14ac:dyDescent="0.25">
      <c r="A66" s="9" t="s">
        <v>29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0</v>
      </c>
      <c r="H66" s="9">
        <f t="shared" si="0"/>
        <v>44</v>
      </c>
      <c r="I66" s="10">
        <f t="shared" si="1"/>
        <v>0</v>
      </c>
      <c r="J66" s="17">
        <f t="shared" si="3"/>
        <v>0</v>
      </c>
      <c r="K66" s="16"/>
      <c r="L66" s="17">
        <f t="shared" si="7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>G67/E67</f>
        <v>1</v>
      </c>
      <c r="J67" s="17">
        <f t="shared" si="3"/>
        <v>2000</v>
      </c>
      <c r="K67" s="16"/>
      <c r="L67" s="17">
        <f t="shared" si="7"/>
        <v>0</v>
      </c>
    </row>
    <row r="68" spans="1:12" x14ac:dyDescent="0.25">
      <c r="A68" s="9" t="s">
        <v>29</v>
      </c>
      <c r="B68" s="29" t="s">
        <v>349</v>
      </c>
      <c r="C68" s="9">
        <v>119</v>
      </c>
      <c r="D68" s="9">
        <v>800</v>
      </c>
      <c r="E68" s="9">
        <v>9.5399999999999991</v>
      </c>
      <c r="F68" s="9" t="s">
        <v>14</v>
      </c>
      <c r="G68" s="9">
        <v>9.5399999999999991</v>
      </c>
      <c r="H68" s="9">
        <f t="shared" si="0"/>
        <v>0</v>
      </c>
      <c r="I68" s="10">
        <f t="shared" si="1"/>
        <v>1</v>
      </c>
      <c r="J68" s="17">
        <f t="shared" si="3"/>
        <v>7631.9999999999991</v>
      </c>
      <c r="K68" s="16"/>
      <c r="L68" s="17">
        <f t="shared" si="7"/>
        <v>0</v>
      </c>
    </row>
    <row r="69" spans="1:12" x14ac:dyDescent="0.25">
      <c r="A69" s="9" t="s">
        <v>50</v>
      </c>
      <c r="B69" s="29" t="s">
        <v>142</v>
      </c>
      <c r="C69" s="9">
        <v>120</v>
      </c>
      <c r="D69" s="9">
        <v>193.75200000000001</v>
      </c>
      <c r="E69" s="9">
        <v>94.59</v>
      </c>
      <c r="F69" s="9" t="s">
        <v>10</v>
      </c>
      <c r="G69" s="9">
        <v>80.400000000000006</v>
      </c>
      <c r="H69" s="9">
        <f t="shared" si="0"/>
        <v>14.189999999999998</v>
      </c>
      <c r="I69" s="10">
        <f t="shared" si="1"/>
        <v>0.84998414208690143</v>
      </c>
      <c r="J69" s="17">
        <f t="shared" si="3"/>
        <v>15577.660800000001</v>
      </c>
      <c r="K69" s="16"/>
      <c r="L69" s="17">
        <f t="shared" si="7"/>
        <v>0</v>
      </c>
    </row>
    <row r="70" spans="1:12" x14ac:dyDescent="0.25">
      <c r="A70" s="9" t="s">
        <v>17</v>
      </c>
      <c r="B70" s="29" t="s">
        <v>142</v>
      </c>
      <c r="C70" s="9">
        <v>120</v>
      </c>
      <c r="D70" s="9">
        <v>193.75200000000001</v>
      </c>
      <c r="E70" s="9">
        <v>14.188499999999999</v>
      </c>
      <c r="F70" s="9" t="s">
        <v>10</v>
      </c>
      <c r="G70" s="9">
        <v>14.19</v>
      </c>
      <c r="H70" s="9">
        <f>E70-G70</f>
        <v>-1.5000000000000568E-3</v>
      </c>
      <c r="I70" s="10">
        <f>G70/E70</f>
        <v>1.0001057194206575</v>
      </c>
      <c r="J70" s="17">
        <f t="shared" si="3"/>
        <v>2749.3408799999997</v>
      </c>
      <c r="K70" s="16"/>
      <c r="L70" s="17">
        <f>D70*E70*K70</f>
        <v>0</v>
      </c>
    </row>
    <row r="71" spans="1:12" x14ac:dyDescent="0.25">
      <c r="A71" s="9" t="s">
        <v>17</v>
      </c>
      <c r="B71" s="29" t="s">
        <v>143</v>
      </c>
      <c r="C71" s="9">
        <v>124</v>
      </c>
      <c r="D71" s="9">
        <v>193.75200000000001</v>
      </c>
      <c r="E71" s="9">
        <v>129.32</v>
      </c>
      <c r="F71" s="9" t="s">
        <v>10</v>
      </c>
      <c r="G71" s="9">
        <v>129.32</v>
      </c>
      <c r="H71" s="9">
        <f t="shared" ref="H71:H179" si="8">E71-G71</f>
        <v>0</v>
      </c>
      <c r="I71" s="10">
        <f t="shared" ref="I71:I179" si="9">G71/E71</f>
        <v>1</v>
      </c>
      <c r="J71" s="17">
        <f t="shared" si="3"/>
        <v>25056.00864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143</v>
      </c>
      <c r="C72" s="9">
        <v>124</v>
      </c>
      <c r="D72" s="9">
        <v>193.75200000000001</v>
      </c>
      <c r="E72" s="9">
        <v>129.32</v>
      </c>
      <c r="F72" s="9" t="s">
        <v>10</v>
      </c>
      <c r="G72" s="9">
        <v>0</v>
      </c>
      <c r="H72" s="9">
        <f t="shared" si="8"/>
        <v>129.32</v>
      </c>
      <c r="I72" s="10">
        <f t="shared" si="9"/>
        <v>0</v>
      </c>
      <c r="J72" s="17">
        <f t="shared" ref="J72:J177" si="10">D72*E72*I72</f>
        <v>0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144</v>
      </c>
      <c r="C73" s="9">
        <v>129</v>
      </c>
      <c r="D73" s="9">
        <v>193.75200000000001</v>
      </c>
      <c r="E73" s="9">
        <v>62.972999999999999</v>
      </c>
      <c r="F73" s="9" t="s">
        <v>10</v>
      </c>
      <c r="G73" s="9">
        <f>E73*50%</f>
        <v>31.486499999999999</v>
      </c>
      <c r="H73" s="9">
        <f t="shared" si="8"/>
        <v>31.486499999999999</v>
      </c>
      <c r="I73" s="10">
        <f t="shared" si="9"/>
        <v>0.5</v>
      </c>
      <c r="J73" s="17">
        <f t="shared" si="10"/>
        <v>6100.5723480000006</v>
      </c>
      <c r="K73" s="16">
        <v>0.5</v>
      </c>
      <c r="L73" s="17">
        <f t="shared" si="7"/>
        <v>6100.5723480000006</v>
      </c>
    </row>
    <row r="74" spans="1:12" x14ac:dyDescent="0.25">
      <c r="A74" s="9" t="s">
        <v>50</v>
      </c>
      <c r="B74" s="29" t="s">
        <v>144</v>
      </c>
      <c r="C74" s="9">
        <v>129</v>
      </c>
      <c r="D74" s="9">
        <v>193.75200000000001</v>
      </c>
      <c r="E74" s="9">
        <v>62.972999999999999</v>
      </c>
      <c r="F74" s="9" t="s">
        <v>10</v>
      </c>
      <c r="G74" s="9">
        <v>0</v>
      </c>
      <c r="H74" s="9">
        <f t="shared" si="8"/>
        <v>62.972999999999999</v>
      </c>
      <c r="I74" s="10">
        <f t="shared" si="9"/>
        <v>0</v>
      </c>
      <c r="J74" s="17">
        <f t="shared" si="10"/>
        <v>0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145</v>
      </c>
      <c r="C75" s="9">
        <v>133</v>
      </c>
      <c r="D75" s="9">
        <v>65.599999999999994</v>
      </c>
      <c r="E75" s="9">
        <v>30.1</v>
      </c>
      <c r="F75" s="9" t="s">
        <v>19</v>
      </c>
      <c r="G75" s="9">
        <v>0</v>
      </c>
      <c r="H75" s="9">
        <f t="shared" si="8"/>
        <v>30.1</v>
      </c>
      <c r="I75" s="10">
        <f t="shared" si="9"/>
        <v>0</v>
      </c>
      <c r="J75" s="17">
        <f t="shared" si="10"/>
        <v>0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145</v>
      </c>
      <c r="C76" s="9">
        <v>133</v>
      </c>
      <c r="D76" s="9">
        <v>65.599999999999994</v>
      </c>
      <c r="E76" s="9">
        <v>30.1</v>
      </c>
      <c r="F76" s="9" t="s">
        <v>19</v>
      </c>
      <c r="G76" s="9">
        <v>0</v>
      </c>
      <c r="H76" s="9">
        <f t="shared" si="8"/>
        <v>30.1</v>
      </c>
      <c r="I76" s="10">
        <f t="shared" si="9"/>
        <v>0</v>
      </c>
      <c r="J76" s="17">
        <f t="shared" si="10"/>
        <v>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146</v>
      </c>
      <c r="C77" s="9">
        <v>137</v>
      </c>
      <c r="D77" s="9">
        <v>65.599999999999994</v>
      </c>
      <c r="E77" s="9">
        <v>66.89</v>
      </c>
      <c r="F77" s="9" t="s">
        <v>19</v>
      </c>
      <c r="G77" s="9">
        <v>0</v>
      </c>
      <c r="H77" s="9">
        <f t="shared" si="8"/>
        <v>66.89</v>
      </c>
      <c r="I77" s="10">
        <f t="shared" si="9"/>
        <v>0</v>
      </c>
      <c r="J77" s="17">
        <f t="shared" si="10"/>
        <v>0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146</v>
      </c>
      <c r="C78" s="9">
        <v>137</v>
      </c>
      <c r="D78" s="9">
        <v>65.599999999999994</v>
      </c>
      <c r="E78" s="9">
        <v>66.89</v>
      </c>
      <c r="F78" s="9" t="s">
        <v>19</v>
      </c>
      <c r="G78" s="9">
        <v>0</v>
      </c>
      <c r="H78" s="9">
        <f t="shared" si="8"/>
        <v>66.89</v>
      </c>
      <c r="I78" s="10">
        <f t="shared" si="9"/>
        <v>0</v>
      </c>
      <c r="J78" s="17">
        <f t="shared" si="10"/>
        <v>0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276</v>
      </c>
      <c r="C79" s="9">
        <v>138</v>
      </c>
      <c r="D79" s="9">
        <v>161.46</v>
      </c>
      <c r="E79" s="9">
        <v>0.5</v>
      </c>
      <c r="F79" s="9" t="s">
        <v>10</v>
      </c>
      <c r="G79" s="9">
        <v>0</v>
      </c>
      <c r="H79" s="9">
        <f t="shared" si="8"/>
        <v>0.5</v>
      </c>
      <c r="I79" s="10">
        <f t="shared" si="9"/>
        <v>0</v>
      </c>
      <c r="J79" s="17">
        <f t="shared" si="10"/>
        <v>0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276</v>
      </c>
      <c r="C80" s="9">
        <v>138</v>
      </c>
      <c r="D80" s="9">
        <v>161.46</v>
      </c>
      <c r="E80" s="9">
        <v>0.5</v>
      </c>
      <c r="F80" s="9" t="s">
        <v>10</v>
      </c>
      <c r="G80" s="9">
        <v>0</v>
      </c>
      <c r="H80" s="9">
        <f t="shared" si="8"/>
        <v>0.5</v>
      </c>
      <c r="I80" s="10">
        <f t="shared" si="9"/>
        <v>0</v>
      </c>
      <c r="J80" s="17">
        <f t="shared" si="10"/>
        <v>0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310</v>
      </c>
      <c r="C81" s="9">
        <v>139</v>
      </c>
      <c r="D81" s="9">
        <v>35</v>
      </c>
      <c r="E81" s="9">
        <v>268.5</v>
      </c>
      <c r="F81" s="9" t="s">
        <v>10</v>
      </c>
      <c r="G81" s="9">
        <v>0</v>
      </c>
      <c r="H81" s="9">
        <f t="shared" si="8"/>
        <v>268.5</v>
      </c>
      <c r="I81" s="10">
        <f t="shared" si="9"/>
        <v>0</v>
      </c>
      <c r="J81" s="17">
        <f t="shared" si="10"/>
        <v>0</v>
      </c>
      <c r="K81" s="16">
        <v>1</v>
      </c>
      <c r="L81" s="17">
        <f t="shared" si="7"/>
        <v>9397.5</v>
      </c>
    </row>
    <row r="82" spans="1:12" x14ac:dyDescent="0.25">
      <c r="A82" s="9" t="s">
        <v>50</v>
      </c>
      <c r="B82" s="29" t="s">
        <v>310</v>
      </c>
      <c r="C82" s="9">
        <v>139</v>
      </c>
      <c r="D82" s="9">
        <v>35</v>
      </c>
      <c r="E82" s="9">
        <v>268.5</v>
      </c>
      <c r="F82" s="9" t="s">
        <v>10</v>
      </c>
      <c r="G82" s="9">
        <v>0</v>
      </c>
      <c r="H82" s="9">
        <f t="shared" si="8"/>
        <v>268.5</v>
      </c>
      <c r="I82" s="10">
        <f t="shared" si="9"/>
        <v>0</v>
      </c>
      <c r="J82" s="17">
        <f t="shared" si="10"/>
        <v>0</v>
      </c>
      <c r="K82" s="16"/>
      <c r="L82" s="17">
        <f t="shared" si="7"/>
        <v>0</v>
      </c>
    </row>
    <row r="83" spans="1:12" x14ac:dyDescent="0.25">
      <c r="A83" s="9" t="s">
        <v>17</v>
      </c>
      <c r="B83" s="29" t="s">
        <v>147</v>
      </c>
      <c r="C83" s="9">
        <v>140</v>
      </c>
      <c r="D83" s="9">
        <v>10.76</v>
      </c>
      <c r="E83" s="9">
        <v>197</v>
      </c>
      <c r="F83" s="9" t="s">
        <v>10</v>
      </c>
      <c r="G83" s="9">
        <v>0</v>
      </c>
      <c r="H83" s="9">
        <f t="shared" si="8"/>
        <v>197</v>
      </c>
      <c r="I83" s="10">
        <f t="shared" si="9"/>
        <v>0</v>
      </c>
      <c r="J83" s="17">
        <f t="shared" si="10"/>
        <v>0</v>
      </c>
      <c r="K83" s="16">
        <v>1</v>
      </c>
      <c r="L83" s="17">
        <f t="shared" si="7"/>
        <v>2119.7199999999998</v>
      </c>
    </row>
    <row r="84" spans="1:12" x14ac:dyDescent="0.25">
      <c r="A84" s="9" t="s">
        <v>50</v>
      </c>
      <c r="B84" s="29" t="s">
        <v>147</v>
      </c>
      <c r="C84" s="9">
        <v>140</v>
      </c>
      <c r="D84" s="9">
        <v>10.76</v>
      </c>
      <c r="E84" s="9">
        <v>197</v>
      </c>
      <c r="F84" s="9" t="s">
        <v>10</v>
      </c>
      <c r="G84" s="9">
        <v>0</v>
      </c>
      <c r="H84" s="9">
        <f t="shared" si="8"/>
        <v>197</v>
      </c>
      <c r="I84" s="10">
        <f t="shared" si="9"/>
        <v>0</v>
      </c>
      <c r="J84" s="17">
        <f t="shared" si="10"/>
        <v>0</v>
      </c>
      <c r="K84" s="16"/>
      <c r="L84" s="17">
        <f t="shared" si="7"/>
        <v>0</v>
      </c>
    </row>
    <row r="85" spans="1:12" x14ac:dyDescent="0.25">
      <c r="A85" s="9" t="s">
        <v>17</v>
      </c>
      <c r="B85" s="29" t="s">
        <v>148</v>
      </c>
      <c r="C85" s="9">
        <v>142</v>
      </c>
      <c r="D85" s="9">
        <v>139.93199999999999</v>
      </c>
      <c r="E85" s="9">
        <v>59.84</v>
      </c>
      <c r="F85" s="9" t="s">
        <v>10</v>
      </c>
      <c r="G85" s="9">
        <v>59.84</v>
      </c>
      <c r="H85" s="9">
        <f t="shared" si="8"/>
        <v>0</v>
      </c>
      <c r="I85" s="10">
        <f t="shared" si="9"/>
        <v>1</v>
      </c>
      <c r="J85" s="17">
        <f t="shared" si="10"/>
        <v>8373.5308800000003</v>
      </c>
      <c r="K85" s="16"/>
      <c r="L85" s="17">
        <f t="shared" si="7"/>
        <v>0</v>
      </c>
    </row>
    <row r="86" spans="1:12" x14ac:dyDescent="0.25">
      <c r="A86" s="9" t="s">
        <v>50</v>
      </c>
      <c r="B86" s="29" t="s">
        <v>148</v>
      </c>
      <c r="C86" s="9">
        <v>142</v>
      </c>
      <c r="D86" s="9">
        <v>139.93199999999999</v>
      </c>
      <c r="E86" s="9">
        <v>59.84</v>
      </c>
      <c r="F86" s="9" t="s">
        <v>10</v>
      </c>
      <c r="G86" s="9">
        <v>0</v>
      </c>
      <c r="H86" s="9">
        <f t="shared" si="8"/>
        <v>59.84</v>
      </c>
      <c r="I86" s="10">
        <f t="shared" si="9"/>
        <v>0</v>
      </c>
      <c r="J86" s="17">
        <f t="shared" si="10"/>
        <v>0</v>
      </c>
      <c r="K86" s="16"/>
      <c r="L86" s="17">
        <f t="shared" si="7"/>
        <v>0</v>
      </c>
    </row>
    <row r="87" spans="1:12" x14ac:dyDescent="0.25">
      <c r="A87" s="9" t="s">
        <v>17</v>
      </c>
      <c r="B87" s="29" t="s">
        <v>149</v>
      </c>
      <c r="C87" s="9">
        <v>143</v>
      </c>
      <c r="D87" s="9">
        <v>139.93199999999999</v>
      </c>
      <c r="E87" s="9">
        <v>176.74</v>
      </c>
      <c r="F87" s="9" t="s">
        <v>10</v>
      </c>
      <c r="G87" s="9">
        <v>176.74</v>
      </c>
      <c r="H87" s="9">
        <f t="shared" si="8"/>
        <v>0</v>
      </c>
      <c r="I87" s="10">
        <f t="shared" si="9"/>
        <v>1</v>
      </c>
      <c r="J87" s="17">
        <f t="shared" si="10"/>
        <v>24731.581679999999</v>
      </c>
      <c r="K87" s="16"/>
      <c r="L87" s="17">
        <f t="shared" si="7"/>
        <v>0</v>
      </c>
    </row>
    <row r="88" spans="1:12" x14ac:dyDescent="0.25">
      <c r="A88" s="9" t="s">
        <v>50</v>
      </c>
      <c r="B88" s="29" t="s">
        <v>149</v>
      </c>
      <c r="C88" s="9">
        <v>143</v>
      </c>
      <c r="D88" s="9">
        <v>139.93199999999999</v>
      </c>
      <c r="E88" s="9">
        <v>176.74</v>
      </c>
      <c r="F88" s="9" t="s">
        <v>10</v>
      </c>
      <c r="G88" s="9">
        <v>0</v>
      </c>
      <c r="H88" s="9">
        <f t="shared" si="8"/>
        <v>176.74</v>
      </c>
      <c r="I88" s="10">
        <f t="shared" si="9"/>
        <v>0</v>
      </c>
      <c r="J88" s="17">
        <f t="shared" si="10"/>
        <v>0</v>
      </c>
      <c r="K88" s="16"/>
      <c r="L88" s="17">
        <f t="shared" si="7"/>
        <v>0</v>
      </c>
    </row>
    <row r="89" spans="1:12" x14ac:dyDescent="0.25">
      <c r="A89" s="9" t="s">
        <v>17</v>
      </c>
      <c r="B89" s="29" t="s">
        <v>150</v>
      </c>
      <c r="C89" s="9">
        <v>147</v>
      </c>
      <c r="D89" s="9">
        <v>193.75200000000001</v>
      </c>
      <c r="E89" s="9">
        <v>131.565</v>
      </c>
      <c r="F89" s="9" t="s">
        <v>10</v>
      </c>
      <c r="G89" s="9">
        <f>E89*85%</f>
        <v>111.83024999999999</v>
      </c>
      <c r="H89" s="9">
        <f t="shared" si="8"/>
        <v>19.734750000000005</v>
      </c>
      <c r="I89" s="10">
        <f t="shared" si="9"/>
        <v>0.85</v>
      </c>
      <c r="J89" s="17">
        <f t="shared" si="10"/>
        <v>21667.334597999998</v>
      </c>
      <c r="K89" s="16">
        <v>0.15</v>
      </c>
      <c r="L89" s="17">
        <f t="shared" si="7"/>
        <v>3823.6472819999999</v>
      </c>
    </row>
    <row r="90" spans="1:12" x14ac:dyDescent="0.25">
      <c r="A90" s="9" t="s">
        <v>50</v>
      </c>
      <c r="B90" s="29" t="s">
        <v>150</v>
      </c>
      <c r="C90" s="9">
        <v>147</v>
      </c>
      <c r="D90" s="9">
        <v>193.75200000000001</v>
      </c>
      <c r="E90" s="9">
        <v>131.565</v>
      </c>
      <c r="F90" s="9" t="s">
        <v>10</v>
      </c>
      <c r="G90" s="9">
        <v>0</v>
      </c>
      <c r="H90" s="9">
        <f t="shared" si="8"/>
        <v>131.565</v>
      </c>
      <c r="I90" s="10">
        <f t="shared" si="9"/>
        <v>0</v>
      </c>
      <c r="J90" s="17">
        <f t="shared" si="10"/>
        <v>0</v>
      </c>
      <c r="K90" s="16"/>
      <c r="L90" s="17">
        <f t="shared" si="7"/>
        <v>0</v>
      </c>
    </row>
    <row r="91" spans="1:12" x14ac:dyDescent="0.25">
      <c r="A91" s="9" t="s">
        <v>18</v>
      </c>
      <c r="B91" s="29" t="s">
        <v>151</v>
      </c>
      <c r="C91" s="9">
        <v>150</v>
      </c>
      <c r="D91" s="9">
        <v>14500</v>
      </c>
      <c r="E91" s="9">
        <v>1</v>
      </c>
      <c r="F91" s="9" t="s">
        <v>12</v>
      </c>
      <c r="G91" s="9">
        <v>1</v>
      </c>
      <c r="H91" s="9">
        <f t="shared" si="8"/>
        <v>0</v>
      </c>
      <c r="I91" s="10">
        <f t="shared" si="9"/>
        <v>1</v>
      </c>
      <c r="J91" s="17">
        <f t="shared" si="10"/>
        <v>14500</v>
      </c>
      <c r="K91" s="16"/>
      <c r="L91" s="17">
        <f t="shared" si="7"/>
        <v>0</v>
      </c>
    </row>
    <row r="92" spans="1:12" x14ac:dyDescent="0.25">
      <c r="A92" s="9" t="s">
        <v>17</v>
      </c>
      <c r="B92" s="29" t="s">
        <v>152</v>
      </c>
      <c r="C92" s="9">
        <v>151</v>
      </c>
      <c r="D92" s="9">
        <v>139.93199999999999</v>
      </c>
      <c r="E92" s="9">
        <v>81.650000000000006</v>
      </c>
      <c r="F92" s="9" t="s">
        <v>10</v>
      </c>
      <c r="G92" s="9">
        <v>81.650000000000006</v>
      </c>
      <c r="H92" s="9">
        <f t="shared" si="8"/>
        <v>0</v>
      </c>
      <c r="I92" s="10">
        <f t="shared" si="9"/>
        <v>1</v>
      </c>
      <c r="J92" s="17">
        <f t="shared" si="10"/>
        <v>11425.4478</v>
      </c>
      <c r="K92" s="16"/>
      <c r="L92" s="17">
        <f t="shared" si="7"/>
        <v>0</v>
      </c>
    </row>
    <row r="93" spans="1:12" x14ac:dyDescent="0.25">
      <c r="A93" s="9" t="s">
        <v>50</v>
      </c>
      <c r="B93" s="29" t="s">
        <v>152</v>
      </c>
      <c r="C93" s="9">
        <v>151</v>
      </c>
      <c r="D93" s="9">
        <v>139.93199999999999</v>
      </c>
      <c r="E93" s="9">
        <v>81.650000000000006</v>
      </c>
      <c r="F93" s="9" t="s">
        <v>10</v>
      </c>
      <c r="G93" s="9">
        <v>0</v>
      </c>
      <c r="H93" s="9">
        <f t="shared" si="8"/>
        <v>81.650000000000006</v>
      </c>
      <c r="I93" s="10">
        <f t="shared" si="9"/>
        <v>0</v>
      </c>
      <c r="J93" s="17">
        <f t="shared" si="10"/>
        <v>0</v>
      </c>
      <c r="K93" s="16"/>
      <c r="L93" s="17">
        <f t="shared" si="7"/>
        <v>0</v>
      </c>
    </row>
    <row r="94" spans="1:12" x14ac:dyDescent="0.25">
      <c r="A94" s="9" t="s">
        <v>17</v>
      </c>
      <c r="B94" s="29" t="s">
        <v>153</v>
      </c>
      <c r="C94" s="9">
        <v>152</v>
      </c>
      <c r="D94" s="9">
        <v>139.93199999999999</v>
      </c>
      <c r="E94" s="9">
        <v>228.24</v>
      </c>
      <c r="F94" s="9" t="s">
        <v>10</v>
      </c>
      <c r="G94" s="9">
        <v>228.24</v>
      </c>
      <c r="H94" s="9">
        <f t="shared" si="8"/>
        <v>0</v>
      </c>
      <c r="I94" s="10">
        <f t="shared" si="9"/>
        <v>1</v>
      </c>
      <c r="J94" s="17">
        <f t="shared" si="10"/>
        <v>31938.079679999999</v>
      </c>
      <c r="K94" s="16"/>
      <c r="L94" s="17">
        <f t="shared" si="7"/>
        <v>0</v>
      </c>
    </row>
    <row r="95" spans="1:12" x14ac:dyDescent="0.25">
      <c r="A95" s="9" t="s">
        <v>50</v>
      </c>
      <c r="B95" s="29" t="s">
        <v>153</v>
      </c>
      <c r="C95" s="9">
        <v>152</v>
      </c>
      <c r="D95" s="9">
        <v>139.93199999999999</v>
      </c>
      <c r="E95" s="9">
        <v>228.24</v>
      </c>
      <c r="F95" s="9" t="s">
        <v>10</v>
      </c>
      <c r="G95" s="9">
        <v>0</v>
      </c>
      <c r="H95" s="9">
        <f t="shared" si="8"/>
        <v>228.24</v>
      </c>
      <c r="I95" s="10">
        <f t="shared" si="9"/>
        <v>0</v>
      </c>
      <c r="J95" s="17">
        <f t="shared" si="10"/>
        <v>0</v>
      </c>
      <c r="K95" s="16"/>
      <c r="L95" s="17">
        <f t="shared" si="7"/>
        <v>0</v>
      </c>
    </row>
    <row r="96" spans="1:12" x14ac:dyDescent="0.25">
      <c r="A96" s="9" t="s">
        <v>17</v>
      </c>
      <c r="B96" s="29" t="s">
        <v>154</v>
      </c>
      <c r="C96" s="9">
        <v>156</v>
      </c>
      <c r="D96" s="9">
        <v>193.75200000000001</v>
      </c>
      <c r="E96" s="9">
        <v>109.17</v>
      </c>
      <c r="F96" s="9" t="s">
        <v>10</v>
      </c>
      <c r="G96" s="9">
        <f>E96*85%</f>
        <v>92.794499999999999</v>
      </c>
      <c r="H96" s="9">
        <f t="shared" si="8"/>
        <v>16.375500000000002</v>
      </c>
      <c r="I96" s="10">
        <f t="shared" si="9"/>
        <v>0.85</v>
      </c>
      <c r="J96" s="17">
        <f t="shared" si="10"/>
        <v>17979.119964000001</v>
      </c>
      <c r="K96" s="16">
        <v>0.15</v>
      </c>
      <c r="L96" s="17">
        <f t="shared" ref="L96:L179" si="11">D96*E96*K96</f>
        <v>3172.7858760000004</v>
      </c>
    </row>
    <row r="97" spans="1:12" x14ac:dyDescent="0.25">
      <c r="A97" s="9" t="s">
        <v>50</v>
      </c>
      <c r="B97" s="29" t="s">
        <v>154</v>
      </c>
      <c r="C97" s="9">
        <v>156</v>
      </c>
      <c r="D97" s="9">
        <v>193.75200000000001</v>
      </c>
      <c r="E97" s="9">
        <v>109.17</v>
      </c>
      <c r="F97" s="9" t="s">
        <v>10</v>
      </c>
      <c r="G97" s="9">
        <v>0</v>
      </c>
      <c r="H97" s="9">
        <f t="shared" si="8"/>
        <v>109.17</v>
      </c>
      <c r="I97" s="10">
        <f t="shared" si="9"/>
        <v>0</v>
      </c>
      <c r="J97" s="17">
        <f t="shared" si="10"/>
        <v>0</v>
      </c>
      <c r="K97" s="16"/>
      <c r="L97" s="17">
        <f t="shared" si="11"/>
        <v>0</v>
      </c>
    </row>
    <row r="98" spans="1:12" x14ac:dyDescent="0.25">
      <c r="A98" s="9" t="s">
        <v>17</v>
      </c>
      <c r="B98" s="29" t="s">
        <v>155</v>
      </c>
      <c r="C98" s="9">
        <v>160</v>
      </c>
      <c r="D98" s="9">
        <v>139.93199999999999</v>
      </c>
      <c r="E98" s="9">
        <v>9.76</v>
      </c>
      <c r="F98" s="9" t="s">
        <v>10</v>
      </c>
      <c r="G98" s="9">
        <f>E98*85%</f>
        <v>8.2959999999999994</v>
      </c>
      <c r="H98" s="9">
        <f t="shared" si="8"/>
        <v>1.4640000000000004</v>
      </c>
      <c r="I98" s="10">
        <f t="shared" si="9"/>
        <v>0.85</v>
      </c>
      <c r="J98" s="17">
        <f t="shared" si="10"/>
        <v>1160.8758719999998</v>
      </c>
      <c r="K98" s="16">
        <v>0.15</v>
      </c>
      <c r="L98" s="17">
        <f t="shared" si="11"/>
        <v>204.86044799999996</v>
      </c>
    </row>
    <row r="99" spans="1:12" x14ac:dyDescent="0.25">
      <c r="A99" s="9" t="s">
        <v>50</v>
      </c>
      <c r="B99" s="29" t="s">
        <v>155</v>
      </c>
      <c r="C99" s="9">
        <v>160</v>
      </c>
      <c r="D99" s="9">
        <v>139.93199999999999</v>
      </c>
      <c r="E99" s="9">
        <v>9.76</v>
      </c>
      <c r="F99" s="9" t="s">
        <v>10</v>
      </c>
      <c r="G99" s="9">
        <v>0</v>
      </c>
      <c r="H99" s="9">
        <f t="shared" si="8"/>
        <v>9.76</v>
      </c>
      <c r="I99" s="10">
        <f t="shared" si="9"/>
        <v>0</v>
      </c>
      <c r="J99" s="17">
        <f t="shared" si="10"/>
        <v>0</v>
      </c>
      <c r="K99" s="16"/>
      <c r="L99" s="17">
        <f t="shared" si="11"/>
        <v>0</v>
      </c>
    </row>
    <row r="100" spans="1:12" x14ac:dyDescent="0.25">
      <c r="A100" s="9" t="s">
        <v>17</v>
      </c>
      <c r="B100" s="29" t="s">
        <v>156</v>
      </c>
      <c r="C100" s="9">
        <v>161</v>
      </c>
      <c r="D100" s="9">
        <v>139.93199999999999</v>
      </c>
      <c r="E100" s="9">
        <v>34.159999999999997</v>
      </c>
      <c r="F100" s="9" t="s">
        <v>10</v>
      </c>
      <c r="G100" s="9">
        <f>E100*85%</f>
        <v>29.035999999999998</v>
      </c>
      <c r="H100" s="9">
        <f t="shared" si="8"/>
        <v>5.1239999999999988</v>
      </c>
      <c r="I100" s="10">
        <f t="shared" si="9"/>
        <v>0.85</v>
      </c>
      <c r="J100" s="17">
        <f t="shared" si="10"/>
        <v>4063.0655519999991</v>
      </c>
      <c r="K100" s="16">
        <v>0.15</v>
      </c>
      <c r="L100" s="17">
        <f t="shared" si="11"/>
        <v>717.01156799999978</v>
      </c>
    </row>
    <row r="101" spans="1:12" x14ac:dyDescent="0.25">
      <c r="A101" s="9" t="s">
        <v>50</v>
      </c>
      <c r="B101" s="29" t="s">
        <v>156</v>
      </c>
      <c r="C101" s="9">
        <v>161</v>
      </c>
      <c r="D101" s="9">
        <v>139.93199999999999</v>
      </c>
      <c r="E101" s="9">
        <v>34.159999999999997</v>
      </c>
      <c r="F101" s="9" t="s">
        <v>10</v>
      </c>
      <c r="G101" s="9">
        <v>0</v>
      </c>
      <c r="H101" s="9">
        <f t="shared" si="8"/>
        <v>34.159999999999997</v>
      </c>
      <c r="I101" s="10">
        <f t="shared" si="9"/>
        <v>0</v>
      </c>
      <c r="J101" s="17">
        <f t="shared" si="10"/>
        <v>0</v>
      </c>
      <c r="K101" s="16"/>
      <c r="L101" s="17">
        <f t="shared" si="11"/>
        <v>0</v>
      </c>
    </row>
    <row r="102" spans="1:12" x14ac:dyDescent="0.25">
      <c r="A102" s="9" t="s">
        <v>17</v>
      </c>
      <c r="B102" s="29" t="s">
        <v>157</v>
      </c>
      <c r="C102" s="9">
        <v>165</v>
      </c>
      <c r="D102" s="9">
        <v>193.75200000000001</v>
      </c>
      <c r="E102" s="9">
        <v>99.15</v>
      </c>
      <c r="F102" s="9" t="s">
        <v>10</v>
      </c>
      <c r="G102" s="9">
        <f>E102*85%</f>
        <v>84.277500000000003</v>
      </c>
      <c r="H102" s="9">
        <f t="shared" si="8"/>
        <v>14.872500000000002</v>
      </c>
      <c r="I102" s="10">
        <f t="shared" si="9"/>
        <v>0.85</v>
      </c>
      <c r="J102" s="17">
        <f t="shared" si="10"/>
        <v>16328.934180000002</v>
      </c>
      <c r="K102" s="16">
        <v>0.15</v>
      </c>
      <c r="L102" s="17">
        <f t="shared" si="11"/>
        <v>2881.5766200000003</v>
      </c>
    </row>
    <row r="103" spans="1:12" x14ac:dyDescent="0.25">
      <c r="A103" s="9" t="s">
        <v>50</v>
      </c>
      <c r="B103" s="29" t="s">
        <v>157</v>
      </c>
      <c r="C103" s="9">
        <v>165</v>
      </c>
      <c r="D103" s="9">
        <v>193.75200000000001</v>
      </c>
      <c r="E103" s="9">
        <v>99.15</v>
      </c>
      <c r="F103" s="9" t="s">
        <v>10</v>
      </c>
      <c r="G103" s="9">
        <v>0</v>
      </c>
      <c r="H103" s="9">
        <f t="shared" si="8"/>
        <v>99.15</v>
      </c>
      <c r="I103" s="10">
        <f t="shared" si="9"/>
        <v>0</v>
      </c>
      <c r="J103" s="17">
        <f t="shared" si="10"/>
        <v>0</v>
      </c>
      <c r="K103" s="16"/>
      <c r="L103" s="17">
        <f t="shared" si="11"/>
        <v>0</v>
      </c>
    </row>
    <row r="104" spans="1:12" x14ac:dyDescent="0.25">
      <c r="A104" s="9" t="s">
        <v>20</v>
      </c>
      <c r="B104" s="29" t="s">
        <v>158</v>
      </c>
      <c r="C104" s="9">
        <v>168</v>
      </c>
      <c r="D104" s="9">
        <v>215.28</v>
      </c>
      <c r="E104" s="9">
        <v>160.9</v>
      </c>
      <c r="F104" s="9" t="s">
        <v>10</v>
      </c>
      <c r="G104" s="9">
        <v>0</v>
      </c>
      <c r="H104" s="9">
        <f t="shared" si="8"/>
        <v>160.9</v>
      </c>
      <c r="I104" s="10">
        <f t="shared" si="9"/>
        <v>0</v>
      </c>
      <c r="J104" s="17">
        <f t="shared" ref="J104:J109" si="12">D104*G104</f>
        <v>0</v>
      </c>
      <c r="K104" s="16">
        <v>1</v>
      </c>
      <c r="L104" s="17">
        <f t="shared" si="11"/>
        <v>34638.552000000003</v>
      </c>
    </row>
    <row r="105" spans="1:12" x14ac:dyDescent="0.25">
      <c r="A105" s="9" t="s">
        <v>20</v>
      </c>
      <c r="B105" s="29" t="s">
        <v>159</v>
      </c>
      <c r="C105" s="9">
        <v>170</v>
      </c>
      <c r="D105" s="9">
        <v>215.28</v>
      </c>
      <c r="E105" s="9">
        <v>15.62</v>
      </c>
      <c r="F105" s="9" t="s">
        <v>10</v>
      </c>
      <c r="G105" s="9">
        <v>0</v>
      </c>
      <c r="H105" s="9">
        <f t="shared" si="8"/>
        <v>15.62</v>
      </c>
      <c r="I105" s="10">
        <f t="shared" si="9"/>
        <v>0</v>
      </c>
      <c r="J105" s="17">
        <f t="shared" si="12"/>
        <v>0</v>
      </c>
      <c r="K105" s="16">
        <v>1</v>
      </c>
      <c r="L105" s="17">
        <f t="shared" si="11"/>
        <v>3362.6735999999996</v>
      </c>
    </row>
    <row r="106" spans="1:12" x14ac:dyDescent="0.25">
      <c r="A106" s="9" t="s">
        <v>20</v>
      </c>
      <c r="B106" s="29" t="s">
        <v>160</v>
      </c>
      <c r="C106" s="9">
        <v>173</v>
      </c>
      <c r="D106" s="9">
        <v>107.64</v>
      </c>
      <c r="E106" s="9">
        <v>44.96</v>
      </c>
      <c r="F106" s="9" t="s">
        <v>10</v>
      </c>
      <c r="G106" s="9">
        <v>0</v>
      </c>
      <c r="H106" s="9">
        <f t="shared" si="8"/>
        <v>44.96</v>
      </c>
      <c r="I106" s="10">
        <f t="shared" si="9"/>
        <v>0</v>
      </c>
      <c r="J106" s="17">
        <f t="shared" si="12"/>
        <v>0</v>
      </c>
      <c r="K106" s="16">
        <v>1</v>
      </c>
      <c r="L106" s="17">
        <f t="shared" si="11"/>
        <v>4839.4944000000005</v>
      </c>
    </row>
    <row r="107" spans="1:12" x14ac:dyDescent="0.25">
      <c r="A107" s="9" t="s">
        <v>20</v>
      </c>
      <c r="B107" s="29" t="s">
        <v>161</v>
      </c>
      <c r="C107" s="9">
        <v>174</v>
      </c>
      <c r="D107" s="9">
        <v>215.28</v>
      </c>
      <c r="E107" s="9">
        <v>107.33</v>
      </c>
      <c r="F107" s="9" t="s">
        <v>10</v>
      </c>
      <c r="G107" s="9">
        <v>0</v>
      </c>
      <c r="H107" s="9">
        <f t="shared" si="8"/>
        <v>107.33</v>
      </c>
      <c r="I107" s="10">
        <f t="shared" si="9"/>
        <v>0</v>
      </c>
      <c r="J107" s="17">
        <f t="shared" si="12"/>
        <v>0</v>
      </c>
      <c r="K107" s="16">
        <v>1</v>
      </c>
      <c r="L107" s="17">
        <f t="shared" si="11"/>
        <v>23106.002400000001</v>
      </c>
    </row>
    <row r="108" spans="1:12" x14ac:dyDescent="0.25">
      <c r="A108" s="9" t="s">
        <v>20</v>
      </c>
      <c r="B108" s="29" t="s">
        <v>162</v>
      </c>
      <c r="C108" s="9">
        <v>178</v>
      </c>
      <c r="D108" s="9">
        <v>107.64</v>
      </c>
      <c r="E108" s="9">
        <v>44.96</v>
      </c>
      <c r="F108" s="9" t="s">
        <v>10</v>
      </c>
      <c r="G108" s="9">
        <v>0</v>
      </c>
      <c r="H108" s="9">
        <f t="shared" si="8"/>
        <v>44.96</v>
      </c>
      <c r="I108" s="10">
        <f t="shared" si="9"/>
        <v>0</v>
      </c>
      <c r="J108" s="17">
        <f t="shared" si="12"/>
        <v>0</v>
      </c>
      <c r="K108" s="16">
        <v>1</v>
      </c>
      <c r="L108" s="17">
        <f t="shared" si="11"/>
        <v>4839.4944000000005</v>
      </c>
    </row>
    <row r="109" spans="1:12" x14ac:dyDescent="0.25">
      <c r="A109" s="9" t="s">
        <v>20</v>
      </c>
      <c r="B109" s="29" t="s">
        <v>163</v>
      </c>
      <c r="C109" s="9">
        <v>180</v>
      </c>
      <c r="D109" s="9">
        <v>200</v>
      </c>
      <c r="E109" s="9">
        <v>17</v>
      </c>
      <c r="F109" s="9" t="s">
        <v>13</v>
      </c>
      <c r="G109" s="9">
        <v>0</v>
      </c>
      <c r="H109" s="9">
        <f t="shared" si="8"/>
        <v>17</v>
      </c>
      <c r="I109" s="10">
        <f t="shared" si="9"/>
        <v>0</v>
      </c>
      <c r="J109" s="17">
        <f t="shared" si="12"/>
        <v>0</v>
      </c>
      <c r="K109" s="16">
        <v>1</v>
      </c>
      <c r="L109" s="17">
        <f t="shared" si="11"/>
        <v>3400</v>
      </c>
    </row>
    <row r="110" spans="1:12" x14ac:dyDescent="0.25">
      <c r="A110" s="9" t="s">
        <v>21</v>
      </c>
      <c r="B110" s="29" t="s">
        <v>164</v>
      </c>
      <c r="C110" s="9">
        <v>183</v>
      </c>
      <c r="D110" s="9">
        <v>215.28</v>
      </c>
      <c r="E110" s="9">
        <v>103.09099999999999</v>
      </c>
      <c r="F110" s="9" t="s">
        <v>10</v>
      </c>
      <c r="G110" s="9">
        <f>E110</f>
        <v>103.09099999999999</v>
      </c>
      <c r="H110" s="9">
        <f t="shared" si="8"/>
        <v>0</v>
      </c>
      <c r="I110" s="10">
        <f t="shared" si="9"/>
        <v>1</v>
      </c>
      <c r="J110" s="17">
        <f t="shared" ref="J110:J117" si="13">D110*G110</f>
        <v>22193.430479999999</v>
      </c>
      <c r="K110" s="16"/>
      <c r="L110" s="17">
        <f t="shared" si="11"/>
        <v>0</v>
      </c>
    </row>
    <row r="111" spans="1:12" x14ac:dyDescent="0.25">
      <c r="A111" s="9" t="s">
        <v>21</v>
      </c>
      <c r="B111" s="29" t="s">
        <v>165</v>
      </c>
      <c r="C111" s="9">
        <v>185</v>
      </c>
      <c r="D111" s="9">
        <v>96.88</v>
      </c>
      <c r="E111" s="9">
        <v>61.966000000000001</v>
      </c>
      <c r="F111" s="9" t="s">
        <v>10</v>
      </c>
      <c r="G111" s="9">
        <f>E111</f>
        <v>61.966000000000001</v>
      </c>
      <c r="H111" s="9">
        <f t="shared" si="8"/>
        <v>0</v>
      </c>
      <c r="I111" s="10">
        <f t="shared" si="9"/>
        <v>1</v>
      </c>
      <c r="J111" s="17">
        <f t="shared" si="13"/>
        <v>6003.2660799999994</v>
      </c>
      <c r="K111" s="16"/>
      <c r="L111" s="17">
        <f t="shared" si="11"/>
        <v>0</v>
      </c>
    </row>
    <row r="112" spans="1:12" x14ac:dyDescent="0.25">
      <c r="A112" s="9" t="s">
        <v>21</v>
      </c>
      <c r="B112" s="29" t="s">
        <v>326</v>
      </c>
      <c r="C112" s="9">
        <v>186</v>
      </c>
      <c r="D112" s="9">
        <v>16.149999999999999</v>
      </c>
      <c r="E112" s="9">
        <v>345.50400000000002</v>
      </c>
      <c r="F112" s="9" t="s">
        <v>10</v>
      </c>
      <c r="G112" s="9">
        <f>E112</f>
        <v>345.50400000000002</v>
      </c>
      <c r="H112" s="9">
        <f t="shared" si="8"/>
        <v>0</v>
      </c>
      <c r="I112" s="10">
        <f t="shared" si="9"/>
        <v>1</v>
      </c>
      <c r="J112" s="17">
        <f t="shared" si="13"/>
        <v>5579.8895999999995</v>
      </c>
      <c r="K112" s="16"/>
      <c r="L112" s="17">
        <f t="shared" si="11"/>
        <v>0</v>
      </c>
    </row>
    <row r="113" spans="1:12" x14ac:dyDescent="0.25">
      <c r="A113" s="9" t="s">
        <v>21</v>
      </c>
      <c r="B113" s="29" t="s">
        <v>327</v>
      </c>
      <c r="C113" s="9">
        <v>190</v>
      </c>
      <c r="D113" s="9">
        <v>32.292000000000002</v>
      </c>
      <c r="E113" s="9">
        <v>345.50400000000002</v>
      </c>
      <c r="F113" s="9" t="s">
        <v>10</v>
      </c>
      <c r="G113" s="9">
        <v>0</v>
      </c>
      <c r="H113" s="9">
        <f t="shared" si="8"/>
        <v>345.50400000000002</v>
      </c>
      <c r="I113" s="10">
        <f t="shared" si="9"/>
        <v>0</v>
      </c>
      <c r="J113" s="17">
        <f t="shared" si="13"/>
        <v>0</v>
      </c>
      <c r="K113" s="16">
        <v>1</v>
      </c>
      <c r="L113" s="17">
        <f t="shared" si="11"/>
        <v>11157.015168000002</v>
      </c>
    </row>
    <row r="114" spans="1:12" x14ac:dyDescent="0.25">
      <c r="A114" s="9" t="s">
        <v>21</v>
      </c>
      <c r="B114" s="29" t="s">
        <v>169</v>
      </c>
      <c r="C114" s="9">
        <v>191</v>
      </c>
      <c r="D114" s="9">
        <v>16.149999999999999</v>
      </c>
      <c r="E114" s="9">
        <v>58.07</v>
      </c>
      <c r="F114" s="9" t="s">
        <v>10</v>
      </c>
      <c r="G114" s="9">
        <f>E114</f>
        <v>58.07</v>
      </c>
      <c r="H114" s="9">
        <f t="shared" si="8"/>
        <v>0</v>
      </c>
      <c r="I114" s="10">
        <f t="shared" si="9"/>
        <v>1</v>
      </c>
      <c r="J114" s="17">
        <f t="shared" si="13"/>
        <v>937.83049999999992</v>
      </c>
      <c r="K114" s="16"/>
      <c r="L114" s="17">
        <f t="shared" si="11"/>
        <v>0</v>
      </c>
    </row>
    <row r="115" spans="1:12" x14ac:dyDescent="0.25">
      <c r="A115" s="9" t="s">
        <v>21</v>
      </c>
      <c r="B115" s="29" t="s">
        <v>170</v>
      </c>
      <c r="C115" s="9">
        <v>192</v>
      </c>
      <c r="D115" s="9">
        <v>48.438000000000002</v>
      </c>
      <c r="E115" s="9">
        <v>524.43299999999999</v>
      </c>
      <c r="F115" s="9" t="s">
        <v>10</v>
      </c>
      <c r="G115" s="9">
        <f>E115</f>
        <v>524.43299999999999</v>
      </c>
      <c r="H115" s="9">
        <f t="shared" si="8"/>
        <v>0</v>
      </c>
      <c r="I115" s="10">
        <f t="shared" si="9"/>
        <v>1</v>
      </c>
      <c r="J115" s="17">
        <f t="shared" si="13"/>
        <v>25402.485654</v>
      </c>
      <c r="K115" s="16"/>
      <c r="L115" s="17">
        <f t="shared" si="11"/>
        <v>0</v>
      </c>
    </row>
    <row r="116" spans="1:12" x14ac:dyDescent="0.25">
      <c r="A116" s="9" t="s">
        <v>21</v>
      </c>
      <c r="B116" s="29" t="s">
        <v>171</v>
      </c>
      <c r="C116" s="9">
        <v>193</v>
      </c>
      <c r="D116" s="9">
        <v>16.149999999999999</v>
      </c>
      <c r="E116" s="9">
        <v>535.5</v>
      </c>
      <c r="F116" s="9" t="s">
        <v>10</v>
      </c>
      <c r="G116" s="9">
        <f>E116</f>
        <v>535.5</v>
      </c>
      <c r="H116" s="9">
        <f t="shared" si="8"/>
        <v>0</v>
      </c>
      <c r="I116" s="10">
        <f t="shared" si="9"/>
        <v>1</v>
      </c>
      <c r="J116" s="17">
        <f t="shared" si="13"/>
        <v>8648.3249999999989</v>
      </c>
      <c r="K116" s="16"/>
      <c r="L116" s="17">
        <f t="shared" si="11"/>
        <v>0</v>
      </c>
    </row>
    <row r="117" spans="1:12" x14ac:dyDescent="0.25">
      <c r="A117" s="9" t="s">
        <v>21</v>
      </c>
      <c r="B117" s="29" t="s">
        <v>172</v>
      </c>
      <c r="C117" s="9">
        <v>194</v>
      </c>
      <c r="D117" s="9">
        <v>26.91</v>
      </c>
      <c r="E117" s="9">
        <v>541.24900000000002</v>
      </c>
      <c r="F117" s="9" t="s">
        <v>10</v>
      </c>
      <c r="G117" s="9">
        <v>0</v>
      </c>
      <c r="H117" s="9">
        <f t="shared" si="8"/>
        <v>541.24900000000002</v>
      </c>
      <c r="I117" s="10">
        <f t="shared" si="9"/>
        <v>0</v>
      </c>
      <c r="J117" s="17">
        <f t="shared" si="13"/>
        <v>0</v>
      </c>
      <c r="K117" s="16">
        <v>1</v>
      </c>
      <c r="L117" s="17">
        <f t="shared" si="11"/>
        <v>14565.01059</v>
      </c>
    </row>
    <row r="118" spans="1:12" x14ac:dyDescent="0.25">
      <c r="A118" s="9" t="s">
        <v>333</v>
      </c>
      <c r="B118" s="29" t="s">
        <v>173</v>
      </c>
      <c r="C118" s="9">
        <v>215</v>
      </c>
      <c r="D118" s="9">
        <v>301.392</v>
      </c>
      <c r="E118" s="9">
        <v>19.14</v>
      </c>
      <c r="F118" s="9" t="s">
        <v>10</v>
      </c>
      <c r="G118" s="9">
        <f>E118*50%</f>
        <v>9.57</v>
      </c>
      <c r="H118" s="9">
        <f t="shared" ref="H118:H139" si="14">E118-G118</f>
        <v>9.57</v>
      </c>
      <c r="I118" s="10">
        <f t="shared" ref="I118:I139" si="15">G118/E118</f>
        <v>0.5</v>
      </c>
      <c r="J118" s="17">
        <f t="shared" ref="J118:J139" si="16">D118*G118</f>
        <v>2884.3214400000002</v>
      </c>
      <c r="K118" s="16">
        <v>0.5</v>
      </c>
      <c r="L118" s="17">
        <f t="shared" ref="L118:L139" si="17">D118*E118*K118</f>
        <v>2884.3214400000002</v>
      </c>
    </row>
    <row r="119" spans="1:12" x14ac:dyDescent="0.25">
      <c r="A119" s="9" t="s">
        <v>333</v>
      </c>
      <c r="B119" s="29" t="s">
        <v>232</v>
      </c>
      <c r="C119" s="9">
        <v>217</v>
      </c>
      <c r="D119" s="9">
        <v>450</v>
      </c>
      <c r="E119" s="9">
        <v>2</v>
      </c>
      <c r="F119" s="9" t="s">
        <v>13</v>
      </c>
      <c r="G119" s="9">
        <v>0</v>
      </c>
      <c r="H119" s="9">
        <f t="shared" si="14"/>
        <v>2</v>
      </c>
      <c r="I119" s="10">
        <f t="shared" si="15"/>
        <v>0</v>
      </c>
      <c r="J119" s="17">
        <f t="shared" si="16"/>
        <v>0</v>
      </c>
      <c r="K119" s="16"/>
      <c r="L119" s="17">
        <f t="shared" si="17"/>
        <v>0</v>
      </c>
    </row>
    <row r="120" spans="1:12" x14ac:dyDescent="0.25">
      <c r="A120" s="9" t="s">
        <v>333</v>
      </c>
      <c r="B120" s="29" t="s">
        <v>174</v>
      </c>
      <c r="C120" s="9">
        <v>218</v>
      </c>
      <c r="D120" s="9">
        <v>350</v>
      </c>
      <c r="E120" s="9">
        <v>18</v>
      </c>
      <c r="F120" s="9" t="s">
        <v>13</v>
      </c>
      <c r="G120" s="9">
        <v>0</v>
      </c>
      <c r="H120" s="9">
        <f t="shared" si="14"/>
        <v>18</v>
      </c>
      <c r="I120" s="10">
        <f t="shared" si="15"/>
        <v>0</v>
      </c>
      <c r="J120" s="17">
        <f t="shared" si="16"/>
        <v>0</v>
      </c>
      <c r="K120" s="16">
        <v>1</v>
      </c>
      <c r="L120" s="17">
        <f t="shared" si="17"/>
        <v>6300</v>
      </c>
    </row>
    <row r="121" spans="1:12" x14ac:dyDescent="0.25">
      <c r="A121" s="9" t="s">
        <v>333</v>
      </c>
      <c r="B121" s="29" t="s">
        <v>175</v>
      </c>
      <c r="C121" s="9">
        <v>219</v>
      </c>
      <c r="D121" s="9">
        <v>82</v>
      </c>
      <c r="E121" s="9">
        <v>40.76</v>
      </c>
      <c r="F121" s="9" t="s">
        <v>19</v>
      </c>
      <c r="G121" s="9">
        <f>E121*50%</f>
        <v>20.38</v>
      </c>
      <c r="H121" s="9">
        <f t="shared" si="14"/>
        <v>20.38</v>
      </c>
      <c r="I121" s="10">
        <f t="shared" si="15"/>
        <v>0.5</v>
      </c>
      <c r="J121" s="17">
        <f t="shared" si="16"/>
        <v>1671.1599999999999</v>
      </c>
      <c r="K121" s="16">
        <v>0.5</v>
      </c>
      <c r="L121" s="17">
        <f t="shared" si="17"/>
        <v>1671.1599999999999</v>
      </c>
    </row>
    <row r="122" spans="1:12" x14ac:dyDescent="0.25">
      <c r="A122" s="9" t="s">
        <v>333</v>
      </c>
      <c r="B122" s="29" t="s">
        <v>176</v>
      </c>
      <c r="C122" s="9">
        <v>220</v>
      </c>
      <c r="D122" s="9">
        <v>32.799999999999997</v>
      </c>
      <c r="E122" s="9">
        <v>122.28</v>
      </c>
      <c r="F122" s="9" t="s">
        <v>19</v>
      </c>
      <c r="G122" s="9">
        <f>E122*50%</f>
        <v>61.14</v>
      </c>
      <c r="H122" s="9">
        <f t="shared" si="14"/>
        <v>61.14</v>
      </c>
      <c r="I122" s="10">
        <f t="shared" si="15"/>
        <v>0.5</v>
      </c>
      <c r="J122" s="17">
        <f t="shared" si="16"/>
        <v>2005.3919999999998</v>
      </c>
      <c r="K122" s="16">
        <v>0.5</v>
      </c>
      <c r="L122" s="17">
        <f t="shared" si="17"/>
        <v>2005.3919999999998</v>
      </c>
    </row>
    <row r="123" spans="1:12" x14ac:dyDescent="0.25">
      <c r="A123" s="9" t="s">
        <v>333</v>
      </c>
      <c r="B123" s="29" t="s">
        <v>177</v>
      </c>
      <c r="C123" s="9">
        <v>221</v>
      </c>
      <c r="D123" s="9">
        <v>131.19999999999999</v>
      </c>
      <c r="E123" s="9">
        <v>29.59</v>
      </c>
      <c r="F123" s="9" t="s">
        <v>19</v>
      </c>
      <c r="G123" s="9">
        <f>E123*50%</f>
        <v>14.795</v>
      </c>
      <c r="H123" s="9">
        <f t="shared" si="14"/>
        <v>14.795</v>
      </c>
      <c r="I123" s="10">
        <f t="shared" si="15"/>
        <v>0.5</v>
      </c>
      <c r="J123" s="17">
        <f t="shared" si="16"/>
        <v>1941.1039999999998</v>
      </c>
      <c r="K123" s="16">
        <v>0.5</v>
      </c>
      <c r="L123" s="17">
        <f t="shared" si="17"/>
        <v>1941.1039999999998</v>
      </c>
    </row>
    <row r="124" spans="1:12" x14ac:dyDescent="0.25">
      <c r="A124" s="9" t="s">
        <v>333</v>
      </c>
      <c r="B124" s="29" t="s">
        <v>179</v>
      </c>
      <c r="C124" s="9">
        <v>224</v>
      </c>
      <c r="D124" s="9">
        <v>183</v>
      </c>
      <c r="E124" s="9">
        <v>48.2</v>
      </c>
      <c r="F124" s="9" t="s">
        <v>10</v>
      </c>
      <c r="G124" s="9">
        <f>E124*100%</f>
        <v>48.2</v>
      </c>
      <c r="H124" s="9">
        <f t="shared" si="14"/>
        <v>0</v>
      </c>
      <c r="I124" s="10">
        <f t="shared" si="15"/>
        <v>1</v>
      </c>
      <c r="J124" s="17">
        <f t="shared" si="16"/>
        <v>8820.6</v>
      </c>
      <c r="K124" s="16"/>
      <c r="L124" s="17">
        <f t="shared" si="17"/>
        <v>0</v>
      </c>
    </row>
    <row r="125" spans="1:12" x14ac:dyDescent="0.25">
      <c r="A125" s="9" t="s">
        <v>333</v>
      </c>
      <c r="B125" s="29" t="s">
        <v>180</v>
      </c>
      <c r="C125" s="9">
        <v>225</v>
      </c>
      <c r="D125" s="9">
        <v>49.2</v>
      </c>
      <c r="E125" s="9">
        <v>49.944000000000003</v>
      </c>
      <c r="F125" s="9" t="s">
        <v>19</v>
      </c>
      <c r="G125" s="9">
        <f>E125*70%</f>
        <v>34.960799999999999</v>
      </c>
      <c r="H125" s="9">
        <f t="shared" si="14"/>
        <v>14.983200000000004</v>
      </c>
      <c r="I125" s="10">
        <f t="shared" si="15"/>
        <v>0.7</v>
      </c>
      <c r="J125" s="17">
        <f t="shared" si="16"/>
        <v>1720.0713600000001</v>
      </c>
      <c r="K125" s="16">
        <f>95%-I125</f>
        <v>0.25</v>
      </c>
      <c r="L125" s="17">
        <f t="shared" si="17"/>
        <v>614.3112000000001</v>
      </c>
    </row>
    <row r="126" spans="1:12" x14ac:dyDescent="0.25">
      <c r="A126" s="9" t="s">
        <v>333</v>
      </c>
      <c r="B126" s="29" t="s">
        <v>181</v>
      </c>
      <c r="C126" s="9">
        <v>226</v>
      </c>
      <c r="D126" s="9">
        <v>183</v>
      </c>
      <c r="E126" s="9">
        <v>49.384</v>
      </c>
      <c r="F126" s="9" t="s">
        <v>10</v>
      </c>
      <c r="G126" s="9">
        <f>E126*100%</f>
        <v>49.384</v>
      </c>
      <c r="H126" s="9">
        <f t="shared" si="14"/>
        <v>0</v>
      </c>
      <c r="I126" s="10">
        <f t="shared" si="15"/>
        <v>1</v>
      </c>
      <c r="J126" s="17">
        <f t="shared" si="16"/>
        <v>9037.2720000000008</v>
      </c>
      <c r="K126" s="16"/>
      <c r="L126" s="17">
        <f t="shared" si="17"/>
        <v>0</v>
      </c>
    </row>
    <row r="127" spans="1:12" x14ac:dyDescent="0.25">
      <c r="A127" s="9" t="s">
        <v>333</v>
      </c>
      <c r="B127" s="29" t="s">
        <v>182</v>
      </c>
      <c r="C127" s="9">
        <v>227</v>
      </c>
      <c r="D127" s="9">
        <v>49.2</v>
      </c>
      <c r="E127" s="9">
        <v>50.11</v>
      </c>
      <c r="F127" s="9" t="s">
        <v>19</v>
      </c>
      <c r="G127" s="9">
        <f>E127*70%</f>
        <v>35.076999999999998</v>
      </c>
      <c r="H127" s="9">
        <f t="shared" si="14"/>
        <v>15.033000000000001</v>
      </c>
      <c r="I127" s="10">
        <f t="shared" si="15"/>
        <v>0.7</v>
      </c>
      <c r="J127" s="17">
        <f t="shared" si="16"/>
        <v>1725.7883999999999</v>
      </c>
      <c r="K127" s="16">
        <f>95%-I127</f>
        <v>0.25</v>
      </c>
      <c r="L127" s="17">
        <f t="shared" si="17"/>
        <v>616.35300000000007</v>
      </c>
    </row>
    <row r="128" spans="1:12" x14ac:dyDescent="0.25">
      <c r="A128" s="9" t="s">
        <v>333</v>
      </c>
      <c r="B128" s="29" t="s">
        <v>183</v>
      </c>
      <c r="C128" s="9">
        <v>228</v>
      </c>
      <c r="D128" s="9">
        <v>183</v>
      </c>
      <c r="E128" s="9">
        <v>4.1500000000000004</v>
      </c>
      <c r="F128" s="9" t="s">
        <v>10</v>
      </c>
      <c r="G128" s="9">
        <v>0</v>
      </c>
      <c r="H128" s="9">
        <f t="shared" si="14"/>
        <v>4.1500000000000004</v>
      </c>
      <c r="I128" s="10">
        <f t="shared" si="15"/>
        <v>0</v>
      </c>
      <c r="J128" s="17">
        <f t="shared" si="16"/>
        <v>0</v>
      </c>
      <c r="K128" s="16">
        <v>1</v>
      </c>
      <c r="L128" s="17">
        <f t="shared" si="17"/>
        <v>759.45</v>
      </c>
    </row>
    <row r="129" spans="1:12" x14ac:dyDescent="0.25">
      <c r="A129" s="9" t="s">
        <v>333</v>
      </c>
      <c r="B129" s="29" t="s">
        <v>184</v>
      </c>
      <c r="C129" s="9">
        <v>229</v>
      </c>
      <c r="D129" s="9">
        <v>49.2</v>
      </c>
      <c r="E129" s="9">
        <v>14.2</v>
      </c>
      <c r="F129" s="9" t="s">
        <v>19</v>
      </c>
      <c r="G129" s="9">
        <v>0</v>
      </c>
      <c r="H129" s="9">
        <f t="shared" si="14"/>
        <v>14.2</v>
      </c>
      <c r="I129" s="10">
        <f t="shared" si="15"/>
        <v>0</v>
      </c>
      <c r="J129" s="17">
        <f t="shared" si="16"/>
        <v>0</v>
      </c>
      <c r="K129" s="16">
        <v>0.95</v>
      </c>
      <c r="L129" s="17">
        <f t="shared" si="17"/>
        <v>663.70799999999997</v>
      </c>
    </row>
    <row r="130" spans="1:12" x14ac:dyDescent="0.25">
      <c r="A130" s="9" t="s">
        <v>333</v>
      </c>
      <c r="B130" s="29" t="s">
        <v>185</v>
      </c>
      <c r="C130" s="9">
        <v>230</v>
      </c>
      <c r="D130" s="9">
        <v>183</v>
      </c>
      <c r="E130" s="9">
        <v>8.92</v>
      </c>
      <c r="F130" s="9" t="s">
        <v>10</v>
      </c>
      <c r="G130" s="9">
        <v>0</v>
      </c>
      <c r="H130" s="9">
        <f t="shared" si="14"/>
        <v>8.92</v>
      </c>
      <c r="I130" s="10">
        <f t="shared" si="15"/>
        <v>0</v>
      </c>
      <c r="J130" s="17">
        <f t="shared" si="16"/>
        <v>0</v>
      </c>
      <c r="K130" s="16"/>
      <c r="L130" s="17">
        <f t="shared" si="17"/>
        <v>0</v>
      </c>
    </row>
    <row r="131" spans="1:12" x14ac:dyDescent="0.25">
      <c r="A131" s="9" t="s">
        <v>333</v>
      </c>
      <c r="B131" s="29" t="s">
        <v>186</v>
      </c>
      <c r="C131" s="9">
        <v>231</v>
      </c>
      <c r="D131" s="9">
        <v>49.2</v>
      </c>
      <c r="E131" s="9">
        <v>19.18</v>
      </c>
      <c r="F131" s="9" t="s">
        <v>19</v>
      </c>
      <c r="G131" s="9">
        <v>0</v>
      </c>
      <c r="H131" s="9">
        <f t="shared" si="14"/>
        <v>19.18</v>
      </c>
      <c r="I131" s="10">
        <f t="shared" si="15"/>
        <v>0</v>
      </c>
      <c r="J131" s="17">
        <f t="shared" si="16"/>
        <v>0</v>
      </c>
      <c r="K131" s="16"/>
      <c r="L131" s="17">
        <f t="shared" si="17"/>
        <v>0</v>
      </c>
    </row>
    <row r="132" spans="1:12" x14ac:dyDescent="0.25">
      <c r="A132" s="9" t="s">
        <v>333</v>
      </c>
      <c r="B132" s="29" t="s">
        <v>187</v>
      </c>
      <c r="C132" s="9">
        <v>232</v>
      </c>
      <c r="D132" s="9">
        <v>183</v>
      </c>
      <c r="E132" s="9">
        <v>7.49</v>
      </c>
      <c r="F132" s="9" t="s">
        <v>10</v>
      </c>
      <c r="G132" s="9">
        <f>E132</f>
        <v>7.49</v>
      </c>
      <c r="H132" s="9">
        <f t="shared" si="14"/>
        <v>0</v>
      </c>
      <c r="I132" s="10">
        <f t="shared" si="15"/>
        <v>1</v>
      </c>
      <c r="J132" s="17">
        <f t="shared" si="16"/>
        <v>1370.67</v>
      </c>
      <c r="K132" s="16"/>
      <c r="L132" s="17">
        <f t="shared" si="17"/>
        <v>0</v>
      </c>
    </row>
    <row r="133" spans="1:12" x14ac:dyDescent="0.25">
      <c r="A133" s="9" t="s">
        <v>333</v>
      </c>
      <c r="B133" s="29" t="s">
        <v>188</v>
      </c>
      <c r="C133" s="9">
        <v>233</v>
      </c>
      <c r="D133" s="9">
        <v>49.2</v>
      </c>
      <c r="E133" s="9">
        <v>10.683999999999999</v>
      </c>
      <c r="F133" s="9" t="s">
        <v>19</v>
      </c>
      <c r="G133" s="9">
        <f>E133</f>
        <v>10.683999999999999</v>
      </c>
      <c r="H133" s="9">
        <f t="shared" si="14"/>
        <v>0</v>
      </c>
      <c r="I133" s="10">
        <f t="shared" si="15"/>
        <v>1</v>
      </c>
      <c r="J133" s="17">
        <f t="shared" si="16"/>
        <v>525.65279999999996</v>
      </c>
      <c r="K133" s="16"/>
      <c r="L133" s="17">
        <f t="shared" si="17"/>
        <v>0</v>
      </c>
    </row>
    <row r="134" spans="1:12" x14ac:dyDescent="0.25">
      <c r="A134" s="9" t="s">
        <v>333</v>
      </c>
      <c r="B134" s="29" t="s">
        <v>189</v>
      </c>
      <c r="C134" s="9">
        <v>234</v>
      </c>
      <c r="D134" s="9">
        <v>183</v>
      </c>
      <c r="E134" s="9">
        <v>13.6</v>
      </c>
      <c r="F134" s="9" t="s">
        <v>10</v>
      </c>
      <c r="G134" s="9">
        <v>0</v>
      </c>
      <c r="H134" s="9">
        <f t="shared" si="14"/>
        <v>13.6</v>
      </c>
      <c r="I134" s="10">
        <f t="shared" si="15"/>
        <v>0</v>
      </c>
      <c r="J134" s="17">
        <f t="shared" si="16"/>
        <v>0</v>
      </c>
      <c r="K134" s="16">
        <v>1</v>
      </c>
      <c r="L134" s="17">
        <f t="shared" si="17"/>
        <v>2488.7999999999997</v>
      </c>
    </row>
    <row r="135" spans="1:12" x14ac:dyDescent="0.25">
      <c r="A135" s="9" t="s">
        <v>333</v>
      </c>
      <c r="B135" s="29" t="s">
        <v>190</v>
      </c>
      <c r="C135" s="9">
        <v>235</v>
      </c>
      <c r="D135" s="9">
        <v>2.5</v>
      </c>
      <c r="E135" s="9">
        <v>1085</v>
      </c>
      <c r="F135" s="9" t="s">
        <v>23</v>
      </c>
      <c r="G135" s="9">
        <f>E135</f>
        <v>1085</v>
      </c>
      <c r="H135" s="9">
        <f t="shared" si="14"/>
        <v>0</v>
      </c>
      <c r="I135" s="10">
        <f t="shared" si="15"/>
        <v>1</v>
      </c>
      <c r="J135" s="17">
        <f t="shared" si="16"/>
        <v>2712.5</v>
      </c>
      <c r="K135" s="16"/>
      <c r="L135" s="17">
        <f t="shared" si="17"/>
        <v>0</v>
      </c>
    </row>
    <row r="136" spans="1:12" x14ac:dyDescent="0.25">
      <c r="A136" s="9" t="s">
        <v>333</v>
      </c>
      <c r="B136" s="29" t="s">
        <v>191</v>
      </c>
      <c r="C136" s="9">
        <v>237</v>
      </c>
      <c r="D136" s="9">
        <v>183</v>
      </c>
      <c r="E136" s="9">
        <v>3.5019999999999998</v>
      </c>
      <c r="F136" s="9" t="s">
        <v>10</v>
      </c>
      <c r="G136" s="9">
        <v>0</v>
      </c>
      <c r="H136" s="9">
        <f t="shared" si="14"/>
        <v>3.5019999999999998</v>
      </c>
      <c r="I136" s="10">
        <f t="shared" si="15"/>
        <v>0</v>
      </c>
      <c r="J136" s="17">
        <f t="shared" si="16"/>
        <v>0</v>
      </c>
      <c r="K136" s="16">
        <v>1</v>
      </c>
      <c r="L136" s="17">
        <f t="shared" si="17"/>
        <v>640.86599999999999</v>
      </c>
    </row>
    <row r="137" spans="1:12" x14ac:dyDescent="0.25">
      <c r="A137" s="9" t="s">
        <v>333</v>
      </c>
      <c r="B137" s="29" t="s">
        <v>192</v>
      </c>
      <c r="C137" s="9">
        <v>238</v>
      </c>
      <c r="D137" s="9">
        <v>183</v>
      </c>
      <c r="E137" s="9">
        <v>13.395</v>
      </c>
      <c r="F137" s="9" t="s">
        <v>10</v>
      </c>
      <c r="G137" s="9">
        <v>0</v>
      </c>
      <c r="H137" s="9">
        <f t="shared" si="14"/>
        <v>13.395</v>
      </c>
      <c r="I137" s="10">
        <f t="shared" si="15"/>
        <v>0</v>
      </c>
      <c r="J137" s="17">
        <f t="shared" si="16"/>
        <v>0</v>
      </c>
      <c r="K137" s="16">
        <v>0.95</v>
      </c>
      <c r="L137" s="17">
        <f t="shared" si="17"/>
        <v>2328.72075</v>
      </c>
    </row>
    <row r="138" spans="1:12" x14ac:dyDescent="0.25">
      <c r="A138" s="9" t="s">
        <v>333</v>
      </c>
      <c r="B138" s="29" t="s">
        <v>193</v>
      </c>
      <c r="C138" s="9">
        <v>239</v>
      </c>
      <c r="D138" s="9">
        <v>183</v>
      </c>
      <c r="E138" s="9">
        <v>7.1479999999999997</v>
      </c>
      <c r="F138" s="9" t="s">
        <v>10</v>
      </c>
      <c r="G138" s="9">
        <v>0</v>
      </c>
      <c r="H138" s="9">
        <f t="shared" si="14"/>
        <v>7.1479999999999997</v>
      </c>
      <c r="I138" s="10">
        <f t="shared" si="15"/>
        <v>0</v>
      </c>
      <c r="J138" s="17">
        <f t="shared" si="16"/>
        <v>0</v>
      </c>
      <c r="K138" s="16">
        <v>1</v>
      </c>
      <c r="L138" s="17">
        <f t="shared" si="17"/>
        <v>1308.0839999999998</v>
      </c>
    </row>
    <row r="139" spans="1:12" x14ac:dyDescent="0.25">
      <c r="A139" s="9" t="s">
        <v>333</v>
      </c>
      <c r="B139" s="29" t="s">
        <v>194</v>
      </c>
      <c r="C139" s="9">
        <v>240</v>
      </c>
      <c r="D139" s="9">
        <v>183</v>
      </c>
      <c r="E139" s="9">
        <v>29.614000000000001</v>
      </c>
      <c r="F139" s="9" t="s">
        <v>10</v>
      </c>
      <c r="G139" s="9">
        <v>0</v>
      </c>
      <c r="H139" s="9">
        <f t="shared" si="14"/>
        <v>29.614000000000001</v>
      </c>
      <c r="I139" s="10">
        <f t="shared" si="15"/>
        <v>0</v>
      </c>
      <c r="J139" s="17">
        <f t="shared" si="16"/>
        <v>0</v>
      </c>
      <c r="K139" s="16">
        <v>0.95</v>
      </c>
      <c r="L139" s="17">
        <f t="shared" si="17"/>
        <v>5148.3939</v>
      </c>
    </row>
    <row r="140" spans="1:12" x14ac:dyDescent="0.25">
      <c r="A140" s="9" t="s">
        <v>18</v>
      </c>
      <c r="B140" s="29" t="s">
        <v>196</v>
      </c>
      <c r="C140" s="9">
        <v>246</v>
      </c>
      <c r="D140" s="9">
        <v>15500</v>
      </c>
      <c r="E140" s="9">
        <v>1</v>
      </c>
      <c r="F140" s="9" t="s">
        <v>12</v>
      </c>
      <c r="G140" s="9">
        <v>0</v>
      </c>
      <c r="H140" s="9">
        <f t="shared" si="8"/>
        <v>1</v>
      </c>
      <c r="I140" s="10">
        <f t="shared" si="9"/>
        <v>0</v>
      </c>
      <c r="J140" s="17">
        <f t="shared" si="10"/>
        <v>0</v>
      </c>
      <c r="K140" s="16">
        <v>1</v>
      </c>
      <c r="L140" s="17">
        <f t="shared" si="11"/>
        <v>15500</v>
      </c>
    </row>
    <row r="141" spans="1:12" x14ac:dyDescent="0.25">
      <c r="A141" s="9" t="s">
        <v>18</v>
      </c>
      <c r="B141" s="29" t="s">
        <v>273</v>
      </c>
      <c r="C141" s="9">
        <v>247</v>
      </c>
      <c r="D141" s="9">
        <v>600</v>
      </c>
      <c r="E141" s="9">
        <v>1</v>
      </c>
      <c r="F141" s="9" t="s">
        <v>13</v>
      </c>
      <c r="G141" s="9">
        <v>0</v>
      </c>
      <c r="H141" s="9">
        <f t="shared" si="8"/>
        <v>1</v>
      </c>
      <c r="I141" s="10">
        <f t="shared" ref="I141" si="18">(G141/E141)</f>
        <v>0</v>
      </c>
      <c r="J141" s="18">
        <f t="shared" si="10"/>
        <v>0</v>
      </c>
      <c r="K141" s="10">
        <v>1</v>
      </c>
      <c r="L141" s="18">
        <f t="shared" si="11"/>
        <v>600</v>
      </c>
    </row>
    <row r="142" spans="1:12" x14ac:dyDescent="0.25">
      <c r="A142" s="9" t="s">
        <v>18</v>
      </c>
      <c r="B142" s="29" t="s">
        <v>197</v>
      </c>
      <c r="C142" s="9">
        <v>248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8"/>
        <v>1</v>
      </c>
      <c r="I142" s="10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24</v>
      </c>
      <c r="B143" s="29" t="s">
        <v>198</v>
      </c>
      <c r="C143" s="9">
        <v>250</v>
      </c>
      <c r="D143" s="9">
        <v>9000</v>
      </c>
      <c r="E143" s="9">
        <v>1</v>
      </c>
      <c r="F143" s="9" t="s">
        <v>12</v>
      </c>
      <c r="G143" s="9">
        <v>0.5</v>
      </c>
      <c r="H143" s="9">
        <f t="shared" si="8"/>
        <v>0.5</v>
      </c>
      <c r="I143" s="10">
        <f t="shared" si="9"/>
        <v>0.5</v>
      </c>
      <c r="J143" s="17">
        <f t="shared" si="10"/>
        <v>4500</v>
      </c>
      <c r="K143" s="16"/>
      <c r="L143" s="17">
        <f t="shared" si="11"/>
        <v>0</v>
      </c>
    </row>
    <row r="144" spans="1:12" x14ac:dyDescent="0.25">
      <c r="A144" s="9" t="s">
        <v>24</v>
      </c>
      <c r="B144" s="29" t="s">
        <v>199</v>
      </c>
      <c r="C144" s="9">
        <v>251</v>
      </c>
      <c r="D144" s="9">
        <v>6000</v>
      </c>
      <c r="E144" s="9">
        <v>1</v>
      </c>
      <c r="F144" s="9" t="s">
        <v>12</v>
      </c>
      <c r="G144" s="9">
        <f>E144</f>
        <v>1</v>
      </c>
      <c r="H144" s="9">
        <f t="shared" si="8"/>
        <v>0</v>
      </c>
      <c r="I144" s="10">
        <f t="shared" si="9"/>
        <v>1</v>
      </c>
      <c r="J144" s="17">
        <f t="shared" si="10"/>
        <v>6000</v>
      </c>
      <c r="K144" s="16"/>
      <c r="L144" s="17">
        <f t="shared" si="11"/>
        <v>0</v>
      </c>
    </row>
    <row r="145" spans="1:12" x14ac:dyDescent="0.25">
      <c r="A145" s="9" t="s">
        <v>24</v>
      </c>
      <c r="B145" s="29" t="s">
        <v>200</v>
      </c>
      <c r="C145" s="9">
        <v>253</v>
      </c>
      <c r="D145" s="9">
        <v>500</v>
      </c>
      <c r="E145" s="9">
        <v>1</v>
      </c>
      <c r="F145" s="9" t="s">
        <v>12</v>
      </c>
      <c r="G145" s="9">
        <v>0</v>
      </c>
      <c r="H145" s="9">
        <f t="shared" si="8"/>
        <v>1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25</v>
      </c>
      <c r="C146" s="9">
        <v>254</v>
      </c>
      <c r="D146" s="9">
        <v>4000</v>
      </c>
      <c r="E146" s="9">
        <v>1</v>
      </c>
      <c r="F146" s="9" t="s">
        <v>12</v>
      </c>
      <c r="G146" s="9">
        <f>E146</f>
        <v>1</v>
      </c>
      <c r="H146" s="9">
        <f t="shared" si="8"/>
        <v>0</v>
      </c>
      <c r="I146" s="10">
        <f t="shared" si="9"/>
        <v>1</v>
      </c>
      <c r="J146" s="17">
        <f t="shared" si="10"/>
        <v>4000</v>
      </c>
      <c r="K146" s="16"/>
      <c r="L146" s="17">
        <f t="shared" si="11"/>
        <v>0</v>
      </c>
    </row>
    <row r="147" spans="1:12" x14ac:dyDescent="0.25">
      <c r="A147" s="9" t="s">
        <v>24</v>
      </c>
      <c r="B147" s="29" t="s">
        <v>201</v>
      </c>
      <c r="C147" s="9">
        <v>255</v>
      </c>
      <c r="D147" s="9">
        <v>6000</v>
      </c>
      <c r="E147" s="9">
        <v>1</v>
      </c>
      <c r="F147" s="9" t="s">
        <v>12</v>
      </c>
      <c r="G147" s="9">
        <v>0</v>
      </c>
      <c r="H147" s="9">
        <f t="shared" si="8"/>
        <v>1</v>
      </c>
      <c r="I147" s="10">
        <f t="shared" si="9"/>
        <v>0</v>
      </c>
      <c r="J147" s="17">
        <f t="shared" si="10"/>
        <v>0</v>
      </c>
      <c r="K147" s="16"/>
      <c r="L147" s="17">
        <f t="shared" si="11"/>
        <v>0</v>
      </c>
    </row>
    <row r="148" spans="1:12" x14ac:dyDescent="0.25">
      <c r="A148" s="9" t="s">
        <v>24</v>
      </c>
      <c r="B148" s="29" t="s">
        <v>202</v>
      </c>
      <c r="C148" s="9">
        <v>257</v>
      </c>
      <c r="D148" s="9">
        <v>1800</v>
      </c>
      <c r="E148" s="9">
        <v>1</v>
      </c>
      <c r="F148" s="9" t="s">
        <v>12</v>
      </c>
      <c r="G148" s="9">
        <v>0</v>
      </c>
      <c r="H148" s="9">
        <f t="shared" si="8"/>
        <v>1</v>
      </c>
      <c r="I148" s="10">
        <f t="shared" si="9"/>
        <v>0</v>
      </c>
      <c r="J148" s="17">
        <f t="shared" si="10"/>
        <v>0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203</v>
      </c>
      <c r="C149" s="9">
        <v>258</v>
      </c>
      <c r="D149" s="9">
        <v>2000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29</v>
      </c>
      <c r="B150" s="29" t="s">
        <v>210</v>
      </c>
      <c r="C150" s="9">
        <v>272</v>
      </c>
      <c r="D150" s="9">
        <v>12000</v>
      </c>
      <c r="E150" s="9">
        <v>1</v>
      </c>
      <c r="F150" s="9" t="s">
        <v>12</v>
      </c>
      <c r="G150" s="9">
        <f>E150</f>
        <v>1</v>
      </c>
      <c r="H150" s="9">
        <f t="shared" si="8"/>
        <v>0</v>
      </c>
      <c r="I150" s="10">
        <f t="shared" si="9"/>
        <v>1</v>
      </c>
      <c r="J150" s="17">
        <f t="shared" ref="J150:J151" si="19">D150*G150</f>
        <v>12000</v>
      </c>
      <c r="K150" s="16"/>
      <c r="L150" s="17">
        <f t="shared" si="11"/>
        <v>0</v>
      </c>
    </row>
    <row r="151" spans="1:12" x14ac:dyDescent="0.25">
      <c r="A151" s="9" t="s">
        <v>17</v>
      </c>
      <c r="B151" s="29" t="s">
        <v>211</v>
      </c>
      <c r="C151" s="9">
        <v>274</v>
      </c>
      <c r="D151" s="9">
        <v>350</v>
      </c>
      <c r="E151" s="9">
        <v>1</v>
      </c>
      <c r="F151" s="9" t="s">
        <v>12</v>
      </c>
      <c r="G151" s="9">
        <v>0</v>
      </c>
      <c r="H151" s="9">
        <f t="shared" si="8"/>
        <v>1</v>
      </c>
      <c r="I151" s="10">
        <f t="shared" si="9"/>
        <v>0</v>
      </c>
      <c r="J151" s="17">
        <f t="shared" si="19"/>
        <v>0</v>
      </c>
      <c r="K151" s="16">
        <v>1</v>
      </c>
      <c r="L151" s="17">
        <f t="shared" si="11"/>
        <v>350</v>
      </c>
    </row>
    <row r="152" spans="1:12" x14ac:dyDescent="0.25">
      <c r="A152" s="9" t="s">
        <v>17</v>
      </c>
      <c r="B152" s="29" t="s">
        <v>213</v>
      </c>
      <c r="C152" s="9">
        <v>276</v>
      </c>
      <c r="D152" s="9">
        <v>750</v>
      </c>
      <c r="E152" s="9">
        <v>1</v>
      </c>
      <c r="F152" s="9" t="s">
        <v>13</v>
      </c>
      <c r="G152" s="9">
        <f>E152</f>
        <v>1</v>
      </c>
      <c r="H152" s="9">
        <f t="shared" si="8"/>
        <v>0</v>
      </c>
      <c r="I152" s="10">
        <f t="shared" si="9"/>
        <v>1</v>
      </c>
      <c r="J152" s="17">
        <f t="shared" ref="J152" si="20">D152*G152</f>
        <v>750</v>
      </c>
      <c r="K152" s="16"/>
      <c r="L152" s="17">
        <f t="shared" si="11"/>
        <v>0</v>
      </c>
    </row>
    <row r="153" spans="1:12" x14ac:dyDescent="0.25">
      <c r="A153" s="9" t="s">
        <v>30</v>
      </c>
      <c r="B153" s="29" t="s">
        <v>214</v>
      </c>
      <c r="C153" s="9">
        <v>277</v>
      </c>
      <c r="D153" s="9">
        <v>34</v>
      </c>
      <c r="E153" s="9">
        <v>76.528999999999996</v>
      </c>
      <c r="F153" s="9" t="s">
        <v>31</v>
      </c>
      <c r="G153" s="9">
        <v>0</v>
      </c>
      <c r="H153" s="9">
        <f t="shared" si="8"/>
        <v>76.528999999999996</v>
      </c>
      <c r="I153" s="10">
        <f t="shared" si="9"/>
        <v>0</v>
      </c>
      <c r="J153" s="17">
        <f t="shared" si="10"/>
        <v>0</v>
      </c>
      <c r="K153" s="16">
        <v>1</v>
      </c>
      <c r="L153" s="17">
        <f t="shared" si="11"/>
        <v>2601.9859999999999</v>
      </c>
    </row>
    <row r="154" spans="1:12" x14ac:dyDescent="0.25">
      <c r="A154" s="9" t="s">
        <v>30</v>
      </c>
      <c r="B154" s="29" t="s">
        <v>215</v>
      </c>
      <c r="C154" s="9">
        <v>278</v>
      </c>
      <c r="D154" s="9">
        <v>77</v>
      </c>
      <c r="E154" s="9">
        <v>29.302600000000002</v>
      </c>
      <c r="F154" s="9" t="s">
        <v>31</v>
      </c>
      <c r="G154" s="9">
        <v>29.3</v>
      </c>
      <c r="H154" s="9">
        <f t="shared" si="8"/>
        <v>2.6000000000010459E-3</v>
      </c>
      <c r="I154" s="10">
        <f t="shared" si="9"/>
        <v>0.99991127067222696</v>
      </c>
      <c r="J154" s="17">
        <f t="shared" si="10"/>
        <v>2256.1</v>
      </c>
      <c r="K154" s="16"/>
      <c r="L154" s="17">
        <f t="shared" si="11"/>
        <v>0</v>
      </c>
    </row>
    <row r="155" spans="1:12" x14ac:dyDescent="0.25">
      <c r="A155" s="9" t="s">
        <v>30</v>
      </c>
      <c r="B155" s="29" t="s">
        <v>216</v>
      </c>
      <c r="C155" s="9">
        <v>279</v>
      </c>
      <c r="D155" s="9">
        <v>23</v>
      </c>
      <c r="E155" s="9">
        <v>66</v>
      </c>
      <c r="F155" s="9" t="s">
        <v>23</v>
      </c>
      <c r="G155" s="9">
        <v>0</v>
      </c>
      <c r="H155" s="9">
        <f t="shared" si="8"/>
        <v>66</v>
      </c>
      <c r="I155" s="10">
        <f t="shared" si="9"/>
        <v>0</v>
      </c>
      <c r="J155" s="17">
        <f t="shared" si="10"/>
        <v>0</v>
      </c>
      <c r="K155" s="16">
        <v>1</v>
      </c>
      <c r="L155" s="17">
        <f t="shared" si="11"/>
        <v>1518</v>
      </c>
    </row>
    <row r="156" spans="1:12" x14ac:dyDescent="0.25">
      <c r="A156" s="9" t="s">
        <v>30</v>
      </c>
      <c r="B156" s="29" t="s">
        <v>217</v>
      </c>
      <c r="C156" s="9">
        <v>280</v>
      </c>
      <c r="D156" s="9">
        <v>151</v>
      </c>
      <c r="E156" s="9">
        <v>17.375499999999999</v>
      </c>
      <c r="F156" s="9" t="s">
        <v>31</v>
      </c>
      <c r="G156" s="9">
        <v>0</v>
      </c>
      <c r="H156" s="9">
        <f t="shared" si="8"/>
        <v>17.375499999999999</v>
      </c>
      <c r="I156" s="10">
        <f t="shared" si="9"/>
        <v>0</v>
      </c>
      <c r="J156" s="17">
        <f t="shared" si="10"/>
        <v>0</v>
      </c>
      <c r="K156" s="16">
        <v>1</v>
      </c>
      <c r="L156" s="17">
        <f t="shared" si="11"/>
        <v>2623.7004999999999</v>
      </c>
    </row>
    <row r="157" spans="1:12" x14ac:dyDescent="0.25">
      <c r="A157" s="9" t="s">
        <v>21</v>
      </c>
      <c r="B157" s="29" t="s">
        <v>219</v>
      </c>
      <c r="C157" s="9">
        <v>283</v>
      </c>
      <c r="D157" s="9">
        <v>400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36</v>
      </c>
      <c r="B158" s="29" t="s">
        <v>235</v>
      </c>
      <c r="C158" s="9">
        <v>316</v>
      </c>
      <c r="D158" s="9">
        <v>4000</v>
      </c>
      <c r="E158" s="9">
        <v>1</v>
      </c>
      <c r="F158" s="9" t="s">
        <v>12</v>
      </c>
      <c r="G158" s="9">
        <v>0</v>
      </c>
      <c r="H158" s="9">
        <f t="shared" si="8"/>
        <v>1</v>
      </c>
      <c r="I158" s="10">
        <f t="shared" si="9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29</v>
      </c>
      <c r="B159" s="29" t="s">
        <v>428</v>
      </c>
      <c r="C159" s="9">
        <v>396</v>
      </c>
      <c r="D159" s="9">
        <v>7000</v>
      </c>
      <c r="E159" s="9">
        <v>1</v>
      </c>
      <c r="F159" s="9" t="s">
        <v>12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0"/>
        <v>7000</v>
      </c>
      <c r="K159" s="16"/>
      <c r="L159" s="17">
        <f t="shared" si="11"/>
        <v>0</v>
      </c>
    </row>
    <row r="160" spans="1:12" x14ac:dyDescent="0.25">
      <c r="A160" s="9" t="s">
        <v>24</v>
      </c>
      <c r="B160" s="29" t="s">
        <v>224</v>
      </c>
      <c r="C160" s="9">
        <v>401</v>
      </c>
      <c r="D160" s="9">
        <v>1000</v>
      </c>
      <c r="E160" s="9">
        <v>1</v>
      </c>
      <c r="F160" s="9" t="s">
        <v>12</v>
      </c>
      <c r="G160" s="9">
        <f>E160</f>
        <v>1</v>
      </c>
      <c r="H160" s="9">
        <f t="shared" si="8"/>
        <v>0</v>
      </c>
      <c r="I160" s="10">
        <f t="shared" si="9"/>
        <v>1</v>
      </c>
      <c r="J160" s="17">
        <f t="shared" si="10"/>
        <v>1000</v>
      </c>
      <c r="K160" s="16"/>
      <c r="L160" s="17">
        <f t="shared" si="11"/>
        <v>0</v>
      </c>
    </row>
    <row r="161" spans="1:15" x14ac:dyDescent="0.25">
      <c r="A161" s="9" t="s">
        <v>24</v>
      </c>
      <c r="B161" s="29" t="s">
        <v>225</v>
      </c>
      <c r="C161" s="9">
        <v>402</v>
      </c>
      <c r="D161" s="9">
        <v>2000</v>
      </c>
      <c r="E161" s="9">
        <v>1</v>
      </c>
      <c r="F161" s="9" t="s">
        <v>12</v>
      </c>
      <c r="G161" s="9">
        <f>E161</f>
        <v>1</v>
      </c>
      <c r="H161" s="9">
        <f t="shared" si="8"/>
        <v>0</v>
      </c>
      <c r="I161" s="10">
        <f t="shared" si="9"/>
        <v>1</v>
      </c>
      <c r="J161" s="17">
        <f t="shared" si="10"/>
        <v>2000</v>
      </c>
      <c r="K161" s="16"/>
      <c r="L161" s="17">
        <f t="shared" si="11"/>
        <v>0</v>
      </c>
    </row>
    <row r="162" spans="1:15" x14ac:dyDescent="0.25">
      <c r="A162" s="9" t="s">
        <v>24</v>
      </c>
      <c r="B162" s="29" t="s">
        <v>226</v>
      </c>
      <c r="C162" s="9">
        <v>403</v>
      </c>
      <c r="D162" s="9">
        <v>2000</v>
      </c>
      <c r="E162" s="9">
        <v>1</v>
      </c>
      <c r="F162" s="9" t="s">
        <v>12</v>
      </c>
      <c r="G162" s="9">
        <v>0</v>
      </c>
      <c r="H162" s="9">
        <f t="shared" si="8"/>
        <v>1</v>
      </c>
      <c r="I162" s="10">
        <f t="shared" si="9"/>
        <v>0</v>
      </c>
      <c r="J162" s="17">
        <f t="shared" si="10"/>
        <v>0</v>
      </c>
      <c r="K162" s="16"/>
      <c r="L162" s="17">
        <f t="shared" si="11"/>
        <v>0</v>
      </c>
    </row>
    <row r="163" spans="1:15" x14ac:dyDescent="0.25">
      <c r="A163" s="9" t="s">
        <v>24</v>
      </c>
      <c r="B163" s="29" t="s">
        <v>227</v>
      </c>
      <c r="C163" s="9">
        <v>404</v>
      </c>
      <c r="D163" s="9">
        <v>1000</v>
      </c>
      <c r="E163" s="9">
        <v>1</v>
      </c>
      <c r="F163" s="9" t="s">
        <v>12</v>
      </c>
      <c r="G163" s="9">
        <v>0</v>
      </c>
      <c r="H163" s="9">
        <f t="shared" si="8"/>
        <v>1</v>
      </c>
      <c r="I163" s="10">
        <f t="shared" si="9"/>
        <v>0</v>
      </c>
      <c r="J163" s="17">
        <f t="shared" si="10"/>
        <v>0</v>
      </c>
      <c r="K163" s="16"/>
      <c r="L163" s="17">
        <f t="shared" si="11"/>
        <v>0</v>
      </c>
      <c r="O163" s="6"/>
    </row>
    <row r="164" spans="1:15" x14ac:dyDescent="0.25">
      <c r="A164" s="9" t="s">
        <v>24</v>
      </c>
      <c r="B164" s="29" t="s">
        <v>228</v>
      </c>
      <c r="C164" s="9">
        <v>405</v>
      </c>
      <c r="D164" s="9">
        <v>3000</v>
      </c>
      <c r="E164" s="9">
        <v>1</v>
      </c>
      <c r="F164" s="9" t="s">
        <v>12</v>
      </c>
      <c r="G164" s="9">
        <v>0</v>
      </c>
      <c r="H164" s="9">
        <f t="shared" si="8"/>
        <v>1</v>
      </c>
      <c r="I164" s="10">
        <f t="shared" si="9"/>
        <v>0</v>
      </c>
      <c r="J164" s="17">
        <f t="shared" si="10"/>
        <v>0</v>
      </c>
      <c r="K164" s="16"/>
      <c r="L164" s="17">
        <f t="shared" si="11"/>
        <v>0</v>
      </c>
    </row>
    <row r="165" spans="1:15" x14ac:dyDescent="0.25">
      <c r="A165" s="9" t="s">
        <v>21</v>
      </c>
      <c r="B165" s="29" t="s">
        <v>421</v>
      </c>
      <c r="C165" s="9">
        <v>490</v>
      </c>
      <c r="D165" s="9">
        <v>91.494</v>
      </c>
      <c r="E165" s="9">
        <v>86.224000000000004</v>
      </c>
      <c r="F165" s="9" t="s">
        <v>10</v>
      </c>
      <c r="G165" s="9">
        <f>E165*67%</f>
        <v>57.770080000000007</v>
      </c>
      <c r="H165" s="9">
        <f t="shared" si="8"/>
        <v>28.453919999999997</v>
      </c>
      <c r="I165" s="10">
        <f t="shared" si="9"/>
        <v>0.67</v>
      </c>
      <c r="J165" s="17">
        <f t="shared" ref="J165:J166" si="21">D165*G165</f>
        <v>5285.6156995200008</v>
      </c>
      <c r="K165" s="16">
        <f>100%-I165</f>
        <v>0.32999999999999996</v>
      </c>
      <c r="L165" s="17">
        <f t="shared" si="11"/>
        <v>2603.3629564799999</v>
      </c>
    </row>
    <row r="166" spans="1:15" x14ac:dyDescent="0.25">
      <c r="A166" s="9" t="s">
        <v>21</v>
      </c>
      <c r="B166" s="29" t="s">
        <v>422</v>
      </c>
      <c r="C166" s="9">
        <v>491</v>
      </c>
      <c r="D166" s="9">
        <v>48.438000000000002</v>
      </c>
      <c r="E166" s="9">
        <v>10.25</v>
      </c>
      <c r="F166" s="9" t="s">
        <v>10</v>
      </c>
      <c r="G166" s="9">
        <f>E166*33%</f>
        <v>3.3825000000000003</v>
      </c>
      <c r="H166" s="9">
        <f t="shared" si="8"/>
        <v>6.8674999999999997</v>
      </c>
      <c r="I166" s="10">
        <f t="shared" si="9"/>
        <v>0.33</v>
      </c>
      <c r="J166" s="17">
        <f t="shared" si="21"/>
        <v>163.84153500000002</v>
      </c>
      <c r="K166" s="16">
        <f>100%-I166</f>
        <v>0.66999999999999993</v>
      </c>
      <c r="L166" s="17">
        <f t="shared" si="11"/>
        <v>332.647965</v>
      </c>
    </row>
    <row r="167" spans="1:15" x14ac:dyDescent="0.25">
      <c r="A167" s="9" t="s">
        <v>29</v>
      </c>
      <c r="B167" s="29" t="s">
        <v>344</v>
      </c>
      <c r="C167" s="9">
        <v>493</v>
      </c>
      <c r="D167" s="9">
        <v>225</v>
      </c>
      <c r="E167" s="9">
        <v>4.3490000000000002</v>
      </c>
      <c r="F167" s="9" t="s">
        <v>14</v>
      </c>
      <c r="G167" s="9">
        <f>E167</f>
        <v>4.3490000000000002</v>
      </c>
      <c r="H167" s="9">
        <f t="shared" si="8"/>
        <v>0</v>
      </c>
      <c r="I167" s="10">
        <f t="shared" si="9"/>
        <v>1</v>
      </c>
      <c r="J167" s="17">
        <f t="shared" si="10"/>
        <v>978.52500000000009</v>
      </c>
      <c r="K167" s="16"/>
      <c r="L167" s="17">
        <f t="shared" si="11"/>
        <v>0</v>
      </c>
    </row>
    <row r="168" spans="1:15" x14ac:dyDescent="0.25">
      <c r="A168" s="9" t="s">
        <v>29</v>
      </c>
      <c r="B168" s="29" t="s">
        <v>345</v>
      </c>
      <c r="C168" s="9">
        <v>494</v>
      </c>
      <c r="D168" s="9">
        <v>2000</v>
      </c>
      <c r="E168" s="9">
        <v>1.6</v>
      </c>
      <c r="F168" s="9" t="s">
        <v>14</v>
      </c>
      <c r="G168" s="9">
        <v>1.6</v>
      </c>
      <c r="H168" s="9">
        <f t="shared" si="8"/>
        <v>0</v>
      </c>
      <c r="I168" s="10">
        <f t="shared" si="9"/>
        <v>1</v>
      </c>
      <c r="J168" s="17">
        <f t="shared" si="10"/>
        <v>3200</v>
      </c>
      <c r="K168" s="16"/>
      <c r="L168" s="17">
        <f t="shared" si="11"/>
        <v>0</v>
      </c>
    </row>
    <row r="169" spans="1:15" x14ac:dyDescent="0.25">
      <c r="A169" s="9" t="s">
        <v>29</v>
      </c>
      <c r="B169" s="29" t="s">
        <v>346</v>
      </c>
      <c r="C169" s="9">
        <v>495</v>
      </c>
      <c r="D169" s="9">
        <v>50</v>
      </c>
      <c r="E169" s="9">
        <v>5</v>
      </c>
      <c r="F169" s="9" t="s">
        <v>13</v>
      </c>
      <c r="G169" s="9">
        <v>5</v>
      </c>
      <c r="H169" s="9">
        <f t="shared" si="8"/>
        <v>0</v>
      </c>
      <c r="I169" s="10">
        <f t="shared" si="9"/>
        <v>1</v>
      </c>
      <c r="J169" s="17">
        <f t="shared" si="10"/>
        <v>250</v>
      </c>
      <c r="K169" s="16"/>
      <c r="L169" s="17">
        <f t="shared" si="11"/>
        <v>0</v>
      </c>
    </row>
    <row r="170" spans="1:15" x14ac:dyDescent="0.25">
      <c r="A170" s="9" t="s">
        <v>66</v>
      </c>
      <c r="B170" s="29" t="s">
        <v>360</v>
      </c>
      <c r="C170" s="9">
        <v>496</v>
      </c>
      <c r="D170" s="9">
        <v>322.92</v>
      </c>
      <c r="E170" s="9">
        <v>41.887</v>
      </c>
      <c r="F170" s="9" t="s">
        <v>10</v>
      </c>
      <c r="G170" s="9">
        <f>E170</f>
        <v>41.887</v>
      </c>
      <c r="H170" s="9">
        <f t="shared" si="8"/>
        <v>0</v>
      </c>
      <c r="I170" s="10">
        <f t="shared" si="9"/>
        <v>1</v>
      </c>
      <c r="J170" s="17">
        <f t="shared" si="10"/>
        <v>13526.15004</v>
      </c>
      <c r="K170" s="16"/>
      <c r="L170" s="17">
        <f t="shared" si="11"/>
        <v>0</v>
      </c>
    </row>
    <row r="171" spans="1:15" x14ac:dyDescent="0.25">
      <c r="A171" s="9" t="s">
        <v>66</v>
      </c>
      <c r="B171" s="29" t="s">
        <v>361</v>
      </c>
      <c r="C171" s="9">
        <v>497</v>
      </c>
      <c r="D171" s="9">
        <v>322.92</v>
      </c>
      <c r="E171" s="9">
        <v>3.62</v>
      </c>
      <c r="F171" s="9" t="s">
        <v>10</v>
      </c>
      <c r="G171" s="9">
        <v>0</v>
      </c>
      <c r="H171" s="9">
        <f t="shared" si="8"/>
        <v>3.62</v>
      </c>
      <c r="I171" s="10">
        <f t="shared" si="9"/>
        <v>0</v>
      </c>
      <c r="J171" s="17">
        <f t="shared" si="10"/>
        <v>0</v>
      </c>
      <c r="K171" s="16"/>
      <c r="L171" s="17">
        <f t="shared" si="11"/>
        <v>0</v>
      </c>
    </row>
    <row r="172" spans="1:15" x14ac:dyDescent="0.25">
      <c r="A172" s="9" t="s">
        <v>66</v>
      </c>
      <c r="B172" s="29" t="s">
        <v>362</v>
      </c>
      <c r="C172" s="9">
        <v>498</v>
      </c>
      <c r="D172" s="9">
        <v>322.92</v>
      </c>
      <c r="E172" s="9">
        <v>16.5</v>
      </c>
      <c r="F172" s="9" t="s">
        <v>10</v>
      </c>
      <c r="G172" s="9">
        <v>16.5</v>
      </c>
      <c r="H172" s="9">
        <f t="shared" si="8"/>
        <v>0</v>
      </c>
      <c r="I172" s="10">
        <f t="shared" si="9"/>
        <v>1</v>
      </c>
      <c r="J172" s="17">
        <f t="shared" si="10"/>
        <v>5328.18</v>
      </c>
      <c r="K172" s="16"/>
      <c r="L172" s="17">
        <f t="shared" si="11"/>
        <v>0</v>
      </c>
    </row>
    <row r="173" spans="1:15" x14ac:dyDescent="0.25">
      <c r="A173" s="9" t="s">
        <v>17</v>
      </c>
      <c r="B173" s="29" t="s">
        <v>364</v>
      </c>
      <c r="C173" s="9">
        <v>500</v>
      </c>
      <c r="D173" s="9">
        <v>139.93199999999999</v>
      </c>
      <c r="E173" s="9">
        <v>30.242999999999999</v>
      </c>
      <c r="F173" s="9" t="s">
        <v>10</v>
      </c>
      <c r="G173" s="9">
        <f>E173*85%</f>
        <v>25.706549999999996</v>
      </c>
      <c r="H173" s="9">
        <f t="shared" si="8"/>
        <v>4.5364500000000021</v>
      </c>
      <c r="I173" s="10">
        <f t="shared" si="9"/>
        <v>0.85</v>
      </c>
      <c r="J173" s="17">
        <f t="shared" si="10"/>
        <v>3597.1689545999989</v>
      </c>
      <c r="K173" s="16">
        <v>0.15</v>
      </c>
      <c r="L173" s="17">
        <f t="shared" si="11"/>
        <v>634.79452139999978</v>
      </c>
    </row>
    <row r="174" spans="1:15" x14ac:dyDescent="0.25">
      <c r="A174" s="9" t="s">
        <v>17</v>
      </c>
      <c r="B174" s="29" t="s">
        <v>365</v>
      </c>
      <c r="C174" s="9">
        <v>501</v>
      </c>
      <c r="D174" s="9">
        <v>193.75200000000001</v>
      </c>
      <c r="E174" s="9">
        <v>24.786000000000001</v>
      </c>
      <c r="F174" s="9" t="s">
        <v>10</v>
      </c>
      <c r="G174" s="9">
        <v>0</v>
      </c>
      <c r="H174" s="9">
        <f t="shared" si="8"/>
        <v>24.786000000000001</v>
      </c>
      <c r="I174" s="10">
        <f t="shared" si="9"/>
        <v>0</v>
      </c>
      <c r="J174" s="17">
        <f t="shared" si="10"/>
        <v>0</v>
      </c>
      <c r="K174" s="16">
        <v>1</v>
      </c>
      <c r="L174" s="17">
        <f t="shared" si="11"/>
        <v>4802.3370720000003</v>
      </c>
    </row>
    <row r="175" spans="1:15" x14ac:dyDescent="0.25">
      <c r="A175" s="9" t="s">
        <v>17</v>
      </c>
      <c r="B175" s="29" t="s">
        <v>366</v>
      </c>
      <c r="C175" s="9">
        <v>502</v>
      </c>
      <c r="D175" s="9">
        <v>193.75200000000001</v>
      </c>
      <c r="E175" s="9">
        <v>3.4079999999999999</v>
      </c>
      <c r="F175" s="9" t="s">
        <v>10</v>
      </c>
      <c r="G175" s="9">
        <f>E175*85%</f>
        <v>2.8967999999999998</v>
      </c>
      <c r="H175" s="9">
        <f t="shared" si="8"/>
        <v>0.5112000000000001</v>
      </c>
      <c r="I175" s="10">
        <f t="shared" si="9"/>
        <v>0.85</v>
      </c>
      <c r="J175" s="17">
        <f t="shared" si="10"/>
        <v>561.26079360000006</v>
      </c>
      <c r="K175" s="16">
        <v>0.15</v>
      </c>
      <c r="L175" s="17">
        <f t="shared" si="11"/>
        <v>99.046022399999998</v>
      </c>
    </row>
    <row r="176" spans="1:15" x14ac:dyDescent="0.25">
      <c r="A176" s="9" t="s">
        <v>9</v>
      </c>
      <c r="B176" s="29" t="s">
        <v>347</v>
      </c>
      <c r="C176" s="9">
        <v>510</v>
      </c>
      <c r="D176" s="9">
        <v>7500</v>
      </c>
      <c r="E176" s="9">
        <v>0.35613099999999998</v>
      </c>
      <c r="F176" s="9" t="s">
        <v>16</v>
      </c>
      <c r="G176" s="9">
        <f>E176</f>
        <v>0.35613099999999998</v>
      </c>
      <c r="H176" s="9">
        <f t="shared" si="8"/>
        <v>0</v>
      </c>
      <c r="I176" s="10">
        <f t="shared" si="9"/>
        <v>1</v>
      </c>
      <c r="J176" s="17">
        <f t="shared" si="10"/>
        <v>2670.9824999999996</v>
      </c>
      <c r="K176" s="16"/>
      <c r="L176" s="17">
        <f t="shared" si="11"/>
        <v>0</v>
      </c>
    </row>
    <row r="177" spans="1:12" x14ac:dyDescent="0.25">
      <c r="A177" s="9" t="s">
        <v>9</v>
      </c>
      <c r="B177" s="29" t="s">
        <v>348</v>
      </c>
      <c r="C177" s="9">
        <v>511</v>
      </c>
      <c r="D177" s="9">
        <v>7500</v>
      </c>
      <c r="E177" s="9">
        <v>0.26878200000000002</v>
      </c>
      <c r="F177" s="9" t="s">
        <v>16</v>
      </c>
      <c r="G177" s="9">
        <f>E177</f>
        <v>0.26878200000000002</v>
      </c>
      <c r="H177" s="9">
        <f t="shared" si="8"/>
        <v>0</v>
      </c>
      <c r="I177" s="10">
        <f t="shared" si="9"/>
        <v>1</v>
      </c>
      <c r="J177" s="17">
        <f t="shared" si="10"/>
        <v>2015.8650000000002</v>
      </c>
      <c r="K177" s="16"/>
      <c r="L177" s="17">
        <f t="shared" si="11"/>
        <v>0</v>
      </c>
    </row>
    <row r="178" spans="1:12" x14ac:dyDescent="0.25">
      <c r="A178" s="9" t="s">
        <v>18</v>
      </c>
      <c r="B178" s="29" t="s">
        <v>429</v>
      </c>
      <c r="C178" s="9">
        <v>543</v>
      </c>
      <c r="D178" s="9">
        <v>2500</v>
      </c>
      <c r="E178" s="9">
        <v>1</v>
      </c>
      <c r="F178" s="9" t="s">
        <v>12</v>
      </c>
      <c r="G178" s="9">
        <v>0.5</v>
      </c>
      <c r="H178" s="9">
        <f t="shared" si="8"/>
        <v>0.5</v>
      </c>
      <c r="I178" s="10">
        <f t="shared" si="9"/>
        <v>0.5</v>
      </c>
      <c r="J178" s="17">
        <f t="shared" ref="J178:J179" si="22">D178*E178*I178</f>
        <v>1250</v>
      </c>
      <c r="K178" s="16">
        <v>0.5</v>
      </c>
      <c r="L178" s="17">
        <f t="shared" si="11"/>
        <v>1250</v>
      </c>
    </row>
    <row r="179" spans="1:12" x14ac:dyDescent="0.25">
      <c r="A179" s="9" t="s">
        <v>17</v>
      </c>
      <c r="B179" s="29" t="s">
        <v>481</v>
      </c>
      <c r="C179" s="9"/>
      <c r="D179" s="9">
        <v>193.75200000000001</v>
      </c>
      <c r="E179" s="9">
        <v>16.311</v>
      </c>
      <c r="F179" s="9" t="s">
        <v>10</v>
      </c>
      <c r="G179" s="9">
        <f>E179</f>
        <v>16.311</v>
      </c>
      <c r="H179" s="9">
        <f t="shared" si="8"/>
        <v>0</v>
      </c>
      <c r="I179" s="10">
        <f t="shared" si="9"/>
        <v>1</v>
      </c>
      <c r="J179" s="17">
        <f t="shared" si="22"/>
        <v>3160.2888720000001</v>
      </c>
      <c r="K179" s="16"/>
      <c r="L179" s="17">
        <f t="shared" si="11"/>
        <v>0</v>
      </c>
    </row>
    <row r="180" spans="1:12" x14ac:dyDescent="0.25">
      <c r="A180" s="9" t="s">
        <v>17</v>
      </c>
      <c r="B180" s="29" t="s">
        <v>482</v>
      </c>
      <c r="C180" s="9"/>
      <c r="D180" s="9">
        <v>193.75200000000001</v>
      </c>
      <c r="E180" s="9">
        <v>32.622</v>
      </c>
      <c r="F180" s="9" t="s">
        <v>10</v>
      </c>
      <c r="G180" s="9">
        <f>E180</f>
        <v>32.622</v>
      </c>
      <c r="H180" s="9">
        <f t="shared" ref="H180" si="23">E180-G180</f>
        <v>0</v>
      </c>
      <c r="I180" s="10">
        <f t="shared" ref="I180" si="24">G180/E180</f>
        <v>1</v>
      </c>
      <c r="J180" s="17">
        <f t="shared" ref="J180" si="25">D180*E180*I180</f>
        <v>6320.5777440000002</v>
      </c>
      <c r="K180" s="16"/>
      <c r="L180" s="17">
        <f t="shared" ref="L180" si="26">D180*E180*K180</f>
        <v>0</v>
      </c>
    </row>
    <row r="181" spans="1:12" ht="15.75" x14ac:dyDescent="0.25">
      <c r="J181" s="53">
        <f>SUM(J4:J179)</f>
        <v>702955.09584272013</v>
      </c>
      <c r="L181" s="53">
        <f>SUM(L4:L178)</f>
        <v>199112.45602728002</v>
      </c>
    </row>
  </sheetData>
  <autoFilter ref="A3:O181" xr:uid="{00000000-0009-0000-0000-0000AE000000}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3:O115"/>
  <sheetViews>
    <sheetView topLeftCell="A59" zoomScale="85" zoomScaleNormal="85" workbookViewId="0">
      <pane xSplit="2" topLeftCell="C1" activePane="topRight" state="frozen"/>
      <selection activeCell="A37" sqref="A37"/>
      <selection pane="topRight" activeCell="L4" sqref="A4:L84"/>
    </sheetView>
  </sheetViews>
  <sheetFormatPr defaultRowHeight="15" x14ac:dyDescent="0.25"/>
  <cols>
    <col min="1" max="1" width="30.7109375" customWidth="1"/>
    <col min="2" max="2" width="49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D4*E4*I4</f>
        <v>3708.1800000000003</v>
      </c>
      <c r="K4" s="16"/>
      <c r="L4" s="17">
        <f t="shared" ref="L4:L35" si="3">D4*E4*K4</f>
        <v>0</v>
      </c>
      <c r="N4" s="17" t="s">
        <v>17</v>
      </c>
      <c r="O4" s="17">
        <f>SUMIF($A$4:$A$1521,"AAIDHUL MIAH",$L$4:$L$1521)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274.18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274.18</v>
      </c>
      <c r="K5" s="16"/>
      <c r="L5" s="17">
        <f t="shared" si="3"/>
        <v>0</v>
      </c>
      <c r="N5" s="17" t="s">
        <v>36</v>
      </c>
      <c r="O5" s="17">
        <f>SUMIF($A$4:$A$1521,"EBI ABRAHAM",$L$4:$L$1521)</f>
        <v>0</v>
      </c>
    </row>
    <row r="6" spans="1:15" ht="45" x14ac:dyDescent="0.25">
      <c r="A6" s="9" t="s">
        <v>41</v>
      </c>
      <c r="B6" s="29" t="s">
        <v>88</v>
      </c>
      <c r="C6" s="9">
        <v>4</v>
      </c>
      <c r="D6" s="9">
        <v>211.68</v>
      </c>
      <c r="E6" s="9">
        <v>103.66</v>
      </c>
      <c r="F6" s="9" t="s">
        <v>14</v>
      </c>
      <c r="G6" s="9">
        <v>103.66</v>
      </c>
      <c r="H6" s="9">
        <f t="shared" si="0"/>
        <v>0</v>
      </c>
      <c r="I6" s="10">
        <f t="shared" si="1"/>
        <v>1</v>
      </c>
      <c r="J6" s="17">
        <f t="shared" si="2"/>
        <v>21942.748800000001</v>
      </c>
      <c r="K6" s="16"/>
      <c r="L6" s="17">
        <f t="shared" si="3"/>
        <v>0</v>
      </c>
      <c r="N6" s="17" t="s">
        <v>38</v>
      </c>
      <c r="O6" s="17">
        <f>SUMIF($A$4:$A$1521,"JMJ WATERPROOING ENTERPRISES",$L$4:$L$1521)</f>
        <v>0</v>
      </c>
    </row>
    <row r="7" spans="1:15" x14ac:dyDescent="0.25">
      <c r="A7" s="9" t="s">
        <v>41</v>
      </c>
      <c r="B7" s="29" t="s">
        <v>89</v>
      </c>
      <c r="C7" s="9">
        <v>5</v>
      </c>
      <c r="D7" s="9">
        <v>22</v>
      </c>
      <c r="E7" s="9">
        <v>51.83</v>
      </c>
      <c r="F7" s="9" t="s">
        <v>10</v>
      </c>
      <c r="G7" s="9">
        <v>51.83</v>
      </c>
      <c r="H7" s="9">
        <f t="shared" si="0"/>
        <v>0</v>
      </c>
      <c r="I7" s="10">
        <f t="shared" si="1"/>
        <v>1</v>
      </c>
      <c r="J7" s="17">
        <f t="shared" si="2"/>
        <v>1140.26</v>
      </c>
      <c r="K7" s="16"/>
      <c r="L7" s="17">
        <f t="shared" si="3"/>
        <v>0</v>
      </c>
      <c r="N7" s="17" t="s">
        <v>24</v>
      </c>
      <c r="O7" s="17">
        <f>SUMIF($A$4:$A$1521,"KRIUTTIBAS DAS",$L$4:$L$1521)</f>
        <v>0</v>
      </c>
    </row>
    <row r="8" spans="1:15" ht="30" x14ac:dyDescent="0.25">
      <c r="A8" s="9" t="s">
        <v>41</v>
      </c>
      <c r="B8" s="29" t="s">
        <v>90</v>
      </c>
      <c r="C8" s="9">
        <v>8</v>
      </c>
      <c r="D8" s="9">
        <v>141.12</v>
      </c>
      <c r="E8" s="9">
        <v>88.16</v>
      </c>
      <c r="F8" s="9" t="s">
        <v>14</v>
      </c>
      <c r="G8" s="9">
        <v>88.16</v>
      </c>
      <c r="H8" s="9">
        <f t="shared" si="0"/>
        <v>0</v>
      </c>
      <c r="I8" s="10">
        <f t="shared" si="1"/>
        <v>1</v>
      </c>
      <c r="J8" s="17">
        <f t="shared" si="2"/>
        <v>12441.1392</v>
      </c>
      <c r="K8" s="16"/>
      <c r="L8" s="17">
        <f t="shared" si="3"/>
        <v>0</v>
      </c>
      <c r="N8" s="17" t="s">
        <v>471</v>
      </c>
      <c r="O8" s="17">
        <f>SUMIF($A$4:$A$1521,"LEGENDRY LANDSCAPE",$L$4:$L$1521)</f>
        <v>0</v>
      </c>
    </row>
    <row r="9" spans="1:15" x14ac:dyDescent="0.25">
      <c r="A9" s="9" t="s">
        <v>41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SUMIF($A$4:$A$1521,"MANJUNATHA P",$L$4:$L$1521)</f>
        <v>0</v>
      </c>
    </row>
    <row r="10" spans="1:15" x14ac:dyDescent="0.25">
      <c r="A10" s="9" t="s">
        <v>41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0</v>
      </c>
      <c r="H10" s="9">
        <f t="shared" si="0"/>
        <v>30.73</v>
      </c>
      <c r="I10" s="10">
        <f t="shared" si="1"/>
        <v>0</v>
      </c>
      <c r="J10" s="17">
        <f t="shared" si="2"/>
        <v>0</v>
      </c>
      <c r="K10" s="16"/>
      <c r="L10" s="17">
        <f t="shared" si="3"/>
        <v>0</v>
      </c>
      <c r="N10" s="17" t="s">
        <v>66</v>
      </c>
      <c r="O10" s="17">
        <f>SUMIF($A$4:$A$1521,"NAGARAJ",$L$4:$L$1521)</f>
        <v>0</v>
      </c>
    </row>
    <row r="11" spans="1:15" x14ac:dyDescent="0.25">
      <c r="A11" s="9" t="s">
        <v>41</v>
      </c>
      <c r="B11" s="29" t="s">
        <v>93</v>
      </c>
      <c r="C11" s="9">
        <v>14</v>
      </c>
      <c r="D11" s="9">
        <v>22</v>
      </c>
      <c r="E11" s="9">
        <v>68.67</v>
      </c>
      <c r="F11" s="9" t="s">
        <v>10</v>
      </c>
      <c r="G11" s="9">
        <v>0</v>
      </c>
      <c r="H11" s="9">
        <f t="shared" si="0"/>
        <v>68.67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SUMIF($A$4:$A$1521,"PRAKASH H N",$L$4:$L$1521)</f>
        <v>1000</v>
      </c>
    </row>
    <row r="12" spans="1:15" ht="30" x14ac:dyDescent="0.25">
      <c r="A12" s="9" t="s">
        <v>41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SUMIF($A$4:$A$1521,"RAMAKRUSHNA PRADHAN",$L$4:$L$1521)</f>
        <v>0</v>
      </c>
    </row>
    <row r="13" spans="1:15" x14ac:dyDescent="0.25">
      <c r="A13" s="9" t="s">
        <v>41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SUMIF($A$4:$A$1521,"RUPAK NAYAK",$L$4:$L$1521)</f>
        <v>0</v>
      </c>
    </row>
    <row r="14" spans="1:15" x14ac:dyDescent="0.25">
      <c r="A14" s="9" t="s">
        <v>41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SUMIF($A$4:$A$1521,"SANTOSH KUMAR",$L$4:$L$1521)</f>
        <v>0</v>
      </c>
    </row>
    <row r="15" spans="1:15" x14ac:dyDescent="0.25">
      <c r="A15" s="9" t="s">
        <v>41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2669.9999999999995</v>
      </c>
      <c r="K15" s="16"/>
      <c r="L15" s="17">
        <f t="shared" si="3"/>
        <v>0</v>
      </c>
      <c r="N15" s="17" t="s">
        <v>9</v>
      </c>
      <c r="O15" s="17">
        <f>SUMIF($A$4:$A$1521,"SARAT BARMAN",$L$4:$L$1521)</f>
        <v>0</v>
      </c>
    </row>
    <row r="16" spans="1:15" x14ac:dyDescent="0.25">
      <c r="A16" s="9" t="s">
        <v>41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0</v>
      </c>
      <c r="H16" s="9">
        <f t="shared" si="0"/>
        <v>6.867</v>
      </c>
      <c r="I16" s="10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SUMIF($A$4:$A$1521,"SAVITA DEVI",$L$4:$L$1521)</f>
        <v>0</v>
      </c>
    </row>
    <row r="17" spans="1:15" x14ac:dyDescent="0.25">
      <c r="A17" s="9" t="s">
        <v>41</v>
      </c>
      <c r="B17" s="29" t="s">
        <v>98</v>
      </c>
      <c r="C17" s="9">
        <v>23</v>
      </c>
      <c r="D17" s="9">
        <v>7000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1890.0000000000002</v>
      </c>
      <c r="K17" s="16"/>
      <c r="L17" s="17">
        <f t="shared" si="3"/>
        <v>0</v>
      </c>
      <c r="N17" s="17" t="s">
        <v>20</v>
      </c>
      <c r="O17" s="17">
        <f>SUMIF($A$4:$A$1521,"SHOKAT",$L$4:$L$1521)</f>
        <v>0</v>
      </c>
    </row>
    <row r="18" spans="1:15" ht="45" x14ac:dyDescent="0.25">
      <c r="A18" s="9" t="s">
        <v>41</v>
      </c>
      <c r="B18" s="29" t="s">
        <v>99</v>
      </c>
      <c r="C18" s="9">
        <v>24</v>
      </c>
      <c r="D18" s="9">
        <v>7000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2940</v>
      </c>
      <c r="K18" s="16"/>
      <c r="L18" s="17">
        <f t="shared" si="3"/>
        <v>0</v>
      </c>
      <c r="N18" s="17" t="s">
        <v>26</v>
      </c>
      <c r="O18" s="17">
        <f>SUMIF($A$4:$A$1521,"SHREE DM STEEL FURNITURE AND INTERIOR",$L$4:$L$1521)</f>
        <v>0</v>
      </c>
    </row>
    <row r="19" spans="1:15" ht="30" x14ac:dyDescent="0.25">
      <c r="A19" s="9" t="s">
        <v>41</v>
      </c>
      <c r="B19" s="29" t="s">
        <v>100</v>
      </c>
      <c r="C19" s="9">
        <v>25</v>
      </c>
      <c r="D19" s="9">
        <v>7000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3710</v>
      </c>
      <c r="K19" s="16"/>
      <c r="L19" s="17">
        <f t="shared" si="3"/>
        <v>0</v>
      </c>
      <c r="N19" s="17" t="s">
        <v>333</v>
      </c>
      <c r="O19" s="17">
        <f>SUMIF($A$4:$A$1521,"SK ANSAR HOSSIAN",$L$4:$L$1521)</f>
        <v>0</v>
      </c>
    </row>
    <row r="20" spans="1:15" ht="30" x14ac:dyDescent="0.25">
      <c r="A20" s="9" t="s">
        <v>41</v>
      </c>
      <c r="B20" s="29" t="s">
        <v>101</v>
      </c>
      <c r="C20" s="9">
        <v>26</v>
      </c>
      <c r="D20" s="9">
        <v>7000</v>
      </c>
      <c r="E20" s="9">
        <v>0.49</v>
      </c>
      <c r="F20" s="9" t="s">
        <v>16</v>
      </c>
      <c r="G20" s="9">
        <v>0</v>
      </c>
      <c r="H20" s="9">
        <f t="shared" si="0"/>
        <v>0.49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SUMIF($A$4:$A$1521,"SREE VINAYAKA ELECTRICALS",$L$4:$L$1521)</f>
        <v>0</v>
      </c>
    </row>
    <row r="21" spans="1:15" ht="45" x14ac:dyDescent="0.25">
      <c r="A21" s="9" t="s">
        <v>9</v>
      </c>
      <c r="B21" s="29" t="s">
        <v>101</v>
      </c>
      <c r="C21" s="9">
        <v>27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2"/>
        <v>3675</v>
      </c>
      <c r="K21" s="16"/>
      <c r="L21" s="17">
        <f t="shared" si="3"/>
        <v>0</v>
      </c>
      <c r="N21" s="17" t="s">
        <v>58</v>
      </c>
      <c r="O21" s="17">
        <f>SUMIF($A$4:$A$1521,"SRI CHOWDESHWARI WATER SUPPLY",$L$4:$L$1521)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1.2</v>
      </c>
      <c r="F22" s="9" t="s">
        <v>16</v>
      </c>
      <c r="G22" s="9">
        <v>0</v>
      </c>
      <c r="H22" s="9">
        <f t="shared" si="0"/>
        <v>1.2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SUMIF($A$4:$A$1521,"SUBHASMITA DAS",$L$4:$L$1521)</f>
        <v>5869.25</v>
      </c>
    </row>
    <row r="23" spans="1:15" ht="30" x14ac:dyDescent="0.25">
      <c r="A23" s="9" t="s">
        <v>9</v>
      </c>
      <c r="B23" s="29" t="s">
        <v>102</v>
      </c>
      <c r="C23" s="9">
        <v>30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SUMIF($A$4:$A$1521,"UDHABHAI R PARMAR",$L$4:$L$1521)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</v>
      </c>
      <c r="H24" s="9">
        <f t="shared" si="0"/>
        <v>0.18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SUMIF($A$4:$A$1521,"V VENKATANARAYANA",$L$4:$L$1521)</f>
        <v>0</v>
      </c>
    </row>
    <row r="25" spans="1:15" x14ac:dyDescent="0.25">
      <c r="A25" s="9" t="s">
        <v>9</v>
      </c>
      <c r="B25" s="29" t="s">
        <v>103</v>
      </c>
      <c r="C25" s="9">
        <v>33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SUMIF($A$4:$A$1521,"YELLAPPA C",$L$4:$L$1521)</f>
        <v>0</v>
      </c>
    </row>
    <row r="26" spans="1:15" x14ac:dyDescent="0.25">
      <c r="A26" s="9" t="s">
        <v>41</v>
      </c>
      <c r="B26" s="29" t="s">
        <v>104</v>
      </c>
      <c r="C26" s="9">
        <v>35</v>
      </c>
      <c r="D26" s="9">
        <v>7000</v>
      </c>
      <c r="E26" s="9">
        <v>0.13</v>
      </c>
      <c r="F26" s="9" t="s">
        <v>16</v>
      </c>
      <c r="G26" s="9">
        <v>0</v>
      </c>
      <c r="H26" s="9">
        <f t="shared" si="0"/>
        <v>0.13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SUMIF($A$4:$A$1521,"RABIUL MOLLA",$L$4:$L$1521)</f>
        <v>0</v>
      </c>
    </row>
    <row r="27" spans="1:15" x14ac:dyDescent="0.25">
      <c r="A27" s="9" t="s">
        <v>41</v>
      </c>
      <c r="B27" s="29" t="s">
        <v>105</v>
      </c>
      <c r="C27" s="9">
        <v>41</v>
      </c>
      <c r="D27" s="9">
        <v>301.392</v>
      </c>
      <c r="E27" s="9">
        <v>27.44</v>
      </c>
      <c r="F27" s="9" t="s">
        <v>10</v>
      </c>
      <c r="G27" s="9">
        <v>27.44</v>
      </c>
      <c r="H27" s="9">
        <f t="shared" si="0"/>
        <v>0</v>
      </c>
      <c r="I27" s="10">
        <f t="shared" si="1"/>
        <v>1</v>
      </c>
      <c r="J27" s="17">
        <f t="shared" si="2"/>
        <v>8270.1964800000005</v>
      </c>
      <c r="K27" s="16"/>
      <c r="L27" s="17">
        <f t="shared" si="3"/>
        <v>0</v>
      </c>
      <c r="N27" s="17" t="s">
        <v>40</v>
      </c>
      <c r="O27" s="17">
        <f>SUMIF($A$4:$A$1521,"KOUSHIK MANDAL",$L$4:$L$1521)</f>
        <v>0</v>
      </c>
    </row>
    <row r="28" spans="1:15" x14ac:dyDescent="0.25">
      <c r="A28" s="9" t="s">
        <v>41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SUMIF($A$4:$A$1521,"SHEKAR T",$L$4:$L$1521)</f>
        <v>0</v>
      </c>
    </row>
    <row r="29" spans="1:15" x14ac:dyDescent="0.25">
      <c r="A29" s="9" t="s">
        <v>41</v>
      </c>
      <c r="B29" s="29" t="s">
        <v>107</v>
      </c>
      <c r="C29" s="9">
        <v>43</v>
      </c>
      <c r="D29" s="9">
        <v>301.392</v>
      </c>
      <c r="E29" s="9">
        <v>57.78</v>
      </c>
      <c r="F29" s="9" t="s">
        <v>10</v>
      </c>
      <c r="G29" s="9">
        <v>51.5</v>
      </c>
      <c r="H29" s="9">
        <f t="shared" si="0"/>
        <v>6.2800000000000011</v>
      </c>
      <c r="I29" s="10">
        <f t="shared" si="1"/>
        <v>0.89131187262028377</v>
      </c>
      <c r="J29" s="17">
        <f t="shared" si="2"/>
        <v>15521.687999999998</v>
      </c>
      <c r="K29" s="16"/>
      <c r="L29" s="17">
        <f t="shared" si="3"/>
        <v>0</v>
      </c>
      <c r="N29" s="17" t="s">
        <v>37</v>
      </c>
      <c r="O29" s="17">
        <f>SUMIF($A$4:$A$1521,"MORSELIM KHAN",$L$4:$L$1521)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  <c r="N30" s="51" t="s">
        <v>472</v>
      </c>
      <c r="O30" s="21">
        <f>SUM(O4:O29)</f>
        <v>6869.25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15.17</v>
      </c>
      <c r="F33" s="9" t="s">
        <v>10</v>
      </c>
      <c r="G33" s="9">
        <v>0</v>
      </c>
      <c r="H33" s="9">
        <f t="shared" si="0"/>
        <v>15.17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ref="H36:H67" si="4">E36-G36</f>
        <v>0</v>
      </c>
      <c r="I36" s="10">
        <f t="shared" ref="I36:I67" si="5">G36/E36</f>
        <v>1</v>
      </c>
      <c r="J36" s="17">
        <f t="shared" ref="J36:J67" si="6">D36*E36*I36</f>
        <v>3600</v>
      </c>
      <c r="K36" s="16"/>
      <c r="L36" s="17">
        <f t="shared" ref="L36:L67" si="7">D36*E36*K36</f>
        <v>0</v>
      </c>
    </row>
    <row r="37" spans="1:12" x14ac:dyDescent="0.25">
      <c r="A37" s="9" t="s">
        <v>41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0</v>
      </c>
      <c r="H37" s="9">
        <f t="shared" si="4"/>
        <v>3.26</v>
      </c>
      <c r="I37" s="10">
        <f t="shared" si="5"/>
        <v>0</v>
      </c>
      <c r="J37" s="17">
        <f t="shared" si="6"/>
        <v>0</v>
      </c>
      <c r="K37" s="16"/>
      <c r="L37" s="17">
        <f t="shared" si="7"/>
        <v>0</v>
      </c>
    </row>
    <row r="38" spans="1:12" x14ac:dyDescent="0.25">
      <c r="A38" s="9" t="s">
        <v>29</v>
      </c>
      <c r="B38" s="29" t="s">
        <v>115</v>
      </c>
      <c r="C38" s="9">
        <v>57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4"/>
        <v>0</v>
      </c>
      <c r="I38" s="10">
        <f t="shared" si="5"/>
        <v>1</v>
      </c>
      <c r="J38" s="17">
        <f t="shared" si="6"/>
        <v>6520</v>
      </c>
      <c r="K38" s="16"/>
      <c r="L38" s="17">
        <f t="shared" si="7"/>
        <v>0</v>
      </c>
    </row>
    <row r="39" spans="1:12" x14ac:dyDescent="0.25">
      <c r="A39" s="9" t="s">
        <v>41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0</v>
      </c>
      <c r="H39" s="9">
        <f t="shared" si="4"/>
        <v>15.33</v>
      </c>
      <c r="I39" s="10">
        <f t="shared" si="5"/>
        <v>0</v>
      </c>
      <c r="J39" s="17">
        <f t="shared" si="6"/>
        <v>0</v>
      </c>
      <c r="K39" s="16"/>
      <c r="L39" s="17">
        <f t="shared" si="7"/>
        <v>0</v>
      </c>
    </row>
    <row r="40" spans="1:12" x14ac:dyDescent="0.25">
      <c r="A40" s="9" t="s">
        <v>29</v>
      </c>
      <c r="B40" s="29" t="s">
        <v>116</v>
      </c>
      <c r="C40" s="9">
        <v>59</v>
      </c>
      <c r="D40" s="9">
        <v>225</v>
      </c>
      <c r="E40" s="9">
        <v>15.33</v>
      </c>
      <c r="F40" s="9" t="s">
        <v>14</v>
      </c>
      <c r="G40" s="9">
        <v>15.33</v>
      </c>
      <c r="H40" s="9">
        <f t="shared" si="4"/>
        <v>0</v>
      </c>
      <c r="I40" s="10">
        <f t="shared" si="5"/>
        <v>1</v>
      </c>
      <c r="J40" s="17">
        <f t="shared" si="6"/>
        <v>3449.25</v>
      </c>
      <c r="K40" s="16"/>
      <c r="L40" s="17">
        <f t="shared" si="7"/>
        <v>0</v>
      </c>
    </row>
    <row r="41" spans="1:12" x14ac:dyDescent="0.25">
      <c r="A41" s="9" t="s">
        <v>41</v>
      </c>
      <c r="B41" s="29" t="s">
        <v>117</v>
      </c>
      <c r="C41" s="9">
        <v>61</v>
      </c>
      <c r="D41" s="9">
        <v>2000</v>
      </c>
      <c r="E41" s="9">
        <v>1.57</v>
      </c>
      <c r="F41" s="9" t="s">
        <v>14</v>
      </c>
      <c r="G41" s="9">
        <v>0</v>
      </c>
      <c r="H41" s="9">
        <f t="shared" si="4"/>
        <v>1.57</v>
      </c>
      <c r="I41" s="10">
        <f t="shared" si="5"/>
        <v>0</v>
      </c>
      <c r="J41" s="17">
        <f t="shared" si="6"/>
        <v>0</v>
      </c>
      <c r="K41" s="16"/>
      <c r="L41" s="17">
        <f t="shared" si="7"/>
        <v>0</v>
      </c>
    </row>
    <row r="42" spans="1:12" x14ac:dyDescent="0.25">
      <c r="A42" s="9" t="s">
        <v>29</v>
      </c>
      <c r="B42" s="29" t="s">
        <v>117</v>
      </c>
      <c r="C42" s="9">
        <v>62</v>
      </c>
      <c r="D42" s="9">
        <v>2000</v>
      </c>
      <c r="E42" s="9">
        <v>1.57</v>
      </c>
      <c r="F42" s="9" t="s">
        <v>14</v>
      </c>
      <c r="G42" s="9">
        <v>1.57</v>
      </c>
      <c r="H42" s="9">
        <f t="shared" si="4"/>
        <v>0</v>
      </c>
      <c r="I42" s="10">
        <f t="shared" si="5"/>
        <v>1</v>
      </c>
      <c r="J42" s="17">
        <f t="shared" si="6"/>
        <v>3140</v>
      </c>
      <c r="K42" s="16"/>
      <c r="L42" s="17">
        <f t="shared" si="7"/>
        <v>0</v>
      </c>
    </row>
    <row r="43" spans="1:12" x14ac:dyDescent="0.25">
      <c r="A43" s="9" t="s">
        <v>41</v>
      </c>
      <c r="B43" s="29" t="s">
        <v>118</v>
      </c>
      <c r="C43" s="9">
        <v>63</v>
      </c>
      <c r="D43" s="9">
        <v>1500</v>
      </c>
      <c r="E43" s="9">
        <v>0.96</v>
      </c>
      <c r="F43" s="9" t="s">
        <v>14</v>
      </c>
      <c r="G43" s="9">
        <v>0</v>
      </c>
      <c r="H43" s="9">
        <f t="shared" si="4"/>
        <v>0.96</v>
      </c>
      <c r="I43" s="10">
        <f t="shared" si="5"/>
        <v>0</v>
      </c>
      <c r="J43" s="17">
        <f t="shared" si="6"/>
        <v>0</v>
      </c>
      <c r="K43" s="16"/>
      <c r="L43" s="17">
        <f t="shared" si="7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4"/>
        <v>0</v>
      </c>
      <c r="I44" s="10">
        <f t="shared" si="5"/>
        <v>1</v>
      </c>
      <c r="J44" s="17">
        <f t="shared" si="6"/>
        <v>2000</v>
      </c>
      <c r="K44" s="16"/>
      <c r="L44" s="17">
        <f t="shared" si="7"/>
        <v>0</v>
      </c>
    </row>
    <row r="45" spans="1:12" x14ac:dyDescent="0.25">
      <c r="A45" s="9" t="s">
        <v>9</v>
      </c>
      <c r="B45" s="29" t="s">
        <v>120</v>
      </c>
      <c r="C45" s="9">
        <v>69</v>
      </c>
      <c r="D45" s="9">
        <v>7500</v>
      </c>
      <c r="E45" s="9">
        <v>0.47</v>
      </c>
      <c r="F45" s="9" t="s">
        <v>16</v>
      </c>
      <c r="G45" s="9">
        <f>E45</f>
        <v>0.47</v>
      </c>
      <c r="H45" s="9">
        <f t="shared" si="4"/>
        <v>0</v>
      </c>
      <c r="I45" s="10">
        <f t="shared" si="5"/>
        <v>1</v>
      </c>
      <c r="J45" s="17">
        <f t="shared" si="6"/>
        <v>3525</v>
      </c>
      <c r="K45" s="16"/>
      <c r="L45" s="17">
        <f t="shared" si="7"/>
        <v>0</v>
      </c>
    </row>
    <row r="46" spans="1:12" x14ac:dyDescent="0.25">
      <c r="A46" s="9" t="s">
        <v>9</v>
      </c>
      <c r="B46" s="29" t="s">
        <v>121</v>
      </c>
      <c r="C46" s="9">
        <v>73</v>
      </c>
      <c r="D46" s="9">
        <v>7500</v>
      </c>
      <c r="E46" s="9">
        <v>0.88</v>
      </c>
      <c r="F46" s="9" t="s">
        <v>16</v>
      </c>
      <c r="G46" s="9">
        <f>E46</f>
        <v>0.88</v>
      </c>
      <c r="H46" s="9">
        <f t="shared" si="4"/>
        <v>0</v>
      </c>
      <c r="I46" s="10">
        <f t="shared" si="5"/>
        <v>1</v>
      </c>
      <c r="J46" s="17">
        <f t="shared" si="6"/>
        <v>6600</v>
      </c>
      <c r="K46" s="16"/>
      <c r="L46" s="17">
        <f t="shared" si="7"/>
        <v>0</v>
      </c>
    </row>
    <row r="47" spans="1:12" x14ac:dyDescent="0.25">
      <c r="A47" s="9" t="s">
        <v>9</v>
      </c>
      <c r="B47" s="29" t="s">
        <v>122</v>
      </c>
      <c r="C47" s="9">
        <v>77</v>
      </c>
      <c r="D47" s="9">
        <v>7500</v>
      </c>
      <c r="E47" s="9">
        <v>0.18</v>
      </c>
      <c r="F47" s="9" t="s">
        <v>16</v>
      </c>
      <c r="G47" s="9">
        <f>E47</f>
        <v>0.18</v>
      </c>
      <c r="H47" s="9">
        <f t="shared" si="4"/>
        <v>0</v>
      </c>
      <c r="I47" s="10">
        <f t="shared" si="5"/>
        <v>1</v>
      </c>
      <c r="J47" s="17">
        <f t="shared" si="6"/>
        <v>1350</v>
      </c>
      <c r="K47" s="16"/>
      <c r="L47" s="17">
        <f t="shared" si="7"/>
        <v>0</v>
      </c>
    </row>
    <row r="48" spans="1:12" x14ac:dyDescent="0.25">
      <c r="A48" s="9" t="s">
        <v>41</v>
      </c>
      <c r="B48" s="2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</v>
      </c>
      <c r="H48" s="9">
        <f t="shared" si="4"/>
        <v>0.15</v>
      </c>
      <c r="I48" s="10">
        <f t="shared" si="5"/>
        <v>0</v>
      </c>
      <c r="J48" s="17">
        <f t="shared" si="6"/>
        <v>0</v>
      </c>
      <c r="K48" s="16"/>
      <c r="L48" s="17">
        <f t="shared" si="7"/>
        <v>0</v>
      </c>
    </row>
    <row r="49" spans="1:12" x14ac:dyDescent="0.25">
      <c r="A49" s="9" t="s">
        <v>66</v>
      </c>
      <c r="B49" s="29" t="s">
        <v>124</v>
      </c>
      <c r="C49" s="9">
        <v>84</v>
      </c>
      <c r="D49" s="9">
        <v>322.92</v>
      </c>
      <c r="E49" s="9">
        <v>39.24</v>
      </c>
      <c r="F49" s="9" t="s">
        <v>10</v>
      </c>
      <c r="G49" s="9">
        <f>E49</f>
        <v>39.24</v>
      </c>
      <c r="H49" s="9">
        <f t="shared" si="4"/>
        <v>0</v>
      </c>
      <c r="I49" s="10">
        <f t="shared" si="5"/>
        <v>1</v>
      </c>
      <c r="J49" s="17">
        <f t="shared" si="6"/>
        <v>12671.380800000001</v>
      </c>
      <c r="K49" s="16"/>
      <c r="L49" s="17">
        <f t="shared" si="7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322.92</v>
      </c>
      <c r="E50" s="9">
        <v>129.97</v>
      </c>
      <c r="F50" s="9" t="s">
        <v>10</v>
      </c>
      <c r="G50" s="9">
        <f>E50</f>
        <v>129.97</v>
      </c>
      <c r="H50" s="9">
        <f t="shared" si="4"/>
        <v>0</v>
      </c>
      <c r="I50" s="10">
        <f t="shared" si="5"/>
        <v>1</v>
      </c>
      <c r="J50" s="17">
        <f t="shared" si="6"/>
        <v>41969.912400000001</v>
      </c>
      <c r="K50" s="16"/>
      <c r="L50" s="17">
        <f t="shared" si="7"/>
        <v>0</v>
      </c>
    </row>
    <row r="51" spans="1:12" x14ac:dyDescent="0.25">
      <c r="A51" s="9" t="s">
        <v>66</v>
      </c>
      <c r="B51" s="29" t="s">
        <v>126</v>
      </c>
      <c r="C51" s="9">
        <v>86</v>
      </c>
      <c r="D51" s="9">
        <v>322.92</v>
      </c>
      <c r="E51" s="9">
        <v>12.27</v>
      </c>
      <c r="F51" s="9" t="s">
        <v>10</v>
      </c>
      <c r="G51" s="9">
        <f>E51</f>
        <v>12.27</v>
      </c>
      <c r="H51" s="9">
        <f t="shared" si="4"/>
        <v>0</v>
      </c>
      <c r="I51" s="10">
        <f t="shared" si="5"/>
        <v>1</v>
      </c>
      <c r="J51" s="17">
        <f t="shared" si="6"/>
        <v>3962.2284</v>
      </c>
      <c r="K51" s="16"/>
      <c r="L51" s="17">
        <f t="shared" si="7"/>
        <v>0</v>
      </c>
    </row>
    <row r="52" spans="1:12" x14ac:dyDescent="0.25">
      <c r="A52" s="9" t="s">
        <v>66</v>
      </c>
      <c r="B52" s="29" t="s">
        <v>127</v>
      </c>
      <c r="C52" s="9">
        <v>87</v>
      </c>
      <c r="D52" s="9">
        <v>322.92</v>
      </c>
      <c r="E52" s="9">
        <v>16.190000000000001</v>
      </c>
      <c r="F52" s="9" t="s">
        <v>10</v>
      </c>
      <c r="G52" s="9">
        <v>0</v>
      </c>
      <c r="H52" s="9">
        <f t="shared" si="4"/>
        <v>16.190000000000001</v>
      </c>
      <c r="I52" s="10">
        <f t="shared" si="5"/>
        <v>0</v>
      </c>
      <c r="J52" s="17">
        <f t="shared" si="6"/>
        <v>0</v>
      </c>
      <c r="K52" s="16"/>
      <c r="L52" s="17">
        <f t="shared" si="7"/>
        <v>0</v>
      </c>
    </row>
    <row r="53" spans="1:12" x14ac:dyDescent="0.25">
      <c r="A53" s="9" t="s">
        <v>29</v>
      </c>
      <c r="B53" s="29" t="s">
        <v>128</v>
      </c>
      <c r="C53" s="9">
        <v>88</v>
      </c>
      <c r="D53" s="9">
        <v>2000</v>
      </c>
      <c r="E53" s="9">
        <v>2.21</v>
      </c>
      <c r="F53" s="9" t="s">
        <v>14</v>
      </c>
      <c r="G53" s="9">
        <f>E53</f>
        <v>2.21</v>
      </c>
      <c r="H53" s="9">
        <f t="shared" si="4"/>
        <v>0</v>
      </c>
      <c r="I53" s="10">
        <f t="shared" si="5"/>
        <v>1</v>
      </c>
      <c r="J53" s="17">
        <f t="shared" si="6"/>
        <v>4420</v>
      </c>
      <c r="K53" s="16"/>
      <c r="L53" s="17">
        <f t="shared" si="7"/>
        <v>0</v>
      </c>
    </row>
    <row r="54" spans="1:12" x14ac:dyDescent="0.25">
      <c r="A54" s="9" t="s">
        <v>29</v>
      </c>
      <c r="B54" s="29" t="s">
        <v>129</v>
      </c>
      <c r="C54" s="9">
        <v>91</v>
      </c>
      <c r="D54" s="9">
        <v>225</v>
      </c>
      <c r="E54" s="9">
        <v>12.13</v>
      </c>
      <c r="F54" s="9" t="s">
        <v>14</v>
      </c>
      <c r="G54" s="9">
        <v>0</v>
      </c>
      <c r="H54" s="9">
        <f t="shared" si="4"/>
        <v>12.13</v>
      </c>
      <c r="I54" s="10">
        <f t="shared" si="5"/>
        <v>0</v>
      </c>
      <c r="J54" s="17">
        <f t="shared" si="6"/>
        <v>0</v>
      </c>
      <c r="K54" s="16">
        <v>1</v>
      </c>
      <c r="L54" s="17">
        <f t="shared" si="7"/>
        <v>2729.25</v>
      </c>
    </row>
    <row r="55" spans="1:12" x14ac:dyDescent="0.25">
      <c r="A55" s="9" t="s">
        <v>29</v>
      </c>
      <c r="B55" s="29" t="s">
        <v>130</v>
      </c>
      <c r="C55" s="9">
        <v>92</v>
      </c>
      <c r="D55" s="9">
        <v>2000</v>
      </c>
      <c r="E55" s="9">
        <v>1.57</v>
      </c>
      <c r="F55" s="9" t="s">
        <v>14</v>
      </c>
      <c r="G55" s="9">
        <v>0</v>
      </c>
      <c r="H55" s="9">
        <f t="shared" si="4"/>
        <v>1.57</v>
      </c>
      <c r="I55" s="10">
        <f t="shared" si="5"/>
        <v>0</v>
      </c>
      <c r="J55" s="17">
        <f t="shared" si="6"/>
        <v>0</v>
      </c>
      <c r="K55" s="16">
        <v>1</v>
      </c>
      <c r="L55" s="17">
        <f t="shared" si="7"/>
        <v>3140</v>
      </c>
    </row>
    <row r="56" spans="1:12" x14ac:dyDescent="0.25">
      <c r="A56" s="9" t="s">
        <v>41</v>
      </c>
      <c r="B56" s="29" t="s">
        <v>131</v>
      </c>
      <c r="C56" s="9">
        <v>93</v>
      </c>
      <c r="D56" s="9">
        <v>1500</v>
      </c>
      <c r="E56" s="9">
        <v>0.87</v>
      </c>
      <c r="F56" s="9" t="s">
        <v>14</v>
      </c>
      <c r="G56" s="9">
        <v>0</v>
      </c>
      <c r="H56" s="9">
        <f t="shared" si="4"/>
        <v>0.87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41</v>
      </c>
      <c r="B57" s="29" t="s">
        <v>132</v>
      </c>
      <c r="C57" s="9">
        <v>97</v>
      </c>
      <c r="D57" s="9">
        <v>7000</v>
      </c>
      <c r="E57" s="9">
        <v>0.13</v>
      </c>
      <c r="F57" s="9" t="s">
        <v>16</v>
      </c>
      <c r="G57" s="9">
        <v>0</v>
      </c>
      <c r="H57" s="9">
        <f t="shared" si="4"/>
        <v>0.13</v>
      </c>
      <c r="I57" s="10">
        <f t="shared" si="5"/>
        <v>0</v>
      </c>
      <c r="J57" s="17">
        <f t="shared" si="6"/>
        <v>0</v>
      </c>
      <c r="K57" s="16"/>
      <c r="L57" s="17">
        <f t="shared" si="7"/>
        <v>0</v>
      </c>
    </row>
    <row r="58" spans="1:12" x14ac:dyDescent="0.25">
      <c r="A58" s="9" t="s">
        <v>41</v>
      </c>
      <c r="B58" s="29" t="s">
        <v>133</v>
      </c>
      <c r="C58" s="9">
        <v>100</v>
      </c>
      <c r="D58" s="9">
        <v>7000</v>
      </c>
      <c r="E58" s="9">
        <v>0.19</v>
      </c>
      <c r="F58" s="9" t="s">
        <v>16</v>
      </c>
      <c r="G58" s="9">
        <v>0</v>
      </c>
      <c r="H58" s="9">
        <f t="shared" si="4"/>
        <v>0.19</v>
      </c>
      <c r="I58" s="10">
        <f t="shared" si="5"/>
        <v>0</v>
      </c>
      <c r="J58" s="17">
        <f t="shared" si="6"/>
        <v>0</v>
      </c>
      <c r="K58" s="16"/>
      <c r="L58" s="17">
        <f t="shared" si="7"/>
        <v>0</v>
      </c>
    </row>
    <row r="59" spans="1:12" x14ac:dyDescent="0.25">
      <c r="A59" s="9" t="s">
        <v>41</v>
      </c>
      <c r="B59" s="29" t="s">
        <v>134</v>
      </c>
      <c r="C59" s="9">
        <v>103</v>
      </c>
      <c r="D59" s="9">
        <v>7000</v>
      </c>
      <c r="E59" s="9">
        <v>2.9000000000000001E-2</v>
      </c>
      <c r="F59" s="9" t="s">
        <v>16</v>
      </c>
      <c r="G59" s="9">
        <v>0</v>
      </c>
      <c r="H59" s="9">
        <f t="shared" si="4"/>
        <v>2.9000000000000001E-2</v>
      </c>
      <c r="I59" s="10">
        <f t="shared" si="5"/>
        <v>0</v>
      </c>
      <c r="J59" s="17">
        <f t="shared" si="6"/>
        <v>0</v>
      </c>
      <c r="K59" s="16"/>
      <c r="L59" s="17">
        <f t="shared" si="7"/>
        <v>0</v>
      </c>
    </row>
    <row r="60" spans="1:12" x14ac:dyDescent="0.25">
      <c r="A60" s="9" t="s">
        <v>66</v>
      </c>
      <c r="B60" s="29" t="s">
        <v>135</v>
      </c>
      <c r="C60" s="9">
        <v>106</v>
      </c>
      <c r="D60" s="9">
        <v>322.92</v>
      </c>
      <c r="E60" s="9">
        <v>10.8</v>
      </c>
      <c r="F60" s="9" t="s">
        <v>10</v>
      </c>
      <c r="G60" s="9">
        <v>0</v>
      </c>
      <c r="H60" s="9">
        <f t="shared" si="4"/>
        <v>10.8</v>
      </c>
      <c r="I60" s="10">
        <f t="shared" si="5"/>
        <v>0</v>
      </c>
      <c r="J60" s="17">
        <f t="shared" si="6"/>
        <v>0</v>
      </c>
      <c r="K60" s="16"/>
      <c r="L60" s="17">
        <f t="shared" si="7"/>
        <v>0</v>
      </c>
    </row>
    <row r="61" spans="1:12" x14ac:dyDescent="0.25">
      <c r="A61" s="9" t="s">
        <v>66</v>
      </c>
      <c r="B61" s="29" t="s">
        <v>136</v>
      </c>
      <c r="C61" s="9">
        <v>107</v>
      </c>
      <c r="D61" s="9">
        <v>322.92</v>
      </c>
      <c r="E61" s="9">
        <v>24.14</v>
      </c>
      <c r="F61" s="9" t="s">
        <v>10</v>
      </c>
      <c r="G61" s="9">
        <v>0</v>
      </c>
      <c r="H61" s="9">
        <f t="shared" si="4"/>
        <v>24.14</v>
      </c>
      <c r="I61" s="10">
        <f t="shared" si="5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66</v>
      </c>
      <c r="B62" s="29" t="s">
        <v>137</v>
      </c>
      <c r="C62" s="9">
        <v>108</v>
      </c>
      <c r="D62" s="9">
        <v>322.92</v>
      </c>
      <c r="E62" s="9">
        <v>3.5</v>
      </c>
      <c r="F62" s="9" t="s">
        <v>10</v>
      </c>
      <c r="G62" s="9">
        <v>0</v>
      </c>
      <c r="H62" s="9">
        <f t="shared" si="4"/>
        <v>3.5</v>
      </c>
      <c r="I62" s="10">
        <f t="shared" si="5"/>
        <v>0</v>
      </c>
      <c r="J62" s="17">
        <f t="shared" si="6"/>
        <v>0</v>
      </c>
      <c r="K62" s="16"/>
      <c r="L62" s="17">
        <f t="shared" si="7"/>
        <v>0</v>
      </c>
    </row>
    <row r="63" spans="1:12" x14ac:dyDescent="0.25">
      <c r="A63" s="9" t="s">
        <v>41</v>
      </c>
      <c r="B63" s="29" t="s">
        <v>138</v>
      </c>
      <c r="C63" s="9">
        <v>109</v>
      </c>
      <c r="D63" s="9">
        <v>2000</v>
      </c>
      <c r="E63" s="9">
        <v>0.61</v>
      </c>
      <c r="F63" s="9" t="s">
        <v>14</v>
      </c>
      <c r="G63" s="9">
        <v>0</v>
      </c>
      <c r="H63" s="9">
        <f t="shared" si="4"/>
        <v>0.61</v>
      </c>
      <c r="I63" s="10">
        <f t="shared" si="5"/>
        <v>0</v>
      </c>
      <c r="J63" s="17">
        <f t="shared" si="6"/>
        <v>0</v>
      </c>
      <c r="K63" s="16"/>
      <c r="L63" s="17">
        <f t="shared" si="7"/>
        <v>0</v>
      </c>
    </row>
    <row r="64" spans="1:12" x14ac:dyDescent="0.25">
      <c r="A64" s="9" t="s">
        <v>41</v>
      </c>
      <c r="B64" s="29" t="s">
        <v>139</v>
      </c>
      <c r="C64" s="9">
        <v>112</v>
      </c>
      <c r="D64" s="9">
        <v>225</v>
      </c>
      <c r="E64" s="9">
        <v>2.37</v>
      </c>
      <c r="F64" s="9" t="s">
        <v>14</v>
      </c>
      <c r="G64" s="9">
        <v>0</v>
      </c>
      <c r="H64" s="9">
        <f t="shared" si="4"/>
        <v>2.37</v>
      </c>
      <c r="I64" s="10">
        <f t="shared" si="5"/>
        <v>0</v>
      </c>
      <c r="J64" s="17">
        <f t="shared" si="6"/>
        <v>0</v>
      </c>
      <c r="K64" s="16"/>
      <c r="L64" s="17">
        <f t="shared" si="7"/>
        <v>0</v>
      </c>
    </row>
    <row r="65" spans="1:12" x14ac:dyDescent="0.25">
      <c r="A65" s="9" t="s">
        <v>41</v>
      </c>
      <c r="B65" s="29" t="s">
        <v>139</v>
      </c>
      <c r="C65" s="9">
        <v>113</v>
      </c>
      <c r="D65" s="9">
        <v>1500</v>
      </c>
      <c r="E65" s="9">
        <v>0.38</v>
      </c>
      <c r="F65" s="9" t="s">
        <v>14</v>
      </c>
      <c r="G65" s="9">
        <v>0</v>
      </c>
      <c r="H65" s="9">
        <f t="shared" si="4"/>
        <v>0.38</v>
      </c>
      <c r="I65" s="10">
        <f t="shared" si="5"/>
        <v>0</v>
      </c>
      <c r="J65" s="17">
        <f t="shared" si="6"/>
        <v>0</v>
      </c>
      <c r="K65" s="16"/>
      <c r="L65" s="17">
        <f t="shared" si="7"/>
        <v>0</v>
      </c>
    </row>
    <row r="66" spans="1:12" x14ac:dyDescent="0.25">
      <c r="A66" s="9" t="s">
        <v>41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0</v>
      </c>
      <c r="H66" s="9">
        <f t="shared" si="4"/>
        <v>44</v>
      </c>
      <c r="I66" s="10">
        <f t="shared" si="5"/>
        <v>0</v>
      </c>
      <c r="J66" s="17">
        <f t="shared" si="6"/>
        <v>0</v>
      </c>
      <c r="K66" s="16"/>
      <c r="L66" s="17">
        <f t="shared" si="7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0</v>
      </c>
      <c r="H67" s="9">
        <f t="shared" si="4"/>
        <v>1</v>
      </c>
      <c r="I67" s="10">
        <f t="shared" si="5"/>
        <v>0</v>
      </c>
      <c r="J67" s="17">
        <f t="shared" si="6"/>
        <v>0</v>
      </c>
      <c r="K67" s="16">
        <v>0.5</v>
      </c>
      <c r="L67" s="17">
        <f t="shared" si="7"/>
        <v>1000</v>
      </c>
    </row>
    <row r="68" spans="1:12" x14ac:dyDescent="0.25">
      <c r="A68" s="9" t="s">
        <v>17</v>
      </c>
      <c r="B68" s="29" t="s">
        <v>142</v>
      </c>
      <c r="C68" s="9">
        <v>120</v>
      </c>
      <c r="D68" s="9">
        <v>193.75200000000001</v>
      </c>
      <c r="E68" s="9">
        <v>108.14700000000001</v>
      </c>
      <c r="F68" s="9" t="s">
        <v>10</v>
      </c>
      <c r="G68" s="9">
        <f>E68*70%</f>
        <v>75.7029</v>
      </c>
      <c r="H68" s="9">
        <f t="shared" ref="H68:H84" si="8">E68-G68</f>
        <v>32.444100000000006</v>
      </c>
      <c r="I68" s="10">
        <f t="shared" ref="I68:I84" si="9">G68/E68</f>
        <v>0.7</v>
      </c>
      <c r="J68" s="17">
        <f t="shared" ref="J68:J84" si="10">D68*E68*I68</f>
        <v>14667.588280800001</v>
      </c>
      <c r="K68" s="16"/>
      <c r="L68" s="17">
        <f t="shared" ref="L68:L84" si="11">D68*E68*K68</f>
        <v>0</v>
      </c>
    </row>
    <row r="69" spans="1:12" x14ac:dyDescent="0.25">
      <c r="A69" s="9" t="s">
        <v>41</v>
      </c>
      <c r="B69" s="29" t="s">
        <v>143</v>
      </c>
      <c r="C69" s="9">
        <v>124</v>
      </c>
      <c r="D69" s="9">
        <v>193.75200000000001</v>
      </c>
      <c r="E69" s="9">
        <v>133.756</v>
      </c>
      <c r="F69" s="9" t="s">
        <v>10</v>
      </c>
      <c r="G69" s="9">
        <v>0</v>
      </c>
      <c r="H69" s="9">
        <f t="shared" si="8"/>
        <v>133.756</v>
      </c>
      <c r="I69" s="10">
        <f t="shared" si="9"/>
        <v>0</v>
      </c>
      <c r="J69" s="17">
        <f t="shared" si="10"/>
        <v>0</v>
      </c>
      <c r="K69" s="16"/>
      <c r="L69" s="17">
        <f t="shared" si="11"/>
        <v>0</v>
      </c>
    </row>
    <row r="70" spans="1:12" x14ac:dyDescent="0.25">
      <c r="A70" s="9" t="s">
        <v>41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v>0</v>
      </c>
      <c r="H70" s="9">
        <f t="shared" si="8"/>
        <v>62.972999999999999</v>
      </c>
      <c r="I70" s="10">
        <f t="shared" si="9"/>
        <v>0</v>
      </c>
      <c r="J70" s="17">
        <f t="shared" si="10"/>
        <v>0</v>
      </c>
      <c r="K70" s="16"/>
      <c r="L70" s="17">
        <f t="shared" si="11"/>
        <v>0</v>
      </c>
    </row>
    <row r="71" spans="1:12" x14ac:dyDescent="0.25">
      <c r="A71" s="9" t="s">
        <v>41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si="8"/>
        <v>30.1</v>
      </c>
      <c r="I71" s="10">
        <f t="shared" si="9"/>
        <v>0</v>
      </c>
      <c r="J71" s="17">
        <f t="shared" si="10"/>
        <v>0</v>
      </c>
      <c r="K71" s="16"/>
      <c r="L71" s="17">
        <f t="shared" si="11"/>
        <v>0</v>
      </c>
    </row>
    <row r="72" spans="1:12" x14ac:dyDescent="0.25">
      <c r="A72" s="9" t="s">
        <v>41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v>0</v>
      </c>
      <c r="H72" s="9">
        <f t="shared" si="8"/>
        <v>66.89</v>
      </c>
      <c r="I72" s="10">
        <f t="shared" si="9"/>
        <v>0</v>
      </c>
      <c r="J72" s="17">
        <f t="shared" si="10"/>
        <v>0</v>
      </c>
      <c r="K72" s="16"/>
      <c r="L72" s="17">
        <f t="shared" si="11"/>
        <v>0</v>
      </c>
    </row>
    <row r="73" spans="1:12" x14ac:dyDescent="0.25">
      <c r="A73" s="9" t="s">
        <v>41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v>0</v>
      </c>
      <c r="H73" s="9">
        <f t="shared" si="8"/>
        <v>0.5</v>
      </c>
      <c r="I73" s="10">
        <f t="shared" si="9"/>
        <v>0</v>
      </c>
      <c r="J73" s="17">
        <f t="shared" si="10"/>
        <v>0</v>
      </c>
      <c r="K73" s="16"/>
      <c r="L73" s="17">
        <f t="shared" si="11"/>
        <v>0</v>
      </c>
    </row>
    <row r="74" spans="1:12" x14ac:dyDescent="0.25">
      <c r="A74" s="9" t="s">
        <v>41</v>
      </c>
      <c r="B74" s="29" t="s">
        <v>147</v>
      </c>
      <c r="C74" s="9">
        <v>140</v>
      </c>
      <c r="D74" s="9">
        <v>10.76</v>
      </c>
      <c r="E74" s="9">
        <v>197</v>
      </c>
      <c r="F74" s="9" t="s">
        <v>10</v>
      </c>
      <c r="G74" s="9">
        <v>0</v>
      </c>
      <c r="H74" s="9">
        <f t="shared" si="8"/>
        <v>197</v>
      </c>
      <c r="I74" s="10">
        <f t="shared" si="9"/>
        <v>0</v>
      </c>
      <c r="J74" s="17">
        <f t="shared" si="10"/>
        <v>0</v>
      </c>
      <c r="K74" s="16"/>
      <c r="L74" s="17">
        <f t="shared" si="11"/>
        <v>0</v>
      </c>
    </row>
    <row r="75" spans="1:12" x14ac:dyDescent="0.25">
      <c r="A75" s="9" t="s">
        <v>41</v>
      </c>
      <c r="B75" s="29" t="s">
        <v>148</v>
      </c>
      <c r="C75" s="9">
        <v>142</v>
      </c>
      <c r="D75" s="9">
        <v>139.93199999999999</v>
      </c>
      <c r="E75" s="9">
        <v>59.84</v>
      </c>
      <c r="F75" s="9" t="s">
        <v>10</v>
      </c>
      <c r="G75" s="9">
        <v>0</v>
      </c>
      <c r="H75" s="9">
        <f t="shared" si="8"/>
        <v>59.84</v>
      </c>
      <c r="I75" s="10">
        <f t="shared" si="9"/>
        <v>0</v>
      </c>
      <c r="J75" s="17">
        <f t="shared" si="10"/>
        <v>0</v>
      </c>
      <c r="K75" s="16"/>
      <c r="L75" s="17">
        <f t="shared" si="11"/>
        <v>0</v>
      </c>
    </row>
    <row r="76" spans="1:12" x14ac:dyDescent="0.25">
      <c r="A76" s="9" t="s">
        <v>41</v>
      </c>
      <c r="B76" s="29" t="s">
        <v>149</v>
      </c>
      <c r="C76" s="9">
        <v>143</v>
      </c>
      <c r="D76" s="9">
        <v>139.93199999999999</v>
      </c>
      <c r="E76" s="9">
        <v>176.74</v>
      </c>
      <c r="F76" s="9" t="s">
        <v>10</v>
      </c>
      <c r="G76" s="9">
        <v>0</v>
      </c>
      <c r="H76" s="9">
        <f t="shared" si="8"/>
        <v>176.74</v>
      </c>
      <c r="I76" s="10">
        <f t="shared" si="9"/>
        <v>0</v>
      </c>
      <c r="J76" s="17">
        <f t="shared" si="10"/>
        <v>0</v>
      </c>
      <c r="K76" s="16"/>
      <c r="L76" s="17">
        <f t="shared" si="11"/>
        <v>0</v>
      </c>
    </row>
    <row r="77" spans="1:12" x14ac:dyDescent="0.25">
      <c r="A77" s="9" t="s">
        <v>41</v>
      </c>
      <c r="B77" s="29" t="s">
        <v>150</v>
      </c>
      <c r="C77" s="9">
        <v>147</v>
      </c>
      <c r="D77" s="9">
        <v>193.75200000000001</v>
      </c>
      <c r="E77" s="9">
        <v>177.87</v>
      </c>
      <c r="F77" s="9" t="s">
        <v>10</v>
      </c>
      <c r="G77" s="9">
        <v>0</v>
      </c>
      <c r="H77" s="9">
        <f t="shared" si="8"/>
        <v>177.87</v>
      </c>
      <c r="I77" s="10">
        <f t="shared" si="9"/>
        <v>0</v>
      </c>
      <c r="J77" s="17">
        <f t="shared" si="10"/>
        <v>0</v>
      </c>
      <c r="K77" s="16"/>
      <c r="L77" s="17">
        <f t="shared" si="11"/>
        <v>0</v>
      </c>
    </row>
    <row r="78" spans="1:12" x14ac:dyDescent="0.25">
      <c r="A78" s="9" t="s">
        <v>18</v>
      </c>
      <c r="B78" s="29" t="s">
        <v>151</v>
      </c>
      <c r="C78" s="9">
        <v>150</v>
      </c>
      <c r="D78" s="9">
        <v>14500</v>
      </c>
      <c r="E78" s="9">
        <v>1</v>
      </c>
      <c r="F78" s="9" t="s">
        <v>12</v>
      </c>
      <c r="G78" s="9">
        <v>0</v>
      </c>
      <c r="H78" s="9">
        <f t="shared" si="8"/>
        <v>1</v>
      </c>
      <c r="I78" s="10">
        <f t="shared" si="9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41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0</v>
      </c>
      <c r="H79" s="9">
        <f t="shared" si="8"/>
        <v>81.650000000000006</v>
      </c>
      <c r="I79" s="10">
        <f t="shared" si="9"/>
        <v>0</v>
      </c>
      <c r="J79" s="17">
        <f t="shared" si="10"/>
        <v>0</v>
      </c>
      <c r="K79" s="16"/>
      <c r="L79" s="17">
        <f t="shared" si="11"/>
        <v>0</v>
      </c>
    </row>
    <row r="80" spans="1:12" x14ac:dyDescent="0.25">
      <c r="A80" s="9" t="s">
        <v>41</v>
      </c>
      <c r="B80" s="2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0</v>
      </c>
      <c r="H80" s="9">
        <f t="shared" si="8"/>
        <v>258.14999999999998</v>
      </c>
      <c r="I80" s="10">
        <f t="shared" si="9"/>
        <v>0</v>
      </c>
      <c r="J80" s="17">
        <f t="shared" si="10"/>
        <v>0</v>
      </c>
      <c r="K80" s="16"/>
      <c r="L80" s="17">
        <f t="shared" si="11"/>
        <v>0</v>
      </c>
    </row>
    <row r="81" spans="1:12" x14ac:dyDescent="0.25">
      <c r="A81" s="9" t="s">
        <v>41</v>
      </c>
      <c r="B81" s="2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0</v>
      </c>
      <c r="H81" s="9">
        <f t="shared" si="8"/>
        <v>126.32</v>
      </c>
      <c r="I81" s="10">
        <f t="shared" si="9"/>
        <v>0</v>
      </c>
      <c r="J81" s="17">
        <f t="shared" si="10"/>
        <v>0</v>
      </c>
      <c r="K81" s="16"/>
      <c r="L81" s="17">
        <f t="shared" si="11"/>
        <v>0</v>
      </c>
    </row>
    <row r="82" spans="1:12" x14ac:dyDescent="0.25">
      <c r="A82" s="9" t="s">
        <v>41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0</v>
      </c>
      <c r="H82" s="9">
        <f t="shared" si="8"/>
        <v>9.76</v>
      </c>
      <c r="I82" s="10">
        <f t="shared" si="9"/>
        <v>0</v>
      </c>
      <c r="J82" s="17">
        <f t="shared" si="10"/>
        <v>0</v>
      </c>
      <c r="K82" s="16"/>
      <c r="L82" s="17">
        <f t="shared" si="11"/>
        <v>0</v>
      </c>
    </row>
    <row r="83" spans="1:12" x14ac:dyDescent="0.25">
      <c r="A83" s="9" t="s">
        <v>41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8"/>
        <v>34.159999999999997</v>
      </c>
      <c r="I83" s="10">
        <f t="shared" si="9"/>
        <v>0</v>
      </c>
      <c r="J83" s="17">
        <f t="shared" si="10"/>
        <v>0</v>
      </c>
      <c r="K83" s="16"/>
      <c r="L83" s="17">
        <f t="shared" si="11"/>
        <v>0</v>
      </c>
    </row>
    <row r="84" spans="1:12" x14ac:dyDescent="0.25">
      <c r="A84" s="9" t="s">
        <v>41</v>
      </c>
      <c r="B84" s="2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0</v>
      </c>
      <c r="H84" s="9">
        <f t="shared" si="8"/>
        <v>117.1</v>
      </c>
      <c r="I84" s="10">
        <f t="shared" si="9"/>
        <v>0</v>
      </c>
      <c r="J84" s="17">
        <f t="shared" si="10"/>
        <v>0</v>
      </c>
      <c r="K84" s="16"/>
      <c r="L84" s="17">
        <f t="shared" si="11"/>
        <v>0</v>
      </c>
    </row>
    <row r="107" spans="1:12" x14ac:dyDescent="0.25">
      <c r="A107" s="9" t="s">
        <v>18</v>
      </c>
      <c r="B107" s="29" t="s">
        <v>196</v>
      </c>
      <c r="C107" s="9">
        <v>246</v>
      </c>
      <c r="D107" s="9">
        <v>15500</v>
      </c>
      <c r="E107" s="9">
        <v>1</v>
      </c>
      <c r="F107" s="9" t="s">
        <v>12</v>
      </c>
      <c r="G107" s="9">
        <v>0</v>
      </c>
      <c r="H107" s="9">
        <f t="shared" ref="H107:H114" si="12">E107-G107</f>
        <v>1</v>
      </c>
      <c r="I107" s="10">
        <f t="shared" ref="I107:I114" si="13">G107/E107</f>
        <v>0</v>
      </c>
      <c r="J107" s="17">
        <f t="shared" ref="J107:J114" si="14">D107*E107*I107</f>
        <v>0</v>
      </c>
      <c r="K107" s="16"/>
      <c r="L107" s="17">
        <f t="shared" ref="L107:L114" si="15">D107*E107*K107</f>
        <v>0</v>
      </c>
    </row>
    <row r="108" spans="1:12" x14ac:dyDescent="0.25">
      <c r="A108" s="9" t="s">
        <v>18</v>
      </c>
      <c r="B108" s="29" t="s">
        <v>197</v>
      </c>
      <c r="C108" s="9">
        <v>248</v>
      </c>
      <c r="D108" s="9">
        <v>2000</v>
      </c>
      <c r="E108" s="9">
        <v>1</v>
      </c>
      <c r="F108" s="9" t="s">
        <v>12</v>
      </c>
      <c r="G108" s="9">
        <v>0</v>
      </c>
      <c r="H108" s="9">
        <f t="shared" si="12"/>
        <v>1</v>
      </c>
      <c r="I108" s="10">
        <f t="shared" si="13"/>
        <v>0</v>
      </c>
      <c r="J108" s="17">
        <f t="shared" si="14"/>
        <v>0</v>
      </c>
      <c r="K108" s="16"/>
      <c r="L108" s="17">
        <f t="shared" si="15"/>
        <v>0</v>
      </c>
    </row>
    <row r="109" spans="1:12" x14ac:dyDescent="0.25">
      <c r="A109" s="9" t="s">
        <v>30</v>
      </c>
      <c r="B109" s="29" t="s">
        <v>214</v>
      </c>
      <c r="C109" s="9">
        <v>277</v>
      </c>
      <c r="D109" s="9">
        <v>34</v>
      </c>
      <c r="E109" s="9">
        <v>76.528999999999996</v>
      </c>
      <c r="F109" s="9" t="s">
        <v>31</v>
      </c>
      <c r="G109" s="9">
        <v>0</v>
      </c>
      <c r="H109" s="9">
        <f t="shared" si="12"/>
        <v>76.528999999999996</v>
      </c>
      <c r="I109" s="10">
        <f t="shared" si="13"/>
        <v>0</v>
      </c>
      <c r="J109" s="17">
        <f t="shared" si="14"/>
        <v>0</v>
      </c>
      <c r="K109" s="16"/>
      <c r="L109" s="17">
        <f t="shared" si="15"/>
        <v>0</v>
      </c>
    </row>
    <row r="110" spans="1:12" x14ac:dyDescent="0.25">
      <c r="A110" s="9" t="s">
        <v>30</v>
      </c>
      <c r="B110" s="29" t="s">
        <v>215</v>
      </c>
      <c r="C110" s="9">
        <v>278</v>
      </c>
      <c r="D110" s="9">
        <v>77</v>
      </c>
      <c r="E110" s="9">
        <v>29.302600000000002</v>
      </c>
      <c r="F110" s="9" t="s">
        <v>31</v>
      </c>
      <c r="G110" s="9">
        <v>29.3</v>
      </c>
      <c r="H110" s="9">
        <f t="shared" si="12"/>
        <v>2.6000000000010459E-3</v>
      </c>
      <c r="I110" s="10">
        <f t="shared" si="13"/>
        <v>0.99991127067222696</v>
      </c>
      <c r="J110" s="17">
        <f t="shared" si="14"/>
        <v>2256.1</v>
      </c>
      <c r="K110" s="16"/>
      <c r="L110" s="17">
        <f t="shared" si="15"/>
        <v>0</v>
      </c>
    </row>
    <row r="111" spans="1:12" x14ac:dyDescent="0.25">
      <c r="A111" s="9" t="s">
        <v>30</v>
      </c>
      <c r="B111" s="29" t="s">
        <v>216</v>
      </c>
      <c r="C111" s="9">
        <v>279</v>
      </c>
      <c r="D111" s="9">
        <v>23</v>
      </c>
      <c r="E111" s="9">
        <v>66</v>
      </c>
      <c r="F111" s="9" t="s">
        <v>23</v>
      </c>
      <c r="G111" s="9">
        <v>0</v>
      </c>
      <c r="H111" s="9">
        <f t="shared" si="12"/>
        <v>66</v>
      </c>
      <c r="I111" s="10">
        <f t="shared" si="13"/>
        <v>0</v>
      </c>
      <c r="J111" s="17">
        <f t="shared" si="14"/>
        <v>0</v>
      </c>
      <c r="K111" s="16"/>
      <c r="L111" s="17">
        <f t="shared" si="15"/>
        <v>0</v>
      </c>
    </row>
    <row r="112" spans="1:12" x14ac:dyDescent="0.25">
      <c r="A112" s="9" t="s">
        <v>30</v>
      </c>
      <c r="B112" s="29" t="s">
        <v>217</v>
      </c>
      <c r="C112" s="9">
        <v>280</v>
      </c>
      <c r="D112" s="9">
        <v>151</v>
      </c>
      <c r="E112" s="9">
        <v>17.375499999999999</v>
      </c>
      <c r="F112" s="9" t="s">
        <v>31</v>
      </c>
      <c r="G112" s="9">
        <v>0</v>
      </c>
      <c r="H112" s="9">
        <f t="shared" si="12"/>
        <v>17.375499999999999</v>
      </c>
      <c r="I112" s="10">
        <f t="shared" si="13"/>
        <v>0</v>
      </c>
      <c r="J112" s="17">
        <f t="shared" si="14"/>
        <v>0</v>
      </c>
      <c r="K112" s="16"/>
      <c r="L112" s="17">
        <f t="shared" si="15"/>
        <v>0</v>
      </c>
    </row>
    <row r="113" spans="1:12" x14ac:dyDescent="0.25">
      <c r="A113" s="9" t="s">
        <v>21</v>
      </c>
      <c r="B113" s="29" t="s">
        <v>219</v>
      </c>
      <c r="C113" s="9">
        <v>283</v>
      </c>
      <c r="D113" s="9">
        <v>400</v>
      </c>
      <c r="E113" s="9">
        <v>1</v>
      </c>
      <c r="F113" s="9" t="s">
        <v>12</v>
      </c>
      <c r="G113" s="9">
        <v>0</v>
      </c>
      <c r="H113" s="9">
        <f t="shared" si="12"/>
        <v>1</v>
      </c>
      <c r="I113" s="10">
        <f t="shared" si="13"/>
        <v>0</v>
      </c>
      <c r="J113" s="17">
        <f t="shared" si="14"/>
        <v>0</v>
      </c>
      <c r="K113" s="16"/>
      <c r="L113" s="17">
        <f t="shared" si="15"/>
        <v>0</v>
      </c>
    </row>
    <row r="114" spans="1:12" x14ac:dyDescent="0.25">
      <c r="A114" s="9" t="s">
        <v>36</v>
      </c>
      <c r="B114" s="29" t="s">
        <v>235</v>
      </c>
      <c r="C114" s="9">
        <v>316</v>
      </c>
      <c r="D114" s="9">
        <v>4000</v>
      </c>
      <c r="E114" s="9">
        <v>1</v>
      </c>
      <c r="F114" s="9" t="s">
        <v>12</v>
      </c>
      <c r="G114" s="9">
        <v>0</v>
      </c>
      <c r="H114" s="9">
        <f t="shared" si="12"/>
        <v>1</v>
      </c>
      <c r="I114" s="10">
        <f t="shared" si="13"/>
        <v>0</v>
      </c>
      <c r="J114" s="17">
        <f t="shared" si="14"/>
        <v>0</v>
      </c>
      <c r="K114" s="16"/>
      <c r="L114" s="17">
        <f t="shared" si="15"/>
        <v>0</v>
      </c>
    </row>
    <row r="115" spans="1:12" ht="15.75" x14ac:dyDescent="0.25">
      <c r="J115" s="21">
        <f>SUM(J4:J114)</f>
        <v>274816.81620079995</v>
      </c>
      <c r="L115" s="21">
        <f>SUM(L4:L114)</f>
        <v>6869.25</v>
      </c>
    </row>
  </sheetData>
  <autoFilter ref="A3:O115" xr:uid="{00000000-0009-0000-0000-0000AF000000}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3:L13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27.51</v>
      </c>
      <c r="F10" s="3" t="s">
        <v>14</v>
      </c>
      <c r="G10" s="3">
        <v>27.51</v>
      </c>
      <c r="H10" s="3">
        <v>0</v>
      </c>
      <c r="I10" s="3">
        <v>100</v>
      </c>
      <c r="J10">
        <f t="shared" si="0"/>
        <v>3882.2112000000002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59.29</v>
      </c>
      <c r="F11" s="3" t="s">
        <v>10</v>
      </c>
      <c r="G11" s="3">
        <v>59.29</v>
      </c>
      <c r="H11" s="3">
        <v>0</v>
      </c>
      <c r="I11" s="3">
        <v>100</v>
      </c>
      <c r="J11">
        <f t="shared" si="0"/>
        <v>1304.3799999999999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95</v>
      </c>
      <c r="C12" s="3">
        <v>20</v>
      </c>
      <c r="D12" s="3">
        <v>1000</v>
      </c>
      <c r="E12" s="3">
        <v>5.093</v>
      </c>
      <c r="F12" s="3" t="s">
        <v>14</v>
      </c>
      <c r="G12" s="3">
        <v>5.09</v>
      </c>
      <c r="H12" s="3">
        <v>0</v>
      </c>
      <c r="I12" s="3">
        <v>100</v>
      </c>
      <c r="J12">
        <f t="shared" si="0"/>
        <v>5090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96</v>
      </c>
      <c r="C13" s="3">
        <v>21</v>
      </c>
      <c r="D13" s="3">
        <v>1000</v>
      </c>
      <c r="E13" s="3">
        <v>2.782</v>
      </c>
      <c r="F13" s="3" t="s">
        <v>14</v>
      </c>
      <c r="G13" s="3">
        <v>2.78</v>
      </c>
      <c r="H13" s="3">
        <v>0</v>
      </c>
      <c r="I13" s="3">
        <v>100</v>
      </c>
      <c r="J13">
        <f t="shared" si="0"/>
        <v>2780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97</v>
      </c>
      <c r="C14" s="3">
        <v>22</v>
      </c>
      <c r="D14" s="3">
        <v>1000</v>
      </c>
      <c r="E14" s="3">
        <v>5.9290000000000003</v>
      </c>
      <c r="F14" s="3" t="s">
        <v>14</v>
      </c>
      <c r="G14" s="3">
        <v>5.93</v>
      </c>
      <c r="H14" s="3">
        <v>0</v>
      </c>
      <c r="I14" s="3">
        <v>100</v>
      </c>
      <c r="J14">
        <f t="shared" si="0"/>
        <v>5930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98</v>
      </c>
      <c r="C15" s="3">
        <v>23</v>
      </c>
      <c r="D15" s="3">
        <v>7500</v>
      </c>
      <c r="E15" s="3">
        <v>0.37</v>
      </c>
      <c r="F15" s="3" t="s">
        <v>16</v>
      </c>
      <c r="G15" s="3">
        <v>0.37</v>
      </c>
      <c r="H15" s="3">
        <v>0</v>
      </c>
      <c r="I15" s="3">
        <v>100</v>
      </c>
      <c r="J15">
        <f t="shared" si="0"/>
        <v>2775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99</v>
      </c>
      <c r="C16" s="3">
        <v>24</v>
      </c>
      <c r="D16" s="3">
        <v>7500</v>
      </c>
      <c r="E16" s="3">
        <v>0.45</v>
      </c>
      <c r="F16" s="3" t="s">
        <v>16</v>
      </c>
      <c r="G16" s="3">
        <v>0.45</v>
      </c>
      <c r="H16" s="3">
        <v>0</v>
      </c>
      <c r="I16" s="3">
        <v>100</v>
      </c>
      <c r="J16">
        <f t="shared" si="0"/>
        <v>3375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100</v>
      </c>
      <c r="C17" s="3">
        <v>25</v>
      </c>
      <c r="D17" s="3">
        <v>7500</v>
      </c>
      <c r="E17" s="3">
        <v>0.55000000000000004</v>
      </c>
      <c r="F17" s="3" t="s">
        <v>16</v>
      </c>
      <c r="G17" s="3">
        <v>0.55000000000000004</v>
      </c>
      <c r="H17" s="3">
        <v>0</v>
      </c>
      <c r="I17" s="3">
        <v>100</v>
      </c>
      <c r="J17">
        <f t="shared" si="0"/>
        <v>4125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101</v>
      </c>
      <c r="C18" s="3">
        <v>26</v>
      </c>
      <c r="D18" s="3">
        <v>7500</v>
      </c>
      <c r="E18" s="3">
        <v>0.5</v>
      </c>
      <c r="F18" s="3" t="s">
        <v>16</v>
      </c>
      <c r="G18" s="3">
        <v>0.5</v>
      </c>
      <c r="H18" s="3">
        <v>0</v>
      </c>
      <c r="I18" s="3">
        <v>100</v>
      </c>
      <c r="J18">
        <f t="shared" si="0"/>
        <v>3750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102</v>
      </c>
      <c r="C19" s="3">
        <v>29</v>
      </c>
      <c r="D19" s="3">
        <v>7500</v>
      </c>
      <c r="E19" s="3">
        <v>1.25</v>
      </c>
      <c r="F19" s="3" t="s">
        <v>16</v>
      </c>
      <c r="G19" s="3">
        <v>1.25</v>
      </c>
      <c r="H19" s="3">
        <v>0</v>
      </c>
      <c r="I19" s="3">
        <v>100</v>
      </c>
      <c r="J19">
        <f t="shared" si="0"/>
        <v>9375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103</v>
      </c>
      <c r="C20" s="3">
        <v>32</v>
      </c>
      <c r="D20" s="3">
        <v>7500</v>
      </c>
      <c r="E20" s="3">
        <v>0.14000000000000001</v>
      </c>
      <c r="F20" s="3" t="s">
        <v>16</v>
      </c>
      <c r="G20" s="3">
        <v>0.14000000000000001</v>
      </c>
      <c r="H20" s="3">
        <v>0</v>
      </c>
      <c r="I20" s="3">
        <v>100</v>
      </c>
      <c r="J20">
        <f t="shared" si="0"/>
        <v>1050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104</v>
      </c>
      <c r="C21" s="3">
        <v>35</v>
      </c>
      <c r="D21" s="3">
        <v>7500</v>
      </c>
      <c r="E21" s="3">
        <v>0.14000000000000001</v>
      </c>
      <c r="F21" s="3" t="s">
        <v>16</v>
      </c>
      <c r="G21" s="3">
        <v>0.14000000000000001</v>
      </c>
      <c r="H21" s="3">
        <v>0</v>
      </c>
      <c r="I21" s="3">
        <v>100</v>
      </c>
      <c r="J21">
        <f t="shared" si="0"/>
        <v>1050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105</v>
      </c>
      <c r="C22" s="3">
        <v>41</v>
      </c>
      <c r="D22" s="3">
        <v>301.392</v>
      </c>
      <c r="E22" s="3">
        <v>33.923000000000002</v>
      </c>
      <c r="F22" s="3" t="s">
        <v>10</v>
      </c>
      <c r="G22" s="3">
        <v>33.92</v>
      </c>
      <c r="H22" s="3">
        <v>0</v>
      </c>
      <c r="I22" s="3">
        <v>100</v>
      </c>
      <c r="J22">
        <f t="shared" si="0"/>
        <v>10223.216640000001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106</v>
      </c>
      <c r="C23" s="3">
        <v>42</v>
      </c>
      <c r="D23" s="3">
        <v>301.392</v>
      </c>
      <c r="E23" s="3">
        <v>23.64</v>
      </c>
      <c r="F23" s="3" t="s">
        <v>10</v>
      </c>
      <c r="G23" s="3">
        <v>23.64</v>
      </c>
      <c r="H23" s="3">
        <v>0</v>
      </c>
      <c r="I23" s="3">
        <v>100</v>
      </c>
      <c r="J23">
        <f t="shared" si="0"/>
        <v>7124.9068800000005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107</v>
      </c>
      <c r="C24" s="3">
        <v>43</v>
      </c>
      <c r="D24" s="3">
        <v>301.392</v>
      </c>
      <c r="E24" s="3">
        <v>59.951700000000002</v>
      </c>
      <c r="F24" s="3" t="s">
        <v>10</v>
      </c>
      <c r="G24" s="3">
        <v>59.95</v>
      </c>
      <c r="H24" s="3">
        <v>0</v>
      </c>
      <c r="I24" s="3">
        <v>100</v>
      </c>
      <c r="J24">
        <f t="shared" si="0"/>
        <v>18068.450400000002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108</v>
      </c>
      <c r="C25" s="3">
        <v>44</v>
      </c>
      <c r="D25" s="3">
        <v>301.392</v>
      </c>
      <c r="E25" s="3">
        <v>41.28</v>
      </c>
      <c r="F25" s="3" t="s">
        <v>10</v>
      </c>
      <c r="G25" s="3">
        <v>41.28</v>
      </c>
      <c r="H25" s="3">
        <v>0</v>
      </c>
      <c r="I25" s="3">
        <v>100</v>
      </c>
      <c r="J25">
        <f t="shared" si="0"/>
        <v>12441.46176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109</v>
      </c>
      <c r="C26" s="3">
        <v>45</v>
      </c>
      <c r="D26" s="3">
        <v>301.392</v>
      </c>
      <c r="E26" s="3">
        <v>125.99</v>
      </c>
      <c r="F26" s="3" t="s">
        <v>10</v>
      </c>
      <c r="G26" s="3">
        <v>125.99</v>
      </c>
      <c r="H26" s="3">
        <v>0</v>
      </c>
      <c r="I26" s="3">
        <v>100</v>
      </c>
      <c r="J26">
        <f t="shared" si="0"/>
        <v>37972.378079999995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110</v>
      </c>
      <c r="C27" s="3">
        <v>46</v>
      </c>
      <c r="D27" s="3">
        <v>301.392</v>
      </c>
      <c r="E27" s="3">
        <v>12.26</v>
      </c>
      <c r="F27" s="3" t="s">
        <v>10</v>
      </c>
      <c r="G27" s="3">
        <v>12.26</v>
      </c>
      <c r="H27" s="3">
        <v>0</v>
      </c>
      <c r="I27" s="3">
        <v>100</v>
      </c>
      <c r="J27">
        <f t="shared" si="0"/>
        <v>3695.06592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111</v>
      </c>
      <c r="C28" s="3">
        <v>47</v>
      </c>
      <c r="D28" s="3">
        <v>301.392</v>
      </c>
      <c r="E28" s="3">
        <v>16.11</v>
      </c>
      <c r="F28" s="3" t="s">
        <v>10</v>
      </c>
      <c r="G28" s="3">
        <v>16.11</v>
      </c>
      <c r="H28" s="3">
        <v>0</v>
      </c>
      <c r="I28" s="3">
        <v>100</v>
      </c>
      <c r="J28">
        <f t="shared" si="0"/>
        <v>4855.4251199999999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112</v>
      </c>
      <c r="C29" s="3">
        <v>50</v>
      </c>
      <c r="D29" s="3">
        <v>225</v>
      </c>
      <c r="E29" s="3">
        <v>9.9</v>
      </c>
      <c r="F29" s="3" t="s">
        <v>14</v>
      </c>
      <c r="G29" s="3">
        <v>9.9</v>
      </c>
      <c r="H29" s="3">
        <v>0</v>
      </c>
      <c r="I29" s="3">
        <v>100</v>
      </c>
      <c r="J29">
        <f t="shared" si="0"/>
        <v>2227.5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113</v>
      </c>
      <c r="C30" s="3">
        <v>51</v>
      </c>
      <c r="D30" s="3">
        <v>1500</v>
      </c>
      <c r="E30" s="3">
        <v>1.32</v>
      </c>
      <c r="F30" s="3" t="s">
        <v>14</v>
      </c>
      <c r="G30" s="3">
        <v>1.32</v>
      </c>
      <c r="H30" s="3">
        <v>0</v>
      </c>
      <c r="I30" s="3">
        <v>100</v>
      </c>
      <c r="J30">
        <f t="shared" si="0"/>
        <v>1980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114</v>
      </c>
      <c r="C31" s="3">
        <v>53</v>
      </c>
      <c r="D31" s="3">
        <v>900</v>
      </c>
      <c r="E31" s="3">
        <v>4.74</v>
      </c>
      <c r="F31" s="3" t="s">
        <v>14</v>
      </c>
      <c r="G31" s="3">
        <v>4.74</v>
      </c>
      <c r="H31" s="3">
        <v>0</v>
      </c>
      <c r="I31" s="3">
        <v>100</v>
      </c>
      <c r="J31">
        <f t="shared" si="0"/>
        <v>4266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115</v>
      </c>
      <c r="C32" s="3">
        <v>55</v>
      </c>
      <c r="D32" s="3">
        <v>2000</v>
      </c>
      <c r="E32" s="3">
        <v>2.85</v>
      </c>
      <c r="F32" s="3" t="s">
        <v>14</v>
      </c>
      <c r="G32" s="3">
        <v>2.85</v>
      </c>
      <c r="H32" s="3">
        <v>0</v>
      </c>
      <c r="I32" s="3">
        <v>100</v>
      </c>
      <c r="J32">
        <f t="shared" si="0"/>
        <v>5700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116</v>
      </c>
      <c r="C33" s="3">
        <v>58</v>
      </c>
      <c r="D33" s="3">
        <v>225</v>
      </c>
      <c r="E33" s="3">
        <v>13.083</v>
      </c>
      <c r="F33" s="3" t="s">
        <v>14</v>
      </c>
      <c r="G33" s="3">
        <v>13.08</v>
      </c>
      <c r="H33" s="3">
        <v>0</v>
      </c>
      <c r="I33" s="3">
        <v>100</v>
      </c>
      <c r="J33">
        <f t="shared" si="0"/>
        <v>2943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117</v>
      </c>
      <c r="C34" s="3">
        <v>61</v>
      </c>
      <c r="D34" s="3">
        <v>2000</v>
      </c>
      <c r="E34" s="3">
        <v>1.7010000000000001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3400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118</v>
      </c>
      <c r="C35" s="3">
        <v>63</v>
      </c>
      <c r="D35" s="3">
        <v>1500</v>
      </c>
      <c r="E35" s="3">
        <v>0.61</v>
      </c>
      <c r="F35" s="3" t="s">
        <v>14</v>
      </c>
      <c r="G35" s="3">
        <v>0.61</v>
      </c>
      <c r="H35" s="3">
        <v>0</v>
      </c>
      <c r="I35" s="3">
        <v>100</v>
      </c>
      <c r="J35">
        <f t="shared" si="0"/>
        <v>915</v>
      </c>
      <c r="K35" s="3">
        <v>0</v>
      </c>
      <c r="L35">
        <f t="shared" si="1"/>
        <v>0</v>
      </c>
    </row>
    <row r="36" spans="1:12" x14ac:dyDescent="0.25">
      <c r="A36" s="3" t="s">
        <v>51</v>
      </c>
      <c r="B36" s="3" t="s">
        <v>119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69</v>
      </c>
      <c r="D37" s="3">
        <v>7500</v>
      </c>
      <c r="E37" s="3">
        <v>0.5</v>
      </c>
      <c r="F37" s="3" t="s">
        <v>16</v>
      </c>
      <c r="G37" s="3">
        <v>0.5</v>
      </c>
      <c r="H37" s="3">
        <v>0</v>
      </c>
      <c r="I37" s="3">
        <v>100</v>
      </c>
      <c r="J37">
        <f t="shared" si="0"/>
        <v>3750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1.1000000000000001</v>
      </c>
      <c r="H38" s="3">
        <v>0</v>
      </c>
      <c r="I38" s="3">
        <v>100</v>
      </c>
      <c r="J38">
        <f t="shared" si="0"/>
        <v>8250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0.14000000000000001</v>
      </c>
      <c r="H39" s="3">
        <v>0</v>
      </c>
      <c r="I39" s="3">
        <v>100</v>
      </c>
      <c r="J39">
        <f t="shared" si="0"/>
        <v>1050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123</v>
      </c>
      <c r="C40" s="3">
        <v>80</v>
      </c>
      <c r="D40" s="3">
        <v>7500</v>
      </c>
      <c r="E40" s="3">
        <v>0.15</v>
      </c>
      <c r="F40" s="3" t="s">
        <v>16</v>
      </c>
      <c r="G40" s="3">
        <v>0.15</v>
      </c>
      <c r="H40" s="3">
        <v>0</v>
      </c>
      <c r="I40" s="3">
        <v>100</v>
      </c>
      <c r="J40">
        <f t="shared" si="0"/>
        <v>1125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124</v>
      </c>
      <c r="C41" s="3">
        <v>84</v>
      </c>
      <c r="D41" s="3">
        <v>301.392</v>
      </c>
      <c r="E41" s="3">
        <v>41.58</v>
      </c>
      <c r="F41" s="3" t="s">
        <v>10</v>
      </c>
      <c r="G41" s="3">
        <v>41.58</v>
      </c>
      <c r="H41" s="3">
        <v>0</v>
      </c>
      <c r="I41" s="3">
        <v>100</v>
      </c>
      <c r="J41">
        <f t="shared" si="0"/>
        <v>12531.879359999999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125</v>
      </c>
      <c r="C42" s="3">
        <v>85</v>
      </c>
      <c r="D42" s="3">
        <v>301.392</v>
      </c>
      <c r="E42" s="3">
        <v>125.21</v>
      </c>
      <c r="F42" s="3" t="s">
        <v>10</v>
      </c>
      <c r="G42" s="3">
        <v>125.21</v>
      </c>
      <c r="H42" s="3">
        <v>0</v>
      </c>
      <c r="I42" s="3">
        <v>100</v>
      </c>
      <c r="J42">
        <f t="shared" si="0"/>
        <v>37737.29232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126</v>
      </c>
      <c r="C43" s="3">
        <v>86</v>
      </c>
      <c r="D43" s="3">
        <v>301.392</v>
      </c>
      <c r="E43" s="3">
        <v>12.26</v>
      </c>
      <c r="F43" s="3" t="s">
        <v>10</v>
      </c>
      <c r="G43" s="3">
        <v>4.25</v>
      </c>
      <c r="H43" s="3">
        <v>8.01</v>
      </c>
      <c r="I43" s="3">
        <v>34.668999999999997</v>
      </c>
      <c r="J43">
        <f t="shared" si="0"/>
        <v>1280.9159999999999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127</v>
      </c>
      <c r="C44" s="3">
        <v>87</v>
      </c>
      <c r="D44" s="3">
        <v>301.392</v>
      </c>
      <c r="E44" s="3">
        <v>17.63</v>
      </c>
      <c r="F44" s="3" t="s">
        <v>10</v>
      </c>
      <c r="G44" s="3">
        <v>17.63</v>
      </c>
      <c r="H44" s="3">
        <v>0</v>
      </c>
      <c r="I44" s="3">
        <v>100</v>
      </c>
      <c r="J44">
        <f t="shared" si="0"/>
        <v>5313.5409599999994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2.3199999999999998</v>
      </c>
      <c r="H45" s="3">
        <v>0</v>
      </c>
      <c r="I45" s="3">
        <v>100</v>
      </c>
      <c r="J45">
        <f t="shared" si="0"/>
        <v>4640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91</v>
      </c>
      <c r="D46" s="3">
        <v>225</v>
      </c>
      <c r="E46" s="3">
        <v>13.561</v>
      </c>
      <c r="F46" s="3" t="s">
        <v>14</v>
      </c>
      <c r="G46" s="3">
        <v>13.56</v>
      </c>
      <c r="H46" s="3">
        <v>0</v>
      </c>
      <c r="I46" s="3">
        <v>100</v>
      </c>
      <c r="J46">
        <f t="shared" si="0"/>
        <v>3051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130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1.41</v>
      </c>
      <c r="H47" s="3">
        <v>0</v>
      </c>
      <c r="I47" s="3">
        <v>100</v>
      </c>
      <c r="J47">
        <f t="shared" si="0"/>
        <v>2820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131</v>
      </c>
      <c r="C48" s="3">
        <v>93</v>
      </c>
      <c r="D48" s="3">
        <v>1500</v>
      </c>
      <c r="E48" s="3">
        <v>0.84299999999999997</v>
      </c>
      <c r="F48" s="3" t="s">
        <v>14</v>
      </c>
      <c r="G48" s="3">
        <v>0.84</v>
      </c>
      <c r="H48" s="3">
        <v>0</v>
      </c>
      <c r="I48" s="3">
        <v>100</v>
      </c>
      <c r="J48">
        <f t="shared" si="0"/>
        <v>1260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132</v>
      </c>
      <c r="C49" s="3">
        <v>97</v>
      </c>
      <c r="D49" s="3">
        <v>7500</v>
      </c>
      <c r="E49" s="3">
        <v>0.1</v>
      </c>
      <c r="F49" s="3" t="s">
        <v>16</v>
      </c>
      <c r="G49" s="3">
        <v>0.1</v>
      </c>
      <c r="H49" s="3">
        <v>0</v>
      </c>
      <c r="I49" s="3">
        <v>100</v>
      </c>
      <c r="J49">
        <f t="shared" si="0"/>
        <v>750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133</v>
      </c>
      <c r="C50" s="3">
        <v>100</v>
      </c>
      <c r="D50" s="3">
        <v>7500</v>
      </c>
      <c r="E50" s="3">
        <v>0.17</v>
      </c>
      <c r="F50" s="3" t="s">
        <v>16</v>
      </c>
      <c r="G50" s="3">
        <v>0.17</v>
      </c>
      <c r="H50" s="3">
        <v>0</v>
      </c>
      <c r="I50" s="3">
        <v>100</v>
      </c>
      <c r="J50">
        <f t="shared" si="0"/>
        <v>1275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134</v>
      </c>
      <c r="C51" s="3">
        <v>103</v>
      </c>
      <c r="D51" s="3">
        <v>7500</v>
      </c>
      <c r="E51" s="3">
        <v>0.02</v>
      </c>
      <c r="F51" s="3" t="s">
        <v>16</v>
      </c>
      <c r="G51" s="3">
        <v>0.02</v>
      </c>
      <c r="H51" s="3">
        <v>0</v>
      </c>
      <c r="I51" s="3">
        <v>100</v>
      </c>
      <c r="J51">
        <f t="shared" si="0"/>
        <v>150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135</v>
      </c>
      <c r="C52" s="3">
        <v>106</v>
      </c>
      <c r="D52" s="3">
        <v>301.392</v>
      </c>
      <c r="E52" s="3">
        <v>10.8</v>
      </c>
      <c r="F52" s="3" t="s">
        <v>10</v>
      </c>
      <c r="G52" s="3">
        <v>10.8</v>
      </c>
      <c r="H52" s="3">
        <v>0</v>
      </c>
      <c r="I52" s="3">
        <v>100</v>
      </c>
      <c r="J52">
        <f t="shared" si="0"/>
        <v>3255.0336000000002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136</v>
      </c>
      <c r="C53" s="3">
        <v>107</v>
      </c>
      <c r="D53" s="3">
        <v>301.392</v>
      </c>
      <c r="E53" s="3">
        <v>22.88</v>
      </c>
      <c r="F53" s="3" t="s">
        <v>10</v>
      </c>
      <c r="G53" s="3">
        <v>22.88</v>
      </c>
      <c r="H53" s="3">
        <v>0</v>
      </c>
      <c r="I53" s="3">
        <v>100</v>
      </c>
      <c r="J53">
        <f t="shared" si="0"/>
        <v>6895.8489599999994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137</v>
      </c>
      <c r="C54" s="3">
        <v>108</v>
      </c>
      <c r="D54" s="3">
        <v>301.392</v>
      </c>
      <c r="E54" s="3">
        <v>1.92</v>
      </c>
      <c r="F54" s="3" t="s">
        <v>10</v>
      </c>
      <c r="G54" s="3">
        <v>1.92</v>
      </c>
      <c r="H54" s="3">
        <v>0</v>
      </c>
      <c r="I54" s="3">
        <v>100</v>
      </c>
      <c r="J54">
        <f t="shared" si="0"/>
        <v>578.67264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138</v>
      </c>
      <c r="C55" s="3">
        <v>109</v>
      </c>
      <c r="D55" s="3">
        <v>2000</v>
      </c>
      <c r="E55" s="3">
        <v>0.41</v>
      </c>
      <c r="F55" s="3" t="s">
        <v>14</v>
      </c>
      <c r="G55" s="3">
        <v>0.41</v>
      </c>
      <c r="H55" s="3">
        <v>0</v>
      </c>
      <c r="I55" s="3">
        <v>100</v>
      </c>
      <c r="J55">
        <f t="shared" si="0"/>
        <v>820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139</v>
      </c>
      <c r="C56" s="3">
        <v>112</v>
      </c>
      <c r="D56" s="3">
        <v>225</v>
      </c>
      <c r="E56" s="3">
        <v>1.9750000000000001</v>
      </c>
      <c r="F56" s="3" t="s">
        <v>14</v>
      </c>
      <c r="G56" s="3">
        <v>1.98</v>
      </c>
      <c r="H56" s="3">
        <v>0</v>
      </c>
      <c r="I56" s="3">
        <v>100</v>
      </c>
      <c r="J56">
        <f t="shared" si="0"/>
        <v>445.5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113</v>
      </c>
      <c r="D57" s="3">
        <v>1500</v>
      </c>
      <c r="E57" s="3">
        <v>7.0000000000000007E-2</v>
      </c>
      <c r="F57" s="3" t="s">
        <v>14</v>
      </c>
      <c r="G57" s="3">
        <v>7.0000000000000007E-2</v>
      </c>
      <c r="H57" s="3">
        <v>0</v>
      </c>
      <c r="I57" s="3">
        <v>100</v>
      </c>
      <c r="J57">
        <f t="shared" si="0"/>
        <v>105.00000000000001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140</v>
      </c>
      <c r="C58" s="3">
        <v>116</v>
      </c>
      <c r="D58" s="3">
        <v>50</v>
      </c>
      <c r="E58" s="3">
        <v>43</v>
      </c>
      <c r="F58" s="3" t="s">
        <v>13</v>
      </c>
      <c r="G58" s="3">
        <v>43</v>
      </c>
      <c r="H58" s="3">
        <v>0</v>
      </c>
      <c r="I58" s="3">
        <v>100</v>
      </c>
      <c r="J58">
        <f t="shared" si="0"/>
        <v>2150</v>
      </c>
      <c r="K58" s="3">
        <v>0</v>
      </c>
      <c r="L58">
        <f t="shared" si="1"/>
        <v>0</v>
      </c>
    </row>
    <row r="59" spans="1:12" x14ac:dyDescent="0.25">
      <c r="A59" s="3" t="s">
        <v>43</v>
      </c>
      <c r="B59" s="3" t="s">
        <v>141</v>
      </c>
      <c r="C59" s="3">
        <v>118</v>
      </c>
      <c r="D59" s="3">
        <v>2000</v>
      </c>
      <c r="E59" s="3">
        <v>1</v>
      </c>
      <c r="F59" s="3" t="s">
        <v>12</v>
      </c>
      <c r="G59" s="3">
        <v>1</v>
      </c>
      <c r="H59" s="3">
        <v>0</v>
      </c>
      <c r="I59" s="3">
        <v>100</v>
      </c>
      <c r="J59">
        <f t="shared" si="0"/>
        <v>2000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349</v>
      </c>
      <c r="C60" s="3">
        <v>119</v>
      </c>
      <c r="D60" s="3">
        <v>800</v>
      </c>
      <c r="E60" s="3">
        <v>7.3330000000000002</v>
      </c>
      <c r="F60" s="3" t="s">
        <v>14</v>
      </c>
      <c r="G60" s="3">
        <v>7.33</v>
      </c>
      <c r="H60" s="3">
        <v>0</v>
      </c>
      <c r="I60" s="3">
        <v>100</v>
      </c>
      <c r="J60">
        <f t="shared" si="0"/>
        <v>5864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142</v>
      </c>
      <c r="C61" s="3">
        <v>120</v>
      </c>
      <c r="D61" s="3">
        <v>193.75200000000001</v>
      </c>
      <c r="E61" s="3">
        <v>111.91200000000001</v>
      </c>
      <c r="F61" s="3" t="s">
        <v>10</v>
      </c>
      <c r="G61" s="3">
        <v>111.91</v>
      </c>
      <c r="H61" s="3">
        <v>0</v>
      </c>
      <c r="I61" s="3">
        <v>100</v>
      </c>
      <c r="J61">
        <f t="shared" si="0"/>
        <v>21682.786319999999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143</v>
      </c>
      <c r="C62" s="3">
        <v>124</v>
      </c>
      <c r="D62" s="3">
        <v>193.75200000000001</v>
      </c>
      <c r="E62" s="3">
        <v>123.14</v>
      </c>
      <c r="F62" s="3" t="s">
        <v>10</v>
      </c>
      <c r="G62" s="3">
        <v>123.14</v>
      </c>
      <c r="H62" s="3">
        <v>0</v>
      </c>
      <c r="I62" s="3">
        <v>100</v>
      </c>
      <c r="J62">
        <f t="shared" si="0"/>
        <v>23858.621280000003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144</v>
      </c>
      <c r="C63" s="3">
        <v>129</v>
      </c>
      <c r="D63" s="3">
        <v>193.75200000000001</v>
      </c>
      <c r="E63" s="3">
        <v>62.701999999999998</v>
      </c>
      <c r="F63" s="3" t="s">
        <v>10</v>
      </c>
      <c r="G63" s="3">
        <v>62.7</v>
      </c>
      <c r="H63" s="3">
        <v>0</v>
      </c>
      <c r="I63" s="3">
        <v>100</v>
      </c>
      <c r="J63">
        <f t="shared" si="0"/>
        <v>12148.250400000001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145</v>
      </c>
      <c r="C64" s="3">
        <v>133</v>
      </c>
      <c r="D64" s="3">
        <v>65.599999999999994</v>
      </c>
      <c r="E64" s="3">
        <v>30.49</v>
      </c>
      <c r="F64" s="3" t="s">
        <v>19</v>
      </c>
      <c r="G64" s="3">
        <v>30.49</v>
      </c>
      <c r="H64" s="3">
        <v>0</v>
      </c>
      <c r="I64" s="3">
        <v>100</v>
      </c>
      <c r="J64">
        <f t="shared" si="0"/>
        <v>2000.1439999999998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146</v>
      </c>
      <c r="C65" s="3">
        <v>137</v>
      </c>
      <c r="D65" s="3">
        <v>65.599999999999994</v>
      </c>
      <c r="E65" s="3">
        <v>46.88</v>
      </c>
      <c r="F65" s="3" t="s">
        <v>19</v>
      </c>
      <c r="G65" s="3">
        <v>46.88</v>
      </c>
      <c r="H65" s="3">
        <v>0</v>
      </c>
      <c r="I65" s="3">
        <v>100</v>
      </c>
      <c r="J65">
        <f t="shared" si="0"/>
        <v>3075.328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276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1.1399999999999999</v>
      </c>
      <c r="H66" s="3">
        <v>0</v>
      </c>
      <c r="I66" s="3">
        <v>100</v>
      </c>
      <c r="J66">
        <f t="shared" si="0"/>
        <v>184.06440000000001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147</v>
      </c>
      <c r="C67" s="3">
        <v>140</v>
      </c>
      <c r="D67" s="3">
        <v>10.76</v>
      </c>
      <c r="E67" s="3">
        <v>177.42</v>
      </c>
      <c r="F67" s="3" t="s">
        <v>10</v>
      </c>
      <c r="G67" s="3">
        <v>177.42</v>
      </c>
      <c r="H67" s="3">
        <v>0</v>
      </c>
      <c r="I67" s="3">
        <v>100</v>
      </c>
      <c r="J67">
        <f t="shared" si="0"/>
        <v>1909.0391999999999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148</v>
      </c>
      <c r="C68" s="3">
        <v>142</v>
      </c>
      <c r="D68" s="3">
        <v>139.93199999999999</v>
      </c>
      <c r="E68" s="3">
        <v>60.55</v>
      </c>
      <c r="F68" s="3" t="s">
        <v>10</v>
      </c>
      <c r="G68" s="3">
        <v>60.55</v>
      </c>
      <c r="H68" s="3">
        <v>0</v>
      </c>
      <c r="I68" s="3">
        <v>100</v>
      </c>
      <c r="J68">
        <f t="shared" si="0"/>
        <v>8472.882599999999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149</v>
      </c>
      <c r="C69" s="3">
        <v>143</v>
      </c>
      <c r="D69" s="3">
        <v>139.93199999999999</v>
      </c>
      <c r="E69" s="3">
        <v>166.76</v>
      </c>
      <c r="F69" s="3" t="s">
        <v>10</v>
      </c>
      <c r="G69" s="3">
        <v>166.76</v>
      </c>
      <c r="H69" s="3">
        <v>0</v>
      </c>
      <c r="I69" s="3">
        <v>100</v>
      </c>
      <c r="J69">
        <f t="shared" ref="J69:J86" si="2">D69*G69</f>
        <v>23335.060319999997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150</v>
      </c>
      <c r="C70" s="3">
        <v>147</v>
      </c>
      <c r="D70" s="3">
        <v>193.75200000000001</v>
      </c>
      <c r="E70" s="3">
        <v>165.15100000000001</v>
      </c>
      <c r="F70" s="3" t="s">
        <v>10</v>
      </c>
      <c r="G70" s="3">
        <v>165.15</v>
      </c>
      <c r="H70" s="3">
        <v>0</v>
      </c>
      <c r="I70" s="3">
        <v>100</v>
      </c>
      <c r="J70">
        <f t="shared" si="2"/>
        <v>31998.142800000001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151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152</v>
      </c>
      <c r="C72" s="3">
        <v>151</v>
      </c>
      <c r="D72" s="3">
        <v>139.93199999999999</v>
      </c>
      <c r="E72" s="3">
        <v>61.661999999999999</v>
      </c>
      <c r="F72" s="3" t="s">
        <v>10</v>
      </c>
      <c r="G72" s="3">
        <v>61.66</v>
      </c>
      <c r="H72" s="3">
        <v>0</v>
      </c>
      <c r="I72" s="3">
        <v>100</v>
      </c>
      <c r="J72">
        <f t="shared" si="2"/>
        <v>8628.2071199999991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153</v>
      </c>
      <c r="C73" s="3">
        <v>152</v>
      </c>
      <c r="D73" s="3">
        <v>139.93199999999999</v>
      </c>
      <c r="E73" s="3">
        <v>175.88300000000001</v>
      </c>
      <c r="F73" s="3" t="s">
        <v>10</v>
      </c>
      <c r="G73" s="3">
        <v>175.88</v>
      </c>
      <c r="H73" s="3">
        <v>0</v>
      </c>
      <c r="I73" s="3">
        <v>100</v>
      </c>
      <c r="J73">
        <f t="shared" si="2"/>
        <v>24611.240159999998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154</v>
      </c>
      <c r="C74" s="3">
        <v>156</v>
      </c>
      <c r="D74" s="3">
        <v>193.75200000000001</v>
      </c>
      <c r="E74" s="3">
        <v>136.66999999999999</v>
      </c>
      <c r="F74" s="3" t="s">
        <v>10</v>
      </c>
      <c r="G74" s="3">
        <v>136.66999999999999</v>
      </c>
      <c r="H74" s="3">
        <v>0</v>
      </c>
      <c r="I74" s="3">
        <v>100</v>
      </c>
      <c r="J74">
        <f t="shared" si="2"/>
        <v>26480.08584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155</v>
      </c>
      <c r="C75" s="3">
        <v>160</v>
      </c>
      <c r="D75" s="3">
        <v>139.93199999999999</v>
      </c>
      <c r="E75" s="3">
        <v>8.8699999999999992</v>
      </c>
      <c r="F75" s="3" t="s">
        <v>10</v>
      </c>
      <c r="G75" s="3">
        <v>8.8699999999999992</v>
      </c>
      <c r="H75" s="3">
        <v>0</v>
      </c>
      <c r="I75" s="3">
        <v>100</v>
      </c>
      <c r="J75">
        <f t="shared" si="2"/>
        <v>1241.1968399999998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156</v>
      </c>
      <c r="C76" s="3">
        <v>161</v>
      </c>
      <c r="D76" s="3">
        <v>139.93199999999999</v>
      </c>
      <c r="E76" s="3">
        <v>36.94</v>
      </c>
      <c r="F76" s="3" t="s">
        <v>10</v>
      </c>
      <c r="G76" s="3">
        <v>36.94</v>
      </c>
      <c r="H76" s="3">
        <v>0</v>
      </c>
      <c r="I76" s="3">
        <v>100</v>
      </c>
      <c r="J76">
        <f t="shared" si="2"/>
        <v>5169.0880799999995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157</v>
      </c>
      <c r="C77" s="3">
        <v>165</v>
      </c>
      <c r="D77" s="3">
        <v>193.75200000000001</v>
      </c>
      <c r="E77" s="3">
        <v>112.48</v>
      </c>
      <c r="F77" s="3" t="s">
        <v>10</v>
      </c>
      <c r="G77" s="3">
        <v>112.48</v>
      </c>
      <c r="H77" s="3">
        <v>0</v>
      </c>
      <c r="I77" s="3">
        <v>100</v>
      </c>
      <c r="J77">
        <f t="shared" si="2"/>
        <v>21793.224960000003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158</v>
      </c>
      <c r="C78" s="3">
        <v>168</v>
      </c>
      <c r="D78" s="3">
        <v>215.28</v>
      </c>
      <c r="E78" s="3">
        <v>118.09</v>
      </c>
      <c r="F78" s="3" t="s">
        <v>10</v>
      </c>
      <c r="G78" s="3">
        <v>118.09</v>
      </c>
      <c r="H78" s="3">
        <v>0</v>
      </c>
      <c r="I78" s="3">
        <v>100</v>
      </c>
      <c r="J78">
        <f t="shared" si="2"/>
        <v>25422.415199999999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159</v>
      </c>
      <c r="C79" s="3">
        <v>170</v>
      </c>
      <c r="D79" s="3">
        <v>215.28</v>
      </c>
      <c r="E79" s="3">
        <v>28.584</v>
      </c>
      <c r="F79" s="3" t="s">
        <v>10</v>
      </c>
      <c r="G79" s="3">
        <v>28.58</v>
      </c>
      <c r="H79" s="3">
        <v>0</v>
      </c>
      <c r="I79" s="3">
        <v>100</v>
      </c>
      <c r="J79">
        <f t="shared" si="2"/>
        <v>6152.7023999999992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160</v>
      </c>
      <c r="C80" s="3">
        <v>173</v>
      </c>
      <c r="D80" s="3">
        <v>107.64</v>
      </c>
      <c r="E80" s="3">
        <v>14.246</v>
      </c>
      <c r="F80" s="3" t="s">
        <v>10</v>
      </c>
      <c r="G80" s="3">
        <v>14.25</v>
      </c>
      <c r="H80" s="3">
        <v>0</v>
      </c>
      <c r="I80" s="3">
        <v>100</v>
      </c>
      <c r="J80">
        <f t="shared" si="2"/>
        <v>1533.8700000000001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161</v>
      </c>
      <c r="C81" s="3">
        <v>174</v>
      </c>
      <c r="D81" s="3">
        <v>215.28</v>
      </c>
      <c r="E81" s="3">
        <v>70.64</v>
      </c>
      <c r="F81" s="3" t="s">
        <v>10</v>
      </c>
      <c r="G81" s="3">
        <v>70.64</v>
      </c>
      <c r="H81" s="3">
        <v>0</v>
      </c>
      <c r="I81" s="3">
        <v>100</v>
      </c>
      <c r="J81">
        <f t="shared" si="2"/>
        <v>15207.379199999999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162</v>
      </c>
      <c r="C82" s="3">
        <v>178</v>
      </c>
      <c r="D82" s="3">
        <v>107.64</v>
      </c>
      <c r="E82" s="3">
        <v>14.246</v>
      </c>
      <c r="F82" s="3" t="s">
        <v>10</v>
      </c>
      <c r="G82" s="3">
        <v>14.25</v>
      </c>
      <c r="H82" s="3">
        <v>0</v>
      </c>
      <c r="I82" s="3">
        <v>100</v>
      </c>
      <c r="J82">
        <f t="shared" si="2"/>
        <v>1533.8700000000001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163</v>
      </c>
      <c r="C83" s="3">
        <v>180</v>
      </c>
      <c r="D83" s="3">
        <v>200</v>
      </c>
      <c r="E83" s="3">
        <v>17</v>
      </c>
      <c r="F83" s="3" t="s">
        <v>13</v>
      </c>
      <c r="G83" s="3">
        <v>17</v>
      </c>
      <c r="H83" s="3">
        <v>0</v>
      </c>
      <c r="I83" s="3">
        <v>100</v>
      </c>
      <c r="J83">
        <f t="shared" si="2"/>
        <v>3400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183</v>
      </c>
      <c r="D84" s="3">
        <v>215.28</v>
      </c>
      <c r="E84" s="3">
        <v>29.914999999999999</v>
      </c>
      <c r="F84" s="3" t="s">
        <v>10</v>
      </c>
      <c r="G84" s="3">
        <v>29.92</v>
      </c>
      <c r="H84" s="3">
        <v>0</v>
      </c>
      <c r="I84" s="3">
        <v>100</v>
      </c>
      <c r="J84">
        <f t="shared" si="2"/>
        <v>6441.1776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185</v>
      </c>
      <c r="D85" s="3">
        <v>96.88</v>
      </c>
      <c r="E85" s="3">
        <v>34.380000000000003</v>
      </c>
      <c r="F85" s="3" t="s">
        <v>10</v>
      </c>
      <c r="G85" s="3">
        <v>34.380000000000003</v>
      </c>
      <c r="H85" s="3">
        <v>0</v>
      </c>
      <c r="I85" s="3">
        <v>100</v>
      </c>
      <c r="J85">
        <f t="shared" si="2"/>
        <v>3330.7344000000003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326</v>
      </c>
      <c r="C86" s="3">
        <v>186</v>
      </c>
      <c r="D86" s="3">
        <v>16.149999999999999</v>
      </c>
      <c r="E86" s="3">
        <v>362.31900000000002</v>
      </c>
      <c r="F86" s="3" t="s">
        <v>10</v>
      </c>
      <c r="G86" s="3">
        <v>362.32</v>
      </c>
      <c r="H86" s="3">
        <v>0</v>
      </c>
      <c r="I86" s="3">
        <v>100</v>
      </c>
      <c r="J86">
        <f t="shared" si="2"/>
        <v>5851.4679999999989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327</v>
      </c>
      <c r="C87" s="3">
        <v>190</v>
      </c>
      <c r="D87" s="3">
        <v>32.292000000000002</v>
      </c>
      <c r="E87" s="3">
        <v>362.31900000000002</v>
      </c>
      <c r="F87" s="3" t="s">
        <v>10</v>
      </c>
      <c r="G87" s="3">
        <v>0</v>
      </c>
      <c r="H87" s="3">
        <v>362.32</v>
      </c>
      <c r="I87" s="3">
        <v>0</v>
      </c>
    </row>
    <row r="88" spans="1:12" x14ac:dyDescent="0.25">
      <c r="A88" s="3" t="s">
        <v>21</v>
      </c>
      <c r="B88" s="3" t="s">
        <v>170</v>
      </c>
      <c r="C88" s="3">
        <v>192</v>
      </c>
      <c r="D88" s="3">
        <v>48.438000000000002</v>
      </c>
      <c r="E88" s="3">
        <v>508.3612</v>
      </c>
      <c r="F88" s="3" t="s">
        <v>10</v>
      </c>
      <c r="G88" s="3">
        <v>508.36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171</v>
      </c>
      <c r="C89" s="3">
        <v>193</v>
      </c>
      <c r="D89" s="3">
        <v>16.149999999999999</v>
      </c>
      <c r="E89" s="3">
        <v>508.3612</v>
      </c>
      <c r="F89" s="3" t="s">
        <v>10</v>
      </c>
      <c r="G89" s="3">
        <v>508.36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172</v>
      </c>
      <c r="C90" s="3">
        <v>194</v>
      </c>
      <c r="D90" s="3">
        <v>26.91</v>
      </c>
      <c r="E90" s="3">
        <v>508.3612</v>
      </c>
      <c r="F90" s="3" t="s">
        <v>10</v>
      </c>
      <c r="G90" s="3">
        <v>0</v>
      </c>
      <c r="H90" s="3">
        <v>508.36</v>
      </c>
      <c r="I90" s="3">
        <v>0</v>
      </c>
    </row>
    <row r="91" spans="1:12" x14ac:dyDescent="0.25">
      <c r="A91" s="3" t="s">
        <v>22</v>
      </c>
      <c r="B91" s="3" t="s">
        <v>173</v>
      </c>
      <c r="C91" s="3">
        <v>215</v>
      </c>
      <c r="D91" s="3">
        <v>301.392</v>
      </c>
      <c r="E91" s="3">
        <v>18.16</v>
      </c>
      <c r="F91" s="3" t="s">
        <v>10</v>
      </c>
      <c r="G91" s="3">
        <v>18.16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232</v>
      </c>
      <c r="C92" s="3">
        <v>217</v>
      </c>
      <c r="D92" s="3">
        <v>450</v>
      </c>
      <c r="E92" s="3">
        <v>3</v>
      </c>
      <c r="F92" s="3" t="s">
        <v>13</v>
      </c>
      <c r="G92" s="3">
        <v>0</v>
      </c>
      <c r="H92" s="3">
        <v>3</v>
      </c>
      <c r="I92" s="3">
        <v>0</v>
      </c>
    </row>
    <row r="93" spans="1:12" x14ac:dyDescent="0.25">
      <c r="A93" s="3" t="s">
        <v>22</v>
      </c>
      <c r="B93" s="3" t="s">
        <v>174</v>
      </c>
      <c r="C93" s="3">
        <v>218</v>
      </c>
      <c r="D93" s="3">
        <v>350</v>
      </c>
      <c r="E93" s="3">
        <v>15</v>
      </c>
      <c r="F93" s="3" t="s">
        <v>13</v>
      </c>
      <c r="G93" s="3">
        <v>10</v>
      </c>
      <c r="H93" s="3">
        <v>5</v>
      </c>
      <c r="I93" s="3">
        <v>66.667000000000002</v>
      </c>
    </row>
    <row r="94" spans="1:12" x14ac:dyDescent="0.25">
      <c r="A94" s="3" t="s">
        <v>22</v>
      </c>
      <c r="B94" s="3" t="s">
        <v>175</v>
      </c>
      <c r="C94" s="3">
        <v>219</v>
      </c>
      <c r="D94" s="3">
        <v>82</v>
      </c>
      <c r="E94" s="3">
        <v>41.17</v>
      </c>
      <c r="F94" s="3" t="s">
        <v>19</v>
      </c>
      <c r="G94" s="3">
        <v>41.17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176</v>
      </c>
      <c r="C95" s="3">
        <v>220</v>
      </c>
      <c r="D95" s="3">
        <v>32.799999999999997</v>
      </c>
      <c r="E95" s="3">
        <v>103.53</v>
      </c>
      <c r="F95" s="3" t="s">
        <v>19</v>
      </c>
      <c r="G95" s="3">
        <v>103.53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177</v>
      </c>
      <c r="C96" s="3">
        <v>221</v>
      </c>
      <c r="D96" s="3">
        <v>131.19999999999999</v>
      </c>
      <c r="E96" s="3">
        <v>19.57</v>
      </c>
      <c r="F96" s="3" t="s">
        <v>19</v>
      </c>
      <c r="G96" s="3">
        <v>19.57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178</v>
      </c>
      <c r="C97" s="3">
        <v>222</v>
      </c>
      <c r="D97" s="3">
        <v>1000</v>
      </c>
      <c r="E97" s="3">
        <v>4</v>
      </c>
      <c r="F97" s="3" t="s">
        <v>13</v>
      </c>
      <c r="G97" s="3">
        <v>0</v>
      </c>
      <c r="H97" s="3">
        <v>4</v>
      </c>
      <c r="I97" s="3">
        <v>0</v>
      </c>
    </row>
    <row r="98" spans="1:9" x14ac:dyDescent="0.25">
      <c r="A98" s="3" t="s">
        <v>22</v>
      </c>
      <c r="B98" s="3" t="s">
        <v>179</v>
      </c>
      <c r="C98" s="3">
        <v>224</v>
      </c>
      <c r="D98" s="3">
        <v>183</v>
      </c>
      <c r="E98" s="3">
        <v>51.68</v>
      </c>
      <c r="F98" s="3" t="s">
        <v>10</v>
      </c>
      <c r="G98" s="3">
        <v>41.34</v>
      </c>
      <c r="H98" s="3">
        <v>10.34</v>
      </c>
      <c r="I98" s="3">
        <v>80</v>
      </c>
    </row>
    <row r="99" spans="1:9" x14ac:dyDescent="0.25">
      <c r="A99" s="3" t="s">
        <v>22</v>
      </c>
      <c r="B99" s="3" t="s">
        <v>180</v>
      </c>
      <c r="C99" s="3">
        <v>225</v>
      </c>
      <c r="D99" s="3">
        <v>49.2</v>
      </c>
      <c r="E99" s="3">
        <v>45.26</v>
      </c>
      <c r="F99" s="3" t="s">
        <v>19</v>
      </c>
      <c r="G99" s="3">
        <v>36.21</v>
      </c>
      <c r="H99" s="3">
        <v>9.0500000000000007</v>
      </c>
      <c r="I99" s="3">
        <v>80</v>
      </c>
    </row>
    <row r="100" spans="1:9" x14ac:dyDescent="0.25">
      <c r="A100" s="3" t="s">
        <v>22</v>
      </c>
      <c r="B100" s="3" t="s">
        <v>181</v>
      </c>
      <c r="C100" s="3">
        <v>226</v>
      </c>
      <c r="D100" s="3">
        <v>183</v>
      </c>
      <c r="E100" s="3">
        <v>43.7</v>
      </c>
      <c r="F100" s="3" t="s">
        <v>10</v>
      </c>
      <c r="G100" s="3">
        <v>34.96</v>
      </c>
      <c r="H100" s="3">
        <v>8.74</v>
      </c>
      <c r="I100" s="3">
        <v>80</v>
      </c>
    </row>
    <row r="101" spans="1:9" x14ac:dyDescent="0.25">
      <c r="A101" s="3" t="s">
        <v>22</v>
      </c>
      <c r="B101" s="3" t="s">
        <v>182</v>
      </c>
      <c r="C101" s="3">
        <v>227</v>
      </c>
      <c r="D101" s="3">
        <v>49.2</v>
      </c>
      <c r="E101" s="3">
        <v>42.77</v>
      </c>
      <c r="F101" s="3" t="s">
        <v>19</v>
      </c>
      <c r="G101" s="3">
        <v>34.22</v>
      </c>
      <c r="H101" s="3">
        <v>8.5500000000000007</v>
      </c>
      <c r="I101" s="3">
        <v>80</v>
      </c>
    </row>
    <row r="102" spans="1:9" x14ac:dyDescent="0.25">
      <c r="A102" s="3" t="s">
        <v>22</v>
      </c>
      <c r="B102" s="3" t="s">
        <v>183</v>
      </c>
      <c r="C102" s="3">
        <v>228</v>
      </c>
      <c r="D102" s="3">
        <v>183</v>
      </c>
      <c r="E102" s="3">
        <v>2.12</v>
      </c>
      <c r="F102" s="3" t="s">
        <v>10</v>
      </c>
      <c r="G102" s="3">
        <v>2.12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184</v>
      </c>
      <c r="C103" s="3">
        <v>229</v>
      </c>
      <c r="D103" s="3">
        <v>49.2</v>
      </c>
      <c r="E103" s="3">
        <v>4.1500000000000004</v>
      </c>
      <c r="F103" s="3" t="s">
        <v>19</v>
      </c>
      <c r="G103" s="3">
        <v>4.1500000000000004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185</v>
      </c>
      <c r="C104" s="3">
        <v>230</v>
      </c>
      <c r="D104" s="3">
        <v>183</v>
      </c>
      <c r="E104" s="3">
        <v>3.89</v>
      </c>
      <c r="F104" s="3" t="s">
        <v>10</v>
      </c>
      <c r="G104" s="3">
        <v>0</v>
      </c>
      <c r="H104" s="3">
        <v>3.89</v>
      </c>
      <c r="I104" s="3">
        <v>0</v>
      </c>
    </row>
    <row r="105" spans="1:9" x14ac:dyDescent="0.25">
      <c r="A105" s="3" t="s">
        <v>22</v>
      </c>
      <c r="B105" s="3" t="s">
        <v>186</v>
      </c>
      <c r="C105" s="3">
        <v>231</v>
      </c>
      <c r="D105" s="3">
        <v>49.2</v>
      </c>
      <c r="E105" s="3">
        <v>8.42</v>
      </c>
      <c r="F105" s="3" t="s">
        <v>19</v>
      </c>
      <c r="G105" s="3">
        <v>0</v>
      </c>
      <c r="H105" s="3">
        <v>8.42</v>
      </c>
      <c r="I105" s="3">
        <v>0</v>
      </c>
    </row>
    <row r="106" spans="1:9" x14ac:dyDescent="0.25">
      <c r="A106" s="3" t="s">
        <v>22</v>
      </c>
      <c r="B106" s="3" t="s">
        <v>187</v>
      </c>
      <c r="C106" s="3">
        <v>232</v>
      </c>
      <c r="D106" s="3">
        <v>183</v>
      </c>
      <c r="E106" s="3">
        <v>10.19</v>
      </c>
      <c r="F106" s="3" t="s">
        <v>10</v>
      </c>
      <c r="G106" s="3">
        <v>10.19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188</v>
      </c>
      <c r="C107" s="3">
        <v>233</v>
      </c>
      <c r="D107" s="3">
        <v>49.2</v>
      </c>
      <c r="E107" s="3">
        <v>13.87</v>
      </c>
      <c r="F107" s="3" t="s">
        <v>19</v>
      </c>
      <c r="G107" s="3">
        <v>13.87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189</v>
      </c>
      <c r="C108" s="3">
        <v>234</v>
      </c>
      <c r="D108" s="3">
        <v>183</v>
      </c>
      <c r="E108" s="3">
        <v>11.38</v>
      </c>
      <c r="F108" s="3" t="s">
        <v>10</v>
      </c>
      <c r="G108" s="3">
        <v>0</v>
      </c>
      <c r="H108" s="3">
        <v>11.38</v>
      </c>
      <c r="I108" s="3">
        <v>0</v>
      </c>
    </row>
    <row r="109" spans="1:9" x14ac:dyDescent="0.25">
      <c r="A109" s="3" t="s">
        <v>22</v>
      </c>
      <c r="B109" s="3" t="s">
        <v>190</v>
      </c>
      <c r="C109" s="3">
        <v>235</v>
      </c>
      <c r="D109" s="3">
        <v>2.5</v>
      </c>
      <c r="E109" s="3">
        <v>1068.49</v>
      </c>
      <c r="F109" s="3" t="s">
        <v>23</v>
      </c>
      <c r="G109" s="3">
        <v>1068.49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191</v>
      </c>
      <c r="C110" s="3">
        <v>237</v>
      </c>
      <c r="D110" s="3">
        <v>183</v>
      </c>
      <c r="E110" s="3">
        <v>3.64</v>
      </c>
      <c r="F110" s="3" t="s">
        <v>10</v>
      </c>
      <c r="G110" s="3">
        <v>2.91</v>
      </c>
      <c r="H110" s="3">
        <v>0.73</v>
      </c>
      <c r="I110" s="3">
        <v>80</v>
      </c>
    </row>
    <row r="111" spans="1:9" x14ac:dyDescent="0.25">
      <c r="A111" s="3" t="s">
        <v>22</v>
      </c>
      <c r="B111" s="3" t="s">
        <v>192</v>
      </c>
      <c r="C111" s="3">
        <v>238</v>
      </c>
      <c r="D111" s="3">
        <v>183</v>
      </c>
      <c r="E111" s="3">
        <v>17.95</v>
      </c>
      <c r="F111" s="3" t="s">
        <v>10</v>
      </c>
      <c r="G111" s="3">
        <v>14.36</v>
      </c>
      <c r="H111" s="3">
        <v>3.59</v>
      </c>
      <c r="I111" s="3">
        <v>80</v>
      </c>
    </row>
    <row r="112" spans="1:9" x14ac:dyDescent="0.25">
      <c r="A112" s="3" t="s">
        <v>22</v>
      </c>
      <c r="B112" s="3" t="s">
        <v>193</v>
      </c>
      <c r="C112" s="3">
        <v>239</v>
      </c>
      <c r="D112" s="3">
        <v>183</v>
      </c>
      <c r="E112" s="3">
        <v>7.22</v>
      </c>
      <c r="F112" s="3" t="s">
        <v>10</v>
      </c>
      <c r="G112" s="3">
        <v>5.78</v>
      </c>
      <c r="H112" s="3">
        <v>1.44</v>
      </c>
      <c r="I112" s="3">
        <v>80</v>
      </c>
    </row>
    <row r="113" spans="1:9" x14ac:dyDescent="0.25">
      <c r="A113" s="3" t="s">
        <v>22</v>
      </c>
      <c r="B113" s="3" t="s">
        <v>194</v>
      </c>
      <c r="C113" s="3">
        <v>240</v>
      </c>
      <c r="D113" s="3">
        <v>183</v>
      </c>
      <c r="E113" s="3">
        <v>35.71</v>
      </c>
      <c r="F113" s="3" t="s">
        <v>10</v>
      </c>
      <c r="G113" s="3">
        <v>28.57</v>
      </c>
      <c r="H113" s="3">
        <v>7.14</v>
      </c>
      <c r="I113" s="3">
        <v>80</v>
      </c>
    </row>
    <row r="114" spans="1:9" x14ac:dyDescent="0.25">
      <c r="A114" s="3" t="s">
        <v>18</v>
      </c>
      <c r="B114" s="3" t="s">
        <v>196</v>
      </c>
      <c r="C114" s="3">
        <v>246</v>
      </c>
      <c r="D114" s="3">
        <v>14500</v>
      </c>
      <c r="E114" s="3">
        <v>1</v>
      </c>
      <c r="F114" s="3" t="s">
        <v>12</v>
      </c>
      <c r="G114" s="3">
        <v>0</v>
      </c>
      <c r="H114" s="3">
        <v>1</v>
      </c>
      <c r="I114" s="3">
        <v>0</v>
      </c>
    </row>
    <row r="115" spans="1:9" x14ac:dyDescent="0.25">
      <c r="A115" s="3" t="s">
        <v>18</v>
      </c>
      <c r="B115" s="3" t="s">
        <v>197</v>
      </c>
      <c r="C115" s="3">
        <v>248</v>
      </c>
      <c r="D115" s="3">
        <v>2000</v>
      </c>
      <c r="E115" s="3">
        <v>1</v>
      </c>
      <c r="F115" s="3" t="s">
        <v>12</v>
      </c>
      <c r="G115" s="3">
        <v>0</v>
      </c>
      <c r="H115" s="3">
        <v>1</v>
      </c>
      <c r="I115" s="3">
        <v>0</v>
      </c>
    </row>
    <row r="116" spans="1:9" x14ac:dyDescent="0.25">
      <c r="A116" s="3" t="s">
        <v>24</v>
      </c>
      <c r="B116" s="3" t="s">
        <v>198</v>
      </c>
      <c r="C116" s="3">
        <v>250</v>
      </c>
      <c r="D116" s="3">
        <v>9000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199</v>
      </c>
      <c r="C117" s="3">
        <v>251</v>
      </c>
      <c r="D117" s="3">
        <v>6000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200</v>
      </c>
      <c r="C118" s="3">
        <v>253</v>
      </c>
      <c r="D118" s="3">
        <v>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25</v>
      </c>
      <c r="C119" s="3">
        <v>254</v>
      </c>
      <c r="D119" s="3">
        <v>4000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201</v>
      </c>
      <c r="C120" s="3">
        <v>255</v>
      </c>
      <c r="D120" s="3">
        <v>6000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202</v>
      </c>
      <c r="C121" s="3">
        <v>257</v>
      </c>
      <c r="D121" s="3">
        <v>1800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203</v>
      </c>
      <c r="C122" s="3">
        <v>258</v>
      </c>
      <c r="D122" s="3">
        <v>2000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26</v>
      </c>
      <c r="B123" s="3" t="s">
        <v>204</v>
      </c>
      <c r="C123" s="3">
        <v>260</v>
      </c>
      <c r="D123" s="3">
        <v>5535</v>
      </c>
      <c r="E123" s="3">
        <v>25.11</v>
      </c>
      <c r="F123" s="3" t="s">
        <v>19</v>
      </c>
      <c r="G123" s="3">
        <v>25.11</v>
      </c>
      <c r="H123" s="3">
        <v>0</v>
      </c>
      <c r="I123" s="3">
        <v>100</v>
      </c>
    </row>
    <row r="124" spans="1:9" x14ac:dyDescent="0.25">
      <c r="A124" s="3" t="s">
        <v>29</v>
      </c>
      <c r="B124" s="3" t="s">
        <v>210</v>
      </c>
      <c r="C124" s="3">
        <v>272</v>
      </c>
      <c r="D124" s="3">
        <v>12000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30</v>
      </c>
      <c r="B125" s="3" t="s">
        <v>214</v>
      </c>
      <c r="C125" s="3">
        <v>277</v>
      </c>
      <c r="D125" s="3">
        <v>34</v>
      </c>
      <c r="E125" s="3">
        <v>76.528999999999996</v>
      </c>
      <c r="F125" s="3" t="s">
        <v>31</v>
      </c>
      <c r="G125" s="3">
        <v>0</v>
      </c>
      <c r="H125" s="3">
        <v>76.53</v>
      </c>
      <c r="I125" s="3">
        <v>0</v>
      </c>
    </row>
    <row r="126" spans="1:9" x14ac:dyDescent="0.25">
      <c r="A126" s="3" t="s">
        <v>30</v>
      </c>
      <c r="B126" s="3" t="s">
        <v>215</v>
      </c>
      <c r="C126" s="3">
        <v>278</v>
      </c>
      <c r="D126" s="3">
        <v>77</v>
      </c>
      <c r="E126" s="3">
        <v>29.302600000000002</v>
      </c>
      <c r="F126" s="3" t="s">
        <v>31</v>
      </c>
      <c r="G126" s="3">
        <v>29.3</v>
      </c>
      <c r="H126" s="3">
        <v>0</v>
      </c>
      <c r="I126" s="3">
        <v>100</v>
      </c>
    </row>
    <row r="127" spans="1:9" x14ac:dyDescent="0.25">
      <c r="A127" s="3" t="s">
        <v>30</v>
      </c>
      <c r="B127" s="3" t="s">
        <v>216</v>
      </c>
      <c r="C127" s="3">
        <v>279</v>
      </c>
      <c r="D127" s="3">
        <v>23</v>
      </c>
      <c r="E127" s="3">
        <v>66</v>
      </c>
      <c r="F127" s="3" t="s">
        <v>23</v>
      </c>
      <c r="G127" s="3">
        <v>0</v>
      </c>
      <c r="H127" s="3">
        <v>66</v>
      </c>
      <c r="I127" s="3">
        <v>0</v>
      </c>
    </row>
    <row r="128" spans="1:9" x14ac:dyDescent="0.25">
      <c r="A128" s="3" t="s">
        <v>30</v>
      </c>
      <c r="B128" s="3" t="s">
        <v>217</v>
      </c>
      <c r="C128" s="3">
        <v>280</v>
      </c>
      <c r="D128" s="3">
        <v>151</v>
      </c>
      <c r="E128" s="3">
        <v>17.375499999999999</v>
      </c>
      <c r="F128" s="3" t="s">
        <v>31</v>
      </c>
      <c r="G128" s="3">
        <v>0</v>
      </c>
      <c r="H128" s="3">
        <v>17.38</v>
      </c>
      <c r="I128" s="3">
        <v>0</v>
      </c>
    </row>
    <row r="129" spans="1:9" x14ac:dyDescent="0.25">
      <c r="A129" s="3" t="s">
        <v>21</v>
      </c>
      <c r="B129" s="3" t="s">
        <v>219</v>
      </c>
      <c r="C129" s="3">
        <v>283</v>
      </c>
      <c r="D129" s="3">
        <v>400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18</v>
      </c>
      <c r="B130" s="3" t="s">
        <v>256</v>
      </c>
      <c r="C130" s="3">
        <v>413</v>
      </c>
      <c r="D130" s="3">
        <v>2500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18</v>
      </c>
      <c r="B131" s="3" t="s">
        <v>257</v>
      </c>
      <c r="C131" s="3">
        <v>414</v>
      </c>
      <c r="D131" s="3">
        <v>2500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0</v>
      </c>
      <c r="H5" s="3">
        <v>1</v>
      </c>
      <c r="I5" s="3">
        <v>0</v>
      </c>
      <c r="J5">
        <f t="shared" ref="J5:J68" si="0">D5*G5</f>
        <v>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0</v>
      </c>
      <c r="H6" s="3">
        <v>2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0</v>
      </c>
      <c r="H11" s="3">
        <v>27.51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0</v>
      </c>
      <c r="H12" s="3">
        <v>59.29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59.29</v>
      </c>
      <c r="F13" s="3" t="s">
        <v>10</v>
      </c>
      <c r="G13" s="3">
        <v>0</v>
      </c>
      <c r="H13" s="3">
        <v>59.29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9.27</v>
      </c>
      <c r="F14" s="3" t="s">
        <v>14</v>
      </c>
      <c r="G14" s="3">
        <v>0</v>
      </c>
      <c r="H14" s="3">
        <v>9.27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95</v>
      </c>
      <c r="C15" s="3">
        <v>20</v>
      </c>
      <c r="D15" s="3">
        <v>1000</v>
      </c>
      <c r="E15" s="3">
        <v>5.093</v>
      </c>
      <c r="F15" s="3" t="s">
        <v>14</v>
      </c>
      <c r="G15" s="3">
        <v>5.09</v>
      </c>
      <c r="H15" s="3">
        <v>0</v>
      </c>
      <c r="I15" s="3">
        <v>100</v>
      </c>
      <c r="J15">
        <f t="shared" si="0"/>
        <v>5090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96</v>
      </c>
      <c r="C16" s="3">
        <v>21</v>
      </c>
      <c r="D16" s="3">
        <v>1000</v>
      </c>
      <c r="E16" s="3">
        <v>2.782</v>
      </c>
      <c r="F16" s="3" t="s">
        <v>14</v>
      </c>
      <c r="G16" s="3">
        <v>2.78</v>
      </c>
      <c r="H16" s="3">
        <v>0</v>
      </c>
      <c r="I16" s="3">
        <v>100</v>
      </c>
      <c r="J16">
        <f t="shared" si="0"/>
        <v>2780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97</v>
      </c>
      <c r="C17" s="3">
        <v>22</v>
      </c>
      <c r="D17" s="3">
        <v>1000</v>
      </c>
      <c r="E17" s="3">
        <v>5.9290000000000003</v>
      </c>
      <c r="F17" s="3" t="s">
        <v>14</v>
      </c>
      <c r="G17" s="3">
        <v>0</v>
      </c>
      <c r="H17" s="3">
        <v>5.93</v>
      </c>
      <c r="I17" s="3">
        <v>0</v>
      </c>
      <c r="J17">
        <f t="shared" si="0"/>
        <v>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98</v>
      </c>
      <c r="C18" s="3">
        <v>23</v>
      </c>
      <c r="D18" s="3">
        <v>7000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2590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99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101</v>
      </c>
      <c r="C21" s="3">
        <v>26</v>
      </c>
      <c r="D21" s="3">
        <v>7000</v>
      </c>
      <c r="E21" s="3">
        <v>0.5</v>
      </c>
      <c r="F21" s="3" t="s">
        <v>16</v>
      </c>
      <c r="G21" s="3">
        <v>0</v>
      </c>
      <c r="H21" s="3">
        <v>0.5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102</v>
      </c>
      <c r="C22" s="3">
        <v>29</v>
      </c>
      <c r="D22" s="3">
        <v>7000</v>
      </c>
      <c r="E22" s="3">
        <v>1.25</v>
      </c>
      <c r="F22" s="3" t="s">
        <v>16</v>
      </c>
      <c r="G22" s="3">
        <v>0</v>
      </c>
      <c r="H22" s="3">
        <v>1.25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103</v>
      </c>
      <c r="C23" s="3">
        <v>32</v>
      </c>
      <c r="D23" s="3">
        <v>7000</v>
      </c>
      <c r="E23" s="3">
        <v>0.14000000000000001</v>
      </c>
      <c r="F23" s="3" t="s">
        <v>16</v>
      </c>
      <c r="G23" s="3">
        <v>0</v>
      </c>
      <c r="H23" s="3">
        <v>0.14000000000000001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104</v>
      </c>
      <c r="C24" s="3">
        <v>35</v>
      </c>
      <c r="D24" s="3">
        <v>7000</v>
      </c>
      <c r="E24" s="3">
        <v>0.14000000000000001</v>
      </c>
      <c r="F24" s="3" t="s">
        <v>16</v>
      </c>
      <c r="G24" s="3">
        <v>0</v>
      </c>
      <c r="H24" s="3">
        <v>0.14000000000000001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105</v>
      </c>
      <c r="C25" s="3">
        <v>41</v>
      </c>
      <c r="D25" s="3">
        <v>301.392</v>
      </c>
      <c r="E25" s="3">
        <v>33.923000000000002</v>
      </c>
      <c r="F25" s="3" t="s">
        <v>10</v>
      </c>
      <c r="G25" s="3">
        <v>33.92</v>
      </c>
      <c r="H25" s="3">
        <v>0</v>
      </c>
      <c r="I25" s="3">
        <v>100</v>
      </c>
      <c r="J25">
        <f t="shared" si="0"/>
        <v>10223.216640000001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106</v>
      </c>
      <c r="C26" s="3">
        <v>42</v>
      </c>
      <c r="D26" s="3">
        <v>301.392</v>
      </c>
      <c r="E26" s="3">
        <v>23.64</v>
      </c>
      <c r="F26" s="3" t="s">
        <v>10</v>
      </c>
      <c r="G26" s="3">
        <v>23.64</v>
      </c>
      <c r="H26" s="3">
        <v>0</v>
      </c>
      <c r="I26" s="3">
        <v>100</v>
      </c>
      <c r="J26">
        <f t="shared" si="0"/>
        <v>7124.9068800000005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107</v>
      </c>
      <c r="C27" s="3">
        <v>43</v>
      </c>
      <c r="D27" s="3">
        <v>301.392</v>
      </c>
      <c r="E27" s="3">
        <v>59.951700000000002</v>
      </c>
      <c r="F27" s="3" t="s">
        <v>10</v>
      </c>
      <c r="G27" s="3">
        <v>44.84</v>
      </c>
      <c r="H27" s="3">
        <v>15.11</v>
      </c>
      <c r="I27" s="3">
        <v>74.8</v>
      </c>
      <c r="J27">
        <f t="shared" si="0"/>
        <v>13514.417280000001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108</v>
      </c>
      <c r="C28" s="3">
        <v>44</v>
      </c>
      <c r="D28" s="3">
        <v>301.392</v>
      </c>
      <c r="E28" s="3">
        <v>41.28</v>
      </c>
      <c r="F28" s="3" t="s">
        <v>10</v>
      </c>
      <c r="G28" s="3">
        <v>0</v>
      </c>
      <c r="H28" s="3">
        <v>41.28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109</v>
      </c>
      <c r="C29" s="3">
        <v>45</v>
      </c>
      <c r="D29" s="3">
        <v>301.392</v>
      </c>
      <c r="E29" s="3">
        <v>125.99</v>
      </c>
      <c r="F29" s="3" t="s">
        <v>10</v>
      </c>
      <c r="G29" s="3">
        <v>0</v>
      </c>
      <c r="H29" s="3">
        <v>125.99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110</v>
      </c>
      <c r="C30" s="3">
        <v>46</v>
      </c>
      <c r="D30" s="3">
        <v>301.392</v>
      </c>
      <c r="E30" s="3">
        <v>12.26</v>
      </c>
      <c r="F30" s="3" t="s">
        <v>10</v>
      </c>
      <c r="G30" s="3">
        <v>0</v>
      </c>
      <c r="H30" s="3">
        <v>12.26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111</v>
      </c>
      <c r="C31" s="3">
        <v>47</v>
      </c>
      <c r="D31" s="3">
        <v>301.392</v>
      </c>
      <c r="E31" s="3">
        <v>16.11</v>
      </c>
      <c r="F31" s="3" t="s">
        <v>10</v>
      </c>
      <c r="G31" s="3">
        <v>0</v>
      </c>
      <c r="H31" s="3">
        <v>16.11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112</v>
      </c>
      <c r="C32" s="3">
        <v>50</v>
      </c>
      <c r="D32" s="3">
        <v>225</v>
      </c>
      <c r="E32" s="3">
        <v>9.9</v>
      </c>
      <c r="F32" s="3" t="s">
        <v>14</v>
      </c>
      <c r="G32" s="3">
        <v>9.9</v>
      </c>
      <c r="H32" s="3">
        <v>0</v>
      </c>
      <c r="I32" s="3">
        <v>100</v>
      </c>
      <c r="J32">
        <f t="shared" si="0"/>
        <v>2227.5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113</v>
      </c>
      <c r="C33" s="3">
        <v>51</v>
      </c>
      <c r="D33" s="3">
        <v>1500</v>
      </c>
      <c r="E33" s="3">
        <v>1.32</v>
      </c>
      <c r="F33" s="3" t="s">
        <v>14</v>
      </c>
      <c r="G33" s="3">
        <v>1.32</v>
      </c>
      <c r="H33" s="3">
        <v>0</v>
      </c>
      <c r="I33" s="3">
        <v>100</v>
      </c>
      <c r="J33">
        <f t="shared" si="0"/>
        <v>1980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114</v>
      </c>
      <c r="C34" s="3">
        <v>53</v>
      </c>
      <c r="D34" s="3">
        <v>900</v>
      </c>
      <c r="E34" s="3">
        <v>4.74</v>
      </c>
      <c r="F34" s="3" t="s">
        <v>14</v>
      </c>
      <c r="G34" s="3">
        <v>4.74</v>
      </c>
      <c r="H34" s="3">
        <v>0</v>
      </c>
      <c r="I34" s="3">
        <v>100</v>
      </c>
      <c r="J34">
        <f t="shared" si="0"/>
        <v>4266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115</v>
      </c>
      <c r="C35" s="3">
        <v>55</v>
      </c>
      <c r="D35" s="3">
        <v>2000</v>
      </c>
      <c r="E35" s="3">
        <v>2.85</v>
      </c>
      <c r="F35" s="3" t="s">
        <v>14</v>
      </c>
      <c r="G35" s="3">
        <v>0</v>
      </c>
      <c r="H35" s="3">
        <v>2.85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116</v>
      </c>
      <c r="C36" s="3">
        <v>58</v>
      </c>
      <c r="D36" s="3">
        <v>225</v>
      </c>
      <c r="E36" s="3">
        <v>13.083</v>
      </c>
      <c r="F36" s="3" t="s">
        <v>14</v>
      </c>
      <c r="G36" s="3">
        <v>0</v>
      </c>
      <c r="H36" s="3">
        <v>13.08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117</v>
      </c>
      <c r="C37" s="3">
        <v>61</v>
      </c>
      <c r="D37" s="3">
        <v>2000</v>
      </c>
      <c r="E37" s="3">
        <v>1.7010000000000001</v>
      </c>
      <c r="F37" s="3" t="s">
        <v>14</v>
      </c>
      <c r="G37" s="3">
        <v>0</v>
      </c>
      <c r="H37" s="3">
        <v>1.7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118</v>
      </c>
      <c r="C38" s="3">
        <v>63</v>
      </c>
      <c r="D38" s="3">
        <v>1500</v>
      </c>
      <c r="E38" s="3">
        <v>0.61</v>
      </c>
      <c r="F38" s="3" t="s">
        <v>14</v>
      </c>
      <c r="G38" s="3">
        <v>0</v>
      </c>
      <c r="H38" s="3">
        <v>0.61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120</v>
      </c>
      <c r="C39" s="3">
        <v>69</v>
      </c>
      <c r="D39" s="3">
        <v>7000</v>
      </c>
      <c r="E39" s="3">
        <v>0.5</v>
      </c>
      <c r="F39" s="3" t="s">
        <v>16</v>
      </c>
      <c r="G39" s="3">
        <v>0</v>
      </c>
      <c r="H39" s="3">
        <v>0.5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121</v>
      </c>
      <c r="C40" s="3">
        <v>73</v>
      </c>
      <c r="D40" s="3">
        <v>7000</v>
      </c>
      <c r="E40" s="3">
        <v>1.1000000000000001</v>
      </c>
      <c r="F40" s="3" t="s">
        <v>16</v>
      </c>
      <c r="G40" s="3">
        <v>0</v>
      </c>
      <c r="H40" s="3">
        <v>1.1000000000000001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122</v>
      </c>
      <c r="C41" s="3">
        <v>77</v>
      </c>
      <c r="D41" s="3">
        <v>7000</v>
      </c>
      <c r="E41" s="3">
        <v>0.14000000000000001</v>
      </c>
      <c r="F41" s="3" t="s">
        <v>16</v>
      </c>
      <c r="G41" s="3">
        <v>0</v>
      </c>
      <c r="H41" s="3">
        <v>0.14000000000000001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123</v>
      </c>
      <c r="C42" s="3">
        <v>80</v>
      </c>
      <c r="D42" s="3">
        <v>7000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124</v>
      </c>
      <c r="C43" s="3">
        <v>84</v>
      </c>
      <c r="D43" s="3">
        <v>301.392</v>
      </c>
      <c r="E43" s="3">
        <v>41.58</v>
      </c>
      <c r="F43" s="3" t="s">
        <v>10</v>
      </c>
      <c r="G43" s="3">
        <v>0</v>
      </c>
      <c r="H43" s="3">
        <v>41.58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125</v>
      </c>
      <c r="C44" s="3">
        <v>85</v>
      </c>
      <c r="D44" s="3">
        <v>301.392</v>
      </c>
      <c r="E44" s="3">
        <v>125.21</v>
      </c>
      <c r="F44" s="3" t="s">
        <v>10</v>
      </c>
      <c r="G44" s="3">
        <v>0</v>
      </c>
      <c r="H44" s="3">
        <v>125.21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126</v>
      </c>
      <c r="C45" s="3">
        <v>86</v>
      </c>
      <c r="D45" s="3">
        <v>301.392</v>
      </c>
      <c r="E45" s="3">
        <v>12.26</v>
      </c>
      <c r="F45" s="3" t="s">
        <v>10</v>
      </c>
      <c r="G45" s="3">
        <v>0</v>
      </c>
      <c r="H45" s="3">
        <v>12.26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127</v>
      </c>
      <c r="C46" s="3">
        <v>87</v>
      </c>
      <c r="D46" s="3">
        <v>301.392</v>
      </c>
      <c r="E46" s="3">
        <v>17.63</v>
      </c>
      <c r="F46" s="3" t="s">
        <v>10</v>
      </c>
      <c r="G46" s="3">
        <v>0</v>
      </c>
      <c r="H46" s="3">
        <v>17.63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128</v>
      </c>
      <c r="C47" s="3">
        <v>88</v>
      </c>
      <c r="D47" s="3">
        <v>2000</v>
      </c>
      <c r="E47" s="3">
        <v>2.3239999999999998</v>
      </c>
      <c r="F47" s="3" t="s">
        <v>14</v>
      </c>
      <c r="G47" s="3">
        <v>0</v>
      </c>
      <c r="H47" s="3">
        <v>2.3199999999999998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129</v>
      </c>
      <c r="C48" s="3">
        <v>91</v>
      </c>
      <c r="D48" s="3">
        <v>225</v>
      </c>
      <c r="E48" s="3">
        <v>13.561</v>
      </c>
      <c r="F48" s="3" t="s">
        <v>14</v>
      </c>
      <c r="G48" s="3">
        <v>0</v>
      </c>
      <c r="H48" s="3">
        <v>13.56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130</v>
      </c>
      <c r="C49" s="3">
        <v>92</v>
      </c>
      <c r="D49" s="3">
        <v>2000</v>
      </c>
      <c r="E49" s="3">
        <v>1.4059999999999999</v>
      </c>
      <c r="F49" s="3" t="s">
        <v>14</v>
      </c>
      <c r="G49" s="3">
        <v>0</v>
      </c>
      <c r="H49" s="3">
        <v>1.41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131</v>
      </c>
      <c r="C50" s="3">
        <v>93</v>
      </c>
      <c r="D50" s="3">
        <v>1500</v>
      </c>
      <c r="E50" s="3">
        <v>0.84299999999999997</v>
      </c>
      <c r="F50" s="3" t="s">
        <v>14</v>
      </c>
      <c r="G50" s="3">
        <v>0</v>
      </c>
      <c r="H50" s="3">
        <v>0.84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132</v>
      </c>
      <c r="C51" s="3">
        <v>97</v>
      </c>
      <c r="D51" s="3">
        <v>7000</v>
      </c>
      <c r="E51" s="3">
        <v>0.1</v>
      </c>
      <c r="F51" s="3" t="s">
        <v>16</v>
      </c>
      <c r="G51" s="3">
        <v>0</v>
      </c>
      <c r="H51" s="3">
        <v>0.1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133</v>
      </c>
      <c r="C52" s="3">
        <v>100</v>
      </c>
      <c r="D52" s="3">
        <v>7000</v>
      </c>
      <c r="E52" s="3">
        <v>0.17</v>
      </c>
      <c r="F52" s="3" t="s">
        <v>16</v>
      </c>
      <c r="G52" s="3">
        <v>0</v>
      </c>
      <c r="H52" s="3">
        <v>0.17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134</v>
      </c>
      <c r="C53" s="3">
        <v>103</v>
      </c>
      <c r="D53" s="3">
        <v>7000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135</v>
      </c>
      <c r="C54" s="3">
        <v>106</v>
      </c>
      <c r="D54" s="3">
        <v>301.392</v>
      </c>
      <c r="E54" s="3">
        <v>10.8</v>
      </c>
      <c r="F54" s="3" t="s">
        <v>10</v>
      </c>
      <c r="G54" s="3">
        <v>0</v>
      </c>
      <c r="H54" s="3">
        <v>10.8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136</v>
      </c>
      <c r="C55" s="3">
        <v>107</v>
      </c>
      <c r="D55" s="3">
        <v>301.392</v>
      </c>
      <c r="E55" s="3">
        <v>22.88</v>
      </c>
      <c r="F55" s="3" t="s">
        <v>10</v>
      </c>
      <c r="G55" s="3">
        <v>0</v>
      </c>
      <c r="H55" s="3">
        <v>22.88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137</v>
      </c>
      <c r="C56" s="3">
        <v>108</v>
      </c>
      <c r="D56" s="3">
        <v>301.392</v>
      </c>
      <c r="E56" s="3">
        <v>1.92</v>
      </c>
      <c r="F56" s="3" t="s">
        <v>10</v>
      </c>
      <c r="G56" s="3">
        <v>0</v>
      </c>
      <c r="H56" s="3">
        <v>1.92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</v>
      </c>
      <c r="H57" s="3">
        <v>0.41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139</v>
      </c>
      <c r="C58" s="3">
        <v>112</v>
      </c>
      <c r="D58" s="3">
        <v>225</v>
      </c>
      <c r="E58" s="3">
        <v>1.9750000000000001</v>
      </c>
      <c r="F58" s="3" t="s">
        <v>14</v>
      </c>
      <c r="G58" s="3">
        <v>0</v>
      </c>
      <c r="H58" s="3">
        <v>1.98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139</v>
      </c>
      <c r="C59" s="3">
        <v>113</v>
      </c>
      <c r="D59" s="3">
        <v>1500</v>
      </c>
      <c r="E59" s="3">
        <v>7.0000000000000007E-2</v>
      </c>
      <c r="F59" s="3" t="s">
        <v>14</v>
      </c>
      <c r="G59" s="3">
        <v>0</v>
      </c>
      <c r="H59" s="3">
        <v>7.0000000000000007E-2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140</v>
      </c>
      <c r="C60" s="3">
        <v>116</v>
      </c>
      <c r="D60" s="3">
        <v>50</v>
      </c>
      <c r="E60" s="3">
        <v>43</v>
      </c>
      <c r="F60" s="3" t="s">
        <v>13</v>
      </c>
      <c r="G60" s="3">
        <v>0</v>
      </c>
      <c r="H60" s="3">
        <v>43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142</v>
      </c>
      <c r="C61" s="3">
        <v>120</v>
      </c>
      <c r="D61" s="3">
        <v>193.75200000000001</v>
      </c>
      <c r="E61" s="3">
        <v>111.91200000000001</v>
      </c>
      <c r="F61" s="3" t="s">
        <v>10</v>
      </c>
      <c r="G61" s="3">
        <v>0</v>
      </c>
      <c r="H61" s="3">
        <v>111.91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143</v>
      </c>
      <c r="C62" s="3">
        <v>124</v>
      </c>
      <c r="D62" s="3">
        <v>193.75200000000001</v>
      </c>
      <c r="E62" s="3">
        <v>123.14</v>
      </c>
      <c r="F62" s="3" t="s">
        <v>10</v>
      </c>
      <c r="G62" s="3">
        <v>0</v>
      </c>
      <c r="H62" s="3">
        <v>123.14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144</v>
      </c>
      <c r="C63" s="3">
        <v>129</v>
      </c>
      <c r="D63" s="3">
        <v>193.75200000000001</v>
      </c>
      <c r="E63" s="3">
        <v>62.701999999999998</v>
      </c>
      <c r="F63" s="3" t="s">
        <v>10</v>
      </c>
      <c r="G63" s="3">
        <v>0</v>
      </c>
      <c r="H63" s="3">
        <v>62.7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145</v>
      </c>
      <c r="C64" s="3">
        <v>133</v>
      </c>
      <c r="D64" s="3">
        <v>65.599999999999994</v>
      </c>
      <c r="E64" s="3">
        <v>30.49</v>
      </c>
      <c r="F64" s="3" t="s">
        <v>19</v>
      </c>
      <c r="G64" s="3">
        <v>0</v>
      </c>
      <c r="H64" s="3">
        <v>30.49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146</v>
      </c>
      <c r="C65" s="3">
        <v>137</v>
      </c>
      <c r="D65" s="3">
        <v>65.599999999999994</v>
      </c>
      <c r="E65" s="3">
        <v>46.88</v>
      </c>
      <c r="F65" s="3" t="s">
        <v>19</v>
      </c>
      <c r="G65" s="3">
        <v>0</v>
      </c>
      <c r="H65" s="3">
        <v>46.88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276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0</v>
      </c>
      <c r="H66" s="3">
        <v>1.1399999999999999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147</v>
      </c>
      <c r="C67" s="3">
        <v>140</v>
      </c>
      <c r="D67" s="3">
        <v>10.76</v>
      </c>
      <c r="E67" s="3">
        <v>177.42</v>
      </c>
      <c r="F67" s="3" t="s">
        <v>10</v>
      </c>
      <c r="G67" s="3">
        <v>0</v>
      </c>
      <c r="H67" s="3">
        <v>177.42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148</v>
      </c>
      <c r="C68" s="3">
        <v>142</v>
      </c>
      <c r="D68" s="3">
        <v>139.93199999999999</v>
      </c>
      <c r="E68" s="3">
        <v>60.55</v>
      </c>
      <c r="F68" s="3" t="s">
        <v>10</v>
      </c>
      <c r="G68" s="3">
        <v>0</v>
      </c>
      <c r="H68" s="3">
        <v>60.55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149</v>
      </c>
      <c r="C69" s="3">
        <v>143</v>
      </c>
      <c r="D69" s="3">
        <v>139.93199999999999</v>
      </c>
      <c r="E69" s="3">
        <v>166.76</v>
      </c>
      <c r="F69" s="3" t="s">
        <v>10</v>
      </c>
      <c r="G69" s="3">
        <v>0</v>
      </c>
      <c r="H69" s="3">
        <v>166.76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150</v>
      </c>
      <c r="C70" s="3">
        <v>147</v>
      </c>
      <c r="D70" s="3">
        <v>193.75200000000001</v>
      </c>
      <c r="E70" s="3">
        <v>165.15100000000001</v>
      </c>
      <c r="F70" s="3" t="s">
        <v>10</v>
      </c>
      <c r="G70" s="3">
        <v>0</v>
      </c>
      <c r="H70" s="3">
        <v>165.15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152</v>
      </c>
      <c r="C71" s="3">
        <v>151</v>
      </c>
      <c r="D71" s="3">
        <v>139.93199999999999</v>
      </c>
      <c r="E71" s="3">
        <v>61.661999999999999</v>
      </c>
      <c r="F71" s="3" t="s">
        <v>10</v>
      </c>
      <c r="G71" s="3">
        <v>0</v>
      </c>
      <c r="H71" s="3">
        <v>61.66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153</v>
      </c>
      <c r="C72" s="3">
        <v>152</v>
      </c>
      <c r="D72" s="3">
        <v>139.93199999999999</v>
      </c>
      <c r="E72" s="3">
        <v>175.88300000000001</v>
      </c>
      <c r="F72" s="3" t="s">
        <v>10</v>
      </c>
      <c r="G72" s="3">
        <v>0</v>
      </c>
      <c r="H72" s="3">
        <v>175.88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154</v>
      </c>
      <c r="C73" s="3">
        <v>156</v>
      </c>
      <c r="D73" s="3">
        <v>193.75200000000001</v>
      </c>
      <c r="E73" s="3">
        <v>136.66999999999999</v>
      </c>
      <c r="F73" s="3" t="s">
        <v>10</v>
      </c>
      <c r="G73" s="3">
        <v>0</v>
      </c>
      <c r="H73" s="3">
        <v>136.66999999999999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155</v>
      </c>
      <c r="C74" s="3">
        <v>160</v>
      </c>
      <c r="D74" s="3">
        <v>139.93199999999999</v>
      </c>
      <c r="E74" s="3">
        <v>8.8699999999999992</v>
      </c>
      <c r="F74" s="3" t="s">
        <v>10</v>
      </c>
      <c r="G74" s="3">
        <v>0</v>
      </c>
      <c r="H74" s="3">
        <v>8.8699999999999992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156</v>
      </c>
      <c r="C75" s="3">
        <v>161</v>
      </c>
      <c r="D75" s="3">
        <v>139.93199999999999</v>
      </c>
      <c r="E75" s="3">
        <v>36.94</v>
      </c>
      <c r="F75" s="3" t="s">
        <v>10</v>
      </c>
      <c r="G75" s="3">
        <v>0</v>
      </c>
      <c r="H75" s="3">
        <v>36.94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157</v>
      </c>
      <c r="C76" s="3">
        <v>165</v>
      </c>
      <c r="D76" s="3">
        <v>193.75200000000001</v>
      </c>
      <c r="E76" s="3">
        <v>112.48</v>
      </c>
      <c r="F76" s="3" t="s">
        <v>10</v>
      </c>
      <c r="G76" s="3">
        <v>0</v>
      </c>
      <c r="H76" s="3">
        <v>112.48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214</v>
      </c>
      <c r="C77" s="3">
        <v>277</v>
      </c>
      <c r="D77" s="3">
        <v>34</v>
      </c>
      <c r="E77" s="3">
        <v>76.528999999999996</v>
      </c>
      <c r="F77" s="3" t="s">
        <v>31</v>
      </c>
      <c r="G77" s="3">
        <v>0</v>
      </c>
      <c r="H77" s="3">
        <v>76.53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215</v>
      </c>
      <c r="C78" s="3">
        <v>278</v>
      </c>
      <c r="D78" s="3">
        <v>77</v>
      </c>
      <c r="E78" s="3">
        <v>29.302600000000002</v>
      </c>
      <c r="F78" s="3" t="s">
        <v>31</v>
      </c>
      <c r="G78" s="3">
        <v>29.3</v>
      </c>
      <c r="H78" s="3">
        <v>0</v>
      </c>
      <c r="I78" s="3">
        <v>100</v>
      </c>
      <c r="J78">
        <f t="shared" si="2"/>
        <v>2256.1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216</v>
      </c>
      <c r="C79" s="3">
        <v>279</v>
      </c>
      <c r="D79" s="3">
        <v>23</v>
      </c>
      <c r="E79" s="3">
        <v>66</v>
      </c>
      <c r="F79" s="3" t="s">
        <v>23</v>
      </c>
      <c r="G79" s="3">
        <v>0</v>
      </c>
      <c r="H79" s="3">
        <v>66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217</v>
      </c>
      <c r="C80" s="3">
        <v>280</v>
      </c>
      <c r="D80" s="3">
        <v>151</v>
      </c>
      <c r="E80" s="3">
        <v>17.375499999999999</v>
      </c>
      <c r="F80" s="3" t="s">
        <v>31</v>
      </c>
      <c r="G80" s="3">
        <v>0</v>
      </c>
      <c r="H80" s="3">
        <v>17.38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41</v>
      </c>
      <c r="B82" s="3" t="s">
        <v>220</v>
      </c>
      <c r="C82" s="3">
        <v>293</v>
      </c>
      <c r="D82" s="3">
        <v>278</v>
      </c>
      <c r="E82" s="3">
        <v>64</v>
      </c>
      <c r="F82" s="3" t="s">
        <v>23</v>
      </c>
      <c r="G82" s="3">
        <v>0</v>
      </c>
      <c r="H82" s="3">
        <v>64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78.5291</v>
      </c>
      <c r="F9" s="3" t="s">
        <v>14</v>
      </c>
      <c r="G9" s="3">
        <v>78.53</v>
      </c>
      <c r="H9" s="3">
        <v>0</v>
      </c>
      <c r="I9" s="3">
        <v>100</v>
      </c>
      <c r="J9">
        <f t="shared" si="0"/>
        <v>11082.1536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2549.4699999999998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59.95</v>
      </c>
      <c r="H28" s="3">
        <v>0</v>
      </c>
      <c r="I28" s="3">
        <v>100</v>
      </c>
      <c r="J28">
        <f t="shared" si="0"/>
        <v>18068.450400000002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</v>
      </c>
      <c r="H55" s="3">
        <v>0.02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1.92</v>
      </c>
      <c r="F58" s="3" t="s">
        <v>10</v>
      </c>
      <c r="G58" s="3">
        <v>0</v>
      </c>
      <c r="H58" s="3">
        <v>1.92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0</v>
      </c>
      <c r="H61" s="3">
        <v>7.0000000000000007E-2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0</v>
      </c>
      <c r="H67" s="3">
        <v>30.49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0</v>
      </c>
      <c r="H68" s="3">
        <v>46.88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75</v>
      </c>
      <c r="B70" s="3" t="s">
        <v>310</v>
      </c>
      <c r="C70" s="3">
        <v>139</v>
      </c>
      <c r="D70" s="3">
        <v>35</v>
      </c>
      <c r="E70" s="3">
        <v>268.5</v>
      </c>
      <c r="F70" s="3" t="s">
        <v>10</v>
      </c>
      <c r="G70" s="3">
        <v>0</v>
      </c>
      <c r="H70" s="3">
        <v>268.5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177.42</v>
      </c>
      <c r="F71" s="3" t="s">
        <v>10</v>
      </c>
      <c r="G71" s="3">
        <v>0</v>
      </c>
      <c r="H71" s="3">
        <v>177.42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75</v>
      </c>
      <c r="B72" s="3" t="s">
        <v>147</v>
      </c>
      <c r="C72" s="3">
        <v>141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75</v>
      </c>
      <c r="B73" s="3" t="s">
        <v>148</v>
      </c>
      <c r="C73" s="3">
        <v>145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75</v>
      </c>
      <c r="B74" s="3" t="s">
        <v>149</v>
      </c>
      <c r="C74" s="3">
        <v>146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150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151</v>
      </c>
      <c r="C76" s="3">
        <v>150</v>
      </c>
      <c r="D76" s="3">
        <v>15000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15000</v>
      </c>
      <c r="K76" s="3">
        <v>0</v>
      </c>
      <c r="L76">
        <f t="shared" si="3"/>
        <v>0</v>
      </c>
    </row>
    <row r="77" spans="1:12" x14ac:dyDescent="0.25">
      <c r="A77" s="3" t="s">
        <v>75</v>
      </c>
      <c r="B77" s="3" t="s">
        <v>152</v>
      </c>
      <c r="C77" s="3">
        <v>154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75</v>
      </c>
      <c r="B78" s="3" t="s">
        <v>153</v>
      </c>
      <c r="C78" s="3">
        <v>155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75</v>
      </c>
      <c r="B80" s="3" t="s">
        <v>155</v>
      </c>
      <c r="C80" s="3">
        <v>162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75</v>
      </c>
      <c r="B81" s="3" t="s">
        <v>156</v>
      </c>
      <c r="C81" s="3">
        <v>163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41</v>
      </c>
      <c r="B82" s="3" t="s">
        <v>157</v>
      </c>
      <c r="C82" s="3">
        <v>165</v>
      </c>
      <c r="D82" s="3">
        <v>193.75200000000001</v>
      </c>
      <c r="E82" s="3">
        <v>112.48</v>
      </c>
      <c r="F82" s="3" t="s">
        <v>10</v>
      </c>
      <c r="G82" s="3">
        <v>73</v>
      </c>
      <c r="H82" s="3">
        <v>39.479999999999997</v>
      </c>
      <c r="I82" s="3">
        <v>64.900000000000006</v>
      </c>
      <c r="J82">
        <f t="shared" si="2"/>
        <v>14143.896000000001</v>
      </c>
      <c r="K82" s="3">
        <v>0</v>
      </c>
      <c r="L82">
        <f t="shared" si="3"/>
        <v>0</v>
      </c>
    </row>
    <row r="83" spans="1:12" x14ac:dyDescent="0.25">
      <c r="A83" s="3" t="s">
        <v>75</v>
      </c>
      <c r="B83" s="3" t="s">
        <v>157</v>
      </c>
      <c r="C83" s="3">
        <v>166</v>
      </c>
      <c r="D83" s="3">
        <v>193.75200000000001</v>
      </c>
      <c r="E83" s="3">
        <v>39.1</v>
      </c>
      <c r="F83" s="3" t="s">
        <v>10</v>
      </c>
      <c r="G83" s="3">
        <v>0</v>
      </c>
      <c r="H83" s="3">
        <v>39.1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158</v>
      </c>
      <c r="C84" s="3">
        <v>168</v>
      </c>
      <c r="D84" s="3">
        <v>215.28</v>
      </c>
      <c r="E84" s="3">
        <v>124.496</v>
      </c>
      <c r="F84" s="3" t="s">
        <v>10</v>
      </c>
      <c r="G84" s="3">
        <v>124.5</v>
      </c>
      <c r="H84" s="3">
        <v>0</v>
      </c>
      <c r="I84" s="3">
        <v>100</v>
      </c>
      <c r="J84">
        <f t="shared" si="2"/>
        <v>26802.36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159</v>
      </c>
      <c r="C85" s="3">
        <v>170</v>
      </c>
      <c r="D85" s="3">
        <v>215.28</v>
      </c>
      <c r="E85" s="3">
        <v>34.823</v>
      </c>
      <c r="F85" s="3" t="s">
        <v>10</v>
      </c>
      <c r="G85" s="3">
        <v>34.82</v>
      </c>
      <c r="H85" s="3">
        <v>0</v>
      </c>
      <c r="I85" s="3">
        <v>100</v>
      </c>
      <c r="J85">
        <f t="shared" si="2"/>
        <v>7496.0496000000003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160</v>
      </c>
      <c r="C86" s="3">
        <v>173</v>
      </c>
      <c r="D86" s="3">
        <v>107.64</v>
      </c>
      <c r="E86" s="3">
        <v>18.042999999999999</v>
      </c>
      <c r="F86" s="3" t="s">
        <v>10</v>
      </c>
      <c r="G86" s="3">
        <v>18.04</v>
      </c>
      <c r="H86" s="3">
        <v>0</v>
      </c>
      <c r="I86" s="3">
        <v>100</v>
      </c>
      <c r="J86">
        <f t="shared" si="2"/>
        <v>1941.8255999999999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161</v>
      </c>
      <c r="C87" s="3">
        <v>174</v>
      </c>
      <c r="D87" s="3">
        <v>215.28</v>
      </c>
      <c r="E87" s="3">
        <v>70.685000000000002</v>
      </c>
      <c r="F87" s="3" t="s">
        <v>10</v>
      </c>
      <c r="G87" s="3">
        <v>70.69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162</v>
      </c>
      <c r="C88" s="3">
        <v>178</v>
      </c>
      <c r="D88" s="3">
        <v>107.64</v>
      </c>
      <c r="E88" s="3">
        <v>18.042999999999999</v>
      </c>
      <c r="F88" s="3" t="s">
        <v>10</v>
      </c>
      <c r="G88" s="3">
        <v>18.04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163</v>
      </c>
      <c r="C89" s="3">
        <v>180</v>
      </c>
      <c r="D89" s="3">
        <v>200</v>
      </c>
      <c r="E89" s="3">
        <v>16</v>
      </c>
      <c r="F89" s="3" t="s">
        <v>13</v>
      </c>
      <c r="G89" s="3">
        <v>16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327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18.16</v>
      </c>
      <c r="F97" s="3" t="s">
        <v>10</v>
      </c>
      <c r="G97" s="3">
        <v>18.16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232</v>
      </c>
      <c r="C98" s="3">
        <v>217</v>
      </c>
      <c r="D98" s="3">
        <v>450</v>
      </c>
      <c r="E98" s="3">
        <v>3</v>
      </c>
      <c r="F98" s="3" t="s">
        <v>13</v>
      </c>
      <c r="G98" s="3">
        <v>0</v>
      </c>
      <c r="H98" s="3">
        <v>3</v>
      </c>
      <c r="I98" s="3">
        <v>0</v>
      </c>
    </row>
    <row r="99" spans="1:9" x14ac:dyDescent="0.25">
      <c r="A99" s="3" t="s">
        <v>22</v>
      </c>
      <c r="B99" s="3" t="s">
        <v>174</v>
      </c>
      <c r="C99" s="3">
        <v>218</v>
      </c>
      <c r="D99" s="3">
        <v>350</v>
      </c>
      <c r="E99" s="3">
        <v>14</v>
      </c>
      <c r="F99" s="3" t="s">
        <v>13</v>
      </c>
      <c r="G99" s="3">
        <v>14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175</v>
      </c>
      <c r="C100" s="3">
        <v>219</v>
      </c>
      <c r="D100" s="3">
        <v>82</v>
      </c>
      <c r="E100" s="3">
        <v>41.17</v>
      </c>
      <c r="F100" s="3" t="s">
        <v>19</v>
      </c>
      <c r="G100" s="3">
        <v>41.17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221</v>
      </c>
      <c r="D102" s="3">
        <v>131.19999999999999</v>
      </c>
      <c r="E102" s="3">
        <v>19.57</v>
      </c>
      <c r="F102" s="3" t="s">
        <v>19</v>
      </c>
      <c r="G102" s="3">
        <v>19.57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222</v>
      </c>
      <c r="D103" s="3">
        <v>1000</v>
      </c>
      <c r="E103" s="3">
        <v>4</v>
      </c>
      <c r="F103" s="3" t="s">
        <v>13</v>
      </c>
      <c r="G103" s="3">
        <v>4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179</v>
      </c>
      <c r="C104" s="3">
        <v>224</v>
      </c>
      <c r="D104" s="3">
        <v>183</v>
      </c>
      <c r="E104" s="3">
        <v>51.68</v>
      </c>
      <c r="F104" s="3" t="s">
        <v>10</v>
      </c>
      <c r="G104" s="3">
        <v>41.34</v>
      </c>
      <c r="H104" s="3">
        <v>10.34</v>
      </c>
      <c r="I104" s="3">
        <v>80</v>
      </c>
    </row>
    <row r="105" spans="1:9" x14ac:dyDescent="0.25">
      <c r="A105" s="3" t="s">
        <v>22</v>
      </c>
      <c r="B105" s="3" t="s">
        <v>180</v>
      </c>
      <c r="C105" s="3">
        <v>225</v>
      </c>
      <c r="D105" s="3">
        <v>49.2</v>
      </c>
      <c r="E105" s="3">
        <v>45.26</v>
      </c>
      <c r="F105" s="3" t="s">
        <v>19</v>
      </c>
      <c r="G105" s="3">
        <v>36.21</v>
      </c>
      <c r="H105" s="3">
        <v>9.0500000000000007</v>
      </c>
      <c r="I105" s="3">
        <v>80</v>
      </c>
    </row>
    <row r="106" spans="1:9" x14ac:dyDescent="0.25">
      <c r="A106" s="3" t="s">
        <v>22</v>
      </c>
      <c r="B106" s="3" t="s">
        <v>181</v>
      </c>
      <c r="C106" s="3">
        <v>226</v>
      </c>
      <c r="D106" s="3">
        <v>183</v>
      </c>
      <c r="E106" s="3">
        <v>43.7</v>
      </c>
      <c r="F106" s="3" t="s">
        <v>10</v>
      </c>
      <c r="G106" s="3">
        <v>34.96</v>
      </c>
      <c r="H106" s="3">
        <v>8.74</v>
      </c>
      <c r="I106" s="3">
        <v>80</v>
      </c>
    </row>
    <row r="107" spans="1:9" x14ac:dyDescent="0.25">
      <c r="A107" s="3" t="s">
        <v>22</v>
      </c>
      <c r="B107" s="3" t="s">
        <v>182</v>
      </c>
      <c r="C107" s="3">
        <v>227</v>
      </c>
      <c r="D107" s="3">
        <v>49.2</v>
      </c>
      <c r="E107" s="3">
        <v>42.77</v>
      </c>
      <c r="F107" s="3" t="s">
        <v>19</v>
      </c>
      <c r="G107" s="3">
        <v>34.22</v>
      </c>
      <c r="H107" s="3">
        <v>8.5500000000000007</v>
      </c>
      <c r="I107" s="3">
        <v>80</v>
      </c>
    </row>
    <row r="108" spans="1:9" x14ac:dyDescent="0.25">
      <c r="A108" s="3" t="s">
        <v>22</v>
      </c>
      <c r="B108" s="3" t="s">
        <v>183</v>
      </c>
      <c r="C108" s="3">
        <v>228</v>
      </c>
      <c r="D108" s="3">
        <v>183</v>
      </c>
      <c r="E108" s="3">
        <v>2.12</v>
      </c>
      <c r="F108" s="3" t="s">
        <v>10</v>
      </c>
      <c r="G108" s="3">
        <v>2.12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184</v>
      </c>
      <c r="C109" s="3">
        <v>229</v>
      </c>
      <c r="D109" s="3">
        <v>49.2</v>
      </c>
      <c r="E109" s="3">
        <v>4.1500000000000004</v>
      </c>
      <c r="F109" s="3" t="s">
        <v>19</v>
      </c>
      <c r="G109" s="3">
        <v>4.1500000000000004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185</v>
      </c>
      <c r="C110" s="3">
        <v>230</v>
      </c>
      <c r="D110" s="3">
        <v>183</v>
      </c>
      <c r="E110" s="3">
        <v>3.89</v>
      </c>
      <c r="F110" s="3" t="s">
        <v>10</v>
      </c>
      <c r="G110" s="3">
        <v>3.89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231</v>
      </c>
      <c r="D111" s="3">
        <v>49.2</v>
      </c>
      <c r="E111" s="3">
        <v>8.42</v>
      </c>
      <c r="F111" s="3" t="s">
        <v>19</v>
      </c>
      <c r="G111" s="3">
        <v>8.42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232</v>
      </c>
      <c r="D112" s="3">
        <v>183</v>
      </c>
      <c r="E112" s="3">
        <v>10.19</v>
      </c>
      <c r="F112" s="3" t="s">
        <v>10</v>
      </c>
      <c r="G112" s="3">
        <v>10.19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233</v>
      </c>
      <c r="D113" s="3">
        <v>49.2</v>
      </c>
      <c r="E113" s="3">
        <v>13.87</v>
      </c>
      <c r="F113" s="3" t="s">
        <v>19</v>
      </c>
      <c r="G113" s="3">
        <v>13.87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234</v>
      </c>
      <c r="D114" s="3">
        <v>183</v>
      </c>
      <c r="E114" s="3">
        <v>11.38</v>
      </c>
      <c r="F114" s="3" t="s">
        <v>10</v>
      </c>
      <c r="G114" s="3">
        <v>11.38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235</v>
      </c>
      <c r="D115" s="3">
        <v>2.5</v>
      </c>
      <c r="E115" s="3">
        <v>1068.49</v>
      </c>
      <c r="F115" s="3" t="s">
        <v>23</v>
      </c>
      <c r="G115" s="3">
        <v>1068.49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237</v>
      </c>
      <c r="D116" s="3">
        <v>183</v>
      </c>
      <c r="E116" s="3">
        <v>3.64</v>
      </c>
      <c r="F116" s="3" t="s">
        <v>10</v>
      </c>
      <c r="G116" s="3">
        <v>2.91</v>
      </c>
      <c r="H116" s="3">
        <v>0.73</v>
      </c>
      <c r="I116" s="3">
        <v>80</v>
      </c>
    </row>
    <row r="117" spans="1:9" x14ac:dyDescent="0.25">
      <c r="A117" s="3" t="s">
        <v>22</v>
      </c>
      <c r="B117" s="3" t="s">
        <v>192</v>
      </c>
      <c r="C117" s="3">
        <v>238</v>
      </c>
      <c r="D117" s="3">
        <v>183</v>
      </c>
      <c r="E117" s="3">
        <v>17.95</v>
      </c>
      <c r="F117" s="3" t="s">
        <v>10</v>
      </c>
      <c r="G117" s="3">
        <v>14.36</v>
      </c>
      <c r="H117" s="3">
        <v>3.59</v>
      </c>
      <c r="I117" s="3">
        <v>80</v>
      </c>
    </row>
    <row r="118" spans="1:9" x14ac:dyDescent="0.25">
      <c r="A118" s="3" t="s">
        <v>22</v>
      </c>
      <c r="B118" s="3" t="s">
        <v>193</v>
      </c>
      <c r="C118" s="3">
        <v>239</v>
      </c>
      <c r="D118" s="3">
        <v>183</v>
      </c>
      <c r="E118" s="3">
        <v>7.22</v>
      </c>
      <c r="F118" s="3" t="s">
        <v>10</v>
      </c>
      <c r="G118" s="3">
        <v>5.78</v>
      </c>
      <c r="H118" s="3">
        <v>1.44</v>
      </c>
      <c r="I118" s="3">
        <v>80</v>
      </c>
    </row>
    <row r="119" spans="1:9" x14ac:dyDescent="0.25">
      <c r="A119" s="3" t="s">
        <v>22</v>
      </c>
      <c r="B119" s="3" t="s">
        <v>194</v>
      </c>
      <c r="C119" s="3">
        <v>240</v>
      </c>
      <c r="D119" s="3">
        <v>183</v>
      </c>
      <c r="E119" s="3">
        <v>35.71</v>
      </c>
      <c r="F119" s="3" t="s">
        <v>10</v>
      </c>
      <c r="G119" s="3">
        <v>28.57</v>
      </c>
      <c r="H119" s="3">
        <v>7.14</v>
      </c>
      <c r="I119" s="3">
        <v>80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144.78800000000001</v>
      </c>
      <c r="F120" s="3" t="s">
        <v>10</v>
      </c>
      <c r="G120" s="3">
        <v>144.79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17500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24.95</v>
      </c>
      <c r="F131" s="3" t="s">
        <v>19</v>
      </c>
      <c r="G131" s="3">
        <v>24.95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209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212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30</v>
      </c>
      <c r="B139" s="3" t="s">
        <v>214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217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32</v>
      </c>
      <c r="B143" s="3" t="s">
        <v>218</v>
      </c>
      <c r="C143" s="3">
        <v>282</v>
      </c>
      <c r="D143" s="3">
        <v>300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41</v>
      </c>
      <c r="B145" s="3" t="s">
        <v>220</v>
      </c>
      <c r="C145" s="3">
        <v>293</v>
      </c>
      <c r="D145" s="3">
        <v>227</v>
      </c>
      <c r="E145" s="3">
        <v>354</v>
      </c>
      <c r="F145" s="3" t="s">
        <v>23</v>
      </c>
      <c r="G145" s="3">
        <v>290.32</v>
      </c>
      <c r="H145" s="3">
        <v>63.68</v>
      </c>
      <c r="I145" s="3">
        <v>82.012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60</v>
      </c>
      <c r="B147" s="3" t="s">
        <v>328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289</v>
      </c>
      <c r="C148" s="3">
        <v>352</v>
      </c>
      <c r="D148" s="3">
        <v>1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24</v>
      </c>
      <c r="B149" s="3" t="s">
        <v>224</v>
      </c>
      <c r="C149" s="3">
        <v>401</v>
      </c>
      <c r="D149" s="3">
        <v>2000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225</v>
      </c>
      <c r="C150" s="3">
        <v>402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226</v>
      </c>
      <c r="C151" s="3">
        <v>403</v>
      </c>
      <c r="D151" s="3">
        <v>2000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228</v>
      </c>
      <c r="C152" s="3">
        <v>405</v>
      </c>
      <c r="D152" s="3">
        <v>3000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96.57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96.57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96.57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261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18.850000000000001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262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18.850000000000001</v>
      </c>
      <c r="H157" s="3">
        <v>0</v>
      </c>
      <c r="I157" s="3">
        <v>100</v>
      </c>
    </row>
    <row r="158" spans="1:9" x14ac:dyDescent="0.25">
      <c r="A158" s="3" t="s">
        <v>38</v>
      </c>
      <c r="B158" s="3" t="s">
        <v>355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38</v>
      </c>
      <c r="B159" s="3" t="s">
        <v>356</v>
      </c>
      <c r="C159" s="3">
        <v>439</v>
      </c>
      <c r="D159" s="3">
        <v>430.56</v>
      </c>
      <c r="E159" s="3">
        <v>7.1580000000000004</v>
      </c>
      <c r="F159" s="3" t="s">
        <v>10</v>
      </c>
      <c r="G159" s="3">
        <v>7.16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3:O151"/>
  <sheetViews>
    <sheetView topLeftCell="E1" zoomScale="85" zoomScaleNormal="85" workbookViewId="0">
      <selection activeCell="J51" sqref="J51"/>
    </sheetView>
  </sheetViews>
  <sheetFormatPr defaultRowHeight="15" x14ac:dyDescent="0.25"/>
  <cols>
    <col min="1" max="1" width="34" customWidth="1"/>
    <col min="2" max="2" width="58.285156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78.5291</v>
      </c>
      <c r="F9" s="9" t="s">
        <v>14</v>
      </c>
      <c r="G9" s="9">
        <v>78.53</v>
      </c>
      <c r="H9" s="9">
        <f t="shared" si="0"/>
        <v>-9.0000000000145519E-4</v>
      </c>
      <c r="I9" s="10">
        <f t="shared" si="1"/>
        <v>1.0000114607196569</v>
      </c>
      <c r="J9" s="17">
        <f t="shared" si="2"/>
        <v>11082.1536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270</v>
      </c>
      <c r="C13" s="9">
        <v>15</v>
      </c>
      <c r="D13" s="9">
        <v>43</v>
      </c>
      <c r="E13" s="9">
        <v>59.29</v>
      </c>
      <c r="F13" s="9" t="s">
        <v>10</v>
      </c>
      <c r="G13" s="9">
        <v>59.29</v>
      </c>
      <c r="H13" s="9">
        <f t="shared" si="0"/>
        <v>0</v>
      </c>
      <c r="I13" s="10">
        <f t="shared" si="1"/>
        <v>1</v>
      </c>
      <c r="J13" s="17">
        <f t="shared" si="2"/>
        <v>2549.4699999999998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2590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8750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3.0000000000001137E-3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59.95</v>
      </c>
      <c r="H28" s="9">
        <f t="shared" si="0"/>
        <v>1.6999999999995907E-3</v>
      </c>
      <c r="I28" s="10">
        <f t="shared" si="1"/>
        <v>0.99997164383995785</v>
      </c>
      <c r="J28" s="17">
        <f t="shared" si="2"/>
        <v>18068.450400000002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0</v>
      </c>
      <c r="H32" s="9">
        <f t="shared" si="0"/>
        <v>16.11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915</v>
      </c>
      <c r="K39" s="16"/>
      <c r="L39" s="17">
        <f t="shared" si="3"/>
        <v>0</v>
      </c>
    </row>
    <row r="40" spans="1:12" x14ac:dyDescent="0.25">
      <c r="A40" s="9" t="s">
        <v>43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3500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980.00000000000011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0</v>
      </c>
      <c r="H48" s="9">
        <f t="shared" si="0"/>
        <v>17.63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1260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1190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0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105.00000000000001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43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2.0000000000095497E-3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0"/>
        <v>0</v>
      </c>
      <c r="I67" s="10">
        <f t="shared" si="1"/>
        <v>1</v>
      </c>
      <c r="J67" s="17">
        <f t="shared" si="2"/>
        <v>2000.1439999999998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46.88</v>
      </c>
      <c r="H68" s="9">
        <f t="shared" si="0"/>
        <v>0</v>
      </c>
      <c r="I68" s="10">
        <f t="shared" si="1"/>
        <v>1</v>
      </c>
      <c r="J68" s="17">
        <f t="shared" si="2"/>
        <v>3075.328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184.06440000000001</v>
      </c>
      <c r="K69" s="16"/>
      <c r="L69" s="17">
        <f t="shared" ref="L69:L132" si="7">D69*E69*K69</f>
        <v>0</v>
      </c>
    </row>
    <row r="70" spans="1:12" x14ac:dyDescent="0.25">
      <c r="A70" s="9" t="s">
        <v>41</v>
      </c>
      <c r="B70" s="29" t="s">
        <v>147</v>
      </c>
      <c r="C70" s="9">
        <v>140</v>
      </c>
      <c r="D70" s="9">
        <v>10.76</v>
      </c>
      <c r="E70" s="9">
        <v>177.42</v>
      </c>
      <c r="F70" s="9" t="s">
        <v>10</v>
      </c>
      <c r="G70" s="9">
        <v>177.42</v>
      </c>
      <c r="H70" s="9">
        <f t="shared" si="4"/>
        <v>0</v>
      </c>
      <c r="I70" s="10">
        <f t="shared" si="5"/>
        <v>1</v>
      </c>
      <c r="J70" s="17">
        <f t="shared" si="6"/>
        <v>1909.0391999999999</v>
      </c>
      <c r="K70" s="16"/>
      <c r="L70" s="17">
        <f t="shared" si="7"/>
        <v>0</v>
      </c>
    </row>
    <row r="71" spans="1:12" x14ac:dyDescent="0.25">
      <c r="A71" s="9" t="s">
        <v>41</v>
      </c>
      <c r="B71" s="29" t="s">
        <v>148</v>
      </c>
      <c r="C71" s="9">
        <v>142</v>
      </c>
      <c r="D71" s="9">
        <v>139.93199999999999</v>
      </c>
      <c r="E71" s="9">
        <v>60.55</v>
      </c>
      <c r="F71" s="9" t="s">
        <v>10</v>
      </c>
      <c r="G71" s="9">
        <v>60.55</v>
      </c>
      <c r="H71" s="9">
        <f t="shared" si="4"/>
        <v>0</v>
      </c>
      <c r="I71" s="10">
        <f t="shared" si="5"/>
        <v>1</v>
      </c>
      <c r="J71" s="17">
        <f t="shared" si="6"/>
        <v>8472.882599999999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166.76</v>
      </c>
      <c r="H72" s="9">
        <f t="shared" si="4"/>
        <v>0</v>
      </c>
      <c r="I72" s="10">
        <f t="shared" si="5"/>
        <v>1</v>
      </c>
      <c r="J72" s="17">
        <f t="shared" si="6"/>
        <v>23335.060319999997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150</v>
      </c>
      <c r="C73" s="9">
        <v>147</v>
      </c>
      <c r="D73" s="9">
        <v>193.75200000000001</v>
      </c>
      <c r="E73" s="9">
        <v>165.15100000000001</v>
      </c>
      <c r="F73" s="9" t="s">
        <v>10</v>
      </c>
      <c r="G73" s="9">
        <v>165.15</v>
      </c>
      <c r="H73" s="9">
        <f t="shared" si="4"/>
        <v>1.0000000000047748E-3</v>
      </c>
      <c r="I73" s="10">
        <f t="shared" si="5"/>
        <v>0.99999394493524107</v>
      </c>
      <c r="J73" s="17">
        <f t="shared" si="6"/>
        <v>31998.142800000001</v>
      </c>
      <c r="K73" s="16"/>
      <c r="L73" s="17">
        <f t="shared" si="7"/>
        <v>0</v>
      </c>
    </row>
    <row r="74" spans="1:12" x14ac:dyDescent="0.25">
      <c r="A74" s="9" t="s">
        <v>43</v>
      </c>
      <c r="B74" s="29" t="s">
        <v>151</v>
      </c>
      <c r="C74" s="9">
        <v>150</v>
      </c>
      <c r="D74" s="9">
        <v>12000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12000</v>
      </c>
      <c r="K74" s="16"/>
      <c r="L74" s="17">
        <f t="shared" si="7"/>
        <v>0</v>
      </c>
    </row>
    <row r="75" spans="1:12" x14ac:dyDescent="0.25">
      <c r="A75" s="9" t="s">
        <v>41</v>
      </c>
      <c r="B75" s="29" t="s">
        <v>152</v>
      </c>
      <c r="C75" s="9">
        <v>151</v>
      </c>
      <c r="D75" s="9">
        <v>139.93199999999999</v>
      </c>
      <c r="E75" s="9">
        <v>61.661999999999999</v>
      </c>
      <c r="F75" s="9" t="s">
        <v>10</v>
      </c>
      <c r="G75" s="9">
        <v>61.66</v>
      </c>
      <c r="H75" s="9">
        <f t="shared" si="4"/>
        <v>2.0000000000024443E-3</v>
      </c>
      <c r="I75" s="10">
        <f t="shared" si="5"/>
        <v>0.99996756511303553</v>
      </c>
      <c r="J75" s="17">
        <f t="shared" si="6"/>
        <v>8628.2071199999991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153</v>
      </c>
      <c r="C76" s="9">
        <v>152</v>
      </c>
      <c r="D76" s="9">
        <v>139.93199999999999</v>
      </c>
      <c r="E76" s="9">
        <v>175.88300000000001</v>
      </c>
      <c r="F76" s="9" t="s">
        <v>10</v>
      </c>
      <c r="G76" s="9">
        <v>175.88</v>
      </c>
      <c r="H76" s="9">
        <f t="shared" si="4"/>
        <v>3.0000000000143245E-3</v>
      </c>
      <c r="I76" s="10">
        <f t="shared" si="5"/>
        <v>0.99998294320656334</v>
      </c>
      <c r="J76" s="17">
        <f t="shared" si="6"/>
        <v>24611.240159999998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154</v>
      </c>
      <c r="C77" s="9">
        <v>156</v>
      </c>
      <c r="D77" s="9">
        <v>193.75200000000001</v>
      </c>
      <c r="E77" s="9">
        <v>136.66999999999999</v>
      </c>
      <c r="F77" s="9" t="s">
        <v>10</v>
      </c>
      <c r="G77" s="9">
        <v>136.66999999999999</v>
      </c>
      <c r="H77" s="9">
        <f t="shared" si="4"/>
        <v>0</v>
      </c>
      <c r="I77" s="10">
        <f t="shared" si="5"/>
        <v>1</v>
      </c>
      <c r="J77" s="17">
        <f t="shared" si="6"/>
        <v>26480.08584</v>
      </c>
      <c r="K77" s="16"/>
      <c r="L77" s="17">
        <f t="shared" si="7"/>
        <v>0</v>
      </c>
    </row>
    <row r="78" spans="1:12" x14ac:dyDescent="0.25">
      <c r="A78" s="9" t="s">
        <v>41</v>
      </c>
      <c r="B78" s="29" t="s">
        <v>155</v>
      </c>
      <c r="C78" s="9">
        <v>160</v>
      </c>
      <c r="D78" s="9">
        <v>139.93199999999999</v>
      </c>
      <c r="E78" s="9">
        <v>8.8699999999999992</v>
      </c>
      <c r="F78" s="9" t="s">
        <v>10</v>
      </c>
      <c r="G78" s="9">
        <v>0</v>
      </c>
      <c r="H78" s="9">
        <f t="shared" si="4"/>
        <v>8.8699999999999992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156</v>
      </c>
      <c r="C79" s="9">
        <v>161</v>
      </c>
      <c r="D79" s="9">
        <v>139.93199999999999</v>
      </c>
      <c r="E79" s="9">
        <v>36.94</v>
      </c>
      <c r="F79" s="9" t="s">
        <v>10</v>
      </c>
      <c r="G79" s="9">
        <v>0</v>
      </c>
      <c r="H79" s="9">
        <f t="shared" si="4"/>
        <v>36.94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157</v>
      </c>
      <c r="C80" s="9">
        <v>165</v>
      </c>
      <c r="D80" s="9">
        <v>193.75200000000001</v>
      </c>
      <c r="E80" s="9">
        <v>112.48</v>
      </c>
      <c r="F80" s="9" t="s">
        <v>10</v>
      </c>
      <c r="G80" s="9">
        <v>112.48</v>
      </c>
      <c r="H80" s="9">
        <f t="shared" si="4"/>
        <v>0</v>
      </c>
      <c r="I80" s="10">
        <f t="shared" si="5"/>
        <v>1</v>
      </c>
      <c r="J80" s="17">
        <f t="shared" si="6"/>
        <v>21793.224960000003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277</v>
      </c>
      <c r="C81" s="9">
        <v>169</v>
      </c>
      <c r="D81" s="9">
        <v>430.56</v>
      </c>
      <c r="E81" s="9">
        <v>41.07</v>
      </c>
      <c r="F81" s="9" t="s">
        <v>10</v>
      </c>
      <c r="G81" s="9">
        <v>41.07</v>
      </c>
      <c r="H81" s="9">
        <f t="shared" si="4"/>
        <v>0</v>
      </c>
      <c r="I81" s="10">
        <f t="shared" si="5"/>
        <v>1</v>
      </c>
      <c r="J81" s="17">
        <f t="shared" si="6"/>
        <v>17683.099200000001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278</v>
      </c>
      <c r="C82" s="9">
        <v>172</v>
      </c>
      <c r="D82" s="9">
        <v>430.56</v>
      </c>
      <c r="E82" s="9">
        <v>78.966999999999999</v>
      </c>
      <c r="F82" s="9" t="s">
        <v>10</v>
      </c>
      <c r="G82" s="9">
        <v>78.97</v>
      </c>
      <c r="H82" s="9">
        <f t="shared" si="4"/>
        <v>-3.0000000000001137E-3</v>
      </c>
      <c r="I82" s="10">
        <f t="shared" si="5"/>
        <v>1.0000379905530159</v>
      </c>
      <c r="J82" s="17">
        <f t="shared" si="6"/>
        <v>34001.323199999999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279</v>
      </c>
      <c r="C83" s="9">
        <v>175</v>
      </c>
      <c r="D83" s="9">
        <v>215.28</v>
      </c>
      <c r="E83" s="9">
        <v>12.077</v>
      </c>
      <c r="F83" s="9" t="s">
        <v>10</v>
      </c>
      <c r="G83" s="9">
        <v>12.08</v>
      </c>
      <c r="H83" s="9">
        <f t="shared" si="4"/>
        <v>-3.0000000000001137E-3</v>
      </c>
      <c r="I83" s="10">
        <f t="shared" si="5"/>
        <v>1.0002484060611079</v>
      </c>
      <c r="J83" s="17">
        <f t="shared" si="6"/>
        <v>2600.5824000000002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177</v>
      </c>
      <c r="D84" s="9">
        <v>215.28</v>
      </c>
      <c r="E84" s="9">
        <v>23.225999999999999</v>
      </c>
      <c r="F84" s="9" t="s">
        <v>10</v>
      </c>
      <c r="G84" s="9">
        <v>23.23</v>
      </c>
      <c r="H84" s="9">
        <f t="shared" si="4"/>
        <v>-4.0000000000013358E-3</v>
      </c>
      <c r="I84" s="10">
        <f t="shared" si="5"/>
        <v>1.0001722207870491</v>
      </c>
      <c r="J84" s="17">
        <f t="shared" si="6"/>
        <v>5000.9544000000005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18</v>
      </c>
      <c r="F85" s="9" t="s">
        <v>13</v>
      </c>
      <c r="G85" s="9">
        <v>18</v>
      </c>
      <c r="H85" s="9">
        <f t="shared" si="4"/>
        <v>0</v>
      </c>
      <c r="I85" s="10">
        <f t="shared" si="5"/>
        <v>1</v>
      </c>
      <c r="J85" s="17">
        <f t="shared" si="6"/>
        <v>3600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25.082999999999998</v>
      </c>
      <c r="F86" s="9" t="s">
        <v>10</v>
      </c>
      <c r="G86" s="9">
        <v>25.08</v>
      </c>
      <c r="H86" s="9">
        <f t="shared" si="4"/>
        <v>3.0000000000001137E-3</v>
      </c>
      <c r="I86" s="10">
        <f t="shared" si="5"/>
        <v>0.99988039708168874</v>
      </c>
      <c r="J86" s="17">
        <f t="shared" si="6"/>
        <v>5399.2223999999997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27.13</v>
      </c>
      <c r="F87" s="9" t="s">
        <v>10</v>
      </c>
      <c r="G87" s="9">
        <v>27.13</v>
      </c>
      <c r="H87" s="9">
        <f t="shared" si="4"/>
        <v>0</v>
      </c>
      <c r="I87" s="10">
        <f t="shared" si="5"/>
        <v>1</v>
      </c>
      <c r="J87" s="17">
        <f t="shared" si="6"/>
        <v>2628.3543999999997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406.82</v>
      </c>
      <c r="F88" s="9" t="s">
        <v>10</v>
      </c>
      <c r="G88" s="9">
        <v>406.82</v>
      </c>
      <c r="H88" s="9">
        <f t="shared" si="4"/>
        <v>0</v>
      </c>
      <c r="I88" s="10">
        <f t="shared" si="5"/>
        <v>1</v>
      </c>
      <c r="J88" s="17">
        <f t="shared" si="6"/>
        <v>6570.1429999999991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13137.031440000001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58.064</v>
      </c>
      <c r="F90" s="9" t="s">
        <v>10</v>
      </c>
      <c r="G90" s="9">
        <v>58.06</v>
      </c>
      <c r="H90" s="9">
        <f t="shared" si="4"/>
        <v>3.9999999999977831E-3</v>
      </c>
      <c r="I90" s="10">
        <f t="shared" si="5"/>
        <v>0.99993111049876005</v>
      </c>
      <c r="J90" s="17">
        <f t="shared" si="6"/>
        <v>937.66899999999998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562.24400000000003</v>
      </c>
      <c r="F91" s="9" t="s">
        <v>10</v>
      </c>
      <c r="G91" s="9">
        <v>562.24</v>
      </c>
      <c r="H91" s="9">
        <f t="shared" si="4"/>
        <v>4.0000000000190994E-3</v>
      </c>
      <c r="I91" s="10">
        <f t="shared" si="5"/>
        <v>0.99999288565106959</v>
      </c>
      <c r="J91" s="17">
        <f t="shared" si="6"/>
        <v>27233.781120000003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574.61300000000006</v>
      </c>
      <c r="F92" s="9" t="s">
        <v>10</v>
      </c>
      <c r="G92" s="9">
        <v>574.61</v>
      </c>
      <c r="H92" s="9">
        <f t="shared" si="4"/>
        <v>3.0000000000427463E-3</v>
      </c>
      <c r="I92" s="10">
        <f t="shared" si="5"/>
        <v>0.99999477909479939</v>
      </c>
      <c r="J92" s="17">
        <f t="shared" si="6"/>
        <v>9279.9514999999992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581.01099999999997</v>
      </c>
      <c r="F93" s="9" t="s">
        <v>10</v>
      </c>
      <c r="G93" s="9">
        <v>581.01</v>
      </c>
      <c r="H93" s="9">
        <f t="shared" si="4"/>
        <v>9.9999999997635314E-4</v>
      </c>
      <c r="I93" s="10">
        <f t="shared" si="5"/>
        <v>0.99999827886219028</v>
      </c>
      <c r="J93" s="17">
        <f t="shared" si="6"/>
        <v>15634.9791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173</v>
      </c>
      <c r="C94" s="9">
        <v>215</v>
      </c>
      <c r="D94" s="9">
        <v>301.392</v>
      </c>
      <c r="E94" s="9">
        <v>17.75</v>
      </c>
      <c r="F94" s="9" t="s">
        <v>10</v>
      </c>
      <c r="G94" s="9">
        <v>17.75</v>
      </c>
      <c r="H94" s="9">
        <f t="shared" si="4"/>
        <v>0</v>
      </c>
      <c r="I94" s="10">
        <f t="shared" si="5"/>
        <v>1</v>
      </c>
      <c r="J94" s="17">
        <f t="shared" si="6"/>
        <v>5349.7079999999996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232</v>
      </c>
      <c r="C95" s="9">
        <v>217</v>
      </c>
      <c r="D95" s="9">
        <v>450</v>
      </c>
      <c r="E95" s="9">
        <v>2</v>
      </c>
      <c r="F95" s="9" t="s">
        <v>13</v>
      </c>
      <c r="G95" s="9">
        <v>0</v>
      </c>
      <c r="H95" s="9">
        <f t="shared" si="4"/>
        <v>2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174</v>
      </c>
      <c r="C96" s="9">
        <v>218</v>
      </c>
      <c r="D96" s="9">
        <v>350</v>
      </c>
      <c r="E96" s="9">
        <v>15</v>
      </c>
      <c r="F96" s="9" t="s">
        <v>13</v>
      </c>
      <c r="G96" s="9">
        <v>12</v>
      </c>
      <c r="H96" s="9">
        <f t="shared" si="4"/>
        <v>3</v>
      </c>
      <c r="I96" s="10">
        <f t="shared" si="5"/>
        <v>0.8</v>
      </c>
      <c r="J96" s="17">
        <f t="shared" si="6"/>
        <v>4200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175</v>
      </c>
      <c r="C97" s="9">
        <v>219</v>
      </c>
      <c r="D97" s="9">
        <v>82</v>
      </c>
      <c r="E97" s="9">
        <v>46.4</v>
      </c>
      <c r="F97" s="9" t="s">
        <v>19</v>
      </c>
      <c r="G97" s="9">
        <v>46.4</v>
      </c>
      <c r="H97" s="9">
        <f t="shared" si="4"/>
        <v>0</v>
      </c>
      <c r="I97" s="10">
        <f t="shared" si="5"/>
        <v>1</v>
      </c>
      <c r="J97" s="17">
        <f t="shared" si="6"/>
        <v>3804.7999999999997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176</v>
      </c>
      <c r="C98" s="9">
        <v>220</v>
      </c>
      <c r="D98" s="9">
        <v>32.799999999999997</v>
      </c>
      <c r="E98" s="9">
        <v>103.53</v>
      </c>
      <c r="F98" s="9" t="s">
        <v>19</v>
      </c>
      <c r="G98" s="9">
        <v>103.53</v>
      </c>
      <c r="H98" s="9">
        <f t="shared" si="4"/>
        <v>0</v>
      </c>
      <c r="I98" s="10">
        <f t="shared" si="5"/>
        <v>1</v>
      </c>
      <c r="J98" s="17">
        <f t="shared" si="6"/>
        <v>3395.7839999999997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177</v>
      </c>
      <c r="C99" s="9">
        <v>221</v>
      </c>
      <c r="D99" s="9">
        <v>131.19999999999999</v>
      </c>
      <c r="E99" s="9">
        <v>23.07</v>
      </c>
      <c r="F99" s="9" t="s">
        <v>19</v>
      </c>
      <c r="G99" s="9">
        <v>23.07</v>
      </c>
      <c r="H99" s="9">
        <f t="shared" si="4"/>
        <v>0</v>
      </c>
      <c r="I99" s="10">
        <f t="shared" si="5"/>
        <v>1</v>
      </c>
      <c r="J99" s="17">
        <f t="shared" si="6"/>
        <v>3026.7839999999997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178</v>
      </c>
      <c r="C100" s="9">
        <v>222</v>
      </c>
      <c r="D100" s="9">
        <v>1000</v>
      </c>
      <c r="E100" s="9">
        <v>4</v>
      </c>
      <c r="F100" s="9" t="s">
        <v>13</v>
      </c>
      <c r="G100" s="9">
        <v>4</v>
      </c>
      <c r="H100" s="9">
        <f t="shared" si="4"/>
        <v>0</v>
      </c>
      <c r="I100" s="10">
        <f t="shared" si="5"/>
        <v>1</v>
      </c>
      <c r="J100" s="17">
        <f t="shared" si="6"/>
        <v>4000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179</v>
      </c>
      <c r="C101" s="9">
        <v>224</v>
      </c>
      <c r="D101" s="9">
        <v>183</v>
      </c>
      <c r="E101" s="9">
        <v>49.52</v>
      </c>
      <c r="F101" s="9" t="s">
        <v>10</v>
      </c>
      <c r="G101" s="9">
        <v>49.52</v>
      </c>
      <c r="H101" s="9">
        <f t="shared" si="4"/>
        <v>0</v>
      </c>
      <c r="I101" s="10">
        <f t="shared" si="5"/>
        <v>1</v>
      </c>
      <c r="J101" s="17">
        <f t="shared" si="6"/>
        <v>9062.16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180</v>
      </c>
      <c r="C102" s="9">
        <v>225</v>
      </c>
      <c r="D102" s="9">
        <v>49.2</v>
      </c>
      <c r="E102" s="9">
        <v>48.42</v>
      </c>
      <c r="F102" s="9" t="s">
        <v>19</v>
      </c>
      <c r="G102" s="9">
        <v>48.42</v>
      </c>
      <c r="H102" s="9">
        <f t="shared" si="4"/>
        <v>0</v>
      </c>
      <c r="I102" s="10">
        <f t="shared" si="5"/>
        <v>1</v>
      </c>
      <c r="J102" s="17">
        <f t="shared" si="6"/>
        <v>2382.2640000000001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181</v>
      </c>
      <c r="C103" s="9">
        <v>226</v>
      </c>
      <c r="D103" s="9">
        <v>183</v>
      </c>
      <c r="E103" s="9">
        <v>46</v>
      </c>
      <c r="F103" s="9" t="s">
        <v>10</v>
      </c>
      <c r="G103" s="9">
        <v>46</v>
      </c>
      <c r="H103" s="9">
        <f t="shared" si="4"/>
        <v>0</v>
      </c>
      <c r="I103" s="10">
        <f t="shared" si="5"/>
        <v>1</v>
      </c>
      <c r="J103" s="17">
        <f t="shared" si="6"/>
        <v>8418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182</v>
      </c>
      <c r="C104" s="9">
        <v>227</v>
      </c>
      <c r="D104" s="9">
        <v>49.2</v>
      </c>
      <c r="E104" s="9">
        <v>50.44</v>
      </c>
      <c r="F104" s="9" t="s">
        <v>19</v>
      </c>
      <c r="G104" s="9">
        <v>50.44</v>
      </c>
      <c r="H104" s="9">
        <f t="shared" si="4"/>
        <v>0</v>
      </c>
      <c r="I104" s="10">
        <f t="shared" si="5"/>
        <v>1</v>
      </c>
      <c r="J104" s="17">
        <f t="shared" si="6"/>
        <v>2481.6480000000001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183</v>
      </c>
      <c r="C105" s="9">
        <v>228</v>
      </c>
      <c r="D105" s="9">
        <v>183</v>
      </c>
      <c r="E105" s="9">
        <v>2.5</v>
      </c>
      <c r="F105" s="9" t="s">
        <v>10</v>
      </c>
      <c r="G105" s="9">
        <v>2.5</v>
      </c>
      <c r="H105" s="9">
        <f t="shared" si="4"/>
        <v>0</v>
      </c>
      <c r="I105" s="10">
        <f t="shared" si="5"/>
        <v>1</v>
      </c>
      <c r="J105" s="17">
        <f t="shared" si="6"/>
        <v>457.5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184</v>
      </c>
      <c r="C106" s="9">
        <v>229</v>
      </c>
      <c r="D106" s="9">
        <v>49.2</v>
      </c>
      <c r="E106" s="9">
        <v>4.1900000000000004</v>
      </c>
      <c r="F106" s="9" t="s">
        <v>19</v>
      </c>
      <c r="G106" s="9">
        <v>4.1900000000000004</v>
      </c>
      <c r="H106" s="9">
        <f t="shared" si="4"/>
        <v>0</v>
      </c>
      <c r="I106" s="10">
        <f t="shared" si="5"/>
        <v>1</v>
      </c>
      <c r="J106" s="17">
        <f t="shared" si="6"/>
        <v>206.14800000000002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185</v>
      </c>
      <c r="C107" s="9">
        <v>230</v>
      </c>
      <c r="D107" s="9">
        <v>183</v>
      </c>
      <c r="E107" s="9">
        <v>4.01</v>
      </c>
      <c r="F107" s="9" t="s">
        <v>10</v>
      </c>
      <c r="G107" s="9">
        <v>4.01</v>
      </c>
      <c r="H107" s="9">
        <f t="shared" si="4"/>
        <v>0</v>
      </c>
      <c r="I107" s="10">
        <f t="shared" si="5"/>
        <v>1</v>
      </c>
      <c r="J107" s="17">
        <f t="shared" si="6"/>
        <v>733.82999999999993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186</v>
      </c>
      <c r="C108" s="9">
        <v>231</v>
      </c>
      <c r="D108" s="9">
        <v>49.2</v>
      </c>
      <c r="E108" s="9">
        <v>9.98</v>
      </c>
      <c r="F108" s="9" t="s">
        <v>19</v>
      </c>
      <c r="G108" s="9">
        <v>9.98</v>
      </c>
      <c r="H108" s="9">
        <f t="shared" si="4"/>
        <v>0</v>
      </c>
      <c r="I108" s="10">
        <f t="shared" si="5"/>
        <v>1</v>
      </c>
      <c r="J108" s="17">
        <f t="shared" si="6"/>
        <v>491.01600000000008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187</v>
      </c>
      <c r="C109" s="9">
        <v>232</v>
      </c>
      <c r="D109" s="9">
        <v>183</v>
      </c>
      <c r="E109" s="9">
        <v>10.18</v>
      </c>
      <c r="F109" s="9" t="s">
        <v>10</v>
      </c>
      <c r="G109" s="9">
        <v>10.18</v>
      </c>
      <c r="H109" s="9">
        <f t="shared" si="4"/>
        <v>0</v>
      </c>
      <c r="I109" s="10">
        <f t="shared" si="5"/>
        <v>1</v>
      </c>
      <c r="J109" s="17">
        <f t="shared" si="6"/>
        <v>1862.94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188</v>
      </c>
      <c r="C110" s="9">
        <v>233</v>
      </c>
      <c r="D110" s="9">
        <v>49.2</v>
      </c>
      <c r="E110" s="9">
        <v>14</v>
      </c>
      <c r="F110" s="9" t="s">
        <v>19</v>
      </c>
      <c r="G110" s="9">
        <v>14</v>
      </c>
      <c r="H110" s="9">
        <f t="shared" si="4"/>
        <v>0</v>
      </c>
      <c r="I110" s="10">
        <f t="shared" si="5"/>
        <v>1</v>
      </c>
      <c r="J110" s="17">
        <f t="shared" si="6"/>
        <v>688.80000000000007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189</v>
      </c>
      <c r="C111" s="9">
        <v>234</v>
      </c>
      <c r="D111" s="9">
        <v>183</v>
      </c>
      <c r="E111" s="9">
        <v>11.138</v>
      </c>
      <c r="F111" s="9" t="s">
        <v>10</v>
      </c>
      <c r="G111" s="9">
        <v>11.14</v>
      </c>
      <c r="H111" s="9">
        <f t="shared" si="4"/>
        <v>-2.0000000000006679E-3</v>
      </c>
      <c r="I111" s="10">
        <f t="shared" si="5"/>
        <v>1.0001795654516072</v>
      </c>
      <c r="J111" s="17">
        <f t="shared" si="6"/>
        <v>2038.6200000000001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190</v>
      </c>
      <c r="C112" s="9">
        <v>235</v>
      </c>
      <c r="D112" s="9">
        <v>2.5</v>
      </c>
      <c r="E112" s="9">
        <v>1055</v>
      </c>
      <c r="F112" s="9" t="s">
        <v>23</v>
      </c>
      <c r="G112" s="9">
        <v>1055</v>
      </c>
      <c r="H112" s="9">
        <f t="shared" si="4"/>
        <v>0</v>
      </c>
      <c r="I112" s="10">
        <f t="shared" si="5"/>
        <v>1</v>
      </c>
      <c r="J112" s="17">
        <f t="shared" si="6"/>
        <v>2637.5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191</v>
      </c>
      <c r="C113" s="9">
        <v>237</v>
      </c>
      <c r="D113" s="9">
        <v>183</v>
      </c>
      <c r="E113" s="9">
        <v>3.41</v>
      </c>
      <c r="F113" s="9" t="s">
        <v>10</v>
      </c>
      <c r="G113" s="9">
        <v>3.41</v>
      </c>
      <c r="H113" s="9">
        <f t="shared" si="4"/>
        <v>0</v>
      </c>
      <c r="I113" s="10">
        <f t="shared" si="5"/>
        <v>1</v>
      </c>
      <c r="J113" s="17">
        <f t="shared" si="6"/>
        <v>624.03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192</v>
      </c>
      <c r="C114" s="9">
        <v>238</v>
      </c>
      <c r="D114" s="9">
        <v>183</v>
      </c>
      <c r="E114" s="9">
        <v>17.34</v>
      </c>
      <c r="F114" s="9" t="s">
        <v>10</v>
      </c>
      <c r="G114" s="9">
        <v>17.34</v>
      </c>
      <c r="H114" s="9">
        <f t="shared" si="4"/>
        <v>0</v>
      </c>
      <c r="I114" s="10">
        <f t="shared" si="5"/>
        <v>1</v>
      </c>
      <c r="J114" s="17">
        <f t="shared" si="6"/>
        <v>3173.22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193</v>
      </c>
      <c r="C115" s="9">
        <v>239</v>
      </c>
      <c r="D115" s="9">
        <v>183</v>
      </c>
      <c r="E115" s="9">
        <v>6.62</v>
      </c>
      <c r="F115" s="9" t="s">
        <v>10</v>
      </c>
      <c r="G115" s="9">
        <v>6.62</v>
      </c>
      <c r="H115" s="9">
        <f t="shared" si="4"/>
        <v>0</v>
      </c>
      <c r="I115" s="10">
        <f t="shared" si="5"/>
        <v>1</v>
      </c>
      <c r="J115" s="17">
        <f t="shared" si="6"/>
        <v>1211.46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194</v>
      </c>
      <c r="C116" s="9">
        <v>240</v>
      </c>
      <c r="D116" s="9">
        <v>183</v>
      </c>
      <c r="E116" s="9">
        <v>33.99</v>
      </c>
      <c r="F116" s="9" t="s">
        <v>10</v>
      </c>
      <c r="G116" s="9">
        <v>33.99</v>
      </c>
      <c r="H116" s="9">
        <f t="shared" si="4"/>
        <v>0</v>
      </c>
      <c r="I116" s="10">
        <f t="shared" si="5"/>
        <v>1</v>
      </c>
      <c r="J116" s="17">
        <f t="shared" si="6"/>
        <v>6220.17</v>
      </c>
      <c r="K116" s="16"/>
      <c r="L116" s="17">
        <f t="shared" si="7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122.24</v>
      </c>
      <c r="F117" s="9" t="s">
        <v>10</v>
      </c>
      <c r="G117" s="9">
        <v>122.24</v>
      </c>
      <c r="H117" s="9">
        <f t="shared" si="4"/>
        <v>0</v>
      </c>
      <c r="I117" s="10">
        <f t="shared" si="5"/>
        <v>1</v>
      </c>
      <c r="J117" s="17">
        <f t="shared" si="6"/>
        <v>7894.2591999999995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15000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15000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0.5</v>
      </c>
      <c r="H120" s="9">
        <f t="shared" si="4"/>
        <v>0.5</v>
      </c>
      <c r="I120" s="10">
        <f t="shared" si="5"/>
        <v>0.5</v>
      </c>
      <c r="J120" s="17">
        <f t="shared" si="6"/>
        <v>4500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0</v>
      </c>
      <c r="H123" s="9">
        <f t="shared" si="4"/>
        <v>1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26</v>
      </c>
      <c r="B127" s="29" t="s">
        <v>204</v>
      </c>
      <c r="C127" s="9">
        <v>260</v>
      </c>
      <c r="D127" s="9">
        <v>5535</v>
      </c>
      <c r="E127" s="9">
        <v>27.04</v>
      </c>
      <c r="F127" s="9" t="s">
        <v>19</v>
      </c>
      <c r="G127" s="9">
        <v>27.04</v>
      </c>
      <c r="H127" s="9">
        <f t="shared" si="4"/>
        <v>0</v>
      </c>
      <c r="I127" s="10">
        <f t="shared" si="5"/>
        <v>1</v>
      </c>
      <c r="J127" s="17">
        <f t="shared" si="6"/>
        <v>149666.4</v>
      </c>
      <c r="K127" s="16"/>
      <c r="L127" s="17">
        <f t="shared" si="7"/>
        <v>0</v>
      </c>
    </row>
    <row r="128" spans="1:12" x14ac:dyDescent="0.25">
      <c r="A128" s="9" t="s">
        <v>27</v>
      </c>
      <c r="B128" s="29" t="s">
        <v>205</v>
      </c>
      <c r="C128" s="9">
        <v>262</v>
      </c>
      <c r="D128" s="9">
        <v>450</v>
      </c>
      <c r="E128" s="9">
        <v>4</v>
      </c>
      <c r="F128" s="9" t="s">
        <v>13</v>
      </c>
      <c r="G128" s="9">
        <v>4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1500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209</v>
      </c>
      <c r="C131" s="9">
        <v>270</v>
      </c>
      <c r="D131" s="9">
        <v>250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250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12000</v>
      </c>
      <c r="K132" s="16"/>
      <c r="L132" s="17">
        <f t="shared" si="7"/>
        <v>0</v>
      </c>
    </row>
    <row r="133" spans="1:12" x14ac:dyDescent="0.25">
      <c r="A133" s="9" t="s">
        <v>75</v>
      </c>
      <c r="B133" s="29" t="s">
        <v>213</v>
      </c>
      <c r="C133" s="9">
        <v>276</v>
      </c>
      <c r="D133" s="9">
        <v>750</v>
      </c>
      <c r="E133" s="9">
        <v>3</v>
      </c>
      <c r="F133" s="9" t="s">
        <v>13</v>
      </c>
      <c r="G133" s="9">
        <v>3</v>
      </c>
      <c r="H133" s="9">
        <f t="shared" ref="H133:H151" si="8">E133-G133</f>
        <v>0</v>
      </c>
      <c r="I133" s="10">
        <f t="shared" ref="I133:I151" si="9">G133/E133</f>
        <v>1</v>
      </c>
      <c r="J133" s="17">
        <f t="shared" ref="J133:J137" si="10">D133*G133</f>
        <v>2250</v>
      </c>
      <c r="K133" s="16"/>
      <c r="L133" s="17">
        <f t="shared" ref="L133:L137" si="11">D133*E133*K133</f>
        <v>0</v>
      </c>
    </row>
    <row r="134" spans="1:12" x14ac:dyDescent="0.25">
      <c r="A134" s="9" t="s">
        <v>30</v>
      </c>
      <c r="B134" s="29" t="s">
        <v>214</v>
      </c>
      <c r="C134" s="9">
        <v>277</v>
      </c>
      <c r="D134" s="9">
        <v>34</v>
      </c>
      <c r="E134" s="9">
        <v>76.528999999999996</v>
      </c>
      <c r="F134" s="9" t="s">
        <v>31</v>
      </c>
      <c r="G134" s="9">
        <v>76.53</v>
      </c>
      <c r="H134" s="9">
        <f t="shared" si="8"/>
        <v>-1.0000000000047748E-3</v>
      </c>
      <c r="I134" s="10">
        <f t="shared" si="9"/>
        <v>1.0000130669419436</v>
      </c>
      <c r="J134" s="17">
        <f t="shared" si="10"/>
        <v>2602.02</v>
      </c>
      <c r="K134" s="16"/>
      <c r="L134" s="17">
        <f t="shared" si="11"/>
        <v>0</v>
      </c>
    </row>
    <row r="135" spans="1:12" x14ac:dyDescent="0.25">
      <c r="A135" s="9" t="s">
        <v>30</v>
      </c>
      <c r="B135" s="29" t="s">
        <v>215</v>
      </c>
      <c r="C135" s="9">
        <v>278</v>
      </c>
      <c r="D135" s="9">
        <v>77</v>
      </c>
      <c r="E135" s="9">
        <v>29.302600000000002</v>
      </c>
      <c r="F135" s="9" t="s">
        <v>31</v>
      </c>
      <c r="G135" s="9">
        <v>29.3</v>
      </c>
      <c r="H135" s="9">
        <f t="shared" si="8"/>
        <v>2.6000000000010459E-3</v>
      </c>
      <c r="I135" s="10">
        <f t="shared" si="9"/>
        <v>0.99991127067222696</v>
      </c>
      <c r="J135" s="17">
        <f t="shared" si="10"/>
        <v>2256.1</v>
      </c>
      <c r="K135" s="16"/>
      <c r="L135" s="17">
        <f t="shared" si="11"/>
        <v>0</v>
      </c>
    </row>
    <row r="136" spans="1:12" x14ac:dyDescent="0.25">
      <c r="A136" s="9" t="s">
        <v>30</v>
      </c>
      <c r="B136" s="29" t="s">
        <v>216</v>
      </c>
      <c r="C136" s="9">
        <v>279</v>
      </c>
      <c r="D136" s="9">
        <v>23</v>
      </c>
      <c r="E136" s="9">
        <v>66</v>
      </c>
      <c r="F136" s="9" t="s">
        <v>23</v>
      </c>
      <c r="G136" s="9">
        <v>66</v>
      </c>
      <c r="H136" s="9">
        <f t="shared" si="8"/>
        <v>0</v>
      </c>
      <c r="I136" s="10">
        <f t="shared" si="9"/>
        <v>1</v>
      </c>
      <c r="J136" s="17">
        <f t="shared" si="10"/>
        <v>1518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217</v>
      </c>
      <c r="C137" s="9">
        <v>280</v>
      </c>
      <c r="D137" s="9">
        <v>151</v>
      </c>
      <c r="E137" s="9">
        <v>17.375499999999999</v>
      </c>
      <c r="F137" s="9" t="s">
        <v>31</v>
      </c>
      <c r="G137" s="9">
        <v>17.38</v>
      </c>
      <c r="H137" s="9">
        <f t="shared" si="8"/>
        <v>-4.5000000000001705E-3</v>
      </c>
      <c r="I137" s="10">
        <f t="shared" si="9"/>
        <v>1.0002589853529396</v>
      </c>
      <c r="J137" s="17">
        <f t="shared" si="10"/>
        <v>2624.3799999999997</v>
      </c>
      <c r="K137" s="16"/>
      <c r="L137" s="17">
        <f t="shared" si="11"/>
        <v>0</v>
      </c>
    </row>
    <row r="138" spans="1:12" x14ac:dyDescent="0.25">
      <c r="A138" s="9" t="s">
        <v>22</v>
      </c>
      <c r="B138" s="29" t="s">
        <v>218</v>
      </c>
      <c r="C138" s="9">
        <v>282</v>
      </c>
      <c r="D138" s="9">
        <v>350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>D138*G138</f>
        <v>0</v>
      </c>
      <c r="K138" s="16"/>
      <c r="L138" s="17">
        <f>D138*E138*K138</f>
        <v>0</v>
      </c>
    </row>
    <row r="139" spans="1:12" x14ac:dyDescent="0.25">
      <c r="A139" s="9" t="s">
        <v>32</v>
      </c>
      <c r="B139" s="29" t="s">
        <v>218</v>
      </c>
      <c r="C139" s="9">
        <v>282</v>
      </c>
      <c r="D139" s="9">
        <v>300</v>
      </c>
      <c r="E139" s="9">
        <v>1</v>
      </c>
      <c r="F139" s="9" t="s">
        <v>12</v>
      </c>
      <c r="G139" s="9">
        <v>1</v>
      </c>
      <c r="H139" s="9">
        <f t="shared" si="8"/>
        <v>0</v>
      </c>
      <c r="I139" s="10">
        <f t="shared" si="9"/>
        <v>1</v>
      </c>
      <c r="J139" s="17">
        <f>D139*G139</f>
        <v>300</v>
      </c>
      <c r="K139" s="16"/>
      <c r="L139" s="17">
        <f>D139*E139*K139</f>
        <v>0</v>
      </c>
    </row>
    <row r="140" spans="1:12" x14ac:dyDescent="0.25">
      <c r="A140" s="9" t="s">
        <v>21</v>
      </c>
      <c r="B140" s="29" t="s">
        <v>219</v>
      </c>
      <c r="C140" s="9">
        <v>283</v>
      </c>
      <c r="D140" s="9">
        <v>400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ref="J140:J151" si="12">D140*G140</f>
        <v>400</v>
      </c>
      <c r="K140" s="16"/>
      <c r="L140" s="17">
        <f t="shared" ref="L140:L151" si="13">D140*E140*K140</f>
        <v>0</v>
      </c>
    </row>
    <row r="141" spans="1:12" x14ac:dyDescent="0.25">
      <c r="A141" s="9" t="s">
        <v>41</v>
      </c>
      <c r="B141" s="29" t="s">
        <v>220</v>
      </c>
      <c r="C141" s="9">
        <v>293</v>
      </c>
      <c r="D141" s="9">
        <v>227</v>
      </c>
      <c r="E141" s="9">
        <v>354</v>
      </c>
      <c r="F141" s="9" t="s">
        <v>23</v>
      </c>
      <c r="G141" s="9">
        <v>354</v>
      </c>
      <c r="H141" s="9">
        <f t="shared" si="8"/>
        <v>0</v>
      </c>
      <c r="I141" s="10">
        <f t="shared" si="9"/>
        <v>1</v>
      </c>
      <c r="J141" s="17">
        <f t="shared" si="12"/>
        <v>80358</v>
      </c>
      <c r="K141" s="16"/>
      <c r="L141" s="17">
        <f t="shared" si="13"/>
        <v>0</v>
      </c>
    </row>
    <row r="142" spans="1:12" x14ac:dyDescent="0.25">
      <c r="A142" s="9" t="s">
        <v>24</v>
      </c>
      <c r="B142" s="29" t="s">
        <v>224</v>
      </c>
      <c r="C142" s="9">
        <v>401</v>
      </c>
      <c r="D142" s="9">
        <v>2000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2"/>
        <v>2000</v>
      </c>
      <c r="K142" s="16"/>
      <c r="L142" s="17">
        <f t="shared" si="13"/>
        <v>0</v>
      </c>
    </row>
    <row r="143" spans="1:12" x14ac:dyDescent="0.25">
      <c r="A143" s="9" t="s">
        <v>24</v>
      </c>
      <c r="B143" s="29" t="s">
        <v>225</v>
      </c>
      <c r="C143" s="9">
        <v>402</v>
      </c>
      <c r="D143" s="9">
        <v>2000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2"/>
        <v>2000</v>
      </c>
      <c r="K143" s="16"/>
      <c r="L143" s="17">
        <f t="shared" si="13"/>
        <v>0</v>
      </c>
    </row>
    <row r="144" spans="1:12" x14ac:dyDescent="0.25">
      <c r="A144" s="9" t="s">
        <v>24</v>
      </c>
      <c r="B144" s="29" t="s">
        <v>226</v>
      </c>
      <c r="C144" s="9">
        <v>403</v>
      </c>
      <c r="D144" s="9">
        <v>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2000</v>
      </c>
      <c r="K144" s="16"/>
      <c r="L144" s="17">
        <f t="shared" si="13"/>
        <v>0</v>
      </c>
    </row>
    <row r="145" spans="1:12" x14ac:dyDescent="0.25">
      <c r="A145" s="9" t="s">
        <v>21</v>
      </c>
      <c r="B145" s="29" t="s">
        <v>258</v>
      </c>
      <c r="C145" s="9">
        <v>415</v>
      </c>
      <c r="D145" s="9">
        <v>48.438000000000002</v>
      </c>
      <c r="E145" s="9">
        <v>89.525999999999996</v>
      </c>
      <c r="F145" s="9" t="s">
        <v>10</v>
      </c>
      <c r="G145" s="9">
        <v>89.53</v>
      </c>
      <c r="H145" s="9">
        <f t="shared" si="8"/>
        <v>-4.0000000000048885E-3</v>
      </c>
      <c r="I145" s="10">
        <f t="shared" si="9"/>
        <v>1.0000446797578357</v>
      </c>
      <c r="J145" s="17">
        <f t="shared" si="12"/>
        <v>4336.6541400000006</v>
      </c>
      <c r="K145" s="16"/>
      <c r="L145" s="17">
        <f t="shared" si="13"/>
        <v>0</v>
      </c>
    </row>
    <row r="146" spans="1:12" x14ac:dyDescent="0.25">
      <c r="A146" s="9" t="s">
        <v>21</v>
      </c>
      <c r="B146" s="29" t="s">
        <v>259</v>
      </c>
      <c r="C146" s="9">
        <v>416</v>
      </c>
      <c r="D146" s="9">
        <v>16.149999999999999</v>
      </c>
      <c r="E146" s="9">
        <v>89.525999999999996</v>
      </c>
      <c r="F146" s="9" t="s">
        <v>10</v>
      </c>
      <c r="G146" s="9">
        <v>89.53</v>
      </c>
      <c r="H146" s="9">
        <f t="shared" si="8"/>
        <v>-4.0000000000048885E-3</v>
      </c>
      <c r="I146" s="10">
        <f t="shared" si="9"/>
        <v>1.0000446797578357</v>
      </c>
      <c r="J146" s="17">
        <f t="shared" si="12"/>
        <v>1445.9095</v>
      </c>
      <c r="K146" s="16"/>
      <c r="L146" s="17">
        <f t="shared" si="13"/>
        <v>0</v>
      </c>
    </row>
    <row r="147" spans="1:12" x14ac:dyDescent="0.25">
      <c r="A147" s="9" t="s">
        <v>21</v>
      </c>
      <c r="B147" s="29" t="s">
        <v>260</v>
      </c>
      <c r="C147" s="9">
        <v>417</v>
      </c>
      <c r="D147" s="9">
        <v>26.91</v>
      </c>
      <c r="E147" s="9">
        <v>89.525999999999996</v>
      </c>
      <c r="F147" s="9" t="s">
        <v>10</v>
      </c>
      <c r="G147" s="9">
        <v>89.53</v>
      </c>
      <c r="H147" s="9">
        <f t="shared" si="8"/>
        <v>-4.0000000000048885E-3</v>
      </c>
      <c r="I147" s="10">
        <f t="shared" si="9"/>
        <v>1.0000446797578357</v>
      </c>
      <c r="J147" s="17">
        <f t="shared" si="12"/>
        <v>2409.2523000000001</v>
      </c>
      <c r="K147" s="16"/>
      <c r="L147" s="17">
        <f t="shared" si="13"/>
        <v>0</v>
      </c>
    </row>
    <row r="148" spans="1:12" x14ac:dyDescent="0.25">
      <c r="A148" s="9" t="s">
        <v>21</v>
      </c>
      <c r="B148" s="29" t="s">
        <v>261</v>
      </c>
      <c r="C148" s="9">
        <v>418</v>
      </c>
      <c r="D148" s="9">
        <v>16.149999999999999</v>
      </c>
      <c r="E148" s="9">
        <v>14.102</v>
      </c>
      <c r="F148" s="9" t="s">
        <v>10</v>
      </c>
      <c r="G148" s="9">
        <v>14.1</v>
      </c>
      <c r="H148" s="9">
        <f t="shared" si="8"/>
        <v>2.0000000000006679E-3</v>
      </c>
      <c r="I148" s="10">
        <f t="shared" si="9"/>
        <v>0.99985817614522754</v>
      </c>
      <c r="J148" s="17">
        <f t="shared" si="12"/>
        <v>227.71499999999997</v>
      </c>
      <c r="K148" s="16"/>
      <c r="L148" s="17">
        <f t="shared" si="13"/>
        <v>0</v>
      </c>
    </row>
    <row r="149" spans="1:12" x14ac:dyDescent="0.25">
      <c r="A149" s="9" t="s">
        <v>21</v>
      </c>
      <c r="B149" s="29" t="s">
        <v>262</v>
      </c>
      <c r="C149" s="9">
        <v>419</v>
      </c>
      <c r="D149" s="9">
        <v>32.292000000000002</v>
      </c>
      <c r="E149" s="9">
        <v>14.102</v>
      </c>
      <c r="F149" s="9" t="s">
        <v>10</v>
      </c>
      <c r="G149" s="9">
        <v>14.1</v>
      </c>
      <c r="H149" s="9">
        <f t="shared" si="8"/>
        <v>2.0000000000006679E-3</v>
      </c>
      <c r="I149" s="10">
        <f t="shared" si="9"/>
        <v>0.99985817614522754</v>
      </c>
      <c r="J149" s="17">
        <f t="shared" si="12"/>
        <v>455.31720000000001</v>
      </c>
      <c r="K149" s="16"/>
      <c r="L149" s="17">
        <f t="shared" si="13"/>
        <v>0</v>
      </c>
    </row>
    <row r="150" spans="1:12" x14ac:dyDescent="0.25">
      <c r="A150" s="9" t="s">
        <v>21</v>
      </c>
      <c r="B150" s="29" t="s">
        <v>342</v>
      </c>
      <c r="C150" s="9">
        <v>480</v>
      </c>
      <c r="D150" s="9">
        <v>64.58</v>
      </c>
      <c r="E150" s="9">
        <v>22.641999999999999</v>
      </c>
      <c r="F150" s="9" t="s">
        <v>10</v>
      </c>
      <c r="G150" s="9">
        <v>22.64</v>
      </c>
      <c r="H150" s="9">
        <f t="shared" si="8"/>
        <v>1.9999999999988916E-3</v>
      </c>
      <c r="I150" s="10">
        <f t="shared" si="9"/>
        <v>0.99991166858051417</v>
      </c>
      <c r="J150" s="17">
        <f t="shared" si="12"/>
        <v>1462.0912000000001</v>
      </c>
      <c r="K150" s="16"/>
      <c r="L150" s="17">
        <f t="shared" si="13"/>
        <v>0</v>
      </c>
    </row>
    <row r="151" spans="1:12" x14ac:dyDescent="0.25">
      <c r="A151" s="9" t="s">
        <v>24</v>
      </c>
      <c r="B151" s="29" t="s">
        <v>368</v>
      </c>
      <c r="C151" s="9">
        <v>544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2"/>
        <v>3000</v>
      </c>
      <c r="K151" s="16"/>
      <c r="L151" s="17">
        <f t="shared" si="13"/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3:O164"/>
  <sheetViews>
    <sheetView topLeftCell="A4" zoomScale="85" zoomScaleNormal="85" workbookViewId="0">
      <pane xSplit="2" topLeftCell="K1" activePane="topRight" state="frozen"/>
      <selection pane="topRight" activeCell="L12" sqref="L12"/>
    </sheetView>
  </sheetViews>
  <sheetFormatPr defaultRowHeight="15" x14ac:dyDescent="0.25"/>
  <cols>
    <col min="1" max="1" width="29.140625" customWidth="1"/>
    <col min="2" max="2" width="53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18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104</v>
      </c>
      <c r="C24" s="9">
        <v>35</v>
      </c>
      <c r="D24" s="9">
        <v>7000</v>
      </c>
      <c r="E24" s="9">
        <v>0.18</v>
      </c>
      <c r="F24" s="9" t="s">
        <v>16</v>
      </c>
      <c r="G24" s="9">
        <v>0</v>
      </c>
      <c r="H24" s="9">
        <f t="shared" si="0"/>
        <v>0.18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105.11</v>
      </c>
      <c r="H27" s="9">
        <f t="shared" si="0"/>
        <v>0</v>
      </c>
      <c r="I27" s="10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41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0</v>
      </c>
      <c r="H31" s="9">
        <f t="shared" si="0"/>
        <v>18.25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7.41</v>
      </c>
      <c r="H34" s="9">
        <f t="shared" si="0"/>
        <v>0</v>
      </c>
      <c r="I34" s="10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</v>
      </c>
      <c r="H38" s="9">
        <f t="shared" si="0"/>
        <v>0.8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120</v>
      </c>
      <c r="C40" s="9">
        <v>69</v>
      </c>
      <c r="D40" s="9">
        <v>7000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121</v>
      </c>
      <c r="C41" s="9">
        <v>73</v>
      </c>
      <c r="D41" s="9">
        <v>7000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16800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123</v>
      </c>
      <c r="C43" s="9">
        <v>80</v>
      </c>
      <c r="D43" s="9">
        <v>7000</v>
      </c>
      <c r="E43" s="9">
        <v>0.2</v>
      </c>
      <c r="F43" s="9" t="s">
        <v>16</v>
      </c>
      <c r="G43" s="9">
        <v>0</v>
      </c>
      <c r="H43" s="9">
        <f t="shared" si="0"/>
        <v>0.2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0</v>
      </c>
      <c r="H47" s="9">
        <f t="shared" si="0"/>
        <v>20.55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0</v>
      </c>
      <c r="H51" s="9">
        <f t="shared" si="0"/>
        <v>1.284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134</v>
      </c>
      <c r="C54" s="9">
        <v>103</v>
      </c>
      <c r="D54" s="9">
        <v>7000</v>
      </c>
      <c r="E54" s="9">
        <v>0.04</v>
      </c>
      <c r="F54" s="9" t="s">
        <v>16</v>
      </c>
      <c r="G54" s="9">
        <v>0</v>
      </c>
      <c r="H54" s="9">
        <f t="shared" si="0"/>
        <v>0.04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0</v>
      </c>
      <c r="H57" s="9">
        <f t="shared" si="0"/>
        <v>3.81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</v>
      </c>
      <c r="H60" s="9">
        <f t="shared" si="0"/>
        <v>0.22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0</v>
      </c>
      <c r="H66" s="9">
        <f t="shared" si="0"/>
        <v>47.7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146</v>
      </c>
      <c r="C67" s="9">
        <v>137</v>
      </c>
      <c r="D67" s="9">
        <v>65.599999999999994</v>
      </c>
      <c r="E67" s="9">
        <v>0.1</v>
      </c>
      <c r="F67" s="9" t="s">
        <v>19</v>
      </c>
      <c r="G67" s="9">
        <v>0</v>
      </c>
      <c r="H67" s="9">
        <f t="shared" si="0"/>
        <v>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75</v>
      </c>
      <c r="B68" s="29" t="s">
        <v>147</v>
      </c>
      <c r="C68" s="9">
        <v>141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148</v>
      </c>
      <c r="C69" s="9">
        <v>145</v>
      </c>
      <c r="D69" s="9">
        <v>139.93199999999999</v>
      </c>
      <c r="E69" s="9">
        <v>119.78</v>
      </c>
      <c r="F69" s="9" t="s">
        <v>10</v>
      </c>
      <c r="G69" s="9">
        <v>110</v>
      </c>
      <c r="H69" s="9">
        <f t="shared" ref="H69:H132" si="4">E69-G69</f>
        <v>9.7800000000000011</v>
      </c>
      <c r="I69" s="10">
        <f t="shared" ref="I69:I132" si="5">G69/E69</f>
        <v>0.9183503088996493</v>
      </c>
      <c r="J69" s="17">
        <f t="shared" ref="J69:J132" si="6">D69*G69</f>
        <v>15392.519999999999</v>
      </c>
      <c r="K69" s="16"/>
      <c r="L69" s="17">
        <f t="shared" ref="L69:L132" si="7">D69*E69*K69</f>
        <v>0</v>
      </c>
    </row>
    <row r="70" spans="1:12" x14ac:dyDescent="0.25">
      <c r="A70" s="9" t="s">
        <v>75</v>
      </c>
      <c r="B70" s="29" t="s">
        <v>149</v>
      </c>
      <c r="C70" s="9">
        <v>146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75</v>
      </c>
      <c r="B71" s="29" t="s">
        <v>150</v>
      </c>
      <c r="C71" s="9">
        <v>149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15000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15000</v>
      </c>
      <c r="K72" s="16"/>
      <c r="L72" s="17">
        <f t="shared" si="7"/>
        <v>0</v>
      </c>
    </row>
    <row r="73" spans="1:12" x14ac:dyDescent="0.25">
      <c r="A73" s="9" t="s">
        <v>75</v>
      </c>
      <c r="B73" s="29" t="s">
        <v>152</v>
      </c>
      <c r="C73" s="9">
        <v>154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75</v>
      </c>
      <c r="B74" s="29" t="s">
        <v>153</v>
      </c>
      <c r="C74" s="9">
        <v>155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154</v>
      </c>
      <c r="C75" s="9">
        <v>157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75</v>
      </c>
      <c r="B76" s="29" t="s">
        <v>155</v>
      </c>
      <c r="C76" s="9">
        <v>162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75</v>
      </c>
      <c r="B77" s="29" t="s">
        <v>156</v>
      </c>
      <c r="C77" s="9">
        <v>163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75</v>
      </c>
      <c r="B78" s="29" t="s">
        <v>157</v>
      </c>
      <c r="C78" s="9">
        <v>166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81</v>
      </c>
      <c r="B79" s="29" t="s">
        <v>158</v>
      </c>
      <c r="C79" s="9">
        <v>168</v>
      </c>
      <c r="D79" s="9">
        <v>215.28</v>
      </c>
      <c r="E79" s="9">
        <v>212.03</v>
      </c>
      <c r="F79" s="9" t="s">
        <v>10</v>
      </c>
      <c r="G79" s="9">
        <v>212.03</v>
      </c>
      <c r="H79" s="9">
        <f t="shared" si="4"/>
        <v>0</v>
      </c>
      <c r="I79" s="10">
        <f t="shared" si="5"/>
        <v>1</v>
      </c>
      <c r="J79" s="17">
        <f t="shared" si="6"/>
        <v>45645.818400000004</v>
      </c>
      <c r="K79" s="16"/>
      <c r="L79" s="17">
        <f t="shared" si="7"/>
        <v>0</v>
      </c>
    </row>
    <row r="80" spans="1:12" x14ac:dyDescent="0.25">
      <c r="A80" s="9" t="s">
        <v>81</v>
      </c>
      <c r="B80" s="29" t="s">
        <v>159</v>
      </c>
      <c r="C80" s="9">
        <v>170</v>
      </c>
      <c r="D80" s="9">
        <v>215.28</v>
      </c>
      <c r="E80" s="9">
        <v>67.022999999999996</v>
      </c>
      <c r="F80" s="9" t="s">
        <v>10</v>
      </c>
      <c r="G80" s="9">
        <v>67.02</v>
      </c>
      <c r="H80" s="9">
        <f t="shared" si="4"/>
        <v>3.0000000000001137E-3</v>
      </c>
      <c r="I80" s="10">
        <f t="shared" si="5"/>
        <v>0.99995523924622887</v>
      </c>
      <c r="J80" s="17">
        <f t="shared" si="6"/>
        <v>14428.0656</v>
      </c>
      <c r="K80" s="16"/>
      <c r="L80" s="17">
        <f t="shared" si="7"/>
        <v>0</v>
      </c>
    </row>
    <row r="81" spans="1:12" x14ac:dyDescent="0.25">
      <c r="A81" s="9" t="s">
        <v>81</v>
      </c>
      <c r="B81" s="29" t="s">
        <v>160</v>
      </c>
      <c r="C81" s="9">
        <v>173</v>
      </c>
      <c r="D81" s="9">
        <v>107.64</v>
      </c>
      <c r="E81" s="9">
        <v>27.452999999999999</v>
      </c>
      <c r="F81" s="9" t="s">
        <v>10</v>
      </c>
      <c r="G81" s="9">
        <v>27.45</v>
      </c>
      <c r="H81" s="9">
        <f t="shared" si="4"/>
        <v>3.0000000000001137E-3</v>
      </c>
      <c r="I81" s="10">
        <f t="shared" si="5"/>
        <v>0.99989072232542886</v>
      </c>
      <c r="J81" s="17">
        <f t="shared" si="6"/>
        <v>2954.7179999999998</v>
      </c>
      <c r="K81" s="16"/>
      <c r="L81" s="17">
        <f t="shared" si="7"/>
        <v>0</v>
      </c>
    </row>
    <row r="82" spans="1:12" x14ac:dyDescent="0.25">
      <c r="A82" s="9" t="s">
        <v>81</v>
      </c>
      <c r="B82" s="29" t="s">
        <v>161</v>
      </c>
      <c r="C82" s="9">
        <v>174</v>
      </c>
      <c r="D82" s="9">
        <v>215.28</v>
      </c>
      <c r="E82" s="9">
        <v>99.373000000000005</v>
      </c>
      <c r="F82" s="9" t="s">
        <v>10</v>
      </c>
      <c r="G82" s="9">
        <v>99.37</v>
      </c>
      <c r="H82" s="9">
        <f t="shared" si="4"/>
        <v>3.0000000000001137E-3</v>
      </c>
      <c r="I82" s="10">
        <f t="shared" si="5"/>
        <v>0.99996981071317159</v>
      </c>
      <c r="J82" s="17">
        <f t="shared" si="6"/>
        <v>21392.373600000003</v>
      </c>
      <c r="K82" s="16"/>
      <c r="L82" s="17">
        <f t="shared" si="7"/>
        <v>0</v>
      </c>
    </row>
    <row r="83" spans="1:12" x14ac:dyDescent="0.25">
      <c r="A83" s="9" t="s">
        <v>81</v>
      </c>
      <c r="B83" s="29" t="s">
        <v>162</v>
      </c>
      <c r="C83" s="9">
        <v>178</v>
      </c>
      <c r="D83" s="9">
        <v>107.64</v>
      </c>
      <c r="E83" s="9">
        <v>27.452999999999999</v>
      </c>
      <c r="F83" s="9" t="s">
        <v>10</v>
      </c>
      <c r="G83" s="9">
        <v>27.45</v>
      </c>
      <c r="H83" s="9">
        <f t="shared" si="4"/>
        <v>3.0000000000001137E-3</v>
      </c>
      <c r="I83" s="10">
        <f t="shared" si="5"/>
        <v>0.99989072232542886</v>
      </c>
      <c r="J83" s="17">
        <f t="shared" si="6"/>
        <v>2954.7179999999998</v>
      </c>
      <c r="K83" s="16"/>
      <c r="L83" s="17">
        <f t="shared" si="7"/>
        <v>0</v>
      </c>
    </row>
    <row r="84" spans="1:12" x14ac:dyDescent="0.25">
      <c r="A84" s="9" t="s">
        <v>81</v>
      </c>
      <c r="B84" s="29" t="s">
        <v>163</v>
      </c>
      <c r="C84" s="9">
        <v>180</v>
      </c>
      <c r="D84" s="9">
        <v>200</v>
      </c>
      <c r="E84" s="9">
        <v>14</v>
      </c>
      <c r="F84" s="9" t="s">
        <v>13</v>
      </c>
      <c r="G84" s="9">
        <v>14</v>
      </c>
      <c r="H84" s="9">
        <f t="shared" si="4"/>
        <v>0</v>
      </c>
      <c r="I84" s="10">
        <f t="shared" si="5"/>
        <v>1</v>
      </c>
      <c r="J84" s="17">
        <f t="shared" si="6"/>
        <v>2800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27.312999999999999</v>
      </c>
      <c r="F85" s="9" t="s">
        <v>10</v>
      </c>
      <c r="G85" s="9">
        <v>27.31</v>
      </c>
      <c r="H85" s="9">
        <f t="shared" si="4"/>
        <v>3.0000000000001137E-3</v>
      </c>
      <c r="I85" s="10">
        <f t="shared" si="5"/>
        <v>0.99989016219382709</v>
      </c>
      <c r="J85" s="17">
        <f t="shared" si="6"/>
        <v>5879.2968000000001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147.16</v>
      </c>
      <c r="F86" s="9" t="s">
        <v>10</v>
      </c>
      <c r="G86" s="9">
        <v>147.16</v>
      </c>
      <c r="H86" s="9">
        <f t="shared" si="4"/>
        <v>0</v>
      </c>
      <c r="I86" s="10">
        <f t="shared" si="5"/>
        <v>1</v>
      </c>
      <c r="J86" s="17">
        <f t="shared" si="6"/>
        <v>14256.860799999999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531.77300000000002</v>
      </c>
      <c r="F87" s="9" t="s">
        <v>10</v>
      </c>
      <c r="G87" s="9">
        <v>531.77</v>
      </c>
      <c r="H87" s="9">
        <f t="shared" si="4"/>
        <v>3.0000000000427463E-3</v>
      </c>
      <c r="I87" s="10">
        <f t="shared" si="5"/>
        <v>0.99999435849507201</v>
      </c>
      <c r="J87" s="17">
        <f t="shared" si="6"/>
        <v>8588.0854999999992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531.77</v>
      </c>
      <c r="F88" s="9" t="s">
        <v>10</v>
      </c>
      <c r="G88" s="9">
        <v>531.77</v>
      </c>
      <c r="H88" s="9">
        <f t="shared" si="4"/>
        <v>0</v>
      </c>
      <c r="I88" s="10">
        <f t="shared" si="5"/>
        <v>1</v>
      </c>
      <c r="J88" s="17">
        <f t="shared" si="6"/>
        <v>17171.916840000002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170</v>
      </c>
      <c r="C89" s="9">
        <v>192</v>
      </c>
      <c r="D89" s="9">
        <v>48.438000000000002</v>
      </c>
      <c r="E89" s="9">
        <v>609.07000000000005</v>
      </c>
      <c r="F89" s="9" t="s">
        <v>10</v>
      </c>
      <c r="G89" s="9">
        <v>609.07000000000005</v>
      </c>
      <c r="H89" s="9">
        <f t="shared" si="4"/>
        <v>0</v>
      </c>
      <c r="I89" s="10">
        <f t="shared" si="5"/>
        <v>1</v>
      </c>
      <c r="J89" s="17">
        <f t="shared" si="6"/>
        <v>29502.132660000003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171</v>
      </c>
      <c r="C90" s="9">
        <v>193</v>
      </c>
      <c r="D90" s="9">
        <v>16.149999999999999</v>
      </c>
      <c r="E90" s="9">
        <v>609.07000000000005</v>
      </c>
      <c r="F90" s="9" t="s">
        <v>10</v>
      </c>
      <c r="G90" s="9">
        <v>609.07000000000005</v>
      </c>
      <c r="H90" s="9">
        <f t="shared" si="4"/>
        <v>0</v>
      </c>
      <c r="I90" s="10">
        <f t="shared" si="5"/>
        <v>1</v>
      </c>
      <c r="J90" s="17">
        <f t="shared" si="6"/>
        <v>9836.4804999999997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172</v>
      </c>
      <c r="C91" s="9">
        <v>194</v>
      </c>
      <c r="D91" s="9">
        <v>26.91</v>
      </c>
      <c r="E91" s="9">
        <v>609.07000000000005</v>
      </c>
      <c r="F91" s="9" t="s">
        <v>10</v>
      </c>
      <c r="G91" s="9">
        <v>609.07000000000005</v>
      </c>
      <c r="H91" s="9">
        <f t="shared" si="4"/>
        <v>0</v>
      </c>
      <c r="I91" s="10">
        <f t="shared" si="5"/>
        <v>1</v>
      </c>
      <c r="J91" s="17">
        <f t="shared" si="6"/>
        <v>16390.073700000001</v>
      </c>
      <c r="K91" s="16"/>
      <c r="L91" s="17">
        <f t="shared" si="7"/>
        <v>0</v>
      </c>
    </row>
    <row r="92" spans="1:12" x14ac:dyDescent="0.25">
      <c r="A92" s="9" t="s">
        <v>67</v>
      </c>
      <c r="B92" s="29" t="s">
        <v>173</v>
      </c>
      <c r="C92" s="9">
        <v>215</v>
      </c>
      <c r="D92" s="9">
        <v>301.392</v>
      </c>
      <c r="E92" s="9">
        <v>20.67</v>
      </c>
      <c r="F92" s="9" t="s">
        <v>10</v>
      </c>
      <c r="G92" s="9">
        <v>20.67</v>
      </c>
      <c r="H92" s="9">
        <f t="shared" si="4"/>
        <v>0</v>
      </c>
      <c r="I92" s="10">
        <f t="shared" si="5"/>
        <v>1</v>
      </c>
      <c r="J92" s="17">
        <f t="shared" si="6"/>
        <v>6229.7726400000001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174</v>
      </c>
      <c r="C93" s="9">
        <v>218</v>
      </c>
      <c r="D93" s="9">
        <v>350</v>
      </c>
      <c r="E93" s="9">
        <v>23</v>
      </c>
      <c r="F93" s="9" t="s">
        <v>13</v>
      </c>
      <c r="G93" s="9">
        <v>15</v>
      </c>
      <c r="H93" s="9">
        <f t="shared" si="4"/>
        <v>8</v>
      </c>
      <c r="I93" s="10">
        <f t="shared" si="5"/>
        <v>0.65217391304347827</v>
      </c>
      <c r="J93" s="17">
        <f t="shared" si="6"/>
        <v>5250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175</v>
      </c>
      <c r="C94" s="9">
        <v>219</v>
      </c>
      <c r="D94" s="9">
        <v>82</v>
      </c>
      <c r="E94" s="9">
        <v>12.18</v>
      </c>
      <c r="F94" s="9" t="s">
        <v>19</v>
      </c>
      <c r="G94" s="9">
        <v>12.18</v>
      </c>
      <c r="H94" s="9">
        <f t="shared" si="4"/>
        <v>0</v>
      </c>
      <c r="I94" s="10">
        <f t="shared" si="5"/>
        <v>1</v>
      </c>
      <c r="J94" s="17">
        <f t="shared" si="6"/>
        <v>998.76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176</v>
      </c>
      <c r="C95" s="9">
        <v>220</v>
      </c>
      <c r="D95" s="9">
        <v>32.799999999999997</v>
      </c>
      <c r="E95" s="9">
        <v>112.3</v>
      </c>
      <c r="F95" s="9" t="s">
        <v>19</v>
      </c>
      <c r="G95" s="9">
        <v>112.3</v>
      </c>
      <c r="H95" s="9">
        <f t="shared" si="4"/>
        <v>0</v>
      </c>
      <c r="I95" s="10">
        <f t="shared" si="5"/>
        <v>1</v>
      </c>
      <c r="J95" s="17">
        <f t="shared" si="6"/>
        <v>3683.4399999999996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177</v>
      </c>
      <c r="C96" s="9">
        <v>221</v>
      </c>
      <c r="D96" s="9">
        <v>131.19999999999999</v>
      </c>
      <c r="E96" s="9">
        <v>51.463999999999999</v>
      </c>
      <c r="F96" s="9" t="s">
        <v>19</v>
      </c>
      <c r="G96" s="9">
        <v>51.46</v>
      </c>
      <c r="H96" s="9">
        <f t="shared" si="4"/>
        <v>3.9999999999977831E-3</v>
      </c>
      <c r="I96" s="10">
        <f t="shared" si="5"/>
        <v>0.99992227576558379</v>
      </c>
      <c r="J96" s="17">
        <f t="shared" si="6"/>
        <v>6751.5519999999997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178</v>
      </c>
      <c r="C97" s="9">
        <v>222</v>
      </c>
      <c r="D97" s="9">
        <v>1000</v>
      </c>
      <c r="E97" s="9">
        <v>4</v>
      </c>
      <c r="F97" s="9" t="s">
        <v>13</v>
      </c>
      <c r="G97" s="9">
        <v>0</v>
      </c>
      <c r="H97" s="9">
        <f t="shared" si="4"/>
        <v>4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179</v>
      </c>
      <c r="C98" s="9">
        <v>224</v>
      </c>
      <c r="D98" s="9">
        <v>183</v>
      </c>
      <c r="E98" s="9">
        <v>78.221000000000004</v>
      </c>
      <c r="F98" s="9" t="s">
        <v>10</v>
      </c>
      <c r="G98" s="9">
        <v>62.58</v>
      </c>
      <c r="H98" s="9">
        <f t="shared" si="4"/>
        <v>15.641000000000005</v>
      </c>
      <c r="I98" s="10">
        <f t="shared" si="5"/>
        <v>0.80004090973012354</v>
      </c>
      <c r="J98" s="17">
        <f t="shared" si="6"/>
        <v>11452.14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179</v>
      </c>
      <c r="C99" s="9">
        <v>224</v>
      </c>
      <c r="D99" s="9">
        <v>183</v>
      </c>
      <c r="E99" s="9">
        <v>15.6442</v>
      </c>
      <c r="F99" s="9" t="s">
        <v>10</v>
      </c>
      <c r="G99" s="9">
        <v>15.64</v>
      </c>
      <c r="H99" s="9">
        <f t="shared" si="4"/>
        <v>4.1999999999990933E-3</v>
      </c>
      <c r="I99" s="10">
        <f t="shared" si="5"/>
        <v>0.99973152989606373</v>
      </c>
      <c r="J99" s="17">
        <f t="shared" si="6"/>
        <v>2862.12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180</v>
      </c>
      <c r="C100" s="9">
        <v>225</v>
      </c>
      <c r="D100" s="9">
        <v>49.2</v>
      </c>
      <c r="E100" s="9">
        <v>59.683</v>
      </c>
      <c r="F100" s="9" t="s">
        <v>19</v>
      </c>
      <c r="G100" s="9">
        <v>47.75</v>
      </c>
      <c r="H100" s="9">
        <f t="shared" si="4"/>
        <v>11.933</v>
      </c>
      <c r="I100" s="10">
        <f t="shared" si="5"/>
        <v>0.8000603186837123</v>
      </c>
      <c r="J100" s="17">
        <f t="shared" si="6"/>
        <v>2349.3000000000002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180</v>
      </c>
      <c r="C101" s="9">
        <v>225</v>
      </c>
      <c r="D101" s="9">
        <v>49.2</v>
      </c>
      <c r="E101" s="9">
        <v>11.9366</v>
      </c>
      <c r="F101" s="9" t="s">
        <v>19</v>
      </c>
      <c r="G101" s="9">
        <v>11.94</v>
      </c>
      <c r="H101" s="9">
        <f t="shared" si="4"/>
        <v>-3.3999999999991815E-3</v>
      </c>
      <c r="I101" s="10">
        <f t="shared" si="5"/>
        <v>1.0002848382286413</v>
      </c>
      <c r="J101" s="17">
        <f t="shared" si="6"/>
        <v>587.44799999999998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181</v>
      </c>
      <c r="C102" s="9">
        <v>226</v>
      </c>
      <c r="D102" s="9">
        <v>183</v>
      </c>
      <c r="E102" s="9">
        <v>76.8</v>
      </c>
      <c r="F102" s="9" t="s">
        <v>10</v>
      </c>
      <c r="G102" s="9">
        <v>61.44</v>
      </c>
      <c r="H102" s="9">
        <f t="shared" si="4"/>
        <v>15.36</v>
      </c>
      <c r="I102" s="10">
        <f t="shared" si="5"/>
        <v>0.8</v>
      </c>
      <c r="J102" s="17">
        <f t="shared" si="6"/>
        <v>11243.52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181</v>
      </c>
      <c r="C103" s="9">
        <v>226</v>
      </c>
      <c r="D103" s="9">
        <v>183</v>
      </c>
      <c r="E103" s="9">
        <v>15.36</v>
      </c>
      <c r="F103" s="9" t="s">
        <v>10</v>
      </c>
      <c r="G103" s="9">
        <v>15.36</v>
      </c>
      <c r="H103" s="9">
        <f t="shared" si="4"/>
        <v>0</v>
      </c>
      <c r="I103" s="10">
        <f t="shared" si="5"/>
        <v>1</v>
      </c>
      <c r="J103" s="17">
        <f t="shared" si="6"/>
        <v>2810.88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69.125</v>
      </c>
      <c r="F104" s="9" t="s">
        <v>19</v>
      </c>
      <c r="G104" s="9">
        <v>55.3</v>
      </c>
      <c r="H104" s="9">
        <f t="shared" si="4"/>
        <v>13.825000000000003</v>
      </c>
      <c r="I104" s="10">
        <f t="shared" si="5"/>
        <v>0.79999999999999993</v>
      </c>
      <c r="J104" s="17">
        <f t="shared" si="6"/>
        <v>2720.76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182</v>
      </c>
      <c r="C105" s="9">
        <v>227</v>
      </c>
      <c r="D105" s="9">
        <v>49.2</v>
      </c>
      <c r="E105" s="9">
        <v>13.824999999999999</v>
      </c>
      <c r="F105" s="9" t="s">
        <v>19</v>
      </c>
      <c r="G105" s="9">
        <v>13.83</v>
      </c>
      <c r="H105" s="9">
        <f t="shared" si="4"/>
        <v>-5.0000000000007816E-3</v>
      </c>
      <c r="I105" s="10">
        <f t="shared" si="5"/>
        <v>1.000361663652803</v>
      </c>
      <c r="J105" s="17">
        <f t="shared" si="6"/>
        <v>680.43600000000004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22.875</v>
      </c>
      <c r="F106" s="9" t="s">
        <v>10</v>
      </c>
      <c r="G106" s="9">
        <v>16.010000000000002</v>
      </c>
      <c r="H106" s="9">
        <f t="shared" si="4"/>
        <v>6.8649999999999984</v>
      </c>
      <c r="I106" s="10">
        <f t="shared" si="5"/>
        <v>0.69989071038251371</v>
      </c>
      <c r="J106" s="17">
        <f t="shared" si="6"/>
        <v>2929.8300000000004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183</v>
      </c>
      <c r="C107" s="9">
        <v>228</v>
      </c>
      <c r="D107" s="9">
        <v>183</v>
      </c>
      <c r="E107" s="9">
        <v>6.8624999999999998</v>
      </c>
      <c r="F107" s="9" t="s">
        <v>10</v>
      </c>
      <c r="G107" s="9">
        <v>6.86</v>
      </c>
      <c r="H107" s="9">
        <f t="shared" si="4"/>
        <v>2.4999999999995026E-3</v>
      </c>
      <c r="I107" s="10">
        <f t="shared" si="5"/>
        <v>0.99963570127504564</v>
      </c>
      <c r="J107" s="17">
        <f t="shared" si="6"/>
        <v>1255.3800000000001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184</v>
      </c>
      <c r="C108" s="9">
        <v>229</v>
      </c>
      <c r="D108" s="9">
        <v>49.2</v>
      </c>
      <c r="E108" s="9">
        <v>22.388999999999999</v>
      </c>
      <c r="F108" s="9" t="s">
        <v>19</v>
      </c>
      <c r="G108" s="9">
        <v>15.67</v>
      </c>
      <c r="H108" s="9">
        <f t="shared" si="4"/>
        <v>6.7189999999999994</v>
      </c>
      <c r="I108" s="10">
        <f t="shared" si="5"/>
        <v>0.69989727098128551</v>
      </c>
      <c r="J108" s="17">
        <f t="shared" si="6"/>
        <v>770.96400000000006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184</v>
      </c>
      <c r="C109" s="9">
        <v>229</v>
      </c>
      <c r="D109" s="9">
        <v>49.2</v>
      </c>
      <c r="E109" s="9">
        <v>6.7167000000000003</v>
      </c>
      <c r="F109" s="9" t="s">
        <v>19</v>
      </c>
      <c r="G109" s="9">
        <v>6.72</v>
      </c>
      <c r="H109" s="9">
        <f t="shared" si="4"/>
        <v>-3.2999999999994145E-3</v>
      </c>
      <c r="I109" s="10">
        <f t="shared" si="5"/>
        <v>1.0004913126982</v>
      </c>
      <c r="J109" s="17">
        <f t="shared" si="6"/>
        <v>330.62400000000002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185</v>
      </c>
      <c r="C110" s="9">
        <v>230</v>
      </c>
      <c r="D110" s="9">
        <v>183</v>
      </c>
      <c r="E110" s="9">
        <v>4.0739999999999998</v>
      </c>
      <c r="F110" s="9" t="s">
        <v>10</v>
      </c>
      <c r="G110" s="9">
        <v>0</v>
      </c>
      <c r="H110" s="9">
        <f t="shared" si="4"/>
        <v>4.0739999999999998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185</v>
      </c>
      <c r="C111" s="9">
        <v>230</v>
      </c>
      <c r="D111" s="9">
        <v>183</v>
      </c>
      <c r="E111" s="9">
        <v>4.0739999999999998</v>
      </c>
      <c r="F111" s="9" t="s">
        <v>10</v>
      </c>
      <c r="G111" s="9">
        <v>4.07</v>
      </c>
      <c r="H111" s="9">
        <f t="shared" si="4"/>
        <v>3.9999999999995595E-3</v>
      </c>
      <c r="I111" s="10">
        <f t="shared" si="5"/>
        <v>0.99901816396661769</v>
      </c>
      <c r="J111" s="17">
        <f t="shared" si="6"/>
        <v>744.81000000000006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186</v>
      </c>
      <c r="C112" s="9">
        <v>231</v>
      </c>
      <c r="D112" s="9">
        <v>49.2</v>
      </c>
      <c r="E112" s="9">
        <v>8.1080000000000005</v>
      </c>
      <c r="F112" s="9" t="s">
        <v>19</v>
      </c>
      <c r="G112" s="9">
        <v>0</v>
      </c>
      <c r="H112" s="9">
        <f t="shared" si="4"/>
        <v>8.1080000000000005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186</v>
      </c>
      <c r="C113" s="9">
        <v>231</v>
      </c>
      <c r="D113" s="9">
        <v>49.2</v>
      </c>
      <c r="E113" s="9">
        <v>8.1080000000000005</v>
      </c>
      <c r="F113" s="9" t="s">
        <v>19</v>
      </c>
      <c r="G113" s="9">
        <v>8.11</v>
      </c>
      <c r="H113" s="9">
        <f t="shared" si="4"/>
        <v>-1.9999999999988916E-3</v>
      </c>
      <c r="I113" s="10">
        <f t="shared" si="5"/>
        <v>1.0002466699555992</v>
      </c>
      <c r="J113" s="17">
        <f t="shared" si="6"/>
        <v>399.012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187</v>
      </c>
      <c r="C114" s="9">
        <v>232</v>
      </c>
      <c r="D114" s="9">
        <v>183</v>
      </c>
      <c r="E114" s="9">
        <v>17.16</v>
      </c>
      <c r="F114" s="9" t="s">
        <v>10</v>
      </c>
      <c r="G114" s="9">
        <v>12.01</v>
      </c>
      <c r="H114" s="9">
        <f t="shared" si="4"/>
        <v>5.15</v>
      </c>
      <c r="I114" s="10">
        <f t="shared" si="5"/>
        <v>0.69988344988344986</v>
      </c>
      <c r="J114" s="17">
        <f t="shared" si="6"/>
        <v>2197.83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187</v>
      </c>
      <c r="C115" s="9">
        <v>232</v>
      </c>
      <c r="D115" s="9">
        <v>183</v>
      </c>
      <c r="E115" s="9">
        <v>5.1479999999999997</v>
      </c>
      <c r="F115" s="9" t="s">
        <v>10</v>
      </c>
      <c r="G115" s="9">
        <v>5.15</v>
      </c>
      <c r="H115" s="9">
        <f t="shared" si="4"/>
        <v>-2.0000000000006679E-3</v>
      </c>
      <c r="I115" s="10">
        <f t="shared" si="5"/>
        <v>1.0003885003885005</v>
      </c>
      <c r="J115" s="17">
        <f t="shared" si="6"/>
        <v>942.45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188</v>
      </c>
      <c r="C116" s="9">
        <v>233</v>
      </c>
      <c r="D116" s="9">
        <v>49.2</v>
      </c>
      <c r="E116" s="9">
        <v>28.082999999999998</v>
      </c>
      <c r="F116" s="9" t="s">
        <v>19</v>
      </c>
      <c r="G116" s="9">
        <v>19.66</v>
      </c>
      <c r="H116" s="9">
        <f t="shared" si="4"/>
        <v>8.4229999999999983</v>
      </c>
      <c r="I116" s="10">
        <f t="shared" si="5"/>
        <v>0.70006765658939574</v>
      </c>
      <c r="J116" s="17">
        <f t="shared" si="6"/>
        <v>967.27200000000005</v>
      </c>
      <c r="K116" s="16"/>
      <c r="L116" s="17">
        <f t="shared" si="7"/>
        <v>0</v>
      </c>
    </row>
    <row r="117" spans="1:12" x14ac:dyDescent="0.25">
      <c r="A117" s="9" t="s">
        <v>32</v>
      </c>
      <c r="B117" s="29" t="s">
        <v>188</v>
      </c>
      <c r="C117" s="9">
        <v>233</v>
      </c>
      <c r="D117" s="9">
        <v>49.2</v>
      </c>
      <c r="E117" s="9">
        <v>8.4248999999999992</v>
      </c>
      <c r="F117" s="9" t="s">
        <v>19</v>
      </c>
      <c r="G117" s="9">
        <v>8.42</v>
      </c>
      <c r="H117" s="9">
        <f t="shared" si="4"/>
        <v>4.8999999999992383E-3</v>
      </c>
      <c r="I117" s="10">
        <f t="shared" si="5"/>
        <v>0.99941839072273864</v>
      </c>
      <c r="J117" s="17">
        <f t="shared" si="6"/>
        <v>414.26400000000001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189</v>
      </c>
      <c r="C118" s="9">
        <v>234</v>
      </c>
      <c r="D118" s="9">
        <v>183</v>
      </c>
      <c r="E118" s="9">
        <v>19.303000000000001</v>
      </c>
      <c r="F118" s="9" t="s">
        <v>10</v>
      </c>
      <c r="G118" s="9">
        <v>19.3</v>
      </c>
      <c r="H118" s="9">
        <f t="shared" si="4"/>
        <v>3.0000000000001137E-3</v>
      </c>
      <c r="I118" s="10">
        <f t="shared" si="5"/>
        <v>0.99984458374345953</v>
      </c>
      <c r="J118" s="17">
        <f t="shared" si="6"/>
        <v>3531.9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190</v>
      </c>
      <c r="C119" s="9">
        <v>235</v>
      </c>
      <c r="D119" s="9">
        <v>2.5</v>
      </c>
      <c r="E119" s="9">
        <v>2278.15</v>
      </c>
      <c r="F119" s="9" t="s">
        <v>23</v>
      </c>
      <c r="G119" s="9">
        <v>2278.15</v>
      </c>
      <c r="H119" s="9">
        <f t="shared" si="4"/>
        <v>0</v>
      </c>
      <c r="I119" s="10">
        <f t="shared" si="5"/>
        <v>1</v>
      </c>
      <c r="J119" s="17">
        <f t="shared" si="6"/>
        <v>5695.375</v>
      </c>
      <c r="K119" s="16"/>
      <c r="L119" s="17">
        <f t="shared" si="7"/>
        <v>0</v>
      </c>
    </row>
    <row r="120" spans="1:12" x14ac:dyDescent="0.25">
      <c r="A120" s="9" t="s">
        <v>67</v>
      </c>
      <c r="B120" s="29" t="s">
        <v>191</v>
      </c>
      <c r="C120" s="9">
        <v>237</v>
      </c>
      <c r="D120" s="9">
        <v>183</v>
      </c>
      <c r="E120" s="9">
        <v>4.0869999999999997</v>
      </c>
      <c r="F120" s="9" t="s">
        <v>10</v>
      </c>
      <c r="G120" s="9">
        <v>0</v>
      </c>
      <c r="H120" s="9">
        <f t="shared" si="4"/>
        <v>4.0869999999999997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2" x14ac:dyDescent="0.25">
      <c r="A121" s="9" t="s">
        <v>32</v>
      </c>
      <c r="B121" s="29" t="s">
        <v>191</v>
      </c>
      <c r="C121" s="9">
        <v>237</v>
      </c>
      <c r="D121" s="9">
        <v>172.22399999999999</v>
      </c>
      <c r="E121" s="9">
        <v>6.27</v>
      </c>
      <c r="F121" s="9" t="s">
        <v>10</v>
      </c>
      <c r="G121" s="9">
        <v>6.27</v>
      </c>
      <c r="H121" s="9">
        <f t="shared" si="4"/>
        <v>0</v>
      </c>
      <c r="I121" s="10">
        <f t="shared" si="5"/>
        <v>1</v>
      </c>
      <c r="J121" s="17">
        <f t="shared" si="6"/>
        <v>1079.8444799999997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192</v>
      </c>
      <c r="C122" s="9">
        <v>238</v>
      </c>
      <c r="D122" s="9">
        <v>183</v>
      </c>
      <c r="E122" s="9">
        <v>18.177</v>
      </c>
      <c r="F122" s="9" t="s">
        <v>10</v>
      </c>
      <c r="G122" s="9">
        <v>0</v>
      </c>
      <c r="H122" s="9">
        <f t="shared" si="4"/>
        <v>18.177</v>
      </c>
      <c r="I122" s="10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9" t="s">
        <v>32</v>
      </c>
      <c r="B123" s="29" t="s">
        <v>192</v>
      </c>
      <c r="C123" s="9">
        <v>238</v>
      </c>
      <c r="D123" s="9">
        <v>193.75200000000001</v>
      </c>
      <c r="E123" s="9">
        <v>30.43</v>
      </c>
      <c r="F123" s="9" t="s">
        <v>10</v>
      </c>
      <c r="G123" s="9">
        <v>30.43</v>
      </c>
      <c r="H123" s="9">
        <f t="shared" si="4"/>
        <v>0</v>
      </c>
      <c r="I123" s="10">
        <f t="shared" si="5"/>
        <v>1</v>
      </c>
      <c r="J123" s="17">
        <f t="shared" si="6"/>
        <v>5895.8733600000005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193</v>
      </c>
      <c r="C124" s="9">
        <v>239</v>
      </c>
      <c r="D124" s="9">
        <v>183</v>
      </c>
      <c r="E124" s="9">
        <v>8.4529999999999994</v>
      </c>
      <c r="F124" s="9" t="s">
        <v>10</v>
      </c>
      <c r="G124" s="9">
        <v>0</v>
      </c>
      <c r="H124" s="9">
        <f t="shared" si="4"/>
        <v>8.4529999999999994</v>
      </c>
      <c r="I124" s="10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9" t="s">
        <v>32</v>
      </c>
      <c r="B125" s="29" t="s">
        <v>193</v>
      </c>
      <c r="C125" s="9">
        <v>239</v>
      </c>
      <c r="D125" s="9">
        <v>172.22399999999999</v>
      </c>
      <c r="E125" s="9">
        <v>12.43</v>
      </c>
      <c r="F125" s="9" t="s">
        <v>10</v>
      </c>
      <c r="G125" s="9">
        <v>12.43</v>
      </c>
      <c r="H125" s="9">
        <f t="shared" si="4"/>
        <v>0</v>
      </c>
      <c r="I125" s="10">
        <f t="shared" si="5"/>
        <v>1</v>
      </c>
      <c r="J125" s="17">
        <f t="shared" si="6"/>
        <v>2140.7443199999998</v>
      </c>
      <c r="K125" s="16"/>
      <c r="L125" s="17">
        <f t="shared" si="7"/>
        <v>0</v>
      </c>
    </row>
    <row r="126" spans="1:12" x14ac:dyDescent="0.25">
      <c r="A126" s="9" t="s">
        <v>67</v>
      </c>
      <c r="B126" s="29" t="s">
        <v>194</v>
      </c>
      <c r="C126" s="9">
        <v>240</v>
      </c>
      <c r="D126" s="9">
        <v>183</v>
      </c>
      <c r="E126" s="9">
        <v>37.256</v>
      </c>
      <c r="F126" s="9" t="s">
        <v>10</v>
      </c>
      <c r="G126" s="9">
        <v>0</v>
      </c>
      <c r="H126" s="9">
        <f t="shared" si="4"/>
        <v>37.256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32</v>
      </c>
      <c r="B127" s="29" t="s">
        <v>194</v>
      </c>
      <c r="C127" s="9">
        <v>240</v>
      </c>
      <c r="D127" s="9">
        <v>193.75200000000001</v>
      </c>
      <c r="E127" s="9">
        <v>59.783999999999999</v>
      </c>
      <c r="F127" s="9" t="s">
        <v>10</v>
      </c>
      <c r="G127" s="9">
        <v>59.78</v>
      </c>
      <c r="H127" s="9">
        <f t="shared" si="4"/>
        <v>3.9999999999977831E-3</v>
      </c>
      <c r="I127" s="10">
        <f t="shared" si="5"/>
        <v>0.99993309246621176</v>
      </c>
      <c r="J127" s="17">
        <f t="shared" si="6"/>
        <v>11582.494560000001</v>
      </c>
      <c r="K127" s="16"/>
      <c r="L127" s="17">
        <f t="shared" si="7"/>
        <v>0</v>
      </c>
    </row>
    <row r="128" spans="1:12" x14ac:dyDescent="0.25">
      <c r="A128" s="9" t="s">
        <v>21</v>
      </c>
      <c r="B128" s="29" t="s">
        <v>195</v>
      </c>
      <c r="C128" s="9">
        <v>243</v>
      </c>
      <c r="D128" s="9">
        <v>64.58</v>
      </c>
      <c r="E128" s="9">
        <v>192.38900000000001</v>
      </c>
      <c r="F128" s="9" t="s">
        <v>10</v>
      </c>
      <c r="G128" s="9">
        <v>192.39</v>
      </c>
      <c r="H128" s="9">
        <f t="shared" si="4"/>
        <v>-9.9999999997635314E-4</v>
      </c>
      <c r="I128" s="10">
        <f t="shared" si="5"/>
        <v>1.000005197802369</v>
      </c>
      <c r="J128" s="17">
        <f t="shared" si="6"/>
        <v>12424.546199999999</v>
      </c>
      <c r="K128" s="16"/>
      <c r="L128" s="17">
        <f t="shared" si="7"/>
        <v>0</v>
      </c>
    </row>
    <row r="129" spans="1:12" x14ac:dyDescent="0.25">
      <c r="A129" s="9" t="s">
        <v>18</v>
      </c>
      <c r="B129" s="29" t="s">
        <v>196</v>
      </c>
      <c r="C129" s="9">
        <v>246</v>
      </c>
      <c r="D129" s="9">
        <v>17500</v>
      </c>
      <c r="E129" s="9">
        <v>1</v>
      </c>
      <c r="F129" s="9" t="s">
        <v>12</v>
      </c>
      <c r="G129" s="9">
        <v>0.5</v>
      </c>
      <c r="H129" s="9">
        <f t="shared" si="4"/>
        <v>0.5</v>
      </c>
      <c r="I129" s="10">
        <f t="shared" si="5"/>
        <v>0.5</v>
      </c>
      <c r="J129" s="17">
        <f t="shared" si="6"/>
        <v>8750</v>
      </c>
      <c r="K129" s="16"/>
      <c r="L129" s="17">
        <f t="shared" si="7"/>
        <v>0</v>
      </c>
    </row>
    <row r="130" spans="1:12" x14ac:dyDescent="0.25">
      <c r="A130" s="9" t="s">
        <v>18</v>
      </c>
      <c r="B130" s="29" t="s">
        <v>273</v>
      </c>
      <c r="C130" s="9">
        <v>247</v>
      </c>
      <c r="D130" s="9">
        <v>600</v>
      </c>
      <c r="E130" s="9">
        <v>1</v>
      </c>
      <c r="F130" s="9" t="s">
        <v>13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600</v>
      </c>
      <c r="K130" s="16"/>
      <c r="L130" s="17">
        <f t="shared" si="7"/>
        <v>0</v>
      </c>
    </row>
    <row r="131" spans="1:12" x14ac:dyDescent="0.25">
      <c r="A131" s="9" t="s">
        <v>18</v>
      </c>
      <c r="B131" s="29" t="s">
        <v>197</v>
      </c>
      <c r="C131" s="9">
        <v>248</v>
      </c>
      <c r="D131" s="9">
        <v>2000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2000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198</v>
      </c>
      <c r="C132" s="9">
        <v>250</v>
      </c>
      <c r="D132" s="9">
        <v>9000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9000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199</v>
      </c>
      <c r="C133" s="9">
        <v>251</v>
      </c>
      <c r="D133" s="9">
        <v>6000</v>
      </c>
      <c r="E133" s="9">
        <v>1</v>
      </c>
      <c r="F133" s="9" t="s">
        <v>12</v>
      </c>
      <c r="G133" s="9">
        <v>1</v>
      </c>
      <c r="H133" s="9">
        <f t="shared" ref="H133:H163" si="8">E133-G133</f>
        <v>0</v>
      </c>
      <c r="I133" s="10">
        <f t="shared" ref="I133:I163" si="9">G133/E133</f>
        <v>1</v>
      </c>
      <c r="J133" s="17">
        <f t="shared" ref="J133:J137" si="10">D133*G133</f>
        <v>6000</v>
      </c>
      <c r="K133" s="16"/>
      <c r="L133" s="17">
        <f t="shared" ref="L133:L137" si="11">D133*E133*K133</f>
        <v>0</v>
      </c>
    </row>
    <row r="134" spans="1:12" x14ac:dyDescent="0.25">
      <c r="A134" s="9" t="s">
        <v>24</v>
      </c>
      <c r="B134" s="29" t="s">
        <v>200</v>
      </c>
      <c r="C134" s="9">
        <v>253</v>
      </c>
      <c r="D134" s="9">
        <v>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10"/>
        <v>500</v>
      </c>
      <c r="K134" s="16"/>
      <c r="L134" s="17">
        <f t="shared" si="11"/>
        <v>0</v>
      </c>
    </row>
    <row r="135" spans="1:12" x14ac:dyDescent="0.25">
      <c r="A135" s="9" t="s">
        <v>24</v>
      </c>
      <c r="B135" s="29" t="s">
        <v>25</v>
      </c>
      <c r="C135" s="9">
        <v>254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10"/>
        <v>4000</v>
      </c>
      <c r="K135" s="16"/>
      <c r="L135" s="17">
        <f t="shared" si="11"/>
        <v>0</v>
      </c>
    </row>
    <row r="136" spans="1:12" x14ac:dyDescent="0.25">
      <c r="A136" s="9" t="s">
        <v>24</v>
      </c>
      <c r="B136" s="29" t="s">
        <v>201</v>
      </c>
      <c r="C136" s="9">
        <v>255</v>
      </c>
      <c r="D136" s="9">
        <v>6000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0"/>
        <v>6000</v>
      </c>
      <c r="K136" s="16"/>
      <c r="L136" s="17">
        <f t="shared" si="11"/>
        <v>0</v>
      </c>
    </row>
    <row r="137" spans="1:12" x14ac:dyDescent="0.25">
      <c r="A137" s="9" t="s">
        <v>24</v>
      </c>
      <c r="B137" s="29" t="s">
        <v>202</v>
      </c>
      <c r="C137" s="9">
        <v>257</v>
      </c>
      <c r="D137" s="9">
        <v>1800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1800</v>
      </c>
      <c r="K137" s="16"/>
      <c r="L137" s="17">
        <f t="shared" si="11"/>
        <v>0</v>
      </c>
    </row>
    <row r="138" spans="1:12" x14ac:dyDescent="0.25">
      <c r="A138" s="9" t="s">
        <v>24</v>
      </c>
      <c r="B138" s="29" t="s">
        <v>203</v>
      </c>
      <c r="C138" s="9">
        <v>258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>D138*G138</f>
        <v>0</v>
      </c>
      <c r="K138" s="16"/>
      <c r="L138" s="17">
        <f>D138*E138*K138</f>
        <v>0</v>
      </c>
    </row>
    <row r="139" spans="1:12" x14ac:dyDescent="0.25">
      <c r="A139" s="9" t="s">
        <v>26</v>
      </c>
      <c r="B139" s="29" t="s">
        <v>204</v>
      </c>
      <c r="C139" s="9">
        <v>260</v>
      </c>
      <c r="D139" s="9">
        <v>5535</v>
      </c>
      <c r="E139" s="9">
        <v>28.23</v>
      </c>
      <c r="F139" s="9" t="s">
        <v>19</v>
      </c>
      <c r="G139" s="9">
        <v>28.23</v>
      </c>
      <c r="H139" s="9">
        <f t="shared" si="8"/>
        <v>0</v>
      </c>
      <c r="I139" s="10">
        <f t="shared" si="9"/>
        <v>1</v>
      </c>
      <c r="J139" s="17">
        <f>D139*G139</f>
        <v>156253.04999999999</v>
      </c>
      <c r="K139" s="16"/>
      <c r="L139" s="17">
        <f>D139*E139*K139</f>
        <v>0</v>
      </c>
    </row>
    <row r="140" spans="1:12" x14ac:dyDescent="0.25">
      <c r="A140" s="9" t="s">
        <v>27</v>
      </c>
      <c r="B140" s="29" t="s">
        <v>205</v>
      </c>
      <c r="C140" s="9">
        <v>262</v>
      </c>
      <c r="D140" s="9">
        <v>450</v>
      </c>
      <c r="E140" s="9">
        <v>4</v>
      </c>
      <c r="F140" s="9" t="s">
        <v>13</v>
      </c>
      <c r="G140" s="9">
        <v>4</v>
      </c>
      <c r="H140" s="9">
        <f t="shared" si="8"/>
        <v>0</v>
      </c>
      <c r="I140" s="10">
        <f t="shared" si="9"/>
        <v>1</v>
      </c>
      <c r="J140" s="17">
        <f t="shared" ref="J140:J151" si="12">D140*G140</f>
        <v>1800</v>
      </c>
      <c r="K140" s="16"/>
      <c r="L140" s="17">
        <f t="shared" ref="L140:L151" si="13">D140*E140*K140</f>
        <v>0</v>
      </c>
    </row>
    <row r="141" spans="1:12" x14ac:dyDescent="0.25">
      <c r="A141" s="9" t="s">
        <v>28</v>
      </c>
      <c r="B141" s="29" t="s">
        <v>206</v>
      </c>
      <c r="C141" s="9">
        <v>263</v>
      </c>
      <c r="D141" s="9">
        <v>14832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2"/>
        <v>14832</v>
      </c>
      <c r="K141" s="16"/>
      <c r="L141" s="17">
        <f t="shared" si="13"/>
        <v>0</v>
      </c>
    </row>
    <row r="142" spans="1:12" x14ac:dyDescent="0.25">
      <c r="A142" s="9" t="s">
        <v>27</v>
      </c>
      <c r="B142" s="29" t="s">
        <v>207</v>
      </c>
      <c r="C142" s="9">
        <v>264</v>
      </c>
      <c r="D142" s="9">
        <v>1500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2"/>
        <v>1500</v>
      </c>
      <c r="K142" s="16"/>
      <c r="L142" s="17">
        <f t="shared" si="13"/>
        <v>0</v>
      </c>
    </row>
    <row r="143" spans="1:12" x14ac:dyDescent="0.25">
      <c r="A143" s="9" t="s">
        <v>27</v>
      </c>
      <c r="B143" s="29" t="s">
        <v>208</v>
      </c>
      <c r="C143" s="9">
        <v>265</v>
      </c>
      <c r="D143" s="9">
        <v>450</v>
      </c>
      <c r="E143" s="9">
        <v>12.5</v>
      </c>
      <c r="F143" s="9" t="s">
        <v>23</v>
      </c>
      <c r="G143" s="9">
        <v>12.5</v>
      </c>
      <c r="H143" s="9">
        <f t="shared" si="8"/>
        <v>0</v>
      </c>
      <c r="I143" s="10">
        <f t="shared" si="9"/>
        <v>1</v>
      </c>
      <c r="J143" s="17">
        <f t="shared" si="12"/>
        <v>5625</v>
      </c>
      <c r="K143" s="16"/>
      <c r="L143" s="17">
        <f t="shared" si="13"/>
        <v>0</v>
      </c>
    </row>
    <row r="144" spans="1:12" x14ac:dyDescent="0.25">
      <c r="A144" s="9" t="s">
        <v>27</v>
      </c>
      <c r="B144" s="29" t="s">
        <v>209</v>
      </c>
      <c r="C144" s="9">
        <v>270</v>
      </c>
      <c r="D144" s="9">
        <v>250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250</v>
      </c>
      <c r="K144" s="16"/>
      <c r="L144" s="17">
        <f t="shared" si="13"/>
        <v>0</v>
      </c>
    </row>
    <row r="145" spans="1:12" x14ac:dyDescent="0.25">
      <c r="A145" s="9" t="s">
        <v>29</v>
      </c>
      <c r="B145" s="29" t="s">
        <v>210</v>
      </c>
      <c r="C145" s="9">
        <v>272</v>
      </c>
      <c r="D145" s="9">
        <v>18000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2"/>
        <v>18000</v>
      </c>
      <c r="K145" s="16"/>
      <c r="L145" s="17">
        <f t="shared" si="13"/>
        <v>0</v>
      </c>
    </row>
    <row r="146" spans="1:12" x14ac:dyDescent="0.25">
      <c r="A146" s="9" t="s">
        <v>75</v>
      </c>
      <c r="B146" s="29" t="s">
        <v>213</v>
      </c>
      <c r="C146" s="9">
        <v>276</v>
      </c>
      <c r="D146" s="9">
        <v>750</v>
      </c>
      <c r="E146" s="9">
        <v>1</v>
      </c>
      <c r="F146" s="9" t="s">
        <v>13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2"/>
        <v>750</v>
      </c>
      <c r="K146" s="16"/>
      <c r="L146" s="17">
        <f t="shared" si="13"/>
        <v>0</v>
      </c>
    </row>
    <row r="147" spans="1:12" x14ac:dyDescent="0.25">
      <c r="A147" s="9" t="s">
        <v>30</v>
      </c>
      <c r="B147" s="29" t="s">
        <v>214</v>
      </c>
      <c r="C147" s="9">
        <v>277</v>
      </c>
      <c r="D147" s="9">
        <v>34</v>
      </c>
      <c r="E147" s="9">
        <v>100</v>
      </c>
      <c r="F147" s="9" t="s">
        <v>31</v>
      </c>
      <c r="G147" s="9">
        <v>100</v>
      </c>
      <c r="H147" s="9">
        <f t="shared" si="8"/>
        <v>0</v>
      </c>
      <c r="I147" s="10">
        <f t="shared" si="9"/>
        <v>1</v>
      </c>
      <c r="J147" s="17">
        <f t="shared" si="12"/>
        <v>3400</v>
      </c>
      <c r="K147" s="16"/>
      <c r="L147" s="17">
        <f t="shared" si="13"/>
        <v>0</v>
      </c>
    </row>
    <row r="148" spans="1:12" x14ac:dyDescent="0.25">
      <c r="A148" s="9" t="s">
        <v>30</v>
      </c>
      <c r="B148" s="29" t="s">
        <v>215</v>
      </c>
      <c r="C148" s="9">
        <v>278</v>
      </c>
      <c r="D148" s="9">
        <v>77</v>
      </c>
      <c r="E148" s="9">
        <v>27</v>
      </c>
      <c r="F148" s="9" t="s">
        <v>31</v>
      </c>
      <c r="G148" s="9">
        <v>27</v>
      </c>
      <c r="H148" s="9">
        <f t="shared" si="8"/>
        <v>0</v>
      </c>
      <c r="I148" s="10">
        <f t="shared" si="9"/>
        <v>1</v>
      </c>
      <c r="J148" s="17">
        <f t="shared" si="12"/>
        <v>2079</v>
      </c>
      <c r="K148" s="16"/>
      <c r="L148" s="17">
        <f t="shared" si="13"/>
        <v>0</v>
      </c>
    </row>
    <row r="149" spans="1:12" x14ac:dyDescent="0.25">
      <c r="A149" s="9" t="s">
        <v>30</v>
      </c>
      <c r="B149" s="29" t="s">
        <v>216</v>
      </c>
      <c r="C149" s="9">
        <v>279</v>
      </c>
      <c r="D149" s="9">
        <v>23</v>
      </c>
      <c r="E149" s="9">
        <v>249</v>
      </c>
      <c r="F149" s="9" t="s">
        <v>23</v>
      </c>
      <c r="G149" s="9">
        <v>249</v>
      </c>
      <c r="H149" s="9">
        <f t="shared" si="8"/>
        <v>0</v>
      </c>
      <c r="I149" s="10">
        <f t="shared" si="9"/>
        <v>1</v>
      </c>
      <c r="J149" s="17">
        <f t="shared" si="12"/>
        <v>5727</v>
      </c>
      <c r="K149" s="16"/>
      <c r="L149" s="17">
        <f t="shared" si="13"/>
        <v>0</v>
      </c>
    </row>
    <row r="150" spans="1:12" x14ac:dyDescent="0.25">
      <c r="A150" s="9" t="s">
        <v>30</v>
      </c>
      <c r="B150" s="29" t="s">
        <v>217</v>
      </c>
      <c r="C150" s="9">
        <v>280</v>
      </c>
      <c r="D150" s="9">
        <v>151</v>
      </c>
      <c r="E150" s="9">
        <v>15</v>
      </c>
      <c r="F150" s="9" t="s">
        <v>31</v>
      </c>
      <c r="G150" s="9">
        <v>15</v>
      </c>
      <c r="H150" s="9">
        <f t="shared" si="8"/>
        <v>0</v>
      </c>
      <c r="I150" s="10">
        <f t="shared" si="9"/>
        <v>1</v>
      </c>
      <c r="J150" s="17">
        <f t="shared" si="12"/>
        <v>2265</v>
      </c>
      <c r="K150" s="16"/>
      <c r="L150" s="17">
        <f t="shared" si="13"/>
        <v>0</v>
      </c>
    </row>
    <row r="151" spans="1:12" x14ac:dyDescent="0.25">
      <c r="A151" s="9" t="s">
        <v>32</v>
      </c>
      <c r="B151" s="29" t="s">
        <v>218</v>
      </c>
      <c r="C151" s="9">
        <v>282</v>
      </c>
      <c r="D151" s="9">
        <v>300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2"/>
        <v>300</v>
      </c>
      <c r="K151" s="16"/>
      <c r="L151" s="17">
        <f t="shared" si="13"/>
        <v>0</v>
      </c>
    </row>
    <row r="152" spans="1:12" x14ac:dyDescent="0.25">
      <c r="A152" s="9" t="s">
        <v>21</v>
      </c>
      <c r="B152" s="29" t="s">
        <v>219</v>
      </c>
      <c r="C152" s="9">
        <v>283</v>
      </c>
      <c r="D152" s="9">
        <v>400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ref="J152:J163" si="14">D152*G152</f>
        <v>400</v>
      </c>
      <c r="K152" s="16"/>
      <c r="L152" s="17">
        <f t="shared" ref="L152:L163" si="15">D152*E152*K152</f>
        <v>0</v>
      </c>
    </row>
    <row r="153" spans="1:12" x14ac:dyDescent="0.25">
      <c r="A153" s="9" t="s">
        <v>33</v>
      </c>
      <c r="B153" s="29" t="s">
        <v>437</v>
      </c>
      <c r="C153" s="9">
        <v>315</v>
      </c>
      <c r="D153" s="9">
        <v>13200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4"/>
        <v>13200</v>
      </c>
      <c r="K153" s="16"/>
      <c r="L153" s="17">
        <f t="shared" si="15"/>
        <v>0</v>
      </c>
    </row>
    <row r="154" spans="1:12" x14ac:dyDescent="0.25">
      <c r="A154" s="9" t="s">
        <v>24</v>
      </c>
      <c r="B154" s="29" t="s">
        <v>236</v>
      </c>
      <c r="C154" s="9">
        <v>408</v>
      </c>
      <c r="D154" s="9">
        <v>1000</v>
      </c>
      <c r="E154" s="9">
        <v>2</v>
      </c>
      <c r="F154" s="9" t="s">
        <v>13</v>
      </c>
      <c r="G154" s="9">
        <v>2</v>
      </c>
      <c r="H154" s="9">
        <f t="shared" si="8"/>
        <v>0</v>
      </c>
      <c r="I154" s="10">
        <f t="shared" si="9"/>
        <v>1</v>
      </c>
      <c r="J154" s="17">
        <f t="shared" si="14"/>
        <v>2000</v>
      </c>
      <c r="K154" s="16"/>
      <c r="L154" s="17">
        <f t="shared" si="15"/>
        <v>0</v>
      </c>
    </row>
    <row r="155" spans="1:12" x14ac:dyDescent="0.25">
      <c r="A155" s="9" t="s">
        <v>24</v>
      </c>
      <c r="B155" s="29" t="s">
        <v>237</v>
      </c>
      <c r="C155" s="9">
        <v>409</v>
      </c>
      <c r="D155" s="9">
        <v>1200</v>
      </c>
      <c r="E155" s="9">
        <v>1</v>
      </c>
      <c r="F155" s="9" t="s">
        <v>13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4"/>
        <v>1200</v>
      </c>
      <c r="K155" s="16"/>
      <c r="L155" s="17">
        <f t="shared" si="15"/>
        <v>0</v>
      </c>
    </row>
    <row r="156" spans="1:12" x14ac:dyDescent="0.25">
      <c r="A156" s="9" t="s">
        <v>21</v>
      </c>
      <c r="B156" s="29" t="s">
        <v>258</v>
      </c>
      <c r="C156" s="9">
        <v>415</v>
      </c>
      <c r="D156" s="9">
        <v>48.438000000000002</v>
      </c>
      <c r="E156" s="9">
        <v>89.525999999999996</v>
      </c>
      <c r="F156" s="9" t="s">
        <v>10</v>
      </c>
      <c r="G156" s="9">
        <v>89.53</v>
      </c>
      <c r="H156" s="9">
        <f t="shared" si="8"/>
        <v>-4.0000000000048885E-3</v>
      </c>
      <c r="I156" s="10">
        <f t="shared" si="9"/>
        <v>1.0000446797578357</v>
      </c>
      <c r="J156" s="17">
        <f t="shared" si="14"/>
        <v>4336.6541400000006</v>
      </c>
      <c r="K156" s="16"/>
      <c r="L156" s="17">
        <f t="shared" si="15"/>
        <v>0</v>
      </c>
    </row>
    <row r="157" spans="1:12" x14ac:dyDescent="0.25">
      <c r="A157" s="9" t="s">
        <v>21</v>
      </c>
      <c r="B157" s="29" t="s">
        <v>259</v>
      </c>
      <c r="C157" s="9">
        <v>416</v>
      </c>
      <c r="D157" s="9">
        <v>16.149999999999999</v>
      </c>
      <c r="E157" s="9">
        <v>89.525999999999996</v>
      </c>
      <c r="F157" s="9" t="s">
        <v>10</v>
      </c>
      <c r="G157" s="9">
        <v>89.53</v>
      </c>
      <c r="H157" s="9">
        <f t="shared" si="8"/>
        <v>-4.0000000000048885E-3</v>
      </c>
      <c r="I157" s="10">
        <f t="shared" si="9"/>
        <v>1.0000446797578357</v>
      </c>
      <c r="J157" s="17">
        <f t="shared" si="14"/>
        <v>1445.9095</v>
      </c>
      <c r="K157" s="16"/>
      <c r="L157" s="17">
        <f t="shared" si="15"/>
        <v>0</v>
      </c>
    </row>
    <row r="158" spans="1:12" x14ac:dyDescent="0.25">
      <c r="A158" s="9" t="s">
        <v>21</v>
      </c>
      <c r="B158" s="29" t="s">
        <v>260</v>
      </c>
      <c r="C158" s="9">
        <v>417</v>
      </c>
      <c r="D158" s="9">
        <v>26.91</v>
      </c>
      <c r="E158" s="9">
        <v>89.525999999999996</v>
      </c>
      <c r="F158" s="9" t="s">
        <v>10</v>
      </c>
      <c r="G158" s="9">
        <v>89.53</v>
      </c>
      <c r="H158" s="9">
        <f t="shared" si="8"/>
        <v>-4.0000000000048885E-3</v>
      </c>
      <c r="I158" s="10">
        <f t="shared" si="9"/>
        <v>1.0000446797578357</v>
      </c>
      <c r="J158" s="17">
        <f t="shared" si="14"/>
        <v>2409.2523000000001</v>
      </c>
      <c r="K158" s="16"/>
      <c r="L158" s="17">
        <f t="shared" si="15"/>
        <v>0</v>
      </c>
    </row>
    <row r="159" spans="1:12" x14ac:dyDescent="0.25">
      <c r="A159" s="9" t="s">
        <v>21</v>
      </c>
      <c r="B159" s="29" t="s">
        <v>261</v>
      </c>
      <c r="C159" s="9">
        <v>418</v>
      </c>
      <c r="D159" s="9">
        <v>16.149999999999999</v>
      </c>
      <c r="E159" s="9">
        <v>14.102</v>
      </c>
      <c r="F159" s="9" t="s">
        <v>10</v>
      </c>
      <c r="G159" s="9">
        <v>14.1</v>
      </c>
      <c r="H159" s="9">
        <f t="shared" si="8"/>
        <v>2.0000000000006679E-3</v>
      </c>
      <c r="I159" s="10">
        <f t="shared" si="9"/>
        <v>0.99985817614522754</v>
      </c>
      <c r="J159" s="17">
        <f t="shared" si="14"/>
        <v>227.71499999999997</v>
      </c>
      <c r="K159" s="16"/>
      <c r="L159" s="17">
        <f t="shared" si="15"/>
        <v>0</v>
      </c>
    </row>
    <row r="160" spans="1:12" x14ac:dyDescent="0.25">
      <c r="A160" s="9" t="s">
        <v>21</v>
      </c>
      <c r="B160" s="29" t="s">
        <v>262</v>
      </c>
      <c r="C160" s="9">
        <v>419</v>
      </c>
      <c r="D160" s="9">
        <v>32.292000000000002</v>
      </c>
      <c r="E160" s="9">
        <v>14.102</v>
      </c>
      <c r="F160" s="9" t="s">
        <v>10</v>
      </c>
      <c r="G160" s="9">
        <v>14.1</v>
      </c>
      <c r="H160" s="9">
        <f t="shared" si="8"/>
        <v>2.0000000000006679E-3</v>
      </c>
      <c r="I160" s="10">
        <f t="shared" si="9"/>
        <v>0.99985817614522754</v>
      </c>
      <c r="J160" s="17">
        <f t="shared" si="14"/>
        <v>455.31720000000001</v>
      </c>
      <c r="K160" s="16"/>
      <c r="L160" s="17">
        <f t="shared" si="15"/>
        <v>0</v>
      </c>
    </row>
    <row r="161" spans="1:12" x14ac:dyDescent="0.25">
      <c r="A161" s="9" t="s">
        <v>18</v>
      </c>
      <c r="B161" s="29" t="s">
        <v>229</v>
      </c>
      <c r="C161" s="9">
        <v>447</v>
      </c>
      <c r="D161" s="9">
        <v>4600</v>
      </c>
      <c r="E161" s="9">
        <v>1</v>
      </c>
      <c r="F161" s="9" t="s">
        <v>12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4"/>
        <v>4600</v>
      </c>
      <c r="K161" s="16"/>
      <c r="L161" s="17">
        <f t="shared" si="15"/>
        <v>0</v>
      </c>
    </row>
    <row r="162" spans="1:12" x14ac:dyDescent="0.25">
      <c r="A162" s="9" t="s">
        <v>24</v>
      </c>
      <c r="B162" s="29" t="s">
        <v>341</v>
      </c>
      <c r="C162" s="9">
        <v>464</v>
      </c>
      <c r="D162" s="9">
        <v>1000</v>
      </c>
      <c r="E162" s="9">
        <v>3</v>
      </c>
      <c r="F162" s="9" t="s">
        <v>13</v>
      </c>
      <c r="G162" s="9">
        <v>1.5</v>
      </c>
      <c r="H162" s="9">
        <f t="shared" si="8"/>
        <v>1.5</v>
      </c>
      <c r="I162" s="10">
        <f t="shared" si="9"/>
        <v>0.5</v>
      </c>
      <c r="J162" s="17">
        <f t="shared" si="14"/>
        <v>1500</v>
      </c>
      <c r="K162" s="16"/>
      <c r="L162" s="17">
        <f t="shared" si="15"/>
        <v>0</v>
      </c>
    </row>
    <row r="163" spans="1:12" x14ac:dyDescent="0.25">
      <c r="A163" s="9" t="s">
        <v>21</v>
      </c>
      <c r="B163" s="29" t="s">
        <v>342</v>
      </c>
      <c r="C163" s="9">
        <v>480</v>
      </c>
      <c r="D163" s="9">
        <v>64.58</v>
      </c>
      <c r="E163" s="9">
        <v>22.875</v>
      </c>
      <c r="F163" s="9" t="s">
        <v>10</v>
      </c>
      <c r="G163" s="9">
        <v>22.88</v>
      </c>
      <c r="H163" s="9">
        <f t="shared" si="8"/>
        <v>-4.9999999999990052E-3</v>
      </c>
      <c r="I163" s="10">
        <f t="shared" si="9"/>
        <v>1.0002185792349727</v>
      </c>
      <c r="J163" s="17">
        <f t="shared" si="14"/>
        <v>1477.5903999999998</v>
      </c>
      <c r="K163" s="16"/>
      <c r="L163" s="17">
        <f t="shared" si="15"/>
        <v>0</v>
      </c>
    </row>
    <row r="164" spans="1:12" x14ac:dyDescent="0.25">
      <c r="L164" s="13">
        <f>SUM(L4:L163)</f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3:O63"/>
  <sheetViews>
    <sheetView topLeftCell="C13" zoomScale="85" zoomScaleNormal="85" workbookViewId="0">
      <selection activeCell="K9" sqref="K9"/>
    </sheetView>
  </sheetViews>
  <sheetFormatPr defaultRowHeight="15" x14ac:dyDescent="0.25"/>
  <cols>
    <col min="1" max="1" width="30.42578125" customWidth="1"/>
    <col min="2" max="2" width="35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165.15</v>
      </c>
      <c r="F5" s="9" t="s">
        <v>14</v>
      </c>
      <c r="G5" s="9">
        <v>165.15</v>
      </c>
      <c r="H5" s="9">
        <f t="shared" ref="H5:H62" si="0">E5-G5</f>
        <v>0</v>
      </c>
      <c r="I5" s="10">
        <f t="shared" ref="I5:I62" si="1">G5/E5</f>
        <v>1</v>
      </c>
      <c r="J5" s="17">
        <f t="shared" ref="J5:J62" si="2">D5*G5</f>
        <v>34958.952000000005</v>
      </c>
      <c r="K5" s="16"/>
      <c r="L5" s="17">
        <f t="shared" ref="L5:L62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50.93</v>
      </c>
      <c r="F6" s="9" t="s">
        <v>10</v>
      </c>
      <c r="G6" s="9">
        <v>50.93</v>
      </c>
      <c r="H6" s="9">
        <f t="shared" si="0"/>
        <v>0</v>
      </c>
      <c r="I6" s="10">
        <f t="shared" si="1"/>
        <v>1</v>
      </c>
      <c r="J6" s="17">
        <f t="shared" si="2"/>
        <v>1120.46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91</v>
      </c>
      <c r="C8" s="9">
        <v>11</v>
      </c>
      <c r="D8" s="9">
        <v>211.68</v>
      </c>
      <c r="E8" s="9">
        <v>9.14</v>
      </c>
      <c r="F8" s="9" t="s">
        <v>14</v>
      </c>
      <c r="G8" s="9">
        <v>9.14</v>
      </c>
      <c r="H8" s="9">
        <f t="shared" si="0"/>
        <v>0</v>
      </c>
      <c r="I8" s="10">
        <f t="shared" si="1"/>
        <v>1</v>
      </c>
      <c r="J8" s="17">
        <f t="shared" si="2"/>
        <v>1934.7552000000003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92</v>
      </c>
      <c r="C9" s="9">
        <v>13</v>
      </c>
      <c r="D9" s="9">
        <v>141.12</v>
      </c>
      <c r="E9" s="9">
        <v>27.51</v>
      </c>
      <c r="F9" s="9" t="s">
        <v>14</v>
      </c>
      <c r="G9" s="9">
        <v>27.51</v>
      </c>
      <c r="H9" s="9">
        <f t="shared" si="0"/>
        <v>0</v>
      </c>
      <c r="I9" s="10">
        <f t="shared" si="1"/>
        <v>1</v>
      </c>
      <c r="J9" s="17">
        <f t="shared" si="2"/>
        <v>3882.2112000000002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59.8</v>
      </c>
      <c r="F10" s="9" t="s">
        <v>10</v>
      </c>
      <c r="G10" s="9">
        <v>59.8</v>
      </c>
      <c r="H10" s="9">
        <f t="shared" si="0"/>
        <v>0</v>
      </c>
      <c r="I10" s="10">
        <f t="shared" si="1"/>
        <v>1</v>
      </c>
      <c r="J10" s="17">
        <f t="shared" si="2"/>
        <v>1315.6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95</v>
      </c>
      <c r="C11" s="9">
        <v>20</v>
      </c>
      <c r="D11" s="9">
        <v>1000</v>
      </c>
      <c r="E11" s="9">
        <v>5.6769999999999996</v>
      </c>
      <c r="F11" s="9" t="s">
        <v>14</v>
      </c>
      <c r="G11" s="9">
        <v>5.68</v>
      </c>
      <c r="H11" s="9">
        <f t="shared" si="0"/>
        <v>-3.0000000000001137E-3</v>
      </c>
      <c r="I11" s="10">
        <f t="shared" si="1"/>
        <v>1.0005284481240091</v>
      </c>
      <c r="J11" s="17">
        <f t="shared" si="2"/>
        <v>5680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96</v>
      </c>
      <c r="C12" s="9">
        <v>21</v>
      </c>
      <c r="D12" s="9">
        <v>1000</v>
      </c>
      <c r="E12" s="9">
        <v>4.5679999999999996</v>
      </c>
      <c r="F12" s="9" t="s">
        <v>14</v>
      </c>
      <c r="G12" s="9">
        <v>4.57</v>
      </c>
      <c r="H12" s="9">
        <f t="shared" si="0"/>
        <v>-2.0000000000006679E-3</v>
      </c>
      <c r="I12" s="10">
        <f t="shared" si="1"/>
        <v>1.0004378283712787</v>
      </c>
      <c r="J12" s="17">
        <f t="shared" si="2"/>
        <v>4570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97</v>
      </c>
      <c r="C13" s="9">
        <v>22</v>
      </c>
      <c r="D13" s="9">
        <v>1000</v>
      </c>
      <c r="E13" s="9">
        <v>7</v>
      </c>
      <c r="F13" s="9" t="s">
        <v>14</v>
      </c>
      <c r="G13" s="9">
        <v>7</v>
      </c>
      <c r="H13" s="9">
        <f t="shared" si="0"/>
        <v>0</v>
      </c>
      <c r="I13" s="10">
        <f t="shared" si="1"/>
        <v>1</v>
      </c>
      <c r="J13" s="17">
        <f t="shared" si="2"/>
        <v>7000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9</v>
      </c>
      <c r="B14" s="29" t="s">
        <v>98</v>
      </c>
      <c r="C14" s="9">
        <v>23</v>
      </c>
      <c r="D14" s="9">
        <v>7500</v>
      </c>
      <c r="E14" s="9">
        <v>0.4</v>
      </c>
      <c r="F14" s="9" t="s">
        <v>16</v>
      </c>
      <c r="G14" s="9">
        <v>0.4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29" t="s">
        <v>99</v>
      </c>
      <c r="C15" s="9">
        <v>24</v>
      </c>
      <c r="D15" s="9">
        <v>7500</v>
      </c>
      <c r="E15" s="9">
        <v>0.45</v>
      </c>
      <c r="F15" s="9" t="s">
        <v>16</v>
      </c>
      <c r="G15" s="9">
        <v>0.45</v>
      </c>
      <c r="H15" s="9">
        <f t="shared" si="0"/>
        <v>0</v>
      </c>
      <c r="I15" s="10">
        <f t="shared" si="1"/>
        <v>1</v>
      </c>
      <c r="J15" s="17">
        <f t="shared" si="2"/>
        <v>3375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100</v>
      </c>
      <c r="C16" s="9">
        <v>25</v>
      </c>
      <c r="D16" s="9">
        <v>7500</v>
      </c>
      <c r="E16" s="9">
        <v>0.6</v>
      </c>
      <c r="F16" s="9" t="s">
        <v>16</v>
      </c>
      <c r="G16" s="9">
        <v>0.6</v>
      </c>
      <c r="H16" s="9">
        <f t="shared" si="0"/>
        <v>0</v>
      </c>
      <c r="I16" s="10">
        <f t="shared" si="1"/>
        <v>1</v>
      </c>
      <c r="J16" s="17">
        <f t="shared" si="2"/>
        <v>4500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101</v>
      </c>
      <c r="C17" s="9">
        <v>26</v>
      </c>
      <c r="D17" s="9">
        <v>7500</v>
      </c>
      <c r="E17" s="9">
        <v>0.5</v>
      </c>
      <c r="F17" s="9" t="s">
        <v>16</v>
      </c>
      <c r="G17" s="9">
        <v>0.5</v>
      </c>
      <c r="H17" s="9">
        <f t="shared" si="0"/>
        <v>0</v>
      </c>
      <c r="I17" s="10">
        <f t="shared" si="1"/>
        <v>1</v>
      </c>
      <c r="J17" s="17">
        <f t="shared" si="2"/>
        <v>3750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102</v>
      </c>
      <c r="C18" s="9">
        <v>29</v>
      </c>
      <c r="D18" s="9">
        <v>7500</v>
      </c>
      <c r="E18" s="9">
        <v>1.45</v>
      </c>
      <c r="F18" s="9" t="s">
        <v>16</v>
      </c>
      <c r="G18" s="9">
        <v>0</v>
      </c>
      <c r="H18" s="9">
        <f t="shared" si="0"/>
        <v>1.45</v>
      </c>
      <c r="I18" s="10">
        <f t="shared" si="1"/>
        <v>0</v>
      </c>
      <c r="J18" s="17">
        <f t="shared" si="2"/>
        <v>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103</v>
      </c>
      <c r="C19" s="9">
        <v>32</v>
      </c>
      <c r="D19" s="9">
        <v>7500</v>
      </c>
      <c r="E19" s="9">
        <v>0.17</v>
      </c>
      <c r="F19" s="9" t="s">
        <v>16</v>
      </c>
      <c r="G19" s="9">
        <v>0.09</v>
      </c>
      <c r="H19" s="9">
        <f t="shared" si="0"/>
        <v>8.0000000000000016E-2</v>
      </c>
      <c r="I19" s="10">
        <f t="shared" si="1"/>
        <v>0.52941176470588225</v>
      </c>
      <c r="J19" s="17">
        <f t="shared" si="2"/>
        <v>675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104</v>
      </c>
      <c r="C20" s="9">
        <v>35</v>
      </c>
      <c r="D20" s="9">
        <v>7500</v>
      </c>
      <c r="E20" s="9">
        <v>0.1</v>
      </c>
      <c r="F20" s="9" t="s">
        <v>16</v>
      </c>
      <c r="G20" s="9">
        <v>0</v>
      </c>
      <c r="H20" s="9">
        <f t="shared" si="0"/>
        <v>0.1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66</v>
      </c>
      <c r="B21" s="29" t="s">
        <v>105</v>
      </c>
      <c r="C21" s="9">
        <v>41</v>
      </c>
      <c r="D21" s="9">
        <v>301.392</v>
      </c>
      <c r="E21" s="9">
        <v>27.68</v>
      </c>
      <c r="F21" s="9" t="s">
        <v>10</v>
      </c>
      <c r="G21" s="9">
        <v>27.68</v>
      </c>
      <c r="H21" s="9">
        <f t="shared" si="0"/>
        <v>0</v>
      </c>
      <c r="I21" s="10">
        <f t="shared" si="1"/>
        <v>1</v>
      </c>
      <c r="J21" s="17">
        <f t="shared" si="2"/>
        <v>8342.5305599999992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66</v>
      </c>
      <c r="B22" s="29" t="s">
        <v>106</v>
      </c>
      <c r="C22" s="9">
        <v>42</v>
      </c>
      <c r="D22" s="9">
        <v>301.392</v>
      </c>
      <c r="E22" s="9">
        <v>29.81</v>
      </c>
      <c r="F22" s="9" t="s">
        <v>10</v>
      </c>
      <c r="G22" s="9">
        <v>29.81</v>
      </c>
      <c r="H22" s="9">
        <f t="shared" si="0"/>
        <v>0</v>
      </c>
      <c r="I22" s="10">
        <f t="shared" si="1"/>
        <v>1</v>
      </c>
      <c r="J22" s="17">
        <f t="shared" si="2"/>
        <v>8984.4955200000004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107</v>
      </c>
      <c r="C23" s="9">
        <v>43</v>
      </c>
      <c r="D23" s="9">
        <v>301.392</v>
      </c>
      <c r="E23" s="9">
        <v>63.524700000000003</v>
      </c>
      <c r="F23" s="9" t="s">
        <v>10</v>
      </c>
      <c r="G23" s="9">
        <v>63.52</v>
      </c>
      <c r="H23" s="9">
        <f t="shared" si="0"/>
        <v>4.6999999999997044E-3</v>
      </c>
      <c r="I23" s="10">
        <f t="shared" si="1"/>
        <v>0.99992601303115169</v>
      </c>
      <c r="J23" s="17">
        <f t="shared" si="2"/>
        <v>19144.419840000002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108</v>
      </c>
      <c r="C24" s="9">
        <v>44</v>
      </c>
      <c r="D24" s="9">
        <v>322.92</v>
      </c>
      <c r="E24" s="9">
        <v>51.69</v>
      </c>
      <c r="F24" s="9" t="s">
        <v>10</v>
      </c>
      <c r="G24" s="9">
        <v>51.69</v>
      </c>
      <c r="H24" s="9">
        <f t="shared" si="0"/>
        <v>0</v>
      </c>
      <c r="I24" s="10">
        <f t="shared" si="1"/>
        <v>1</v>
      </c>
      <c r="J24" s="17">
        <f t="shared" si="2"/>
        <v>16691.734799999998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109</v>
      </c>
      <c r="C25" s="9">
        <v>45</v>
      </c>
      <c r="D25" s="9">
        <v>301.392</v>
      </c>
      <c r="E25" s="9">
        <v>153.63999999999999</v>
      </c>
      <c r="F25" s="9" t="s">
        <v>10</v>
      </c>
      <c r="G25" s="9">
        <v>0</v>
      </c>
      <c r="H25" s="9">
        <f t="shared" si="0"/>
        <v>153.63999999999999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110</v>
      </c>
      <c r="C26" s="9">
        <v>46</v>
      </c>
      <c r="D26" s="9">
        <v>301.392</v>
      </c>
      <c r="E26" s="9">
        <v>12.33</v>
      </c>
      <c r="F26" s="9" t="s">
        <v>10</v>
      </c>
      <c r="G26" s="9">
        <v>0</v>
      </c>
      <c r="H26" s="9">
        <f t="shared" si="0"/>
        <v>12.33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111</v>
      </c>
      <c r="C27" s="9">
        <v>47</v>
      </c>
      <c r="D27" s="9">
        <v>301.392</v>
      </c>
      <c r="E27" s="9">
        <v>15.97</v>
      </c>
      <c r="F27" s="9" t="s">
        <v>10</v>
      </c>
      <c r="G27" s="9">
        <v>0</v>
      </c>
      <c r="H27" s="9">
        <f t="shared" si="0"/>
        <v>15.97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29</v>
      </c>
      <c r="B28" s="29" t="s">
        <v>112</v>
      </c>
      <c r="C28" s="9">
        <v>50</v>
      </c>
      <c r="D28" s="9">
        <v>225</v>
      </c>
      <c r="E28" s="9">
        <v>9.9</v>
      </c>
      <c r="F28" s="9" t="s">
        <v>14</v>
      </c>
      <c r="G28" s="9">
        <v>9.9</v>
      </c>
      <c r="H28" s="9">
        <f t="shared" si="0"/>
        <v>0</v>
      </c>
      <c r="I28" s="10">
        <f t="shared" si="1"/>
        <v>1</v>
      </c>
      <c r="J28" s="17">
        <f t="shared" si="2"/>
        <v>2227.5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29</v>
      </c>
      <c r="B29" s="29" t="s">
        <v>113</v>
      </c>
      <c r="C29" s="9">
        <v>51</v>
      </c>
      <c r="D29" s="9">
        <v>1500</v>
      </c>
      <c r="E29" s="9">
        <v>1.32</v>
      </c>
      <c r="F29" s="9" t="s">
        <v>14</v>
      </c>
      <c r="G29" s="9">
        <v>1.32</v>
      </c>
      <c r="H29" s="9">
        <f t="shared" si="0"/>
        <v>0</v>
      </c>
      <c r="I29" s="10">
        <f t="shared" si="1"/>
        <v>1</v>
      </c>
      <c r="J29" s="17">
        <f t="shared" si="2"/>
        <v>1980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29</v>
      </c>
      <c r="B30" s="29" t="s">
        <v>114</v>
      </c>
      <c r="C30" s="9">
        <v>53</v>
      </c>
      <c r="D30" s="9">
        <v>900</v>
      </c>
      <c r="E30" s="9">
        <v>7.41</v>
      </c>
      <c r="F30" s="9" t="s">
        <v>14</v>
      </c>
      <c r="G30" s="9">
        <v>7.41</v>
      </c>
      <c r="H30" s="9">
        <f t="shared" si="0"/>
        <v>0</v>
      </c>
      <c r="I30" s="10">
        <f t="shared" si="1"/>
        <v>1</v>
      </c>
      <c r="J30" s="17">
        <f t="shared" si="2"/>
        <v>6669</v>
      </c>
      <c r="K30" s="16"/>
      <c r="L30" s="17">
        <f t="shared" si="3"/>
        <v>0</v>
      </c>
      <c r="N30" s="51" t="s">
        <v>472</v>
      </c>
      <c r="O30" s="21">
        <f>SUM(O4:O29)</f>
        <v>0</v>
      </c>
    </row>
    <row r="31" spans="1:15" x14ac:dyDescent="0.25">
      <c r="A31" s="9" t="s">
        <v>29</v>
      </c>
      <c r="B31" s="29" t="s">
        <v>115</v>
      </c>
      <c r="C31" s="9">
        <v>55</v>
      </c>
      <c r="D31" s="9">
        <v>2000</v>
      </c>
      <c r="E31" s="9">
        <v>2.85</v>
      </c>
      <c r="F31" s="9" t="s">
        <v>14</v>
      </c>
      <c r="G31" s="9">
        <v>2.85</v>
      </c>
      <c r="H31" s="9">
        <f t="shared" si="0"/>
        <v>0</v>
      </c>
      <c r="I31" s="10">
        <f t="shared" si="1"/>
        <v>1</v>
      </c>
      <c r="J31" s="17">
        <f t="shared" si="2"/>
        <v>5700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116</v>
      </c>
      <c r="C32" s="9">
        <v>58</v>
      </c>
      <c r="D32" s="9">
        <v>225</v>
      </c>
      <c r="E32" s="9">
        <v>13.08</v>
      </c>
      <c r="F32" s="9" t="s">
        <v>14</v>
      </c>
      <c r="G32" s="9">
        <v>0</v>
      </c>
      <c r="H32" s="9">
        <f t="shared" si="0"/>
        <v>13.08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117</v>
      </c>
      <c r="C33" s="9">
        <v>61</v>
      </c>
      <c r="D33" s="9">
        <v>2000</v>
      </c>
      <c r="E33" s="9">
        <v>1.7729999999999999</v>
      </c>
      <c r="F33" s="9" t="s">
        <v>14</v>
      </c>
      <c r="G33" s="9">
        <v>0</v>
      </c>
      <c r="H33" s="9">
        <f t="shared" si="0"/>
        <v>1.7729999999999999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9</v>
      </c>
      <c r="B34" s="29" t="s">
        <v>120</v>
      </c>
      <c r="C34" s="9">
        <v>69</v>
      </c>
      <c r="D34" s="9">
        <v>7500</v>
      </c>
      <c r="E34" s="9">
        <v>0.55000000000000004</v>
      </c>
      <c r="F34" s="9" t="s">
        <v>16</v>
      </c>
      <c r="G34" s="9">
        <v>0</v>
      </c>
      <c r="H34" s="9">
        <f t="shared" si="0"/>
        <v>0.55000000000000004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9</v>
      </c>
      <c r="B35" s="29" t="s">
        <v>121</v>
      </c>
      <c r="C35" s="9">
        <v>73</v>
      </c>
      <c r="D35" s="9">
        <v>7500</v>
      </c>
      <c r="E35" s="9">
        <v>1.2</v>
      </c>
      <c r="F35" s="9" t="s">
        <v>16</v>
      </c>
      <c r="G35" s="9">
        <v>0</v>
      </c>
      <c r="H35" s="9">
        <f t="shared" si="0"/>
        <v>1.2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9</v>
      </c>
      <c r="B36" s="29" t="s">
        <v>122</v>
      </c>
      <c r="C36" s="9">
        <v>77</v>
      </c>
      <c r="D36" s="9">
        <v>7500</v>
      </c>
      <c r="E36" s="9">
        <v>0.17</v>
      </c>
      <c r="F36" s="9" t="s">
        <v>16</v>
      </c>
      <c r="G36" s="9">
        <v>0</v>
      </c>
      <c r="H36" s="9">
        <f t="shared" si="0"/>
        <v>0.17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123</v>
      </c>
      <c r="C37" s="9">
        <v>80</v>
      </c>
      <c r="D37" s="9">
        <v>7500</v>
      </c>
      <c r="E37" s="9">
        <v>0.15</v>
      </c>
      <c r="F37" s="9" t="s">
        <v>16</v>
      </c>
      <c r="G37" s="9">
        <v>0</v>
      </c>
      <c r="H37" s="9">
        <f t="shared" si="0"/>
        <v>0.15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66</v>
      </c>
      <c r="B38" s="29" t="s">
        <v>124</v>
      </c>
      <c r="C38" s="9">
        <v>84</v>
      </c>
      <c r="D38" s="9">
        <v>301.392</v>
      </c>
      <c r="E38" s="9">
        <v>49.88</v>
      </c>
      <c r="F38" s="9" t="s">
        <v>10</v>
      </c>
      <c r="G38" s="9">
        <v>0</v>
      </c>
      <c r="H38" s="9">
        <f t="shared" si="0"/>
        <v>49.88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66</v>
      </c>
      <c r="B39" s="29" t="s">
        <v>125</v>
      </c>
      <c r="C39" s="9">
        <v>85</v>
      </c>
      <c r="D39" s="9">
        <v>301.392</v>
      </c>
      <c r="E39" s="9">
        <v>132.66999999999999</v>
      </c>
      <c r="F39" s="9" t="s">
        <v>10</v>
      </c>
      <c r="G39" s="9">
        <v>0</v>
      </c>
      <c r="H39" s="9">
        <f t="shared" si="0"/>
        <v>132.66999999999999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66</v>
      </c>
      <c r="B40" s="29" t="s">
        <v>126</v>
      </c>
      <c r="C40" s="9">
        <v>86</v>
      </c>
      <c r="D40" s="9">
        <v>301.392</v>
      </c>
      <c r="E40" s="9">
        <v>12.33</v>
      </c>
      <c r="F40" s="9" t="s">
        <v>10</v>
      </c>
      <c r="G40" s="9">
        <v>0</v>
      </c>
      <c r="H40" s="9">
        <f t="shared" si="0"/>
        <v>12.33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66</v>
      </c>
      <c r="B41" s="29" t="s">
        <v>127</v>
      </c>
      <c r="C41" s="9">
        <v>87</v>
      </c>
      <c r="D41" s="9">
        <v>301.392</v>
      </c>
      <c r="E41" s="9">
        <v>16.88</v>
      </c>
      <c r="F41" s="9" t="s">
        <v>10</v>
      </c>
      <c r="G41" s="9">
        <v>0</v>
      </c>
      <c r="H41" s="9">
        <f t="shared" si="0"/>
        <v>16.88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128</v>
      </c>
      <c r="C42" s="9">
        <v>88</v>
      </c>
      <c r="D42" s="9">
        <v>2000</v>
      </c>
      <c r="E42" s="9">
        <v>3.5939999999999999</v>
      </c>
      <c r="F42" s="9" t="s">
        <v>14</v>
      </c>
      <c r="G42" s="9">
        <v>0</v>
      </c>
      <c r="H42" s="9">
        <f t="shared" si="0"/>
        <v>3.5939999999999999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129</v>
      </c>
      <c r="C43" s="9">
        <v>91</v>
      </c>
      <c r="D43" s="9">
        <v>225</v>
      </c>
      <c r="E43" s="9">
        <v>13.56</v>
      </c>
      <c r="F43" s="9" t="s">
        <v>14</v>
      </c>
      <c r="G43" s="9">
        <v>0</v>
      </c>
      <c r="H43" s="9">
        <f t="shared" si="0"/>
        <v>13.56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130</v>
      </c>
      <c r="C44" s="9">
        <v>92</v>
      </c>
      <c r="D44" s="9">
        <v>2000</v>
      </c>
      <c r="E44" s="9">
        <v>1.7729999999999999</v>
      </c>
      <c r="F44" s="9" t="s">
        <v>14</v>
      </c>
      <c r="G44" s="9">
        <v>0</v>
      </c>
      <c r="H44" s="9">
        <f t="shared" si="0"/>
        <v>1.7729999999999999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132</v>
      </c>
      <c r="C45" s="9">
        <v>97</v>
      </c>
      <c r="D45" s="9">
        <v>7500</v>
      </c>
      <c r="E45" s="9">
        <v>0.15</v>
      </c>
      <c r="F45" s="9" t="s">
        <v>16</v>
      </c>
      <c r="G45" s="9">
        <v>0</v>
      </c>
      <c r="H45" s="9">
        <f t="shared" si="0"/>
        <v>0.15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133</v>
      </c>
      <c r="C46" s="9">
        <v>100</v>
      </c>
      <c r="D46" s="9">
        <v>7500</v>
      </c>
      <c r="E46" s="9">
        <v>0.2</v>
      </c>
      <c r="F46" s="9" t="s">
        <v>16</v>
      </c>
      <c r="G46" s="9">
        <v>0</v>
      </c>
      <c r="H46" s="9">
        <f t="shared" si="0"/>
        <v>0.2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134</v>
      </c>
      <c r="C47" s="9">
        <v>103</v>
      </c>
      <c r="D47" s="9">
        <v>7500</v>
      </c>
      <c r="E47" s="9">
        <v>0.02</v>
      </c>
      <c r="F47" s="9" t="s">
        <v>16</v>
      </c>
      <c r="G47" s="9">
        <v>0</v>
      </c>
      <c r="H47" s="9">
        <f t="shared" si="0"/>
        <v>0.02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135</v>
      </c>
      <c r="C48" s="9">
        <v>106</v>
      </c>
      <c r="D48" s="9">
        <v>301.392</v>
      </c>
      <c r="E48" s="9">
        <v>8.1</v>
      </c>
      <c r="F48" s="9" t="s">
        <v>10</v>
      </c>
      <c r="G48" s="9">
        <v>0</v>
      </c>
      <c r="H48" s="9">
        <f t="shared" si="0"/>
        <v>8.1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136</v>
      </c>
      <c r="C49" s="9">
        <v>107</v>
      </c>
      <c r="D49" s="9">
        <v>301.392</v>
      </c>
      <c r="E49" s="9">
        <v>27.13</v>
      </c>
      <c r="F49" s="9" t="s">
        <v>10</v>
      </c>
      <c r="G49" s="9">
        <v>0</v>
      </c>
      <c r="H49" s="9">
        <f t="shared" si="0"/>
        <v>27.13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137</v>
      </c>
      <c r="C50" s="9">
        <v>108</v>
      </c>
      <c r="D50" s="9">
        <v>301.392</v>
      </c>
      <c r="E50" s="9">
        <v>2.75</v>
      </c>
      <c r="F50" s="9" t="s">
        <v>10</v>
      </c>
      <c r="G50" s="9">
        <v>0</v>
      </c>
      <c r="H50" s="9">
        <f t="shared" si="0"/>
        <v>2.75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138</v>
      </c>
      <c r="C51" s="9">
        <v>109</v>
      </c>
      <c r="D51" s="9">
        <v>2000</v>
      </c>
      <c r="E51" s="9">
        <v>0.61</v>
      </c>
      <c r="F51" s="9" t="s">
        <v>14</v>
      </c>
      <c r="G51" s="9">
        <v>0</v>
      </c>
      <c r="H51" s="9">
        <f t="shared" si="0"/>
        <v>0.61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139</v>
      </c>
      <c r="C52" s="9">
        <v>112</v>
      </c>
      <c r="D52" s="9">
        <v>225</v>
      </c>
      <c r="E52" s="9">
        <v>2.8319999999999999</v>
      </c>
      <c r="F52" s="9" t="s">
        <v>14</v>
      </c>
      <c r="G52" s="9">
        <v>0</v>
      </c>
      <c r="H52" s="9">
        <f t="shared" si="0"/>
        <v>2.8319999999999999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140</v>
      </c>
      <c r="C53" s="9">
        <v>116</v>
      </c>
      <c r="D53" s="9">
        <v>50</v>
      </c>
      <c r="E53" s="9">
        <v>43</v>
      </c>
      <c r="F53" s="9" t="s">
        <v>13</v>
      </c>
      <c r="G53" s="9">
        <v>0</v>
      </c>
      <c r="H53" s="9">
        <f t="shared" si="0"/>
        <v>43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349</v>
      </c>
      <c r="C54" s="9">
        <v>119</v>
      </c>
      <c r="D54" s="9">
        <v>800</v>
      </c>
      <c r="E54" s="9">
        <v>7.3330000000000002</v>
      </c>
      <c r="F54" s="9" t="s">
        <v>14</v>
      </c>
      <c r="G54" s="9">
        <v>7.33</v>
      </c>
      <c r="H54" s="9">
        <f t="shared" si="0"/>
        <v>3.0000000000001137E-3</v>
      </c>
      <c r="I54" s="10">
        <f t="shared" si="1"/>
        <v>0.99959089049502248</v>
      </c>
      <c r="J54" s="17">
        <f t="shared" si="2"/>
        <v>5864</v>
      </c>
      <c r="K54" s="16"/>
      <c r="L54" s="17">
        <f t="shared" si="3"/>
        <v>0</v>
      </c>
    </row>
    <row r="55" spans="1:12" x14ac:dyDescent="0.25">
      <c r="A55" s="9" t="s">
        <v>30</v>
      </c>
      <c r="B55" s="29" t="s">
        <v>214</v>
      </c>
      <c r="C55" s="9">
        <v>277</v>
      </c>
      <c r="D55" s="9">
        <v>34</v>
      </c>
      <c r="E55" s="9">
        <v>76.528999999999996</v>
      </c>
      <c r="F55" s="9" t="s">
        <v>31</v>
      </c>
      <c r="G55" s="9">
        <v>0</v>
      </c>
      <c r="H55" s="9">
        <f t="shared" si="0"/>
        <v>76.528999999999996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30</v>
      </c>
      <c r="B56" s="29" t="s">
        <v>215</v>
      </c>
      <c r="C56" s="9">
        <v>278</v>
      </c>
      <c r="D56" s="9">
        <v>77</v>
      </c>
      <c r="E56" s="9">
        <v>29.302600000000002</v>
      </c>
      <c r="F56" s="9" t="s">
        <v>31</v>
      </c>
      <c r="G56" s="9">
        <v>29.3</v>
      </c>
      <c r="H56" s="9">
        <f t="shared" si="0"/>
        <v>2.6000000000010459E-3</v>
      </c>
      <c r="I56" s="10">
        <f t="shared" si="1"/>
        <v>0.99991127067222696</v>
      </c>
      <c r="J56" s="17">
        <f t="shared" si="2"/>
        <v>2256.1</v>
      </c>
      <c r="K56" s="16"/>
      <c r="L56" s="17">
        <f t="shared" si="3"/>
        <v>0</v>
      </c>
    </row>
    <row r="57" spans="1:12" x14ac:dyDescent="0.25">
      <c r="A57" s="9" t="s">
        <v>30</v>
      </c>
      <c r="B57" s="29" t="s">
        <v>216</v>
      </c>
      <c r="C57" s="9">
        <v>279</v>
      </c>
      <c r="D57" s="9">
        <v>23</v>
      </c>
      <c r="E57" s="9">
        <v>66</v>
      </c>
      <c r="F57" s="9" t="s">
        <v>23</v>
      </c>
      <c r="G57" s="9">
        <v>0</v>
      </c>
      <c r="H57" s="9">
        <f t="shared" si="0"/>
        <v>66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30</v>
      </c>
      <c r="B58" s="29" t="s">
        <v>217</v>
      </c>
      <c r="C58" s="9">
        <v>280</v>
      </c>
      <c r="D58" s="9">
        <v>151</v>
      </c>
      <c r="E58" s="9">
        <v>17.375499999999999</v>
      </c>
      <c r="F58" s="9" t="s">
        <v>31</v>
      </c>
      <c r="G58" s="9">
        <v>0</v>
      </c>
      <c r="H58" s="9">
        <f t="shared" si="0"/>
        <v>17.375499999999999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21</v>
      </c>
      <c r="B59" s="29" t="s">
        <v>219</v>
      </c>
      <c r="C59" s="9">
        <v>283</v>
      </c>
      <c r="D59" s="9">
        <v>400</v>
      </c>
      <c r="E59" s="9">
        <v>1</v>
      </c>
      <c r="F59" s="9" t="s">
        <v>12</v>
      </c>
      <c r="G59" s="9">
        <v>0</v>
      </c>
      <c r="H59" s="9">
        <f t="shared" si="0"/>
        <v>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469</v>
      </c>
      <c r="C60" s="9">
        <v>310</v>
      </c>
      <c r="D60" s="9">
        <v>7500</v>
      </c>
      <c r="E60" s="9">
        <v>0.71</v>
      </c>
      <c r="F60" s="9" t="s">
        <v>12</v>
      </c>
      <c r="G60" s="9">
        <v>0</v>
      </c>
      <c r="H60" s="9">
        <f t="shared" si="0"/>
        <v>0.71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371</v>
      </c>
      <c r="C61" s="9">
        <v>508</v>
      </c>
      <c r="D61" s="9">
        <v>322.92</v>
      </c>
      <c r="E61" s="9">
        <v>46.573</v>
      </c>
      <c r="F61" s="9" t="s">
        <v>10</v>
      </c>
      <c r="G61" s="9">
        <v>0</v>
      </c>
      <c r="H61" s="9">
        <f t="shared" si="0"/>
        <v>46.573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372</v>
      </c>
      <c r="C62" s="9">
        <v>509</v>
      </c>
      <c r="D62" s="9">
        <v>322.92</v>
      </c>
      <c r="E62" s="9">
        <v>20.55</v>
      </c>
      <c r="F62" s="9" t="s">
        <v>10</v>
      </c>
      <c r="G62" s="9">
        <v>0</v>
      </c>
      <c r="H62" s="9">
        <f t="shared" si="0"/>
        <v>20.55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L63" s="13">
        <f>SUM(L4:L62)</f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3:O73"/>
  <sheetViews>
    <sheetView topLeftCell="A48" zoomScale="85" zoomScaleNormal="85" workbookViewId="0">
      <pane xSplit="2" topLeftCell="C1" activePane="topRight" state="frozen"/>
      <selection activeCell="A13" sqref="A13"/>
      <selection pane="topRight" activeCell="L4" sqref="A4:L72"/>
    </sheetView>
  </sheetViews>
  <sheetFormatPr defaultRowHeight="15" x14ac:dyDescent="0.25"/>
  <cols>
    <col min="1" max="1" width="29" bestFit="1" customWidth="1"/>
    <col min="2" max="2" width="4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1" si="0">E5-G5</f>
        <v>0</v>
      </c>
      <c r="I5" s="10">
        <f t="shared" ref="I5:I71" si="1">G5/E5</f>
        <v>1</v>
      </c>
      <c r="J5" s="17">
        <f t="shared" ref="J5:J28" si="2">D5*G5</f>
        <v>4000</v>
      </c>
      <c r="K5" s="16"/>
      <c r="L5" s="17">
        <f t="shared" ref="L5:L28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SUMIF($A$4:$A$1502,"LEGENDRY LANDSCAPE",$L$4:$L$1502)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30.16</v>
      </c>
      <c r="F10" s="9" t="s">
        <v>14</v>
      </c>
      <c r="G10" s="9">
        <v>30.16</v>
      </c>
      <c r="H10" s="9">
        <f t="shared" si="0"/>
        <v>0</v>
      </c>
      <c r="I10" s="10">
        <f t="shared" si="1"/>
        <v>1</v>
      </c>
      <c r="J10" s="17">
        <f t="shared" si="2"/>
        <v>4256.1792000000005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68.67</v>
      </c>
      <c r="F11" s="9" t="s">
        <v>10</v>
      </c>
      <c r="G11" s="9">
        <v>68.67</v>
      </c>
      <c r="H11" s="9">
        <f t="shared" si="0"/>
        <v>0</v>
      </c>
      <c r="I11" s="10">
        <f t="shared" si="1"/>
        <v>1</v>
      </c>
      <c r="J11" s="17">
        <f t="shared" si="2"/>
        <v>1510.74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3.351</v>
      </c>
      <c r="F13" s="9" t="s">
        <v>14</v>
      </c>
      <c r="G13" s="9">
        <v>3.35</v>
      </c>
      <c r="H13" s="9">
        <f t="shared" si="0"/>
        <v>9.9999999999988987E-4</v>
      </c>
      <c r="I13" s="10">
        <f t="shared" si="1"/>
        <v>0.99970158161742761</v>
      </c>
      <c r="J13" s="17">
        <f t="shared" si="2"/>
        <v>3350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2.6680000000000001</v>
      </c>
      <c r="F14" s="9" t="s">
        <v>14</v>
      </c>
      <c r="G14" s="9">
        <v>2.67</v>
      </c>
      <c r="H14" s="9">
        <f t="shared" si="0"/>
        <v>-1.9999999999997797E-3</v>
      </c>
      <c r="I14" s="10">
        <f t="shared" si="1"/>
        <v>1.0007496251874062</v>
      </c>
      <c r="J14" s="17">
        <f t="shared" si="2"/>
        <v>2670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6.867</v>
      </c>
      <c r="F15" s="9" t="s">
        <v>14</v>
      </c>
      <c r="G15" s="9">
        <v>4.8099999999999996</v>
      </c>
      <c r="H15" s="9">
        <f t="shared" si="0"/>
        <v>2.0570000000000004</v>
      </c>
      <c r="I15" s="10">
        <f t="shared" si="1"/>
        <v>0.70045143439638846</v>
      </c>
      <c r="J15" s="17">
        <f t="shared" si="2"/>
        <v>4810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0.27</v>
      </c>
      <c r="F16" s="9" t="s">
        <v>16</v>
      </c>
      <c r="G16" s="9">
        <v>0.27</v>
      </c>
      <c r="H16" s="9">
        <f t="shared" si="0"/>
        <v>0</v>
      </c>
      <c r="I16" s="10">
        <f t="shared" si="1"/>
        <v>1</v>
      </c>
      <c r="J16" s="17">
        <f t="shared" si="2"/>
        <v>2025.0000000000002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0.42</v>
      </c>
      <c r="F17" s="9" t="s">
        <v>16</v>
      </c>
      <c r="G17" s="9">
        <v>0.42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0.53</v>
      </c>
      <c r="F18" s="9" t="s">
        <v>16</v>
      </c>
      <c r="G18" s="9">
        <v>0.53</v>
      </c>
      <c r="H18" s="9">
        <f t="shared" si="0"/>
        <v>0</v>
      </c>
      <c r="I18" s="10">
        <f t="shared" si="1"/>
        <v>1</v>
      </c>
      <c r="J18" s="17">
        <f t="shared" si="2"/>
        <v>3975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0.49</v>
      </c>
      <c r="F19" s="9" t="s">
        <v>16</v>
      </c>
      <c r="G19" s="9">
        <v>0.49</v>
      </c>
      <c r="H19" s="9">
        <f t="shared" si="0"/>
        <v>0</v>
      </c>
      <c r="I19" s="10">
        <f t="shared" si="1"/>
        <v>1</v>
      </c>
      <c r="J19" s="17">
        <f t="shared" si="2"/>
        <v>3675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1.2</v>
      </c>
      <c r="F20" s="9" t="s">
        <v>16</v>
      </c>
      <c r="G20" s="9">
        <v>1.2</v>
      </c>
      <c r="H20" s="9">
        <f t="shared" si="0"/>
        <v>0</v>
      </c>
      <c r="I20" s="10">
        <f t="shared" si="1"/>
        <v>1</v>
      </c>
      <c r="J20" s="17">
        <f t="shared" si="2"/>
        <v>9000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0.18</v>
      </c>
      <c r="F21" s="9" t="s">
        <v>16</v>
      </c>
      <c r="G21" s="9">
        <v>0.18</v>
      </c>
      <c r="H21" s="9">
        <f t="shared" si="0"/>
        <v>0</v>
      </c>
      <c r="I21" s="10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9</v>
      </c>
      <c r="B22" s="29" t="s">
        <v>104</v>
      </c>
      <c r="C22" s="9">
        <v>35</v>
      </c>
      <c r="D22" s="9">
        <v>7500</v>
      </c>
      <c r="E22" s="9">
        <v>0.13</v>
      </c>
      <c r="F22" s="9" t="s">
        <v>16</v>
      </c>
      <c r="G22" s="9">
        <v>0</v>
      </c>
      <c r="H22" s="9">
        <f t="shared" si="0"/>
        <v>0.13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66</v>
      </c>
      <c r="B23" s="29" t="s">
        <v>105</v>
      </c>
      <c r="C23" s="9">
        <v>41</v>
      </c>
      <c r="D23" s="9">
        <v>301.392</v>
      </c>
      <c r="E23" s="9">
        <v>26.48</v>
      </c>
      <c r="F23" s="9" t="s">
        <v>10</v>
      </c>
      <c r="G23" s="9">
        <v>26.48</v>
      </c>
      <c r="H23" s="9">
        <f t="shared" si="0"/>
        <v>0</v>
      </c>
      <c r="I23" s="10">
        <f t="shared" si="1"/>
        <v>1</v>
      </c>
      <c r="J23" s="17">
        <f t="shared" si="2"/>
        <v>7980.8601600000002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66</v>
      </c>
      <c r="B24" s="29" t="s">
        <v>106</v>
      </c>
      <c r="C24" s="9">
        <v>42</v>
      </c>
      <c r="D24" s="9">
        <v>301.392</v>
      </c>
      <c r="E24" s="9">
        <v>25.77</v>
      </c>
      <c r="F24" s="9" t="s">
        <v>10</v>
      </c>
      <c r="G24" s="9">
        <v>25.77</v>
      </c>
      <c r="H24" s="9">
        <f t="shared" si="0"/>
        <v>0</v>
      </c>
      <c r="I24" s="10">
        <f t="shared" si="1"/>
        <v>1</v>
      </c>
      <c r="J24" s="17">
        <f t="shared" si="2"/>
        <v>7766.8718399999998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66</v>
      </c>
      <c r="B25" s="29" t="s">
        <v>107</v>
      </c>
      <c r="C25" s="9">
        <v>43</v>
      </c>
      <c r="D25" s="9">
        <v>301.392</v>
      </c>
      <c r="E25" s="9">
        <v>54.72</v>
      </c>
      <c r="F25" s="9" t="s">
        <v>10</v>
      </c>
      <c r="G25" s="9">
        <v>54.72</v>
      </c>
      <c r="H25" s="9">
        <f t="shared" si="0"/>
        <v>0</v>
      </c>
      <c r="I25" s="10">
        <f t="shared" si="1"/>
        <v>1</v>
      </c>
      <c r="J25" s="17">
        <f t="shared" si="2"/>
        <v>16492.170239999999</v>
      </c>
      <c r="K25" s="16"/>
      <c r="L25" s="17">
        <f t="shared" si="3"/>
        <v>0</v>
      </c>
      <c r="N25" s="17" t="s">
        <v>42</v>
      </c>
      <c r="O25" s="17">
        <f>SUMIF($A$4:$A$1502,"YELLAPPA C",$L$4:$L$1502)</f>
        <v>41006.276063999991</v>
      </c>
    </row>
    <row r="26" spans="1:15" x14ac:dyDescent="0.25">
      <c r="A26" s="9" t="s">
        <v>66</v>
      </c>
      <c r="B26" s="29" t="s">
        <v>108</v>
      </c>
      <c r="C26" s="9">
        <v>44</v>
      </c>
      <c r="D26" s="9">
        <v>301.392</v>
      </c>
      <c r="E26" s="9">
        <v>45.3</v>
      </c>
      <c r="F26" s="9" t="s">
        <v>10</v>
      </c>
      <c r="G26" s="9">
        <v>45.3</v>
      </c>
      <c r="H26" s="9">
        <f t="shared" si="0"/>
        <v>0</v>
      </c>
      <c r="I26" s="10">
        <f t="shared" si="1"/>
        <v>1</v>
      </c>
      <c r="J26" s="17">
        <f t="shared" si="2"/>
        <v>13653.057599999998</v>
      </c>
      <c r="K26" s="16"/>
      <c r="L26" s="17">
        <f t="shared" si="3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66</v>
      </c>
      <c r="B27" s="29" t="s">
        <v>109</v>
      </c>
      <c r="C27" s="9">
        <v>45</v>
      </c>
      <c r="D27" s="9">
        <v>322.92</v>
      </c>
      <c r="E27" s="9">
        <v>129.11000000000001</v>
      </c>
      <c r="F27" s="9" t="s">
        <v>10</v>
      </c>
      <c r="G27" s="9">
        <v>129.11000000000001</v>
      </c>
      <c r="H27" s="9">
        <f t="shared" si="0"/>
        <v>0</v>
      </c>
      <c r="I27" s="10">
        <f t="shared" si="1"/>
        <v>1</v>
      </c>
      <c r="J27" s="17">
        <f t="shared" si="2"/>
        <v>41692.201200000003</v>
      </c>
      <c r="K27" s="16"/>
      <c r="L27" s="17">
        <f t="shared" si="3"/>
        <v>0</v>
      </c>
      <c r="N27" s="17" t="s">
        <v>40</v>
      </c>
      <c r="O27" s="17">
        <f>SUMIF($A$4:$A$1502,"KOUSHIK MANDAL",$L$4:$L$1502)</f>
        <v>0</v>
      </c>
    </row>
    <row r="28" spans="1:15" x14ac:dyDescent="0.25">
      <c r="A28" s="9" t="s">
        <v>66</v>
      </c>
      <c r="B28" s="29" t="s">
        <v>110</v>
      </c>
      <c r="C28" s="9">
        <v>46</v>
      </c>
      <c r="D28" s="9">
        <v>322.92</v>
      </c>
      <c r="E28" s="9">
        <v>12.27</v>
      </c>
      <c r="F28" s="9" t="s">
        <v>10</v>
      </c>
      <c r="G28" s="9">
        <v>12.27</v>
      </c>
      <c r="H28" s="9">
        <f t="shared" si="0"/>
        <v>0</v>
      </c>
      <c r="I28" s="10">
        <f t="shared" si="1"/>
        <v>1</v>
      </c>
      <c r="J28" s="17">
        <f t="shared" si="2"/>
        <v>3962.2284</v>
      </c>
      <c r="K28" s="16"/>
      <c r="L28" s="17">
        <f t="shared" si="3"/>
        <v>0</v>
      </c>
      <c r="N28" s="17" t="s">
        <v>34</v>
      </c>
      <c r="O28" s="17">
        <f>SUMIF($A$4:$A$1502,"SHEKAR T",$L$4:$L$1502)</f>
        <v>0</v>
      </c>
    </row>
    <row r="29" spans="1:15" x14ac:dyDescent="0.25">
      <c r="A29" s="9" t="s">
        <v>66</v>
      </c>
      <c r="B29" s="29" t="s">
        <v>111</v>
      </c>
      <c r="C29" s="9">
        <v>47</v>
      </c>
      <c r="D29" s="9">
        <v>322.92</v>
      </c>
      <c r="E29" s="9">
        <v>15.17</v>
      </c>
      <c r="F29" s="9" t="s">
        <v>10</v>
      </c>
      <c r="G29" s="9">
        <f>E29</f>
        <v>15.17</v>
      </c>
      <c r="H29" s="9">
        <f t="shared" si="0"/>
        <v>0</v>
      </c>
      <c r="I29" s="10">
        <f t="shared" si="1"/>
        <v>1</v>
      </c>
      <c r="J29" s="17">
        <f t="shared" ref="J29" si="4">D29*G29</f>
        <v>4898.6963999999998</v>
      </c>
      <c r="K29" s="16"/>
      <c r="L29" s="17">
        <f t="shared" ref="L29" si="5">D29*E29*K29</f>
        <v>0</v>
      </c>
      <c r="N29" s="17" t="s">
        <v>37</v>
      </c>
      <c r="O29" s="17">
        <f>SUMIF($A$4:$A$1502,"MORSELIM KHAN",$L$4:$L$1502)</f>
        <v>0</v>
      </c>
    </row>
    <row r="30" spans="1:15" ht="15.75" x14ac:dyDescent="0.25">
      <c r="A30" s="9" t="s">
        <v>29</v>
      </c>
      <c r="B30" s="29" t="s">
        <v>112</v>
      </c>
      <c r="C30" s="9">
        <v>50</v>
      </c>
      <c r="D30" s="9">
        <v>225</v>
      </c>
      <c r="E30" s="9">
        <v>9.08</v>
      </c>
      <c r="F30" s="9" t="s">
        <v>14</v>
      </c>
      <c r="G30" s="9">
        <v>9.08</v>
      </c>
      <c r="H30" s="9">
        <f t="shared" si="0"/>
        <v>0</v>
      </c>
      <c r="I30" s="10">
        <f t="shared" si="1"/>
        <v>1</v>
      </c>
      <c r="J30" s="17">
        <f t="shared" ref="J30:J72" si="6">D30*G30</f>
        <v>2043</v>
      </c>
      <c r="K30" s="16"/>
      <c r="L30" s="17">
        <f t="shared" ref="L30:L72" si="7">D30*E30*K30</f>
        <v>0</v>
      </c>
      <c r="N30" s="51" t="s">
        <v>472</v>
      </c>
      <c r="O30" s="21">
        <f>SUM(O4:O29)</f>
        <v>41006.276063999991</v>
      </c>
    </row>
    <row r="31" spans="1:15" x14ac:dyDescent="0.25">
      <c r="A31" s="9" t="s">
        <v>29</v>
      </c>
      <c r="B31" s="29" t="s">
        <v>113</v>
      </c>
      <c r="C31" s="9">
        <v>51</v>
      </c>
      <c r="D31" s="9">
        <v>1500</v>
      </c>
      <c r="E31" s="9">
        <v>1.7</v>
      </c>
      <c r="F31" s="9" t="s">
        <v>14</v>
      </c>
      <c r="G31" s="9">
        <v>1.7</v>
      </c>
      <c r="H31" s="9">
        <f t="shared" si="0"/>
        <v>0</v>
      </c>
      <c r="I31" s="10">
        <f t="shared" si="1"/>
        <v>1</v>
      </c>
      <c r="J31" s="17">
        <f t="shared" si="6"/>
        <v>2550</v>
      </c>
      <c r="K31" s="16"/>
      <c r="L31" s="17">
        <f t="shared" si="7"/>
        <v>0</v>
      </c>
    </row>
    <row r="32" spans="1:15" x14ac:dyDescent="0.25">
      <c r="A32" s="9" t="s">
        <v>29</v>
      </c>
      <c r="B32" s="29" t="s">
        <v>114</v>
      </c>
      <c r="C32" s="9">
        <v>53</v>
      </c>
      <c r="D32" s="9">
        <v>900</v>
      </c>
      <c r="E32" s="9">
        <v>4</v>
      </c>
      <c r="F32" s="9" t="s">
        <v>14</v>
      </c>
      <c r="G32" s="9">
        <v>4</v>
      </c>
      <c r="H32" s="9">
        <f t="shared" si="0"/>
        <v>0</v>
      </c>
      <c r="I32" s="10">
        <f t="shared" si="1"/>
        <v>1</v>
      </c>
      <c r="J32" s="17">
        <f t="shared" si="6"/>
        <v>3600</v>
      </c>
      <c r="K32" s="16"/>
      <c r="L32" s="17">
        <f t="shared" si="7"/>
        <v>0</v>
      </c>
    </row>
    <row r="33" spans="1:12" x14ac:dyDescent="0.25">
      <c r="A33" s="9" t="s">
        <v>29</v>
      </c>
      <c r="B33" s="29" t="s">
        <v>115</v>
      </c>
      <c r="C33" s="9">
        <v>55</v>
      </c>
      <c r="D33" s="9">
        <v>2000</v>
      </c>
      <c r="E33" s="9">
        <v>3.26</v>
      </c>
      <c r="F33" s="9" t="s">
        <v>14</v>
      </c>
      <c r="G33" s="9">
        <v>3.26</v>
      </c>
      <c r="H33" s="9">
        <f t="shared" si="0"/>
        <v>0</v>
      </c>
      <c r="I33" s="10">
        <f t="shared" si="1"/>
        <v>1</v>
      </c>
      <c r="J33" s="17">
        <f t="shared" si="6"/>
        <v>6520</v>
      </c>
      <c r="K33" s="16"/>
      <c r="L33" s="17">
        <f t="shared" si="7"/>
        <v>0</v>
      </c>
    </row>
    <row r="34" spans="1:12" x14ac:dyDescent="0.25">
      <c r="A34" s="9" t="s">
        <v>29</v>
      </c>
      <c r="B34" s="29" t="s">
        <v>116</v>
      </c>
      <c r="C34" s="9">
        <v>58</v>
      </c>
      <c r="D34" s="9">
        <v>225</v>
      </c>
      <c r="E34" s="9">
        <v>15.33</v>
      </c>
      <c r="F34" s="9" t="s">
        <v>14</v>
      </c>
      <c r="G34" s="9">
        <v>15.33</v>
      </c>
      <c r="H34" s="9">
        <f t="shared" si="0"/>
        <v>0</v>
      </c>
      <c r="I34" s="10">
        <f t="shared" si="1"/>
        <v>1</v>
      </c>
      <c r="J34" s="17">
        <f t="shared" si="6"/>
        <v>3449.25</v>
      </c>
      <c r="K34" s="16"/>
      <c r="L34" s="17">
        <f t="shared" si="7"/>
        <v>0</v>
      </c>
    </row>
    <row r="35" spans="1:12" x14ac:dyDescent="0.25">
      <c r="A35" s="9" t="s">
        <v>29</v>
      </c>
      <c r="B35" s="29" t="s">
        <v>117</v>
      </c>
      <c r="C35" s="9">
        <v>61</v>
      </c>
      <c r="D35" s="9">
        <v>2000</v>
      </c>
      <c r="E35" s="9">
        <v>1.57</v>
      </c>
      <c r="F35" s="9" t="s">
        <v>14</v>
      </c>
      <c r="G35" s="9">
        <v>1.57</v>
      </c>
      <c r="H35" s="9">
        <f t="shared" si="0"/>
        <v>0</v>
      </c>
      <c r="I35" s="10">
        <f t="shared" si="1"/>
        <v>1</v>
      </c>
      <c r="J35" s="17">
        <f t="shared" si="6"/>
        <v>3140</v>
      </c>
      <c r="K35" s="16"/>
      <c r="L35" s="17">
        <f t="shared" si="7"/>
        <v>0</v>
      </c>
    </row>
    <row r="36" spans="1:12" x14ac:dyDescent="0.25">
      <c r="A36" s="9" t="s">
        <v>18</v>
      </c>
      <c r="B36" s="29" t="s">
        <v>119</v>
      </c>
      <c r="C36" s="9">
        <v>68</v>
      </c>
      <c r="D36" s="9">
        <v>2000</v>
      </c>
      <c r="E36" s="9">
        <v>1</v>
      </c>
      <c r="F36" s="9" t="s">
        <v>12</v>
      </c>
      <c r="G36" s="9">
        <v>1</v>
      </c>
      <c r="H36" s="9">
        <f t="shared" si="0"/>
        <v>0</v>
      </c>
      <c r="I36" s="10">
        <f t="shared" si="1"/>
        <v>1</v>
      </c>
      <c r="J36" s="17">
        <f t="shared" si="6"/>
        <v>2000</v>
      </c>
      <c r="K36" s="16"/>
      <c r="L36" s="17">
        <f t="shared" si="7"/>
        <v>0</v>
      </c>
    </row>
    <row r="37" spans="1:12" x14ac:dyDescent="0.25">
      <c r="A37" s="9" t="s">
        <v>9</v>
      </c>
      <c r="B37" s="29" t="s">
        <v>120</v>
      </c>
      <c r="C37" s="9">
        <v>69</v>
      </c>
      <c r="D37" s="9">
        <v>7500</v>
      </c>
      <c r="E37" s="9">
        <v>0.47</v>
      </c>
      <c r="F37" s="9" t="s">
        <v>16</v>
      </c>
      <c r="G37" s="9">
        <f>E37</f>
        <v>0.47</v>
      </c>
      <c r="H37" s="9">
        <f t="shared" si="0"/>
        <v>0</v>
      </c>
      <c r="I37" s="10">
        <f t="shared" si="1"/>
        <v>1</v>
      </c>
      <c r="J37" s="17">
        <f t="shared" si="6"/>
        <v>3525</v>
      </c>
      <c r="K37" s="16"/>
      <c r="L37" s="17">
        <f t="shared" si="7"/>
        <v>0</v>
      </c>
    </row>
    <row r="38" spans="1:12" x14ac:dyDescent="0.25">
      <c r="A38" s="9" t="s">
        <v>9</v>
      </c>
      <c r="B38" s="29" t="s">
        <v>121</v>
      </c>
      <c r="C38" s="9">
        <v>73</v>
      </c>
      <c r="D38" s="9">
        <v>7500</v>
      </c>
      <c r="E38" s="9">
        <v>0.88</v>
      </c>
      <c r="F38" s="9" t="s">
        <v>16</v>
      </c>
      <c r="G38" s="9">
        <f>E38</f>
        <v>0.88</v>
      </c>
      <c r="H38" s="9">
        <f t="shared" si="0"/>
        <v>0</v>
      </c>
      <c r="I38" s="10">
        <f t="shared" si="1"/>
        <v>1</v>
      </c>
      <c r="J38" s="17">
        <f t="shared" si="6"/>
        <v>6600</v>
      </c>
      <c r="K38" s="16"/>
      <c r="L38" s="17">
        <f t="shared" si="7"/>
        <v>0</v>
      </c>
    </row>
    <row r="39" spans="1:12" x14ac:dyDescent="0.25">
      <c r="A39" s="9" t="s">
        <v>9</v>
      </c>
      <c r="B39" s="29" t="s">
        <v>122</v>
      </c>
      <c r="C39" s="9">
        <v>77</v>
      </c>
      <c r="D39" s="9">
        <v>7500</v>
      </c>
      <c r="E39" s="9">
        <v>0.18</v>
      </c>
      <c r="F39" s="9" t="s">
        <v>16</v>
      </c>
      <c r="G39" s="9">
        <v>0.14000000000000001</v>
      </c>
      <c r="H39" s="9">
        <f t="shared" si="0"/>
        <v>3.999999999999998E-2</v>
      </c>
      <c r="I39" s="10">
        <f t="shared" si="1"/>
        <v>0.7777777777777779</v>
      </c>
      <c r="J39" s="17">
        <f t="shared" si="6"/>
        <v>1050</v>
      </c>
      <c r="K39" s="16"/>
      <c r="L39" s="17">
        <f t="shared" si="7"/>
        <v>0</v>
      </c>
    </row>
    <row r="40" spans="1:12" x14ac:dyDescent="0.25">
      <c r="A40" s="9" t="s">
        <v>9</v>
      </c>
      <c r="B40" s="29" t="s">
        <v>123</v>
      </c>
      <c r="C40" s="9">
        <v>80</v>
      </c>
      <c r="D40" s="9">
        <v>7500</v>
      </c>
      <c r="E40" s="9">
        <v>0.15</v>
      </c>
      <c r="F40" s="9" t="s">
        <v>16</v>
      </c>
      <c r="G40" s="9">
        <v>0</v>
      </c>
      <c r="H40" s="9">
        <f t="shared" si="0"/>
        <v>0.15</v>
      </c>
      <c r="I40" s="10">
        <f t="shared" si="1"/>
        <v>0</v>
      </c>
      <c r="J40" s="17">
        <f t="shared" si="6"/>
        <v>0</v>
      </c>
      <c r="K40" s="16"/>
      <c r="L40" s="17">
        <f t="shared" si="7"/>
        <v>0</v>
      </c>
    </row>
    <row r="41" spans="1:12" x14ac:dyDescent="0.25">
      <c r="A41" s="9" t="s">
        <v>66</v>
      </c>
      <c r="B41" s="29" t="s">
        <v>124</v>
      </c>
      <c r="C41" s="9">
        <v>84</v>
      </c>
      <c r="D41" s="9">
        <v>322.92</v>
      </c>
      <c r="E41" s="9">
        <v>39.24</v>
      </c>
      <c r="F41" s="9" t="s">
        <v>10</v>
      </c>
      <c r="G41" s="9">
        <v>39.24</v>
      </c>
      <c r="H41" s="9">
        <f t="shared" si="0"/>
        <v>0</v>
      </c>
      <c r="I41" s="10">
        <f t="shared" si="1"/>
        <v>1</v>
      </c>
      <c r="J41" s="17">
        <f t="shared" si="6"/>
        <v>12671.380800000001</v>
      </c>
      <c r="K41" s="16"/>
      <c r="L41" s="17">
        <f t="shared" si="7"/>
        <v>0</v>
      </c>
    </row>
    <row r="42" spans="1:12" x14ac:dyDescent="0.25">
      <c r="A42" s="9" t="s">
        <v>66</v>
      </c>
      <c r="B42" s="29" t="s">
        <v>125</v>
      </c>
      <c r="C42" s="9">
        <v>85</v>
      </c>
      <c r="D42" s="9">
        <v>322.92</v>
      </c>
      <c r="E42" s="9">
        <v>129.97</v>
      </c>
      <c r="F42" s="9" t="s">
        <v>10</v>
      </c>
      <c r="G42" s="9">
        <v>129.97</v>
      </c>
      <c r="H42" s="9">
        <f t="shared" si="0"/>
        <v>0</v>
      </c>
      <c r="I42" s="10">
        <f t="shared" si="1"/>
        <v>1</v>
      </c>
      <c r="J42" s="17">
        <f t="shared" si="6"/>
        <v>41969.912400000001</v>
      </c>
      <c r="K42" s="16"/>
      <c r="L42" s="17">
        <f t="shared" si="7"/>
        <v>0</v>
      </c>
    </row>
    <row r="43" spans="1:12" x14ac:dyDescent="0.25">
      <c r="A43" s="9" t="s">
        <v>66</v>
      </c>
      <c r="B43" s="29" t="s">
        <v>126</v>
      </c>
      <c r="C43" s="9">
        <v>86</v>
      </c>
      <c r="D43" s="9">
        <v>322.92</v>
      </c>
      <c r="E43" s="9">
        <v>12.27</v>
      </c>
      <c r="F43" s="9" t="s">
        <v>10</v>
      </c>
      <c r="G43" s="9">
        <v>12.27</v>
      </c>
      <c r="H43" s="9">
        <f t="shared" si="0"/>
        <v>0</v>
      </c>
      <c r="I43" s="10">
        <f t="shared" si="1"/>
        <v>1</v>
      </c>
      <c r="J43" s="17">
        <f t="shared" si="6"/>
        <v>3962.2284</v>
      </c>
      <c r="K43" s="16"/>
      <c r="L43" s="17">
        <f t="shared" si="7"/>
        <v>0</v>
      </c>
    </row>
    <row r="44" spans="1:12" x14ac:dyDescent="0.25">
      <c r="A44" s="9" t="s">
        <v>66</v>
      </c>
      <c r="B44" s="29" t="s">
        <v>127</v>
      </c>
      <c r="C44" s="9">
        <v>87</v>
      </c>
      <c r="D44" s="9">
        <v>322.92</v>
      </c>
      <c r="E44" s="9">
        <v>16.190000000000001</v>
      </c>
      <c r="F44" s="9" t="s">
        <v>10</v>
      </c>
      <c r="G44" s="9">
        <v>0</v>
      </c>
      <c r="H44" s="9">
        <f t="shared" si="0"/>
        <v>16.190000000000001</v>
      </c>
      <c r="I44" s="10">
        <f t="shared" si="1"/>
        <v>0</v>
      </c>
      <c r="J44" s="17">
        <f t="shared" si="6"/>
        <v>0</v>
      </c>
      <c r="K44" s="16"/>
      <c r="L44" s="17">
        <f t="shared" si="7"/>
        <v>0</v>
      </c>
    </row>
    <row r="45" spans="1:12" x14ac:dyDescent="0.25">
      <c r="A45" s="9" t="s">
        <v>29</v>
      </c>
      <c r="B45" s="29" t="s">
        <v>128</v>
      </c>
      <c r="C45" s="9">
        <v>88</v>
      </c>
      <c r="D45" s="9">
        <v>2000</v>
      </c>
      <c r="E45" s="9">
        <v>2.21</v>
      </c>
      <c r="F45" s="9" t="s">
        <v>14</v>
      </c>
      <c r="G45" s="9">
        <v>2.21</v>
      </c>
      <c r="H45" s="9">
        <f t="shared" si="0"/>
        <v>0</v>
      </c>
      <c r="I45" s="10">
        <f t="shared" si="1"/>
        <v>1</v>
      </c>
      <c r="J45" s="17">
        <f t="shared" si="6"/>
        <v>4420</v>
      </c>
      <c r="K45" s="16"/>
      <c r="L45" s="17">
        <f t="shared" si="7"/>
        <v>0</v>
      </c>
    </row>
    <row r="46" spans="1:12" x14ac:dyDescent="0.25">
      <c r="A46" s="9" t="s">
        <v>29</v>
      </c>
      <c r="B46" s="29" t="s">
        <v>129</v>
      </c>
      <c r="C46" s="9">
        <v>91</v>
      </c>
      <c r="D46" s="9">
        <v>225</v>
      </c>
      <c r="E46" s="9">
        <v>12.13</v>
      </c>
      <c r="F46" s="9" t="s">
        <v>14</v>
      </c>
      <c r="G46" s="9">
        <v>0</v>
      </c>
      <c r="H46" s="9">
        <f t="shared" si="0"/>
        <v>12.13</v>
      </c>
      <c r="I46" s="10">
        <f t="shared" si="1"/>
        <v>0</v>
      </c>
      <c r="J46" s="17">
        <f t="shared" si="6"/>
        <v>0</v>
      </c>
      <c r="K46" s="16"/>
      <c r="L46" s="17">
        <f t="shared" si="7"/>
        <v>0</v>
      </c>
    </row>
    <row r="47" spans="1:12" x14ac:dyDescent="0.25">
      <c r="A47" s="9" t="s">
        <v>29</v>
      </c>
      <c r="B47" s="29" t="s">
        <v>130</v>
      </c>
      <c r="C47" s="9">
        <v>92</v>
      </c>
      <c r="D47" s="9">
        <v>2000</v>
      </c>
      <c r="E47" s="9">
        <v>1.57</v>
      </c>
      <c r="F47" s="9" t="s">
        <v>14</v>
      </c>
      <c r="G47" s="9">
        <v>0</v>
      </c>
      <c r="H47" s="9">
        <f t="shared" si="0"/>
        <v>1.57</v>
      </c>
      <c r="I47" s="10">
        <f t="shared" si="1"/>
        <v>0</v>
      </c>
      <c r="J47" s="17">
        <f t="shared" si="6"/>
        <v>0</v>
      </c>
      <c r="K47" s="16"/>
      <c r="L47" s="17">
        <f t="shared" si="7"/>
        <v>0</v>
      </c>
    </row>
    <row r="48" spans="1:12" x14ac:dyDescent="0.25">
      <c r="A48" s="9" t="s">
        <v>9</v>
      </c>
      <c r="B48" s="29" t="s">
        <v>132</v>
      </c>
      <c r="C48" s="9">
        <v>97</v>
      </c>
      <c r="D48" s="9">
        <v>7500</v>
      </c>
      <c r="E48" s="9">
        <v>0.13</v>
      </c>
      <c r="F48" s="9" t="s">
        <v>16</v>
      </c>
      <c r="G48" s="9">
        <f>E48</f>
        <v>0.13</v>
      </c>
      <c r="H48" s="9">
        <f t="shared" si="0"/>
        <v>0</v>
      </c>
      <c r="I48" s="10">
        <f t="shared" si="1"/>
        <v>1</v>
      </c>
      <c r="J48" s="17">
        <f t="shared" si="6"/>
        <v>975</v>
      </c>
      <c r="K48" s="16"/>
      <c r="L48" s="17">
        <f t="shared" si="7"/>
        <v>0</v>
      </c>
    </row>
    <row r="49" spans="1:12" x14ac:dyDescent="0.25">
      <c r="A49" s="9" t="s">
        <v>9</v>
      </c>
      <c r="B49" s="29" t="s">
        <v>133</v>
      </c>
      <c r="C49" s="9">
        <v>100</v>
      </c>
      <c r="D49" s="9">
        <v>7500</v>
      </c>
      <c r="E49" s="9">
        <v>0.19</v>
      </c>
      <c r="F49" s="9" t="s">
        <v>16</v>
      </c>
      <c r="G49" s="9">
        <f>E49</f>
        <v>0.19</v>
      </c>
      <c r="H49" s="9">
        <f t="shared" si="0"/>
        <v>0</v>
      </c>
      <c r="I49" s="10">
        <f t="shared" si="1"/>
        <v>1</v>
      </c>
      <c r="J49" s="17">
        <f t="shared" si="6"/>
        <v>1425</v>
      </c>
      <c r="K49" s="16"/>
      <c r="L49" s="17">
        <f t="shared" si="7"/>
        <v>0</v>
      </c>
    </row>
    <row r="50" spans="1:12" x14ac:dyDescent="0.25">
      <c r="A50" s="9" t="s">
        <v>9</v>
      </c>
      <c r="B50" s="29" t="s">
        <v>134</v>
      </c>
      <c r="C50" s="9">
        <v>103</v>
      </c>
      <c r="D50" s="9">
        <v>7500</v>
      </c>
      <c r="E50" s="9">
        <v>2.9000000000000001E-2</v>
      </c>
      <c r="F50" s="9" t="s">
        <v>16</v>
      </c>
      <c r="G50" s="9">
        <f>E50</f>
        <v>2.9000000000000001E-2</v>
      </c>
      <c r="H50" s="9">
        <f t="shared" si="0"/>
        <v>0</v>
      </c>
      <c r="I50" s="10">
        <f t="shared" si="1"/>
        <v>1</v>
      </c>
      <c r="J50" s="17">
        <f t="shared" si="6"/>
        <v>217.5</v>
      </c>
      <c r="K50" s="16"/>
      <c r="L50" s="17">
        <f t="shared" si="7"/>
        <v>0</v>
      </c>
    </row>
    <row r="51" spans="1:12" x14ac:dyDescent="0.25">
      <c r="A51" s="9" t="s">
        <v>66</v>
      </c>
      <c r="B51" s="29" t="s">
        <v>135</v>
      </c>
      <c r="C51" s="9">
        <v>106</v>
      </c>
      <c r="D51" s="9">
        <v>322.92</v>
      </c>
      <c r="E51" s="9">
        <v>10.8</v>
      </c>
      <c r="F51" s="9" t="s">
        <v>10</v>
      </c>
      <c r="G51" s="9">
        <f>E51</f>
        <v>10.8</v>
      </c>
      <c r="H51" s="9">
        <f t="shared" si="0"/>
        <v>0</v>
      </c>
      <c r="I51" s="10">
        <f t="shared" si="1"/>
        <v>1</v>
      </c>
      <c r="J51" s="17">
        <f t="shared" si="6"/>
        <v>3487.5360000000005</v>
      </c>
      <c r="K51" s="16"/>
      <c r="L51" s="17">
        <f t="shared" si="7"/>
        <v>0</v>
      </c>
    </row>
    <row r="52" spans="1:12" x14ac:dyDescent="0.25">
      <c r="A52" s="9" t="s">
        <v>66</v>
      </c>
      <c r="B52" s="29" t="s">
        <v>136</v>
      </c>
      <c r="C52" s="9">
        <v>107</v>
      </c>
      <c r="D52" s="9">
        <v>322.92</v>
      </c>
      <c r="E52" s="9">
        <v>24.14</v>
      </c>
      <c r="F52" s="9" t="s">
        <v>10</v>
      </c>
      <c r="G52" s="9">
        <f>E52</f>
        <v>24.14</v>
      </c>
      <c r="H52" s="9">
        <f t="shared" si="0"/>
        <v>0</v>
      </c>
      <c r="I52" s="10">
        <f t="shared" si="1"/>
        <v>1</v>
      </c>
      <c r="J52" s="17">
        <f t="shared" si="6"/>
        <v>7795.2888000000003</v>
      </c>
      <c r="K52" s="16"/>
      <c r="L52" s="17">
        <f t="shared" si="7"/>
        <v>0</v>
      </c>
    </row>
    <row r="53" spans="1:12" x14ac:dyDescent="0.25">
      <c r="A53" s="9" t="s">
        <v>66</v>
      </c>
      <c r="B53" s="29" t="s">
        <v>137</v>
      </c>
      <c r="C53" s="9">
        <v>108</v>
      </c>
      <c r="D53" s="9">
        <v>322.92</v>
      </c>
      <c r="E53" s="9">
        <v>3.5</v>
      </c>
      <c r="F53" s="9" t="s">
        <v>10</v>
      </c>
      <c r="G53" s="9">
        <v>0</v>
      </c>
      <c r="H53" s="9">
        <f t="shared" si="0"/>
        <v>3.5</v>
      </c>
      <c r="I53" s="10">
        <f t="shared" si="1"/>
        <v>0</v>
      </c>
      <c r="J53" s="17">
        <f t="shared" si="6"/>
        <v>0</v>
      </c>
      <c r="K53" s="16"/>
      <c r="L53" s="17">
        <f t="shared" si="7"/>
        <v>0</v>
      </c>
    </row>
    <row r="54" spans="1:12" x14ac:dyDescent="0.25">
      <c r="A54" s="9" t="s">
        <v>29</v>
      </c>
      <c r="B54" s="29" t="s">
        <v>138</v>
      </c>
      <c r="C54" s="9">
        <v>109</v>
      </c>
      <c r="D54" s="9">
        <v>2000</v>
      </c>
      <c r="E54" s="9">
        <v>0.61</v>
      </c>
      <c r="F54" s="9" t="s">
        <v>14</v>
      </c>
      <c r="G54" s="9">
        <f>E54</f>
        <v>0.61</v>
      </c>
      <c r="H54" s="9">
        <f t="shared" si="0"/>
        <v>0</v>
      </c>
      <c r="I54" s="10">
        <f t="shared" si="1"/>
        <v>1</v>
      </c>
      <c r="J54" s="17">
        <f t="shared" si="6"/>
        <v>1220</v>
      </c>
      <c r="K54" s="16"/>
      <c r="L54" s="17">
        <f t="shared" si="7"/>
        <v>0</v>
      </c>
    </row>
    <row r="55" spans="1:12" x14ac:dyDescent="0.25">
      <c r="A55" s="9" t="s">
        <v>29</v>
      </c>
      <c r="B55" s="29" t="s">
        <v>139</v>
      </c>
      <c r="C55" s="9">
        <v>112</v>
      </c>
      <c r="D55" s="9">
        <v>225</v>
      </c>
      <c r="E55" s="9">
        <v>2.37</v>
      </c>
      <c r="F55" s="9" t="s">
        <v>14</v>
      </c>
      <c r="G55" s="9">
        <f>E55</f>
        <v>2.37</v>
      </c>
      <c r="H55" s="9">
        <f t="shared" si="0"/>
        <v>0</v>
      </c>
      <c r="I55" s="10">
        <f t="shared" si="1"/>
        <v>1</v>
      </c>
      <c r="J55" s="17">
        <f t="shared" si="6"/>
        <v>533.25</v>
      </c>
      <c r="K55" s="16"/>
      <c r="L55" s="17">
        <f t="shared" si="7"/>
        <v>0</v>
      </c>
    </row>
    <row r="56" spans="1:12" x14ac:dyDescent="0.25">
      <c r="A56" s="9" t="s">
        <v>29</v>
      </c>
      <c r="B56" s="29" t="s">
        <v>140</v>
      </c>
      <c r="C56" s="9">
        <v>116</v>
      </c>
      <c r="D56" s="9">
        <v>50</v>
      </c>
      <c r="E56" s="9">
        <v>44</v>
      </c>
      <c r="F56" s="9" t="s">
        <v>13</v>
      </c>
      <c r="G56" s="9">
        <v>0</v>
      </c>
      <c r="H56" s="9">
        <f t="shared" si="0"/>
        <v>44</v>
      </c>
      <c r="I56" s="10">
        <f t="shared" si="1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18</v>
      </c>
      <c r="B57" s="29" t="s">
        <v>141</v>
      </c>
      <c r="C57" s="9">
        <v>118</v>
      </c>
      <c r="D57" s="9">
        <v>2000</v>
      </c>
      <c r="E57" s="9">
        <v>1</v>
      </c>
      <c r="F57" s="9" t="s">
        <v>12</v>
      </c>
      <c r="G57" s="9">
        <v>1</v>
      </c>
      <c r="H57" s="9">
        <f t="shared" si="0"/>
        <v>0</v>
      </c>
      <c r="I57" s="10">
        <f t="shared" si="1"/>
        <v>1</v>
      </c>
      <c r="J57" s="17">
        <f t="shared" si="6"/>
        <v>2000</v>
      </c>
      <c r="K57" s="16"/>
      <c r="L57" s="17">
        <f t="shared" si="7"/>
        <v>0</v>
      </c>
    </row>
    <row r="58" spans="1:12" x14ac:dyDescent="0.25">
      <c r="A58" s="9" t="s">
        <v>29</v>
      </c>
      <c r="B58" s="29" t="s">
        <v>349</v>
      </c>
      <c r="C58" s="9">
        <v>119</v>
      </c>
      <c r="D58" s="9">
        <v>800</v>
      </c>
      <c r="E58" s="9">
        <v>9.5399999999999991</v>
      </c>
      <c r="F58" s="9" t="s">
        <v>14</v>
      </c>
      <c r="G58" s="9">
        <v>9.5399999999999991</v>
      </c>
      <c r="H58" s="9">
        <f t="shared" si="0"/>
        <v>0</v>
      </c>
      <c r="I58" s="10">
        <f t="shared" si="1"/>
        <v>1</v>
      </c>
      <c r="J58" s="17">
        <f t="shared" si="6"/>
        <v>7631.9999999999991</v>
      </c>
      <c r="K58" s="16"/>
      <c r="L58" s="17">
        <f t="shared" si="7"/>
        <v>0</v>
      </c>
    </row>
    <row r="59" spans="1:12" x14ac:dyDescent="0.25">
      <c r="A59" s="9" t="s">
        <v>42</v>
      </c>
      <c r="B59" s="29" t="s">
        <v>142</v>
      </c>
      <c r="C59" s="9">
        <v>120</v>
      </c>
      <c r="D59" s="9">
        <f>20*10.764</f>
        <v>215.27999999999997</v>
      </c>
      <c r="E59" s="9">
        <f>94.59+14.1885</f>
        <v>108.77850000000001</v>
      </c>
      <c r="F59" s="9" t="s">
        <v>10</v>
      </c>
      <c r="G59" s="9">
        <v>0</v>
      </c>
      <c r="H59" s="9">
        <f t="shared" si="0"/>
        <v>108.77850000000001</v>
      </c>
      <c r="I59" s="10">
        <f t="shared" si="1"/>
        <v>0</v>
      </c>
      <c r="J59" s="17">
        <f t="shared" si="6"/>
        <v>0</v>
      </c>
      <c r="K59" s="16">
        <v>0.8</v>
      </c>
      <c r="L59" s="17">
        <f t="shared" si="7"/>
        <v>18734.268383999999</v>
      </c>
    </row>
    <row r="60" spans="1:12" x14ac:dyDescent="0.25">
      <c r="A60" s="9" t="s">
        <v>42</v>
      </c>
      <c r="B60" s="29" t="s">
        <v>143</v>
      </c>
      <c r="C60" s="9">
        <v>124</v>
      </c>
      <c r="D60" s="9">
        <f>20*10.764</f>
        <v>215.27999999999997</v>
      </c>
      <c r="E60" s="9">
        <v>129.32</v>
      </c>
      <c r="F60" s="9" t="s">
        <v>10</v>
      </c>
      <c r="G60" s="9">
        <v>0</v>
      </c>
      <c r="H60" s="9">
        <f t="shared" si="0"/>
        <v>129.32</v>
      </c>
      <c r="I60" s="10">
        <f t="shared" si="1"/>
        <v>0</v>
      </c>
      <c r="J60" s="17">
        <f t="shared" si="6"/>
        <v>0</v>
      </c>
      <c r="K60" s="16">
        <v>0.8</v>
      </c>
      <c r="L60" s="17">
        <f t="shared" si="7"/>
        <v>22272.007679999995</v>
      </c>
    </row>
    <row r="61" spans="1:12" x14ac:dyDescent="0.25">
      <c r="A61" s="9" t="s">
        <v>42</v>
      </c>
      <c r="B61" s="29" t="s">
        <v>144</v>
      </c>
      <c r="C61" s="9">
        <v>129</v>
      </c>
      <c r="D61" s="9">
        <v>193.75200000000001</v>
      </c>
      <c r="E61" s="9">
        <v>62.972999999999999</v>
      </c>
      <c r="F61" s="9" t="s">
        <v>10</v>
      </c>
      <c r="G61" s="9">
        <v>0</v>
      </c>
      <c r="H61" s="9">
        <f t="shared" si="0"/>
        <v>62.972999999999999</v>
      </c>
      <c r="I61" s="10">
        <f t="shared" si="1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18</v>
      </c>
      <c r="B62" s="29" t="s">
        <v>151</v>
      </c>
      <c r="C62" s="9">
        <v>150</v>
      </c>
      <c r="D62" s="9">
        <v>14500</v>
      </c>
      <c r="E62" s="9">
        <v>1</v>
      </c>
      <c r="F62" s="9" t="s">
        <v>12</v>
      </c>
      <c r="G62" s="9">
        <v>0</v>
      </c>
      <c r="H62" s="9">
        <f t="shared" si="0"/>
        <v>1</v>
      </c>
      <c r="I62" s="10">
        <f t="shared" si="1"/>
        <v>0</v>
      </c>
      <c r="J62" s="17">
        <f t="shared" si="6"/>
        <v>0</v>
      </c>
      <c r="K62" s="16"/>
      <c r="L62" s="17">
        <f t="shared" si="7"/>
        <v>0</v>
      </c>
    </row>
    <row r="63" spans="1:12" x14ac:dyDescent="0.25">
      <c r="A63" s="9" t="s">
        <v>18</v>
      </c>
      <c r="B63" s="29" t="s">
        <v>196</v>
      </c>
      <c r="C63" s="9">
        <v>246</v>
      </c>
      <c r="D63" s="9">
        <v>15500</v>
      </c>
      <c r="E63" s="9">
        <v>1</v>
      </c>
      <c r="F63" s="9" t="s">
        <v>12</v>
      </c>
      <c r="G63" s="9">
        <v>0</v>
      </c>
      <c r="H63" s="9">
        <f t="shared" si="0"/>
        <v>1</v>
      </c>
      <c r="I63" s="10">
        <f t="shared" si="1"/>
        <v>0</v>
      </c>
      <c r="J63" s="17">
        <f t="shared" si="6"/>
        <v>0</v>
      </c>
      <c r="K63" s="16"/>
      <c r="L63" s="17">
        <f t="shared" si="7"/>
        <v>0</v>
      </c>
    </row>
    <row r="64" spans="1:12" x14ac:dyDescent="0.25">
      <c r="A64" s="9" t="s">
        <v>18</v>
      </c>
      <c r="B64" s="29" t="s">
        <v>197</v>
      </c>
      <c r="C64" s="9">
        <v>248</v>
      </c>
      <c r="D64" s="9">
        <v>2000</v>
      </c>
      <c r="E64" s="9">
        <v>1</v>
      </c>
      <c r="F64" s="9" t="s">
        <v>12</v>
      </c>
      <c r="G64" s="9">
        <v>0</v>
      </c>
      <c r="H64" s="9">
        <f t="shared" si="0"/>
        <v>1</v>
      </c>
      <c r="I64" s="10">
        <f t="shared" si="1"/>
        <v>0</v>
      </c>
      <c r="J64" s="17">
        <f t="shared" si="6"/>
        <v>0</v>
      </c>
      <c r="K64" s="16"/>
      <c r="L64" s="17">
        <f t="shared" si="7"/>
        <v>0</v>
      </c>
    </row>
    <row r="65" spans="1:12" x14ac:dyDescent="0.25">
      <c r="A65" s="9" t="s">
        <v>30</v>
      </c>
      <c r="B65" s="29" t="s">
        <v>214</v>
      </c>
      <c r="C65" s="9">
        <v>277</v>
      </c>
      <c r="D65" s="9">
        <v>34</v>
      </c>
      <c r="E65" s="9">
        <v>76.528999999999996</v>
      </c>
      <c r="F65" s="9" t="s">
        <v>31</v>
      </c>
      <c r="G65" s="9">
        <v>0</v>
      </c>
      <c r="H65" s="9">
        <f t="shared" si="0"/>
        <v>76.528999999999996</v>
      </c>
      <c r="I65" s="10">
        <f t="shared" si="1"/>
        <v>0</v>
      </c>
      <c r="J65" s="17">
        <f t="shared" si="6"/>
        <v>0</v>
      </c>
      <c r="K65" s="16"/>
      <c r="L65" s="17">
        <f t="shared" si="7"/>
        <v>0</v>
      </c>
    </row>
    <row r="66" spans="1:12" x14ac:dyDescent="0.25">
      <c r="A66" s="9" t="s">
        <v>30</v>
      </c>
      <c r="B66" s="29" t="s">
        <v>215</v>
      </c>
      <c r="C66" s="9">
        <v>278</v>
      </c>
      <c r="D66" s="9">
        <v>77</v>
      </c>
      <c r="E66" s="9">
        <v>29.302600000000002</v>
      </c>
      <c r="F66" s="9" t="s">
        <v>31</v>
      </c>
      <c r="G66" s="9">
        <v>29.3</v>
      </c>
      <c r="H66" s="9">
        <f t="shared" si="0"/>
        <v>2.6000000000010459E-3</v>
      </c>
      <c r="I66" s="10">
        <f t="shared" si="1"/>
        <v>0.99991127067222696</v>
      </c>
      <c r="J66" s="17">
        <f t="shared" si="6"/>
        <v>2256.1</v>
      </c>
      <c r="K66" s="16"/>
      <c r="L66" s="17">
        <f t="shared" si="7"/>
        <v>0</v>
      </c>
    </row>
    <row r="67" spans="1:12" x14ac:dyDescent="0.25">
      <c r="A67" s="9" t="s">
        <v>30</v>
      </c>
      <c r="B67" s="29" t="s">
        <v>216</v>
      </c>
      <c r="C67" s="9">
        <v>279</v>
      </c>
      <c r="D67" s="9">
        <v>23</v>
      </c>
      <c r="E67" s="9">
        <v>66</v>
      </c>
      <c r="F67" s="9" t="s">
        <v>23</v>
      </c>
      <c r="G67" s="9">
        <v>0</v>
      </c>
      <c r="H67" s="9">
        <f t="shared" si="0"/>
        <v>66</v>
      </c>
      <c r="I67" s="10">
        <f t="shared" si="1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30</v>
      </c>
      <c r="B68" s="29" t="s">
        <v>217</v>
      </c>
      <c r="C68" s="9">
        <v>280</v>
      </c>
      <c r="D68" s="9">
        <v>151</v>
      </c>
      <c r="E68" s="9">
        <v>17.375499999999999</v>
      </c>
      <c r="F68" s="9" t="s">
        <v>31</v>
      </c>
      <c r="G68" s="9">
        <v>0</v>
      </c>
      <c r="H68" s="9">
        <f t="shared" si="0"/>
        <v>17.375499999999999</v>
      </c>
      <c r="I68" s="10">
        <f t="shared" si="1"/>
        <v>0</v>
      </c>
      <c r="J68" s="17">
        <f t="shared" si="6"/>
        <v>0</v>
      </c>
      <c r="K68" s="16"/>
      <c r="L68" s="17">
        <f t="shared" si="7"/>
        <v>0</v>
      </c>
    </row>
    <row r="69" spans="1:12" x14ac:dyDescent="0.25">
      <c r="A69" s="9" t="s">
        <v>21</v>
      </c>
      <c r="B69" s="29" t="s">
        <v>219</v>
      </c>
      <c r="C69" s="9">
        <v>283</v>
      </c>
      <c r="D69" s="9">
        <v>400</v>
      </c>
      <c r="E69" s="9">
        <v>1</v>
      </c>
      <c r="F69" s="9" t="s">
        <v>12</v>
      </c>
      <c r="G69" s="9">
        <v>0</v>
      </c>
      <c r="H69" s="9">
        <f t="shared" si="0"/>
        <v>1</v>
      </c>
      <c r="I69" s="10">
        <f t="shared" si="1"/>
        <v>0</v>
      </c>
      <c r="J69" s="17">
        <f t="shared" si="6"/>
        <v>0</v>
      </c>
      <c r="K69" s="16"/>
      <c r="L69" s="17">
        <f t="shared" si="7"/>
        <v>0</v>
      </c>
    </row>
    <row r="70" spans="1:12" x14ac:dyDescent="0.25">
      <c r="A70" s="9" t="s">
        <v>29</v>
      </c>
      <c r="B70" s="29" t="s">
        <v>344</v>
      </c>
      <c r="C70" s="9">
        <v>493</v>
      </c>
      <c r="D70" s="9">
        <v>225</v>
      </c>
      <c r="E70" s="9">
        <v>4.3490000000000002</v>
      </c>
      <c r="F70" s="9" t="s">
        <v>14</v>
      </c>
      <c r="G70" s="9">
        <v>0</v>
      </c>
      <c r="H70" s="9">
        <f t="shared" si="0"/>
        <v>4.3490000000000002</v>
      </c>
      <c r="I70" s="10">
        <f t="shared" si="1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29</v>
      </c>
      <c r="B71" s="29" t="s">
        <v>345</v>
      </c>
      <c r="C71" s="9">
        <v>494</v>
      </c>
      <c r="D71" s="9">
        <v>2000</v>
      </c>
      <c r="E71" s="9">
        <v>1.6</v>
      </c>
      <c r="F71" s="9" t="s">
        <v>14</v>
      </c>
      <c r="G71" s="9">
        <v>0</v>
      </c>
      <c r="H71" s="9">
        <f t="shared" si="0"/>
        <v>1.6</v>
      </c>
      <c r="I71" s="10">
        <f t="shared" si="1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29</v>
      </c>
      <c r="B72" s="29" t="s">
        <v>346</v>
      </c>
      <c r="C72" s="9">
        <v>495</v>
      </c>
      <c r="D72" s="9">
        <v>50</v>
      </c>
      <c r="E72" s="9">
        <v>5</v>
      </c>
      <c r="F72" s="9" t="s">
        <v>13</v>
      </c>
      <c r="G72" s="9">
        <v>0</v>
      </c>
      <c r="H72" s="9">
        <f t="shared" ref="H72" si="8">E72-G72</f>
        <v>5</v>
      </c>
      <c r="I72" s="10">
        <f t="shared" ref="I72" si="9">G72/E72</f>
        <v>0</v>
      </c>
      <c r="J72" s="17">
        <f t="shared" si="6"/>
        <v>0</v>
      </c>
      <c r="K72" s="16"/>
      <c r="L72" s="17">
        <f t="shared" si="7"/>
        <v>0</v>
      </c>
    </row>
    <row r="73" spans="1:12" ht="15.75" x14ac:dyDescent="0.25">
      <c r="J73" s="21">
        <f>SUM(J4:J72)</f>
        <v>290478.06503999996</v>
      </c>
      <c r="L73" s="21">
        <f>SUM(L4:L72)</f>
        <v>41006.276063999991</v>
      </c>
    </row>
  </sheetData>
  <autoFilter ref="A3:O73" xr:uid="{00000000-0009-0000-0000-0000B6000000}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3:O120"/>
  <sheetViews>
    <sheetView topLeftCell="A94" zoomScale="85" zoomScaleNormal="85" workbookViewId="0">
      <pane xSplit="2" topLeftCell="C1" activePane="topRight" state="frozen"/>
      <selection activeCell="A94" sqref="A94"/>
      <selection pane="topRight" activeCell="L4" sqref="A4:L119"/>
    </sheetView>
  </sheetViews>
  <sheetFormatPr defaultRowHeight="15" x14ac:dyDescent="0.25"/>
  <cols>
    <col min="1" max="1" width="29.5703125" customWidth="1"/>
    <col min="2" max="2" width="47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SUMIF($A$4:$A$1510,"AAIDHUL MIAH",$L$4:$L$1510)</f>
        <v>2885.6324240000004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SUMIF($A$4:$A$1510,"EBI ABRAHAM",$L$4:$L$1510)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SUMIF($A$4:$A$1510,"JMJ WATERPROOING ENTERPRISES",$L$4:$L$1510)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SUMIF($A$4:$A$1510,"KRIUTTIBAS DAS",$L$4:$L$1510)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SUMIF($A$4:$A$1510,"LEGENDRY LANDSCAPE",$L$4:$L$1510)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SUMIF($A$4:$A$1510,"MANJUNATHA P",$L$4:$L$1510)</f>
        <v>0</v>
      </c>
    </row>
    <row r="10" spans="1:15" x14ac:dyDescent="0.25">
      <c r="A10" s="9" t="s">
        <v>39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SUMIF($A$4:$A$1510,"NAGARAJ",$L$4:$L$1510)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SUMIF($A$4:$A$1510,"PRAKASH H N",$L$4:$L$1510)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SUMIF($A$4:$A$1510,"RAMAKRUSHNA PRADHAN",$L$4:$L$1510)</f>
        <v>6743.6864999999998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SUMIF($A$4:$A$1510,"RUPAK NAYAK",$L$4:$L$1510)</f>
        <v>0</v>
      </c>
    </row>
    <row r="14" spans="1:15" x14ac:dyDescent="0.25">
      <c r="A14" s="9" t="s">
        <v>29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0</v>
      </c>
      <c r="H14" s="9">
        <f t="shared" si="0"/>
        <v>7.95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SUMIF($A$4:$A$1510,"SANTOSH KUMAR",$L$4:$L$1510)</f>
        <v>0</v>
      </c>
    </row>
    <row r="15" spans="1:15" x14ac:dyDescent="0.25">
      <c r="A15" s="9" t="s">
        <v>15</v>
      </c>
      <c r="B15" s="12" t="s">
        <v>470</v>
      </c>
      <c r="C15" s="9">
        <v>18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ref="I15:I16" si="4">(G15/E15)</f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SUMIF($A$4:$A$1510,"SARAT BARMAN",$L$4:$L$1510)</f>
        <v>0</v>
      </c>
    </row>
    <row r="16" spans="1:15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9">
        <f t="shared" si="0"/>
        <v>1</v>
      </c>
      <c r="I16" s="10">
        <f t="shared" si="4"/>
        <v>0</v>
      </c>
      <c r="J16" s="17">
        <f t="shared" si="2"/>
        <v>0</v>
      </c>
      <c r="K16" s="16">
        <v>1</v>
      </c>
      <c r="L16" s="17">
        <f t="shared" si="3"/>
        <v>3000</v>
      </c>
      <c r="N16" s="17" t="s">
        <v>27</v>
      </c>
      <c r="O16" s="17">
        <f>SUMIF($A$4:$A$1510,"SAVITA DEVI",$L$4:$L$1510)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SUMIF($A$4:$A$1510,"SHOKAT",$L$4:$L$1510)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SUMIF($A$4:$A$1510,"SHREE DM STEEL FURNITURE AND INTERIOR",$L$4:$L$1510)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SUMIF($A$4:$A$1510,"SK ANSAR HOSSIAN",$L$4:$L$1510)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SUMIF($A$4:$A$1510,"SREE VINAYAKA ELECTRICALS",$L$4:$L$1510)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SUMIF($A$4:$A$1510,"SRI CHOWDESHWARI WATER SUPPLY",$L$4:$L$1510)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SUMIF($A$4:$A$1510,"SUBHASMITA DAS",$L$4:$L$1510)</f>
        <v>12000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SUMIF($A$4:$A$1510,"UDHABHAI R PARMAR",$L$4:$L$1510)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9000</v>
      </c>
      <c r="K24" s="16"/>
      <c r="L24" s="17">
        <f t="shared" si="3"/>
        <v>0</v>
      </c>
      <c r="N24" s="17" t="s">
        <v>15</v>
      </c>
      <c r="O24" s="17">
        <f>SUMIF($A$4:$A$1510,"V VENKATANARAYANA",$L$4:$L$1510)</f>
        <v>3000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SUMIF($A$4:$A$1510,"YELLAPPA C",$L$4:$L$1510)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7500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975</v>
      </c>
      <c r="K26" s="16"/>
      <c r="L26" s="17">
        <f t="shared" si="3"/>
        <v>0</v>
      </c>
      <c r="N26" s="17" t="s">
        <v>44</v>
      </c>
      <c r="O26" s="17">
        <f>SUMIF($A$4:$A$1510,"RABIUL MOLLA",$L$4:$L$1510)</f>
        <v>0</v>
      </c>
    </row>
    <row r="27" spans="1:15" x14ac:dyDescent="0.25">
      <c r="A27" s="9" t="s">
        <v>9</v>
      </c>
      <c r="B27" s="29" t="s">
        <v>369</v>
      </c>
      <c r="C27" s="9">
        <v>38</v>
      </c>
      <c r="D27" s="9">
        <v>7000</v>
      </c>
      <c r="E27" s="9">
        <v>1</v>
      </c>
      <c r="F27" s="9" t="s">
        <v>12</v>
      </c>
      <c r="G27" s="9">
        <v>0.4</v>
      </c>
      <c r="H27" s="9">
        <f t="shared" si="0"/>
        <v>0.6</v>
      </c>
      <c r="I27" s="10">
        <f t="shared" si="1"/>
        <v>0.4</v>
      </c>
      <c r="J27" s="17">
        <f t="shared" si="2"/>
        <v>2800</v>
      </c>
      <c r="K27" s="16"/>
      <c r="L27" s="17">
        <f t="shared" si="3"/>
        <v>0</v>
      </c>
      <c r="N27" s="17" t="s">
        <v>40</v>
      </c>
      <c r="O27" s="17">
        <f>SUMIF($A$4:$A$1510,"KOUSHIK MANDAL",$L$4:$L$1510)</f>
        <v>0</v>
      </c>
    </row>
    <row r="28" spans="1:15" x14ac:dyDescent="0.25">
      <c r="A28" s="9" t="s">
        <v>66</v>
      </c>
      <c r="B28" s="29" t="s">
        <v>105</v>
      </c>
      <c r="C28" s="9">
        <v>41</v>
      </c>
      <c r="D28" s="9">
        <v>301.392</v>
      </c>
      <c r="E28" s="9">
        <v>26.4</v>
      </c>
      <c r="F28" s="9" t="s">
        <v>10</v>
      </c>
      <c r="G28" s="9">
        <v>26.4</v>
      </c>
      <c r="H28" s="9">
        <f t="shared" si="0"/>
        <v>0</v>
      </c>
      <c r="I28" s="10">
        <f t="shared" si="1"/>
        <v>1</v>
      </c>
      <c r="J28" s="17">
        <f t="shared" si="2"/>
        <v>7956.7487999999994</v>
      </c>
      <c r="K28" s="16"/>
      <c r="L28" s="17">
        <f t="shared" si="3"/>
        <v>0</v>
      </c>
      <c r="N28" s="17" t="s">
        <v>34</v>
      </c>
      <c r="O28" s="17">
        <f>SUMIF($A$4:$A$1510,"SHEKAR T",$L$4:$L$1510)</f>
        <v>0</v>
      </c>
    </row>
    <row r="29" spans="1:15" x14ac:dyDescent="0.25">
      <c r="A29" s="9" t="s">
        <v>66</v>
      </c>
      <c r="B29" s="29" t="s">
        <v>106</v>
      </c>
      <c r="C29" s="9">
        <v>42</v>
      </c>
      <c r="D29" s="9">
        <v>301.392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7766.8718399999998</v>
      </c>
      <c r="K29" s="16"/>
      <c r="L29" s="17">
        <f t="shared" si="3"/>
        <v>0</v>
      </c>
      <c r="N29" s="17" t="s">
        <v>37</v>
      </c>
      <c r="O29" s="17">
        <f>SUMIF($A$4:$A$1510,"MORSELIM KHAN",$L$4:$L$1510)</f>
        <v>0</v>
      </c>
    </row>
    <row r="30" spans="1:15" ht="15.75" x14ac:dyDescent="0.25">
      <c r="A30" s="9" t="s">
        <v>66</v>
      </c>
      <c r="B30" s="29" t="s">
        <v>107</v>
      </c>
      <c r="C30" s="9">
        <v>43</v>
      </c>
      <c r="D30" s="9">
        <v>301.392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16492.170239999999</v>
      </c>
      <c r="K30" s="16"/>
      <c r="L30" s="17">
        <f t="shared" si="3"/>
        <v>0</v>
      </c>
      <c r="N30" s="51" t="s">
        <v>472</v>
      </c>
      <c r="O30" s="21">
        <f>SUM(O4:O29)</f>
        <v>24629.318923999999</v>
      </c>
    </row>
    <row r="31" spans="1:15" x14ac:dyDescent="0.25">
      <c r="A31" s="9" t="s">
        <v>66</v>
      </c>
      <c r="B31" s="29" t="s">
        <v>108</v>
      </c>
      <c r="C31" s="9">
        <v>44</v>
      </c>
      <c r="D31" s="9">
        <v>301.392</v>
      </c>
      <c r="E31" s="9">
        <v>45.3</v>
      </c>
      <c r="F31" s="9" t="s">
        <v>10</v>
      </c>
      <c r="G31" s="9">
        <v>45.3</v>
      </c>
      <c r="H31" s="9">
        <f t="shared" si="0"/>
        <v>0</v>
      </c>
      <c r="I31" s="10">
        <f t="shared" si="1"/>
        <v>1</v>
      </c>
      <c r="J31" s="17">
        <f t="shared" si="2"/>
        <v>13653.057599999998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301.392</v>
      </c>
      <c r="E32" s="9">
        <v>129.11000000000001</v>
      </c>
      <c r="F32" s="9" t="s">
        <v>10</v>
      </c>
      <c r="G32" s="9">
        <v>129.11000000000001</v>
      </c>
      <c r="H32" s="9">
        <f t="shared" si="0"/>
        <v>0</v>
      </c>
      <c r="I32" s="10">
        <f t="shared" si="1"/>
        <v>1</v>
      </c>
      <c r="J32" s="17">
        <f t="shared" si="2"/>
        <v>38912.721120000002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301.392</v>
      </c>
      <c r="E33" s="9">
        <v>12.27</v>
      </c>
      <c r="F33" s="9" t="s">
        <v>10</v>
      </c>
      <c r="G33" s="9">
        <v>12.27</v>
      </c>
      <c r="H33" s="9">
        <f t="shared" si="0"/>
        <v>0</v>
      </c>
      <c r="I33" s="10">
        <f t="shared" si="1"/>
        <v>1</v>
      </c>
      <c r="J33" s="17">
        <f t="shared" si="2"/>
        <v>3698.0798399999999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322.92</v>
      </c>
      <c r="E34" s="9">
        <v>9.2505000000000006</v>
      </c>
      <c r="F34" s="9" t="s">
        <v>10</v>
      </c>
      <c r="G34" s="9">
        <v>9.25</v>
      </c>
      <c r="H34" s="9">
        <f t="shared" si="0"/>
        <v>5.0000000000061107E-4</v>
      </c>
      <c r="I34" s="10">
        <f t="shared" si="1"/>
        <v>0.99994594886762866</v>
      </c>
      <c r="J34" s="17">
        <f t="shared" si="2"/>
        <v>2987.01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357</v>
      </c>
      <c r="C35" s="9">
        <v>48</v>
      </c>
      <c r="D35" s="9">
        <v>25000</v>
      </c>
      <c r="E35" s="9">
        <v>1</v>
      </c>
      <c r="F35" s="9" t="s">
        <v>12</v>
      </c>
      <c r="G35" s="9">
        <v>0.4</v>
      </c>
      <c r="H35" s="9">
        <f t="shared" si="0"/>
        <v>0.6</v>
      </c>
      <c r="I35" s="10">
        <f t="shared" si="1"/>
        <v>0.4</v>
      </c>
      <c r="J35" s="17">
        <f t="shared" si="2"/>
        <v>10000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112</v>
      </c>
      <c r="C36" s="9">
        <v>50</v>
      </c>
      <c r="D36" s="9">
        <v>225</v>
      </c>
      <c r="E36" s="9">
        <v>9.08</v>
      </c>
      <c r="F36" s="9" t="s">
        <v>14</v>
      </c>
      <c r="G36" s="9">
        <v>9.08</v>
      </c>
      <c r="H36" s="9">
        <f t="shared" si="0"/>
        <v>0</v>
      </c>
      <c r="I36" s="10">
        <f t="shared" si="1"/>
        <v>1</v>
      </c>
      <c r="J36" s="17">
        <f t="shared" si="2"/>
        <v>2043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113</v>
      </c>
      <c r="C37" s="9">
        <v>51</v>
      </c>
      <c r="D37" s="9">
        <v>1500</v>
      </c>
      <c r="E37" s="9">
        <v>1.7</v>
      </c>
      <c r="F37" s="9" t="s">
        <v>14</v>
      </c>
      <c r="G37" s="9">
        <v>1.7</v>
      </c>
      <c r="H37" s="9">
        <f t="shared" si="0"/>
        <v>0</v>
      </c>
      <c r="I37" s="10">
        <f t="shared" si="1"/>
        <v>1</v>
      </c>
      <c r="J37" s="17">
        <f t="shared" si="2"/>
        <v>2550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114</v>
      </c>
      <c r="C38" s="9">
        <v>53</v>
      </c>
      <c r="D38" s="9">
        <v>900</v>
      </c>
      <c r="E38" s="9">
        <v>4</v>
      </c>
      <c r="F38" s="9" t="s">
        <v>14</v>
      </c>
      <c r="G38" s="9">
        <v>4</v>
      </c>
      <c r="H38" s="9">
        <f t="shared" si="0"/>
        <v>0</v>
      </c>
      <c r="I38" s="10">
        <f t="shared" si="1"/>
        <v>1</v>
      </c>
      <c r="J38" s="17">
        <f t="shared" si="2"/>
        <v>3600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115</v>
      </c>
      <c r="C39" s="9">
        <v>55</v>
      </c>
      <c r="D39" s="9">
        <v>2000</v>
      </c>
      <c r="E39" s="9">
        <v>3.26</v>
      </c>
      <c r="F39" s="9" t="s">
        <v>14</v>
      </c>
      <c r="G39" s="9">
        <v>3.26</v>
      </c>
      <c r="H39" s="9">
        <f t="shared" si="0"/>
        <v>0</v>
      </c>
      <c r="I39" s="10">
        <f t="shared" si="1"/>
        <v>1</v>
      </c>
      <c r="J39" s="17">
        <f t="shared" si="2"/>
        <v>6520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116</v>
      </c>
      <c r="C40" s="9">
        <v>58</v>
      </c>
      <c r="D40" s="9">
        <v>225</v>
      </c>
      <c r="E40" s="9">
        <v>15.33</v>
      </c>
      <c r="F40" s="9" t="s">
        <v>14</v>
      </c>
      <c r="G40" s="9">
        <v>15.33</v>
      </c>
      <c r="H40" s="9">
        <f t="shared" si="0"/>
        <v>0</v>
      </c>
      <c r="I40" s="10">
        <f t="shared" si="1"/>
        <v>1</v>
      </c>
      <c r="J40" s="17">
        <f t="shared" si="2"/>
        <v>3449.25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117</v>
      </c>
      <c r="C41" s="9">
        <v>61</v>
      </c>
      <c r="D41" s="9">
        <v>2000</v>
      </c>
      <c r="E41" s="9">
        <v>1.57</v>
      </c>
      <c r="F41" s="9" t="s">
        <v>14</v>
      </c>
      <c r="G41" s="9">
        <v>1.57</v>
      </c>
      <c r="H41" s="9">
        <f t="shared" si="0"/>
        <v>0</v>
      </c>
      <c r="I41" s="10">
        <f t="shared" si="1"/>
        <v>1</v>
      </c>
      <c r="J41" s="17">
        <f t="shared" si="2"/>
        <v>3140</v>
      </c>
      <c r="K41" s="16"/>
      <c r="L41" s="17">
        <f t="shared" si="3"/>
        <v>0</v>
      </c>
    </row>
    <row r="42" spans="1:12" x14ac:dyDescent="0.25">
      <c r="A42" s="9" t="s">
        <v>50</v>
      </c>
      <c r="B42" s="29" t="s">
        <v>358</v>
      </c>
      <c r="C42" s="9">
        <v>67</v>
      </c>
      <c r="D42" s="9">
        <v>10000</v>
      </c>
      <c r="E42" s="9">
        <v>1</v>
      </c>
      <c r="F42" s="9" t="s">
        <v>12</v>
      </c>
      <c r="G42" s="9">
        <v>0.5</v>
      </c>
      <c r="H42" s="9">
        <f t="shared" si="0"/>
        <v>0.5</v>
      </c>
      <c r="I42" s="10">
        <f t="shared" si="1"/>
        <v>0.5</v>
      </c>
      <c r="J42" s="17">
        <f t="shared" si="2"/>
        <v>5000</v>
      </c>
      <c r="K42" s="16"/>
      <c r="L42" s="17">
        <f t="shared" si="3"/>
        <v>0</v>
      </c>
    </row>
    <row r="43" spans="1:12" x14ac:dyDescent="0.25">
      <c r="A43" s="9" t="s">
        <v>18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0.47</v>
      </c>
      <c r="F44" s="9" t="s">
        <v>16</v>
      </c>
      <c r="G44" s="9">
        <v>0.47</v>
      </c>
      <c r="H44" s="9">
        <f t="shared" si="0"/>
        <v>0</v>
      </c>
      <c r="I44" s="10">
        <f t="shared" si="1"/>
        <v>1</v>
      </c>
      <c r="J44" s="17">
        <f t="shared" si="2"/>
        <v>3525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7500</v>
      </c>
      <c r="E45" s="9">
        <v>0.88</v>
      </c>
      <c r="F45" s="9" t="s">
        <v>16</v>
      </c>
      <c r="G45" s="9">
        <v>0.88</v>
      </c>
      <c r="H45" s="9">
        <f t="shared" si="0"/>
        <v>0</v>
      </c>
      <c r="I45" s="10">
        <f t="shared" si="1"/>
        <v>1</v>
      </c>
      <c r="J45" s="17">
        <f t="shared" si="2"/>
        <v>6600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7">
        <f t="shared" si="2"/>
        <v>1350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7500</v>
      </c>
      <c r="E47" s="9">
        <v>0.15</v>
      </c>
      <c r="F47" s="9" t="s">
        <v>16</v>
      </c>
      <c r="G47" s="9">
        <v>0</v>
      </c>
      <c r="H47" s="9">
        <f t="shared" si="0"/>
        <v>0.15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301.392</v>
      </c>
      <c r="E48" s="9">
        <v>39.24</v>
      </c>
      <c r="F48" s="9" t="s">
        <v>10</v>
      </c>
      <c r="G48" s="9">
        <v>39.24</v>
      </c>
      <c r="H48" s="9">
        <f t="shared" si="0"/>
        <v>0</v>
      </c>
      <c r="I48" s="10">
        <f t="shared" si="1"/>
        <v>1</v>
      </c>
      <c r="J48" s="17">
        <f t="shared" si="2"/>
        <v>11826.622080000001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125</v>
      </c>
      <c r="C49" s="9">
        <v>85</v>
      </c>
      <c r="D49" s="9">
        <v>301.392</v>
      </c>
      <c r="E49" s="9">
        <v>107.86</v>
      </c>
      <c r="F49" s="9" t="s">
        <v>10</v>
      </c>
      <c r="G49" s="9">
        <v>107.86</v>
      </c>
      <c r="H49" s="9">
        <f t="shared" si="0"/>
        <v>0</v>
      </c>
      <c r="I49" s="10">
        <f t="shared" si="1"/>
        <v>1</v>
      </c>
      <c r="J49" s="17">
        <f t="shared" si="2"/>
        <v>32508.14112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126</v>
      </c>
      <c r="C50" s="9">
        <v>86</v>
      </c>
      <c r="D50" s="9">
        <v>301.392</v>
      </c>
      <c r="E50" s="9">
        <v>12.27</v>
      </c>
      <c r="F50" s="9" t="s">
        <v>10</v>
      </c>
      <c r="G50" s="9">
        <v>12.27</v>
      </c>
      <c r="H50" s="9">
        <f t="shared" si="0"/>
        <v>0</v>
      </c>
      <c r="I50" s="10">
        <f t="shared" si="1"/>
        <v>1</v>
      </c>
      <c r="J50" s="17">
        <f t="shared" si="2"/>
        <v>3698.0798399999999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127</v>
      </c>
      <c r="C51" s="9">
        <v>87</v>
      </c>
      <c r="D51" s="9">
        <v>301.392</v>
      </c>
      <c r="E51" s="9">
        <v>9.8149999999999995</v>
      </c>
      <c r="F51" s="9" t="s">
        <v>10</v>
      </c>
      <c r="G51" s="9">
        <v>0</v>
      </c>
      <c r="H51" s="9">
        <f t="shared" si="0"/>
        <v>9.8149999999999995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128</v>
      </c>
      <c r="C52" s="9">
        <v>88</v>
      </c>
      <c r="D52" s="9">
        <v>2000</v>
      </c>
      <c r="E52" s="9">
        <v>2.21</v>
      </c>
      <c r="F52" s="9" t="s">
        <v>14</v>
      </c>
      <c r="G52" s="9">
        <v>2.21</v>
      </c>
      <c r="H52" s="9">
        <f t="shared" si="0"/>
        <v>0</v>
      </c>
      <c r="I52" s="10">
        <f t="shared" si="1"/>
        <v>1</v>
      </c>
      <c r="J52" s="17">
        <f t="shared" si="2"/>
        <v>4420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129</v>
      </c>
      <c r="C53" s="9">
        <v>91</v>
      </c>
      <c r="D53" s="9">
        <v>225</v>
      </c>
      <c r="E53" s="9">
        <v>12.13</v>
      </c>
      <c r="F53" s="9" t="s">
        <v>14</v>
      </c>
      <c r="G53" s="9">
        <v>12.13</v>
      </c>
      <c r="H53" s="9">
        <f t="shared" si="0"/>
        <v>0</v>
      </c>
      <c r="I53" s="10">
        <f t="shared" si="1"/>
        <v>1</v>
      </c>
      <c r="J53" s="17">
        <f t="shared" si="2"/>
        <v>2729.25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130</v>
      </c>
      <c r="C54" s="9">
        <v>92</v>
      </c>
      <c r="D54" s="9">
        <v>2000</v>
      </c>
      <c r="E54" s="9">
        <v>1.57</v>
      </c>
      <c r="F54" s="9" t="s">
        <v>14</v>
      </c>
      <c r="G54" s="9">
        <v>1.57</v>
      </c>
      <c r="H54" s="9">
        <f t="shared" si="0"/>
        <v>0</v>
      </c>
      <c r="I54" s="10">
        <f t="shared" si="1"/>
        <v>1</v>
      </c>
      <c r="J54" s="17">
        <f t="shared" si="2"/>
        <v>3140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0.13</v>
      </c>
      <c r="F55" s="9" t="s">
        <v>16</v>
      </c>
      <c r="G55" s="9">
        <v>0.13</v>
      </c>
      <c r="H55" s="9">
        <f t="shared" si="0"/>
        <v>0</v>
      </c>
      <c r="I55" s="10">
        <f t="shared" si="1"/>
        <v>1</v>
      </c>
      <c r="J55" s="17">
        <f t="shared" si="2"/>
        <v>975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0.19</v>
      </c>
      <c r="F56" s="9" t="s">
        <v>16</v>
      </c>
      <c r="G56" s="9">
        <v>0.19</v>
      </c>
      <c r="H56" s="9">
        <f t="shared" si="0"/>
        <v>0</v>
      </c>
      <c r="I56" s="10">
        <f t="shared" si="1"/>
        <v>1</v>
      </c>
      <c r="J56" s="17">
        <f t="shared" si="2"/>
        <v>1425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322.92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3487.5360000000005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0</v>
      </c>
      <c r="H59" s="9">
        <f t="shared" si="0"/>
        <v>24.14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137</v>
      </c>
      <c r="C60" s="9">
        <v>108</v>
      </c>
      <c r="D60" s="9">
        <v>301.392</v>
      </c>
      <c r="E60" s="9">
        <v>1.89</v>
      </c>
      <c r="F60" s="9" t="s">
        <v>10</v>
      </c>
      <c r="G60" s="9">
        <v>0</v>
      </c>
      <c r="H60" s="9">
        <f t="shared" si="0"/>
        <v>1.89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</v>
      </c>
      <c r="H61" s="9">
        <f t="shared" si="0"/>
        <v>0.61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139</v>
      </c>
      <c r="C62" s="9">
        <v>112</v>
      </c>
      <c r="D62" s="9">
        <v>225</v>
      </c>
      <c r="E62" s="9">
        <v>2.37</v>
      </c>
      <c r="F62" s="9" t="s">
        <v>14</v>
      </c>
      <c r="G62" s="9">
        <v>0</v>
      </c>
      <c r="H62" s="9">
        <f t="shared" si="0"/>
        <v>2.37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0</v>
      </c>
      <c r="H63" s="9">
        <f t="shared" si="0"/>
        <v>44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14.872999999999999</v>
      </c>
      <c r="F65" s="9" t="s">
        <v>14</v>
      </c>
      <c r="G65" s="9">
        <v>14.87</v>
      </c>
      <c r="H65" s="9">
        <f t="shared" si="0"/>
        <v>3.0000000000001137E-3</v>
      </c>
      <c r="I65" s="10">
        <f t="shared" si="1"/>
        <v>0.99979829220735561</v>
      </c>
      <c r="J65" s="17">
        <f t="shared" si="2"/>
        <v>11896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142</v>
      </c>
      <c r="C66" s="9">
        <v>120</v>
      </c>
      <c r="D66" s="9">
        <v>193.75200000000001</v>
      </c>
      <c r="E66" s="9">
        <v>94.59</v>
      </c>
      <c r="F66" s="9" t="s">
        <v>10</v>
      </c>
      <c r="G66" s="9">
        <v>80.400000000000006</v>
      </c>
      <c r="H66" s="9">
        <f t="shared" si="0"/>
        <v>14.189999999999998</v>
      </c>
      <c r="I66" s="10">
        <f t="shared" si="1"/>
        <v>0.84998414208690143</v>
      </c>
      <c r="J66" s="17">
        <f t="shared" si="2"/>
        <v>15577.660800000001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142</v>
      </c>
      <c r="C67" s="9">
        <v>122</v>
      </c>
      <c r="D67" s="9">
        <v>193.75200000000001</v>
      </c>
      <c r="E67" s="9">
        <v>14.19</v>
      </c>
      <c r="F67" s="9" t="s">
        <v>10</v>
      </c>
      <c r="G67" s="9">
        <v>14.19</v>
      </c>
      <c r="H67" s="9">
        <f t="shared" si="0"/>
        <v>0</v>
      </c>
      <c r="I67" s="10">
        <f t="shared" si="1"/>
        <v>1</v>
      </c>
      <c r="J67" s="17">
        <f t="shared" si="2"/>
        <v>2749.3408800000002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143</v>
      </c>
      <c r="C68" s="9">
        <v>124</v>
      </c>
      <c r="D68" s="9">
        <v>193.75200000000001</v>
      </c>
      <c r="E68" s="9">
        <v>129.32</v>
      </c>
      <c r="F68" s="9" t="s">
        <v>10</v>
      </c>
      <c r="G68" s="9">
        <v>129.32</v>
      </c>
      <c r="H68" s="9">
        <f t="shared" si="0"/>
        <v>0</v>
      </c>
      <c r="I68" s="10">
        <f t="shared" si="1"/>
        <v>1</v>
      </c>
      <c r="J68" s="17">
        <f t="shared" si="2"/>
        <v>25056.00864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v>0</v>
      </c>
      <c r="H69" s="9">
        <f t="shared" si="0"/>
        <v>62.972999999999999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f t="shared" ref="G70:G75" si="5">E70</f>
        <v>62.972999999999999</v>
      </c>
      <c r="H70" s="9">
        <f t="shared" si="0"/>
        <v>0</v>
      </c>
      <c r="I70" s="10">
        <f t="shared" si="1"/>
        <v>1</v>
      </c>
      <c r="J70" s="17">
        <f t="shared" si="2"/>
        <v>12201.144696000001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f t="shared" si="5"/>
        <v>30.1</v>
      </c>
      <c r="H71" s="9">
        <f t="shared" ref="H71:H119" si="6">E71-G71</f>
        <v>0</v>
      </c>
      <c r="I71" s="10">
        <f t="shared" ref="I71:I119" si="7">G71/E71</f>
        <v>1</v>
      </c>
      <c r="J71" s="17">
        <f t="shared" ref="J71:J119" si="8">D71*G71</f>
        <v>1974.56</v>
      </c>
      <c r="K71" s="16"/>
      <c r="L71" s="17">
        <f t="shared" ref="L71:L119" si="9">D71*E71*K71</f>
        <v>0</v>
      </c>
    </row>
    <row r="72" spans="1:12" x14ac:dyDescent="0.25">
      <c r="A72" s="9" t="s">
        <v>17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f t="shared" si="5"/>
        <v>66.89</v>
      </c>
      <c r="H72" s="9">
        <f t="shared" si="6"/>
        <v>0</v>
      </c>
      <c r="I72" s="10">
        <f t="shared" si="7"/>
        <v>1</v>
      </c>
      <c r="J72" s="17">
        <f t="shared" si="8"/>
        <v>4387.9839999999995</v>
      </c>
      <c r="K72" s="16"/>
      <c r="L72" s="17">
        <f t="shared" si="9"/>
        <v>0</v>
      </c>
    </row>
    <row r="73" spans="1:12" x14ac:dyDescent="0.25">
      <c r="A73" s="9" t="s">
        <v>17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f t="shared" si="5"/>
        <v>0.5</v>
      </c>
      <c r="H73" s="9">
        <f t="shared" si="6"/>
        <v>0</v>
      </c>
      <c r="I73" s="10">
        <f t="shared" si="7"/>
        <v>1</v>
      </c>
      <c r="J73" s="17">
        <f t="shared" si="8"/>
        <v>80.73</v>
      </c>
      <c r="K73" s="16"/>
      <c r="L73" s="17">
        <f t="shared" si="9"/>
        <v>0</v>
      </c>
    </row>
    <row r="74" spans="1:12" x14ac:dyDescent="0.25">
      <c r="A74" s="9" t="s">
        <v>17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f t="shared" si="5"/>
        <v>268.5</v>
      </c>
      <c r="H74" s="9">
        <f t="shared" si="6"/>
        <v>0</v>
      </c>
      <c r="I74" s="10">
        <f t="shared" si="7"/>
        <v>1</v>
      </c>
      <c r="J74" s="17">
        <f t="shared" si="8"/>
        <v>9397.5</v>
      </c>
      <c r="K74" s="16"/>
      <c r="L74" s="17">
        <f t="shared" si="9"/>
        <v>0</v>
      </c>
    </row>
    <row r="75" spans="1:12" x14ac:dyDescent="0.25">
      <c r="A75" s="9" t="s">
        <v>17</v>
      </c>
      <c r="B75" s="29" t="s">
        <v>147</v>
      </c>
      <c r="C75" s="9">
        <v>140</v>
      </c>
      <c r="D75" s="9">
        <v>10.76</v>
      </c>
      <c r="E75" s="9">
        <v>197</v>
      </c>
      <c r="F75" s="9" t="s">
        <v>10</v>
      </c>
      <c r="G75" s="9">
        <f t="shared" si="5"/>
        <v>197</v>
      </c>
      <c r="H75" s="9">
        <f t="shared" si="6"/>
        <v>0</v>
      </c>
      <c r="I75" s="10">
        <f t="shared" si="7"/>
        <v>1</v>
      </c>
      <c r="J75" s="17">
        <f t="shared" si="8"/>
        <v>2119.7199999999998</v>
      </c>
      <c r="K75" s="16"/>
      <c r="L75" s="17">
        <f t="shared" si="9"/>
        <v>0</v>
      </c>
    </row>
    <row r="76" spans="1:12" x14ac:dyDescent="0.25">
      <c r="A76" s="9" t="s">
        <v>17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f>E76</f>
        <v>59.84</v>
      </c>
      <c r="H76" s="9">
        <f t="shared" si="6"/>
        <v>0</v>
      </c>
      <c r="I76" s="10">
        <f t="shared" si="7"/>
        <v>1</v>
      </c>
      <c r="J76" s="17">
        <f t="shared" si="8"/>
        <v>8373.5308800000003</v>
      </c>
      <c r="K76" s="16"/>
      <c r="L76" s="17">
        <f t="shared" si="9"/>
        <v>0</v>
      </c>
    </row>
    <row r="77" spans="1:12" x14ac:dyDescent="0.25">
      <c r="A77" s="9" t="s">
        <v>17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f>E77</f>
        <v>176.74</v>
      </c>
      <c r="H77" s="9">
        <f t="shared" si="6"/>
        <v>0</v>
      </c>
      <c r="I77" s="10">
        <f t="shared" si="7"/>
        <v>1</v>
      </c>
      <c r="J77" s="17">
        <f t="shared" si="8"/>
        <v>24731.581679999999</v>
      </c>
      <c r="K77" s="16"/>
      <c r="L77" s="17">
        <f t="shared" si="9"/>
        <v>0</v>
      </c>
    </row>
    <row r="78" spans="1:12" x14ac:dyDescent="0.25">
      <c r="A78" s="9" t="s">
        <v>17</v>
      </c>
      <c r="B78" s="29" t="s">
        <v>150</v>
      </c>
      <c r="C78" s="9">
        <v>147</v>
      </c>
      <c r="D78" s="9">
        <v>193.75200000000001</v>
      </c>
      <c r="E78" s="9">
        <v>131.565</v>
      </c>
      <c r="F78" s="9" t="s">
        <v>10</v>
      </c>
      <c r="G78" s="9">
        <f>E78</f>
        <v>131.565</v>
      </c>
      <c r="H78" s="9">
        <f t="shared" si="6"/>
        <v>0</v>
      </c>
      <c r="I78" s="10">
        <f t="shared" si="7"/>
        <v>1</v>
      </c>
      <c r="J78" s="17">
        <f t="shared" si="8"/>
        <v>25490.981879999999</v>
      </c>
      <c r="K78" s="16"/>
      <c r="L78" s="17">
        <f t="shared" si="9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14500</v>
      </c>
      <c r="E79" s="9">
        <v>1</v>
      </c>
      <c r="F79" s="9" t="s">
        <v>12</v>
      </c>
      <c r="G79" s="9">
        <v>1</v>
      </c>
      <c r="H79" s="9">
        <f t="shared" si="6"/>
        <v>0</v>
      </c>
      <c r="I79" s="10">
        <f t="shared" si="7"/>
        <v>1</v>
      </c>
      <c r="J79" s="17">
        <f t="shared" si="8"/>
        <v>14500</v>
      </c>
      <c r="K79" s="16"/>
      <c r="L79" s="17">
        <f t="shared" si="9"/>
        <v>0</v>
      </c>
    </row>
    <row r="80" spans="1:12" x14ac:dyDescent="0.25">
      <c r="A80" s="9" t="s">
        <v>17</v>
      </c>
      <c r="B80" s="29" t="s">
        <v>152</v>
      </c>
      <c r="C80" s="9">
        <v>151</v>
      </c>
      <c r="D80" s="9">
        <v>139.93199999999999</v>
      </c>
      <c r="E80" s="9">
        <v>81.650000000000006</v>
      </c>
      <c r="F80" s="9" t="s">
        <v>10</v>
      </c>
      <c r="G80" s="9">
        <f>E80</f>
        <v>81.650000000000006</v>
      </c>
      <c r="H80" s="9">
        <f t="shared" si="6"/>
        <v>0</v>
      </c>
      <c r="I80" s="10">
        <f t="shared" si="7"/>
        <v>1</v>
      </c>
      <c r="J80" s="17">
        <f t="shared" si="8"/>
        <v>11425.4478</v>
      </c>
      <c r="K80" s="16"/>
      <c r="L80" s="17">
        <f t="shared" si="9"/>
        <v>0</v>
      </c>
    </row>
    <row r="81" spans="1:12" x14ac:dyDescent="0.25">
      <c r="A81" s="9" t="s">
        <v>17</v>
      </c>
      <c r="B81" s="29" t="s">
        <v>153</v>
      </c>
      <c r="C81" s="9">
        <v>152</v>
      </c>
      <c r="D81" s="9">
        <v>139.93199999999999</v>
      </c>
      <c r="E81" s="9">
        <v>228.24</v>
      </c>
      <c r="F81" s="9" t="s">
        <v>10</v>
      </c>
      <c r="G81" s="9">
        <f>E81</f>
        <v>228.24</v>
      </c>
      <c r="H81" s="9">
        <f t="shared" si="6"/>
        <v>0</v>
      </c>
      <c r="I81" s="10">
        <f t="shared" si="7"/>
        <v>1</v>
      </c>
      <c r="J81" s="17">
        <f t="shared" si="8"/>
        <v>31938.079679999999</v>
      </c>
      <c r="K81" s="16"/>
      <c r="L81" s="17">
        <f t="shared" si="9"/>
        <v>0</v>
      </c>
    </row>
    <row r="82" spans="1:12" x14ac:dyDescent="0.25">
      <c r="A82" s="9" t="s">
        <v>17</v>
      </c>
      <c r="B82" s="29" t="s">
        <v>154</v>
      </c>
      <c r="C82" s="9">
        <v>156</v>
      </c>
      <c r="D82" s="9">
        <v>193.75200000000001</v>
      </c>
      <c r="E82" s="9">
        <v>109.17</v>
      </c>
      <c r="F82" s="9" t="s">
        <v>10</v>
      </c>
      <c r="G82" s="9">
        <f>E82</f>
        <v>109.17</v>
      </c>
      <c r="H82" s="9">
        <f t="shared" si="6"/>
        <v>0</v>
      </c>
      <c r="I82" s="10">
        <f t="shared" si="7"/>
        <v>1</v>
      </c>
      <c r="J82" s="17">
        <f t="shared" si="8"/>
        <v>21151.905840000003</v>
      </c>
      <c r="K82" s="16"/>
      <c r="L82" s="17">
        <f t="shared" si="9"/>
        <v>0</v>
      </c>
    </row>
    <row r="83" spans="1:12" x14ac:dyDescent="0.25">
      <c r="A83" s="9" t="s">
        <v>17</v>
      </c>
      <c r="B83" s="29" t="s">
        <v>155</v>
      </c>
      <c r="C83" s="9">
        <v>160</v>
      </c>
      <c r="D83" s="9">
        <v>139.93199999999999</v>
      </c>
      <c r="E83" s="9">
        <v>9.76</v>
      </c>
      <c r="F83" s="9" t="s">
        <v>10</v>
      </c>
      <c r="G83" s="9">
        <f t="shared" ref="G83:G85" si="10">E83*90%</f>
        <v>8.7840000000000007</v>
      </c>
      <c r="H83" s="9">
        <f t="shared" si="6"/>
        <v>0.97599999999999909</v>
      </c>
      <c r="I83" s="10">
        <f t="shared" si="7"/>
        <v>0.90000000000000013</v>
      </c>
      <c r="J83" s="17">
        <f t="shared" si="8"/>
        <v>1229.1626879999999</v>
      </c>
      <c r="K83" s="16">
        <v>0.1</v>
      </c>
      <c r="L83" s="17">
        <f t="shared" si="9"/>
        <v>136.57363199999998</v>
      </c>
    </row>
    <row r="84" spans="1:12" x14ac:dyDescent="0.25">
      <c r="A84" s="9" t="s">
        <v>17</v>
      </c>
      <c r="B84" s="29" t="s">
        <v>156</v>
      </c>
      <c r="C84" s="9">
        <v>161</v>
      </c>
      <c r="D84" s="9">
        <v>139.93199999999999</v>
      </c>
      <c r="E84" s="9">
        <v>34.159999999999997</v>
      </c>
      <c r="F84" s="9" t="s">
        <v>10</v>
      </c>
      <c r="G84" s="9">
        <f t="shared" si="10"/>
        <v>30.743999999999996</v>
      </c>
      <c r="H84" s="9">
        <f t="shared" si="6"/>
        <v>3.4160000000000004</v>
      </c>
      <c r="I84" s="10">
        <f t="shared" si="7"/>
        <v>0.9</v>
      </c>
      <c r="J84" s="17">
        <f t="shared" si="8"/>
        <v>4302.0694079999994</v>
      </c>
      <c r="K84" s="16">
        <v>0.1</v>
      </c>
      <c r="L84" s="17">
        <f t="shared" si="9"/>
        <v>478.00771199999991</v>
      </c>
    </row>
    <row r="85" spans="1:12" x14ac:dyDescent="0.25">
      <c r="A85" s="9" t="s">
        <v>17</v>
      </c>
      <c r="B85" s="29" t="s">
        <v>157</v>
      </c>
      <c r="C85" s="9">
        <v>165</v>
      </c>
      <c r="D85" s="9">
        <v>193.75200000000001</v>
      </c>
      <c r="E85" s="9">
        <v>99.15</v>
      </c>
      <c r="F85" s="9" t="s">
        <v>10</v>
      </c>
      <c r="G85" s="9">
        <f t="shared" si="10"/>
        <v>89.235000000000014</v>
      </c>
      <c r="H85" s="9">
        <f t="shared" si="6"/>
        <v>9.914999999999992</v>
      </c>
      <c r="I85" s="10">
        <f t="shared" si="7"/>
        <v>0.90000000000000013</v>
      </c>
      <c r="J85" s="17">
        <f t="shared" si="8"/>
        <v>17289.459720000003</v>
      </c>
      <c r="K85" s="16">
        <v>0.1</v>
      </c>
      <c r="L85" s="17">
        <f t="shared" si="9"/>
        <v>1921.0510800000004</v>
      </c>
    </row>
    <row r="86" spans="1:12" x14ac:dyDescent="0.25">
      <c r="A86" s="9" t="s">
        <v>20</v>
      </c>
      <c r="B86" s="29" t="s">
        <v>158</v>
      </c>
      <c r="C86" s="9">
        <v>168</v>
      </c>
      <c r="D86" s="9">
        <v>215.28</v>
      </c>
      <c r="E86" s="26">
        <v>139.16999999999999</v>
      </c>
      <c r="F86" s="9" t="s">
        <v>10</v>
      </c>
      <c r="G86" s="26">
        <f>E86</f>
        <v>139.16999999999999</v>
      </c>
      <c r="H86" s="9">
        <v>0</v>
      </c>
      <c r="I86" s="10">
        <f t="shared" si="7"/>
        <v>1</v>
      </c>
      <c r="J86" s="17">
        <f t="shared" si="8"/>
        <v>29960.517599999999</v>
      </c>
      <c r="K86" s="16"/>
      <c r="L86" s="17">
        <f t="shared" si="9"/>
        <v>0</v>
      </c>
    </row>
    <row r="87" spans="1:12" x14ac:dyDescent="0.25">
      <c r="A87" s="9" t="s">
        <v>20</v>
      </c>
      <c r="B87" s="29" t="s">
        <v>159</v>
      </c>
      <c r="C87" s="9">
        <v>170</v>
      </c>
      <c r="D87" s="9">
        <v>215.28</v>
      </c>
      <c r="E87" s="26">
        <v>23.97</v>
      </c>
      <c r="F87" s="9" t="s">
        <v>10</v>
      </c>
      <c r="G87" s="26">
        <f t="shared" ref="G87:G91" si="11">E87</f>
        <v>23.97</v>
      </c>
      <c r="H87" s="9">
        <v>0</v>
      </c>
      <c r="I87" s="10">
        <f t="shared" si="7"/>
        <v>1</v>
      </c>
      <c r="J87" s="17">
        <f t="shared" si="8"/>
        <v>5160.2615999999998</v>
      </c>
      <c r="K87" s="16"/>
      <c r="L87" s="17">
        <f t="shared" si="9"/>
        <v>0</v>
      </c>
    </row>
    <row r="88" spans="1:12" x14ac:dyDescent="0.25">
      <c r="A88" s="9" t="s">
        <v>20</v>
      </c>
      <c r="B88" s="29" t="s">
        <v>160</v>
      </c>
      <c r="C88" s="9">
        <v>173</v>
      </c>
      <c r="D88" s="9">
        <v>107.64</v>
      </c>
      <c r="E88" s="26">
        <v>28.45</v>
      </c>
      <c r="F88" s="9" t="s">
        <v>10</v>
      </c>
      <c r="G88" s="26">
        <f t="shared" si="11"/>
        <v>28.45</v>
      </c>
      <c r="H88" s="9">
        <v>0</v>
      </c>
      <c r="I88" s="10">
        <f t="shared" si="7"/>
        <v>1</v>
      </c>
      <c r="J88" s="17">
        <f t="shared" si="8"/>
        <v>3062.3579999999997</v>
      </c>
      <c r="K88" s="16"/>
      <c r="L88" s="17">
        <f t="shared" si="9"/>
        <v>0</v>
      </c>
    </row>
    <row r="89" spans="1:12" x14ac:dyDescent="0.25">
      <c r="A89" s="9" t="s">
        <v>20</v>
      </c>
      <c r="B89" s="29" t="s">
        <v>161</v>
      </c>
      <c r="C89" s="9">
        <v>174</v>
      </c>
      <c r="D89" s="9">
        <v>215.28</v>
      </c>
      <c r="E89" s="26">
        <v>90.39</v>
      </c>
      <c r="F89" s="9" t="s">
        <v>10</v>
      </c>
      <c r="G89" s="26">
        <f t="shared" si="11"/>
        <v>90.39</v>
      </c>
      <c r="H89" s="9">
        <v>0</v>
      </c>
      <c r="I89" s="10">
        <f t="shared" si="7"/>
        <v>1</v>
      </c>
      <c r="J89" s="17">
        <f t="shared" si="8"/>
        <v>19459.159200000002</v>
      </c>
      <c r="K89" s="16"/>
      <c r="L89" s="17">
        <f t="shared" si="9"/>
        <v>0</v>
      </c>
    </row>
    <row r="90" spans="1:12" x14ac:dyDescent="0.25">
      <c r="A90" s="9" t="s">
        <v>20</v>
      </c>
      <c r="B90" s="29" t="s">
        <v>162</v>
      </c>
      <c r="C90" s="9">
        <v>178</v>
      </c>
      <c r="D90" s="9">
        <v>107.64</v>
      </c>
      <c r="E90" s="26">
        <v>28.45</v>
      </c>
      <c r="F90" s="9" t="s">
        <v>10</v>
      </c>
      <c r="G90" s="26">
        <f t="shared" si="11"/>
        <v>28.45</v>
      </c>
      <c r="H90" s="9">
        <v>0</v>
      </c>
      <c r="I90" s="10">
        <f t="shared" si="7"/>
        <v>1</v>
      </c>
      <c r="J90" s="17">
        <f t="shared" si="8"/>
        <v>3062.3579999999997</v>
      </c>
      <c r="K90" s="16"/>
      <c r="L90" s="17">
        <f t="shared" si="9"/>
        <v>0</v>
      </c>
    </row>
    <row r="91" spans="1:12" x14ac:dyDescent="0.25">
      <c r="A91" s="9" t="s">
        <v>20</v>
      </c>
      <c r="B91" s="29" t="s">
        <v>163</v>
      </c>
      <c r="C91" s="9">
        <v>180</v>
      </c>
      <c r="D91" s="9">
        <v>200</v>
      </c>
      <c r="E91" s="9">
        <v>14</v>
      </c>
      <c r="F91" s="9" t="s">
        <v>13</v>
      </c>
      <c r="G91" s="26">
        <f t="shared" si="11"/>
        <v>14</v>
      </c>
      <c r="H91" s="9">
        <v>0</v>
      </c>
      <c r="I91" s="10">
        <f t="shared" si="7"/>
        <v>1</v>
      </c>
      <c r="J91" s="17">
        <f t="shared" si="8"/>
        <v>2800</v>
      </c>
      <c r="K91" s="16"/>
      <c r="L91" s="17">
        <f t="shared" si="9"/>
        <v>0</v>
      </c>
    </row>
    <row r="92" spans="1:12" x14ac:dyDescent="0.25">
      <c r="A92" s="9" t="s">
        <v>21</v>
      </c>
      <c r="B92" s="29" t="s">
        <v>164</v>
      </c>
      <c r="C92" s="9">
        <v>183</v>
      </c>
      <c r="D92" s="9">
        <v>215.28</v>
      </c>
      <c r="E92" s="9">
        <v>103.09099999999999</v>
      </c>
      <c r="F92" s="9" t="s">
        <v>10</v>
      </c>
      <c r="G92" s="9">
        <f>E92</f>
        <v>103.09099999999999</v>
      </c>
      <c r="H92" s="9">
        <f t="shared" ref="H92:H99" si="12">E92-G92</f>
        <v>0</v>
      </c>
      <c r="I92" s="10">
        <f t="shared" si="7"/>
        <v>1</v>
      </c>
      <c r="J92" s="17">
        <f t="shared" si="8"/>
        <v>22193.430479999999</v>
      </c>
      <c r="K92" s="16"/>
      <c r="L92" s="17">
        <f t="shared" si="9"/>
        <v>0</v>
      </c>
    </row>
    <row r="93" spans="1:12" x14ac:dyDescent="0.25">
      <c r="A93" s="9" t="s">
        <v>21</v>
      </c>
      <c r="B93" s="29" t="s">
        <v>165</v>
      </c>
      <c r="C93" s="9">
        <v>185</v>
      </c>
      <c r="D93" s="9">
        <v>96.88</v>
      </c>
      <c r="E93" s="9">
        <v>61.966000000000001</v>
      </c>
      <c r="F93" s="9" t="s">
        <v>10</v>
      </c>
      <c r="G93" s="9">
        <f>E93</f>
        <v>61.966000000000001</v>
      </c>
      <c r="H93" s="9">
        <f t="shared" si="12"/>
        <v>0</v>
      </c>
      <c r="I93" s="10">
        <f t="shared" si="7"/>
        <v>1</v>
      </c>
      <c r="J93" s="17">
        <f t="shared" si="8"/>
        <v>6003.2660799999994</v>
      </c>
      <c r="K93" s="16"/>
      <c r="L93" s="17">
        <f t="shared" si="9"/>
        <v>0</v>
      </c>
    </row>
    <row r="94" spans="1:12" x14ac:dyDescent="0.25">
      <c r="A94" s="9" t="s">
        <v>21</v>
      </c>
      <c r="B94" s="29" t="s">
        <v>326</v>
      </c>
      <c r="C94" s="9">
        <v>186</v>
      </c>
      <c r="D94" s="9">
        <v>16.149999999999999</v>
      </c>
      <c r="E94" s="9">
        <v>345.50400000000002</v>
      </c>
      <c r="F94" s="9" t="s">
        <v>10</v>
      </c>
      <c r="G94" s="9">
        <f>E94</f>
        <v>345.50400000000002</v>
      </c>
      <c r="H94" s="9">
        <f t="shared" si="12"/>
        <v>0</v>
      </c>
      <c r="I94" s="10">
        <f t="shared" si="7"/>
        <v>1</v>
      </c>
      <c r="J94" s="17">
        <f t="shared" si="8"/>
        <v>5579.8895999999995</v>
      </c>
      <c r="K94" s="16"/>
      <c r="L94" s="17">
        <f t="shared" si="9"/>
        <v>0</v>
      </c>
    </row>
    <row r="95" spans="1:12" x14ac:dyDescent="0.25">
      <c r="A95" s="9" t="s">
        <v>21</v>
      </c>
      <c r="B95" s="29" t="s">
        <v>327</v>
      </c>
      <c r="C95" s="9">
        <v>190</v>
      </c>
      <c r="D95" s="9">
        <v>32.292000000000002</v>
      </c>
      <c r="E95" s="9">
        <v>345.50400000000002</v>
      </c>
      <c r="F95" s="9" t="s">
        <v>10</v>
      </c>
      <c r="G95" s="9">
        <v>0</v>
      </c>
      <c r="H95" s="9">
        <f t="shared" si="12"/>
        <v>345.50400000000002</v>
      </c>
      <c r="I95" s="10">
        <f t="shared" si="7"/>
        <v>0</v>
      </c>
      <c r="J95" s="17">
        <f t="shared" si="8"/>
        <v>0</v>
      </c>
      <c r="K95" s="16"/>
      <c r="L95" s="17">
        <f t="shared" si="9"/>
        <v>0</v>
      </c>
    </row>
    <row r="96" spans="1:12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58.07</v>
      </c>
      <c r="F96" s="9" t="s">
        <v>10</v>
      </c>
      <c r="G96" s="9">
        <f>E96</f>
        <v>58.07</v>
      </c>
      <c r="H96" s="9">
        <f t="shared" si="12"/>
        <v>0</v>
      </c>
      <c r="I96" s="10">
        <f t="shared" si="7"/>
        <v>1</v>
      </c>
      <c r="J96" s="17">
        <f t="shared" si="8"/>
        <v>937.83049999999992</v>
      </c>
      <c r="K96" s="16"/>
      <c r="L96" s="17">
        <f t="shared" si="9"/>
        <v>0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524.43299999999999</v>
      </c>
      <c r="F97" s="9" t="s">
        <v>10</v>
      </c>
      <c r="G97" s="9">
        <f>E97</f>
        <v>524.43299999999999</v>
      </c>
      <c r="H97" s="9">
        <f t="shared" si="12"/>
        <v>0</v>
      </c>
      <c r="I97" s="10">
        <f t="shared" si="7"/>
        <v>1</v>
      </c>
      <c r="J97" s="17">
        <f t="shared" si="8"/>
        <v>25402.485654</v>
      </c>
      <c r="K97" s="16"/>
      <c r="L97" s="17">
        <f t="shared" si="9"/>
        <v>0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535.5</v>
      </c>
      <c r="F98" s="9" t="s">
        <v>10</v>
      </c>
      <c r="G98" s="9">
        <f>E98</f>
        <v>535.5</v>
      </c>
      <c r="H98" s="9">
        <f t="shared" si="12"/>
        <v>0</v>
      </c>
      <c r="I98" s="10">
        <f t="shared" si="7"/>
        <v>1</v>
      </c>
      <c r="J98" s="17">
        <f t="shared" si="8"/>
        <v>8648.3249999999989</v>
      </c>
      <c r="K98" s="16"/>
      <c r="L98" s="17">
        <f t="shared" si="9"/>
        <v>0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541.24900000000002</v>
      </c>
      <c r="F99" s="9" t="s">
        <v>10</v>
      </c>
      <c r="G99" s="9">
        <v>0</v>
      </c>
      <c r="H99" s="9">
        <f t="shared" si="12"/>
        <v>541.24900000000002</v>
      </c>
      <c r="I99" s="10">
        <f t="shared" si="7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9" t="s">
        <v>18</v>
      </c>
      <c r="B100" s="29" t="s">
        <v>196</v>
      </c>
      <c r="C100" s="9">
        <v>246</v>
      </c>
      <c r="D100" s="9">
        <v>15500</v>
      </c>
      <c r="E100" s="9">
        <v>1</v>
      </c>
      <c r="F100" s="9" t="s">
        <v>12</v>
      </c>
      <c r="G100" s="9">
        <v>0</v>
      </c>
      <c r="H100" s="9">
        <f t="shared" si="6"/>
        <v>1</v>
      </c>
      <c r="I100" s="10">
        <f t="shared" si="7"/>
        <v>0</v>
      </c>
      <c r="J100" s="17">
        <f t="shared" si="8"/>
        <v>0</v>
      </c>
      <c r="K100" s="16"/>
      <c r="L100" s="17">
        <f t="shared" si="9"/>
        <v>0</v>
      </c>
    </row>
    <row r="101" spans="1:12" x14ac:dyDescent="0.25">
      <c r="A101" s="9" t="s">
        <v>18</v>
      </c>
      <c r="B101" s="29" t="s">
        <v>273</v>
      </c>
      <c r="C101" s="9">
        <v>247</v>
      </c>
      <c r="D101" s="9">
        <v>600</v>
      </c>
      <c r="E101" s="9">
        <v>1</v>
      </c>
      <c r="F101" s="9" t="s">
        <v>13</v>
      </c>
      <c r="G101" s="9">
        <v>1</v>
      </c>
      <c r="H101" s="9">
        <f t="shared" si="6"/>
        <v>0</v>
      </c>
      <c r="I101" s="10">
        <f t="shared" ref="I101" si="13">(G101/E101)</f>
        <v>1</v>
      </c>
      <c r="J101" s="18">
        <f t="shared" ref="J101" si="14">D101*E101*I101</f>
        <v>600</v>
      </c>
      <c r="K101" s="10"/>
      <c r="L101" s="18">
        <f t="shared" si="9"/>
        <v>0</v>
      </c>
    </row>
    <row r="102" spans="1:12" x14ac:dyDescent="0.25">
      <c r="A102" s="9" t="s">
        <v>18</v>
      </c>
      <c r="B102" s="29" t="s">
        <v>197</v>
      </c>
      <c r="C102" s="9">
        <v>248</v>
      </c>
      <c r="D102" s="9">
        <v>2000</v>
      </c>
      <c r="E102" s="9">
        <v>1</v>
      </c>
      <c r="F102" s="9" t="s">
        <v>12</v>
      </c>
      <c r="G102" s="9">
        <v>0</v>
      </c>
      <c r="H102" s="9">
        <f t="shared" si="6"/>
        <v>1</v>
      </c>
      <c r="I102" s="10">
        <f t="shared" si="7"/>
        <v>0</v>
      </c>
      <c r="J102" s="17">
        <f t="shared" si="8"/>
        <v>0</v>
      </c>
      <c r="K102" s="16"/>
      <c r="L102" s="17">
        <f t="shared" si="9"/>
        <v>0</v>
      </c>
    </row>
    <row r="103" spans="1:12" x14ac:dyDescent="0.25">
      <c r="A103" s="9" t="s">
        <v>24</v>
      </c>
      <c r="B103" s="29" t="s">
        <v>198</v>
      </c>
      <c r="C103" s="9">
        <v>250</v>
      </c>
      <c r="D103" s="9">
        <v>9000</v>
      </c>
      <c r="E103" s="9">
        <v>1</v>
      </c>
      <c r="F103" s="9" t="s">
        <v>12</v>
      </c>
      <c r="G103" s="9">
        <v>1</v>
      </c>
      <c r="H103" s="9">
        <f t="shared" si="6"/>
        <v>0</v>
      </c>
      <c r="I103" s="10">
        <f t="shared" si="7"/>
        <v>1</v>
      </c>
      <c r="J103" s="17">
        <f t="shared" si="8"/>
        <v>9000</v>
      </c>
      <c r="K103" s="16"/>
      <c r="L103" s="17">
        <f t="shared" si="9"/>
        <v>0</v>
      </c>
    </row>
    <row r="104" spans="1:12" x14ac:dyDescent="0.25">
      <c r="A104" s="9" t="s">
        <v>24</v>
      </c>
      <c r="B104" s="29" t="s">
        <v>199</v>
      </c>
      <c r="C104" s="9">
        <v>251</v>
      </c>
      <c r="D104" s="9">
        <v>6000</v>
      </c>
      <c r="E104" s="9">
        <v>1</v>
      </c>
      <c r="F104" s="9" t="s">
        <v>12</v>
      </c>
      <c r="G104" s="9">
        <v>1</v>
      </c>
      <c r="H104" s="9">
        <f t="shared" si="6"/>
        <v>0</v>
      </c>
      <c r="I104" s="10">
        <f t="shared" si="7"/>
        <v>1</v>
      </c>
      <c r="J104" s="17">
        <f t="shared" si="8"/>
        <v>6000</v>
      </c>
      <c r="K104" s="16"/>
      <c r="L104" s="17">
        <f t="shared" si="9"/>
        <v>0</v>
      </c>
    </row>
    <row r="105" spans="1:12" x14ac:dyDescent="0.25">
      <c r="A105" s="9" t="s">
        <v>24</v>
      </c>
      <c r="B105" s="29" t="s">
        <v>200</v>
      </c>
      <c r="C105" s="9">
        <v>253</v>
      </c>
      <c r="D105" s="9">
        <v>500</v>
      </c>
      <c r="E105" s="9">
        <v>1</v>
      </c>
      <c r="F105" s="9" t="s">
        <v>12</v>
      </c>
      <c r="G105" s="9">
        <v>1</v>
      </c>
      <c r="H105" s="9">
        <f t="shared" si="6"/>
        <v>0</v>
      </c>
      <c r="I105" s="10">
        <f t="shared" si="7"/>
        <v>1</v>
      </c>
      <c r="J105" s="17">
        <f t="shared" si="8"/>
        <v>500</v>
      </c>
      <c r="K105" s="16"/>
      <c r="L105" s="17">
        <f t="shared" si="9"/>
        <v>0</v>
      </c>
    </row>
    <row r="106" spans="1:12" x14ac:dyDescent="0.25">
      <c r="A106" s="9" t="s">
        <v>24</v>
      </c>
      <c r="B106" s="29" t="s">
        <v>25</v>
      </c>
      <c r="C106" s="9">
        <v>254</v>
      </c>
      <c r="D106" s="9">
        <v>4000</v>
      </c>
      <c r="E106" s="9">
        <v>1</v>
      </c>
      <c r="F106" s="9" t="s">
        <v>12</v>
      </c>
      <c r="G106" s="9">
        <f>E106</f>
        <v>1</v>
      </c>
      <c r="H106" s="9">
        <f t="shared" si="6"/>
        <v>0</v>
      </c>
      <c r="I106" s="10">
        <f t="shared" si="7"/>
        <v>1</v>
      </c>
      <c r="J106" s="17">
        <f t="shared" si="8"/>
        <v>4000</v>
      </c>
      <c r="K106" s="16"/>
      <c r="L106" s="17">
        <f t="shared" si="9"/>
        <v>0</v>
      </c>
    </row>
    <row r="107" spans="1:12" x14ac:dyDescent="0.25">
      <c r="A107" s="9" t="s">
        <v>24</v>
      </c>
      <c r="B107" s="29" t="s">
        <v>201</v>
      </c>
      <c r="C107" s="9">
        <v>255</v>
      </c>
      <c r="D107" s="9">
        <v>6000</v>
      </c>
      <c r="E107" s="9">
        <v>1</v>
      </c>
      <c r="F107" s="9" t="s">
        <v>12</v>
      </c>
      <c r="G107" s="9">
        <v>0</v>
      </c>
      <c r="H107" s="9">
        <f t="shared" si="6"/>
        <v>1</v>
      </c>
      <c r="I107" s="10">
        <f t="shared" si="7"/>
        <v>0</v>
      </c>
      <c r="J107" s="17">
        <f t="shared" si="8"/>
        <v>0</v>
      </c>
      <c r="K107" s="16"/>
      <c r="L107" s="17">
        <f t="shared" si="9"/>
        <v>0</v>
      </c>
    </row>
    <row r="108" spans="1:12" x14ac:dyDescent="0.25">
      <c r="A108" s="9" t="s">
        <v>24</v>
      </c>
      <c r="B108" s="29" t="s">
        <v>202</v>
      </c>
      <c r="C108" s="9">
        <v>257</v>
      </c>
      <c r="D108" s="9">
        <v>1800</v>
      </c>
      <c r="E108" s="9">
        <v>1</v>
      </c>
      <c r="F108" s="9" t="s">
        <v>12</v>
      </c>
      <c r="G108" s="9">
        <v>1</v>
      </c>
      <c r="H108" s="9">
        <f t="shared" si="6"/>
        <v>0</v>
      </c>
      <c r="I108" s="10">
        <f t="shared" si="7"/>
        <v>1</v>
      </c>
      <c r="J108" s="17">
        <f t="shared" si="8"/>
        <v>1800</v>
      </c>
      <c r="K108" s="16"/>
      <c r="L108" s="17">
        <f t="shared" si="9"/>
        <v>0</v>
      </c>
    </row>
    <row r="109" spans="1:12" x14ac:dyDescent="0.25">
      <c r="A109" s="9" t="s">
        <v>24</v>
      </c>
      <c r="B109" s="29" t="s">
        <v>203</v>
      </c>
      <c r="C109" s="9">
        <v>258</v>
      </c>
      <c r="D109" s="9">
        <v>2000</v>
      </c>
      <c r="E109" s="9">
        <v>1</v>
      </c>
      <c r="F109" s="9" t="s">
        <v>12</v>
      </c>
      <c r="G109" s="9">
        <v>0</v>
      </c>
      <c r="H109" s="9">
        <f t="shared" si="6"/>
        <v>1</v>
      </c>
      <c r="I109" s="10">
        <f t="shared" si="7"/>
        <v>0</v>
      </c>
      <c r="J109" s="17">
        <f t="shared" si="8"/>
        <v>0</v>
      </c>
      <c r="K109" s="16"/>
      <c r="L109" s="17">
        <f t="shared" si="9"/>
        <v>0</v>
      </c>
    </row>
    <row r="110" spans="1:12" x14ac:dyDescent="0.25">
      <c r="A110" s="9" t="s">
        <v>29</v>
      </c>
      <c r="B110" s="29" t="s">
        <v>210</v>
      </c>
      <c r="C110" s="9">
        <v>272</v>
      </c>
      <c r="D110" s="9">
        <v>12000</v>
      </c>
      <c r="E110" s="9">
        <v>1</v>
      </c>
      <c r="F110" s="9" t="s">
        <v>12</v>
      </c>
      <c r="G110" s="9">
        <v>0</v>
      </c>
      <c r="H110" s="9">
        <f t="shared" si="6"/>
        <v>1</v>
      </c>
      <c r="I110" s="10">
        <f t="shared" si="7"/>
        <v>0</v>
      </c>
      <c r="J110" s="17">
        <f t="shared" si="8"/>
        <v>0</v>
      </c>
      <c r="K110" s="16">
        <v>1</v>
      </c>
      <c r="L110" s="17">
        <f t="shared" si="9"/>
        <v>12000</v>
      </c>
    </row>
    <row r="111" spans="1:12" x14ac:dyDescent="0.25">
      <c r="A111" s="9" t="s">
        <v>17</v>
      </c>
      <c r="B111" s="29" t="s">
        <v>211</v>
      </c>
      <c r="C111" s="9">
        <v>274</v>
      </c>
      <c r="D111" s="9">
        <v>350</v>
      </c>
      <c r="E111" s="9">
        <v>1</v>
      </c>
      <c r="F111" s="9" t="s">
        <v>12</v>
      </c>
      <c r="G111" s="9">
        <v>0</v>
      </c>
      <c r="H111" s="9">
        <f t="shared" si="6"/>
        <v>1</v>
      </c>
      <c r="I111" s="10">
        <f t="shared" si="7"/>
        <v>0</v>
      </c>
      <c r="J111" s="17">
        <f t="shared" si="8"/>
        <v>0</v>
      </c>
      <c r="K111" s="16">
        <v>1</v>
      </c>
      <c r="L111" s="17">
        <f t="shared" si="9"/>
        <v>350</v>
      </c>
    </row>
    <row r="112" spans="1:12" x14ac:dyDescent="0.25">
      <c r="A112" s="9" t="s">
        <v>30</v>
      </c>
      <c r="B112" s="29" t="s">
        <v>214</v>
      </c>
      <c r="C112" s="9">
        <v>277</v>
      </c>
      <c r="D112" s="9">
        <v>34</v>
      </c>
      <c r="E112" s="9">
        <v>76.528999999999996</v>
      </c>
      <c r="F112" s="9" t="s">
        <v>31</v>
      </c>
      <c r="G112" s="9">
        <v>0</v>
      </c>
      <c r="H112" s="9">
        <f t="shared" si="6"/>
        <v>76.528999999999996</v>
      </c>
      <c r="I112" s="10">
        <f t="shared" si="7"/>
        <v>0</v>
      </c>
      <c r="J112" s="17">
        <f t="shared" si="8"/>
        <v>0</v>
      </c>
      <c r="K112" s="16">
        <v>1</v>
      </c>
      <c r="L112" s="17">
        <f t="shared" si="9"/>
        <v>2601.9859999999999</v>
      </c>
    </row>
    <row r="113" spans="1:12" x14ac:dyDescent="0.25">
      <c r="A113" s="9" t="s">
        <v>30</v>
      </c>
      <c r="B113" s="29" t="s">
        <v>215</v>
      </c>
      <c r="C113" s="9">
        <v>278</v>
      </c>
      <c r="D113" s="9">
        <v>77</v>
      </c>
      <c r="E113" s="9">
        <v>29.302600000000002</v>
      </c>
      <c r="F113" s="9" t="s">
        <v>31</v>
      </c>
      <c r="G113" s="9">
        <v>29.3</v>
      </c>
      <c r="H113" s="9">
        <f t="shared" si="6"/>
        <v>2.6000000000010459E-3</v>
      </c>
      <c r="I113" s="10">
        <f t="shared" si="7"/>
        <v>0.99991127067222696</v>
      </c>
      <c r="J113" s="17">
        <f t="shared" si="8"/>
        <v>2256.1</v>
      </c>
      <c r="K113" s="16"/>
      <c r="L113" s="17">
        <f t="shared" si="9"/>
        <v>0</v>
      </c>
    </row>
    <row r="114" spans="1:12" x14ac:dyDescent="0.25">
      <c r="A114" s="9" t="s">
        <v>30</v>
      </c>
      <c r="B114" s="29" t="s">
        <v>216</v>
      </c>
      <c r="C114" s="9">
        <v>279</v>
      </c>
      <c r="D114" s="9">
        <v>23</v>
      </c>
      <c r="E114" s="9">
        <v>66</v>
      </c>
      <c r="F114" s="9" t="s">
        <v>23</v>
      </c>
      <c r="G114" s="9">
        <v>0</v>
      </c>
      <c r="H114" s="9">
        <f t="shared" si="6"/>
        <v>66</v>
      </c>
      <c r="I114" s="10">
        <f t="shared" si="7"/>
        <v>0</v>
      </c>
      <c r="J114" s="17">
        <f t="shared" si="8"/>
        <v>0</v>
      </c>
      <c r="K114" s="16">
        <v>1</v>
      </c>
      <c r="L114" s="17">
        <f t="shared" si="9"/>
        <v>1518</v>
      </c>
    </row>
    <row r="115" spans="1:12" x14ac:dyDescent="0.25">
      <c r="A115" s="9" t="s">
        <v>30</v>
      </c>
      <c r="B115" s="29" t="s">
        <v>217</v>
      </c>
      <c r="C115" s="9">
        <v>280</v>
      </c>
      <c r="D115" s="9">
        <v>151</v>
      </c>
      <c r="E115" s="9">
        <v>17.375499999999999</v>
      </c>
      <c r="F115" s="9" t="s">
        <v>31</v>
      </c>
      <c r="G115" s="9">
        <v>0</v>
      </c>
      <c r="H115" s="9">
        <f t="shared" si="6"/>
        <v>17.375499999999999</v>
      </c>
      <c r="I115" s="10">
        <f t="shared" si="7"/>
        <v>0</v>
      </c>
      <c r="J115" s="17">
        <f t="shared" si="8"/>
        <v>0</v>
      </c>
      <c r="K115" s="16">
        <v>1</v>
      </c>
      <c r="L115" s="17">
        <f t="shared" si="9"/>
        <v>2623.7004999999999</v>
      </c>
    </row>
    <row r="116" spans="1:12" x14ac:dyDescent="0.25">
      <c r="A116" s="9" t="s">
        <v>21</v>
      </c>
      <c r="B116" s="29" t="s">
        <v>219</v>
      </c>
      <c r="C116" s="9">
        <v>283</v>
      </c>
      <c r="D116" s="9">
        <v>400</v>
      </c>
      <c r="E116" s="9">
        <v>1</v>
      </c>
      <c r="F116" s="9" t="s">
        <v>12</v>
      </c>
      <c r="G116" s="9">
        <v>0</v>
      </c>
      <c r="H116" s="9">
        <f t="shared" si="6"/>
        <v>1</v>
      </c>
      <c r="I116" s="10">
        <f t="shared" si="7"/>
        <v>0</v>
      </c>
      <c r="J116" s="17">
        <f t="shared" si="8"/>
        <v>0</v>
      </c>
      <c r="K116" s="16"/>
      <c r="L116" s="17">
        <f t="shared" si="9"/>
        <v>0</v>
      </c>
    </row>
    <row r="117" spans="1:12" x14ac:dyDescent="0.25">
      <c r="A117" s="9" t="s">
        <v>29</v>
      </c>
      <c r="B117" s="29" t="s">
        <v>344</v>
      </c>
      <c r="C117" s="9">
        <v>493</v>
      </c>
      <c r="D117" s="9">
        <v>225</v>
      </c>
      <c r="E117" s="9">
        <v>4.3490000000000002</v>
      </c>
      <c r="F117" s="9" t="s">
        <v>14</v>
      </c>
      <c r="G117" s="9">
        <v>0</v>
      </c>
      <c r="H117" s="9">
        <f t="shared" si="6"/>
        <v>4.3490000000000002</v>
      </c>
      <c r="I117" s="10">
        <f t="shared" si="7"/>
        <v>0</v>
      </c>
      <c r="J117" s="17">
        <f t="shared" si="8"/>
        <v>0</v>
      </c>
      <c r="K117" s="16"/>
      <c r="L117" s="17">
        <f t="shared" si="9"/>
        <v>0</v>
      </c>
    </row>
    <row r="118" spans="1:12" x14ac:dyDescent="0.25">
      <c r="A118" s="9" t="s">
        <v>29</v>
      </c>
      <c r="B118" s="29" t="s">
        <v>345</v>
      </c>
      <c r="C118" s="9">
        <v>494</v>
      </c>
      <c r="D118" s="9">
        <v>2000</v>
      </c>
      <c r="E118" s="9">
        <v>1.6</v>
      </c>
      <c r="F118" s="9" t="s">
        <v>14</v>
      </c>
      <c r="G118" s="9">
        <v>0</v>
      </c>
      <c r="H118" s="9">
        <f t="shared" si="6"/>
        <v>1.6</v>
      </c>
      <c r="I118" s="10">
        <f t="shared" si="7"/>
        <v>0</v>
      </c>
      <c r="J118" s="17">
        <f t="shared" si="8"/>
        <v>0</v>
      </c>
      <c r="K118" s="16"/>
      <c r="L118" s="17">
        <f t="shared" si="9"/>
        <v>0</v>
      </c>
    </row>
    <row r="119" spans="1:12" x14ac:dyDescent="0.25">
      <c r="A119" s="9" t="s">
        <v>29</v>
      </c>
      <c r="B119" s="29" t="s">
        <v>346</v>
      </c>
      <c r="C119" s="9">
        <v>495</v>
      </c>
      <c r="D119" s="9">
        <v>50</v>
      </c>
      <c r="E119" s="9">
        <v>5</v>
      </c>
      <c r="F119" s="9" t="s">
        <v>13</v>
      </c>
      <c r="G119" s="9">
        <v>0</v>
      </c>
      <c r="H119" s="9">
        <f t="shared" si="6"/>
        <v>5</v>
      </c>
      <c r="I119" s="10">
        <f t="shared" si="7"/>
        <v>0</v>
      </c>
      <c r="J119" s="17">
        <f t="shared" si="8"/>
        <v>0</v>
      </c>
      <c r="K119" s="16"/>
      <c r="L119" s="17">
        <f t="shared" si="9"/>
        <v>0</v>
      </c>
    </row>
    <row r="120" spans="1:12" ht="15.75" x14ac:dyDescent="0.25">
      <c r="J120" s="21">
        <f>SUM(J4:J119)</f>
        <v>702598.49918599986</v>
      </c>
      <c r="L120" s="21">
        <f>SUM(L4:L119)</f>
        <v>24629.318923999999</v>
      </c>
    </row>
  </sheetData>
  <autoFilter ref="A3:O118" xr:uid="{00000000-0009-0000-0000-0000B7000000}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3:O168"/>
  <sheetViews>
    <sheetView topLeftCell="A143" zoomScale="85" zoomScaleNormal="85" workbookViewId="0">
      <pane xSplit="2" topLeftCell="C1" activePane="topRight" state="frozen"/>
      <selection pane="topRight" activeCell="F169" sqref="F169"/>
    </sheetView>
  </sheetViews>
  <sheetFormatPr defaultRowHeight="15" x14ac:dyDescent="0.25"/>
  <cols>
    <col min="1" max="1" width="30.42578125" customWidth="1"/>
    <col min="2" max="2" width="43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SUMIF($A$4:$A$1537,"AAIDHUL MIAH",$L$4:$L$1537)</f>
        <v>350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SUMIF($A$4:$A$1537,"EBI ABRAHAM",$L$4:$L$1537)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SUMIF($A$4:$A$1537,"JMJ WATERPROOING ENTERPRISES",$L$4:$L$1537)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SUMIF($A$4:$A$1537,"KRIUTTIBAS DAS",$L$4:$L$1537)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SUMIF($A$4:$A$1537,"LEGENDRY LANDSCAPE",$L$4:$L$1537)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SUMIF($A$4:$A$1537,"MANJUNATHA P",$L$4:$L$1537)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SUMIF($A$4:$A$1537,"NAGARAJ",$L$4:$L$1537)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SUMIF($A$4:$A$1537,"PRAKASH H N",$L$4:$L$1537)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SUMIF($A$4:$A$1537,"RAMAKRUSHNA PRADHAN",$L$4:$L$1537)</f>
        <v>6743.6864999999998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SUMIF($A$4:$A$1537,"RUPAK NAYAK",$L$4:$L$1537)</f>
        <v>0</v>
      </c>
    </row>
    <row r="14" spans="1:15" x14ac:dyDescent="0.25">
      <c r="A14" s="9" t="s">
        <v>39</v>
      </c>
      <c r="B14" s="29" t="s">
        <v>93</v>
      </c>
      <c r="C14" s="9">
        <v>14</v>
      </c>
      <c r="D14" s="9">
        <v>22</v>
      </c>
      <c r="E14" s="9">
        <v>40</v>
      </c>
      <c r="F14" s="9" t="s">
        <v>10</v>
      </c>
      <c r="G14" s="9">
        <v>40</v>
      </c>
      <c r="H14" s="9">
        <f t="shared" si="0"/>
        <v>0</v>
      </c>
      <c r="I14" s="10">
        <f t="shared" si="1"/>
        <v>1</v>
      </c>
      <c r="J14" s="17">
        <f t="shared" si="2"/>
        <v>880</v>
      </c>
      <c r="K14" s="16"/>
      <c r="L14" s="17">
        <f t="shared" si="3"/>
        <v>0</v>
      </c>
      <c r="N14" s="17" t="s">
        <v>32</v>
      </c>
      <c r="O14" s="17">
        <f>SUMIF($A$4:$A$1537,"SANTOSH KUMAR",$L$4:$L$1537)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SUMIF($A$4:$A$1537,"SARAT BARMAN",$L$4:$L$1537)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7.95</v>
      </c>
      <c r="F16" s="9" t="s">
        <v>14</v>
      </c>
      <c r="G16" s="9">
        <v>7.95</v>
      </c>
      <c r="H16" s="9">
        <f t="shared" si="0"/>
        <v>0</v>
      </c>
      <c r="I16" s="10">
        <f t="shared" si="1"/>
        <v>1</v>
      </c>
      <c r="J16" s="17">
        <f t="shared" si="2"/>
        <v>1121.904</v>
      </c>
      <c r="K16" s="16"/>
      <c r="L16" s="17">
        <f t="shared" si="3"/>
        <v>0</v>
      </c>
      <c r="N16" s="17" t="s">
        <v>27</v>
      </c>
      <c r="O16" s="17">
        <f>SUMIF($A$4:$A$1537,"SAVITA DEVI",$L$4:$L$1537)</f>
        <v>0</v>
      </c>
    </row>
    <row r="17" spans="1:15" x14ac:dyDescent="0.25">
      <c r="A17" s="9" t="s">
        <v>15</v>
      </c>
      <c r="B17" s="12" t="s">
        <v>470</v>
      </c>
      <c r="C17" s="9">
        <v>18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ref="I17:I18" si="4">(G17/E17)</f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SUMIF($A$4:$A$1537,"SHOKAT",$L$4:$L$1537)</f>
        <v>0</v>
      </c>
    </row>
    <row r="18" spans="1:15" ht="45" x14ac:dyDescent="0.25">
      <c r="A18" s="9" t="s">
        <v>15</v>
      </c>
      <c r="B18" s="12" t="s">
        <v>94</v>
      </c>
      <c r="C18" s="9">
        <v>19</v>
      </c>
      <c r="D18" s="9">
        <v>3000</v>
      </c>
      <c r="E18" s="9">
        <v>1</v>
      </c>
      <c r="F18" s="9" t="s">
        <v>12</v>
      </c>
      <c r="G18" s="9">
        <v>0</v>
      </c>
      <c r="H18" s="9">
        <f t="shared" si="0"/>
        <v>1</v>
      </c>
      <c r="I18" s="10">
        <f t="shared" si="4"/>
        <v>0</v>
      </c>
      <c r="J18" s="17">
        <f t="shared" si="2"/>
        <v>0</v>
      </c>
      <c r="K18" s="16">
        <v>1</v>
      </c>
      <c r="L18" s="17">
        <f t="shared" si="3"/>
        <v>3000</v>
      </c>
      <c r="N18" s="17" t="s">
        <v>26</v>
      </c>
      <c r="O18" s="17">
        <f>SUMIF($A$4:$A$1537,"SHREE DM STEEL FURNITURE AND INTERIOR",$L$4:$L$1537)</f>
        <v>0</v>
      </c>
    </row>
    <row r="19" spans="1:15" ht="30" x14ac:dyDescent="0.25">
      <c r="A19" s="9" t="s">
        <v>29</v>
      </c>
      <c r="B19" s="29" t="s">
        <v>95</v>
      </c>
      <c r="C19" s="9">
        <v>20</v>
      </c>
      <c r="D19" s="9">
        <v>1000</v>
      </c>
      <c r="E19" s="9">
        <v>3.351</v>
      </c>
      <c r="F19" s="9" t="s">
        <v>14</v>
      </c>
      <c r="G19" s="9">
        <v>3.35</v>
      </c>
      <c r="H19" s="9">
        <f t="shared" si="0"/>
        <v>9.9999999999988987E-4</v>
      </c>
      <c r="I19" s="10">
        <f t="shared" si="1"/>
        <v>0.99970158161742761</v>
      </c>
      <c r="J19" s="17">
        <f t="shared" si="2"/>
        <v>3350</v>
      </c>
      <c r="K19" s="16"/>
      <c r="L19" s="17">
        <f t="shared" si="3"/>
        <v>0</v>
      </c>
      <c r="N19" s="17" t="s">
        <v>333</v>
      </c>
      <c r="O19" s="17">
        <f>SUMIF($A$4:$A$1537,"SK ANSAR HOSSIAN",$L$4:$L$1537)</f>
        <v>0</v>
      </c>
    </row>
    <row r="20" spans="1:15" ht="30" x14ac:dyDescent="0.25">
      <c r="A20" s="9" t="s">
        <v>29</v>
      </c>
      <c r="B20" s="29" t="s">
        <v>96</v>
      </c>
      <c r="C20" s="9">
        <v>21</v>
      </c>
      <c r="D20" s="9">
        <v>1000</v>
      </c>
      <c r="E20" s="9">
        <v>2.6680000000000001</v>
      </c>
      <c r="F20" s="9" t="s">
        <v>14</v>
      </c>
      <c r="G20" s="9">
        <v>2.67</v>
      </c>
      <c r="H20" s="9">
        <f t="shared" si="0"/>
        <v>-1.9999999999997797E-3</v>
      </c>
      <c r="I20" s="10">
        <f t="shared" si="1"/>
        <v>1.0007496251874062</v>
      </c>
      <c r="J20" s="17">
        <f t="shared" si="2"/>
        <v>2670</v>
      </c>
      <c r="K20" s="16"/>
      <c r="L20" s="17">
        <f t="shared" si="3"/>
        <v>0</v>
      </c>
      <c r="N20" s="17" t="s">
        <v>28</v>
      </c>
      <c r="O20" s="17">
        <f>SUMIF($A$4:$A$1537,"SREE VINAYAKA ELECTRICALS",$L$4:$L$1537)</f>
        <v>0</v>
      </c>
    </row>
    <row r="21" spans="1:15" ht="45" x14ac:dyDescent="0.25">
      <c r="A21" s="9" t="s">
        <v>29</v>
      </c>
      <c r="B21" s="29" t="s">
        <v>97</v>
      </c>
      <c r="C21" s="9">
        <v>22</v>
      </c>
      <c r="D21" s="9">
        <v>1000</v>
      </c>
      <c r="E21" s="9">
        <v>6.867</v>
      </c>
      <c r="F21" s="9" t="s">
        <v>14</v>
      </c>
      <c r="G21" s="9">
        <v>6.87</v>
      </c>
      <c r="H21" s="9">
        <f t="shared" si="0"/>
        <v>-3.0000000000001137E-3</v>
      </c>
      <c r="I21" s="10">
        <f t="shared" si="1"/>
        <v>1.0004368719965051</v>
      </c>
      <c r="J21" s="17">
        <f t="shared" si="2"/>
        <v>6870</v>
      </c>
      <c r="K21" s="16"/>
      <c r="L21" s="17">
        <f t="shared" si="3"/>
        <v>0</v>
      </c>
      <c r="N21" s="17" t="s">
        <v>58</v>
      </c>
      <c r="O21" s="17">
        <f>SUMIF($A$4:$A$1537,"SRI CHOWDESHWARI WATER SUPPLY",$L$4:$L$1537)</f>
        <v>0</v>
      </c>
    </row>
    <row r="22" spans="1:15" x14ac:dyDescent="0.25">
      <c r="A22" s="9" t="s">
        <v>9</v>
      </c>
      <c r="B22" s="29" t="s">
        <v>98</v>
      </c>
      <c r="C22" s="9">
        <v>23</v>
      </c>
      <c r="D22" s="9">
        <v>7500</v>
      </c>
      <c r="E22" s="9">
        <v>0.27</v>
      </c>
      <c r="F22" s="9" t="s">
        <v>16</v>
      </c>
      <c r="G22" s="9">
        <v>0.27</v>
      </c>
      <c r="H22" s="9">
        <f t="shared" si="0"/>
        <v>0</v>
      </c>
      <c r="I22" s="10">
        <f t="shared" si="1"/>
        <v>1</v>
      </c>
      <c r="J22" s="17">
        <f t="shared" si="2"/>
        <v>2025.0000000000002</v>
      </c>
      <c r="K22" s="16"/>
      <c r="L22" s="17">
        <f t="shared" si="3"/>
        <v>0</v>
      </c>
      <c r="N22" s="17" t="s">
        <v>29</v>
      </c>
      <c r="O22" s="17">
        <f>SUMIF($A$4:$A$1537,"SUBHASMITA DAS",$L$4:$L$1537)</f>
        <v>12000</v>
      </c>
    </row>
    <row r="23" spans="1:15" ht="30" x14ac:dyDescent="0.25">
      <c r="A23" s="9" t="s">
        <v>9</v>
      </c>
      <c r="B23" s="29" t="s">
        <v>99</v>
      </c>
      <c r="C23" s="9">
        <v>24</v>
      </c>
      <c r="D23" s="9">
        <v>7500</v>
      </c>
      <c r="E23" s="9">
        <v>0.42</v>
      </c>
      <c r="F23" s="9" t="s">
        <v>16</v>
      </c>
      <c r="G23" s="9">
        <v>0.42</v>
      </c>
      <c r="H23" s="9">
        <f t="shared" si="0"/>
        <v>0</v>
      </c>
      <c r="I23" s="10">
        <f t="shared" si="1"/>
        <v>1</v>
      </c>
      <c r="J23" s="17">
        <f t="shared" si="2"/>
        <v>3150</v>
      </c>
      <c r="K23" s="16"/>
      <c r="L23" s="17">
        <f t="shared" si="3"/>
        <v>0</v>
      </c>
      <c r="N23" s="17" t="s">
        <v>80</v>
      </c>
      <c r="O23" s="17">
        <f>SUMIF($A$4:$A$1537,"UDHABHAI R PARMAR",$L$4:$L$1537)</f>
        <v>0</v>
      </c>
    </row>
    <row r="24" spans="1:15" ht="30" x14ac:dyDescent="0.25">
      <c r="A24" s="9" t="s">
        <v>9</v>
      </c>
      <c r="B24" s="29" t="s">
        <v>100</v>
      </c>
      <c r="C24" s="9">
        <v>25</v>
      </c>
      <c r="D24" s="9">
        <v>7500</v>
      </c>
      <c r="E24" s="9">
        <v>0.53</v>
      </c>
      <c r="F24" s="9" t="s">
        <v>16</v>
      </c>
      <c r="G24" s="9">
        <v>0.53</v>
      </c>
      <c r="H24" s="9">
        <f t="shared" si="0"/>
        <v>0</v>
      </c>
      <c r="I24" s="10">
        <f t="shared" si="1"/>
        <v>1</v>
      </c>
      <c r="J24" s="17">
        <f t="shared" si="2"/>
        <v>3975</v>
      </c>
      <c r="K24" s="16"/>
      <c r="L24" s="17">
        <f t="shared" si="3"/>
        <v>0</v>
      </c>
      <c r="N24" s="17" t="s">
        <v>15</v>
      </c>
      <c r="O24" s="17">
        <f>SUMIF($A$4:$A$1537,"V VENKATANARAYANA",$L$4:$L$1537)</f>
        <v>3000</v>
      </c>
    </row>
    <row r="25" spans="1:15" x14ac:dyDescent="0.25">
      <c r="A25" s="9" t="s">
        <v>9</v>
      </c>
      <c r="B25" s="29" t="s">
        <v>101</v>
      </c>
      <c r="C25" s="9">
        <v>26</v>
      </c>
      <c r="D25" s="9">
        <v>7500</v>
      </c>
      <c r="E25" s="9">
        <v>0.49</v>
      </c>
      <c r="F25" s="9" t="s">
        <v>16</v>
      </c>
      <c r="G25" s="9">
        <v>0.49</v>
      </c>
      <c r="H25" s="9">
        <f t="shared" si="0"/>
        <v>0</v>
      </c>
      <c r="I25" s="10">
        <f t="shared" si="1"/>
        <v>1</v>
      </c>
      <c r="J25" s="17">
        <f t="shared" si="2"/>
        <v>3675</v>
      </c>
      <c r="K25" s="16"/>
      <c r="L25" s="17">
        <f t="shared" si="3"/>
        <v>0</v>
      </c>
      <c r="N25" s="17" t="s">
        <v>42</v>
      </c>
      <c r="O25" s="17">
        <f>SUMIF($A$4:$A$1537,"YELLAPPA C",$L$4:$L$1537)</f>
        <v>0</v>
      </c>
    </row>
    <row r="26" spans="1:15" x14ac:dyDescent="0.25">
      <c r="A26" s="9" t="s">
        <v>9</v>
      </c>
      <c r="B26" s="29" t="s">
        <v>102</v>
      </c>
      <c r="C26" s="9">
        <v>29</v>
      </c>
      <c r="D26" s="9">
        <v>7500</v>
      </c>
      <c r="E26" s="9">
        <v>1.2</v>
      </c>
      <c r="F26" s="9" t="s">
        <v>16</v>
      </c>
      <c r="G26" s="9">
        <v>1.2</v>
      </c>
      <c r="H26" s="9">
        <f t="shared" si="0"/>
        <v>0</v>
      </c>
      <c r="I26" s="10">
        <f t="shared" si="1"/>
        <v>1</v>
      </c>
      <c r="J26" s="17">
        <f t="shared" si="2"/>
        <v>9000</v>
      </c>
      <c r="K26" s="16"/>
      <c r="L26" s="17">
        <f t="shared" si="3"/>
        <v>0</v>
      </c>
      <c r="N26" s="17" t="s">
        <v>44</v>
      </c>
      <c r="O26" s="17">
        <f>SUMIF($A$4:$A$1537,"RABIUL MOLLA",$L$4:$L$1537)</f>
        <v>0</v>
      </c>
    </row>
    <row r="27" spans="1:15" x14ac:dyDescent="0.25">
      <c r="A27" s="9" t="s">
        <v>9</v>
      </c>
      <c r="B27" s="29" t="s">
        <v>103</v>
      </c>
      <c r="C27" s="9">
        <v>32</v>
      </c>
      <c r="D27" s="9">
        <v>7500</v>
      </c>
      <c r="E27" s="9">
        <v>0.18</v>
      </c>
      <c r="F27" s="9" t="s">
        <v>16</v>
      </c>
      <c r="G27" s="9">
        <v>0.18</v>
      </c>
      <c r="H27" s="9">
        <f t="shared" si="0"/>
        <v>0</v>
      </c>
      <c r="I27" s="10">
        <f t="shared" si="1"/>
        <v>1</v>
      </c>
      <c r="J27" s="17">
        <f t="shared" si="2"/>
        <v>1350</v>
      </c>
      <c r="K27" s="16"/>
      <c r="L27" s="17">
        <f t="shared" si="3"/>
        <v>0</v>
      </c>
      <c r="N27" s="17" t="s">
        <v>40</v>
      </c>
      <c r="O27" s="17">
        <f>SUMIF($A$4:$A$1537,"KOUSHIK MANDAL",$L$4:$L$1537)</f>
        <v>0</v>
      </c>
    </row>
    <row r="28" spans="1:15" x14ac:dyDescent="0.25">
      <c r="A28" s="9" t="s">
        <v>9</v>
      </c>
      <c r="B28" s="29" t="s">
        <v>104</v>
      </c>
      <c r="C28" s="9">
        <v>35</v>
      </c>
      <c r="D28" s="9">
        <v>7500</v>
      </c>
      <c r="E28" s="9">
        <v>0.13</v>
      </c>
      <c r="F28" s="9" t="s">
        <v>16</v>
      </c>
      <c r="G28" s="9">
        <v>0.13</v>
      </c>
      <c r="H28" s="9">
        <f t="shared" si="0"/>
        <v>0</v>
      </c>
      <c r="I28" s="10">
        <f t="shared" si="1"/>
        <v>1</v>
      </c>
      <c r="J28" s="17">
        <f t="shared" si="2"/>
        <v>975</v>
      </c>
      <c r="K28" s="16"/>
      <c r="L28" s="17">
        <f t="shared" si="3"/>
        <v>0</v>
      </c>
      <c r="N28" s="17" t="s">
        <v>34</v>
      </c>
      <c r="O28" s="17">
        <f>SUMIF($A$4:$A$1537,"SHEKAR T",$L$4:$L$1537)</f>
        <v>0</v>
      </c>
    </row>
    <row r="29" spans="1:15" x14ac:dyDescent="0.25">
      <c r="A29" s="9" t="s">
        <v>9</v>
      </c>
      <c r="B29" s="29" t="s">
        <v>369</v>
      </c>
      <c r="C29" s="9">
        <v>38</v>
      </c>
      <c r="D29" s="9">
        <v>7000</v>
      </c>
      <c r="E29" s="9">
        <v>1</v>
      </c>
      <c r="F29" s="9" t="s">
        <v>12</v>
      </c>
      <c r="G29" s="9">
        <v>0.28000000000000003</v>
      </c>
      <c r="H29" s="9">
        <f t="shared" si="0"/>
        <v>0.72</v>
      </c>
      <c r="I29" s="10">
        <f t="shared" si="1"/>
        <v>0.28000000000000003</v>
      </c>
      <c r="J29" s="17">
        <f t="shared" si="2"/>
        <v>1960.0000000000002</v>
      </c>
      <c r="K29" s="16"/>
      <c r="L29" s="17">
        <f t="shared" si="3"/>
        <v>0</v>
      </c>
      <c r="N29" s="17" t="s">
        <v>37</v>
      </c>
      <c r="O29" s="17">
        <f>SUMIF($A$4:$A$1537,"MORSELIM KHAN",$L$4:$L$1537)</f>
        <v>0</v>
      </c>
    </row>
    <row r="30" spans="1:15" x14ac:dyDescent="0.25">
      <c r="A30" s="9" t="s">
        <v>66</v>
      </c>
      <c r="B30" s="29" t="s">
        <v>105</v>
      </c>
      <c r="C30" s="9">
        <v>41</v>
      </c>
      <c r="D30" s="9">
        <v>301.392</v>
      </c>
      <c r="E30" s="9">
        <v>26.48</v>
      </c>
      <c r="F30" s="9" t="s">
        <v>10</v>
      </c>
      <c r="G30" s="9">
        <v>26.48</v>
      </c>
      <c r="H30" s="9">
        <f t="shared" si="0"/>
        <v>0</v>
      </c>
      <c r="I30" s="10">
        <f t="shared" si="1"/>
        <v>1</v>
      </c>
      <c r="J30" s="17">
        <f t="shared" si="2"/>
        <v>7980.8601600000002</v>
      </c>
      <c r="K30" s="16"/>
      <c r="L30" s="17">
        <f t="shared" si="3"/>
        <v>0</v>
      </c>
      <c r="N30" s="17" t="s">
        <v>522</v>
      </c>
      <c r="O30" s="17">
        <f>SUMIF($A$4:$A$1537,"PAVAN",$L$4:$L$1537)</f>
        <v>48904.223042999998</v>
      </c>
    </row>
    <row r="31" spans="1:15" ht="15.75" x14ac:dyDescent="0.25">
      <c r="A31" s="9" t="s">
        <v>66</v>
      </c>
      <c r="B31" s="29" t="s">
        <v>106</v>
      </c>
      <c r="C31" s="9">
        <v>42</v>
      </c>
      <c r="D31" s="9">
        <v>301.392</v>
      </c>
      <c r="E31" s="9">
        <v>25.77</v>
      </c>
      <c r="F31" s="9" t="s">
        <v>10</v>
      </c>
      <c r="G31" s="9">
        <v>25.77</v>
      </c>
      <c r="H31" s="9">
        <f t="shared" si="0"/>
        <v>0</v>
      </c>
      <c r="I31" s="10">
        <f t="shared" si="1"/>
        <v>1</v>
      </c>
      <c r="J31" s="17">
        <f t="shared" si="2"/>
        <v>7766.8718399999998</v>
      </c>
      <c r="K31" s="16"/>
      <c r="L31" s="17">
        <f t="shared" si="3"/>
        <v>0</v>
      </c>
      <c r="N31" s="51" t="s">
        <v>472</v>
      </c>
      <c r="O31" s="21">
        <f>SUM(O4:O30)</f>
        <v>70997.909543000002</v>
      </c>
    </row>
    <row r="32" spans="1:15" x14ac:dyDescent="0.25">
      <c r="A32" s="9" t="s">
        <v>66</v>
      </c>
      <c r="B32" s="29" t="s">
        <v>107</v>
      </c>
      <c r="C32" s="9">
        <v>43</v>
      </c>
      <c r="D32" s="9">
        <v>301.392</v>
      </c>
      <c r="E32" s="9">
        <v>54.72</v>
      </c>
      <c r="F32" s="9" t="s">
        <v>10</v>
      </c>
      <c r="G32" s="9">
        <v>54.72</v>
      </c>
      <c r="H32" s="9">
        <f t="shared" si="0"/>
        <v>0</v>
      </c>
      <c r="I32" s="10">
        <f t="shared" si="1"/>
        <v>1</v>
      </c>
      <c r="J32" s="17">
        <f t="shared" si="2"/>
        <v>16492.170239999999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108</v>
      </c>
      <c r="C33" s="9">
        <v>44</v>
      </c>
      <c r="D33" s="9">
        <v>301.392</v>
      </c>
      <c r="E33" s="9">
        <v>45.3</v>
      </c>
      <c r="F33" s="9" t="s">
        <v>10</v>
      </c>
      <c r="G33" s="9">
        <v>45.3</v>
      </c>
      <c r="H33" s="9">
        <f t="shared" si="0"/>
        <v>0</v>
      </c>
      <c r="I33" s="10">
        <f t="shared" si="1"/>
        <v>1</v>
      </c>
      <c r="J33" s="17">
        <f t="shared" si="2"/>
        <v>13653.057599999998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109</v>
      </c>
      <c r="C34" s="9">
        <v>45</v>
      </c>
      <c r="D34" s="9">
        <v>301.392</v>
      </c>
      <c r="E34" s="9">
        <v>129.11000000000001</v>
      </c>
      <c r="F34" s="9" t="s">
        <v>10</v>
      </c>
      <c r="G34" s="9">
        <v>129.11000000000001</v>
      </c>
      <c r="H34" s="9">
        <f t="shared" si="0"/>
        <v>0</v>
      </c>
      <c r="I34" s="10">
        <f t="shared" si="1"/>
        <v>1</v>
      </c>
      <c r="J34" s="17">
        <f t="shared" si="2"/>
        <v>38912.721120000002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110</v>
      </c>
      <c r="C35" s="9">
        <v>46</v>
      </c>
      <c r="D35" s="9">
        <v>301.392</v>
      </c>
      <c r="E35" s="9">
        <v>12.27</v>
      </c>
      <c r="F35" s="9" t="s">
        <v>10</v>
      </c>
      <c r="G35" s="9">
        <v>12.27</v>
      </c>
      <c r="H35" s="9">
        <f t="shared" si="0"/>
        <v>0</v>
      </c>
      <c r="I35" s="10">
        <f t="shared" si="1"/>
        <v>1</v>
      </c>
      <c r="J35" s="17">
        <f t="shared" si="2"/>
        <v>3698.0798399999999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357</v>
      </c>
      <c r="C36" s="9">
        <v>48</v>
      </c>
      <c r="D36" s="9">
        <v>25000</v>
      </c>
      <c r="E36" s="9">
        <v>1</v>
      </c>
      <c r="F36" s="9" t="s">
        <v>12</v>
      </c>
      <c r="G36" s="9">
        <v>0.85</v>
      </c>
      <c r="H36" s="9">
        <f t="shared" si="0"/>
        <v>0.15000000000000002</v>
      </c>
      <c r="I36" s="10">
        <f t="shared" si="1"/>
        <v>0.85</v>
      </c>
      <c r="J36" s="17">
        <f t="shared" si="2"/>
        <v>21250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112</v>
      </c>
      <c r="C37" s="9">
        <v>50</v>
      </c>
      <c r="D37" s="9">
        <v>225</v>
      </c>
      <c r="E37" s="9">
        <v>9.08</v>
      </c>
      <c r="F37" s="9" t="s">
        <v>14</v>
      </c>
      <c r="G37" s="9">
        <v>9.08</v>
      </c>
      <c r="H37" s="9">
        <f t="shared" si="0"/>
        <v>0</v>
      </c>
      <c r="I37" s="10">
        <f t="shared" si="1"/>
        <v>1</v>
      </c>
      <c r="J37" s="17">
        <f t="shared" si="2"/>
        <v>2043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113</v>
      </c>
      <c r="C38" s="9">
        <v>51</v>
      </c>
      <c r="D38" s="9">
        <v>1500</v>
      </c>
      <c r="E38" s="9">
        <v>1.7</v>
      </c>
      <c r="F38" s="9" t="s">
        <v>14</v>
      </c>
      <c r="G38" s="9">
        <v>1.7</v>
      </c>
      <c r="H38" s="9">
        <f t="shared" si="0"/>
        <v>0</v>
      </c>
      <c r="I38" s="10">
        <f t="shared" si="1"/>
        <v>1</v>
      </c>
      <c r="J38" s="17">
        <f t="shared" si="2"/>
        <v>2550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114</v>
      </c>
      <c r="C39" s="9">
        <v>53</v>
      </c>
      <c r="D39" s="9">
        <v>900</v>
      </c>
      <c r="E39" s="9">
        <v>4</v>
      </c>
      <c r="F39" s="9" t="s">
        <v>14</v>
      </c>
      <c r="G39" s="9">
        <v>4</v>
      </c>
      <c r="H39" s="9">
        <f t="shared" si="0"/>
        <v>0</v>
      </c>
      <c r="I39" s="10">
        <f t="shared" si="1"/>
        <v>1</v>
      </c>
      <c r="J39" s="17">
        <f t="shared" si="2"/>
        <v>3600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115</v>
      </c>
      <c r="C40" s="9">
        <v>55</v>
      </c>
      <c r="D40" s="9">
        <v>2000</v>
      </c>
      <c r="E40" s="9">
        <v>3.26</v>
      </c>
      <c r="F40" s="9" t="s">
        <v>14</v>
      </c>
      <c r="G40" s="9">
        <v>3.26</v>
      </c>
      <c r="H40" s="9">
        <f t="shared" si="0"/>
        <v>0</v>
      </c>
      <c r="I40" s="10">
        <f t="shared" si="1"/>
        <v>1</v>
      </c>
      <c r="J40" s="17">
        <f t="shared" si="2"/>
        <v>6520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116</v>
      </c>
      <c r="C41" s="9">
        <v>58</v>
      </c>
      <c r="D41" s="9">
        <v>225</v>
      </c>
      <c r="E41" s="9">
        <v>15.33</v>
      </c>
      <c r="F41" s="9" t="s">
        <v>14</v>
      </c>
      <c r="G41" s="9">
        <v>15.33</v>
      </c>
      <c r="H41" s="9">
        <f t="shared" si="0"/>
        <v>0</v>
      </c>
      <c r="I41" s="10">
        <f t="shared" si="1"/>
        <v>1</v>
      </c>
      <c r="J41" s="17">
        <f t="shared" si="2"/>
        <v>3449.25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117</v>
      </c>
      <c r="C42" s="9">
        <v>61</v>
      </c>
      <c r="D42" s="9">
        <v>2000</v>
      </c>
      <c r="E42" s="9">
        <v>1.57</v>
      </c>
      <c r="F42" s="9" t="s">
        <v>14</v>
      </c>
      <c r="G42" s="9">
        <v>1.57</v>
      </c>
      <c r="H42" s="9">
        <f t="shared" si="0"/>
        <v>0</v>
      </c>
      <c r="I42" s="10">
        <f t="shared" si="1"/>
        <v>1</v>
      </c>
      <c r="J42" s="17">
        <f t="shared" si="2"/>
        <v>3140</v>
      </c>
      <c r="K42" s="16"/>
      <c r="L42" s="17">
        <f t="shared" si="3"/>
        <v>0</v>
      </c>
    </row>
    <row r="43" spans="1:12" x14ac:dyDescent="0.25">
      <c r="A43" s="9" t="s">
        <v>17</v>
      </c>
      <c r="B43" s="29" t="s">
        <v>118</v>
      </c>
      <c r="C43" s="9">
        <v>63</v>
      </c>
      <c r="D43" s="9">
        <v>1500</v>
      </c>
      <c r="E43" s="9">
        <v>0.96</v>
      </c>
      <c r="F43" s="9" t="s">
        <v>14</v>
      </c>
      <c r="G43" s="9">
        <v>0.96</v>
      </c>
      <c r="H43" s="9">
        <f t="shared" si="0"/>
        <v>0</v>
      </c>
      <c r="I43" s="10">
        <f t="shared" si="1"/>
        <v>1</v>
      </c>
      <c r="J43" s="17">
        <f t="shared" si="2"/>
        <v>1440</v>
      </c>
      <c r="K43" s="16"/>
      <c r="L43" s="17">
        <f t="shared" si="3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0"/>
        <v>0</v>
      </c>
      <c r="I44" s="10">
        <f t="shared" si="1"/>
        <v>1</v>
      </c>
      <c r="J44" s="17">
        <f t="shared" si="2"/>
        <v>2000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120</v>
      </c>
      <c r="C45" s="9">
        <v>69</v>
      </c>
      <c r="D45" s="9">
        <v>7500</v>
      </c>
      <c r="E45" s="9">
        <v>0.47</v>
      </c>
      <c r="F45" s="9" t="s">
        <v>16</v>
      </c>
      <c r="G45" s="9">
        <v>0.47</v>
      </c>
      <c r="H45" s="9">
        <f t="shared" si="0"/>
        <v>0</v>
      </c>
      <c r="I45" s="10">
        <f t="shared" si="1"/>
        <v>1</v>
      </c>
      <c r="J45" s="17">
        <f t="shared" si="2"/>
        <v>3525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121</v>
      </c>
      <c r="C46" s="9">
        <v>73</v>
      </c>
      <c r="D46" s="9">
        <v>7500</v>
      </c>
      <c r="E46" s="9">
        <v>0.88</v>
      </c>
      <c r="F46" s="9" t="s">
        <v>16</v>
      </c>
      <c r="G46" s="9">
        <v>0.88</v>
      </c>
      <c r="H46" s="9">
        <f t="shared" si="0"/>
        <v>0</v>
      </c>
      <c r="I46" s="10">
        <f t="shared" si="1"/>
        <v>1</v>
      </c>
      <c r="J46" s="17">
        <f t="shared" si="2"/>
        <v>6600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122</v>
      </c>
      <c r="C47" s="9">
        <v>77</v>
      </c>
      <c r="D47" s="9">
        <v>7500</v>
      </c>
      <c r="E47" s="9">
        <v>0.18</v>
      </c>
      <c r="F47" s="9" t="s">
        <v>16</v>
      </c>
      <c r="G47" s="9">
        <v>0.18</v>
      </c>
      <c r="H47" s="9">
        <f t="shared" si="0"/>
        <v>0</v>
      </c>
      <c r="I47" s="10">
        <f t="shared" si="1"/>
        <v>1</v>
      </c>
      <c r="J47" s="17">
        <f t="shared" si="2"/>
        <v>1350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124</v>
      </c>
      <c r="C49" s="9">
        <v>84</v>
      </c>
      <c r="D49" s="9">
        <v>301.392</v>
      </c>
      <c r="E49" s="9">
        <v>39.24</v>
      </c>
      <c r="F49" s="9" t="s">
        <v>10</v>
      </c>
      <c r="G49" s="9">
        <v>39.24</v>
      </c>
      <c r="H49" s="9">
        <f t="shared" si="0"/>
        <v>0</v>
      </c>
      <c r="I49" s="10">
        <f t="shared" si="1"/>
        <v>1</v>
      </c>
      <c r="J49" s="17">
        <f t="shared" si="2"/>
        <v>11826.622080000001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301.392</v>
      </c>
      <c r="E50" s="9">
        <v>107.86</v>
      </c>
      <c r="F50" s="9" t="s">
        <v>10</v>
      </c>
      <c r="G50" s="9">
        <v>107.86</v>
      </c>
      <c r="H50" s="9">
        <f t="shared" si="0"/>
        <v>0</v>
      </c>
      <c r="I50" s="10">
        <f t="shared" si="1"/>
        <v>1</v>
      </c>
      <c r="J50" s="17">
        <f t="shared" si="2"/>
        <v>32508.14112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126</v>
      </c>
      <c r="C51" s="9">
        <v>86</v>
      </c>
      <c r="D51" s="9">
        <v>301.392</v>
      </c>
      <c r="E51" s="9">
        <v>12.27</v>
      </c>
      <c r="F51" s="9" t="s">
        <v>10</v>
      </c>
      <c r="G51" s="9">
        <v>12.27</v>
      </c>
      <c r="H51" s="9">
        <f t="shared" si="0"/>
        <v>0</v>
      </c>
      <c r="I51" s="10">
        <f t="shared" si="1"/>
        <v>1</v>
      </c>
      <c r="J51" s="17">
        <f t="shared" si="2"/>
        <v>3698.0798399999999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128</v>
      </c>
      <c r="C52" s="9">
        <v>88</v>
      </c>
      <c r="D52" s="9">
        <v>2000</v>
      </c>
      <c r="E52" s="9">
        <v>2.21</v>
      </c>
      <c r="F52" s="9" t="s">
        <v>14</v>
      </c>
      <c r="G52" s="9">
        <v>2.21</v>
      </c>
      <c r="H52" s="9">
        <f t="shared" si="0"/>
        <v>0</v>
      </c>
      <c r="I52" s="10">
        <f t="shared" si="1"/>
        <v>1</v>
      </c>
      <c r="J52" s="17">
        <f t="shared" si="2"/>
        <v>4420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129</v>
      </c>
      <c r="C53" s="9">
        <v>91</v>
      </c>
      <c r="D53" s="9">
        <v>225</v>
      </c>
      <c r="E53" s="9">
        <v>12.13</v>
      </c>
      <c r="F53" s="9" t="s">
        <v>14</v>
      </c>
      <c r="G53" s="9">
        <v>12.13</v>
      </c>
      <c r="H53" s="9">
        <f t="shared" si="0"/>
        <v>0</v>
      </c>
      <c r="I53" s="10">
        <f t="shared" si="1"/>
        <v>1</v>
      </c>
      <c r="J53" s="17">
        <f t="shared" si="2"/>
        <v>2729.25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130</v>
      </c>
      <c r="C54" s="9">
        <v>92</v>
      </c>
      <c r="D54" s="9">
        <v>2000</v>
      </c>
      <c r="E54" s="9">
        <v>1.57</v>
      </c>
      <c r="F54" s="9" t="s">
        <v>14</v>
      </c>
      <c r="G54" s="9">
        <v>1.57</v>
      </c>
      <c r="H54" s="9">
        <f t="shared" si="0"/>
        <v>0</v>
      </c>
      <c r="I54" s="10">
        <f t="shared" si="1"/>
        <v>1</v>
      </c>
      <c r="J54" s="17">
        <f t="shared" si="2"/>
        <v>3140</v>
      </c>
      <c r="K54" s="16"/>
      <c r="L54" s="17">
        <f t="shared" si="3"/>
        <v>0</v>
      </c>
    </row>
    <row r="55" spans="1:12" x14ac:dyDescent="0.25">
      <c r="A55" s="9" t="s">
        <v>17</v>
      </c>
      <c r="B55" s="29" t="s">
        <v>131</v>
      </c>
      <c r="C55" s="9">
        <v>93</v>
      </c>
      <c r="D55" s="9">
        <v>1500</v>
      </c>
      <c r="E55" s="9">
        <v>0.87</v>
      </c>
      <c r="F55" s="9" t="s">
        <v>14</v>
      </c>
      <c r="G55" s="9">
        <v>0.87</v>
      </c>
      <c r="H55" s="9">
        <f t="shared" si="0"/>
        <v>0</v>
      </c>
      <c r="I55" s="10">
        <f t="shared" si="1"/>
        <v>1</v>
      </c>
      <c r="J55" s="17">
        <f t="shared" si="2"/>
        <v>1305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132</v>
      </c>
      <c r="C56" s="9">
        <v>97</v>
      </c>
      <c r="D56" s="9">
        <v>7500</v>
      </c>
      <c r="E56" s="9">
        <v>0.13</v>
      </c>
      <c r="F56" s="9" t="s">
        <v>16</v>
      </c>
      <c r="G56" s="9">
        <v>0.13</v>
      </c>
      <c r="H56" s="9">
        <f t="shared" si="0"/>
        <v>0</v>
      </c>
      <c r="I56" s="10">
        <f t="shared" si="1"/>
        <v>1</v>
      </c>
      <c r="J56" s="17">
        <f t="shared" si="2"/>
        <v>975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133</v>
      </c>
      <c r="C57" s="9">
        <v>100</v>
      </c>
      <c r="D57" s="9">
        <v>7500</v>
      </c>
      <c r="E57" s="9">
        <v>0.19</v>
      </c>
      <c r="F57" s="9" t="s">
        <v>16</v>
      </c>
      <c r="G57" s="9">
        <v>0.19</v>
      </c>
      <c r="H57" s="9">
        <f t="shared" si="0"/>
        <v>0</v>
      </c>
      <c r="I57" s="10">
        <f t="shared" si="1"/>
        <v>1</v>
      </c>
      <c r="J57" s="17">
        <f t="shared" si="2"/>
        <v>1425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134</v>
      </c>
      <c r="C58" s="9">
        <v>103</v>
      </c>
      <c r="D58" s="9">
        <v>7500</v>
      </c>
      <c r="E58" s="9">
        <v>2.9000000000000001E-2</v>
      </c>
      <c r="F58" s="9" t="s">
        <v>16</v>
      </c>
      <c r="G58" s="9">
        <v>0</v>
      </c>
      <c r="H58" s="9">
        <f t="shared" si="0"/>
        <v>2.9000000000000001E-2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135</v>
      </c>
      <c r="C59" s="9">
        <v>106</v>
      </c>
      <c r="D59" s="9">
        <v>301.392</v>
      </c>
      <c r="E59" s="9">
        <v>10.8</v>
      </c>
      <c r="F59" s="9" t="s">
        <v>10</v>
      </c>
      <c r="G59" s="9">
        <v>10.8</v>
      </c>
      <c r="H59" s="9">
        <f t="shared" si="0"/>
        <v>0</v>
      </c>
      <c r="I59" s="10">
        <f t="shared" si="1"/>
        <v>1</v>
      </c>
      <c r="J59" s="17">
        <f t="shared" si="2"/>
        <v>3255.0336000000002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136</v>
      </c>
      <c r="C60" s="9">
        <v>107</v>
      </c>
      <c r="D60" s="9">
        <v>301.392</v>
      </c>
      <c r="E60" s="9">
        <v>24.14</v>
      </c>
      <c r="F60" s="9" t="s">
        <v>10</v>
      </c>
      <c r="G60" s="9">
        <v>24.14</v>
      </c>
      <c r="H60" s="9">
        <f t="shared" si="0"/>
        <v>0</v>
      </c>
      <c r="I60" s="10">
        <f t="shared" si="1"/>
        <v>1</v>
      </c>
      <c r="J60" s="17">
        <f t="shared" si="2"/>
        <v>7275.6028800000004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139</v>
      </c>
      <c r="C62" s="9">
        <v>112</v>
      </c>
      <c r="D62" s="9">
        <v>225</v>
      </c>
      <c r="E62" s="9">
        <v>2.37</v>
      </c>
      <c r="F62" s="9" t="s">
        <v>14</v>
      </c>
      <c r="G62" s="9">
        <v>2.37</v>
      </c>
      <c r="H62" s="9">
        <f t="shared" si="0"/>
        <v>0</v>
      </c>
      <c r="I62" s="10">
        <f t="shared" si="1"/>
        <v>1</v>
      </c>
      <c r="J62" s="17">
        <f t="shared" si="2"/>
        <v>533.25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139</v>
      </c>
      <c r="C63" s="9">
        <v>113</v>
      </c>
      <c r="D63" s="9">
        <v>1500</v>
      </c>
      <c r="E63" s="9">
        <v>0.38</v>
      </c>
      <c r="F63" s="9" t="s">
        <v>14</v>
      </c>
      <c r="G63" s="9">
        <v>0.38</v>
      </c>
      <c r="H63" s="9">
        <f t="shared" si="0"/>
        <v>0</v>
      </c>
      <c r="I63" s="10">
        <f t="shared" si="1"/>
        <v>1</v>
      </c>
      <c r="J63" s="17">
        <f t="shared" si="2"/>
        <v>570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44</v>
      </c>
      <c r="H64" s="9">
        <f t="shared" si="0"/>
        <v>0</v>
      </c>
      <c r="I64" s="10">
        <f t="shared" si="1"/>
        <v>1</v>
      </c>
      <c r="J64" s="17">
        <f t="shared" si="2"/>
        <v>2200</v>
      </c>
      <c r="K64" s="16"/>
      <c r="L64" s="17">
        <f t="shared" si="3"/>
        <v>0</v>
      </c>
    </row>
    <row r="65" spans="1:12" x14ac:dyDescent="0.25">
      <c r="A65" s="9" t="s">
        <v>18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349</v>
      </c>
      <c r="C66" s="9">
        <v>119</v>
      </c>
      <c r="D66" s="9">
        <v>800</v>
      </c>
      <c r="E66" s="9">
        <v>7.3330000000000002</v>
      </c>
      <c r="F66" s="9" t="s">
        <v>14</v>
      </c>
      <c r="G66" s="9">
        <v>7.33</v>
      </c>
      <c r="H66" s="9">
        <f t="shared" si="0"/>
        <v>3.0000000000001137E-3</v>
      </c>
      <c r="I66" s="10">
        <f t="shared" si="1"/>
        <v>0.99959089049502248</v>
      </c>
      <c r="J66" s="17">
        <f t="shared" si="2"/>
        <v>5864</v>
      </c>
      <c r="K66" s="16"/>
      <c r="L66" s="17">
        <f t="shared" si="3"/>
        <v>0</v>
      </c>
    </row>
    <row r="67" spans="1:12" x14ac:dyDescent="0.25">
      <c r="A67" s="9" t="s">
        <v>75</v>
      </c>
      <c r="B67" s="29" t="s">
        <v>142</v>
      </c>
      <c r="C67" s="9">
        <v>120</v>
      </c>
      <c r="D67" s="9">
        <v>193.75200000000001</v>
      </c>
      <c r="E67" s="9">
        <v>94.59</v>
      </c>
      <c r="F67" s="9" t="s">
        <v>10</v>
      </c>
      <c r="G67" s="9">
        <v>85</v>
      </c>
      <c r="H67" s="9">
        <f t="shared" si="0"/>
        <v>9.5900000000000034</v>
      </c>
      <c r="I67" s="10">
        <f t="shared" si="1"/>
        <v>0.89861507558938569</v>
      </c>
      <c r="J67" s="17">
        <f t="shared" si="2"/>
        <v>16468.920000000002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142</v>
      </c>
      <c r="C68" s="9">
        <v>121</v>
      </c>
      <c r="D68" s="9">
        <v>193.75</v>
      </c>
      <c r="E68" s="9">
        <v>9.59</v>
      </c>
      <c r="F68" s="9" t="s">
        <v>10</v>
      </c>
      <c r="G68" s="9">
        <v>9.59</v>
      </c>
      <c r="H68" s="9">
        <f t="shared" si="0"/>
        <v>0</v>
      </c>
      <c r="I68" s="10">
        <f t="shared" si="1"/>
        <v>1</v>
      </c>
      <c r="J68" s="17">
        <f t="shared" si="2"/>
        <v>1858.0625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143</v>
      </c>
      <c r="C69" s="9">
        <v>124</v>
      </c>
      <c r="D69" s="9">
        <v>193.75200000000001</v>
      </c>
      <c r="E69" s="9">
        <v>129.32</v>
      </c>
      <c r="F69" s="9" t="s">
        <v>10</v>
      </c>
      <c r="G69" s="9">
        <v>129.32</v>
      </c>
      <c r="H69" s="9">
        <f t="shared" si="0"/>
        <v>0</v>
      </c>
      <c r="I69" s="10">
        <f t="shared" si="1"/>
        <v>1</v>
      </c>
      <c r="J69" s="17">
        <f t="shared" si="2"/>
        <v>25056.00864</v>
      </c>
      <c r="K69" s="16"/>
      <c r="L69" s="17">
        <f t="shared" si="3"/>
        <v>0</v>
      </c>
    </row>
    <row r="70" spans="1:12" x14ac:dyDescent="0.25">
      <c r="A70" s="9" t="s">
        <v>75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v>31.49</v>
      </c>
      <c r="H70" s="9">
        <f t="shared" si="0"/>
        <v>31.483000000000001</v>
      </c>
      <c r="I70" s="10">
        <f t="shared" si="1"/>
        <v>0.50005557937528777</v>
      </c>
      <c r="J70" s="17">
        <f t="shared" si="2"/>
        <v>6101.2504799999997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144</v>
      </c>
      <c r="C71" s="9">
        <v>129</v>
      </c>
      <c r="D71" s="9">
        <v>193.75200000000001</v>
      </c>
      <c r="E71" s="9">
        <v>31.486499999999999</v>
      </c>
      <c r="F71" s="9" t="s">
        <v>10</v>
      </c>
      <c r="G71" s="9">
        <v>31.49</v>
      </c>
      <c r="H71" s="9">
        <f t="shared" ref="H71:H145" si="5">E71-G71</f>
        <v>-3.4999999999989484E-3</v>
      </c>
      <c r="I71" s="10">
        <f t="shared" ref="I71:I161" si="6">G71/E71</f>
        <v>1.0001111587505755</v>
      </c>
      <c r="J71" s="17">
        <f t="shared" ref="J71:J167" si="7">D71*G71</f>
        <v>6101.2504799999997</v>
      </c>
      <c r="K71" s="16"/>
      <c r="L71" s="17">
        <f t="shared" ref="L71:L167" si="8">D71*E71*K71</f>
        <v>0</v>
      </c>
    </row>
    <row r="72" spans="1:12" x14ac:dyDescent="0.25">
      <c r="A72" s="9" t="s">
        <v>17</v>
      </c>
      <c r="B72" s="29" t="s">
        <v>145</v>
      </c>
      <c r="C72" s="9">
        <v>133</v>
      </c>
      <c r="D72" s="9">
        <v>65.599999999999994</v>
      </c>
      <c r="E72" s="9">
        <v>30.1</v>
      </c>
      <c r="F72" s="9" t="s">
        <v>19</v>
      </c>
      <c r="G72" s="9">
        <f>E72</f>
        <v>30.1</v>
      </c>
      <c r="H72" s="9">
        <f t="shared" si="5"/>
        <v>0</v>
      </c>
      <c r="I72" s="10">
        <f t="shared" si="6"/>
        <v>1</v>
      </c>
      <c r="J72" s="17">
        <f t="shared" si="7"/>
        <v>1974.56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146</v>
      </c>
      <c r="C73" s="9">
        <v>137</v>
      </c>
      <c r="D73" s="9">
        <v>65.599999999999994</v>
      </c>
      <c r="E73" s="9">
        <v>66.89</v>
      </c>
      <c r="F73" s="9" t="s">
        <v>19</v>
      </c>
      <c r="G73" s="9">
        <f t="shared" ref="G73:G76" si="9">E73</f>
        <v>66.89</v>
      </c>
      <c r="H73" s="9">
        <f t="shared" si="5"/>
        <v>0</v>
      </c>
      <c r="I73" s="10">
        <f t="shared" si="6"/>
        <v>1</v>
      </c>
      <c r="J73" s="17">
        <f t="shared" si="7"/>
        <v>4387.9839999999995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276</v>
      </c>
      <c r="C74" s="9">
        <v>138</v>
      </c>
      <c r="D74" s="9">
        <v>161.46</v>
      </c>
      <c r="E74" s="9">
        <v>0.5</v>
      </c>
      <c r="F74" s="9" t="s">
        <v>10</v>
      </c>
      <c r="G74" s="9">
        <f t="shared" si="9"/>
        <v>0.5</v>
      </c>
      <c r="H74" s="9">
        <f t="shared" si="5"/>
        <v>0</v>
      </c>
      <c r="I74" s="10">
        <f t="shared" si="6"/>
        <v>1</v>
      </c>
      <c r="J74" s="17">
        <f t="shared" si="7"/>
        <v>80.73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310</v>
      </c>
      <c r="C75" s="9">
        <v>139</v>
      </c>
      <c r="D75" s="9">
        <v>35</v>
      </c>
      <c r="E75" s="9">
        <v>268.5</v>
      </c>
      <c r="F75" s="9" t="s">
        <v>10</v>
      </c>
      <c r="G75" s="9">
        <f t="shared" si="9"/>
        <v>268.5</v>
      </c>
      <c r="H75" s="9">
        <f t="shared" si="5"/>
        <v>0</v>
      </c>
      <c r="I75" s="10">
        <f t="shared" si="6"/>
        <v>1</v>
      </c>
      <c r="J75" s="17">
        <f t="shared" si="7"/>
        <v>9397.5</v>
      </c>
      <c r="K75" s="16"/>
      <c r="L75" s="17">
        <f t="shared" si="8"/>
        <v>0</v>
      </c>
    </row>
    <row r="76" spans="1:12" x14ac:dyDescent="0.25">
      <c r="A76" s="9" t="s">
        <v>17</v>
      </c>
      <c r="B76" s="29" t="s">
        <v>147</v>
      </c>
      <c r="C76" s="9">
        <v>140</v>
      </c>
      <c r="D76" s="9">
        <v>10.76</v>
      </c>
      <c r="E76" s="9">
        <v>197</v>
      </c>
      <c r="F76" s="9" t="s">
        <v>10</v>
      </c>
      <c r="G76" s="9">
        <f t="shared" si="9"/>
        <v>197</v>
      </c>
      <c r="H76" s="9">
        <f t="shared" si="5"/>
        <v>0</v>
      </c>
      <c r="I76" s="10">
        <f t="shared" si="6"/>
        <v>1</v>
      </c>
      <c r="J76" s="17">
        <f t="shared" si="7"/>
        <v>2119.7199999999998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148</v>
      </c>
      <c r="C77" s="9">
        <v>142</v>
      </c>
      <c r="D77" s="9">
        <v>139.93199999999999</v>
      </c>
      <c r="E77" s="9">
        <v>59.84</v>
      </c>
      <c r="F77" s="9" t="s">
        <v>10</v>
      </c>
      <c r="G77" s="9">
        <f>E77*90%</f>
        <v>53.856000000000002</v>
      </c>
      <c r="H77" s="9">
        <f t="shared" si="5"/>
        <v>5.9840000000000018</v>
      </c>
      <c r="I77" s="10">
        <f t="shared" si="6"/>
        <v>0.9</v>
      </c>
      <c r="J77" s="17">
        <f t="shared" si="7"/>
        <v>7536.1777919999995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149</v>
      </c>
      <c r="C78" s="9">
        <v>143</v>
      </c>
      <c r="D78" s="9">
        <v>139.93199999999999</v>
      </c>
      <c r="E78" s="9">
        <v>176.74</v>
      </c>
      <c r="F78" s="9" t="s">
        <v>10</v>
      </c>
      <c r="G78" s="9">
        <f>E78*90%</f>
        <v>159.066</v>
      </c>
      <c r="H78" s="9">
        <f t="shared" si="5"/>
        <v>17.674000000000007</v>
      </c>
      <c r="I78" s="10">
        <f t="shared" si="6"/>
        <v>0.9</v>
      </c>
      <c r="J78" s="17">
        <f t="shared" si="7"/>
        <v>22258.423511999998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150</v>
      </c>
      <c r="C79" s="9">
        <v>147</v>
      </c>
      <c r="D79" s="9">
        <v>193.75200000000001</v>
      </c>
      <c r="E79" s="9">
        <v>131.565</v>
      </c>
      <c r="F79" s="9" t="s">
        <v>10</v>
      </c>
      <c r="G79" s="9">
        <f>E79*90%</f>
        <v>118.4085</v>
      </c>
      <c r="H79" s="9">
        <f t="shared" si="5"/>
        <v>13.156499999999994</v>
      </c>
      <c r="I79" s="10">
        <f t="shared" si="6"/>
        <v>0.9</v>
      </c>
      <c r="J79" s="17">
        <f t="shared" si="7"/>
        <v>22941.883692000003</v>
      </c>
      <c r="K79" s="16"/>
      <c r="L79" s="17">
        <f t="shared" si="8"/>
        <v>0</v>
      </c>
    </row>
    <row r="80" spans="1:12" x14ac:dyDescent="0.25">
      <c r="A80" s="9" t="s">
        <v>18</v>
      </c>
      <c r="B80" s="29" t="s">
        <v>151</v>
      </c>
      <c r="C80" s="9">
        <v>150</v>
      </c>
      <c r="D80" s="9">
        <v>14500</v>
      </c>
      <c r="E80" s="9">
        <v>1</v>
      </c>
      <c r="F80" s="9" t="s">
        <v>12</v>
      </c>
      <c r="G80" s="9">
        <v>1</v>
      </c>
      <c r="H80" s="9">
        <f t="shared" si="5"/>
        <v>0</v>
      </c>
      <c r="I80" s="10">
        <f t="shared" si="6"/>
        <v>1</v>
      </c>
      <c r="J80" s="17">
        <f t="shared" si="7"/>
        <v>14500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152</v>
      </c>
      <c r="C81" s="9">
        <v>151</v>
      </c>
      <c r="D81" s="9">
        <v>139.93199999999999</v>
      </c>
      <c r="E81" s="9">
        <v>81.650000000000006</v>
      </c>
      <c r="F81" s="9" t="s">
        <v>10</v>
      </c>
      <c r="G81" s="9">
        <f t="shared" ref="G81:G87" si="10">E81</f>
        <v>81.650000000000006</v>
      </c>
      <c r="H81" s="9">
        <f t="shared" si="5"/>
        <v>0</v>
      </c>
      <c r="I81" s="10">
        <f t="shared" si="6"/>
        <v>1</v>
      </c>
      <c r="J81" s="17">
        <f t="shared" si="7"/>
        <v>11425.4478</v>
      </c>
      <c r="K81" s="16"/>
      <c r="L81" s="17">
        <f t="shared" si="8"/>
        <v>0</v>
      </c>
    </row>
    <row r="82" spans="1:12" x14ac:dyDescent="0.25">
      <c r="A82" s="9" t="s">
        <v>17</v>
      </c>
      <c r="B82" s="29" t="s">
        <v>153</v>
      </c>
      <c r="C82" s="9">
        <v>152</v>
      </c>
      <c r="D82" s="9">
        <v>139.93199999999999</v>
      </c>
      <c r="E82" s="9">
        <v>228.24</v>
      </c>
      <c r="F82" s="9" t="s">
        <v>10</v>
      </c>
      <c r="G82" s="9">
        <f t="shared" si="10"/>
        <v>228.24</v>
      </c>
      <c r="H82" s="9">
        <f t="shared" si="5"/>
        <v>0</v>
      </c>
      <c r="I82" s="10">
        <f t="shared" si="6"/>
        <v>1</v>
      </c>
      <c r="J82" s="17">
        <f t="shared" si="7"/>
        <v>31938.079679999999</v>
      </c>
      <c r="K82" s="16"/>
      <c r="L82" s="17">
        <f t="shared" si="8"/>
        <v>0</v>
      </c>
    </row>
    <row r="83" spans="1:12" x14ac:dyDescent="0.25">
      <c r="A83" s="9" t="s">
        <v>17</v>
      </c>
      <c r="B83" s="29" t="s">
        <v>154</v>
      </c>
      <c r="C83" s="9">
        <v>156</v>
      </c>
      <c r="D83" s="9">
        <v>193.75200000000001</v>
      </c>
      <c r="E83" s="9">
        <v>109.17</v>
      </c>
      <c r="F83" s="9" t="s">
        <v>10</v>
      </c>
      <c r="G83" s="9">
        <f t="shared" si="10"/>
        <v>109.17</v>
      </c>
      <c r="H83" s="9">
        <f t="shared" si="5"/>
        <v>0</v>
      </c>
      <c r="I83" s="10">
        <f t="shared" si="6"/>
        <v>1</v>
      </c>
      <c r="J83" s="17">
        <f t="shared" si="7"/>
        <v>21151.905840000003</v>
      </c>
      <c r="K83" s="16"/>
      <c r="L83" s="17">
        <f t="shared" si="8"/>
        <v>0</v>
      </c>
    </row>
    <row r="84" spans="1:12" x14ac:dyDescent="0.25">
      <c r="A84" s="9" t="s">
        <v>17</v>
      </c>
      <c r="B84" s="29" t="s">
        <v>155</v>
      </c>
      <c r="C84" s="9">
        <v>160</v>
      </c>
      <c r="D84" s="9">
        <v>139.93199999999999</v>
      </c>
      <c r="E84" s="9">
        <v>9.76</v>
      </c>
      <c r="F84" s="9" t="s">
        <v>10</v>
      </c>
      <c r="G84" s="9">
        <f t="shared" si="10"/>
        <v>9.76</v>
      </c>
      <c r="H84" s="9">
        <f t="shared" si="5"/>
        <v>0</v>
      </c>
      <c r="I84" s="10">
        <f t="shared" si="6"/>
        <v>1</v>
      </c>
      <c r="J84" s="17">
        <f t="shared" si="7"/>
        <v>1365.7363199999998</v>
      </c>
      <c r="K84" s="16"/>
      <c r="L84" s="17">
        <f t="shared" si="8"/>
        <v>0</v>
      </c>
    </row>
    <row r="85" spans="1:12" x14ac:dyDescent="0.25">
      <c r="A85" s="9" t="s">
        <v>17</v>
      </c>
      <c r="B85" s="29" t="s">
        <v>156</v>
      </c>
      <c r="C85" s="9">
        <v>161</v>
      </c>
      <c r="D85" s="9">
        <v>139.93199999999999</v>
      </c>
      <c r="E85" s="9">
        <v>34.159999999999997</v>
      </c>
      <c r="F85" s="9" t="s">
        <v>10</v>
      </c>
      <c r="G85" s="9">
        <f t="shared" si="10"/>
        <v>34.159999999999997</v>
      </c>
      <c r="H85" s="9">
        <f t="shared" si="5"/>
        <v>0</v>
      </c>
      <c r="I85" s="10">
        <f t="shared" si="6"/>
        <v>1</v>
      </c>
      <c r="J85" s="17">
        <f t="shared" si="7"/>
        <v>4780.077119999999</v>
      </c>
      <c r="K85" s="16"/>
      <c r="L85" s="17">
        <f t="shared" si="8"/>
        <v>0</v>
      </c>
    </row>
    <row r="86" spans="1:12" x14ac:dyDescent="0.25">
      <c r="A86" s="9" t="s">
        <v>17</v>
      </c>
      <c r="B86" s="29" t="s">
        <v>157</v>
      </c>
      <c r="C86" s="9">
        <v>165</v>
      </c>
      <c r="D86" s="9">
        <v>193.75200000000001</v>
      </c>
      <c r="E86" s="9">
        <v>99.15</v>
      </c>
      <c r="F86" s="9" t="s">
        <v>10</v>
      </c>
      <c r="G86" s="9">
        <f t="shared" si="10"/>
        <v>99.15</v>
      </c>
      <c r="H86" s="9">
        <f t="shared" si="5"/>
        <v>0</v>
      </c>
      <c r="I86" s="10">
        <f t="shared" si="6"/>
        <v>1</v>
      </c>
      <c r="J86" s="17">
        <f t="shared" si="7"/>
        <v>19210.510800000004</v>
      </c>
      <c r="K86" s="16"/>
      <c r="L86" s="17">
        <f t="shared" si="8"/>
        <v>0</v>
      </c>
    </row>
    <row r="87" spans="1:12" x14ac:dyDescent="0.25">
      <c r="A87" s="9" t="s">
        <v>20</v>
      </c>
      <c r="B87" s="29" t="s">
        <v>158</v>
      </c>
      <c r="C87" s="9">
        <v>168</v>
      </c>
      <c r="D87" s="9">
        <v>215.28</v>
      </c>
      <c r="E87" s="26">
        <v>137.47</v>
      </c>
      <c r="F87" s="9" t="s">
        <v>10</v>
      </c>
      <c r="G87" s="26">
        <f t="shared" si="10"/>
        <v>137.47</v>
      </c>
      <c r="H87" s="9">
        <f t="shared" si="5"/>
        <v>0</v>
      </c>
      <c r="I87" s="10">
        <f t="shared" si="6"/>
        <v>1</v>
      </c>
      <c r="J87" s="17">
        <f t="shared" si="7"/>
        <v>29594.5416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159</v>
      </c>
      <c r="C88" s="9">
        <v>170</v>
      </c>
      <c r="D88" s="9">
        <v>215.28</v>
      </c>
      <c r="E88" s="26">
        <v>26.4</v>
      </c>
      <c r="F88" s="9" t="s">
        <v>10</v>
      </c>
      <c r="G88" s="26">
        <f t="shared" ref="G88:G92" si="11">E88</f>
        <v>26.4</v>
      </c>
      <c r="H88" s="9">
        <f t="shared" si="5"/>
        <v>0</v>
      </c>
      <c r="I88" s="10">
        <f t="shared" si="6"/>
        <v>1</v>
      </c>
      <c r="J88" s="17">
        <f t="shared" si="7"/>
        <v>5683.3919999999998</v>
      </c>
      <c r="K88" s="16"/>
      <c r="L88" s="17">
        <f t="shared" si="8"/>
        <v>0</v>
      </c>
    </row>
    <row r="89" spans="1:12" x14ac:dyDescent="0.25">
      <c r="A89" s="9" t="s">
        <v>20</v>
      </c>
      <c r="B89" s="29" t="s">
        <v>160</v>
      </c>
      <c r="C89" s="9">
        <v>173</v>
      </c>
      <c r="D89" s="9">
        <v>107.64</v>
      </c>
      <c r="E89" s="26">
        <v>33.78</v>
      </c>
      <c r="F89" s="9" t="s">
        <v>10</v>
      </c>
      <c r="G89" s="26">
        <f t="shared" si="11"/>
        <v>33.78</v>
      </c>
      <c r="H89" s="9">
        <f t="shared" si="5"/>
        <v>0</v>
      </c>
      <c r="I89" s="10">
        <f t="shared" si="6"/>
        <v>1</v>
      </c>
      <c r="J89" s="17">
        <f t="shared" si="7"/>
        <v>3636.0792000000001</v>
      </c>
      <c r="K89" s="16"/>
      <c r="L89" s="17">
        <f t="shared" si="8"/>
        <v>0</v>
      </c>
    </row>
    <row r="90" spans="1:12" x14ac:dyDescent="0.25">
      <c r="A90" s="9" t="s">
        <v>20</v>
      </c>
      <c r="B90" s="29" t="s">
        <v>161</v>
      </c>
      <c r="C90" s="9">
        <v>174</v>
      </c>
      <c r="D90" s="9">
        <v>215.28</v>
      </c>
      <c r="E90" s="26">
        <v>80.81</v>
      </c>
      <c r="F90" s="9" t="s">
        <v>10</v>
      </c>
      <c r="G90" s="26">
        <f t="shared" si="11"/>
        <v>80.81</v>
      </c>
      <c r="H90" s="9">
        <f t="shared" si="5"/>
        <v>0</v>
      </c>
      <c r="I90" s="10">
        <f t="shared" si="6"/>
        <v>1</v>
      </c>
      <c r="J90" s="17">
        <f t="shared" si="7"/>
        <v>17396.7768</v>
      </c>
      <c r="K90" s="16"/>
      <c r="L90" s="17">
        <f t="shared" si="8"/>
        <v>0</v>
      </c>
    </row>
    <row r="91" spans="1:12" x14ac:dyDescent="0.25">
      <c r="A91" s="9" t="s">
        <v>20</v>
      </c>
      <c r="B91" s="29" t="s">
        <v>162</v>
      </c>
      <c r="C91" s="9">
        <v>178</v>
      </c>
      <c r="D91" s="9">
        <v>107.64</v>
      </c>
      <c r="E91" s="26">
        <v>33.78</v>
      </c>
      <c r="F91" s="9" t="s">
        <v>10</v>
      </c>
      <c r="G91" s="26">
        <f t="shared" si="11"/>
        <v>33.78</v>
      </c>
      <c r="H91" s="9">
        <f t="shared" si="5"/>
        <v>0</v>
      </c>
      <c r="I91" s="10">
        <f t="shared" si="6"/>
        <v>1</v>
      </c>
      <c r="J91" s="17">
        <f t="shared" si="7"/>
        <v>3636.0792000000001</v>
      </c>
      <c r="K91" s="16"/>
      <c r="L91" s="17">
        <f t="shared" si="8"/>
        <v>0</v>
      </c>
    </row>
    <row r="92" spans="1:12" x14ac:dyDescent="0.25">
      <c r="A92" s="9" t="s">
        <v>20</v>
      </c>
      <c r="B92" s="29" t="s">
        <v>163</v>
      </c>
      <c r="C92" s="9">
        <v>180</v>
      </c>
      <c r="D92" s="9">
        <v>200</v>
      </c>
      <c r="E92" s="9">
        <v>16</v>
      </c>
      <c r="F92" s="9" t="s">
        <v>13</v>
      </c>
      <c r="G92" s="26">
        <f t="shared" si="11"/>
        <v>16</v>
      </c>
      <c r="H92" s="9">
        <f t="shared" si="5"/>
        <v>0</v>
      </c>
      <c r="I92" s="10">
        <f t="shared" si="6"/>
        <v>1</v>
      </c>
      <c r="J92" s="17">
        <f t="shared" si="7"/>
        <v>3200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164</v>
      </c>
      <c r="C93" s="9">
        <v>183</v>
      </c>
      <c r="D93" s="9">
        <v>215.28</v>
      </c>
      <c r="E93" s="9">
        <v>103.09099999999999</v>
      </c>
      <c r="F93" s="9" t="s">
        <v>10</v>
      </c>
      <c r="G93" s="9">
        <f>E93</f>
        <v>103.09099999999999</v>
      </c>
      <c r="H93" s="9">
        <f t="shared" si="5"/>
        <v>0</v>
      </c>
      <c r="I93" s="10">
        <f t="shared" si="6"/>
        <v>1</v>
      </c>
      <c r="J93" s="17">
        <f t="shared" si="7"/>
        <v>22193.430479999999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165</v>
      </c>
      <c r="C94" s="9">
        <v>185</v>
      </c>
      <c r="D94" s="9">
        <v>96.88</v>
      </c>
      <c r="E94" s="9">
        <v>61.966000000000001</v>
      </c>
      <c r="F94" s="9" t="s">
        <v>10</v>
      </c>
      <c r="G94" s="9">
        <f>E94</f>
        <v>61.966000000000001</v>
      </c>
      <c r="H94" s="9">
        <f t="shared" si="5"/>
        <v>0</v>
      </c>
      <c r="I94" s="10">
        <f t="shared" si="6"/>
        <v>1</v>
      </c>
      <c r="J94" s="17">
        <f t="shared" si="7"/>
        <v>6003.2660799999994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326</v>
      </c>
      <c r="C95" s="9">
        <v>186</v>
      </c>
      <c r="D95" s="9">
        <v>16.149999999999999</v>
      </c>
      <c r="E95" s="9">
        <v>345.50400000000002</v>
      </c>
      <c r="F95" s="9" t="s">
        <v>10</v>
      </c>
      <c r="G95" s="9">
        <f>E95</f>
        <v>345.50400000000002</v>
      </c>
      <c r="H95" s="9">
        <f t="shared" si="5"/>
        <v>0</v>
      </c>
      <c r="I95" s="10">
        <f t="shared" si="6"/>
        <v>1</v>
      </c>
      <c r="J95" s="17">
        <f t="shared" si="7"/>
        <v>5579.8895999999995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327</v>
      </c>
      <c r="C96" s="9">
        <v>190</v>
      </c>
      <c r="D96" s="9">
        <v>32.292000000000002</v>
      </c>
      <c r="E96" s="9">
        <v>345.50400000000002</v>
      </c>
      <c r="F96" s="9" t="s">
        <v>10</v>
      </c>
      <c r="G96" s="9">
        <v>0</v>
      </c>
      <c r="H96" s="9">
        <f t="shared" si="5"/>
        <v>345.50400000000002</v>
      </c>
      <c r="I96" s="10">
        <f t="shared" si="6"/>
        <v>0</v>
      </c>
      <c r="J96" s="17">
        <f t="shared" si="7"/>
        <v>0</v>
      </c>
      <c r="K96" s="16"/>
      <c r="L96" s="17">
        <f t="shared" si="8"/>
        <v>0</v>
      </c>
    </row>
    <row r="97" spans="1:12" x14ac:dyDescent="0.25">
      <c r="A97" s="9" t="s">
        <v>21</v>
      </c>
      <c r="B97" s="29" t="s">
        <v>169</v>
      </c>
      <c r="C97" s="9">
        <v>191</v>
      </c>
      <c r="D97" s="9">
        <v>16.149999999999999</v>
      </c>
      <c r="E97" s="9">
        <v>58.07</v>
      </c>
      <c r="F97" s="9" t="s">
        <v>10</v>
      </c>
      <c r="G97" s="9">
        <f>E97</f>
        <v>58.07</v>
      </c>
      <c r="H97" s="9">
        <f t="shared" si="5"/>
        <v>0</v>
      </c>
      <c r="I97" s="10">
        <f t="shared" si="6"/>
        <v>1</v>
      </c>
      <c r="J97" s="17">
        <f t="shared" si="7"/>
        <v>937.83049999999992</v>
      </c>
      <c r="K97" s="16"/>
      <c r="L97" s="17">
        <f t="shared" si="8"/>
        <v>0</v>
      </c>
    </row>
    <row r="98" spans="1:12" x14ac:dyDescent="0.25">
      <c r="A98" s="9" t="s">
        <v>21</v>
      </c>
      <c r="B98" s="29" t="s">
        <v>170</v>
      </c>
      <c r="C98" s="9">
        <v>192</v>
      </c>
      <c r="D98" s="9">
        <v>48.438000000000002</v>
      </c>
      <c r="E98" s="9">
        <v>524.43299999999999</v>
      </c>
      <c r="F98" s="9" t="s">
        <v>10</v>
      </c>
      <c r="G98" s="9">
        <f>E98</f>
        <v>524.43299999999999</v>
      </c>
      <c r="H98" s="9">
        <f t="shared" si="5"/>
        <v>0</v>
      </c>
      <c r="I98" s="10">
        <f t="shared" si="6"/>
        <v>1</v>
      </c>
      <c r="J98" s="17">
        <f t="shared" si="7"/>
        <v>25402.485654</v>
      </c>
      <c r="K98" s="16"/>
      <c r="L98" s="17">
        <f t="shared" si="8"/>
        <v>0</v>
      </c>
    </row>
    <row r="99" spans="1:12" x14ac:dyDescent="0.25">
      <c r="A99" s="9" t="s">
        <v>21</v>
      </c>
      <c r="B99" s="29" t="s">
        <v>171</v>
      </c>
      <c r="C99" s="9">
        <v>193</v>
      </c>
      <c r="D99" s="9">
        <v>16.149999999999999</v>
      </c>
      <c r="E99" s="9">
        <v>535.5</v>
      </c>
      <c r="F99" s="9" t="s">
        <v>10</v>
      </c>
      <c r="G99" s="9">
        <f>E99</f>
        <v>535.5</v>
      </c>
      <c r="H99" s="9">
        <f t="shared" si="5"/>
        <v>0</v>
      </c>
      <c r="I99" s="10">
        <f t="shared" si="6"/>
        <v>1</v>
      </c>
      <c r="J99" s="17">
        <f t="shared" si="7"/>
        <v>8648.3249999999989</v>
      </c>
      <c r="K99" s="16"/>
      <c r="L99" s="17">
        <f t="shared" si="8"/>
        <v>0</v>
      </c>
    </row>
    <row r="100" spans="1:12" x14ac:dyDescent="0.25">
      <c r="A100" s="9" t="s">
        <v>21</v>
      </c>
      <c r="B100" s="29" t="s">
        <v>172</v>
      </c>
      <c r="C100" s="9">
        <v>194</v>
      </c>
      <c r="D100" s="9">
        <v>26.91</v>
      </c>
      <c r="E100" s="9">
        <v>541.24900000000002</v>
      </c>
      <c r="F100" s="9" t="s">
        <v>10</v>
      </c>
      <c r="G100" s="9">
        <v>0</v>
      </c>
      <c r="H100" s="9">
        <f t="shared" si="5"/>
        <v>541.24900000000002</v>
      </c>
      <c r="I100" s="10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9" t="s">
        <v>333</v>
      </c>
      <c r="B101" s="29" t="s">
        <v>173</v>
      </c>
      <c r="C101" s="9">
        <v>215</v>
      </c>
      <c r="D101" s="9">
        <v>301.392</v>
      </c>
      <c r="E101" s="9">
        <v>19.14</v>
      </c>
      <c r="F101" s="9" t="s">
        <v>10</v>
      </c>
      <c r="G101" s="9">
        <f>E101*95%</f>
        <v>18.183</v>
      </c>
      <c r="H101" s="9">
        <f t="shared" si="5"/>
        <v>0.95700000000000074</v>
      </c>
      <c r="I101" s="10">
        <f t="shared" si="6"/>
        <v>0.95</v>
      </c>
      <c r="J101" s="17">
        <f t="shared" si="7"/>
        <v>5480.210736</v>
      </c>
      <c r="K101" s="16"/>
      <c r="L101" s="17">
        <f t="shared" si="8"/>
        <v>0</v>
      </c>
    </row>
    <row r="102" spans="1:12" x14ac:dyDescent="0.25">
      <c r="A102" s="9" t="s">
        <v>522</v>
      </c>
      <c r="B102" s="29" t="s">
        <v>174</v>
      </c>
      <c r="C102" s="9">
        <v>218</v>
      </c>
      <c r="D102" s="9">
        <v>350</v>
      </c>
      <c r="E102" s="9">
        <v>16</v>
      </c>
      <c r="F102" s="9" t="s">
        <v>13</v>
      </c>
      <c r="G102" s="9">
        <v>0</v>
      </c>
      <c r="H102" s="9">
        <f t="shared" si="5"/>
        <v>16</v>
      </c>
      <c r="I102" s="10">
        <f t="shared" si="6"/>
        <v>0</v>
      </c>
      <c r="J102" s="17">
        <f t="shared" si="7"/>
        <v>0</v>
      </c>
      <c r="K102" s="16">
        <v>0.5</v>
      </c>
      <c r="L102" s="17">
        <f t="shared" si="8"/>
        <v>2800</v>
      </c>
    </row>
    <row r="103" spans="1:12" x14ac:dyDescent="0.25">
      <c r="A103" s="9" t="s">
        <v>333</v>
      </c>
      <c r="B103" s="29" t="s">
        <v>175</v>
      </c>
      <c r="C103" s="9">
        <v>219</v>
      </c>
      <c r="D103" s="9">
        <v>82</v>
      </c>
      <c r="E103" s="9">
        <v>37.81</v>
      </c>
      <c r="F103" s="9" t="s">
        <v>19</v>
      </c>
      <c r="G103" s="9">
        <f>E103*95%</f>
        <v>35.919499999999999</v>
      </c>
      <c r="H103" s="9">
        <f t="shared" si="5"/>
        <v>1.890500000000003</v>
      </c>
      <c r="I103" s="10">
        <f t="shared" si="6"/>
        <v>0.95</v>
      </c>
      <c r="J103" s="17">
        <f t="shared" si="7"/>
        <v>2945.3989999999999</v>
      </c>
      <c r="K103" s="16"/>
      <c r="L103" s="17">
        <f t="shared" si="8"/>
        <v>0</v>
      </c>
    </row>
    <row r="104" spans="1:12" x14ac:dyDescent="0.25">
      <c r="A104" s="9" t="s">
        <v>333</v>
      </c>
      <c r="B104" s="29" t="s">
        <v>176</v>
      </c>
      <c r="C104" s="9">
        <v>220</v>
      </c>
      <c r="D104" s="9">
        <v>32.799999999999997</v>
      </c>
      <c r="E104" s="9">
        <v>108.232</v>
      </c>
      <c r="F104" s="9" t="s">
        <v>19</v>
      </c>
      <c r="G104" s="9">
        <f>E104*95%</f>
        <v>102.82039999999999</v>
      </c>
      <c r="H104" s="9">
        <f t="shared" si="5"/>
        <v>5.4116000000000071</v>
      </c>
      <c r="I104" s="10">
        <f t="shared" si="6"/>
        <v>0.95</v>
      </c>
      <c r="J104" s="17">
        <f t="shared" si="7"/>
        <v>3372.5091199999993</v>
      </c>
      <c r="K104" s="16"/>
      <c r="L104" s="17">
        <f t="shared" si="8"/>
        <v>0</v>
      </c>
    </row>
    <row r="105" spans="1:12" x14ac:dyDescent="0.25">
      <c r="A105" s="9" t="s">
        <v>333</v>
      </c>
      <c r="B105" s="29" t="s">
        <v>177</v>
      </c>
      <c r="C105" s="9">
        <v>221</v>
      </c>
      <c r="D105" s="9">
        <v>131.19999999999999</v>
      </c>
      <c r="E105" s="9">
        <v>34.15</v>
      </c>
      <c r="F105" s="9" t="s">
        <v>19</v>
      </c>
      <c r="G105" s="9">
        <v>0</v>
      </c>
      <c r="H105" s="9">
        <f t="shared" si="5"/>
        <v>34.15</v>
      </c>
      <c r="I105" s="10">
        <f t="shared" si="6"/>
        <v>0</v>
      </c>
      <c r="J105" s="17">
        <f t="shared" si="7"/>
        <v>0</v>
      </c>
      <c r="K105" s="16"/>
      <c r="L105" s="17">
        <f t="shared" si="8"/>
        <v>0</v>
      </c>
    </row>
    <row r="106" spans="1:12" x14ac:dyDescent="0.25">
      <c r="A106" s="9" t="s">
        <v>522</v>
      </c>
      <c r="B106" s="29" t="s">
        <v>179</v>
      </c>
      <c r="C106" s="9">
        <v>224</v>
      </c>
      <c r="D106" s="9">
        <v>183</v>
      </c>
      <c r="E106" s="9">
        <v>52.066000000000003</v>
      </c>
      <c r="F106" s="9" t="s">
        <v>10</v>
      </c>
      <c r="G106" s="9">
        <v>0</v>
      </c>
      <c r="H106" s="9">
        <f t="shared" si="5"/>
        <v>52.066000000000003</v>
      </c>
      <c r="I106" s="10">
        <f t="shared" si="6"/>
        <v>0</v>
      </c>
      <c r="J106" s="17">
        <f t="shared" si="7"/>
        <v>0</v>
      </c>
      <c r="K106" s="16">
        <v>1</v>
      </c>
      <c r="L106" s="17">
        <f t="shared" si="8"/>
        <v>9528.0780000000013</v>
      </c>
    </row>
    <row r="107" spans="1:12" x14ac:dyDescent="0.25">
      <c r="A107" s="9" t="s">
        <v>522</v>
      </c>
      <c r="B107" s="29" t="s">
        <v>180</v>
      </c>
      <c r="C107" s="9">
        <v>225</v>
      </c>
      <c r="D107" s="9">
        <v>49.2</v>
      </c>
      <c r="E107" s="9">
        <v>44.4</v>
      </c>
      <c r="F107" s="9" t="s">
        <v>19</v>
      </c>
      <c r="G107" s="9">
        <v>0</v>
      </c>
      <c r="H107" s="9">
        <f t="shared" si="5"/>
        <v>44.4</v>
      </c>
      <c r="I107" s="10">
        <f t="shared" si="6"/>
        <v>0</v>
      </c>
      <c r="J107" s="17">
        <f t="shared" si="7"/>
        <v>0</v>
      </c>
      <c r="K107" s="16">
        <v>0.95</v>
      </c>
      <c r="L107" s="17">
        <f t="shared" si="8"/>
        <v>2075.2559999999999</v>
      </c>
    </row>
    <row r="108" spans="1:12" x14ac:dyDescent="0.25">
      <c r="A108" s="9" t="s">
        <v>522</v>
      </c>
      <c r="B108" s="29" t="s">
        <v>181</v>
      </c>
      <c r="C108" s="9">
        <v>226</v>
      </c>
      <c r="D108" s="9">
        <v>183</v>
      </c>
      <c r="E108" s="9">
        <v>50.000999999999998</v>
      </c>
      <c r="F108" s="9" t="s">
        <v>10</v>
      </c>
      <c r="G108" s="9">
        <v>0</v>
      </c>
      <c r="H108" s="9">
        <f t="shared" si="5"/>
        <v>50.000999999999998</v>
      </c>
      <c r="I108" s="10">
        <f t="shared" si="6"/>
        <v>0</v>
      </c>
      <c r="J108" s="17">
        <f t="shared" si="7"/>
        <v>0</v>
      </c>
      <c r="K108" s="16">
        <v>1</v>
      </c>
      <c r="L108" s="17">
        <f t="shared" si="8"/>
        <v>9150.1829999999991</v>
      </c>
    </row>
    <row r="109" spans="1:12" x14ac:dyDescent="0.25">
      <c r="A109" s="9" t="s">
        <v>522</v>
      </c>
      <c r="B109" s="29" t="s">
        <v>182</v>
      </c>
      <c r="C109" s="9">
        <v>227</v>
      </c>
      <c r="D109" s="9">
        <v>49.2</v>
      </c>
      <c r="E109" s="9">
        <v>52.963999999999999</v>
      </c>
      <c r="F109" s="9" t="s">
        <v>19</v>
      </c>
      <c r="G109" s="9">
        <v>0</v>
      </c>
      <c r="H109" s="9">
        <f t="shared" si="5"/>
        <v>52.963999999999999</v>
      </c>
      <c r="I109" s="10">
        <f t="shared" si="6"/>
        <v>0</v>
      </c>
      <c r="J109" s="17">
        <f t="shared" si="7"/>
        <v>0</v>
      </c>
      <c r="K109" s="16">
        <v>0.95</v>
      </c>
      <c r="L109" s="17">
        <f t="shared" si="8"/>
        <v>2475.5373600000003</v>
      </c>
    </row>
    <row r="110" spans="1:12" x14ac:dyDescent="0.25">
      <c r="A110" s="9" t="s">
        <v>522</v>
      </c>
      <c r="B110" s="29" t="s">
        <v>183</v>
      </c>
      <c r="C110" s="9">
        <v>228</v>
      </c>
      <c r="D110" s="9">
        <v>183</v>
      </c>
      <c r="E110" s="9">
        <v>4.4160000000000004</v>
      </c>
      <c r="F110" s="9" t="s">
        <v>10</v>
      </c>
      <c r="G110" s="9">
        <v>0</v>
      </c>
      <c r="H110" s="9">
        <f t="shared" si="5"/>
        <v>4.4160000000000004</v>
      </c>
      <c r="I110" s="10">
        <f t="shared" si="6"/>
        <v>0</v>
      </c>
      <c r="J110" s="17">
        <f t="shared" si="7"/>
        <v>0</v>
      </c>
      <c r="K110" s="16">
        <v>1</v>
      </c>
      <c r="L110" s="17">
        <f t="shared" si="8"/>
        <v>808.12800000000004</v>
      </c>
    </row>
    <row r="111" spans="1:12" x14ac:dyDescent="0.25">
      <c r="A111" s="9" t="s">
        <v>522</v>
      </c>
      <c r="B111" s="29" t="s">
        <v>184</v>
      </c>
      <c r="C111" s="9">
        <v>229</v>
      </c>
      <c r="D111" s="9">
        <v>49.2</v>
      </c>
      <c r="E111" s="9">
        <v>5.7750000000000004</v>
      </c>
      <c r="F111" s="9" t="s">
        <v>19</v>
      </c>
      <c r="G111" s="9">
        <v>0</v>
      </c>
      <c r="H111" s="9">
        <f t="shared" si="5"/>
        <v>5.7750000000000004</v>
      </c>
      <c r="I111" s="10">
        <f t="shared" si="6"/>
        <v>0</v>
      </c>
      <c r="J111" s="17">
        <f t="shared" si="7"/>
        <v>0</v>
      </c>
      <c r="K111" s="16">
        <v>0.95</v>
      </c>
      <c r="L111" s="17">
        <f t="shared" si="8"/>
        <v>269.92350000000005</v>
      </c>
    </row>
    <row r="112" spans="1:12" x14ac:dyDescent="0.25">
      <c r="A112" s="9" t="s">
        <v>522</v>
      </c>
      <c r="B112" s="29" t="s">
        <v>185</v>
      </c>
      <c r="C112" s="9">
        <v>230</v>
      </c>
      <c r="D112" s="9">
        <v>183</v>
      </c>
      <c r="E112" s="9">
        <v>3.202</v>
      </c>
      <c r="F112" s="9" t="s">
        <v>10</v>
      </c>
      <c r="G112" s="9">
        <v>0</v>
      </c>
      <c r="H112" s="9">
        <f t="shared" si="5"/>
        <v>3.202</v>
      </c>
      <c r="I112" s="10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9" t="s">
        <v>522</v>
      </c>
      <c r="B113" s="29" t="s">
        <v>186</v>
      </c>
      <c r="C113" s="9">
        <v>231</v>
      </c>
      <c r="D113" s="9">
        <v>49.2</v>
      </c>
      <c r="E113" s="9">
        <v>7.45</v>
      </c>
      <c r="F113" s="9" t="s">
        <v>19</v>
      </c>
      <c r="G113" s="9">
        <v>0</v>
      </c>
      <c r="H113" s="9">
        <f t="shared" si="5"/>
        <v>7.45</v>
      </c>
      <c r="I113" s="10">
        <f t="shared" si="6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522</v>
      </c>
      <c r="B114" s="29" t="s">
        <v>187</v>
      </c>
      <c r="C114" s="9">
        <v>232</v>
      </c>
      <c r="D114" s="9">
        <v>183</v>
      </c>
      <c r="E114" s="9">
        <v>7.8570000000000002</v>
      </c>
      <c r="F114" s="9" t="s">
        <v>10</v>
      </c>
      <c r="G114" s="9">
        <v>0</v>
      </c>
      <c r="H114" s="9">
        <f t="shared" si="5"/>
        <v>7.8570000000000002</v>
      </c>
      <c r="I114" s="10">
        <f t="shared" si="6"/>
        <v>0</v>
      </c>
      <c r="J114" s="17">
        <f t="shared" si="7"/>
        <v>0</v>
      </c>
      <c r="K114" s="16">
        <v>1</v>
      </c>
      <c r="L114" s="17">
        <f t="shared" si="8"/>
        <v>1437.8310000000001</v>
      </c>
    </row>
    <row r="115" spans="1:12" x14ac:dyDescent="0.25">
      <c r="A115" s="9" t="s">
        <v>522</v>
      </c>
      <c r="B115" s="29" t="s">
        <v>188</v>
      </c>
      <c r="C115" s="9">
        <v>233</v>
      </c>
      <c r="D115" s="9">
        <v>49.2</v>
      </c>
      <c r="E115" s="9">
        <v>17.821999999999999</v>
      </c>
      <c r="F115" s="9" t="s">
        <v>19</v>
      </c>
      <c r="G115" s="9">
        <v>0</v>
      </c>
      <c r="H115" s="9">
        <f t="shared" si="5"/>
        <v>17.821999999999999</v>
      </c>
      <c r="I115" s="10">
        <f t="shared" si="6"/>
        <v>0</v>
      </c>
      <c r="J115" s="17">
        <f t="shared" si="7"/>
        <v>0</v>
      </c>
      <c r="K115" s="16">
        <v>1</v>
      </c>
      <c r="L115" s="17">
        <f t="shared" si="8"/>
        <v>876.8424</v>
      </c>
    </row>
    <row r="116" spans="1:12" x14ac:dyDescent="0.25">
      <c r="A116" s="9" t="s">
        <v>522</v>
      </c>
      <c r="B116" s="29" t="s">
        <v>189</v>
      </c>
      <c r="C116" s="9">
        <v>234</v>
      </c>
      <c r="D116" s="9">
        <v>183</v>
      </c>
      <c r="E116" s="9">
        <v>15.569000000000001</v>
      </c>
      <c r="F116" s="9" t="s">
        <v>10</v>
      </c>
      <c r="G116" s="9">
        <v>0</v>
      </c>
      <c r="H116" s="9">
        <f t="shared" si="5"/>
        <v>15.569000000000001</v>
      </c>
      <c r="I116" s="10">
        <f t="shared" si="6"/>
        <v>0</v>
      </c>
      <c r="J116" s="17">
        <f t="shared" si="7"/>
        <v>0</v>
      </c>
      <c r="K116" s="16">
        <v>1</v>
      </c>
      <c r="L116" s="17">
        <f t="shared" si="8"/>
        <v>2849.127</v>
      </c>
    </row>
    <row r="117" spans="1:12" x14ac:dyDescent="0.25">
      <c r="A117" s="9" t="s">
        <v>522</v>
      </c>
      <c r="B117" s="29" t="s">
        <v>190</v>
      </c>
      <c r="C117" s="9">
        <v>235</v>
      </c>
      <c r="D117" s="9">
        <v>2.5</v>
      </c>
      <c r="E117" s="9">
        <v>1382.1</v>
      </c>
      <c r="F117" s="9" t="s">
        <v>23</v>
      </c>
      <c r="G117" s="9">
        <v>0</v>
      </c>
      <c r="H117" s="9">
        <f t="shared" si="5"/>
        <v>1382.1</v>
      </c>
      <c r="I117" s="10">
        <f t="shared" si="6"/>
        <v>0</v>
      </c>
      <c r="J117" s="17">
        <f t="shared" si="7"/>
        <v>0</v>
      </c>
      <c r="K117" s="16">
        <v>1</v>
      </c>
      <c r="L117" s="17">
        <f t="shared" si="8"/>
        <v>3455.25</v>
      </c>
    </row>
    <row r="118" spans="1:12" x14ac:dyDescent="0.25">
      <c r="A118" s="9" t="s">
        <v>522</v>
      </c>
      <c r="B118" s="29" t="s">
        <v>191</v>
      </c>
      <c r="C118" s="9">
        <v>237</v>
      </c>
      <c r="D118" s="9">
        <v>183</v>
      </c>
      <c r="E118" s="9">
        <v>3.7360000000000002</v>
      </c>
      <c r="F118" s="9" t="s">
        <v>10</v>
      </c>
      <c r="G118" s="9">
        <v>0</v>
      </c>
      <c r="H118" s="9">
        <f t="shared" si="5"/>
        <v>3.7360000000000002</v>
      </c>
      <c r="I118" s="10">
        <f t="shared" si="6"/>
        <v>0</v>
      </c>
      <c r="J118" s="17">
        <f t="shared" si="7"/>
        <v>0</v>
      </c>
      <c r="K118" s="16"/>
      <c r="L118" s="17">
        <f t="shared" si="8"/>
        <v>0</v>
      </c>
    </row>
    <row r="119" spans="1:12" x14ac:dyDescent="0.25">
      <c r="A119" s="9" t="s">
        <v>522</v>
      </c>
      <c r="B119" s="29" t="s">
        <v>192</v>
      </c>
      <c r="C119" s="9">
        <v>238</v>
      </c>
      <c r="D119" s="9">
        <v>183</v>
      </c>
      <c r="E119" s="9">
        <v>17.247</v>
      </c>
      <c r="F119" s="9" t="s">
        <v>10</v>
      </c>
      <c r="G119" s="9">
        <v>0</v>
      </c>
      <c r="H119" s="9">
        <f t="shared" si="5"/>
        <v>17.247</v>
      </c>
      <c r="I119" s="10">
        <f t="shared" si="6"/>
        <v>0</v>
      </c>
      <c r="J119" s="17">
        <f t="shared" si="7"/>
        <v>0</v>
      </c>
      <c r="K119" s="16">
        <v>0.7</v>
      </c>
      <c r="L119" s="17">
        <f t="shared" si="8"/>
        <v>2209.3406999999997</v>
      </c>
    </row>
    <row r="120" spans="1:12" x14ac:dyDescent="0.25">
      <c r="A120" s="9" t="s">
        <v>522</v>
      </c>
      <c r="B120" s="29" t="s">
        <v>193</v>
      </c>
      <c r="C120" s="9">
        <v>239</v>
      </c>
      <c r="D120" s="9">
        <v>183</v>
      </c>
      <c r="E120" s="9">
        <v>7.4909999999999997</v>
      </c>
      <c r="F120" s="9" t="s">
        <v>10</v>
      </c>
      <c r="G120" s="9">
        <v>0</v>
      </c>
      <c r="H120" s="9">
        <f t="shared" si="5"/>
        <v>7.4909999999999997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522</v>
      </c>
      <c r="B121" s="29" t="s">
        <v>194</v>
      </c>
      <c r="C121" s="9">
        <v>240</v>
      </c>
      <c r="D121" s="9">
        <v>183</v>
      </c>
      <c r="E121" s="9">
        <v>34.537999999999997</v>
      </c>
      <c r="F121" s="9" t="s">
        <v>10</v>
      </c>
      <c r="G121" s="9">
        <v>0</v>
      </c>
      <c r="H121" s="9">
        <f t="shared" si="5"/>
        <v>34.537999999999997</v>
      </c>
      <c r="I121" s="10">
        <f t="shared" si="6"/>
        <v>0</v>
      </c>
      <c r="J121" s="17">
        <f t="shared" si="7"/>
        <v>0</v>
      </c>
      <c r="K121" s="16">
        <v>0.7</v>
      </c>
      <c r="L121" s="17">
        <f t="shared" si="8"/>
        <v>4424.3177999999998</v>
      </c>
    </row>
    <row r="122" spans="1:12" x14ac:dyDescent="0.25">
      <c r="A122" s="9" t="s">
        <v>18</v>
      </c>
      <c r="B122" s="29" t="s">
        <v>196</v>
      </c>
      <c r="C122" s="9">
        <v>246</v>
      </c>
      <c r="D122" s="9">
        <v>15500</v>
      </c>
      <c r="E122" s="9">
        <v>1</v>
      </c>
      <c r="F122" s="9" t="s">
        <v>12</v>
      </c>
      <c r="G122" s="9">
        <v>0</v>
      </c>
      <c r="H122" s="9">
        <f t="shared" si="5"/>
        <v>1</v>
      </c>
      <c r="I122" s="10">
        <f t="shared" si="6"/>
        <v>0</v>
      </c>
      <c r="J122" s="17">
        <f t="shared" si="7"/>
        <v>0</v>
      </c>
      <c r="K122" s="16"/>
      <c r="L122" s="17">
        <f t="shared" si="8"/>
        <v>0</v>
      </c>
    </row>
    <row r="123" spans="1:12" x14ac:dyDescent="0.25">
      <c r="A123" s="9" t="s">
        <v>18</v>
      </c>
      <c r="B123" s="29" t="s">
        <v>273</v>
      </c>
      <c r="C123" s="9">
        <v>247</v>
      </c>
      <c r="D123" s="9">
        <v>600</v>
      </c>
      <c r="E123" s="9">
        <v>1</v>
      </c>
      <c r="F123" s="9" t="s">
        <v>13</v>
      </c>
      <c r="G123" s="9">
        <v>1</v>
      </c>
      <c r="H123" s="9">
        <f t="shared" si="5"/>
        <v>0</v>
      </c>
      <c r="I123" s="10">
        <f t="shared" ref="I123" si="12">(G123/E123)</f>
        <v>1</v>
      </c>
      <c r="J123" s="18">
        <f t="shared" ref="J123" si="13">D123*E123*I123</f>
        <v>600</v>
      </c>
      <c r="K123" s="10"/>
      <c r="L123" s="18">
        <f t="shared" si="8"/>
        <v>0</v>
      </c>
    </row>
    <row r="124" spans="1:12" x14ac:dyDescent="0.25">
      <c r="A124" s="9" t="s">
        <v>18</v>
      </c>
      <c r="B124" s="29" t="s">
        <v>197</v>
      </c>
      <c r="C124" s="9">
        <v>248</v>
      </c>
      <c r="D124" s="9">
        <v>2000</v>
      </c>
      <c r="E124" s="9">
        <v>1</v>
      </c>
      <c r="F124" s="9" t="s">
        <v>12</v>
      </c>
      <c r="G124" s="9">
        <v>0</v>
      </c>
      <c r="H124" s="9">
        <f t="shared" si="5"/>
        <v>1</v>
      </c>
      <c r="I124" s="10">
        <f t="shared" si="6"/>
        <v>0</v>
      </c>
      <c r="J124" s="17">
        <f t="shared" si="7"/>
        <v>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198</v>
      </c>
      <c r="C125" s="9">
        <v>250</v>
      </c>
      <c r="D125" s="9">
        <v>9000</v>
      </c>
      <c r="E125" s="9">
        <v>1</v>
      </c>
      <c r="F125" s="9" t="s">
        <v>12</v>
      </c>
      <c r="G125" s="9">
        <v>1</v>
      </c>
      <c r="H125" s="9">
        <f t="shared" si="5"/>
        <v>0</v>
      </c>
      <c r="I125" s="10">
        <f t="shared" si="6"/>
        <v>1</v>
      </c>
      <c r="J125" s="17">
        <f t="shared" si="7"/>
        <v>9000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199</v>
      </c>
      <c r="C126" s="9">
        <v>251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6000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200</v>
      </c>
      <c r="C127" s="9">
        <v>253</v>
      </c>
      <c r="D127" s="9">
        <v>500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6"/>
        <v>1</v>
      </c>
      <c r="J127" s="17">
        <f t="shared" si="7"/>
        <v>500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25</v>
      </c>
      <c r="C128" s="9">
        <v>254</v>
      </c>
      <c r="D128" s="9">
        <v>4000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4000</v>
      </c>
      <c r="K128" s="16"/>
      <c r="L128" s="17">
        <f t="shared" si="8"/>
        <v>0</v>
      </c>
    </row>
    <row r="129" spans="1:12" x14ac:dyDescent="0.25">
      <c r="A129" s="9" t="s">
        <v>24</v>
      </c>
      <c r="B129" s="29" t="s">
        <v>201</v>
      </c>
      <c r="C129" s="9">
        <v>255</v>
      </c>
      <c r="D129" s="9">
        <v>6000</v>
      </c>
      <c r="E129" s="9">
        <v>1</v>
      </c>
      <c r="F129" s="9" t="s">
        <v>12</v>
      </c>
      <c r="G129" s="9">
        <v>0</v>
      </c>
      <c r="H129" s="9">
        <f t="shared" si="5"/>
        <v>1</v>
      </c>
      <c r="I129" s="10">
        <f t="shared" si="6"/>
        <v>0</v>
      </c>
      <c r="J129" s="17">
        <f t="shared" si="7"/>
        <v>0</v>
      </c>
      <c r="K129" s="16"/>
      <c r="L129" s="17">
        <f t="shared" si="8"/>
        <v>0</v>
      </c>
    </row>
    <row r="130" spans="1:12" x14ac:dyDescent="0.25">
      <c r="A130" s="9" t="s">
        <v>24</v>
      </c>
      <c r="B130" s="29" t="s">
        <v>202</v>
      </c>
      <c r="C130" s="9">
        <v>257</v>
      </c>
      <c r="D130" s="9">
        <v>1800</v>
      </c>
      <c r="E130" s="9">
        <v>1</v>
      </c>
      <c r="F130" s="9" t="s">
        <v>12</v>
      </c>
      <c r="G130" s="9">
        <v>1</v>
      </c>
      <c r="H130" s="9">
        <f t="shared" si="5"/>
        <v>0</v>
      </c>
      <c r="I130" s="10">
        <f t="shared" si="6"/>
        <v>1</v>
      </c>
      <c r="J130" s="17">
        <f t="shared" si="7"/>
        <v>1800</v>
      </c>
      <c r="K130" s="16"/>
      <c r="L130" s="17">
        <f t="shared" si="8"/>
        <v>0</v>
      </c>
    </row>
    <row r="131" spans="1:12" x14ac:dyDescent="0.25">
      <c r="A131" s="9" t="s">
        <v>24</v>
      </c>
      <c r="B131" s="29" t="s">
        <v>203</v>
      </c>
      <c r="C131" s="9">
        <v>258</v>
      </c>
      <c r="D131" s="9">
        <v>2000</v>
      </c>
      <c r="E131" s="9">
        <v>1</v>
      </c>
      <c r="F131" s="9" t="s">
        <v>12</v>
      </c>
      <c r="G131" s="9">
        <v>0</v>
      </c>
      <c r="H131" s="9">
        <f t="shared" si="5"/>
        <v>1</v>
      </c>
      <c r="I131" s="10">
        <f t="shared" si="6"/>
        <v>0</v>
      </c>
      <c r="J131" s="17">
        <f t="shared" si="7"/>
        <v>0</v>
      </c>
      <c r="K131" s="16"/>
      <c r="L131" s="17">
        <f t="shared" si="8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0</v>
      </c>
      <c r="H132" s="9">
        <f t="shared" si="5"/>
        <v>1</v>
      </c>
      <c r="I132" s="10">
        <f t="shared" si="6"/>
        <v>0</v>
      </c>
      <c r="J132" s="17">
        <f t="shared" si="7"/>
        <v>0</v>
      </c>
      <c r="K132" s="16">
        <v>1</v>
      </c>
      <c r="L132" s="17">
        <f t="shared" si="8"/>
        <v>12000</v>
      </c>
    </row>
    <row r="133" spans="1:12" x14ac:dyDescent="0.25">
      <c r="A133" s="9" t="s">
        <v>17</v>
      </c>
      <c r="B133" s="29" t="s">
        <v>211</v>
      </c>
      <c r="C133" s="9">
        <v>274</v>
      </c>
      <c r="D133" s="9">
        <v>350</v>
      </c>
      <c r="E133" s="9">
        <v>1</v>
      </c>
      <c r="F133" s="9" t="s">
        <v>12</v>
      </c>
      <c r="G133" s="9">
        <v>0</v>
      </c>
      <c r="H133" s="9">
        <f t="shared" si="5"/>
        <v>1</v>
      </c>
      <c r="I133" s="10">
        <f t="shared" si="6"/>
        <v>0</v>
      </c>
      <c r="J133" s="17">
        <f t="shared" si="7"/>
        <v>0</v>
      </c>
      <c r="K133" s="16">
        <v>1</v>
      </c>
      <c r="L133" s="17">
        <f t="shared" si="8"/>
        <v>350</v>
      </c>
    </row>
    <row r="134" spans="1:12" x14ac:dyDescent="0.25">
      <c r="A134" s="9" t="s">
        <v>30</v>
      </c>
      <c r="B134" s="29" t="s">
        <v>214</v>
      </c>
      <c r="C134" s="9">
        <v>277</v>
      </c>
      <c r="D134" s="9">
        <v>34</v>
      </c>
      <c r="E134" s="9">
        <v>76.528999999999996</v>
      </c>
      <c r="F134" s="9" t="s">
        <v>31</v>
      </c>
      <c r="G134" s="9">
        <v>0</v>
      </c>
      <c r="H134" s="9">
        <f t="shared" si="5"/>
        <v>76.528999999999996</v>
      </c>
      <c r="I134" s="10">
        <f t="shared" si="6"/>
        <v>0</v>
      </c>
      <c r="J134" s="17">
        <f t="shared" si="7"/>
        <v>0</v>
      </c>
      <c r="K134" s="16">
        <v>1</v>
      </c>
      <c r="L134" s="17">
        <f t="shared" si="8"/>
        <v>2601.9859999999999</v>
      </c>
    </row>
    <row r="135" spans="1:12" x14ac:dyDescent="0.25">
      <c r="A135" s="9" t="s">
        <v>30</v>
      </c>
      <c r="B135" s="29" t="s">
        <v>215</v>
      </c>
      <c r="C135" s="9">
        <v>278</v>
      </c>
      <c r="D135" s="9">
        <v>77</v>
      </c>
      <c r="E135" s="9">
        <v>29.302600000000002</v>
      </c>
      <c r="F135" s="9" t="s">
        <v>31</v>
      </c>
      <c r="G135" s="9">
        <v>29.3</v>
      </c>
      <c r="H135" s="9">
        <f t="shared" si="5"/>
        <v>2.6000000000010459E-3</v>
      </c>
      <c r="I135" s="10">
        <f t="shared" si="6"/>
        <v>0.99991127067222696</v>
      </c>
      <c r="J135" s="17">
        <f t="shared" si="7"/>
        <v>2256.1</v>
      </c>
      <c r="K135" s="16"/>
      <c r="L135" s="17">
        <f t="shared" si="8"/>
        <v>0</v>
      </c>
    </row>
    <row r="136" spans="1:12" x14ac:dyDescent="0.25">
      <c r="A136" s="9" t="s">
        <v>30</v>
      </c>
      <c r="B136" s="29" t="s">
        <v>216</v>
      </c>
      <c r="C136" s="9">
        <v>279</v>
      </c>
      <c r="D136" s="9">
        <v>23</v>
      </c>
      <c r="E136" s="9">
        <v>66</v>
      </c>
      <c r="F136" s="9" t="s">
        <v>23</v>
      </c>
      <c r="G136" s="9">
        <v>0</v>
      </c>
      <c r="H136" s="9">
        <f t="shared" si="5"/>
        <v>66</v>
      </c>
      <c r="I136" s="10">
        <f t="shared" si="6"/>
        <v>0</v>
      </c>
      <c r="J136" s="17">
        <f t="shared" si="7"/>
        <v>0</v>
      </c>
      <c r="K136" s="16">
        <v>1</v>
      </c>
      <c r="L136" s="17">
        <f t="shared" si="8"/>
        <v>1518</v>
      </c>
    </row>
    <row r="137" spans="1:12" x14ac:dyDescent="0.25">
      <c r="A137" s="9" t="s">
        <v>30</v>
      </c>
      <c r="B137" s="29" t="s">
        <v>217</v>
      </c>
      <c r="C137" s="9">
        <v>280</v>
      </c>
      <c r="D137" s="9">
        <v>151</v>
      </c>
      <c r="E137" s="9">
        <v>17.375499999999999</v>
      </c>
      <c r="F137" s="9" t="s">
        <v>31</v>
      </c>
      <c r="G137" s="9">
        <v>0</v>
      </c>
      <c r="H137" s="9">
        <f t="shared" si="5"/>
        <v>17.375499999999999</v>
      </c>
      <c r="I137" s="10">
        <f t="shared" si="6"/>
        <v>0</v>
      </c>
      <c r="J137" s="17">
        <f t="shared" si="7"/>
        <v>0</v>
      </c>
      <c r="K137" s="16">
        <v>1</v>
      </c>
      <c r="L137" s="17">
        <f t="shared" si="8"/>
        <v>2623.7004999999999</v>
      </c>
    </row>
    <row r="138" spans="1:12" x14ac:dyDescent="0.25">
      <c r="A138" s="9" t="s">
        <v>21</v>
      </c>
      <c r="B138" s="2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0</v>
      </c>
      <c r="H138" s="9">
        <f t="shared" si="5"/>
        <v>1</v>
      </c>
      <c r="I138" s="10">
        <f t="shared" si="6"/>
        <v>0</v>
      </c>
      <c r="J138" s="17">
        <f t="shared" si="7"/>
        <v>0</v>
      </c>
      <c r="K138" s="16"/>
      <c r="L138" s="17">
        <f t="shared" si="8"/>
        <v>0</v>
      </c>
    </row>
    <row r="139" spans="1:12" x14ac:dyDescent="0.25">
      <c r="A139" s="9" t="s">
        <v>36</v>
      </c>
      <c r="B139" s="29" t="s">
        <v>235</v>
      </c>
      <c r="C139" s="9">
        <v>316</v>
      </c>
      <c r="D139" s="9">
        <v>4000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2" x14ac:dyDescent="0.25">
      <c r="A140" s="9" t="s">
        <v>24</v>
      </c>
      <c r="B140" s="29" t="s">
        <v>224</v>
      </c>
      <c r="C140" s="9">
        <v>401</v>
      </c>
      <c r="D140" s="9">
        <v>1000</v>
      </c>
      <c r="E140" s="9">
        <v>1</v>
      </c>
      <c r="F140" s="9" t="s">
        <v>12</v>
      </c>
      <c r="G140" s="9">
        <v>1</v>
      </c>
      <c r="H140" s="9">
        <f t="shared" si="5"/>
        <v>0</v>
      </c>
      <c r="I140" s="10">
        <f t="shared" si="6"/>
        <v>1</v>
      </c>
      <c r="J140" s="17">
        <f t="shared" si="7"/>
        <v>1000</v>
      </c>
      <c r="K140" s="16"/>
      <c r="L140" s="17">
        <f t="shared" si="8"/>
        <v>0</v>
      </c>
    </row>
    <row r="141" spans="1:12" x14ac:dyDescent="0.25">
      <c r="A141" s="9" t="s">
        <v>24</v>
      </c>
      <c r="B141" s="29" t="s">
        <v>225</v>
      </c>
      <c r="C141" s="9">
        <v>402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2000</v>
      </c>
      <c r="K141" s="16"/>
      <c r="L141" s="17">
        <f t="shared" si="8"/>
        <v>0</v>
      </c>
    </row>
    <row r="142" spans="1:12" x14ac:dyDescent="0.25">
      <c r="A142" s="9" t="s">
        <v>24</v>
      </c>
      <c r="B142" s="29" t="s">
        <v>226</v>
      </c>
      <c r="C142" s="9">
        <v>403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5"/>
        <v>1</v>
      </c>
      <c r="I142" s="10">
        <f t="shared" si="6"/>
        <v>0</v>
      </c>
      <c r="J142" s="17">
        <f t="shared" si="7"/>
        <v>0</v>
      </c>
      <c r="K142" s="16"/>
      <c r="L142" s="17">
        <f t="shared" si="8"/>
        <v>0</v>
      </c>
    </row>
    <row r="143" spans="1:12" x14ac:dyDescent="0.25">
      <c r="A143" s="9" t="s">
        <v>24</v>
      </c>
      <c r="B143" s="29" t="s">
        <v>227</v>
      </c>
      <c r="C143" s="9">
        <v>404</v>
      </c>
      <c r="D143" s="9">
        <v>1000</v>
      </c>
      <c r="E143" s="9">
        <v>1</v>
      </c>
      <c r="F143" s="9" t="s">
        <v>12</v>
      </c>
      <c r="G143" s="9">
        <v>0</v>
      </c>
      <c r="H143" s="9">
        <f t="shared" si="5"/>
        <v>1</v>
      </c>
      <c r="I143" s="10">
        <f t="shared" si="6"/>
        <v>0</v>
      </c>
      <c r="J143" s="17">
        <f t="shared" si="7"/>
        <v>0</v>
      </c>
      <c r="K143" s="16"/>
      <c r="L143" s="17">
        <f t="shared" si="8"/>
        <v>0</v>
      </c>
    </row>
    <row r="144" spans="1:12" x14ac:dyDescent="0.25">
      <c r="A144" s="9" t="s">
        <v>24</v>
      </c>
      <c r="B144" s="29" t="s">
        <v>228</v>
      </c>
      <c r="C144" s="9">
        <v>405</v>
      </c>
      <c r="D144" s="9">
        <v>3000</v>
      </c>
      <c r="E144" s="9">
        <v>1</v>
      </c>
      <c r="F144" s="9" t="s">
        <v>12</v>
      </c>
      <c r="G144" s="9">
        <v>1</v>
      </c>
      <c r="H144" s="9">
        <f t="shared" si="5"/>
        <v>0</v>
      </c>
      <c r="I144" s="10">
        <f t="shared" si="6"/>
        <v>1</v>
      </c>
      <c r="J144" s="17">
        <f t="shared" si="7"/>
        <v>3000</v>
      </c>
      <c r="K144" s="16"/>
      <c r="L144" s="17">
        <f t="shared" si="8"/>
        <v>0</v>
      </c>
    </row>
    <row r="145" spans="1:15" x14ac:dyDescent="0.25">
      <c r="A145" s="9" t="s">
        <v>18</v>
      </c>
      <c r="B145" s="29" t="s">
        <v>229</v>
      </c>
      <c r="C145" s="9">
        <v>406</v>
      </c>
      <c r="D145" s="9">
        <v>6489.53</v>
      </c>
      <c r="E145" s="9">
        <v>1</v>
      </c>
      <c r="F145" s="9" t="s">
        <v>12</v>
      </c>
      <c r="G145" s="9">
        <v>1</v>
      </c>
      <c r="H145" s="9">
        <f t="shared" si="5"/>
        <v>0</v>
      </c>
      <c r="I145" s="10">
        <f t="shared" si="6"/>
        <v>1</v>
      </c>
      <c r="J145" s="17">
        <f t="shared" si="7"/>
        <v>6489.53</v>
      </c>
      <c r="K145" s="16"/>
      <c r="L145" s="17">
        <f t="shared" si="8"/>
        <v>0</v>
      </c>
    </row>
    <row r="146" spans="1:15" x14ac:dyDescent="0.25">
      <c r="A146" s="9" t="s">
        <v>24</v>
      </c>
      <c r="B146" s="29" t="s">
        <v>236</v>
      </c>
      <c r="C146" s="9">
        <v>408</v>
      </c>
      <c r="D146" s="9">
        <v>1000</v>
      </c>
      <c r="E146" s="9">
        <v>2</v>
      </c>
      <c r="F146" s="9" t="s">
        <v>13</v>
      </c>
      <c r="G146" s="9">
        <v>2</v>
      </c>
      <c r="H146" s="9">
        <f t="shared" ref="H146:H167" si="14">E146-G146</f>
        <v>0</v>
      </c>
      <c r="I146" s="10">
        <f t="shared" si="6"/>
        <v>1</v>
      </c>
      <c r="J146" s="17">
        <f t="shared" si="7"/>
        <v>2000</v>
      </c>
      <c r="K146" s="16"/>
      <c r="L146" s="17">
        <f t="shared" si="8"/>
        <v>0</v>
      </c>
    </row>
    <row r="147" spans="1:15" x14ac:dyDescent="0.25">
      <c r="A147" s="9" t="s">
        <v>18</v>
      </c>
      <c r="B147" s="29" t="s">
        <v>256</v>
      </c>
      <c r="C147" s="9">
        <v>413</v>
      </c>
      <c r="D147" s="9">
        <v>2500</v>
      </c>
      <c r="E147" s="9">
        <v>1</v>
      </c>
      <c r="F147" s="9" t="s">
        <v>12</v>
      </c>
      <c r="G147" s="9">
        <v>0</v>
      </c>
      <c r="H147" s="9">
        <f t="shared" si="14"/>
        <v>1</v>
      </c>
      <c r="I147" s="10">
        <f t="shared" si="6"/>
        <v>0</v>
      </c>
      <c r="J147" s="17">
        <f t="shared" si="7"/>
        <v>0</v>
      </c>
      <c r="K147" s="16"/>
      <c r="L147" s="17">
        <f t="shared" si="8"/>
        <v>0</v>
      </c>
    </row>
    <row r="148" spans="1:15" x14ac:dyDescent="0.25">
      <c r="A148" s="9" t="s">
        <v>18</v>
      </c>
      <c r="B148" s="29" t="s">
        <v>257</v>
      </c>
      <c r="C148" s="9">
        <v>414</v>
      </c>
      <c r="D148" s="9">
        <v>2500</v>
      </c>
      <c r="E148" s="9">
        <v>1</v>
      </c>
      <c r="F148" s="9" t="s">
        <v>12</v>
      </c>
      <c r="G148" s="9">
        <v>1</v>
      </c>
      <c r="H148" s="9">
        <f t="shared" si="14"/>
        <v>0</v>
      </c>
      <c r="I148" s="10">
        <f t="shared" si="6"/>
        <v>1</v>
      </c>
      <c r="J148" s="17">
        <f t="shared" si="7"/>
        <v>2500</v>
      </c>
      <c r="K148" s="16"/>
      <c r="L148" s="17">
        <f t="shared" si="8"/>
        <v>0</v>
      </c>
    </row>
    <row r="149" spans="1:15" x14ac:dyDescent="0.25">
      <c r="A149" s="9" t="s">
        <v>24</v>
      </c>
      <c r="B149" s="29" t="s">
        <v>264</v>
      </c>
      <c r="C149" s="9">
        <v>421</v>
      </c>
      <c r="D149" s="9">
        <v>1500</v>
      </c>
      <c r="E149" s="9">
        <v>1</v>
      </c>
      <c r="F149" s="9" t="s">
        <v>13</v>
      </c>
      <c r="G149" s="9">
        <v>1</v>
      </c>
      <c r="H149" s="9">
        <f t="shared" si="14"/>
        <v>0</v>
      </c>
      <c r="I149" s="10">
        <f t="shared" si="6"/>
        <v>1</v>
      </c>
      <c r="J149" s="17">
        <f t="shared" si="7"/>
        <v>1500</v>
      </c>
      <c r="K149" s="16"/>
      <c r="L149" s="17">
        <f t="shared" si="8"/>
        <v>0</v>
      </c>
    </row>
    <row r="150" spans="1:15" x14ac:dyDescent="0.25">
      <c r="A150" s="9" t="s">
        <v>522</v>
      </c>
      <c r="B150" s="29" t="s">
        <v>339</v>
      </c>
      <c r="C150" s="9">
        <v>436</v>
      </c>
      <c r="D150" s="9">
        <v>1054.9000000000001</v>
      </c>
      <c r="E150" s="9">
        <v>3.8029999999999999</v>
      </c>
      <c r="F150" s="9" t="s">
        <v>10</v>
      </c>
      <c r="G150" s="9">
        <v>0</v>
      </c>
      <c r="H150" s="9">
        <f t="shared" si="14"/>
        <v>3.8029999999999999</v>
      </c>
      <c r="I150" s="10">
        <f t="shared" si="6"/>
        <v>0</v>
      </c>
      <c r="J150" s="17">
        <f t="shared" si="7"/>
        <v>0</v>
      </c>
      <c r="K150" s="16">
        <v>0.7</v>
      </c>
      <c r="L150" s="17">
        <f t="shared" si="8"/>
        <v>2808.2492899999997</v>
      </c>
    </row>
    <row r="151" spans="1:15" x14ac:dyDescent="0.25">
      <c r="A151" s="9" t="s">
        <v>522</v>
      </c>
      <c r="B151" s="29" t="s">
        <v>340</v>
      </c>
      <c r="C151" s="9">
        <v>442</v>
      </c>
      <c r="D151" s="9">
        <v>237.23</v>
      </c>
      <c r="E151" s="9">
        <v>17.498999999999999</v>
      </c>
      <c r="F151" s="9" t="s">
        <v>10</v>
      </c>
      <c r="G151" s="9">
        <v>0</v>
      </c>
      <c r="H151" s="9">
        <f t="shared" si="14"/>
        <v>17.498999999999999</v>
      </c>
      <c r="I151" s="10">
        <f t="shared" si="6"/>
        <v>0</v>
      </c>
      <c r="J151" s="17">
        <f t="shared" si="7"/>
        <v>0</v>
      </c>
      <c r="K151" s="16">
        <v>0.9</v>
      </c>
      <c r="L151" s="17">
        <f t="shared" si="8"/>
        <v>3736.158993</v>
      </c>
      <c r="O151" s="6"/>
    </row>
    <row r="152" spans="1:15" x14ac:dyDescent="0.25">
      <c r="A152" s="9" t="s">
        <v>21</v>
      </c>
      <c r="B152" s="29" t="s">
        <v>421</v>
      </c>
      <c r="C152" s="9">
        <v>490</v>
      </c>
      <c r="D152" s="9">
        <v>91.494</v>
      </c>
      <c r="E152" s="9">
        <v>86.224000000000004</v>
      </c>
      <c r="F152" s="9" t="s">
        <v>10</v>
      </c>
      <c r="G152" s="9">
        <f>E152*67%</f>
        <v>57.770080000000007</v>
      </c>
      <c r="H152" s="9">
        <f t="shared" si="14"/>
        <v>28.453919999999997</v>
      </c>
      <c r="I152" s="10">
        <f t="shared" si="6"/>
        <v>0.67</v>
      </c>
      <c r="J152" s="17">
        <f t="shared" si="7"/>
        <v>5285.6156995200008</v>
      </c>
      <c r="K152" s="16"/>
      <c r="L152" s="17">
        <f t="shared" si="8"/>
        <v>0</v>
      </c>
    </row>
    <row r="153" spans="1:15" x14ac:dyDescent="0.25">
      <c r="A153" s="9" t="s">
        <v>21</v>
      </c>
      <c r="B153" s="29" t="s">
        <v>422</v>
      </c>
      <c r="C153" s="9">
        <v>491</v>
      </c>
      <c r="D153" s="9">
        <v>48.438000000000002</v>
      </c>
      <c r="E153" s="9">
        <v>10.25</v>
      </c>
      <c r="F153" s="9" t="s">
        <v>10</v>
      </c>
      <c r="G153" s="9">
        <f>E153*33%</f>
        <v>3.3825000000000003</v>
      </c>
      <c r="H153" s="9">
        <f t="shared" si="14"/>
        <v>6.8674999999999997</v>
      </c>
      <c r="I153" s="10">
        <f t="shared" si="6"/>
        <v>0.33</v>
      </c>
      <c r="J153" s="17">
        <f t="shared" si="7"/>
        <v>163.84153500000002</v>
      </c>
      <c r="K153" s="16"/>
      <c r="L153" s="17">
        <f t="shared" si="8"/>
        <v>0</v>
      </c>
    </row>
    <row r="154" spans="1:15" x14ac:dyDescent="0.25">
      <c r="A154" s="9" t="s">
        <v>29</v>
      </c>
      <c r="B154" s="29" t="s">
        <v>344</v>
      </c>
      <c r="C154" s="9">
        <v>493</v>
      </c>
      <c r="D154" s="9">
        <v>225</v>
      </c>
      <c r="E154" s="9">
        <v>4.3490000000000002</v>
      </c>
      <c r="F154" s="9" t="s">
        <v>14</v>
      </c>
      <c r="G154" s="9">
        <v>4.3499999999999996</v>
      </c>
      <c r="H154" s="9">
        <f t="shared" si="14"/>
        <v>-9.9999999999944578E-4</v>
      </c>
      <c r="I154" s="10">
        <f t="shared" si="6"/>
        <v>1.0002299379167623</v>
      </c>
      <c r="J154" s="17">
        <f t="shared" si="7"/>
        <v>978.74999999999989</v>
      </c>
      <c r="K154" s="16"/>
      <c r="L154" s="17">
        <f t="shared" si="8"/>
        <v>0</v>
      </c>
    </row>
    <row r="155" spans="1:15" x14ac:dyDescent="0.25">
      <c r="A155" s="9" t="s">
        <v>29</v>
      </c>
      <c r="B155" s="29" t="s">
        <v>345</v>
      </c>
      <c r="C155" s="9">
        <v>494</v>
      </c>
      <c r="D155" s="9">
        <v>2000</v>
      </c>
      <c r="E155" s="9">
        <v>1.6</v>
      </c>
      <c r="F155" s="9" t="s">
        <v>14</v>
      </c>
      <c r="G155" s="9">
        <v>1.6</v>
      </c>
      <c r="H155" s="9">
        <f t="shared" si="14"/>
        <v>0</v>
      </c>
      <c r="I155" s="10">
        <f t="shared" si="6"/>
        <v>1</v>
      </c>
      <c r="J155" s="17">
        <f t="shared" si="7"/>
        <v>3200</v>
      </c>
      <c r="K155" s="16"/>
      <c r="L155" s="17">
        <f t="shared" si="8"/>
        <v>0</v>
      </c>
    </row>
    <row r="156" spans="1:15" x14ac:dyDescent="0.25">
      <c r="A156" s="9" t="s">
        <v>29</v>
      </c>
      <c r="B156" s="29" t="s">
        <v>346</v>
      </c>
      <c r="C156" s="9">
        <v>495</v>
      </c>
      <c r="D156" s="9">
        <v>50</v>
      </c>
      <c r="E156" s="9">
        <v>5</v>
      </c>
      <c r="F156" s="9" t="s">
        <v>13</v>
      </c>
      <c r="G156" s="9">
        <v>5</v>
      </c>
      <c r="H156" s="9">
        <f t="shared" si="14"/>
        <v>0</v>
      </c>
      <c r="I156" s="10">
        <f t="shared" si="6"/>
        <v>1</v>
      </c>
      <c r="J156" s="17">
        <f t="shared" si="7"/>
        <v>250</v>
      </c>
      <c r="K156" s="16"/>
      <c r="L156" s="17">
        <f t="shared" si="8"/>
        <v>0</v>
      </c>
    </row>
    <row r="157" spans="1:15" x14ac:dyDescent="0.25">
      <c r="A157" s="9" t="s">
        <v>66</v>
      </c>
      <c r="B157" s="29" t="s">
        <v>360</v>
      </c>
      <c r="C157" s="9">
        <v>496</v>
      </c>
      <c r="D157" s="9">
        <v>322.92</v>
      </c>
      <c r="E157" s="9">
        <v>41.887</v>
      </c>
      <c r="F157" s="9" t="s">
        <v>10</v>
      </c>
      <c r="G157" s="9">
        <v>41.89</v>
      </c>
      <c r="H157" s="9">
        <f t="shared" si="14"/>
        <v>-3.0000000000001137E-3</v>
      </c>
      <c r="I157" s="10">
        <f t="shared" si="6"/>
        <v>1.0000716212667415</v>
      </c>
      <c r="J157" s="17">
        <f t="shared" si="7"/>
        <v>13527.1188</v>
      </c>
      <c r="K157" s="16"/>
      <c r="L157" s="17">
        <f t="shared" si="8"/>
        <v>0</v>
      </c>
    </row>
    <row r="158" spans="1:15" x14ac:dyDescent="0.25">
      <c r="A158" s="9" t="s">
        <v>66</v>
      </c>
      <c r="B158" s="29" t="s">
        <v>361</v>
      </c>
      <c r="C158" s="9">
        <v>497</v>
      </c>
      <c r="D158" s="9">
        <v>322.92</v>
      </c>
      <c r="E158" s="9">
        <v>3.62</v>
      </c>
      <c r="F158" s="9" t="s">
        <v>10</v>
      </c>
      <c r="G158" s="9">
        <v>3.62</v>
      </c>
      <c r="H158" s="9">
        <f t="shared" si="14"/>
        <v>0</v>
      </c>
      <c r="I158" s="10">
        <f t="shared" si="6"/>
        <v>1</v>
      </c>
      <c r="J158" s="17">
        <f t="shared" si="7"/>
        <v>1168.9704000000002</v>
      </c>
      <c r="K158" s="16"/>
      <c r="L158" s="17">
        <f t="shared" si="8"/>
        <v>0</v>
      </c>
    </row>
    <row r="159" spans="1:15" x14ac:dyDescent="0.25">
      <c r="A159" s="9" t="s">
        <v>66</v>
      </c>
      <c r="B159" s="29" t="s">
        <v>362</v>
      </c>
      <c r="C159" s="9">
        <v>498</v>
      </c>
      <c r="D159" s="9">
        <v>322.92</v>
      </c>
      <c r="E159" s="9">
        <v>16.5</v>
      </c>
      <c r="F159" s="9" t="s">
        <v>10</v>
      </c>
      <c r="G159" s="9">
        <v>16.5</v>
      </c>
      <c r="H159" s="9">
        <f t="shared" si="14"/>
        <v>0</v>
      </c>
      <c r="I159" s="10">
        <f t="shared" si="6"/>
        <v>1</v>
      </c>
      <c r="J159" s="17">
        <f t="shared" si="7"/>
        <v>5328.18</v>
      </c>
      <c r="K159" s="16"/>
      <c r="L159" s="17">
        <f t="shared" si="8"/>
        <v>0</v>
      </c>
    </row>
    <row r="160" spans="1:15" x14ac:dyDescent="0.25">
      <c r="A160" s="9" t="s">
        <v>17</v>
      </c>
      <c r="B160" s="29" t="s">
        <v>363</v>
      </c>
      <c r="C160" s="9">
        <v>499</v>
      </c>
      <c r="D160" s="9">
        <v>139.93199999999999</v>
      </c>
      <c r="E160" s="9">
        <v>21.306000000000001</v>
      </c>
      <c r="F160" s="9" t="s">
        <v>10</v>
      </c>
      <c r="G160" s="9">
        <f>E160</f>
        <v>21.306000000000001</v>
      </c>
      <c r="H160" s="9">
        <f t="shared" si="14"/>
        <v>0</v>
      </c>
      <c r="I160" s="10">
        <f t="shared" si="6"/>
        <v>1</v>
      </c>
      <c r="J160" s="17">
        <f t="shared" si="7"/>
        <v>2981.391192</v>
      </c>
      <c r="K160" s="16"/>
      <c r="L160" s="17">
        <f t="shared" si="8"/>
        <v>0</v>
      </c>
    </row>
    <row r="161" spans="1:12" x14ac:dyDescent="0.25">
      <c r="A161" s="9" t="s">
        <v>17</v>
      </c>
      <c r="B161" s="29" t="s">
        <v>364</v>
      </c>
      <c r="C161" s="9">
        <v>500</v>
      </c>
      <c r="D161" s="9">
        <v>139.93199999999999</v>
      </c>
      <c r="E161" s="9">
        <v>64.584999999999994</v>
      </c>
      <c r="F161" s="9" t="s">
        <v>10</v>
      </c>
      <c r="G161" s="9">
        <f>E161</f>
        <v>64.584999999999994</v>
      </c>
      <c r="H161" s="9">
        <f t="shared" si="14"/>
        <v>0</v>
      </c>
      <c r="I161" s="10">
        <f t="shared" si="6"/>
        <v>1</v>
      </c>
      <c r="J161" s="17">
        <f t="shared" si="7"/>
        <v>9037.5082199999979</v>
      </c>
      <c r="K161" s="16"/>
      <c r="L161" s="17">
        <f t="shared" si="8"/>
        <v>0</v>
      </c>
    </row>
    <row r="162" spans="1:12" x14ac:dyDescent="0.25">
      <c r="A162" s="9" t="s">
        <v>17</v>
      </c>
      <c r="B162" s="29" t="s">
        <v>365</v>
      </c>
      <c r="C162" s="9">
        <v>501</v>
      </c>
      <c r="D162" s="9">
        <v>193.75200000000001</v>
      </c>
      <c r="E162" s="9">
        <v>64.438000000000002</v>
      </c>
      <c r="F162" s="9" t="s">
        <v>10</v>
      </c>
      <c r="G162" s="9">
        <f>E162</f>
        <v>64.438000000000002</v>
      </c>
      <c r="H162" s="9">
        <f t="shared" si="14"/>
        <v>0</v>
      </c>
      <c r="I162" s="10">
        <f t="shared" ref="I162:I167" si="15">G162/E162</f>
        <v>1</v>
      </c>
      <c r="J162" s="17">
        <f t="shared" si="7"/>
        <v>12484.991376000002</v>
      </c>
      <c r="K162" s="16"/>
      <c r="L162" s="17">
        <f t="shared" si="8"/>
        <v>0</v>
      </c>
    </row>
    <row r="163" spans="1:12" x14ac:dyDescent="0.25">
      <c r="A163" s="9" t="s">
        <v>9</v>
      </c>
      <c r="B163" s="29" t="s">
        <v>347</v>
      </c>
      <c r="C163" s="9">
        <v>510</v>
      </c>
      <c r="D163" s="9">
        <v>7500</v>
      </c>
      <c r="E163" s="9">
        <v>0.35613099999999998</v>
      </c>
      <c r="F163" s="9" t="s">
        <v>16</v>
      </c>
      <c r="G163" s="9">
        <v>0.36</v>
      </c>
      <c r="H163" s="9">
        <f t="shared" si="14"/>
        <v>-3.8690000000000113E-3</v>
      </c>
      <c r="I163" s="10">
        <f t="shared" si="15"/>
        <v>1.0108639798276478</v>
      </c>
      <c r="J163" s="17">
        <f t="shared" si="7"/>
        <v>2700</v>
      </c>
      <c r="K163" s="16"/>
      <c r="L163" s="17">
        <f t="shared" si="8"/>
        <v>0</v>
      </c>
    </row>
    <row r="164" spans="1:12" x14ac:dyDescent="0.25">
      <c r="A164" s="9" t="s">
        <v>9</v>
      </c>
      <c r="B164" s="29" t="s">
        <v>348</v>
      </c>
      <c r="C164" s="9">
        <v>511</v>
      </c>
      <c r="D164" s="9">
        <v>7500</v>
      </c>
      <c r="E164" s="9">
        <v>0.26878200000000002</v>
      </c>
      <c r="F164" s="9" t="s">
        <v>16</v>
      </c>
      <c r="G164" s="9">
        <v>0.27</v>
      </c>
      <c r="H164" s="9">
        <f t="shared" si="14"/>
        <v>-1.2179999999999969E-3</v>
      </c>
      <c r="I164" s="10">
        <f t="shared" si="15"/>
        <v>1.0045315534522401</v>
      </c>
      <c r="J164" s="17">
        <f t="shared" si="7"/>
        <v>2025.0000000000002</v>
      </c>
      <c r="K164" s="16"/>
      <c r="L164" s="17">
        <f t="shared" si="8"/>
        <v>0</v>
      </c>
    </row>
    <row r="165" spans="1:12" x14ac:dyDescent="0.25">
      <c r="A165" s="9" t="s">
        <v>75</v>
      </c>
      <c r="B165" s="29" t="s">
        <v>329</v>
      </c>
      <c r="C165" s="9">
        <v>545</v>
      </c>
      <c r="D165" s="9">
        <v>193.75200000000001</v>
      </c>
      <c r="E165" s="9">
        <v>52.216000000000001</v>
      </c>
      <c r="F165" s="9" t="s">
        <v>10</v>
      </c>
      <c r="G165" s="9">
        <v>26.11</v>
      </c>
      <c r="H165" s="9">
        <f t="shared" si="14"/>
        <v>26.106000000000002</v>
      </c>
      <c r="I165" s="10">
        <f t="shared" si="15"/>
        <v>0.50003830243603486</v>
      </c>
      <c r="J165" s="17">
        <f t="shared" si="7"/>
        <v>5058.8647200000005</v>
      </c>
      <c r="K165" s="16"/>
      <c r="L165" s="17">
        <f t="shared" si="8"/>
        <v>0</v>
      </c>
    </row>
    <row r="166" spans="1:12" x14ac:dyDescent="0.25">
      <c r="A166" s="9" t="s">
        <v>17</v>
      </c>
      <c r="B166" s="29" t="s">
        <v>329</v>
      </c>
      <c r="C166" s="9">
        <v>545</v>
      </c>
      <c r="D166" s="9">
        <v>193.75200000000001</v>
      </c>
      <c r="E166" s="9">
        <v>26.108000000000001</v>
      </c>
      <c r="F166" s="9" t="s">
        <v>10</v>
      </c>
      <c r="G166" s="9">
        <f>E166</f>
        <v>26.108000000000001</v>
      </c>
      <c r="H166" s="9">
        <f t="shared" si="14"/>
        <v>0</v>
      </c>
      <c r="I166" s="10">
        <f t="shared" si="15"/>
        <v>1</v>
      </c>
      <c r="J166" s="17">
        <f t="shared" si="7"/>
        <v>5058.4772160000002</v>
      </c>
      <c r="K166" s="16"/>
      <c r="L166" s="17">
        <f t="shared" si="8"/>
        <v>0</v>
      </c>
    </row>
    <row r="167" spans="1:12" x14ac:dyDescent="0.25">
      <c r="A167" s="9" t="s">
        <v>17</v>
      </c>
      <c r="B167" s="29" t="s">
        <v>367</v>
      </c>
      <c r="C167" s="9">
        <v>546</v>
      </c>
      <c r="D167" s="9">
        <v>10.76</v>
      </c>
      <c r="E167" s="9">
        <v>53.500999999999998</v>
      </c>
      <c r="F167" s="9" t="s">
        <v>10</v>
      </c>
      <c r="G167" s="9">
        <f>E167</f>
        <v>53.500999999999998</v>
      </c>
      <c r="H167" s="9">
        <f t="shared" si="14"/>
        <v>0</v>
      </c>
      <c r="I167" s="10">
        <f t="shared" si="15"/>
        <v>1</v>
      </c>
      <c r="J167" s="17">
        <f t="shared" si="7"/>
        <v>575.67075999999997</v>
      </c>
      <c r="K167" s="16"/>
      <c r="L167" s="17">
        <f t="shared" si="8"/>
        <v>0</v>
      </c>
    </row>
    <row r="168" spans="1:12" ht="15.75" x14ac:dyDescent="0.25">
      <c r="J168" s="21">
        <f>SUM(J4:J167)</f>
        <v>814586.63826451998</v>
      </c>
      <c r="L168" s="21">
        <f>SUM(L4:L167)</f>
        <v>70997.909543000002</v>
      </c>
    </row>
  </sheetData>
  <autoFilter ref="A3:O166" xr:uid="{00000000-0009-0000-0000-0000B8000000}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pageSetUpPr fitToPage="1"/>
  </sheetPr>
  <dimension ref="A3:O176"/>
  <sheetViews>
    <sheetView topLeftCell="A146" zoomScale="85" zoomScaleNormal="85" workbookViewId="0">
      <pane xSplit="2" topLeftCell="C1" activePane="topRight" state="frozen"/>
      <selection activeCell="A97" sqref="A97"/>
      <selection pane="topRight" activeCell="L4" sqref="A4:L170"/>
    </sheetView>
  </sheetViews>
  <sheetFormatPr defaultRowHeight="15" x14ac:dyDescent="0.25"/>
  <cols>
    <col min="1" max="1" width="36.85546875" customWidth="1"/>
    <col min="2" max="2" width="5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SUMIF($A$4:$A$1528,"AAIDHUL MIAH",$L$4:$L$1528)</f>
        <v>350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21942.748800000001</v>
      </c>
      <c r="K5" s="16"/>
      <c r="L5" s="17">
        <f t="shared" ref="L5:L70" si="3">D5*E5*K5</f>
        <v>0</v>
      </c>
      <c r="N5" s="17" t="s">
        <v>36</v>
      </c>
      <c r="O5" s="17">
        <f>SUMIF($A$4:$A$1528,"EBI ABRAHAM",$L$4:$L$1528)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SUMIF($A$4:$A$1528,"JMJ WATERPROOING ENTERPRISES",$L$4:$L$1528)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SUMIF($A$4:$A$1528,"KRIUTTIBAS DAS",$L$4:$L$1528)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471</v>
      </c>
      <c r="O8" s="17">
        <f>SUMIF($A$4:$A$1528,"LEGENDRY LANDSCAPE",$L$4:$L$1528)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SUMIF($A$4:$A$1528,"MANJUNATHA P",$L$4:$L$1528)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SUMIF($A$4:$A$1528,"NAGARAJ",$L$4:$L$1528)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SUMIF($A$4:$A$1528,"PRAKASH H N",$L$4:$L$1528)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SUMIF($A$4:$A$1528,"RAMAKRUSHNA PRADHAN",$L$4:$L$1528)</f>
        <v>6743.6864999999998</v>
      </c>
    </row>
    <row r="13" spans="1:15" x14ac:dyDescent="0.25">
      <c r="A13" s="9" t="s">
        <v>15</v>
      </c>
      <c r="B13" s="12" t="s">
        <v>470</v>
      </c>
      <c r="C13" s="9">
        <v>18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ref="I13:I14" si="4">(G13/E13)</f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SUMIF($A$4:$A$1528,"RUPAK NAYAK",$L$4:$L$1528)</f>
        <v>0</v>
      </c>
    </row>
    <row r="14" spans="1:15" x14ac:dyDescent="0.25">
      <c r="A14" s="9" t="s">
        <v>15</v>
      </c>
      <c r="B14" s="12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4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SUMIF($A$4:$A$1528,"SANTOSH KUMAR",$L$4:$L$1528)</f>
        <v>0</v>
      </c>
    </row>
    <row r="15" spans="1:15" x14ac:dyDescent="0.25">
      <c r="A15" s="9" t="s">
        <v>29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f t="shared" si="0"/>
        <v>9.9999999999988987E-4</v>
      </c>
      <c r="I15" s="10">
        <f t="shared" si="1"/>
        <v>0.99970158161742761</v>
      </c>
      <c r="J15" s="17">
        <f t="shared" si="2"/>
        <v>3350</v>
      </c>
      <c r="K15" s="16"/>
      <c r="L15" s="17">
        <f t="shared" si="3"/>
        <v>0</v>
      </c>
      <c r="N15" s="17" t="s">
        <v>9</v>
      </c>
      <c r="O15" s="17">
        <f>SUMIF($A$4:$A$1528,"SARAT BARMAN",$L$4:$L$1528)</f>
        <v>0</v>
      </c>
    </row>
    <row r="16" spans="1:15" x14ac:dyDescent="0.25">
      <c r="A16" s="9" t="s">
        <v>29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f t="shared" si="0"/>
        <v>-1.9999999999997797E-3</v>
      </c>
      <c r="I16" s="10">
        <f t="shared" si="1"/>
        <v>1.0007496251874062</v>
      </c>
      <c r="J16" s="17">
        <f t="shared" si="2"/>
        <v>2670</v>
      </c>
      <c r="K16" s="16"/>
      <c r="L16" s="17">
        <f t="shared" si="3"/>
        <v>0</v>
      </c>
      <c r="N16" s="17" t="s">
        <v>27</v>
      </c>
      <c r="O16" s="17">
        <f>SUMIF($A$4:$A$1528,"SAVITA DEVI",$L$4:$L$1528)</f>
        <v>0</v>
      </c>
    </row>
    <row r="17" spans="1:15" x14ac:dyDescent="0.25">
      <c r="A17" s="9" t="s">
        <v>29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5.49</v>
      </c>
      <c r="H17" s="9">
        <f t="shared" si="0"/>
        <v>1.3769999999999998</v>
      </c>
      <c r="I17" s="10">
        <f t="shared" si="1"/>
        <v>0.79947575360419398</v>
      </c>
      <c r="J17" s="17">
        <f t="shared" si="2"/>
        <v>5490</v>
      </c>
      <c r="K17" s="16"/>
      <c r="L17" s="17">
        <f t="shared" si="3"/>
        <v>0</v>
      </c>
      <c r="N17" s="17" t="s">
        <v>20</v>
      </c>
      <c r="O17" s="17">
        <f>SUMIF($A$4:$A$1528,"SHOKAT",$L$4:$L$1528)</f>
        <v>0</v>
      </c>
    </row>
    <row r="18" spans="1:15" ht="45" x14ac:dyDescent="0.25">
      <c r="A18" s="9" t="s">
        <v>9</v>
      </c>
      <c r="B18" s="29" t="s">
        <v>98</v>
      </c>
      <c r="C18" s="9">
        <v>23</v>
      </c>
      <c r="D18" s="9">
        <v>7500</v>
      </c>
      <c r="E18" s="9">
        <v>0.27</v>
      </c>
      <c r="F18" s="9" t="s">
        <v>16</v>
      </c>
      <c r="G18" s="9">
        <v>0.27</v>
      </c>
      <c r="H18" s="9">
        <f t="shared" si="0"/>
        <v>0</v>
      </c>
      <c r="I18" s="10">
        <f t="shared" si="1"/>
        <v>1</v>
      </c>
      <c r="J18" s="17">
        <f t="shared" si="2"/>
        <v>2025.0000000000002</v>
      </c>
      <c r="K18" s="16"/>
      <c r="L18" s="17">
        <f t="shared" si="3"/>
        <v>0</v>
      </c>
      <c r="N18" s="17" t="s">
        <v>26</v>
      </c>
      <c r="O18" s="17">
        <f>SUMIF($A$4:$A$1528,"SHREE DM STEEL FURNITURE AND INTERIOR",$L$4:$L$1528)</f>
        <v>0</v>
      </c>
    </row>
    <row r="19" spans="1:15" ht="30" x14ac:dyDescent="0.25">
      <c r="A19" s="9" t="s">
        <v>9</v>
      </c>
      <c r="B19" s="29" t="s">
        <v>99</v>
      </c>
      <c r="C19" s="9">
        <v>24</v>
      </c>
      <c r="D19" s="9">
        <v>7500</v>
      </c>
      <c r="E19" s="9">
        <v>0.42</v>
      </c>
      <c r="F19" s="9" t="s">
        <v>16</v>
      </c>
      <c r="G19" s="9">
        <v>0.42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SUMIF($A$4:$A$1528,"SK ANSAR HOSSIAN",$L$4:$L$1528)</f>
        <v>56071.851694999998</v>
      </c>
    </row>
    <row r="20" spans="1:15" ht="30" x14ac:dyDescent="0.25">
      <c r="A20" s="9" t="s">
        <v>9</v>
      </c>
      <c r="B20" s="29" t="s">
        <v>100</v>
      </c>
      <c r="C20" s="9">
        <v>25</v>
      </c>
      <c r="D20" s="9">
        <v>7500</v>
      </c>
      <c r="E20" s="9">
        <v>0.53</v>
      </c>
      <c r="F20" s="9" t="s">
        <v>16</v>
      </c>
      <c r="G20" s="9">
        <v>0.53</v>
      </c>
      <c r="H20" s="9">
        <f t="shared" si="0"/>
        <v>0</v>
      </c>
      <c r="I20" s="10">
        <f t="shared" si="1"/>
        <v>1</v>
      </c>
      <c r="J20" s="17">
        <f t="shared" si="2"/>
        <v>3975</v>
      </c>
      <c r="K20" s="16"/>
      <c r="L20" s="17">
        <f t="shared" si="3"/>
        <v>0</v>
      </c>
      <c r="N20" s="17" t="s">
        <v>28</v>
      </c>
      <c r="O20" s="17">
        <f>SUMIF($A$4:$A$1528,"SREE VINAYAKA ELECTRICALS",$L$4:$L$1528)</f>
        <v>0</v>
      </c>
    </row>
    <row r="21" spans="1:15" ht="45" x14ac:dyDescent="0.25">
      <c r="A21" s="9" t="s">
        <v>9</v>
      </c>
      <c r="B21" s="29" t="s">
        <v>101</v>
      </c>
      <c r="C21" s="9">
        <v>26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2"/>
        <v>3675</v>
      </c>
      <c r="K21" s="16"/>
      <c r="L21" s="17">
        <f t="shared" si="3"/>
        <v>0</v>
      </c>
      <c r="N21" s="17" t="s">
        <v>58</v>
      </c>
      <c r="O21" s="17">
        <f>SUMIF($A$4:$A$1528,"SRI CHOWDESHWARI WATER SUPPLY",$L$4:$L$1528)</f>
        <v>0</v>
      </c>
    </row>
    <row r="22" spans="1:15" x14ac:dyDescent="0.25">
      <c r="A22" s="9" t="s">
        <v>9</v>
      </c>
      <c r="B22" s="29" t="s">
        <v>102</v>
      </c>
      <c r="C22" s="9">
        <v>29</v>
      </c>
      <c r="D22" s="9">
        <v>7500</v>
      </c>
      <c r="E22" s="9">
        <v>1.2</v>
      </c>
      <c r="F22" s="9" t="s">
        <v>16</v>
      </c>
      <c r="G22" s="9">
        <v>1.2</v>
      </c>
      <c r="H22" s="9">
        <f t="shared" si="0"/>
        <v>0</v>
      </c>
      <c r="I22" s="10">
        <f t="shared" si="1"/>
        <v>1</v>
      </c>
      <c r="J22" s="17">
        <f t="shared" si="2"/>
        <v>9000</v>
      </c>
      <c r="K22" s="16"/>
      <c r="L22" s="17">
        <f t="shared" si="3"/>
        <v>0</v>
      </c>
      <c r="N22" s="17" t="s">
        <v>29</v>
      </c>
      <c r="O22" s="17">
        <f>SUMIF($A$4:$A$1528,"SUBHASMITA DAS",$L$4:$L$1528)</f>
        <v>0</v>
      </c>
    </row>
    <row r="23" spans="1:15" ht="30" x14ac:dyDescent="0.25">
      <c r="A23" s="9" t="s">
        <v>9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SUMIF($A$4:$A$1528,"UDHABHAI R PARMAR",$L$4:$L$1528)</f>
        <v>0</v>
      </c>
    </row>
    <row r="24" spans="1:15" ht="30" x14ac:dyDescent="0.25">
      <c r="A24" s="9" t="s">
        <v>9</v>
      </c>
      <c r="B24" s="29" t="s">
        <v>104</v>
      </c>
      <c r="C24" s="9">
        <v>35</v>
      </c>
      <c r="D24" s="9">
        <v>7500</v>
      </c>
      <c r="E24" s="9">
        <v>0.13</v>
      </c>
      <c r="F24" s="9" t="s">
        <v>16</v>
      </c>
      <c r="G24" s="9">
        <v>0.13</v>
      </c>
      <c r="H24" s="9">
        <f t="shared" si="0"/>
        <v>0</v>
      </c>
      <c r="I24" s="10">
        <f t="shared" si="1"/>
        <v>1</v>
      </c>
      <c r="J24" s="17">
        <f t="shared" si="2"/>
        <v>975</v>
      </c>
      <c r="K24" s="16"/>
      <c r="L24" s="17">
        <f t="shared" si="3"/>
        <v>0</v>
      </c>
      <c r="N24" s="17" t="s">
        <v>15</v>
      </c>
      <c r="O24" s="17">
        <f>SUMIF($A$4:$A$1528,"V VENKATANARAYANA",$L$4:$L$1528)</f>
        <v>0</v>
      </c>
    </row>
    <row r="25" spans="1:15" x14ac:dyDescent="0.25">
      <c r="A25" s="9" t="s">
        <v>9</v>
      </c>
      <c r="B25" s="29" t="s">
        <v>369</v>
      </c>
      <c r="C25" s="9">
        <v>38</v>
      </c>
      <c r="D25" s="9">
        <v>7000</v>
      </c>
      <c r="E25" s="9">
        <v>1</v>
      </c>
      <c r="F25" s="9" t="s">
        <v>12</v>
      </c>
      <c r="G25" s="9">
        <v>0.36</v>
      </c>
      <c r="H25" s="9">
        <f t="shared" si="0"/>
        <v>0.64</v>
      </c>
      <c r="I25" s="10">
        <f t="shared" si="1"/>
        <v>0.36</v>
      </c>
      <c r="J25" s="17">
        <f t="shared" si="2"/>
        <v>2520</v>
      </c>
      <c r="K25" s="16"/>
      <c r="L25" s="17">
        <f t="shared" si="3"/>
        <v>0</v>
      </c>
      <c r="N25" s="17" t="s">
        <v>42</v>
      </c>
      <c r="O25" s="17">
        <f>SUMIF($A$4:$A$1528,"YELLAPPA C",$L$4:$L$1528)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SUMIF($A$4:$A$1528,"RABIUL MOLLA",$L$4:$L$1528)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SUMIF($A$4:$A$1528,"KOUSHIK MANDAL",$L$4:$L$1528)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SUMIF($A$4:$A$1528,"SHEKAR T",$L$4:$L$1528)</f>
        <v>0</v>
      </c>
    </row>
    <row r="29" spans="1:15" x14ac:dyDescent="0.25">
      <c r="A29" s="9" t="s">
        <v>66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17" t="s">
        <v>37</v>
      </c>
      <c r="O29" s="17">
        <f>SUMIF($A$4:$A$1528,"MORSELIM KHAN",$L$4:$L$1528)</f>
        <v>0</v>
      </c>
    </row>
    <row r="30" spans="1:15" ht="15.75" x14ac:dyDescent="0.25">
      <c r="A30" s="9" t="s">
        <v>66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  <c r="N30" s="51" t="s">
        <v>472</v>
      </c>
      <c r="O30" s="21">
        <f>SUM(O4:O29)</f>
        <v>63165.538195000001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301.392</v>
      </c>
      <c r="E33" s="9">
        <v>15.17</v>
      </c>
      <c r="F33" s="9" t="s">
        <v>10</v>
      </c>
      <c r="G33" s="9">
        <v>15.17</v>
      </c>
      <c r="H33" s="9">
        <f t="shared" si="0"/>
        <v>0</v>
      </c>
      <c r="I33" s="10">
        <f t="shared" si="1"/>
        <v>1</v>
      </c>
      <c r="J33" s="17">
        <f t="shared" si="2"/>
        <v>4572.1166400000002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23831.03</v>
      </c>
      <c r="E34" s="9">
        <v>1</v>
      </c>
      <c r="F34" s="9" t="s">
        <v>12</v>
      </c>
      <c r="G34" s="9">
        <v>0.38</v>
      </c>
      <c r="H34" s="9">
        <f t="shared" si="0"/>
        <v>0.62</v>
      </c>
      <c r="I34" s="10">
        <f t="shared" si="1"/>
        <v>0.38</v>
      </c>
      <c r="J34" s="17">
        <f t="shared" si="2"/>
        <v>9055.7914000000001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75</v>
      </c>
      <c r="B41" s="29" t="s">
        <v>118</v>
      </c>
      <c r="C41" s="9">
        <v>63</v>
      </c>
      <c r="D41" s="9">
        <v>3000</v>
      </c>
      <c r="E41" s="9">
        <v>0.61</v>
      </c>
      <c r="F41" s="9" t="s">
        <v>14</v>
      </c>
      <c r="G41" s="9">
        <v>0</v>
      </c>
      <c r="H41" s="9">
        <f t="shared" si="0"/>
        <v>0.61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17</v>
      </c>
      <c r="B42" s="29" t="s">
        <v>118</v>
      </c>
      <c r="C42" s="9">
        <v>63</v>
      </c>
      <c r="D42" s="9">
        <v>1500</v>
      </c>
      <c r="E42" s="9">
        <v>0.96</v>
      </c>
      <c r="F42" s="9" t="s">
        <v>14</v>
      </c>
      <c r="G42" s="9">
        <v>0.96</v>
      </c>
      <c r="H42" s="9">
        <f t="shared" si="0"/>
        <v>0</v>
      </c>
      <c r="I42" s="10">
        <f t="shared" si="1"/>
        <v>1</v>
      </c>
      <c r="J42" s="17">
        <f t="shared" si="2"/>
        <v>1440</v>
      </c>
      <c r="K42" s="16"/>
      <c r="L42" s="17">
        <f t="shared" si="3"/>
        <v>0</v>
      </c>
    </row>
    <row r="43" spans="1:12" x14ac:dyDescent="0.25">
      <c r="A43" s="9" t="s">
        <v>17</v>
      </c>
      <c r="B43" s="29" t="s">
        <v>358</v>
      </c>
      <c r="C43" s="9">
        <v>67</v>
      </c>
      <c r="D43" s="9">
        <v>10000</v>
      </c>
      <c r="E43" s="9">
        <v>1</v>
      </c>
      <c r="F43" s="9" t="s">
        <v>12</v>
      </c>
      <c r="G43" s="9">
        <v>0.32</v>
      </c>
      <c r="H43" s="9">
        <f t="shared" si="0"/>
        <v>0.67999999999999994</v>
      </c>
      <c r="I43" s="10">
        <f t="shared" si="1"/>
        <v>0.32</v>
      </c>
      <c r="J43" s="17">
        <f t="shared" si="2"/>
        <v>3200</v>
      </c>
      <c r="K43" s="16"/>
      <c r="L43" s="17">
        <f t="shared" si="3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0"/>
        <v>0</v>
      </c>
      <c r="I44" s="10">
        <f t="shared" si="1"/>
        <v>1</v>
      </c>
      <c r="J44" s="17">
        <f t="shared" si="2"/>
        <v>2000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120</v>
      </c>
      <c r="C45" s="9">
        <v>69</v>
      </c>
      <c r="D45" s="9">
        <v>7500</v>
      </c>
      <c r="E45" s="9">
        <v>0.47</v>
      </c>
      <c r="F45" s="9" t="s">
        <v>16</v>
      </c>
      <c r="G45" s="9">
        <v>0.47</v>
      </c>
      <c r="H45" s="9">
        <f t="shared" si="0"/>
        <v>0</v>
      </c>
      <c r="I45" s="10">
        <f t="shared" si="1"/>
        <v>1</v>
      </c>
      <c r="J45" s="17">
        <f t="shared" si="2"/>
        <v>3525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121</v>
      </c>
      <c r="C46" s="9">
        <v>73</v>
      </c>
      <c r="D46" s="9">
        <v>7500</v>
      </c>
      <c r="E46" s="9">
        <v>0.88</v>
      </c>
      <c r="F46" s="9" t="s">
        <v>16</v>
      </c>
      <c r="G46" s="9">
        <v>0.88</v>
      </c>
      <c r="H46" s="9">
        <f t="shared" si="0"/>
        <v>0</v>
      </c>
      <c r="I46" s="10">
        <f t="shared" si="1"/>
        <v>1</v>
      </c>
      <c r="J46" s="17">
        <f t="shared" si="2"/>
        <v>6600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122</v>
      </c>
      <c r="C47" s="9">
        <v>77</v>
      </c>
      <c r="D47" s="9">
        <v>7500</v>
      </c>
      <c r="E47" s="9">
        <v>0.18</v>
      </c>
      <c r="F47" s="9" t="s">
        <v>16</v>
      </c>
      <c r="G47" s="9">
        <v>0.18</v>
      </c>
      <c r="H47" s="9">
        <f t="shared" si="0"/>
        <v>0</v>
      </c>
      <c r="I47" s="10">
        <f t="shared" si="1"/>
        <v>1</v>
      </c>
      <c r="J47" s="17">
        <f t="shared" si="2"/>
        <v>1350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124</v>
      </c>
      <c r="C49" s="9">
        <v>84</v>
      </c>
      <c r="D49" s="9">
        <v>301.392</v>
      </c>
      <c r="E49" s="9">
        <v>39.24</v>
      </c>
      <c r="F49" s="9" t="s">
        <v>10</v>
      </c>
      <c r="G49" s="9">
        <v>39.24</v>
      </c>
      <c r="H49" s="9">
        <f t="shared" si="0"/>
        <v>0</v>
      </c>
      <c r="I49" s="10">
        <f t="shared" si="1"/>
        <v>1</v>
      </c>
      <c r="J49" s="17">
        <f t="shared" si="2"/>
        <v>11826.622080000001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301.392</v>
      </c>
      <c r="E50" s="9">
        <v>107.8</v>
      </c>
      <c r="F50" s="9" t="s">
        <v>10</v>
      </c>
      <c r="G50" s="9">
        <v>107.8</v>
      </c>
      <c r="H50" s="9">
        <f t="shared" si="0"/>
        <v>0</v>
      </c>
      <c r="I50" s="10">
        <f t="shared" si="1"/>
        <v>1</v>
      </c>
      <c r="J50" s="17">
        <f t="shared" si="2"/>
        <v>32490.0576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126</v>
      </c>
      <c r="C51" s="9">
        <v>86</v>
      </c>
      <c r="D51" s="9">
        <v>301.392</v>
      </c>
      <c r="E51" s="9">
        <v>12.27</v>
      </c>
      <c r="F51" s="9" t="s">
        <v>10</v>
      </c>
      <c r="G51" s="9">
        <v>12.27</v>
      </c>
      <c r="H51" s="9">
        <f t="shared" si="0"/>
        <v>0</v>
      </c>
      <c r="I51" s="10">
        <f t="shared" si="1"/>
        <v>1</v>
      </c>
      <c r="J51" s="17">
        <f t="shared" si="2"/>
        <v>3698.0798399999999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127</v>
      </c>
      <c r="C52" s="9">
        <v>87</v>
      </c>
      <c r="D52" s="9">
        <v>301.392</v>
      </c>
      <c r="E52" s="9">
        <v>9.8149999999999995</v>
      </c>
      <c r="F52" s="9" t="s">
        <v>10</v>
      </c>
      <c r="G52" s="9">
        <v>0</v>
      </c>
      <c r="H52" s="9">
        <f t="shared" si="0"/>
        <v>9.8149999999999995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128</v>
      </c>
      <c r="C53" s="9">
        <v>88</v>
      </c>
      <c r="D53" s="9">
        <v>2000</v>
      </c>
      <c r="E53" s="9">
        <v>2.21</v>
      </c>
      <c r="F53" s="9" t="s">
        <v>14</v>
      </c>
      <c r="G53" s="9">
        <v>2.21</v>
      </c>
      <c r="H53" s="9">
        <f t="shared" si="0"/>
        <v>0</v>
      </c>
      <c r="I53" s="10">
        <f t="shared" si="1"/>
        <v>1</v>
      </c>
      <c r="J53" s="17">
        <f t="shared" si="2"/>
        <v>4420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129</v>
      </c>
      <c r="C54" s="9">
        <v>91</v>
      </c>
      <c r="D54" s="9">
        <v>225</v>
      </c>
      <c r="E54" s="9">
        <v>12.13</v>
      </c>
      <c r="F54" s="9" t="s">
        <v>14</v>
      </c>
      <c r="G54" s="9">
        <v>12.13</v>
      </c>
      <c r="H54" s="9">
        <f t="shared" si="0"/>
        <v>0</v>
      </c>
      <c r="I54" s="10">
        <f t="shared" si="1"/>
        <v>1</v>
      </c>
      <c r="J54" s="17">
        <f t="shared" si="2"/>
        <v>2729.25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130</v>
      </c>
      <c r="C55" s="9">
        <v>92</v>
      </c>
      <c r="D55" s="9">
        <v>2000</v>
      </c>
      <c r="E55" s="9">
        <v>1.57</v>
      </c>
      <c r="F55" s="9" t="s">
        <v>14</v>
      </c>
      <c r="G55" s="9">
        <v>1.57</v>
      </c>
      <c r="H55" s="9">
        <f t="shared" si="0"/>
        <v>0</v>
      </c>
      <c r="I55" s="10">
        <f t="shared" si="1"/>
        <v>1</v>
      </c>
      <c r="J55" s="17">
        <f t="shared" si="2"/>
        <v>3140</v>
      </c>
      <c r="K55" s="16"/>
      <c r="L55" s="17">
        <f t="shared" si="3"/>
        <v>0</v>
      </c>
    </row>
    <row r="56" spans="1:12" x14ac:dyDescent="0.25">
      <c r="A56" s="9" t="s">
        <v>75</v>
      </c>
      <c r="B56" s="29" t="s">
        <v>131</v>
      </c>
      <c r="C56" s="9">
        <v>93</v>
      </c>
      <c r="D56" s="9">
        <v>3000</v>
      </c>
      <c r="E56" s="9">
        <v>0.83</v>
      </c>
      <c r="F56" s="9" t="s">
        <v>14</v>
      </c>
      <c r="G56" s="9">
        <v>0</v>
      </c>
      <c r="H56" s="9">
        <f t="shared" si="0"/>
        <v>0.83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132</v>
      </c>
      <c r="C57" s="9">
        <v>97</v>
      </c>
      <c r="D57" s="9">
        <v>7500</v>
      </c>
      <c r="E57" s="9">
        <v>0.13</v>
      </c>
      <c r="F57" s="9" t="s">
        <v>16</v>
      </c>
      <c r="G57" s="9">
        <v>0.13</v>
      </c>
      <c r="H57" s="9">
        <f t="shared" si="0"/>
        <v>0</v>
      </c>
      <c r="I57" s="10">
        <f t="shared" si="1"/>
        <v>1</v>
      </c>
      <c r="J57" s="17">
        <f t="shared" si="2"/>
        <v>975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133</v>
      </c>
      <c r="C58" s="9">
        <v>100</v>
      </c>
      <c r="D58" s="9">
        <v>7500</v>
      </c>
      <c r="E58" s="9">
        <v>0.19</v>
      </c>
      <c r="F58" s="9" t="s">
        <v>16</v>
      </c>
      <c r="G58" s="9">
        <v>0.19</v>
      </c>
      <c r="H58" s="9">
        <f t="shared" si="0"/>
        <v>0</v>
      </c>
      <c r="I58" s="10">
        <f t="shared" si="1"/>
        <v>1</v>
      </c>
      <c r="J58" s="17">
        <f t="shared" si="2"/>
        <v>1425</v>
      </c>
      <c r="K58" s="16"/>
      <c r="L58" s="17">
        <f t="shared" si="3"/>
        <v>0</v>
      </c>
    </row>
    <row r="59" spans="1:12" x14ac:dyDescent="0.25">
      <c r="A59" s="9" t="s">
        <v>9</v>
      </c>
      <c r="B59" s="29" t="s">
        <v>134</v>
      </c>
      <c r="C59" s="9">
        <v>103</v>
      </c>
      <c r="D59" s="9">
        <v>7500</v>
      </c>
      <c r="E59" s="9">
        <v>2.9000000000000001E-2</v>
      </c>
      <c r="F59" s="9" t="s">
        <v>16</v>
      </c>
      <c r="G59" s="9">
        <v>0</v>
      </c>
      <c r="H59" s="9">
        <f t="shared" si="0"/>
        <v>2.9000000000000001E-2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135</v>
      </c>
      <c r="C60" s="9">
        <v>106</v>
      </c>
      <c r="D60" s="9">
        <v>301.392</v>
      </c>
      <c r="E60" s="9">
        <v>10.8</v>
      </c>
      <c r="F60" s="9" t="s">
        <v>10</v>
      </c>
      <c r="G60" s="9">
        <v>10.8</v>
      </c>
      <c r="H60" s="9">
        <f t="shared" si="0"/>
        <v>0</v>
      </c>
      <c r="I60" s="10">
        <f t="shared" si="1"/>
        <v>1</v>
      </c>
      <c r="J60" s="17">
        <f t="shared" si="2"/>
        <v>3255.0336000000002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136</v>
      </c>
      <c r="C61" s="9">
        <v>107</v>
      </c>
      <c r="D61" s="9">
        <v>301.392</v>
      </c>
      <c r="E61" s="9">
        <v>24.14</v>
      </c>
      <c r="F61" s="9" t="s">
        <v>10</v>
      </c>
      <c r="G61" s="9">
        <v>24.14</v>
      </c>
      <c r="H61" s="9">
        <f t="shared" si="0"/>
        <v>0</v>
      </c>
      <c r="I61" s="10">
        <f t="shared" si="1"/>
        <v>1</v>
      </c>
      <c r="J61" s="17">
        <f t="shared" si="2"/>
        <v>7275.6028800000004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137</v>
      </c>
      <c r="C62" s="9">
        <v>108</v>
      </c>
      <c r="D62" s="9">
        <v>301.392</v>
      </c>
      <c r="E62" s="9">
        <v>1.89</v>
      </c>
      <c r="F62" s="9" t="s">
        <v>10</v>
      </c>
      <c r="G62" s="9">
        <v>0</v>
      </c>
      <c r="H62" s="9">
        <f t="shared" si="0"/>
        <v>1.89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138</v>
      </c>
      <c r="C63" s="9">
        <v>109</v>
      </c>
      <c r="D63" s="9">
        <v>2000</v>
      </c>
      <c r="E63" s="9">
        <v>0.61</v>
      </c>
      <c r="F63" s="9" t="s">
        <v>14</v>
      </c>
      <c r="G63" s="9">
        <v>0.61</v>
      </c>
      <c r="H63" s="9">
        <f t="shared" si="0"/>
        <v>0</v>
      </c>
      <c r="I63" s="10">
        <f t="shared" si="1"/>
        <v>1</v>
      </c>
      <c r="J63" s="17">
        <f t="shared" si="2"/>
        <v>1220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139</v>
      </c>
      <c r="C64" s="9">
        <v>112</v>
      </c>
      <c r="D64" s="9">
        <v>225</v>
      </c>
      <c r="E64" s="9">
        <v>2.37</v>
      </c>
      <c r="F64" s="9" t="s">
        <v>14</v>
      </c>
      <c r="G64" s="9">
        <v>2.37</v>
      </c>
      <c r="H64" s="9">
        <f t="shared" si="0"/>
        <v>0</v>
      </c>
      <c r="I64" s="10">
        <f t="shared" si="1"/>
        <v>1</v>
      </c>
      <c r="J64" s="17">
        <f t="shared" si="2"/>
        <v>533.25</v>
      </c>
      <c r="K64" s="16"/>
      <c r="L64" s="17">
        <f t="shared" si="3"/>
        <v>0</v>
      </c>
    </row>
    <row r="65" spans="1:12" x14ac:dyDescent="0.25">
      <c r="A65" s="9" t="s">
        <v>75</v>
      </c>
      <c r="B65" s="29" t="s">
        <v>139</v>
      </c>
      <c r="C65" s="9">
        <v>113</v>
      </c>
      <c r="D65" s="9">
        <v>3000</v>
      </c>
      <c r="E65" s="9">
        <v>0.17</v>
      </c>
      <c r="F65" s="9" t="s">
        <v>14</v>
      </c>
      <c r="G65" s="9">
        <v>0</v>
      </c>
      <c r="H65" s="9">
        <f t="shared" si="0"/>
        <v>0.17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44</v>
      </c>
      <c r="H66" s="9">
        <f t="shared" si="0"/>
        <v>0</v>
      </c>
      <c r="I66" s="10">
        <f t="shared" si="1"/>
        <v>1</v>
      </c>
      <c r="J66" s="17">
        <f t="shared" si="2"/>
        <v>2200</v>
      </c>
      <c r="K66" s="16"/>
      <c r="L66" s="17">
        <f t="shared" si="3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2000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349</v>
      </c>
      <c r="C68" s="9">
        <v>119</v>
      </c>
      <c r="D68" s="9">
        <v>800</v>
      </c>
      <c r="E68" s="9">
        <v>7.3330000000000002</v>
      </c>
      <c r="F68" s="9" t="s">
        <v>14</v>
      </c>
      <c r="G68" s="9">
        <v>7.33</v>
      </c>
      <c r="H68" s="9">
        <f t="shared" si="0"/>
        <v>3.0000000000001137E-3</v>
      </c>
      <c r="I68" s="10">
        <f t="shared" si="1"/>
        <v>0.99959089049502248</v>
      </c>
      <c r="J68" s="17">
        <f t="shared" si="2"/>
        <v>5864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142</v>
      </c>
      <c r="C69" s="9">
        <v>120</v>
      </c>
      <c r="D69" s="9">
        <v>193.75200000000001</v>
      </c>
      <c r="E69" s="9">
        <v>94.59</v>
      </c>
      <c r="F69" s="9" t="s">
        <v>10</v>
      </c>
      <c r="G69" s="9">
        <v>80.400000000000006</v>
      </c>
      <c r="H69" s="9">
        <f t="shared" si="0"/>
        <v>14.189999999999998</v>
      </c>
      <c r="I69" s="10">
        <f t="shared" si="1"/>
        <v>0.84998414208690143</v>
      </c>
      <c r="J69" s="17">
        <f t="shared" si="2"/>
        <v>15577.660800000001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142</v>
      </c>
      <c r="C70" s="9">
        <v>120</v>
      </c>
      <c r="D70" s="9">
        <v>193.75200000000001</v>
      </c>
      <c r="E70" s="9">
        <v>14.188499999999999</v>
      </c>
      <c r="F70" s="9" t="s">
        <v>10</v>
      </c>
      <c r="G70" s="9">
        <f>E70</f>
        <v>14.188499999999999</v>
      </c>
      <c r="H70" s="9">
        <f t="shared" si="0"/>
        <v>0</v>
      </c>
      <c r="I70" s="10">
        <f t="shared" si="1"/>
        <v>1</v>
      </c>
      <c r="J70" s="17">
        <f t="shared" si="2"/>
        <v>2749.050252</v>
      </c>
      <c r="K70" s="16"/>
      <c r="L70" s="17">
        <f t="shared" si="3"/>
        <v>0</v>
      </c>
    </row>
    <row r="71" spans="1:12" x14ac:dyDescent="0.25">
      <c r="A71" s="9" t="s">
        <v>75</v>
      </c>
      <c r="B71" s="29" t="s">
        <v>143</v>
      </c>
      <c r="C71" s="9">
        <v>124</v>
      </c>
      <c r="D71" s="9">
        <v>193.75200000000001</v>
      </c>
      <c r="E71" s="9">
        <v>129.32</v>
      </c>
      <c r="F71" s="9" t="s">
        <v>10</v>
      </c>
      <c r="G71" s="9">
        <v>129.32</v>
      </c>
      <c r="H71" s="9">
        <f t="shared" ref="H71:H146" si="5">E71-G71</f>
        <v>0</v>
      </c>
      <c r="I71" s="10">
        <f t="shared" ref="I71:I88" si="6">G71/E71</f>
        <v>1</v>
      </c>
      <c r="J71" s="17">
        <f t="shared" ref="J71:J170" si="7">D71*G71</f>
        <v>25056.00864</v>
      </c>
      <c r="K71" s="16"/>
      <c r="L71" s="17">
        <f t="shared" ref="L71:L170" si="8">D71*E71*K71</f>
        <v>0</v>
      </c>
    </row>
    <row r="72" spans="1:12" x14ac:dyDescent="0.25">
      <c r="A72" s="9" t="s">
        <v>75</v>
      </c>
      <c r="B72" s="29" t="s">
        <v>144</v>
      </c>
      <c r="C72" s="9">
        <v>129</v>
      </c>
      <c r="D72" s="9">
        <v>193.75200000000001</v>
      </c>
      <c r="E72" s="9">
        <v>62.972999999999999</v>
      </c>
      <c r="F72" s="9" t="s">
        <v>10</v>
      </c>
      <c r="G72" s="9">
        <v>31.49</v>
      </c>
      <c r="H72" s="9">
        <f t="shared" si="5"/>
        <v>31.483000000000001</v>
      </c>
      <c r="I72" s="10">
        <f t="shared" si="6"/>
        <v>0.50005557937528777</v>
      </c>
      <c r="J72" s="17">
        <f t="shared" si="7"/>
        <v>6101.2504799999997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144</v>
      </c>
      <c r="C73" s="9">
        <v>131</v>
      </c>
      <c r="D73" s="9">
        <v>193.75</v>
      </c>
      <c r="E73" s="9">
        <v>31.49</v>
      </c>
      <c r="F73" s="9" t="s">
        <v>10</v>
      </c>
      <c r="G73" s="9">
        <v>31.49</v>
      </c>
      <c r="H73" s="9">
        <f t="shared" si="5"/>
        <v>0</v>
      </c>
      <c r="I73" s="10">
        <f t="shared" si="6"/>
        <v>1</v>
      </c>
      <c r="J73" s="17">
        <f t="shared" si="7"/>
        <v>6101.1875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145</v>
      </c>
      <c r="C74" s="9">
        <v>133</v>
      </c>
      <c r="D74" s="9">
        <v>65.599999999999994</v>
      </c>
      <c r="E74" s="9">
        <v>30.1</v>
      </c>
      <c r="F74" s="9" t="s">
        <v>19</v>
      </c>
      <c r="G74" s="9">
        <v>0</v>
      </c>
      <c r="H74" s="9">
        <f t="shared" si="5"/>
        <v>30.1</v>
      </c>
      <c r="I74" s="10">
        <f t="shared" si="6"/>
        <v>0</v>
      </c>
      <c r="J74" s="17">
        <f t="shared" si="7"/>
        <v>0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146</v>
      </c>
      <c r="C75" s="9">
        <v>137</v>
      </c>
      <c r="D75" s="9">
        <v>65.599999999999994</v>
      </c>
      <c r="E75" s="9">
        <v>66.89</v>
      </c>
      <c r="F75" s="9" t="s">
        <v>19</v>
      </c>
      <c r="G75" s="9">
        <v>0</v>
      </c>
      <c r="H75" s="9">
        <f t="shared" si="5"/>
        <v>66.89</v>
      </c>
      <c r="I75" s="10">
        <f t="shared" si="6"/>
        <v>0</v>
      </c>
      <c r="J75" s="17">
        <f t="shared" si="7"/>
        <v>0</v>
      </c>
      <c r="K75" s="16"/>
      <c r="L75" s="17">
        <f t="shared" si="8"/>
        <v>0</v>
      </c>
    </row>
    <row r="76" spans="1:12" x14ac:dyDescent="0.25">
      <c r="A76" s="9" t="s">
        <v>17</v>
      </c>
      <c r="B76" s="29" t="s">
        <v>276</v>
      </c>
      <c r="C76" s="9">
        <v>138</v>
      </c>
      <c r="D76" s="9">
        <v>161.46</v>
      </c>
      <c r="E76" s="9">
        <v>0.5</v>
      </c>
      <c r="F76" s="9" t="s">
        <v>10</v>
      </c>
      <c r="G76" s="9">
        <v>0</v>
      </c>
      <c r="H76" s="9">
        <f t="shared" si="5"/>
        <v>0.5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310</v>
      </c>
      <c r="C77" s="9">
        <v>139</v>
      </c>
      <c r="D77" s="9">
        <v>35</v>
      </c>
      <c r="E77" s="9">
        <v>268.5</v>
      </c>
      <c r="F77" s="9" t="s">
        <v>10</v>
      </c>
      <c r="G77" s="9">
        <v>268.5</v>
      </c>
      <c r="H77" s="9">
        <f t="shared" si="5"/>
        <v>0</v>
      </c>
      <c r="I77" s="10">
        <f t="shared" si="6"/>
        <v>1</v>
      </c>
      <c r="J77" s="17">
        <f t="shared" si="7"/>
        <v>9397.5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147</v>
      </c>
      <c r="C78" s="9">
        <v>140</v>
      </c>
      <c r="D78" s="9">
        <v>10.76</v>
      </c>
      <c r="E78" s="9">
        <v>197</v>
      </c>
      <c r="F78" s="9" t="s">
        <v>10</v>
      </c>
      <c r="G78" s="9">
        <v>197</v>
      </c>
      <c r="H78" s="9">
        <f t="shared" si="5"/>
        <v>0</v>
      </c>
      <c r="I78" s="10">
        <f t="shared" si="6"/>
        <v>1</v>
      </c>
      <c r="J78" s="17">
        <f t="shared" si="7"/>
        <v>2119.7199999999998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148</v>
      </c>
      <c r="C79" s="9">
        <v>142</v>
      </c>
      <c r="D79" s="9">
        <v>139.93199999999999</v>
      </c>
      <c r="E79" s="9">
        <v>59.84</v>
      </c>
      <c r="F79" s="9" t="s">
        <v>10</v>
      </c>
      <c r="G79" s="9">
        <v>59.84</v>
      </c>
      <c r="H79" s="9">
        <f t="shared" si="5"/>
        <v>0</v>
      </c>
      <c r="I79" s="10">
        <f t="shared" si="6"/>
        <v>1</v>
      </c>
      <c r="J79" s="17">
        <f t="shared" si="7"/>
        <v>8373.5308800000003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149</v>
      </c>
      <c r="C80" s="9">
        <v>143</v>
      </c>
      <c r="D80" s="9">
        <v>139.93199999999999</v>
      </c>
      <c r="E80" s="9">
        <v>176.74</v>
      </c>
      <c r="F80" s="9" t="s">
        <v>10</v>
      </c>
      <c r="G80" s="9">
        <v>176.74</v>
      </c>
      <c r="H80" s="9">
        <f t="shared" si="5"/>
        <v>0</v>
      </c>
      <c r="I80" s="10">
        <f t="shared" si="6"/>
        <v>1</v>
      </c>
      <c r="J80" s="17">
        <f t="shared" si="7"/>
        <v>24731.581679999999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150</v>
      </c>
      <c r="C81" s="9">
        <v>147</v>
      </c>
      <c r="D81" s="9">
        <v>193.75200000000001</v>
      </c>
      <c r="E81" s="9">
        <v>131.565</v>
      </c>
      <c r="F81" s="9" t="s">
        <v>10</v>
      </c>
      <c r="G81" s="9">
        <v>105.25</v>
      </c>
      <c r="H81" s="9">
        <f t="shared" si="5"/>
        <v>26.314999999999998</v>
      </c>
      <c r="I81" s="10">
        <f t="shared" si="6"/>
        <v>0.79998479838862924</v>
      </c>
      <c r="J81" s="17">
        <f t="shared" si="7"/>
        <v>20392.398000000001</v>
      </c>
      <c r="K81" s="16"/>
      <c r="L81" s="17">
        <f t="shared" si="8"/>
        <v>0</v>
      </c>
    </row>
    <row r="82" spans="1:12" x14ac:dyDescent="0.25">
      <c r="A82" s="9" t="s">
        <v>18</v>
      </c>
      <c r="B82" s="29" t="s">
        <v>151</v>
      </c>
      <c r="C82" s="9">
        <v>150</v>
      </c>
      <c r="D82" s="9">
        <v>14500</v>
      </c>
      <c r="E82" s="9">
        <v>1</v>
      </c>
      <c r="F82" s="9" t="s">
        <v>12</v>
      </c>
      <c r="G82" s="9">
        <v>1</v>
      </c>
      <c r="H82" s="9">
        <f t="shared" si="5"/>
        <v>0</v>
      </c>
      <c r="I82" s="10">
        <f t="shared" si="6"/>
        <v>1</v>
      </c>
      <c r="J82" s="17">
        <f t="shared" si="7"/>
        <v>14500</v>
      </c>
      <c r="K82" s="16"/>
      <c r="L82" s="17">
        <f t="shared" si="8"/>
        <v>0</v>
      </c>
    </row>
    <row r="83" spans="1:12" x14ac:dyDescent="0.25">
      <c r="A83" s="9" t="s">
        <v>17</v>
      </c>
      <c r="B83" s="29" t="s">
        <v>152</v>
      </c>
      <c r="C83" s="9">
        <v>151</v>
      </c>
      <c r="D83" s="9">
        <v>139.93199999999999</v>
      </c>
      <c r="E83" s="9">
        <v>81.650000000000006</v>
      </c>
      <c r="F83" s="9" t="s">
        <v>10</v>
      </c>
      <c r="G83" s="9">
        <v>81.650000000000006</v>
      </c>
      <c r="H83" s="9">
        <f t="shared" si="5"/>
        <v>0</v>
      </c>
      <c r="I83" s="10">
        <f t="shared" si="6"/>
        <v>1</v>
      </c>
      <c r="J83" s="17">
        <f t="shared" si="7"/>
        <v>11425.4478</v>
      </c>
      <c r="K83" s="16"/>
      <c r="L83" s="17">
        <f t="shared" si="8"/>
        <v>0</v>
      </c>
    </row>
    <row r="84" spans="1:12" x14ac:dyDescent="0.25">
      <c r="A84" s="9" t="s">
        <v>17</v>
      </c>
      <c r="B84" s="29" t="s">
        <v>153</v>
      </c>
      <c r="C84" s="9">
        <v>152</v>
      </c>
      <c r="D84" s="9">
        <v>139.93199999999999</v>
      </c>
      <c r="E84" s="9">
        <v>228.24</v>
      </c>
      <c r="F84" s="9" t="s">
        <v>10</v>
      </c>
      <c r="G84" s="9">
        <v>228.24</v>
      </c>
      <c r="H84" s="9">
        <f t="shared" si="5"/>
        <v>0</v>
      </c>
      <c r="I84" s="10">
        <f t="shared" si="6"/>
        <v>1</v>
      </c>
      <c r="J84" s="17">
        <f t="shared" si="7"/>
        <v>31938.079679999999</v>
      </c>
      <c r="K84" s="16"/>
      <c r="L84" s="17">
        <f t="shared" si="8"/>
        <v>0</v>
      </c>
    </row>
    <row r="85" spans="1:12" x14ac:dyDescent="0.25">
      <c r="A85" s="9" t="s">
        <v>17</v>
      </c>
      <c r="B85" s="29" t="s">
        <v>154</v>
      </c>
      <c r="C85" s="9">
        <v>156</v>
      </c>
      <c r="D85" s="9">
        <v>193.75200000000001</v>
      </c>
      <c r="E85" s="9">
        <v>109.17</v>
      </c>
      <c r="F85" s="9" t="s">
        <v>10</v>
      </c>
      <c r="G85" s="9">
        <v>109.17</v>
      </c>
      <c r="H85" s="9">
        <f t="shared" si="5"/>
        <v>0</v>
      </c>
      <c r="I85" s="10">
        <f t="shared" si="6"/>
        <v>1</v>
      </c>
      <c r="J85" s="17">
        <f t="shared" si="7"/>
        <v>21151.905840000003</v>
      </c>
      <c r="K85" s="16"/>
      <c r="L85" s="17">
        <f t="shared" si="8"/>
        <v>0</v>
      </c>
    </row>
    <row r="86" spans="1:12" x14ac:dyDescent="0.25">
      <c r="A86" s="9" t="s">
        <v>17</v>
      </c>
      <c r="B86" s="29" t="s">
        <v>155</v>
      </c>
      <c r="C86" s="9">
        <v>160</v>
      </c>
      <c r="D86" s="9">
        <v>139.93199999999999</v>
      </c>
      <c r="E86" s="9">
        <v>9.76</v>
      </c>
      <c r="F86" s="9" t="s">
        <v>10</v>
      </c>
      <c r="G86" s="9">
        <v>9.76</v>
      </c>
      <c r="H86" s="9">
        <f t="shared" si="5"/>
        <v>0</v>
      </c>
      <c r="I86" s="10">
        <f t="shared" si="6"/>
        <v>1</v>
      </c>
      <c r="J86" s="17">
        <f t="shared" si="7"/>
        <v>1365.7363199999998</v>
      </c>
      <c r="K86" s="16"/>
      <c r="L86" s="17">
        <f t="shared" si="8"/>
        <v>0</v>
      </c>
    </row>
    <row r="87" spans="1:12" x14ac:dyDescent="0.25">
      <c r="A87" s="9" t="s">
        <v>17</v>
      </c>
      <c r="B87" s="29" t="s">
        <v>156</v>
      </c>
      <c r="C87" s="9">
        <v>161</v>
      </c>
      <c r="D87" s="9">
        <v>139.93199999999999</v>
      </c>
      <c r="E87" s="9">
        <v>34.159999999999997</v>
      </c>
      <c r="F87" s="9" t="s">
        <v>10</v>
      </c>
      <c r="G87" s="9">
        <v>34.159999999999997</v>
      </c>
      <c r="H87" s="9">
        <f t="shared" si="5"/>
        <v>0</v>
      </c>
      <c r="I87" s="10">
        <f t="shared" si="6"/>
        <v>1</v>
      </c>
      <c r="J87" s="17">
        <f t="shared" si="7"/>
        <v>4780.077119999999</v>
      </c>
      <c r="K87" s="16"/>
      <c r="L87" s="17">
        <f t="shared" si="8"/>
        <v>0</v>
      </c>
    </row>
    <row r="88" spans="1:12" x14ac:dyDescent="0.25">
      <c r="A88" s="9" t="s">
        <v>17</v>
      </c>
      <c r="B88" s="29" t="s">
        <v>157</v>
      </c>
      <c r="C88" s="9">
        <v>165</v>
      </c>
      <c r="D88" s="9">
        <v>193.75200000000001</v>
      </c>
      <c r="E88" s="9">
        <v>99.15</v>
      </c>
      <c r="F88" s="9" t="s">
        <v>10</v>
      </c>
      <c r="G88" s="9">
        <v>99.15</v>
      </c>
      <c r="H88" s="9">
        <f t="shared" si="5"/>
        <v>0</v>
      </c>
      <c r="I88" s="10">
        <f t="shared" si="6"/>
        <v>1</v>
      </c>
      <c r="J88" s="17">
        <f t="shared" si="7"/>
        <v>19210.510800000004</v>
      </c>
      <c r="K88" s="16"/>
      <c r="L88" s="17">
        <f t="shared" si="8"/>
        <v>0</v>
      </c>
    </row>
    <row r="89" spans="1:12" ht="30" x14ac:dyDescent="0.25">
      <c r="A89" s="9" t="s">
        <v>38</v>
      </c>
      <c r="B89" s="12" t="s">
        <v>158</v>
      </c>
      <c r="C89" s="9">
        <v>168</v>
      </c>
      <c r="D89" s="9">
        <v>215.28</v>
      </c>
      <c r="E89" s="9">
        <v>175.59</v>
      </c>
      <c r="F89" s="9" t="s">
        <v>10</v>
      </c>
      <c r="G89" s="9">
        <f>E89*I89</f>
        <v>175.59</v>
      </c>
      <c r="H89" s="9">
        <f t="shared" si="5"/>
        <v>0</v>
      </c>
      <c r="I89" s="10">
        <v>1</v>
      </c>
      <c r="J89" s="17">
        <f t="shared" ref="J89:J123" si="9">D89*G89</f>
        <v>37801.015200000002</v>
      </c>
      <c r="K89" s="16"/>
      <c r="L89" s="17">
        <f t="shared" ref="L89:L123" si="10">D89*E89*K89</f>
        <v>0</v>
      </c>
    </row>
    <row r="90" spans="1:12" x14ac:dyDescent="0.25">
      <c r="A90" s="9" t="s">
        <v>38</v>
      </c>
      <c r="B90" s="12" t="s">
        <v>159</v>
      </c>
      <c r="C90" s="9">
        <v>170</v>
      </c>
      <c r="D90" s="9">
        <v>215.28</v>
      </c>
      <c r="E90" s="9">
        <v>136.43</v>
      </c>
      <c r="F90" s="9" t="s">
        <v>10</v>
      </c>
      <c r="G90" s="9">
        <f>E90*I90</f>
        <v>136.43</v>
      </c>
      <c r="H90" s="9">
        <f t="shared" si="5"/>
        <v>0</v>
      </c>
      <c r="I90" s="10">
        <v>1</v>
      </c>
      <c r="J90" s="17">
        <f t="shared" si="9"/>
        <v>29370.650400000002</v>
      </c>
      <c r="K90" s="16"/>
      <c r="L90" s="17">
        <f t="shared" si="10"/>
        <v>0</v>
      </c>
    </row>
    <row r="91" spans="1:12" x14ac:dyDescent="0.25">
      <c r="A91" s="9" t="s">
        <v>38</v>
      </c>
      <c r="B91" s="12" t="s">
        <v>160</v>
      </c>
      <c r="C91" s="9">
        <v>173</v>
      </c>
      <c r="D91" s="9">
        <v>107.64</v>
      </c>
      <c r="E91" s="9">
        <v>34.58</v>
      </c>
      <c r="F91" s="9" t="s">
        <v>10</v>
      </c>
      <c r="G91" s="9">
        <f t="shared" ref="G91:G97" si="11">E91</f>
        <v>34.58</v>
      </c>
      <c r="H91" s="9">
        <f t="shared" si="5"/>
        <v>0</v>
      </c>
      <c r="I91" s="10">
        <f>(G91/E91)</f>
        <v>1</v>
      </c>
      <c r="J91" s="17">
        <f t="shared" si="9"/>
        <v>3722.1911999999998</v>
      </c>
      <c r="K91" s="16"/>
      <c r="L91" s="17">
        <f t="shared" si="10"/>
        <v>0</v>
      </c>
    </row>
    <row r="92" spans="1:12" x14ac:dyDescent="0.25">
      <c r="A92" s="9" t="s">
        <v>38</v>
      </c>
      <c r="B92" s="12" t="s">
        <v>161</v>
      </c>
      <c r="C92" s="9">
        <v>174</v>
      </c>
      <c r="D92" s="9">
        <v>215.28</v>
      </c>
      <c r="E92" s="9">
        <v>88.83</v>
      </c>
      <c r="F92" s="9" t="s">
        <v>10</v>
      </c>
      <c r="G92" s="9">
        <f t="shared" si="11"/>
        <v>88.83</v>
      </c>
      <c r="H92" s="9">
        <f t="shared" si="5"/>
        <v>0</v>
      </c>
      <c r="I92" s="10">
        <f>(G92/E92)</f>
        <v>1</v>
      </c>
      <c r="J92" s="17">
        <f t="shared" si="9"/>
        <v>19123.322400000001</v>
      </c>
      <c r="K92" s="16"/>
      <c r="L92" s="17">
        <f t="shared" si="10"/>
        <v>0</v>
      </c>
    </row>
    <row r="93" spans="1:12" x14ac:dyDescent="0.25">
      <c r="A93" s="9" t="s">
        <v>38</v>
      </c>
      <c r="B93" s="12" t="s">
        <v>162</v>
      </c>
      <c r="C93" s="9">
        <v>178</v>
      </c>
      <c r="D93" s="9">
        <v>107.64</v>
      </c>
      <c r="E93" s="9">
        <v>34.58</v>
      </c>
      <c r="F93" s="9" t="s">
        <v>10</v>
      </c>
      <c r="G93" s="9">
        <f t="shared" si="11"/>
        <v>34.58</v>
      </c>
      <c r="H93" s="9">
        <f t="shared" si="5"/>
        <v>0</v>
      </c>
      <c r="I93" s="10">
        <v>0.15029999999999999</v>
      </c>
      <c r="J93" s="17">
        <f t="shared" si="9"/>
        <v>3722.1911999999998</v>
      </c>
      <c r="K93" s="16"/>
      <c r="L93" s="17">
        <f t="shared" si="10"/>
        <v>0</v>
      </c>
    </row>
    <row r="94" spans="1:12" x14ac:dyDescent="0.25">
      <c r="A94" s="9" t="s">
        <v>38</v>
      </c>
      <c r="B94" s="12" t="s">
        <v>163</v>
      </c>
      <c r="C94" s="9">
        <v>180</v>
      </c>
      <c r="D94" s="9">
        <v>200</v>
      </c>
      <c r="E94" s="9">
        <v>17</v>
      </c>
      <c r="F94" s="9" t="s">
        <v>13</v>
      </c>
      <c r="G94" s="9">
        <f t="shared" si="11"/>
        <v>17</v>
      </c>
      <c r="H94" s="9">
        <f t="shared" si="5"/>
        <v>0</v>
      </c>
      <c r="I94" s="10">
        <f>(G94/E94)</f>
        <v>1</v>
      </c>
      <c r="J94" s="17">
        <f t="shared" si="9"/>
        <v>3400</v>
      </c>
      <c r="K94" s="16"/>
      <c r="L94" s="17">
        <f t="shared" si="10"/>
        <v>0</v>
      </c>
    </row>
    <row r="95" spans="1:12" x14ac:dyDescent="0.25">
      <c r="A95" s="9" t="s">
        <v>21</v>
      </c>
      <c r="B95" s="29" t="s">
        <v>164</v>
      </c>
      <c r="C95" s="9">
        <v>183</v>
      </c>
      <c r="D95" s="9">
        <v>215.28</v>
      </c>
      <c r="E95" s="9">
        <v>19.974</v>
      </c>
      <c r="F95" s="9" t="s">
        <v>10</v>
      </c>
      <c r="G95" s="9">
        <f t="shared" si="11"/>
        <v>19.974</v>
      </c>
      <c r="H95" s="9">
        <f t="shared" si="5"/>
        <v>0</v>
      </c>
      <c r="I95" s="10">
        <f t="shared" ref="I95:I170" si="12">G95/E95</f>
        <v>1</v>
      </c>
      <c r="J95" s="17">
        <f t="shared" si="9"/>
        <v>4300.0027200000004</v>
      </c>
      <c r="K95" s="16"/>
      <c r="L95" s="17">
        <f t="shared" si="10"/>
        <v>0</v>
      </c>
    </row>
    <row r="96" spans="1:12" x14ac:dyDescent="0.25">
      <c r="A96" s="9" t="s">
        <v>21</v>
      </c>
      <c r="B96" s="29" t="s">
        <v>165</v>
      </c>
      <c r="C96" s="9">
        <v>185</v>
      </c>
      <c r="D96" s="9">
        <v>96.88</v>
      </c>
      <c r="E96" s="9">
        <v>61.966000000000001</v>
      </c>
      <c r="F96" s="9" t="s">
        <v>10</v>
      </c>
      <c r="G96" s="9">
        <f t="shared" si="11"/>
        <v>61.966000000000001</v>
      </c>
      <c r="H96" s="9">
        <f t="shared" si="5"/>
        <v>0</v>
      </c>
      <c r="I96" s="10">
        <f t="shared" si="12"/>
        <v>1</v>
      </c>
      <c r="J96" s="17">
        <f t="shared" si="9"/>
        <v>6003.2660799999994</v>
      </c>
      <c r="K96" s="16"/>
      <c r="L96" s="17">
        <f t="shared" si="10"/>
        <v>0</v>
      </c>
    </row>
    <row r="97" spans="1:12" x14ac:dyDescent="0.25">
      <c r="A97" s="9" t="s">
        <v>21</v>
      </c>
      <c r="B97" s="29" t="s">
        <v>326</v>
      </c>
      <c r="C97" s="9">
        <v>186</v>
      </c>
      <c r="D97" s="9">
        <v>16.149999999999999</v>
      </c>
      <c r="E97" s="9">
        <v>345.50400000000002</v>
      </c>
      <c r="F97" s="9" t="s">
        <v>10</v>
      </c>
      <c r="G97" s="9">
        <f t="shared" si="11"/>
        <v>345.50400000000002</v>
      </c>
      <c r="H97" s="9">
        <f t="shared" si="5"/>
        <v>0</v>
      </c>
      <c r="I97" s="10">
        <f t="shared" si="12"/>
        <v>1</v>
      </c>
      <c r="J97" s="17">
        <f t="shared" si="9"/>
        <v>5579.8895999999995</v>
      </c>
      <c r="K97" s="16"/>
      <c r="L97" s="17">
        <f t="shared" si="10"/>
        <v>0</v>
      </c>
    </row>
    <row r="98" spans="1:12" x14ac:dyDescent="0.25">
      <c r="A98" s="9" t="s">
        <v>21</v>
      </c>
      <c r="B98" s="29" t="s">
        <v>327</v>
      </c>
      <c r="C98" s="9">
        <v>190</v>
      </c>
      <c r="D98" s="9">
        <v>32.292000000000002</v>
      </c>
      <c r="E98" s="9">
        <v>345.50400000000002</v>
      </c>
      <c r="F98" s="9" t="s">
        <v>10</v>
      </c>
      <c r="G98" s="9">
        <v>0</v>
      </c>
      <c r="H98" s="9">
        <f t="shared" si="5"/>
        <v>345.50400000000002</v>
      </c>
      <c r="I98" s="10">
        <f t="shared" si="12"/>
        <v>0</v>
      </c>
      <c r="J98" s="17">
        <f t="shared" si="9"/>
        <v>0</v>
      </c>
      <c r="K98" s="16"/>
      <c r="L98" s="17">
        <f t="shared" si="10"/>
        <v>0</v>
      </c>
    </row>
    <row r="99" spans="1:12" x14ac:dyDescent="0.25">
      <c r="A99" s="9" t="s">
        <v>21</v>
      </c>
      <c r="B99" s="29" t="s">
        <v>169</v>
      </c>
      <c r="C99" s="9">
        <v>191</v>
      </c>
      <c r="D99" s="9">
        <v>16.149999999999999</v>
      </c>
      <c r="E99" s="9">
        <v>58.07</v>
      </c>
      <c r="F99" s="9" t="s">
        <v>10</v>
      </c>
      <c r="G99" s="9">
        <f>E99</f>
        <v>58.07</v>
      </c>
      <c r="H99" s="9">
        <f t="shared" si="5"/>
        <v>0</v>
      </c>
      <c r="I99" s="10">
        <f t="shared" si="12"/>
        <v>1</v>
      </c>
      <c r="J99" s="17">
        <f t="shared" si="9"/>
        <v>937.83049999999992</v>
      </c>
      <c r="K99" s="16"/>
      <c r="L99" s="17">
        <f t="shared" si="10"/>
        <v>0</v>
      </c>
    </row>
    <row r="100" spans="1:12" x14ac:dyDescent="0.25">
      <c r="A100" s="9" t="s">
        <v>21</v>
      </c>
      <c r="B100" s="29" t="s">
        <v>170</v>
      </c>
      <c r="C100" s="9">
        <v>192</v>
      </c>
      <c r="D100" s="9">
        <v>48.438000000000002</v>
      </c>
      <c r="E100" s="9">
        <v>524.43299999999999</v>
      </c>
      <c r="F100" s="9" t="s">
        <v>10</v>
      </c>
      <c r="G100" s="9">
        <f>E100</f>
        <v>524.43299999999999</v>
      </c>
      <c r="H100" s="9">
        <f t="shared" si="5"/>
        <v>0</v>
      </c>
      <c r="I100" s="10">
        <f t="shared" si="12"/>
        <v>1</v>
      </c>
      <c r="J100" s="17">
        <f t="shared" si="9"/>
        <v>25402.485654</v>
      </c>
      <c r="K100" s="16"/>
      <c r="L100" s="17">
        <f t="shared" si="10"/>
        <v>0</v>
      </c>
    </row>
    <row r="101" spans="1:12" x14ac:dyDescent="0.25">
      <c r="A101" s="9" t="s">
        <v>21</v>
      </c>
      <c r="B101" s="29" t="s">
        <v>171</v>
      </c>
      <c r="C101" s="9">
        <v>193</v>
      </c>
      <c r="D101" s="9">
        <v>16.149999999999999</v>
      </c>
      <c r="E101" s="9">
        <v>535.5</v>
      </c>
      <c r="F101" s="9" t="s">
        <v>10</v>
      </c>
      <c r="G101" s="9">
        <f>E101</f>
        <v>535.5</v>
      </c>
      <c r="H101" s="9">
        <f t="shared" si="5"/>
        <v>0</v>
      </c>
      <c r="I101" s="10">
        <f t="shared" si="12"/>
        <v>1</v>
      </c>
      <c r="J101" s="17">
        <f t="shared" si="9"/>
        <v>8648.3249999999989</v>
      </c>
      <c r="K101" s="16"/>
      <c r="L101" s="17">
        <f t="shared" si="10"/>
        <v>0</v>
      </c>
    </row>
    <row r="102" spans="1:12" x14ac:dyDescent="0.25">
      <c r="A102" s="9" t="s">
        <v>21</v>
      </c>
      <c r="B102" s="29" t="s">
        <v>172</v>
      </c>
      <c r="C102" s="9">
        <v>194</v>
      </c>
      <c r="D102" s="9">
        <v>26.91</v>
      </c>
      <c r="E102" s="9">
        <v>541.24900000000002</v>
      </c>
      <c r="F102" s="9" t="s">
        <v>10</v>
      </c>
      <c r="G102" s="9">
        <v>0</v>
      </c>
      <c r="H102" s="9">
        <f t="shared" si="5"/>
        <v>541.24900000000002</v>
      </c>
      <c r="I102" s="10">
        <f t="shared" si="12"/>
        <v>0</v>
      </c>
      <c r="J102" s="17">
        <f t="shared" si="9"/>
        <v>0</v>
      </c>
      <c r="K102" s="16"/>
      <c r="L102" s="17">
        <f t="shared" si="10"/>
        <v>0</v>
      </c>
    </row>
    <row r="103" spans="1:12" x14ac:dyDescent="0.25">
      <c r="A103" s="9" t="s">
        <v>333</v>
      </c>
      <c r="B103" s="29" t="s">
        <v>173</v>
      </c>
      <c r="C103" s="9">
        <v>215</v>
      </c>
      <c r="D103" s="9">
        <v>301.392</v>
      </c>
      <c r="E103" s="9">
        <v>19.14</v>
      </c>
      <c r="F103" s="9" t="s">
        <v>10</v>
      </c>
      <c r="G103" s="9">
        <f>E103*95%</f>
        <v>18.183</v>
      </c>
      <c r="H103" s="9">
        <f t="shared" si="5"/>
        <v>0.95700000000000074</v>
      </c>
      <c r="I103" s="10">
        <f t="shared" si="12"/>
        <v>0.95</v>
      </c>
      <c r="J103" s="17">
        <f t="shared" si="9"/>
        <v>5480.210736</v>
      </c>
      <c r="K103" s="16">
        <v>0.05</v>
      </c>
      <c r="L103" s="17">
        <f t="shared" si="10"/>
        <v>288.43214400000005</v>
      </c>
    </row>
    <row r="104" spans="1:12" x14ac:dyDescent="0.25">
      <c r="A104" s="9" t="s">
        <v>333</v>
      </c>
      <c r="B104" s="29" t="s">
        <v>174</v>
      </c>
      <c r="C104" s="9">
        <v>218</v>
      </c>
      <c r="D104" s="9">
        <v>350</v>
      </c>
      <c r="E104" s="9">
        <v>16</v>
      </c>
      <c r="F104" s="9" t="s">
        <v>13</v>
      </c>
      <c r="G104" s="9">
        <v>0</v>
      </c>
      <c r="H104" s="9">
        <f t="shared" si="5"/>
        <v>16</v>
      </c>
      <c r="I104" s="10">
        <f t="shared" si="12"/>
        <v>0</v>
      </c>
      <c r="J104" s="17">
        <f t="shared" si="9"/>
        <v>0</v>
      </c>
      <c r="K104" s="16">
        <v>0.8</v>
      </c>
      <c r="L104" s="17">
        <f t="shared" si="10"/>
        <v>4480</v>
      </c>
    </row>
    <row r="105" spans="1:12" x14ac:dyDescent="0.25">
      <c r="A105" s="9" t="s">
        <v>333</v>
      </c>
      <c r="B105" s="29" t="s">
        <v>175</v>
      </c>
      <c r="C105" s="9">
        <v>219</v>
      </c>
      <c r="D105" s="9">
        <v>82</v>
      </c>
      <c r="E105" s="9">
        <v>37.81</v>
      </c>
      <c r="F105" s="9" t="s">
        <v>19</v>
      </c>
      <c r="G105" s="9">
        <f t="shared" ref="G105:G106" si="13">E105*95%</f>
        <v>35.919499999999999</v>
      </c>
      <c r="H105" s="9">
        <f t="shared" si="5"/>
        <v>1.890500000000003</v>
      </c>
      <c r="I105" s="10">
        <f t="shared" si="12"/>
        <v>0.95</v>
      </c>
      <c r="J105" s="17">
        <f t="shared" si="9"/>
        <v>2945.3989999999999</v>
      </c>
      <c r="K105" s="16">
        <v>0.05</v>
      </c>
      <c r="L105" s="17">
        <f t="shared" si="10"/>
        <v>155.02100000000002</v>
      </c>
    </row>
    <row r="106" spans="1:12" x14ac:dyDescent="0.25">
      <c r="A106" s="9" t="s">
        <v>333</v>
      </c>
      <c r="B106" s="29" t="s">
        <v>176</v>
      </c>
      <c r="C106" s="9">
        <v>220</v>
      </c>
      <c r="D106" s="9">
        <v>32.799999999999997</v>
      </c>
      <c r="E106" s="9">
        <v>108.232</v>
      </c>
      <c r="F106" s="9" t="s">
        <v>19</v>
      </c>
      <c r="G106" s="9">
        <f t="shared" si="13"/>
        <v>102.82039999999999</v>
      </c>
      <c r="H106" s="9">
        <f t="shared" si="5"/>
        <v>5.4116000000000071</v>
      </c>
      <c r="I106" s="10">
        <f t="shared" si="12"/>
        <v>0.95</v>
      </c>
      <c r="J106" s="17">
        <f t="shared" si="9"/>
        <v>3372.5091199999993</v>
      </c>
      <c r="K106" s="16">
        <v>0.05</v>
      </c>
      <c r="L106" s="17">
        <f t="shared" si="10"/>
        <v>177.50048000000001</v>
      </c>
    </row>
    <row r="107" spans="1:12" x14ac:dyDescent="0.25">
      <c r="A107" s="9" t="s">
        <v>333</v>
      </c>
      <c r="B107" s="29" t="s">
        <v>177</v>
      </c>
      <c r="C107" s="9">
        <v>221</v>
      </c>
      <c r="D107" s="9">
        <v>131.19999999999999</v>
      </c>
      <c r="E107" s="9">
        <v>34.15</v>
      </c>
      <c r="F107" s="9" t="s">
        <v>19</v>
      </c>
      <c r="G107" s="9">
        <v>0</v>
      </c>
      <c r="H107" s="9">
        <f t="shared" si="5"/>
        <v>34.15</v>
      </c>
      <c r="I107" s="10">
        <f t="shared" si="12"/>
        <v>0</v>
      </c>
      <c r="J107" s="17">
        <f t="shared" si="9"/>
        <v>0</v>
      </c>
      <c r="K107" s="16">
        <v>1</v>
      </c>
      <c r="L107" s="17">
        <f t="shared" si="10"/>
        <v>4480.4799999999996</v>
      </c>
    </row>
    <row r="108" spans="1:12" x14ac:dyDescent="0.25">
      <c r="A108" s="9" t="s">
        <v>333</v>
      </c>
      <c r="B108" s="29" t="s">
        <v>179</v>
      </c>
      <c r="C108" s="9">
        <v>224</v>
      </c>
      <c r="D108" s="9">
        <v>183</v>
      </c>
      <c r="E108" s="9">
        <v>51.018000000000001</v>
      </c>
      <c r="F108" s="9" t="s">
        <v>10</v>
      </c>
      <c r="G108" s="9">
        <v>0</v>
      </c>
      <c r="H108" s="9">
        <f t="shared" si="5"/>
        <v>51.018000000000001</v>
      </c>
      <c r="I108" s="10">
        <f t="shared" si="12"/>
        <v>0</v>
      </c>
      <c r="J108" s="17">
        <f t="shared" si="9"/>
        <v>0</v>
      </c>
      <c r="K108" s="16">
        <v>1</v>
      </c>
      <c r="L108" s="17">
        <f t="shared" si="10"/>
        <v>9336.2939999999999</v>
      </c>
    </row>
    <row r="109" spans="1:12" x14ac:dyDescent="0.25">
      <c r="A109" s="9" t="s">
        <v>333</v>
      </c>
      <c r="B109" s="29" t="s">
        <v>180</v>
      </c>
      <c r="C109" s="9">
        <v>225</v>
      </c>
      <c r="D109" s="9">
        <v>49.2</v>
      </c>
      <c r="E109" s="9">
        <v>47.42</v>
      </c>
      <c r="F109" s="9" t="s">
        <v>19</v>
      </c>
      <c r="G109" s="9">
        <v>0</v>
      </c>
      <c r="H109" s="9">
        <f t="shared" si="5"/>
        <v>47.42</v>
      </c>
      <c r="I109" s="10">
        <f t="shared" si="12"/>
        <v>0</v>
      </c>
      <c r="J109" s="17">
        <f t="shared" si="9"/>
        <v>0</v>
      </c>
      <c r="K109" s="16">
        <v>0.95</v>
      </c>
      <c r="L109" s="17">
        <f t="shared" si="10"/>
        <v>2216.4108000000001</v>
      </c>
    </row>
    <row r="110" spans="1:12" x14ac:dyDescent="0.25">
      <c r="A110" s="9" t="s">
        <v>333</v>
      </c>
      <c r="B110" s="29" t="s">
        <v>181</v>
      </c>
      <c r="C110" s="9">
        <v>226</v>
      </c>
      <c r="D110" s="9">
        <v>183</v>
      </c>
      <c r="E110" s="9">
        <v>46.722999999999999</v>
      </c>
      <c r="F110" s="9" t="s">
        <v>10</v>
      </c>
      <c r="G110" s="9">
        <v>0</v>
      </c>
      <c r="H110" s="9">
        <f t="shared" si="5"/>
        <v>46.722999999999999</v>
      </c>
      <c r="I110" s="10">
        <f t="shared" si="12"/>
        <v>0</v>
      </c>
      <c r="J110" s="17">
        <f t="shared" si="9"/>
        <v>0</v>
      </c>
      <c r="K110" s="16">
        <v>1</v>
      </c>
      <c r="L110" s="17">
        <f t="shared" si="10"/>
        <v>8550.3089999999993</v>
      </c>
    </row>
    <row r="111" spans="1:12" x14ac:dyDescent="0.25">
      <c r="A111" s="9" t="s">
        <v>333</v>
      </c>
      <c r="B111" s="29" t="s">
        <v>182</v>
      </c>
      <c r="C111" s="9">
        <v>227</v>
      </c>
      <c r="D111" s="9">
        <v>49.2</v>
      </c>
      <c r="E111" s="9">
        <v>35.755000000000003</v>
      </c>
      <c r="F111" s="9" t="s">
        <v>19</v>
      </c>
      <c r="G111" s="9">
        <v>0</v>
      </c>
      <c r="H111" s="9">
        <f t="shared" si="5"/>
        <v>35.755000000000003</v>
      </c>
      <c r="I111" s="10">
        <f t="shared" si="12"/>
        <v>0</v>
      </c>
      <c r="J111" s="17">
        <f t="shared" si="9"/>
        <v>0</v>
      </c>
      <c r="K111" s="16">
        <v>0.95</v>
      </c>
      <c r="L111" s="17">
        <f t="shared" si="10"/>
        <v>1671.1887000000002</v>
      </c>
    </row>
    <row r="112" spans="1:12" x14ac:dyDescent="0.25">
      <c r="A112" s="9" t="s">
        <v>333</v>
      </c>
      <c r="B112" s="29" t="s">
        <v>183</v>
      </c>
      <c r="C112" s="9">
        <v>228</v>
      </c>
      <c r="D112" s="9">
        <v>183</v>
      </c>
      <c r="E112" s="9">
        <v>2.7124999999999999</v>
      </c>
      <c r="F112" s="9" t="s">
        <v>10</v>
      </c>
      <c r="G112" s="9">
        <v>0</v>
      </c>
      <c r="H112" s="9">
        <f t="shared" si="5"/>
        <v>2.7124999999999999</v>
      </c>
      <c r="I112" s="10">
        <f t="shared" si="12"/>
        <v>0</v>
      </c>
      <c r="J112" s="17">
        <f t="shared" si="9"/>
        <v>0</v>
      </c>
      <c r="K112" s="16">
        <v>1</v>
      </c>
      <c r="L112" s="17">
        <f t="shared" si="10"/>
        <v>496.38749999999999</v>
      </c>
    </row>
    <row r="113" spans="1:13" x14ac:dyDescent="0.25">
      <c r="A113" s="9" t="s">
        <v>333</v>
      </c>
      <c r="B113" s="29" t="s">
        <v>184</v>
      </c>
      <c r="C113" s="9">
        <v>229</v>
      </c>
      <c r="D113" s="9">
        <v>49.2</v>
      </c>
      <c r="E113" s="9">
        <v>3.3</v>
      </c>
      <c r="F113" s="9" t="s">
        <v>19</v>
      </c>
      <c r="G113" s="9">
        <v>0</v>
      </c>
      <c r="H113" s="9">
        <f t="shared" si="5"/>
        <v>3.3</v>
      </c>
      <c r="I113" s="10">
        <f t="shared" si="12"/>
        <v>0</v>
      </c>
      <c r="J113" s="17">
        <f t="shared" si="9"/>
        <v>0</v>
      </c>
      <c r="K113" s="16">
        <v>0.95</v>
      </c>
      <c r="L113" s="17">
        <f t="shared" si="10"/>
        <v>154.24200000000002</v>
      </c>
    </row>
    <row r="114" spans="1:13" x14ac:dyDescent="0.25">
      <c r="A114" s="9" t="s">
        <v>333</v>
      </c>
      <c r="B114" s="29" t="s">
        <v>185</v>
      </c>
      <c r="C114" s="9">
        <v>230</v>
      </c>
      <c r="D114" s="9">
        <v>183</v>
      </c>
      <c r="E114" s="9">
        <v>8.92</v>
      </c>
      <c r="F114" s="9" t="s">
        <v>10</v>
      </c>
      <c r="G114" s="9">
        <v>0</v>
      </c>
      <c r="H114" s="9">
        <f t="shared" si="5"/>
        <v>8.92</v>
      </c>
      <c r="I114" s="10">
        <f t="shared" si="12"/>
        <v>0</v>
      </c>
      <c r="J114" s="17">
        <f t="shared" si="9"/>
        <v>0</v>
      </c>
      <c r="K114" s="16"/>
      <c r="L114" s="17">
        <f t="shared" si="10"/>
        <v>0</v>
      </c>
    </row>
    <row r="115" spans="1:13" x14ac:dyDescent="0.25">
      <c r="A115" s="9" t="s">
        <v>333</v>
      </c>
      <c r="B115" s="29" t="s">
        <v>186</v>
      </c>
      <c r="C115" s="9">
        <v>231</v>
      </c>
      <c r="D115" s="9">
        <v>49.2</v>
      </c>
      <c r="E115" s="9">
        <v>19.18</v>
      </c>
      <c r="F115" s="9" t="s">
        <v>19</v>
      </c>
      <c r="G115" s="9">
        <v>0</v>
      </c>
      <c r="H115" s="9">
        <f t="shared" si="5"/>
        <v>19.18</v>
      </c>
      <c r="I115" s="10">
        <f t="shared" si="12"/>
        <v>0</v>
      </c>
      <c r="J115" s="17">
        <f t="shared" si="9"/>
        <v>0</v>
      </c>
      <c r="K115" s="16"/>
      <c r="L115" s="17">
        <f t="shared" si="10"/>
        <v>0</v>
      </c>
    </row>
    <row r="116" spans="1:13" x14ac:dyDescent="0.25">
      <c r="A116" s="9" t="s">
        <v>333</v>
      </c>
      <c r="B116" s="29" t="s">
        <v>187</v>
      </c>
      <c r="C116" s="9">
        <v>232</v>
      </c>
      <c r="D116" s="9">
        <v>183</v>
      </c>
      <c r="E116" s="9">
        <v>5.5590000000000002</v>
      </c>
      <c r="F116" s="9" t="s">
        <v>10</v>
      </c>
      <c r="G116" s="9">
        <v>0</v>
      </c>
      <c r="H116" s="9">
        <f t="shared" si="5"/>
        <v>5.5590000000000002</v>
      </c>
      <c r="I116" s="10">
        <f t="shared" si="12"/>
        <v>0</v>
      </c>
      <c r="J116" s="17">
        <f t="shared" si="9"/>
        <v>0</v>
      </c>
      <c r="K116" s="16">
        <v>1</v>
      </c>
      <c r="L116" s="17">
        <f t="shared" si="10"/>
        <v>1017.297</v>
      </c>
    </row>
    <row r="117" spans="1:13" x14ac:dyDescent="0.25">
      <c r="A117" s="9" t="s">
        <v>333</v>
      </c>
      <c r="B117" s="29" t="s">
        <v>188</v>
      </c>
      <c r="C117" s="9">
        <v>233</v>
      </c>
      <c r="D117" s="9">
        <v>49.2</v>
      </c>
      <c r="E117" s="9">
        <v>10.683999999999999</v>
      </c>
      <c r="F117" s="9" t="s">
        <v>19</v>
      </c>
      <c r="G117" s="9">
        <v>0</v>
      </c>
      <c r="H117" s="9">
        <f t="shared" si="5"/>
        <v>10.683999999999999</v>
      </c>
      <c r="I117" s="10">
        <f t="shared" si="12"/>
        <v>0</v>
      </c>
      <c r="J117" s="17">
        <f t="shared" si="9"/>
        <v>0</v>
      </c>
      <c r="K117" s="16">
        <v>0.95</v>
      </c>
      <c r="L117" s="17">
        <f t="shared" si="10"/>
        <v>499.37015999999994</v>
      </c>
    </row>
    <row r="118" spans="1:13" x14ac:dyDescent="0.25">
      <c r="A118" s="9" t="s">
        <v>333</v>
      </c>
      <c r="B118" s="29" t="s">
        <v>189</v>
      </c>
      <c r="C118" s="9">
        <v>234</v>
      </c>
      <c r="D118" s="9">
        <v>183</v>
      </c>
      <c r="E118" s="9">
        <v>15.422000000000001</v>
      </c>
      <c r="F118" s="9" t="s">
        <v>10</v>
      </c>
      <c r="G118" s="9">
        <v>0</v>
      </c>
      <c r="H118" s="9">
        <f t="shared" si="5"/>
        <v>15.422000000000001</v>
      </c>
      <c r="I118" s="10">
        <f t="shared" si="12"/>
        <v>0</v>
      </c>
      <c r="J118" s="17">
        <f t="shared" si="9"/>
        <v>0</v>
      </c>
      <c r="K118" s="16">
        <v>1</v>
      </c>
      <c r="L118" s="17">
        <f t="shared" si="10"/>
        <v>2822.2260000000001</v>
      </c>
    </row>
    <row r="119" spans="1:13" x14ac:dyDescent="0.25">
      <c r="A119" s="9" t="s">
        <v>333</v>
      </c>
      <c r="B119" s="29" t="s">
        <v>190</v>
      </c>
      <c r="C119" s="9">
        <v>235</v>
      </c>
      <c r="D119" s="9">
        <v>2.5</v>
      </c>
      <c r="E119" s="9">
        <v>1085</v>
      </c>
      <c r="F119" s="9" t="s">
        <v>23</v>
      </c>
      <c r="G119" s="9">
        <f>E119</f>
        <v>1085</v>
      </c>
      <c r="H119" s="9">
        <f t="shared" si="5"/>
        <v>0</v>
      </c>
      <c r="I119" s="10">
        <f t="shared" si="12"/>
        <v>1</v>
      </c>
      <c r="J119" s="17">
        <f t="shared" si="9"/>
        <v>2712.5</v>
      </c>
      <c r="K119" s="16">
        <v>1</v>
      </c>
      <c r="L119" s="17">
        <f t="shared" si="10"/>
        <v>2712.5</v>
      </c>
    </row>
    <row r="120" spans="1:13" x14ac:dyDescent="0.25">
      <c r="A120" s="9" t="s">
        <v>333</v>
      </c>
      <c r="B120" s="29" t="s">
        <v>191</v>
      </c>
      <c r="C120" s="9">
        <v>237</v>
      </c>
      <c r="D120" s="9">
        <v>215.28</v>
      </c>
      <c r="E120" s="9">
        <v>3.7360000000000002</v>
      </c>
      <c r="F120" s="9" t="s">
        <v>10</v>
      </c>
      <c r="G120" s="9">
        <v>0</v>
      </c>
      <c r="H120" s="9">
        <f t="shared" si="5"/>
        <v>3.7360000000000002</v>
      </c>
      <c r="I120" s="10">
        <f t="shared" si="12"/>
        <v>0</v>
      </c>
      <c r="J120" s="17">
        <f t="shared" si="9"/>
        <v>0</v>
      </c>
      <c r="K120" s="16"/>
      <c r="L120" s="17">
        <f t="shared" si="10"/>
        <v>0</v>
      </c>
      <c r="M120" t="s">
        <v>526</v>
      </c>
    </row>
    <row r="121" spans="1:13" x14ac:dyDescent="0.25">
      <c r="A121" s="9" t="s">
        <v>333</v>
      </c>
      <c r="B121" s="29" t="s">
        <v>192</v>
      </c>
      <c r="C121" s="9">
        <v>238</v>
      </c>
      <c r="D121" s="9">
        <v>215.28</v>
      </c>
      <c r="E121" s="9">
        <v>17.504999999999999</v>
      </c>
      <c r="F121" s="9" t="s">
        <v>10</v>
      </c>
      <c r="G121" s="9">
        <v>0</v>
      </c>
      <c r="H121" s="9">
        <f t="shared" si="5"/>
        <v>17.504999999999999</v>
      </c>
      <c r="I121" s="10">
        <f t="shared" si="12"/>
        <v>0</v>
      </c>
      <c r="J121" s="17">
        <f t="shared" si="9"/>
        <v>0</v>
      </c>
      <c r="K121" s="16">
        <v>0.85</v>
      </c>
      <c r="L121" s="17">
        <f t="shared" si="10"/>
        <v>3203.2049400000001</v>
      </c>
      <c r="M121" t="s">
        <v>526</v>
      </c>
    </row>
    <row r="122" spans="1:13" x14ac:dyDescent="0.25">
      <c r="A122" s="9" t="s">
        <v>333</v>
      </c>
      <c r="B122" s="29" t="s">
        <v>193</v>
      </c>
      <c r="C122" s="9">
        <v>239</v>
      </c>
      <c r="D122" s="9">
        <v>215.28</v>
      </c>
      <c r="E122" s="9">
        <v>7.4950000000000001</v>
      </c>
      <c r="F122" s="9" t="s">
        <v>10</v>
      </c>
      <c r="G122" s="9">
        <v>0</v>
      </c>
      <c r="H122" s="9">
        <f t="shared" si="5"/>
        <v>7.4950000000000001</v>
      </c>
      <c r="I122" s="10">
        <f t="shared" si="12"/>
        <v>0</v>
      </c>
      <c r="J122" s="17">
        <f t="shared" si="9"/>
        <v>0</v>
      </c>
      <c r="K122" s="16"/>
      <c r="L122" s="17">
        <f t="shared" si="10"/>
        <v>0</v>
      </c>
      <c r="M122" t="s">
        <v>526</v>
      </c>
    </row>
    <row r="123" spans="1:13" x14ac:dyDescent="0.25">
      <c r="A123" s="9" t="s">
        <v>333</v>
      </c>
      <c r="B123" s="29" t="s">
        <v>194</v>
      </c>
      <c r="C123" s="9">
        <v>240</v>
      </c>
      <c r="D123" s="9">
        <v>215.28</v>
      </c>
      <c r="E123" s="9">
        <v>35.082000000000001</v>
      </c>
      <c r="F123" s="9" t="s">
        <v>10</v>
      </c>
      <c r="G123" s="9">
        <v>0</v>
      </c>
      <c r="H123" s="9">
        <f t="shared" si="5"/>
        <v>35.082000000000001</v>
      </c>
      <c r="I123" s="10">
        <f t="shared" si="12"/>
        <v>0</v>
      </c>
      <c r="J123" s="17">
        <f t="shared" si="9"/>
        <v>0</v>
      </c>
      <c r="K123" s="16">
        <v>0.85</v>
      </c>
      <c r="L123" s="17">
        <f t="shared" si="10"/>
        <v>6419.585016</v>
      </c>
      <c r="M123" t="s">
        <v>526</v>
      </c>
    </row>
    <row r="124" spans="1:13" x14ac:dyDescent="0.25">
      <c r="A124" s="9" t="s">
        <v>18</v>
      </c>
      <c r="B124" s="29" t="s">
        <v>196</v>
      </c>
      <c r="C124" s="9">
        <v>246</v>
      </c>
      <c r="D124" s="9">
        <v>15500</v>
      </c>
      <c r="E124" s="9">
        <v>1</v>
      </c>
      <c r="F124" s="9" t="s">
        <v>12</v>
      </c>
      <c r="G124" s="9">
        <v>0</v>
      </c>
      <c r="H124" s="9">
        <f t="shared" si="5"/>
        <v>1</v>
      </c>
      <c r="I124" s="10">
        <f t="shared" si="12"/>
        <v>0</v>
      </c>
      <c r="J124" s="17">
        <f t="shared" si="7"/>
        <v>0</v>
      </c>
      <c r="K124" s="16"/>
      <c r="L124" s="17">
        <f t="shared" si="8"/>
        <v>0</v>
      </c>
    </row>
    <row r="125" spans="1:13" x14ac:dyDescent="0.25">
      <c r="A125" s="9" t="s">
        <v>18</v>
      </c>
      <c r="B125" s="29" t="s">
        <v>273</v>
      </c>
      <c r="C125" s="9">
        <v>247</v>
      </c>
      <c r="D125" s="9">
        <v>600</v>
      </c>
      <c r="E125" s="9">
        <v>1</v>
      </c>
      <c r="F125" s="9" t="s">
        <v>13</v>
      </c>
      <c r="G125" s="9">
        <v>1</v>
      </c>
      <c r="H125" s="9">
        <f t="shared" si="5"/>
        <v>0</v>
      </c>
      <c r="I125" s="10">
        <f t="shared" ref="I125" si="14">(G125/E125)</f>
        <v>1</v>
      </c>
      <c r="J125" s="18">
        <f t="shared" ref="J125" si="15">D125*E125*I125</f>
        <v>600</v>
      </c>
      <c r="K125" s="10"/>
      <c r="L125" s="18">
        <f t="shared" si="8"/>
        <v>0</v>
      </c>
    </row>
    <row r="126" spans="1:13" x14ac:dyDescent="0.25">
      <c r="A126" s="9" t="s">
        <v>18</v>
      </c>
      <c r="B126" s="29" t="s">
        <v>197</v>
      </c>
      <c r="C126" s="9">
        <v>248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5"/>
        <v>1</v>
      </c>
      <c r="I126" s="10">
        <f t="shared" si="12"/>
        <v>0</v>
      </c>
      <c r="J126" s="17">
        <f t="shared" si="7"/>
        <v>0</v>
      </c>
      <c r="K126" s="16"/>
      <c r="L126" s="17">
        <f t="shared" si="8"/>
        <v>0</v>
      </c>
    </row>
    <row r="127" spans="1:13" x14ac:dyDescent="0.25">
      <c r="A127" s="9" t="s">
        <v>24</v>
      </c>
      <c r="B127" s="29" t="s">
        <v>198</v>
      </c>
      <c r="C127" s="9">
        <v>250</v>
      </c>
      <c r="D127" s="9">
        <v>9000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12"/>
        <v>1</v>
      </c>
      <c r="J127" s="17">
        <f t="shared" si="7"/>
        <v>9000</v>
      </c>
      <c r="K127" s="16"/>
      <c r="L127" s="17">
        <f t="shared" si="8"/>
        <v>0</v>
      </c>
    </row>
    <row r="128" spans="1:13" x14ac:dyDescent="0.25">
      <c r="A128" s="9" t="s">
        <v>24</v>
      </c>
      <c r="B128" s="29" t="s">
        <v>199</v>
      </c>
      <c r="C128" s="9">
        <v>251</v>
      </c>
      <c r="D128" s="9">
        <v>6000</v>
      </c>
      <c r="E128" s="9">
        <v>1</v>
      </c>
      <c r="F128" s="9" t="s">
        <v>12</v>
      </c>
      <c r="G128" s="9">
        <f>E128</f>
        <v>1</v>
      </c>
      <c r="H128" s="9">
        <f t="shared" si="5"/>
        <v>0</v>
      </c>
      <c r="I128" s="10">
        <f t="shared" si="12"/>
        <v>1</v>
      </c>
      <c r="J128" s="17">
        <f t="shared" si="7"/>
        <v>6000</v>
      </c>
      <c r="K128" s="16"/>
      <c r="L128" s="17">
        <f t="shared" si="8"/>
        <v>0</v>
      </c>
    </row>
    <row r="129" spans="1:12" x14ac:dyDescent="0.25">
      <c r="A129" s="9" t="s">
        <v>24</v>
      </c>
      <c r="B129" s="29" t="s">
        <v>200</v>
      </c>
      <c r="C129" s="9">
        <v>253</v>
      </c>
      <c r="D129" s="9">
        <v>500</v>
      </c>
      <c r="E129" s="9">
        <v>1</v>
      </c>
      <c r="F129" s="9" t="s">
        <v>12</v>
      </c>
      <c r="G129" s="9">
        <f>E129</f>
        <v>1</v>
      </c>
      <c r="H129" s="9">
        <f t="shared" si="5"/>
        <v>0</v>
      </c>
      <c r="I129" s="10">
        <f t="shared" si="12"/>
        <v>1</v>
      </c>
      <c r="J129" s="17">
        <f t="shared" si="7"/>
        <v>500</v>
      </c>
      <c r="K129" s="16"/>
      <c r="L129" s="17">
        <f t="shared" si="8"/>
        <v>0</v>
      </c>
    </row>
    <row r="130" spans="1:12" x14ac:dyDescent="0.25">
      <c r="A130" s="9" t="s">
        <v>24</v>
      </c>
      <c r="B130" s="29" t="s">
        <v>25</v>
      </c>
      <c r="C130" s="9">
        <v>254</v>
      </c>
      <c r="D130" s="9">
        <v>4000</v>
      </c>
      <c r="E130" s="9">
        <v>1</v>
      </c>
      <c r="F130" s="9" t="s">
        <v>12</v>
      </c>
      <c r="G130" s="9">
        <f>E130</f>
        <v>1</v>
      </c>
      <c r="H130" s="9">
        <f t="shared" si="5"/>
        <v>0</v>
      </c>
      <c r="I130" s="10">
        <f t="shared" si="12"/>
        <v>1</v>
      </c>
      <c r="J130" s="17">
        <f t="shared" si="7"/>
        <v>4000</v>
      </c>
      <c r="K130" s="16"/>
      <c r="L130" s="17">
        <f t="shared" si="8"/>
        <v>0</v>
      </c>
    </row>
    <row r="131" spans="1:12" x14ac:dyDescent="0.25">
      <c r="A131" s="9" t="s">
        <v>24</v>
      </c>
      <c r="B131" s="29" t="s">
        <v>201</v>
      </c>
      <c r="C131" s="9">
        <v>255</v>
      </c>
      <c r="D131" s="9">
        <v>6000</v>
      </c>
      <c r="E131" s="9">
        <v>1</v>
      </c>
      <c r="F131" s="9" t="s">
        <v>12</v>
      </c>
      <c r="G131" s="9">
        <v>0</v>
      </c>
      <c r="H131" s="9">
        <f t="shared" si="5"/>
        <v>1</v>
      </c>
      <c r="I131" s="10">
        <f t="shared" si="12"/>
        <v>0</v>
      </c>
      <c r="J131" s="17">
        <f t="shared" si="7"/>
        <v>0</v>
      </c>
      <c r="K131" s="16"/>
      <c r="L131" s="17">
        <f t="shared" si="8"/>
        <v>0</v>
      </c>
    </row>
    <row r="132" spans="1:12" x14ac:dyDescent="0.25">
      <c r="A132" s="9" t="s">
        <v>24</v>
      </c>
      <c r="B132" s="29" t="s">
        <v>202</v>
      </c>
      <c r="C132" s="9">
        <v>257</v>
      </c>
      <c r="D132" s="9">
        <v>1800</v>
      </c>
      <c r="E132" s="9">
        <v>1</v>
      </c>
      <c r="F132" s="9" t="s">
        <v>12</v>
      </c>
      <c r="G132" s="9">
        <v>1</v>
      </c>
      <c r="H132" s="9">
        <f t="shared" si="5"/>
        <v>0</v>
      </c>
      <c r="I132" s="10">
        <f t="shared" si="12"/>
        <v>1</v>
      </c>
      <c r="J132" s="17">
        <f t="shared" si="7"/>
        <v>1800</v>
      </c>
      <c r="K132" s="16"/>
      <c r="L132" s="17">
        <f t="shared" si="8"/>
        <v>0</v>
      </c>
    </row>
    <row r="133" spans="1:12" x14ac:dyDescent="0.25">
      <c r="A133" s="9" t="s">
        <v>24</v>
      </c>
      <c r="B133" s="29" t="s">
        <v>203</v>
      </c>
      <c r="C133" s="9">
        <v>258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si="5"/>
        <v>1</v>
      </c>
      <c r="I133" s="10">
        <f t="shared" si="12"/>
        <v>0</v>
      </c>
      <c r="J133" s="17">
        <f t="shared" si="7"/>
        <v>0</v>
      </c>
      <c r="K133" s="16"/>
      <c r="L133" s="17">
        <f t="shared" si="8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5"/>
        <v>0</v>
      </c>
      <c r="I134" s="10">
        <f t="shared" si="12"/>
        <v>1</v>
      </c>
      <c r="J134" s="17">
        <f t="shared" si="7"/>
        <v>12000</v>
      </c>
      <c r="K134" s="16"/>
      <c r="L134" s="17">
        <f t="shared" si="8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12"/>
        <v>0</v>
      </c>
      <c r="J135" s="17">
        <f t="shared" si="7"/>
        <v>0</v>
      </c>
      <c r="K135" s="16">
        <v>1</v>
      </c>
      <c r="L135" s="17">
        <f t="shared" si="8"/>
        <v>350</v>
      </c>
    </row>
    <row r="136" spans="1:12" x14ac:dyDescent="0.25">
      <c r="A136" s="9" t="s">
        <v>30</v>
      </c>
      <c r="B136" s="29" t="s">
        <v>214</v>
      </c>
      <c r="C136" s="9">
        <v>277</v>
      </c>
      <c r="D136" s="9">
        <v>34</v>
      </c>
      <c r="E136" s="9">
        <v>76.528999999999996</v>
      </c>
      <c r="F136" s="9" t="s">
        <v>31</v>
      </c>
      <c r="G136" s="9">
        <v>0</v>
      </c>
      <c r="H136" s="9">
        <f t="shared" si="5"/>
        <v>76.528999999999996</v>
      </c>
      <c r="I136" s="10">
        <f t="shared" si="12"/>
        <v>0</v>
      </c>
      <c r="J136" s="17">
        <f t="shared" si="7"/>
        <v>0</v>
      </c>
      <c r="K136" s="16">
        <v>1</v>
      </c>
      <c r="L136" s="17">
        <f t="shared" si="8"/>
        <v>2601.9859999999999</v>
      </c>
    </row>
    <row r="137" spans="1:12" x14ac:dyDescent="0.25">
      <c r="A137" s="9" t="s">
        <v>30</v>
      </c>
      <c r="B137" s="29" t="s">
        <v>215</v>
      </c>
      <c r="C137" s="9">
        <v>278</v>
      </c>
      <c r="D137" s="9">
        <v>77</v>
      </c>
      <c r="E137" s="9">
        <v>29.302600000000002</v>
      </c>
      <c r="F137" s="9" t="s">
        <v>31</v>
      </c>
      <c r="G137" s="9">
        <v>29.3</v>
      </c>
      <c r="H137" s="9">
        <f t="shared" si="5"/>
        <v>2.6000000000010459E-3</v>
      </c>
      <c r="I137" s="10">
        <f t="shared" si="12"/>
        <v>0.99991127067222696</v>
      </c>
      <c r="J137" s="17">
        <f t="shared" si="7"/>
        <v>2256.1</v>
      </c>
      <c r="K137" s="16"/>
      <c r="L137" s="17">
        <f t="shared" si="8"/>
        <v>0</v>
      </c>
    </row>
    <row r="138" spans="1:12" x14ac:dyDescent="0.25">
      <c r="A138" s="9" t="s">
        <v>30</v>
      </c>
      <c r="B138" s="29" t="s">
        <v>216</v>
      </c>
      <c r="C138" s="9">
        <v>279</v>
      </c>
      <c r="D138" s="9">
        <v>23</v>
      </c>
      <c r="E138" s="9">
        <v>66</v>
      </c>
      <c r="F138" s="9" t="s">
        <v>23</v>
      </c>
      <c r="G138" s="9">
        <v>0</v>
      </c>
      <c r="H138" s="9">
        <f t="shared" si="5"/>
        <v>66</v>
      </c>
      <c r="I138" s="10">
        <f t="shared" si="12"/>
        <v>0</v>
      </c>
      <c r="J138" s="17">
        <f t="shared" si="7"/>
        <v>0</v>
      </c>
      <c r="K138" s="16">
        <v>1</v>
      </c>
      <c r="L138" s="17">
        <f t="shared" si="8"/>
        <v>1518</v>
      </c>
    </row>
    <row r="139" spans="1:12" x14ac:dyDescent="0.25">
      <c r="A139" s="9" t="s">
        <v>30</v>
      </c>
      <c r="B139" s="29" t="s">
        <v>217</v>
      </c>
      <c r="C139" s="9">
        <v>280</v>
      </c>
      <c r="D139" s="9">
        <v>151</v>
      </c>
      <c r="E139" s="9">
        <v>17.375499999999999</v>
      </c>
      <c r="F139" s="9" t="s">
        <v>31</v>
      </c>
      <c r="G139" s="9">
        <v>0</v>
      </c>
      <c r="H139" s="9">
        <f t="shared" si="5"/>
        <v>17.375499999999999</v>
      </c>
      <c r="I139" s="10">
        <f t="shared" si="12"/>
        <v>0</v>
      </c>
      <c r="J139" s="17">
        <f t="shared" si="7"/>
        <v>0</v>
      </c>
      <c r="K139" s="16">
        <v>1</v>
      </c>
      <c r="L139" s="17">
        <f t="shared" si="8"/>
        <v>2623.7004999999999</v>
      </c>
    </row>
    <row r="140" spans="1:12" x14ac:dyDescent="0.25">
      <c r="A140" s="9" t="s">
        <v>21</v>
      </c>
      <c r="B140" s="29" t="s">
        <v>219</v>
      </c>
      <c r="C140" s="9">
        <v>283</v>
      </c>
      <c r="D140" s="9">
        <v>400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12"/>
        <v>0</v>
      </c>
      <c r="J140" s="17">
        <f t="shared" si="7"/>
        <v>0</v>
      </c>
      <c r="K140" s="16"/>
      <c r="L140" s="17">
        <f t="shared" si="8"/>
        <v>0</v>
      </c>
    </row>
    <row r="141" spans="1:12" x14ac:dyDescent="0.25">
      <c r="A141" s="9" t="s">
        <v>36</v>
      </c>
      <c r="B141" s="29" t="s">
        <v>235</v>
      </c>
      <c r="C141" s="9">
        <v>316</v>
      </c>
      <c r="D141" s="9">
        <v>4000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12"/>
        <v>1</v>
      </c>
      <c r="J141" s="17">
        <f t="shared" si="7"/>
        <v>4000</v>
      </c>
      <c r="K141" s="16"/>
      <c r="L141" s="17">
        <f t="shared" si="8"/>
        <v>0</v>
      </c>
    </row>
    <row r="142" spans="1:12" x14ac:dyDescent="0.25">
      <c r="A142" s="9" t="s">
        <v>24</v>
      </c>
      <c r="B142" s="29" t="s">
        <v>224</v>
      </c>
      <c r="C142" s="9">
        <v>401</v>
      </c>
      <c r="D142" s="9">
        <v>1000</v>
      </c>
      <c r="E142" s="9">
        <v>1</v>
      </c>
      <c r="F142" s="9" t="s">
        <v>12</v>
      </c>
      <c r="G142" s="9">
        <v>1</v>
      </c>
      <c r="H142" s="9">
        <f t="shared" si="5"/>
        <v>0</v>
      </c>
      <c r="I142" s="10">
        <f t="shared" si="12"/>
        <v>1</v>
      </c>
      <c r="J142" s="17">
        <f t="shared" si="7"/>
        <v>1000</v>
      </c>
      <c r="K142" s="16"/>
      <c r="L142" s="17">
        <f t="shared" si="8"/>
        <v>0</v>
      </c>
    </row>
    <row r="143" spans="1:12" x14ac:dyDescent="0.25">
      <c r="A143" s="9" t="s">
        <v>24</v>
      </c>
      <c r="B143" s="29" t="s">
        <v>225</v>
      </c>
      <c r="C143" s="9">
        <v>402</v>
      </c>
      <c r="D143" s="9">
        <v>2000</v>
      </c>
      <c r="E143" s="9">
        <v>1</v>
      </c>
      <c r="F143" s="9" t="s">
        <v>12</v>
      </c>
      <c r="G143" s="9">
        <v>1</v>
      </c>
      <c r="H143" s="9">
        <f t="shared" si="5"/>
        <v>0</v>
      </c>
      <c r="I143" s="10">
        <f t="shared" si="12"/>
        <v>1</v>
      </c>
      <c r="J143" s="17">
        <f t="shared" si="7"/>
        <v>2000</v>
      </c>
      <c r="K143" s="16"/>
      <c r="L143" s="17">
        <f t="shared" si="8"/>
        <v>0</v>
      </c>
    </row>
    <row r="144" spans="1:12" x14ac:dyDescent="0.25">
      <c r="A144" s="9" t="s">
        <v>24</v>
      </c>
      <c r="B144" s="29" t="s">
        <v>226</v>
      </c>
      <c r="C144" s="9">
        <v>403</v>
      </c>
      <c r="D144" s="9">
        <v>2000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12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24</v>
      </c>
      <c r="B145" s="29" t="s">
        <v>227</v>
      </c>
      <c r="C145" s="9">
        <v>404</v>
      </c>
      <c r="D145" s="9">
        <v>1000</v>
      </c>
      <c r="E145" s="9">
        <v>1</v>
      </c>
      <c r="F145" s="9" t="s">
        <v>12</v>
      </c>
      <c r="G145" s="9">
        <v>0</v>
      </c>
      <c r="H145" s="9">
        <f t="shared" si="5"/>
        <v>1</v>
      </c>
      <c r="I145" s="10">
        <f t="shared" si="12"/>
        <v>0</v>
      </c>
      <c r="J145" s="17">
        <f t="shared" si="7"/>
        <v>0</v>
      </c>
      <c r="K145" s="16"/>
      <c r="L145" s="17">
        <f t="shared" si="8"/>
        <v>0</v>
      </c>
    </row>
    <row r="146" spans="1:12" x14ac:dyDescent="0.25">
      <c r="A146" s="9" t="s">
        <v>24</v>
      </c>
      <c r="B146" s="29" t="s">
        <v>228</v>
      </c>
      <c r="C146" s="9">
        <v>405</v>
      </c>
      <c r="D146" s="9">
        <v>3000</v>
      </c>
      <c r="E146" s="9">
        <v>1</v>
      </c>
      <c r="F146" s="9" t="s">
        <v>12</v>
      </c>
      <c r="G146" s="9">
        <v>1</v>
      </c>
      <c r="H146" s="9">
        <f t="shared" si="5"/>
        <v>0</v>
      </c>
      <c r="I146" s="10">
        <f t="shared" si="12"/>
        <v>1</v>
      </c>
      <c r="J146" s="17">
        <f t="shared" si="7"/>
        <v>3000</v>
      </c>
      <c r="K146" s="16"/>
      <c r="L146" s="17">
        <f t="shared" si="8"/>
        <v>0</v>
      </c>
    </row>
    <row r="147" spans="1:12" x14ac:dyDescent="0.25">
      <c r="A147" s="9" t="s">
        <v>18</v>
      </c>
      <c r="B147" s="29" t="s">
        <v>229</v>
      </c>
      <c r="C147" s="9">
        <v>406</v>
      </c>
      <c r="D147" s="9">
        <v>3745.5</v>
      </c>
      <c r="E147" s="9">
        <v>1</v>
      </c>
      <c r="F147" s="9" t="s">
        <v>12</v>
      </c>
      <c r="G147" s="9">
        <v>0.5</v>
      </c>
      <c r="H147" s="9">
        <f t="shared" ref="H147:H170" si="16">E147-G147</f>
        <v>0.5</v>
      </c>
      <c r="I147" s="10">
        <f t="shared" si="12"/>
        <v>0.5</v>
      </c>
      <c r="J147" s="17">
        <f t="shared" si="7"/>
        <v>1872.75</v>
      </c>
      <c r="K147" s="16"/>
      <c r="L147" s="17">
        <f t="shared" si="8"/>
        <v>0</v>
      </c>
    </row>
    <row r="148" spans="1:12" x14ac:dyDescent="0.25">
      <c r="A148" s="9" t="s">
        <v>24</v>
      </c>
      <c r="B148" s="29" t="s">
        <v>236</v>
      </c>
      <c r="C148" s="9">
        <v>408</v>
      </c>
      <c r="D148" s="9">
        <v>1000</v>
      </c>
      <c r="E148" s="9">
        <v>2</v>
      </c>
      <c r="F148" s="9" t="s">
        <v>13</v>
      </c>
      <c r="G148" s="9">
        <v>2</v>
      </c>
      <c r="H148" s="9">
        <f t="shared" si="16"/>
        <v>0</v>
      </c>
      <c r="I148" s="10">
        <f t="shared" si="12"/>
        <v>1</v>
      </c>
      <c r="J148" s="17">
        <f t="shared" si="7"/>
        <v>2000</v>
      </c>
      <c r="K148" s="16"/>
      <c r="L148" s="17">
        <f t="shared" si="8"/>
        <v>0</v>
      </c>
    </row>
    <row r="149" spans="1:12" x14ac:dyDescent="0.25">
      <c r="A149" s="9" t="s">
        <v>21</v>
      </c>
      <c r="B149" s="29" t="s">
        <v>258</v>
      </c>
      <c r="C149" s="9">
        <v>415</v>
      </c>
      <c r="D149" s="9">
        <v>48.438000000000002</v>
      </c>
      <c r="E149" s="9">
        <v>89.525999999999996</v>
      </c>
      <c r="F149" s="9" t="s">
        <v>10</v>
      </c>
      <c r="G149" s="9">
        <f>E149</f>
        <v>89.525999999999996</v>
      </c>
      <c r="H149" s="9">
        <f t="shared" si="16"/>
        <v>0</v>
      </c>
      <c r="I149" s="10">
        <f t="shared" si="12"/>
        <v>1</v>
      </c>
      <c r="J149" s="17">
        <f t="shared" si="7"/>
        <v>4336.4603880000004</v>
      </c>
      <c r="K149" s="16"/>
      <c r="L149" s="17">
        <f t="shared" si="8"/>
        <v>0</v>
      </c>
    </row>
    <row r="150" spans="1:12" x14ac:dyDescent="0.25">
      <c r="A150" s="9" t="s">
        <v>21</v>
      </c>
      <c r="B150" s="29" t="s">
        <v>259</v>
      </c>
      <c r="C150" s="9">
        <v>416</v>
      </c>
      <c r="D150" s="9">
        <v>16.149999999999999</v>
      </c>
      <c r="E150" s="9">
        <v>89.525999999999996</v>
      </c>
      <c r="F150" s="9" t="s">
        <v>10</v>
      </c>
      <c r="G150" s="9">
        <f>E150</f>
        <v>89.525999999999996</v>
      </c>
      <c r="H150" s="9">
        <f t="shared" si="16"/>
        <v>0</v>
      </c>
      <c r="I150" s="10">
        <f t="shared" si="12"/>
        <v>1</v>
      </c>
      <c r="J150" s="17">
        <f t="shared" si="7"/>
        <v>1445.8448999999998</v>
      </c>
      <c r="K150" s="16"/>
      <c r="L150" s="17">
        <f t="shared" si="8"/>
        <v>0</v>
      </c>
    </row>
    <row r="151" spans="1:12" x14ac:dyDescent="0.25">
      <c r="A151" s="9" t="s">
        <v>21</v>
      </c>
      <c r="B151" s="29" t="s">
        <v>260</v>
      </c>
      <c r="C151" s="9">
        <v>417</v>
      </c>
      <c r="D151" s="9">
        <v>26.91</v>
      </c>
      <c r="E151" s="9">
        <v>89.525999999999996</v>
      </c>
      <c r="F151" s="9" t="s">
        <v>10</v>
      </c>
      <c r="G151" s="9">
        <v>0</v>
      </c>
      <c r="H151" s="9">
        <f t="shared" si="16"/>
        <v>89.525999999999996</v>
      </c>
      <c r="I151" s="10">
        <f t="shared" si="12"/>
        <v>0</v>
      </c>
      <c r="J151" s="17">
        <f t="shared" si="7"/>
        <v>0</v>
      </c>
      <c r="K151" s="16"/>
      <c r="L151" s="17">
        <f t="shared" si="8"/>
        <v>0</v>
      </c>
    </row>
    <row r="152" spans="1:12" x14ac:dyDescent="0.25">
      <c r="A152" s="9" t="s">
        <v>21</v>
      </c>
      <c r="B152" s="29" t="s">
        <v>261</v>
      </c>
      <c r="C152" s="9">
        <v>418</v>
      </c>
      <c r="D152" s="9">
        <v>16.149999999999999</v>
      </c>
      <c r="E152" s="9">
        <v>14.102</v>
      </c>
      <c r="F152" s="9" t="s">
        <v>10</v>
      </c>
      <c r="G152" s="9">
        <f>E152</f>
        <v>14.102</v>
      </c>
      <c r="H152" s="9">
        <f t="shared" si="16"/>
        <v>0</v>
      </c>
      <c r="I152" s="10">
        <f t="shared" si="12"/>
        <v>1</v>
      </c>
      <c r="J152" s="17">
        <f t="shared" si="7"/>
        <v>227.7473</v>
      </c>
      <c r="K152" s="16"/>
      <c r="L152" s="17">
        <f t="shared" si="8"/>
        <v>0</v>
      </c>
    </row>
    <row r="153" spans="1:12" x14ac:dyDescent="0.25">
      <c r="A153" s="9" t="s">
        <v>21</v>
      </c>
      <c r="B153" s="29" t="s">
        <v>262</v>
      </c>
      <c r="C153" s="9">
        <v>419</v>
      </c>
      <c r="D153" s="9">
        <v>32.292000000000002</v>
      </c>
      <c r="E153" s="9">
        <v>14.102</v>
      </c>
      <c r="F153" s="9" t="s">
        <v>10</v>
      </c>
      <c r="G153" s="9">
        <v>0</v>
      </c>
      <c r="H153" s="9">
        <f t="shared" si="16"/>
        <v>14.102</v>
      </c>
      <c r="I153" s="10">
        <f t="shared" si="12"/>
        <v>0</v>
      </c>
      <c r="J153" s="17">
        <f t="shared" si="7"/>
        <v>0</v>
      </c>
      <c r="K153" s="16"/>
      <c r="L153" s="17">
        <f t="shared" si="8"/>
        <v>0</v>
      </c>
    </row>
    <row r="154" spans="1:12" x14ac:dyDescent="0.25">
      <c r="A154" s="9" t="s">
        <v>24</v>
      </c>
      <c r="B154" s="29" t="s">
        <v>291</v>
      </c>
      <c r="C154" s="9">
        <v>425</v>
      </c>
      <c r="D154" s="9">
        <v>3000</v>
      </c>
      <c r="E154" s="9">
        <v>1</v>
      </c>
      <c r="F154" s="9" t="s">
        <v>13</v>
      </c>
      <c r="G154" s="9">
        <v>1</v>
      </c>
      <c r="H154" s="9">
        <f t="shared" si="16"/>
        <v>0</v>
      </c>
      <c r="I154" s="10">
        <f t="shared" si="12"/>
        <v>1</v>
      </c>
      <c r="J154" s="17">
        <f t="shared" si="7"/>
        <v>3000</v>
      </c>
      <c r="K154" s="16"/>
      <c r="L154" s="17">
        <f t="shared" si="8"/>
        <v>0</v>
      </c>
    </row>
    <row r="155" spans="1:12" x14ac:dyDescent="0.25">
      <c r="A155" s="9" t="s">
        <v>333</v>
      </c>
      <c r="B155" s="29" t="s">
        <v>339</v>
      </c>
      <c r="C155" s="9">
        <v>436</v>
      </c>
      <c r="D155" s="9">
        <v>1125.5350000000001</v>
      </c>
      <c r="E155" s="9">
        <v>3.8029999999999999</v>
      </c>
      <c r="F155" s="9" t="s">
        <v>10</v>
      </c>
      <c r="G155" s="9">
        <v>0</v>
      </c>
      <c r="H155" s="9">
        <f t="shared" si="16"/>
        <v>3.8029999999999999</v>
      </c>
      <c r="I155" s="10">
        <f t="shared" si="12"/>
        <v>0</v>
      </c>
      <c r="J155" s="17">
        <f t="shared" si="7"/>
        <v>0</v>
      </c>
      <c r="K155" s="16"/>
      <c r="L155" s="17">
        <f t="shared" si="8"/>
        <v>0</v>
      </c>
    </row>
    <row r="156" spans="1:12" x14ac:dyDescent="0.25">
      <c r="A156" s="9" t="s">
        <v>333</v>
      </c>
      <c r="B156" s="29" t="s">
        <v>340</v>
      </c>
      <c r="C156" s="9">
        <v>442</v>
      </c>
      <c r="D156" s="9">
        <v>243.45</v>
      </c>
      <c r="E156" s="9">
        <v>17.611000000000001</v>
      </c>
      <c r="F156" s="9" t="s">
        <v>10</v>
      </c>
      <c r="G156" s="9">
        <v>0</v>
      </c>
      <c r="H156" s="9">
        <f t="shared" si="16"/>
        <v>17.611000000000001</v>
      </c>
      <c r="I156" s="10">
        <f t="shared" si="12"/>
        <v>0</v>
      </c>
      <c r="J156" s="17">
        <f t="shared" si="7"/>
        <v>0</v>
      </c>
      <c r="K156" s="16">
        <v>0.9</v>
      </c>
      <c r="L156" s="17">
        <f t="shared" si="8"/>
        <v>3858.6581549999996</v>
      </c>
    </row>
    <row r="157" spans="1:12" x14ac:dyDescent="0.25">
      <c r="A157" s="9" t="s">
        <v>333</v>
      </c>
      <c r="B157" s="29" t="s">
        <v>527</v>
      </c>
      <c r="C157" s="9"/>
      <c r="D157" s="9">
        <f>20*10.764</f>
        <v>215.27999999999997</v>
      </c>
      <c r="E157" s="9">
        <v>21.88</v>
      </c>
      <c r="F157" s="9" t="s">
        <v>10</v>
      </c>
      <c r="G157" s="9">
        <v>0</v>
      </c>
      <c r="H157" s="9">
        <f t="shared" si="16"/>
        <v>21.88</v>
      </c>
      <c r="I157" s="10">
        <f t="shared" si="12"/>
        <v>0</v>
      </c>
      <c r="J157" s="17">
        <f t="shared" si="7"/>
        <v>0</v>
      </c>
      <c r="K157" s="16">
        <v>0.75</v>
      </c>
      <c r="L157" s="17">
        <f t="shared" si="8"/>
        <v>3532.7447999999995</v>
      </c>
    </row>
    <row r="158" spans="1:12" x14ac:dyDescent="0.25">
      <c r="A158" s="9" t="s">
        <v>29</v>
      </c>
      <c r="B158" s="29" t="s">
        <v>344</v>
      </c>
      <c r="C158" s="9">
        <v>493</v>
      </c>
      <c r="D158" s="9">
        <v>225</v>
      </c>
      <c r="E158" s="9">
        <v>4.3490000000000002</v>
      </c>
      <c r="F158" s="9" t="s">
        <v>14</v>
      </c>
      <c r="G158" s="9">
        <v>4.3499999999999996</v>
      </c>
      <c r="H158" s="9">
        <f t="shared" si="16"/>
        <v>-9.9999999999944578E-4</v>
      </c>
      <c r="I158" s="10">
        <f t="shared" si="12"/>
        <v>1.0002299379167623</v>
      </c>
      <c r="J158" s="17">
        <f t="shared" si="7"/>
        <v>978.74999999999989</v>
      </c>
      <c r="K158" s="16"/>
      <c r="L158" s="17">
        <f t="shared" si="8"/>
        <v>0</v>
      </c>
    </row>
    <row r="159" spans="1:12" x14ac:dyDescent="0.25">
      <c r="A159" s="9" t="s">
        <v>29</v>
      </c>
      <c r="B159" s="29" t="s">
        <v>345</v>
      </c>
      <c r="C159" s="9">
        <v>494</v>
      </c>
      <c r="D159" s="9">
        <v>2000</v>
      </c>
      <c r="E159" s="9">
        <v>1.6</v>
      </c>
      <c r="F159" s="9" t="s">
        <v>14</v>
      </c>
      <c r="G159" s="9">
        <v>1.6</v>
      </c>
      <c r="H159" s="9">
        <f t="shared" si="16"/>
        <v>0</v>
      </c>
      <c r="I159" s="10">
        <f t="shared" si="12"/>
        <v>1</v>
      </c>
      <c r="J159" s="17">
        <f t="shared" si="7"/>
        <v>3200</v>
      </c>
      <c r="K159" s="16"/>
      <c r="L159" s="17">
        <f t="shared" si="8"/>
        <v>0</v>
      </c>
    </row>
    <row r="160" spans="1:12" x14ac:dyDescent="0.25">
      <c r="A160" s="9" t="s">
        <v>29</v>
      </c>
      <c r="B160" s="29" t="s">
        <v>346</v>
      </c>
      <c r="C160" s="9">
        <v>495</v>
      </c>
      <c r="D160" s="9">
        <v>50</v>
      </c>
      <c r="E160" s="9">
        <v>5</v>
      </c>
      <c r="F160" s="9" t="s">
        <v>13</v>
      </c>
      <c r="G160" s="9">
        <v>5</v>
      </c>
      <c r="H160" s="9">
        <f t="shared" si="16"/>
        <v>0</v>
      </c>
      <c r="I160" s="10">
        <f t="shared" si="12"/>
        <v>1</v>
      </c>
      <c r="J160" s="17">
        <f t="shared" si="7"/>
        <v>250</v>
      </c>
      <c r="K160" s="16"/>
      <c r="L160" s="17">
        <f t="shared" si="8"/>
        <v>0</v>
      </c>
    </row>
    <row r="161" spans="1:12" x14ac:dyDescent="0.25">
      <c r="A161" s="9" t="s">
        <v>66</v>
      </c>
      <c r="B161" s="29" t="s">
        <v>360</v>
      </c>
      <c r="C161" s="9">
        <v>496</v>
      </c>
      <c r="D161" s="9">
        <v>322.92</v>
      </c>
      <c r="E161" s="9">
        <v>41.887</v>
      </c>
      <c r="F161" s="9" t="s">
        <v>10</v>
      </c>
      <c r="G161" s="9">
        <v>41.89</v>
      </c>
      <c r="H161" s="9">
        <f t="shared" si="16"/>
        <v>-3.0000000000001137E-3</v>
      </c>
      <c r="I161" s="10">
        <f t="shared" si="12"/>
        <v>1.0000716212667415</v>
      </c>
      <c r="J161" s="17">
        <f t="shared" si="7"/>
        <v>13527.1188</v>
      </c>
      <c r="K161" s="16"/>
      <c r="L161" s="17">
        <f t="shared" si="8"/>
        <v>0</v>
      </c>
    </row>
    <row r="162" spans="1:12" x14ac:dyDescent="0.25">
      <c r="A162" s="9" t="s">
        <v>66</v>
      </c>
      <c r="B162" s="29" t="s">
        <v>361</v>
      </c>
      <c r="C162" s="9">
        <v>497</v>
      </c>
      <c r="D162" s="9">
        <v>322.92</v>
      </c>
      <c r="E162" s="9">
        <v>3.62</v>
      </c>
      <c r="F162" s="9" t="s">
        <v>10</v>
      </c>
      <c r="G162" s="9">
        <v>3.62</v>
      </c>
      <c r="H162" s="9">
        <f t="shared" si="16"/>
        <v>0</v>
      </c>
      <c r="I162" s="10">
        <f t="shared" si="12"/>
        <v>1</v>
      </c>
      <c r="J162" s="17">
        <f t="shared" si="7"/>
        <v>1168.9704000000002</v>
      </c>
      <c r="K162" s="16"/>
      <c r="L162" s="17">
        <f t="shared" si="8"/>
        <v>0</v>
      </c>
    </row>
    <row r="163" spans="1:12" x14ac:dyDescent="0.25">
      <c r="A163" s="9" t="s">
        <v>66</v>
      </c>
      <c r="B163" s="29" t="s">
        <v>362</v>
      </c>
      <c r="C163" s="9">
        <v>498</v>
      </c>
      <c r="D163" s="9">
        <v>322.92</v>
      </c>
      <c r="E163" s="9">
        <v>16.5</v>
      </c>
      <c r="F163" s="9" t="s">
        <v>10</v>
      </c>
      <c r="G163" s="9">
        <v>16.5</v>
      </c>
      <c r="H163" s="9">
        <f t="shared" si="16"/>
        <v>0</v>
      </c>
      <c r="I163" s="10">
        <f t="shared" si="12"/>
        <v>1</v>
      </c>
      <c r="J163" s="17">
        <f t="shared" si="7"/>
        <v>5328.18</v>
      </c>
      <c r="K163" s="16"/>
      <c r="L163" s="17">
        <f t="shared" si="8"/>
        <v>0</v>
      </c>
    </row>
    <row r="164" spans="1:12" x14ac:dyDescent="0.25">
      <c r="A164" s="9" t="s">
        <v>17</v>
      </c>
      <c r="B164" s="29" t="s">
        <v>363</v>
      </c>
      <c r="C164" s="9">
        <v>499</v>
      </c>
      <c r="D164" s="9">
        <v>139.93199999999999</v>
      </c>
      <c r="E164" s="9">
        <v>21.306000000000001</v>
      </c>
      <c r="F164" s="9" t="s">
        <v>10</v>
      </c>
      <c r="G164" s="9">
        <f>E164</f>
        <v>21.306000000000001</v>
      </c>
      <c r="H164" s="9">
        <f t="shared" si="16"/>
        <v>0</v>
      </c>
      <c r="I164" s="10">
        <f t="shared" si="12"/>
        <v>1</v>
      </c>
      <c r="J164" s="17">
        <f t="shared" si="7"/>
        <v>2981.391192</v>
      </c>
      <c r="K164" s="16"/>
      <c r="L164" s="17">
        <f t="shared" si="8"/>
        <v>0</v>
      </c>
    </row>
    <row r="165" spans="1:12" x14ac:dyDescent="0.25">
      <c r="A165" s="9" t="s">
        <v>17</v>
      </c>
      <c r="B165" s="29" t="s">
        <v>364</v>
      </c>
      <c r="C165" s="9">
        <v>500</v>
      </c>
      <c r="D165" s="9">
        <v>139.93199999999999</v>
      </c>
      <c r="E165" s="9">
        <v>64.584999999999994</v>
      </c>
      <c r="F165" s="9" t="s">
        <v>10</v>
      </c>
      <c r="G165" s="9">
        <f>E165</f>
        <v>64.584999999999994</v>
      </c>
      <c r="H165" s="9">
        <f t="shared" si="16"/>
        <v>0</v>
      </c>
      <c r="I165" s="10">
        <f t="shared" si="12"/>
        <v>1</v>
      </c>
      <c r="J165" s="17">
        <f t="shared" si="7"/>
        <v>9037.5082199999979</v>
      </c>
      <c r="K165" s="16"/>
      <c r="L165" s="17">
        <f t="shared" si="8"/>
        <v>0</v>
      </c>
    </row>
    <row r="166" spans="1:12" x14ac:dyDescent="0.25">
      <c r="A166" s="9" t="s">
        <v>17</v>
      </c>
      <c r="B166" s="29" t="s">
        <v>365</v>
      </c>
      <c r="C166" s="9">
        <v>501</v>
      </c>
      <c r="D166" s="9">
        <v>193.75200000000001</v>
      </c>
      <c r="E166" s="9">
        <v>64.438000000000002</v>
      </c>
      <c r="F166" s="9" t="s">
        <v>10</v>
      </c>
      <c r="G166" s="9">
        <f>E166</f>
        <v>64.438000000000002</v>
      </c>
      <c r="H166" s="9">
        <f t="shared" si="16"/>
        <v>0</v>
      </c>
      <c r="I166" s="10">
        <f t="shared" si="12"/>
        <v>1</v>
      </c>
      <c r="J166" s="17">
        <f t="shared" si="7"/>
        <v>12484.991376000002</v>
      </c>
      <c r="K166" s="16"/>
      <c r="L166" s="17">
        <f t="shared" si="8"/>
        <v>0</v>
      </c>
    </row>
    <row r="167" spans="1:12" x14ac:dyDescent="0.25">
      <c r="A167" s="9" t="s">
        <v>9</v>
      </c>
      <c r="B167" s="29" t="s">
        <v>347</v>
      </c>
      <c r="C167" s="9">
        <v>510</v>
      </c>
      <c r="D167" s="9">
        <v>7500</v>
      </c>
      <c r="E167" s="9">
        <v>0.35613099999999998</v>
      </c>
      <c r="F167" s="9" t="s">
        <v>16</v>
      </c>
      <c r="G167" s="9">
        <v>0.36</v>
      </c>
      <c r="H167" s="9">
        <f t="shared" si="16"/>
        <v>-3.8690000000000113E-3</v>
      </c>
      <c r="I167" s="10">
        <f t="shared" si="12"/>
        <v>1.0108639798276478</v>
      </c>
      <c r="J167" s="17">
        <f t="shared" si="7"/>
        <v>2700</v>
      </c>
      <c r="K167" s="16"/>
      <c r="L167" s="17">
        <f t="shared" si="8"/>
        <v>0</v>
      </c>
    </row>
    <row r="168" spans="1:12" x14ac:dyDescent="0.25">
      <c r="A168" s="9" t="s">
        <v>9</v>
      </c>
      <c r="B168" s="29" t="s">
        <v>348</v>
      </c>
      <c r="C168" s="9">
        <v>511</v>
      </c>
      <c r="D168" s="9">
        <v>7500</v>
      </c>
      <c r="E168" s="9">
        <v>0.26878200000000002</v>
      </c>
      <c r="F168" s="9" t="s">
        <v>16</v>
      </c>
      <c r="G168" s="9">
        <v>0.27</v>
      </c>
      <c r="H168" s="9">
        <f t="shared" si="16"/>
        <v>-1.2179999999999969E-3</v>
      </c>
      <c r="I168" s="10">
        <f t="shared" si="12"/>
        <v>1.0045315534522401</v>
      </c>
      <c r="J168" s="17">
        <f t="shared" si="7"/>
        <v>2025.0000000000002</v>
      </c>
      <c r="K168" s="16"/>
      <c r="L168" s="17">
        <f t="shared" si="8"/>
        <v>0</v>
      </c>
    </row>
    <row r="169" spans="1:12" x14ac:dyDescent="0.25">
      <c r="A169" s="9" t="s">
        <v>17</v>
      </c>
      <c r="B169" s="29" t="s">
        <v>329</v>
      </c>
      <c r="C169" s="9">
        <v>545</v>
      </c>
      <c r="D169" s="9">
        <v>193.75200000000001</v>
      </c>
      <c r="E169" s="9">
        <v>52.216000000000001</v>
      </c>
      <c r="F169" s="9" t="s">
        <v>10</v>
      </c>
      <c r="G169" s="9">
        <f>E169</f>
        <v>52.216000000000001</v>
      </c>
      <c r="H169" s="9">
        <f t="shared" si="16"/>
        <v>0</v>
      </c>
      <c r="I169" s="10">
        <f t="shared" si="12"/>
        <v>1</v>
      </c>
      <c r="J169" s="17">
        <f t="shared" si="7"/>
        <v>10116.954432</v>
      </c>
      <c r="K169" s="16"/>
      <c r="L169" s="17">
        <f t="shared" si="8"/>
        <v>0</v>
      </c>
    </row>
    <row r="170" spans="1:12" x14ac:dyDescent="0.25">
      <c r="A170" s="9" t="s">
        <v>17</v>
      </c>
      <c r="B170" s="29" t="s">
        <v>367</v>
      </c>
      <c r="C170" s="9">
        <v>546</v>
      </c>
      <c r="D170" s="9">
        <v>10.76</v>
      </c>
      <c r="E170" s="9">
        <v>53.500999999999998</v>
      </c>
      <c r="F170" s="9" t="s">
        <v>10</v>
      </c>
      <c r="G170" s="9">
        <f>E170</f>
        <v>53.500999999999998</v>
      </c>
      <c r="H170" s="9">
        <f t="shared" si="16"/>
        <v>0</v>
      </c>
      <c r="I170" s="10">
        <f t="shared" si="12"/>
        <v>1</v>
      </c>
      <c r="J170" s="17">
        <f t="shared" si="7"/>
        <v>575.67075999999997</v>
      </c>
      <c r="K170" s="16"/>
      <c r="L170" s="17">
        <f t="shared" si="8"/>
        <v>0</v>
      </c>
    </row>
    <row r="171" spans="1:12" ht="15.75" x14ac:dyDescent="0.25">
      <c r="J171" s="21">
        <f>SUM(J4:J170)</f>
        <v>827521.97761000006</v>
      </c>
      <c r="L171" s="21">
        <f>SUM(L4:L170)</f>
        <v>63165.538194999994</v>
      </c>
    </row>
    <row r="173" spans="1:12" x14ac:dyDescent="0.25">
      <c r="E173">
        <f>235</f>
        <v>235</v>
      </c>
    </row>
    <row r="175" spans="1:12" x14ac:dyDescent="0.25">
      <c r="E175">
        <f>63.218+21.88</f>
        <v>85.097999999999999</v>
      </c>
    </row>
    <row r="176" spans="1:12" x14ac:dyDescent="0.25">
      <c r="E176">
        <f>E175*10.764</f>
        <v>915.99487199999999</v>
      </c>
    </row>
  </sheetData>
  <autoFilter ref="A3:N170" xr:uid="{00000000-0009-0000-0000-0000B9000000}"/>
  <pageMargins left="0.7" right="0.7" top="0.75" bottom="0.75" header="0.3" footer="0.3"/>
  <pageSetup scale="43" fitToHeight="0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3:O136"/>
  <sheetViews>
    <sheetView topLeftCell="A111" zoomScale="85" zoomScaleNormal="85" workbookViewId="0">
      <pane xSplit="2" topLeftCell="C1" activePane="topRight" state="frozen"/>
      <selection pane="topRight" activeCell="L4" sqref="A4:L135"/>
    </sheetView>
  </sheetViews>
  <sheetFormatPr defaultRowHeight="15" x14ac:dyDescent="0.25"/>
  <cols>
    <col min="1" max="1" width="42.140625" customWidth="1"/>
    <col min="2" max="2" width="49.85546875" style="30" customWidth="1"/>
    <col min="3" max="3" width="7" bestFit="1" customWidth="1"/>
    <col min="4" max="4" width="12.85546875" bestFit="1" customWidth="1"/>
    <col min="5" max="5" width="17.140625" bestFit="1" customWidth="1"/>
    <col min="6" max="6" width="11.5703125" bestFit="1" customWidth="1"/>
    <col min="7" max="7" width="18.7109375" style="33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34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35">
        <v>0</v>
      </c>
      <c r="H4" s="35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SUMIF($A$4:$A$1504,"AAIDHUL MIAH",$L$4:$L$1504)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35">
        <v>1</v>
      </c>
      <c r="H5" s="35">
        <f t="shared" ref="H5:H68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SUMIF($A$4:$A$1504,"EBI ABRAHAM",$L$4:$L$1504)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35">
        <v>2</v>
      </c>
      <c r="H6" s="35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SUMIF($A$4:$A$1504,"JMJ WATERPROOING ENTERPRISES",$L$4:$L$1504)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35">
        <v>107.55</v>
      </c>
      <c r="H7" s="35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SUMIF($A$4:$A$1504,"KRIUTTIBAS DAS",$L$4:$L$1504)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35">
        <v>51.83</v>
      </c>
      <c r="H8" s="35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SUMIF($A$4:$A$1504,"LEGENDRY LANDSCAPE",$L$4:$L$1504)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35">
        <v>18.16</v>
      </c>
      <c r="H9" s="35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SUMIF($A$4:$A$1504,"MANJUNATHA P",$L$4:$L$1504)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75.319999999999993</v>
      </c>
      <c r="F10" s="9" t="s">
        <v>14</v>
      </c>
      <c r="G10" s="35">
        <v>75.319999999999993</v>
      </c>
      <c r="H10" s="35">
        <f t="shared" si="0"/>
        <v>0</v>
      </c>
      <c r="I10" s="10">
        <f t="shared" si="1"/>
        <v>1</v>
      </c>
      <c r="J10" s="17">
        <f t="shared" si="2"/>
        <v>10629.1584</v>
      </c>
      <c r="K10" s="16"/>
      <c r="L10" s="17">
        <f t="shared" si="3"/>
        <v>0</v>
      </c>
      <c r="N10" s="17" t="s">
        <v>66</v>
      </c>
      <c r="O10" s="17">
        <f>SUMIF($A$4:$A$1504,"NAGARAJ",$L$4:$L$1504)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35">
        <v>5.36</v>
      </c>
      <c r="H11" s="35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SUMIF($A$4:$A$1504,"PRAKASH H N",$L$4:$L$1504)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35">
        <v>30.73</v>
      </c>
      <c r="H12" s="35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SUMIF($A$4:$A$1504,"RAMAKRUSHNA PRADHAN",$L$4:$L$1504)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4.17</v>
      </c>
      <c r="F13" s="9" t="s">
        <v>14</v>
      </c>
      <c r="G13" s="35">
        <v>4.17</v>
      </c>
      <c r="H13" s="35">
        <f t="shared" si="0"/>
        <v>0</v>
      </c>
      <c r="I13" s="10">
        <f t="shared" si="1"/>
        <v>1</v>
      </c>
      <c r="J13" s="17">
        <f t="shared" si="2"/>
        <v>588.47040000000004</v>
      </c>
      <c r="K13" s="16"/>
      <c r="L13" s="17">
        <f t="shared" si="3"/>
        <v>0</v>
      </c>
      <c r="N13" s="17" t="s">
        <v>21</v>
      </c>
      <c r="O13" s="17">
        <f>SUMIF($A$4:$A$1504,"RUPAK NAYAK",$L$4:$L$1504)</f>
        <v>0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28.67</v>
      </c>
      <c r="F14" s="9" t="s">
        <v>10</v>
      </c>
      <c r="G14" s="35">
        <v>28.67</v>
      </c>
      <c r="H14" s="35">
        <f t="shared" si="0"/>
        <v>0</v>
      </c>
      <c r="I14" s="10">
        <f t="shared" si="1"/>
        <v>1</v>
      </c>
      <c r="J14" s="17">
        <f t="shared" si="2"/>
        <v>630.74</v>
      </c>
      <c r="K14" s="16"/>
      <c r="L14" s="17">
        <f t="shared" si="3"/>
        <v>0</v>
      </c>
      <c r="N14" s="17" t="s">
        <v>32</v>
      </c>
      <c r="O14" s="17">
        <f>SUMIF($A$4:$A$1504,"SANTOSH KUMAR",$L$4:$L$1504)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35">
        <v>0</v>
      </c>
      <c r="H15" s="35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SUMIF($A$4:$A$1504,"SARAT BARMAN",$L$4:$L$1504)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10.81</v>
      </c>
      <c r="F16" s="9" t="s">
        <v>14</v>
      </c>
      <c r="G16" s="35">
        <v>10.81</v>
      </c>
      <c r="H16" s="35">
        <f t="shared" si="0"/>
        <v>0</v>
      </c>
      <c r="I16" s="10">
        <f t="shared" si="1"/>
        <v>1</v>
      </c>
      <c r="J16" s="17">
        <f t="shared" si="2"/>
        <v>1525.5072</v>
      </c>
      <c r="K16" s="16"/>
      <c r="L16" s="17">
        <f t="shared" si="3"/>
        <v>0</v>
      </c>
      <c r="N16" s="17" t="s">
        <v>27</v>
      </c>
      <c r="O16" s="17">
        <f>SUMIF($A$4:$A$1504,"SAVITA DEVI",$L$4:$L$1504)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35">
        <v>3.35</v>
      </c>
      <c r="H17" s="35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SUMIF($A$4:$A$1504,"SHOKAT",$L$4:$L$1504)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35">
        <v>2.67</v>
      </c>
      <c r="H18" s="35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SUMIF($A$4:$A$1504,"SHREE DM STEEL FURNITURE AND INTERIOR",$L$4:$L$1504)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35">
        <v>6.87</v>
      </c>
      <c r="H19" s="35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SUMIF($A$4:$A$1504,"SK ANSAR HOSSIAN",$L$4:$L$1504)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0.37</v>
      </c>
      <c r="F20" s="9" t="s">
        <v>16</v>
      </c>
      <c r="G20" s="35">
        <v>0.37</v>
      </c>
      <c r="H20" s="35">
        <f t="shared" si="0"/>
        <v>0</v>
      </c>
      <c r="I20" s="10">
        <f t="shared" si="1"/>
        <v>1</v>
      </c>
      <c r="J20" s="17">
        <f t="shared" si="2"/>
        <v>2775</v>
      </c>
      <c r="K20" s="16"/>
      <c r="L20" s="17">
        <f t="shared" si="3"/>
        <v>0</v>
      </c>
      <c r="N20" s="17" t="s">
        <v>28</v>
      </c>
      <c r="O20" s="17">
        <f>SUMIF($A$4:$A$1504,"SREE VINAYAKA ELECTRICALS",$L$4:$L$1504)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0.45</v>
      </c>
      <c r="F21" s="9" t="s">
        <v>16</v>
      </c>
      <c r="G21" s="35">
        <v>0.45</v>
      </c>
      <c r="H21" s="35">
        <f t="shared" si="0"/>
        <v>0</v>
      </c>
      <c r="I21" s="10">
        <f t="shared" si="1"/>
        <v>1</v>
      </c>
      <c r="J21" s="17">
        <f t="shared" si="2"/>
        <v>3375</v>
      </c>
      <c r="K21" s="16"/>
      <c r="L21" s="17">
        <f t="shared" si="3"/>
        <v>0</v>
      </c>
      <c r="N21" s="17" t="s">
        <v>58</v>
      </c>
      <c r="O21" s="17">
        <f>SUMIF($A$4:$A$1504,"SRI CHOWDESHWARI WATER SUPPLY",$L$4:$L$1504)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0.55000000000000004</v>
      </c>
      <c r="F22" s="9" t="s">
        <v>16</v>
      </c>
      <c r="G22" s="35">
        <v>0.55000000000000004</v>
      </c>
      <c r="H22" s="35">
        <f t="shared" si="0"/>
        <v>0</v>
      </c>
      <c r="I22" s="10">
        <f t="shared" si="1"/>
        <v>1</v>
      </c>
      <c r="J22" s="17">
        <f t="shared" si="2"/>
        <v>4125</v>
      </c>
      <c r="K22" s="16"/>
      <c r="L22" s="17">
        <f t="shared" si="3"/>
        <v>0</v>
      </c>
      <c r="N22" s="17" t="s">
        <v>29</v>
      </c>
      <c r="O22" s="17">
        <f>SUMIF($A$4:$A$1504,"SUBHASMITA DAS",$L$4:$L$1504)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0.5</v>
      </c>
      <c r="F23" s="9" t="s">
        <v>16</v>
      </c>
      <c r="G23" s="35">
        <v>0.5</v>
      </c>
      <c r="H23" s="35">
        <f t="shared" si="0"/>
        <v>0</v>
      </c>
      <c r="I23" s="10">
        <f t="shared" si="1"/>
        <v>1</v>
      </c>
      <c r="J23" s="17">
        <f t="shared" si="2"/>
        <v>3750</v>
      </c>
      <c r="K23" s="16"/>
      <c r="L23" s="17">
        <f t="shared" si="3"/>
        <v>0</v>
      </c>
      <c r="N23" s="17" t="s">
        <v>80</v>
      </c>
      <c r="O23" s="17">
        <f>SUMIF($A$4:$A$1504,"UDHABHAI R PARMAR",$L$4:$L$1504)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1.25</v>
      </c>
      <c r="F24" s="9" t="s">
        <v>16</v>
      </c>
      <c r="G24" s="35">
        <v>1.25</v>
      </c>
      <c r="H24" s="35">
        <f t="shared" si="0"/>
        <v>0</v>
      </c>
      <c r="I24" s="10">
        <f t="shared" si="1"/>
        <v>1</v>
      </c>
      <c r="J24" s="17">
        <f t="shared" si="2"/>
        <v>9375</v>
      </c>
      <c r="K24" s="16"/>
      <c r="L24" s="17">
        <f t="shared" si="3"/>
        <v>0</v>
      </c>
      <c r="N24" s="17" t="s">
        <v>15</v>
      </c>
      <c r="O24" s="17">
        <f>SUMIF($A$4:$A$1504,"V VENKATANARAYANA",$L$4:$L$1504)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0.14000000000000001</v>
      </c>
      <c r="F25" s="9" t="s">
        <v>16</v>
      </c>
      <c r="G25" s="35">
        <v>0.14000000000000001</v>
      </c>
      <c r="H25" s="35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SUMIF($A$4:$A$1504,"YELLAPPA C",$L$4:$L$1504)</f>
        <v>232206.48743999994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0.14000000000000001</v>
      </c>
      <c r="F26" s="9" t="s">
        <v>16</v>
      </c>
      <c r="G26" s="35">
        <f>E26</f>
        <v>0.14000000000000001</v>
      </c>
      <c r="H26" s="35">
        <f t="shared" si="0"/>
        <v>0</v>
      </c>
      <c r="I26" s="10">
        <f t="shared" si="1"/>
        <v>1</v>
      </c>
      <c r="J26" s="17">
        <f t="shared" si="2"/>
        <v>1400.0000000000002</v>
      </c>
      <c r="K26" s="16"/>
      <c r="L26" s="17">
        <f t="shared" si="3"/>
        <v>0</v>
      </c>
      <c r="N26" s="17" t="s">
        <v>44</v>
      </c>
      <c r="O26" s="17">
        <f>SUMIF($A$4:$A$1504,"RABIUL MOLLA",$L$4:$L$1504)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35">
        <v>26.48</v>
      </c>
      <c r="H27" s="35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SUMIF($A$4:$A$1504,"KOUSHIK MANDAL",$L$4:$L$1504)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35">
        <v>25.77</v>
      </c>
      <c r="H28" s="35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SUMIF($A$4:$A$1504,"SHEKAR T",$L$4:$L$1504)</f>
        <v>0</v>
      </c>
    </row>
    <row r="29" spans="1:1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35">
        <v>54.72</v>
      </c>
      <c r="H29" s="35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37</v>
      </c>
      <c r="O29" s="17">
        <f>SUMIF($A$4:$A$1504,"MORSELIM KHAN",$L$4:$L$1504)</f>
        <v>0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35">
        <v>45.3</v>
      </c>
      <c r="H30" s="35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  <c r="N30" s="17" t="s">
        <v>523</v>
      </c>
      <c r="O30" s="17">
        <f>SUMIF($A$4:$A$1504,"MOHAMMED ARMAN",$L$4:$L$1504)</f>
        <v>69431.309076000005</v>
      </c>
    </row>
    <row r="31" spans="1:15" ht="15.7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35">
        <v>129.11000000000001</v>
      </c>
      <c r="H31" s="35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  <c r="N31" s="51" t="s">
        <v>472</v>
      </c>
      <c r="O31" s="21">
        <f>SUM(O4:O29)</f>
        <v>232206.48743999994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35">
        <v>12.27</v>
      </c>
      <c r="H32" s="35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35">
        <v>0</v>
      </c>
      <c r="H33" s="35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35">
        <v>0.4</v>
      </c>
      <c r="H34" s="35">
        <f t="shared" si="0"/>
        <v>0.6</v>
      </c>
      <c r="I34" s="10">
        <f t="shared" si="1"/>
        <v>0.4</v>
      </c>
      <c r="J34" s="17">
        <f t="shared" si="2"/>
        <v>10000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35">
        <v>9.08</v>
      </c>
      <c r="H35" s="35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35">
        <v>1.7</v>
      </c>
      <c r="H36" s="35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35">
        <v>4</v>
      </c>
      <c r="H37" s="35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3.0409999999999999</v>
      </c>
      <c r="F38" s="9" t="s">
        <v>14</v>
      </c>
      <c r="G38" s="35">
        <v>3.04</v>
      </c>
      <c r="H38" s="35">
        <f t="shared" si="0"/>
        <v>9.9999999999988987E-4</v>
      </c>
      <c r="I38" s="10">
        <f t="shared" si="1"/>
        <v>0.99967116080236773</v>
      </c>
      <c r="J38" s="17">
        <f t="shared" si="2"/>
        <v>6080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16.867000000000001</v>
      </c>
      <c r="F39" s="9" t="s">
        <v>14</v>
      </c>
      <c r="G39" s="35">
        <v>16.87</v>
      </c>
      <c r="H39" s="35">
        <f t="shared" si="0"/>
        <v>-3.0000000000001137E-3</v>
      </c>
      <c r="I39" s="10">
        <f t="shared" si="1"/>
        <v>1.000177862097587</v>
      </c>
      <c r="J39" s="17">
        <f t="shared" si="2"/>
        <v>3795.75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35">
        <v>1.57</v>
      </c>
      <c r="H40" s="35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358</v>
      </c>
      <c r="C41" s="9"/>
      <c r="D41" s="9">
        <v>10000</v>
      </c>
      <c r="E41" s="9">
        <v>1</v>
      </c>
      <c r="F41" s="9" t="s">
        <v>12</v>
      </c>
      <c r="G41" s="35">
        <v>1</v>
      </c>
      <c r="H41" s="35">
        <f t="shared" si="0"/>
        <v>0</v>
      </c>
      <c r="I41" s="10">
        <f t="shared" ref="I41" si="4">G41/E41</f>
        <v>1</v>
      </c>
      <c r="J41" s="17">
        <f t="shared" ref="J41" si="5">D41*G41</f>
        <v>10000</v>
      </c>
      <c r="K41" s="16"/>
      <c r="L41" s="17">
        <f t="shared" ref="L41" si="6">D41*E41*K41</f>
        <v>0</v>
      </c>
    </row>
    <row r="42" spans="1:12" x14ac:dyDescent="0.25">
      <c r="A42" s="9" t="s">
        <v>50</v>
      </c>
      <c r="B42" s="29" t="s">
        <v>118</v>
      </c>
      <c r="C42" s="9">
        <v>65</v>
      </c>
      <c r="D42" s="9">
        <v>3000</v>
      </c>
      <c r="E42" s="9">
        <v>0.61</v>
      </c>
      <c r="F42" s="9" t="s">
        <v>14</v>
      </c>
      <c r="G42" s="35">
        <v>0</v>
      </c>
      <c r="H42" s="35">
        <f t="shared" si="0"/>
        <v>0.61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18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35">
        <v>1</v>
      </c>
      <c r="H43" s="35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0.5</v>
      </c>
      <c r="F44" s="9" t="s">
        <v>16</v>
      </c>
      <c r="G44" s="35">
        <v>0.5</v>
      </c>
      <c r="H44" s="35">
        <f t="shared" si="0"/>
        <v>0</v>
      </c>
      <c r="I44" s="10">
        <f t="shared" si="1"/>
        <v>1</v>
      </c>
      <c r="J44" s="17">
        <f t="shared" si="2"/>
        <v>3750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7500</v>
      </c>
      <c r="E45" s="9">
        <v>1.1000000000000001</v>
      </c>
      <c r="F45" s="9" t="s">
        <v>16</v>
      </c>
      <c r="G45" s="35">
        <v>1.1000000000000001</v>
      </c>
      <c r="H45" s="35">
        <f t="shared" si="0"/>
        <v>0</v>
      </c>
      <c r="I45" s="10">
        <f t="shared" si="1"/>
        <v>1</v>
      </c>
      <c r="J45" s="17">
        <f t="shared" si="2"/>
        <v>8250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0.14000000000000001</v>
      </c>
      <c r="F46" s="9" t="s">
        <v>16</v>
      </c>
      <c r="G46" s="35">
        <v>0.14000000000000001</v>
      </c>
      <c r="H46" s="35">
        <f t="shared" si="0"/>
        <v>0</v>
      </c>
      <c r="I46" s="10">
        <f t="shared" si="1"/>
        <v>1</v>
      </c>
      <c r="J46" s="17">
        <f t="shared" si="2"/>
        <v>1050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10000</v>
      </c>
      <c r="E47" s="9">
        <v>0.15</v>
      </c>
      <c r="F47" s="9" t="s">
        <v>16</v>
      </c>
      <c r="G47" s="35">
        <f>E47</f>
        <v>0.15</v>
      </c>
      <c r="H47" s="35">
        <f t="shared" si="0"/>
        <v>0</v>
      </c>
      <c r="I47" s="10">
        <f t="shared" si="1"/>
        <v>1</v>
      </c>
      <c r="J47" s="17">
        <f t="shared" si="2"/>
        <v>1500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322.92</v>
      </c>
      <c r="E48" s="9">
        <v>39.24</v>
      </c>
      <c r="F48" s="9" t="s">
        <v>10</v>
      </c>
      <c r="G48" s="35">
        <v>39.24</v>
      </c>
      <c r="H48" s="35">
        <f t="shared" si="0"/>
        <v>0</v>
      </c>
      <c r="I48" s="10">
        <f t="shared" si="1"/>
        <v>1</v>
      </c>
      <c r="J48" s="17">
        <f t="shared" si="2"/>
        <v>12671.380800000001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125</v>
      </c>
      <c r="C49" s="9">
        <v>85</v>
      </c>
      <c r="D49" s="9">
        <v>322.92</v>
      </c>
      <c r="E49" s="9">
        <v>107.8</v>
      </c>
      <c r="F49" s="9" t="s">
        <v>10</v>
      </c>
      <c r="G49" s="35">
        <v>107.8</v>
      </c>
      <c r="H49" s="35">
        <f t="shared" si="0"/>
        <v>0</v>
      </c>
      <c r="I49" s="10">
        <f t="shared" si="1"/>
        <v>1</v>
      </c>
      <c r="J49" s="17">
        <f t="shared" si="2"/>
        <v>34810.775999999998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126</v>
      </c>
      <c r="C50" s="9">
        <v>86</v>
      </c>
      <c r="D50" s="9">
        <v>322.92</v>
      </c>
      <c r="E50" s="9">
        <v>12.27</v>
      </c>
      <c r="F50" s="9" t="s">
        <v>10</v>
      </c>
      <c r="G50" s="35">
        <v>12.27</v>
      </c>
      <c r="H50" s="35">
        <f t="shared" si="0"/>
        <v>0</v>
      </c>
      <c r="I50" s="10">
        <f t="shared" si="1"/>
        <v>1</v>
      </c>
      <c r="J50" s="17">
        <f t="shared" si="2"/>
        <v>3962.2284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127</v>
      </c>
      <c r="C51" s="9">
        <v>87</v>
      </c>
      <c r="D51" s="9">
        <v>322.92</v>
      </c>
      <c r="E51" s="9">
        <v>9.8149999999999995</v>
      </c>
      <c r="F51" s="9" t="s">
        <v>10</v>
      </c>
      <c r="G51" s="35">
        <f>E51</f>
        <v>9.8149999999999995</v>
      </c>
      <c r="H51" s="35">
        <f t="shared" si="0"/>
        <v>0</v>
      </c>
      <c r="I51" s="10">
        <f t="shared" si="1"/>
        <v>1</v>
      </c>
      <c r="J51" s="17">
        <f t="shared" si="2"/>
        <v>3169.4598000000001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128</v>
      </c>
      <c r="C52" s="9">
        <v>88</v>
      </c>
      <c r="D52" s="9">
        <v>2000</v>
      </c>
      <c r="E52" s="9">
        <v>2.21</v>
      </c>
      <c r="F52" s="9" t="s">
        <v>14</v>
      </c>
      <c r="G52" s="35">
        <v>2.21</v>
      </c>
      <c r="H52" s="35">
        <f t="shared" si="0"/>
        <v>0</v>
      </c>
      <c r="I52" s="10">
        <f t="shared" si="1"/>
        <v>1</v>
      </c>
      <c r="J52" s="17">
        <f t="shared" si="2"/>
        <v>4420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129</v>
      </c>
      <c r="C53" s="9">
        <v>91</v>
      </c>
      <c r="D53" s="9">
        <v>225</v>
      </c>
      <c r="E53" s="9">
        <v>12.13</v>
      </c>
      <c r="F53" s="9" t="s">
        <v>14</v>
      </c>
      <c r="G53" s="35">
        <v>12.13</v>
      </c>
      <c r="H53" s="35">
        <f t="shared" si="0"/>
        <v>0</v>
      </c>
      <c r="I53" s="10">
        <f t="shared" si="1"/>
        <v>1</v>
      </c>
      <c r="J53" s="17">
        <f t="shared" si="2"/>
        <v>2729.25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130</v>
      </c>
      <c r="C54" s="9">
        <v>92</v>
      </c>
      <c r="D54" s="9">
        <v>2000</v>
      </c>
      <c r="E54" s="9">
        <v>1.79</v>
      </c>
      <c r="F54" s="9" t="s">
        <v>14</v>
      </c>
      <c r="G54" s="35">
        <v>1.79</v>
      </c>
      <c r="H54" s="35">
        <f t="shared" si="0"/>
        <v>0</v>
      </c>
      <c r="I54" s="10">
        <f t="shared" si="1"/>
        <v>1</v>
      </c>
      <c r="J54" s="17">
        <f t="shared" si="2"/>
        <v>3580</v>
      </c>
      <c r="K54" s="16"/>
      <c r="L54" s="17">
        <f t="shared" si="3"/>
        <v>0</v>
      </c>
    </row>
    <row r="55" spans="1:12" x14ac:dyDescent="0.25">
      <c r="A55" s="9" t="s">
        <v>50</v>
      </c>
      <c r="B55" s="29" t="s">
        <v>131</v>
      </c>
      <c r="C55" s="9">
        <v>95</v>
      </c>
      <c r="D55" s="9">
        <v>3000</v>
      </c>
      <c r="E55" s="9">
        <v>0.84299999999999997</v>
      </c>
      <c r="F55" s="9" t="s">
        <v>14</v>
      </c>
      <c r="G55" s="35">
        <v>0</v>
      </c>
      <c r="H55" s="35">
        <f t="shared" si="0"/>
        <v>0.84299999999999997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132</v>
      </c>
      <c r="C56" s="9">
        <v>97</v>
      </c>
      <c r="D56" s="9">
        <v>7500</v>
      </c>
      <c r="E56" s="9">
        <v>0.1</v>
      </c>
      <c r="F56" s="9" t="s">
        <v>16</v>
      </c>
      <c r="G56" s="35">
        <v>0.1</v>
      </c>
      <c r="H56" s="35">
        <f t="shared" si="0"/>
        <v>0</v>
      </c>
      <c r="I56" s="10">
        <f t="shared" si="1"/>
        <v>1</v>
      </c>
      <c r="J56" s="17">
        <f t="shared" si="2"/>
        <v>750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133</v>
      </c>
      <c r="C57" s="9">
        <v>100</v>
      </c>
      <c r="D57" s="9">
        <v>7500</v>
      </c>
      <c r="E57" s="9">
        <v>0.17</v>
      </c>
      <c r="F57" s="9" t="s">
        <v>16</v>
      </c>
      <c r="G57" s="35">
        <v>0.17</v>
      </c>
      <c r="H57" s="35">
        <f t="shared" si="0"/>
        <v>0</v>
      </c>
      <c r="I57" s="10">
        <f t="shared" si="1"/>
        <v>1</v>
      </c>
      <c r="J57" s="17">
        <f t="shared" si="2"/>
        <v>1275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134</v>
      </c>
      <c r="C58" s="9">
        <v>103</v>
      </c>
      <c r="D58" s="9">
        <v>7000</v>
      </c>
      <c r="E58" s="9">
        <v>0.02</v>
      </c>
      <c r="F58" s="9" t="s">
        <v>16</v>
      </c>
      <c r="G58" s="35">
        <f>E58</f>
        <v>0.02</v>
      </c>
      <c r="H58" s="35">
        <f t="shared" si="0"/>
        <v>0</v>
      </c>
      <c r="I58" s="10">
        <f t="shared" si="1"/>
        <v>1</v>
      </c>
      <c r="J58" s="17">
        <f t="shared" si="2"/>
        <v>140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135</v>
      </c>
      <c r="C59" s="9">
        <v>106</v>
      </c>
      <c r="D59" s="9">
        <v>322.92</v>
      </c>
      <c r="E59" s="9">
        <v>10.8</v>
      </c>
      <c r="F59" s="9" t="s">
        <v>10</v>
      </c>
      <c r="G59" s="35">
        <v>10.8</v>
      </c>
      <c r="H59" s="35">
        <f t="shared" si="0"/>
        <v>0</v>
      </c>
      <c r="I59" s="10">
        <f t="shared" si="1"/>
        <v>1</v>
      </c>
      <c r="J59" s="17">
        <f t="shared" si="2"/>
        <v>3487.5360000000005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136</v>
      </c>
      <c r="C60" s="9">
        <v>107</v>
      </c>
      <c r="D60" s="9">
        <v>322.92</v>
      </c>
      <c r="E60" s="9">
        <v>24.14</v>
      </c>
      <c r="F60" s="9" t="s">
        <v>10</v>
      </c>
      <c r="G60" s="35">
        <v>24.14</v>
      </c>
      <c r="H60" s="35">
        <f t="shared" si="0"/>
        <v>0</v>
      </c>
      <c r="I60" s="10">
        <f t="shared" si="1"/>
        <v>1</v>
      </c>
      <c r="J60" s="17">
        <f t="shared" si="2"/>
        <v>7795.2888000000003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137</v>
      </c>
      <c r="C61" s="9">
        <v>108</v>
      </c>
      <c r="D61" s="9">
        <v>322.92</v>
      </c>
      <c r="E61" s="9">
        <v>1.89</v>
      </c>
      <c r="F61" s="9" t="s">
        <v>10</v>
      </c>
      <c r="G61" s="35">
        <f>E61</f>
        <v>1.89</v>
      </c>
      <c r="H61" s="35">
        <f t="shared" si="0"/>
        <v>0</v>
      </c>
      <c r="I61" s="10">
        <f t="shared" si="1"/>
        <v>1</v>
      </c>
      <c r="J61" s="17">
        <f t="shared" si="2"/>
        <v>610.31880000000001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138</v>
      </c>
      <c r="C62" s="9">
        <v>109</v>
      </c>
      <c r="D62" s="9">
        <v>2000</v>
      </c>
      <c r="E62" s="9">
        <v>0.41</v>
      </c>
      <c r="F62" s="9" t="s">
        <v>14</v>
      </c>
      <c r="G62" s="35">
        <v>0.41</v>
      </c>
      <c r="H62" s="35">
        <f t="shared" si="0"/>
        <v>0</v>
      </c>
      <c r="I62" s="10">
        <f t="shared" si="1"/>
        <v>1</v>
      </c>
      <c r="J62" s="17">
        <f t="shared" si="2"/>
        <v>820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139</v>
      </c>
      <c r="C63" s="9">
        <v>112</v>
      </c>
      <c r="D63" s="9">
        <v>225</v>
      </c>
      <c r="E63" s="9">
        <v>2.37</v>
      </c>
      <c r="F63" s="9" t="s">
        <v>14</v>
      </c>
      <c r="G63" s="35">
        <v>2.37</v>
      </c>
      <c r="H63" s="35">
        <f t="shared" si="0"/>
        <v>0</v>
      </c>
      <c r="I63" s="10">
        <f t="shared" si="1"/>
        <v>1</v>
      </c>
      <c r="J63" s="17">
        <f t="shared" si="2"/>
        <v>533.25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406</v>
      </c>
      <c r="C64" s="9">
        <v>115</v>
      </c>
      <c r="D64" s="9">
        <v>3000</v>
      </c>
      <c r="E64" s="9">
        <v>7.0000000000000007E-2</v>
      </c>
      <c r="F64" s="9" t="s">
        <v>14</v>
      </c>
      <c r="G64" s="35">
        <v>0</v>
      </c>
      <c r="H64" s="35">
        <f t="shared" si="0"/>
        <v>7.0000000000000007E-2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140</v>
      </c>
      <c r="C65" s="9">
        <v>116</v>
      </c>
      <c r="D65" s="9">
        <v>50</v>
      </c>
      <c r="E65" s="9">
        <v>44</v>
      </c>
      <c r="F65" s="9" t="s">
        <v>13</v>
      </c>
      <c r="G65" s="35">
        <v>0</v>
      </c>
      <c r="H65" s="35">
        <f t="shared" si="0"/>
        <v>44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18</v>
      </c>
      <c r="B66" s="2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35">
        <v>1</v>
      </c>
      <c r="H66" s="35">
        <f t="shared" si="0"/>
        <v>0</v>
      </c>
      <c r="I66" s="10">
        <f t="shared" si="1"/>
        <v>1</v>
      </c>
      <c r="J66" s="17">
        <f t="shared" si="2"/>
        <v>2000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349</v>
      </c>
      <c r="C67" s="9">
        <v>119</v>
      </c>
      <c r="D67" s="9">
        <v>800</v>
      </c>
      <c r="E67" s="9">
        <v>7.3330000000000002</v>
      </c>
      <c r="F67" s="9" t="s">
        <v>14</v>
      </c>
      <c r="G67" s="35">
        <v>7.33</v>
      </c>
      <c r="H67" s="35">
        <f t="shared" si="0"/>
        <v>3.0000000000001137E-3</v>
      </c>
      <c r="I67" s="10">
        <f t="shared" si="1"/>
        <v>0.99959089049502248</v>
      </c>
      <c r="J67" s="17">
        <f t="shared" si="2"/>
        <v>5864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142</v>
      </c>
      <c r="C68" s="9">
        <v>120</v>
      </c>
      <c r="D68" s="9">
        <v>193.75200000000001</v>
      </c>
      <c r="E68" s="9">
        <v>106.054</v>
      </c>
      <c r="F68" s="9" t="s">
        <v>10</v>
      </c>
      <c r="G68" s="35">
        <v>90.15</v>
      </c>
      <c r="H68" s="35">
        <f t="shared" si="0"/>
        <v>15.903999999999996</v>
      </c>
      <c r="I68" s="10">
        <f t="shared" si="1"/>
        <v>0.85003865955079494</v>
      </c>
      <c r="J68" s="17">
        <f t="shared" si="2"/>
        <v>17466.742800000004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143</v>
      </c>
      <c r="C69" s="9">
        <v>124</v>
      </c>
      <c r="D69" s="9">
        <v>193.75200000000001</v>
      </c>
      <c r="E69" s="9">
        <v>113.20140000000001</v>
      </c>
      <c r="F69" s="9" t="s">
        <v>10</v>
      </c>
      <c r="G69" s="35">
        <v>0</v>
      </c>
      <c r="H69" s="35">
        <f t="shared" ref="H69:H135" si="7">E69-G69</f>
        <v>113.20140000000001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144</v>
      </c>
      <c r="C70" s="9">
        <v>129</v>
      </c>
      <c r="D70" s="9">
        <v>193.75200000000001</v>
      </c>
      <c r="E70" s="9">
        <v>69.959999999999994</v>
      </c>
      <c r="F70" s="9" t="s">
        <v>10</v>
      </c>
      <c r="G70" s="35">
        <v>0</v>
      </c>
      <c r="H70" s="35">
        <f t="shared" si="7"/>
        <v>69.959999999999994</v>
      </c>
      <c r="I70" s="10">
        <f t="shared" ref="I70:I135" si="8">G70/E70</f>
        <v>0</v>
      </c>
      <c r="J70" s="17">
        <f t="shared" ref="J70:J84" si="9">D70*G70</f>
        <v>0</v>
      </c>
      <c r="K70" s="16"/>
      <c r="L70" s="17">
        <f t="shared" ref="L70:L84" si="10">D70*E70*K70</f>
        <v>0</v>
      </c>
    </row>
    <row r="71" spans="1:12" x14ac:dyDescent="0.25">
      <c r="A71" s="9" t="s">
        <v>42</v>
      </c>
      <c r="B71" s="29" t="s">
        <v>142</v>
      </c>
      <c r="C71" s="9">
        <v>120</v>
      </c>
      <c r="D71" s="9">
        <v>215.28</v>
      </c>
      <c r="E71" s="9">
        <v>106.054</v>
      </c>
      <c r="F71" s="9" t="s">
        <v>10</v>
      </c>
      <c r="G71" s="35">
        <f>E71</f>
        <v>106.054</v>
      </c>
      <c r="H71" s="35">
        <f t="shared" si="7"/>
        <v>0</v>
      </c>
      <c r="I71" s="10">
        <f t="shared" si="8"/>
        <v>1</v>
      </c>
      <c r="J71" s="17">
        <f t="shared" si="9"/>
        <v>22831.305120000001</v>
      </c>
      <c r="K71" s="16"/>
      <c r="L71" s="17">
        <f t="shared" si="10"/>
        <v>0</v>
      </c>
    </row>
    <row r="72" spans="1:12" x14ac:dyDescent="0.25">
      <c r="A72" s="9" t="s">
        <v>42</v>
      </c>
      <c r="B72" s="29" t="s">
        <v>143</v>
      </c>
      <c r="C72" s="9">
        <v>124</v>
      </c>
      <c r="D72" s="9">
        <v>215.28</v>
      </c>
      <c r="E72" s="9">
        <v>113.20140000000001</v>
      </c>
      <c r="F72" s="9" t="s">
        <v>10</v>
      </c>
      <c r="G72" s="35">
        <f>E72</f>
        <v>113.20140000000001</v>
      </c>
      <c r="H72" s="35">
        <f t="shared" si="7"/>
        <v>0</v>
      </c>
      <c r="I72" s="10">
        <f t="shared" si="8"/>
        <v>1</v>
      </c>
      <c r="J72" s="17">
        <f t="shared" si="9"/>
        <v>24369.997392000001</v>
      </c>
      <c r="K72" s="16"/>
      <c r="L72" s="17">
        <f t="shared" si="10"/>
        <v>0</v>
      </c>
    </row>
    <row r="73" spans="1:12" x14ac:dyDescent="0.25">
      <c r="A73" s="9" t="s">
        <v>42</v>
      </c>
      <c r="B73" s="29" t="s">
        <v>144</v>
      </c>
      <c r="C73" s="9">
        <v>129</v>
      </c>
      <c r="D73" s="9">
        <v>215.28</v>
      </c>
      <c r="E73" s="9">
        <v>69.959999999999994</v>
      </c>
      <c r="F73" s="9" t="s">
        <v>10</v>
      </c>
      <c r="G73" s="35">
        <f>E73</f>
        <v>69.959999999999994</v>
      </c>
      <c r="H73" s="35">
        <f t="shared" si="7"/>
        <v>0</v>
      </c>
      <c r="I73" s="10">
        <f t="shared" ref="I73" si="11">G73/E73</f>
        <v>1</v>
      </c>
      <c r="J73" s="17">
        <f t="shared" ref="J73" si="12">D73*G73</f>
        <v>15060.988799999999</v>
      </c>
      <c r="K73" s="16"/>
      <c r="L73" s="17">
        <f t="shared" ref="L73" si="13">D73*E73*K73</f>
        <v>0</v>
      </c>
    </row>
    <row r="74" spans="1:12" x14ac:dyDescent="0.25">
      <c r="A74" s="9" t="s">
        <v>42</v>
      </c>
      <c r="B74" s="29" t="s">
        <v>145</v>
      </c>
      <c r="C74" s="9">
        <v>133</v>
      </c>
      <c r="D74" s="9">
        <v>65.599999999999994</v>
      </c>
      <c r="E74" s="9">
        <v>27.15</v>
      </c>
      <c r="F74" s="9" t="s">
        <v>19</v>
      </c>
      <c r="G74" s="35">
        <v>0</v>
      </c>
      <c r="H74" s="35">
        <f t="shared" si="7"/>
        <v>27.15</v>
      </c>
      <c r="I74" s="10">
        <f t="shared" si="8"/>
        <v>0</v>
      </c>
      <c r="J74" s="17">
        <f t="shared" si="9"/>
        <v>0</v>
      </c>
      <c r="K74" s="16"/>
      <c r="L74" s="17">
        <f t="shared" si="10"/>
        <v>0</v>
      </c>
    </row>
    <row r="75" spans="1:12" x14ac:dyDescent="0.25">
      <c r="A75" s="9" t="s">
        <v>42</v>
      </c>
      <c r="B75" s="29" t="s">
        <v>146</v>
      </c>
      <c r="C75" s="9">
        <v>137</v>
      </c>
      <c r="D75" s="9">
        <v>65.599999999999994</v>
      </c>
      <c r="E75" s="9">
        <v>43.88</v>
      </c>
      <c r="F75" s="9" t="s">
        <v>19</v>
      </c>
      <c r="G75" s="35">
        <v>0</v>
      </c>
      <c r="H75" s="35">
        <f t="shared" si="7"/>
        <v>43.88</v>
      </c>
      <c r="I75" s="10">
        <f t="shared" si="8"/>
        <v>0</v>
      </c>
      <c r="J75" s="17">
        <f t="shared" si="9"/>
        <v>0</v>
      </c>
      <c r="K75" s="16"/>
      <c r="L75" s="17">
        <f t="shared" si="10"/>
        <v>0</v>
      </c>
    </row>
    <row r="76" spans="1:12" x14ac:dyDescent="0.25">
      <c r="A76" s="9" t="s">
        <v>42</v>
      </c>
      <c r="B76" s="29" t="s">
        <v>276</v>
      </c>
      <c r="C76" s="9">
        <v>138</v>
      </c>
      <c r="D76" s="9">
        <v>161.46</v>
      </c>
      <c r="E76" s="9">
        <v>1.1399999999999999</v>
      </c>
      <c r="F76" s="9" t="s">
        <v>10</v>
      </c>
      <c r="G76" s="35">
        <v>0</v>
      </c>
      <c r="H76" s="35">
        <f t="shared" si="7"/>
        <v>1.1399999999999999</v>
      </c>
      <c r="I76" s="10">
        <f t="shared" si="8"/>
        <v>0</v>
      </c>
      <c r="J76" s="17">
        <f t="shared" si="9"/>
        <v>0</v>
      </c>
      <c r="K76" s="16"/>
      <c r="L76" s="17">
        <f t="shared" si="10"/>
        <v>0</v>
      </c>
    </row>
    <row r="77" spans="1:12" x14ac:dyDescent="0.25">
      <c r="A77" s="9" t="s">
        <v>42</v>
      </c>
      <c r="B77" s="29" t="s">
        <v>310</v>
      </c>
      <c r="C77" s="9">
        <v>139</v>
      </c>
      <c r="D77" s="9">
        <v>35</v>
      </c>
      <c r="E77" s="9">
        <v>268.5</v>
      </c>
      <c r="F77" s="9" t="s">
        <v>10</v>
      </c>
      <c r="G77" s="35">
        <v>0</v>
      </c>
      <c r="H77" s="35">
        <f t="shared" si="7"/>
        <v>268.5</v>
      </c>
      <c r="I77" s="10">
        <f t="shared" si="8"/>
        <v>0</v>
      </c>
      <c r="J77" s="17">
        <f t="shared" si="9"/>
        <v>0</v>
      </c>
      <c r="K77" s="16">
        <v>1</v>
      </c>
      <c r="L77" s="17">
        <f t="shared" si="10"/>
        <v>9397.5</v>
      </c>
    </row>
    <row r="78" spans="1:12" x14ac:dyDescent="0.25">
      <c r="A78" s="9" t="s">
        <v>42</v>
      </c>
      <c r="B78" s="29" t="s">
        <v>147</v>
      </c>
      <c r="C78" s="9">
        <v>140</v>
      </c>
      <c r="D78" s="9">
        <f>1*10.764</f>
        <v>10.763999999999999</v>
      </c>
      <c r="E78" s="9">
        <v>348.38499999999999</v>
      </c>
      <c r="F78" s="9" t="s">
        <v>10</v>
      </c>
      <c r="G78" s="35">
        <v>0</v>
      </c>
      <c r="H78" s="35">
        <f t="shared" si="7"/>
        <v>348.38499999999999</v>
      </c>
      <c r="I78" s="10">
        <f t="shared" si="8"/>
        <v>0</v>
      </c>
      <c r="J78" s="17">
        <f t="shared" si="9"/>
        <v>0</v>
      </c>
      <c r="K78" s="16">
        <v>1</v>
      </c>
      <c r="L78" s="17">
        <f t="shared" si="10"/>
        <v>3750.0161399999997</v>
      </c>
    </row>
    <row r="79" spans="1:12" x14ac:dyDescent="0.25">
      <c r="A79" s="9" t="s">
        <v>42</v>
      </c>
      <c r="B79" s="29" t="s">
        <v>148</v>
      </c>
      <c r="C79" s="9">
        <v>142</v>
      </c>
      <c r="D79" s="9">
        <f>15*10.764</f>
        <v>161.45999999999998</v>
      </c>
      <c r="E79" s="9">
        <v>65.55</v>
      </c>
      <c r="F79" s="9" t="s">
        <v>10</v>
      </c>
      <c r="G79" s="35">
        <v>0</v>
      </c>
      <c r="H79" s="35">
        <f t="shared" si="7"/>
        <v>65.55</v>
      </c>
      <c r="I79" s="10">
        <f t="shared" si="8"/>
        <v>0</v>
      </c>
      <c r="J79" s="17">
        <f t="shared" si="9"/>
        <v>0</v>
      </c>
      <c r="K79" s="16">
        <v>1</v>
      </c>
      <c r="L79" s="17">
        <f t="shared" si="10"/>
        <v>10583.702999999998</v>
      </c>
    </row>
    <row r="80" spans="1:12" x14ac:dyDescent="0.25">
      <c r="A80" s="9" t="s">
        <v>42</v>
      </c>
      <c r="B80" s="29" t="s">
        <v>149</v>
      </c>
      <c r="C80" s="9">
        <v>143</v>
      </c>
      <c r="D80" s="9">
        <f>15*10.764</f>
        <v>161.45999999999998</v>
      </c>
      <c r="E80" s="9">
        <v>166.76</v>
      </c>
      <c r="F80" s="9" t="s">
        <v>10</v>
      </c>
      <c r="G80" s="35">
        <v>0</v>
      </c>
      <c r="H80" s="35">
        <f t="shared" si="7"/>
        <v>166.76</v>
      </c>
      <c r="I80" s="10">
        <f t="shared" si="8"/>
        <v>0</v>
      </c>
      <c r="J80" s="17">
        <f t="shared" si="9"/>
        <v>0</v>
      </c>
      <c r="K80" s="16">
        <v>1</v>
      </c>
      <c r="L80" s="17">
        <f t="shared" si="10"/>
        <v>26925.069599999995</v>
      </c>
    </row>
    <row r="81" spans="1:12" x14ac:dyDescent="0.25">
      <c r="A81" s="9" t="s">
        <v>42</v>
      </c>
      <c r="B81" s="29" t="s">
        <v>150</v>
      </c>
      <c r="C81" s="9">
        <v>147</v>
      </c>
      <c r="D81" s="9">
        <f>20*10.764</f>
        <v>215.27999999999997</v>
      </c>
      <c r="E81" s="9">
        <v>173.10900000000001</v>
      </c>
      <c r="F81" s="9" t="s">
        <v>10</v>
      </c>
      <c r="G81" s="35">
        <v>0</v>
      </c>
      <c r="H81" s="35">
        <f t="shared" si="7"/>
        <v>173.10900000000001</v>
      </c>
      <c r="I81" s="10">
        <f t="shared" si="8"/>
        <v>0</v>
      </c>
      <c r="J81" s="17">
        <f t="shared" si="9"/>
        <v>0</v>
      </c>
      <c r="K81" s="16">
        <v>1</v>
      </c>
      <c r="L81" s="17">
        <f t="shared" si="10"/>
        <v>37266.90552</v>
      </c>
    </row>
    <row r="82" spans="1:12" x14ac:dyDescent="0.25">
      <c r="A82" s="9" t="s">
        <v>18</v>
      </c>
      <c r="B82" s="29" t="s">
        <v>151</v>
      </c>
      <c r="C82" s="9">
        <v>150</v>
      </c>
      <c r="D82" s="9">
        <v>16500</v>
      </c>
      <c r="E82" s="9">
        <v>1</v>
      </c>
      <c r="F82" s="9" t="s">
        <v>12</v>
      </c>
      <c r="G82" s="35">
        <v>1</v>
      </c>
      <c r="H82" s="35">
        <f t="shared" si="7"/>
        <v>0</v>
      </c>
      <c r="I82" s="10">
        <f t="shared" si="8"/>
        <v>1</v>
      </c>
      <c r="J82" s="17">
        <f t="shared" si="9"/>
        <v>16500</v>
      </c>
      <c r="K82" s="16"/>
      <c r="L82" s="17">
        <f t="shared" si="10"/>
        <v>0</v>
      </c>
    </row>
    <row r="83" spans="1:12" x14ac:dyDescent="0.25">
      <c r="A83" s="9" t="s">
        <v>42</v>
      </c>
      <c r="B83" s="29" t="s">
        <v>152</v>
      </c>
      <c r="C83" s="9">
        <v>151</v>
      </c>
      <c r="D83" s="9">
        <f>15*10.764</f>
        <v>161.45999999999998</v>
      </c>
      <c r="E83" s="9">
        <v>61.661999999999999</v>
      </c>
      <c r="F83" s="9" t="s">
        <v>10</v>
      </c>
      <c r="G83" s="35">
        <v>0</v>
      </c>
      <c r="H83" s="35">
        <f t="shared" si="7"/>
        <v>61.661999999999999</v>
      </c>
      <c r="I83" s="10">
        <f t="shared" si="8"/>
        <v>0</v>
      </c>
      <c r="J83" s="17">
        <f t="shared" si="9"/>
        <v>0</v>
      </c>
      <c r="K83" s="16">
        <v>1</v>
      </c>
      <c r="L83" s="17">
        <f t="shared" si="10"/>
        <v>9955.9465199999977</v>
      </c>
    </row>
    <row r="84" spans="1:12" x14ac:dyDescent="0.25">
      <c r="A84" s="9" t="s">
        <v>42</v>
      </c>
      <c r="B84" s="29" t="s">
        <v>153</v>
      </c>
      <c r="C84" s="9">
        <v>152</v>
      </c>
      <c r="D84" s="9">
        <f>15*10.764</f>
        <v>161.45999999999998</v>
      </c>
      <c r="E84" s="9">
        <v>185.88300000000001</v>
      </c>
      <c r="F84" s="9" t="s">
        <v>10</v>
      </c>
      <c r="G84" s="35">
        <v>0</v>
      </c>
      <c r="H84" s="35">
        <f t="shared" si="7"/>
        <v>185.88300000000001</v>
      </c>
      <c r="I84" s="10">
        <f t="shared" si="8"/>
        <v>0</v>
      </c>
      <c r="J84" s="17">
        <f t="shared" si="9"/>
        <v>0</v>
      </c>
      <c r="K84" s="16">
        <v>1</v>
      </c>
      <c r="L84" s="17">
        <f t="shared" si="10"/>
        <v>30012.669179999997</v>
      </c>
    </row>
    <row r="85" spans="1:12" x14ac:dyDescent="0.25">
      <c r="A85" s="9" t="s">
        <v>42</v>
      </c>
      <c r="B85" s="29" t="s">
        <v>154</v>
      </c>
      <c r="C85" s="9">
        <v>156</v>
      </c>
      <c r="D85" s="9">
        <f>20*10.764</f>
        <v>215.27999999999997</v>
      </c>
      <c r="E85" s="9">
        <v>150.161</v>
      </c>
      <c r="F85" s="9" t="s">
        <v>10</v>
      </c>
      <c r="G85" s="35">
        <v>0</v>
      </c>
      <c r="H85" s="35">
        <f t="shared" si="7"/>
        <v>150.161</v>
      </c>
      <c r="I85" s="10">
        <f t="shared" si="8"/>
        <v>0</v>
      </c>
      <c r="J85" s="17">
        <f t="shared" ref="J85" si="14">D85*G85</f>
        <v>0</v>
      </c>
      <c r="K85" s="16">
        <v>1</v>
      </c>
      <c r="L85" s="17">
        <f t="shared" ref="L85" si="15">D85*E85*K85</f>
        <v>32326.660079999998</v>
      </c>
    </row>
    <row r="86" spans="1:12" x14ac:dyDescent="0.25">
      <c r="A86" s="9" t="s">
        <v>42</v>
      </c>
      <c r="B86" s="29" t="s">
        <v>155</v>
      </c>
      <c r="C86" s="9">
        <v>160</v>
      </c>
      <c r="D86" s="9">
        <f>15*10.764</f>
        <v>161.45999999999998</v>
      </c>
      <c r="E86" s="9">
        <v>11.61</v>
      </c>
      <c r="F86" s="9" t="s">
        <v>10</v>
      </c>
      <c r="G86" s="35">
        <v>0</v>
      </c>
      <c r="H86" s="35">
        <f t="shared" si="7"/>
        <v>11.61</v>
      </c>
      <c r="I86" s="10">
        <f t="shared" si="8"/>
        <v>0</v>
      </c>
      <c r="J86" s="17">
        <f t="shared" ref="J86:J135" si="16">D86*G86</f>
        <v>0</v>
      </c>
      <c r="K86" s="16">
        <v>1</v>
      </c>
      <c r="L86" s="17">
        <f t="shared" ref="L86:L135" si="17">D86*E86*K86</f>
        <v>1874.5505999999996</v>
      </c>
    </row>
    <row r="87" spans="1:12" x14ac:dyDescent="0.25">
      <c r="A87" s="9" t="s">
        <v>42</v>
      </c>
      <c r="B87" s="29" t="s">
        <v>156</v>
      </c>
      <c r="C87" s="9">
        <v>161</v>
      </c>
      <c r="D87" s="9">
        <f>15*10.764</f>
        <v>161.45999999999998</v>
      </c>
      <c r="E87" s="9">
        <v>33.43</v>
      </c>
      <c r="F87" s="9" t="s">
        <v>10</v>
      </c>
      <c r="G87" s="35">
        <v>0</v>
      </c>
      <c r="H87" s="35">
        <f t="shared" si="7"/>
        <v>33.43</v>
      </c>
      <c r="I87" s="10">
        <f t="shared" si="8"/>
        <v>0</v>
      </c>
      <c r="J87" s="17">
        <f t="shared" si="16"/>
        <v>0</v>
      </c>
      <c r="K87" s="16">
        <v>1</v>
      </c>
      <c r="L87" s="17">
        <f t="shared" si="17"/>
        <v>5397.6077999999989</v>
      </c>
    </row>
    <row r="88" spans="1:12" x14ac:dyDescent="0.25">
      <c r="A88" s="9" t="s">
        <v>42</v>
      </c>
      <c r="B88" s="29" t="s">
        <v>157</v>
      </c>
      <c r="C88" s="9">
        <v>165</v>
      </c>
      <c r="D88" s="9">
        <f>20*10.764</f>
        <v>215.27999999999997</v>
      </c>
      <c r="E88" s="9">
        <v>38.81</v>
      </c>
      <c r="F88" s="9" t="s">
        <v>10</v>
      </c>
      <c r="G88" s="35">
        <v>0</v>
      </c>
      <c r="H88" s="35">
        <f t="shared" si="7"/>
        <v>38.81</v>
      </c>
      <c r="I88" s="10">
        <f t="shared" si="8"/>
        <v>0</v>
      </c>
      <c r="J88" s="17">
        <f t="shared" si="16"/>
        <v>0</v>
      </c>
      <c r="K88" s="16">
        <v>1</v>
      </c>
      <c r="L88" s="17">
        <f t="shared" si="17"/>
        <v>8355.0167999999994</v>
      </c>
    </row>
    <row r="89" spans="1:12" x14ac:dyDescent="0.25">
      <c r="A89" s="9" t="s">
        <v>523</v>
      </c>
      <c r="B89" s="29" t="s">
        <v>164</v>
      </c>
      <c r="C89" s="9">
        <v>183</v>
      </c>
      <c r="D89" s="9">
        <v>215.28</v>
      </c>
      <c r="E89" s="9">
        <v>19.974</v>
      </c>
      <c r="F89" s="9" t="s">
        <v>10</v>
      </c>
      <c r="G89" s="9">
        <v>0</v>
      </c>
      <c r="H89" s="9">
        <f t="shared" si="7"/>
        <v>19.974</v>
      </c>
      <c r="I89" s="10">
        <f t="shared" si="8"/>
        <v>0</v>
      </c>
      <c r="J89" s="17">
        <f t="shared" si="16"/>
        <v>0</v>
      </c>
      <c r="K89" s="16">
        <v>1</v>
      </c>
      <c r="L89" s="17">
        <f t="shared" si="17"/>
        <v>4300.0027200000004</v>
      </c>
    </row>
    <row r="90" spans="1:12" x14ac:dyDescent="0.25">
      <c r="A90" s="9" t="s">
        <v>523</v>
      </c>
      <c r="B90" s="29" t="s">
        <v>165</v>
      </c>
      <c r="C90" s="9">
        <v>185</v>
      </c>
      <c r="D90" s="9">
        <v>96.88</v>
      </c>
      <c r="E90" s="9">
        <v>61.966000000000001</v>
      </c>
      <c r="F90" s="9" t="s">
        <v>10</v>
      </c>
      <c r="G90" s="9">
        <v>0</v>
      </c>
      <c r="H90" s="9">
        <f t="shared" si="7"/>
        <v>61.966000000000001</v>
      </c>
      <c r="I90" s="10">
        <f t="shared" si="8"/>
        <v>0</v>
      </c>
      <c r="J90" s="17">
        <f t="shared" si="16"/>
        <v>0</v>
      </c>
      <c r="K90" s="16">
        <v>1</v>
      </c>
      <c r="L90" s="17">
        <f t="shared" si="17"/>
        <v>6003.2660799999994</v>
      </c>
    </row>
    <row r="91" spans="1:12" x14ac:dyDescent="0.25">
      <c r="A91" s="9" t="s">
        <v>523</v>
      </c>
      <c r="B91" s="29" t="s">
        <v>326</v>
      </c>
      <c r="C91" s="9">
        <v>186</v>
      </c>
      <c r="D91" s="9">
        <v>16.149999999999999</v>
      </c>
      <c r="E91" s="9">
        <v>299.60000000000002</v>
      </c>
      <c r="F91" s="9" t="s">
        <v>10</v>
      </c>
      <c r="G91" s="9">
        <v>0</v>
      </c>
      <c r="H91" s="9">
        <f t="shared" si="7"/>
        <v>299.60000000000002</v>
      </c>
      <c r="I91" s="10">
        <f t="shared" si="8"/>
        <v>0</v>
      </c>
      <c r="J91" s="17">
        <f t="shared" si="16"/>
        <v>0</v>
      </c>
      <c r="K91" s="16">
        <v>1</v>
      </c>
      <c r="L91" s="17">
        <f t="shared" si="17"/>
        <v>4838.54</v>
      </c>
    </row>
    <row r="92" spans="1:12" x14ac:dyDescent="0.25">
      <c r="A92" s="9" t="s">
        <v>523</v>
      </c>
      <c r="B92" s="29" t="s">
        <v>327</v>
      </c>
      <c r="C92" s="9">
        <v>190</v>
      </c>
      <c r="D92" s="9">
        <v>32.292000000000002</v>
      </c>
      <c r="E92" s="9">
        <v>299.60000000000002</v>
      </c>
      <c r="F92" s="9" t="s">
        <v>10</v>
      </c>
      <c r="G92" s="9">
        <v>0</v>
      </c>
      <c r="H92" s="9">
        <f t="shared" si="7"/>
        <v>299.60000000000002</v>
      </c>
      <c r="I92" s="10">
        <f t="shared" si="8"/>
        <v>0</v>
      </c>
      <c r="J92" s="17">
        <f t="shared" si="16"/>
        <v>0</v>
      </c>
      <c r="K92" s="16"/>
      <c r="L92" s="17">
        <f t="shared" si="17"/>
        <v>0</v>
      </c>
    </row>
    <row r="93" spans="1:12" x14ac:dyDescent="0.25">
      <c r="A93" s="9" t="s">
        <v>523</v>
      </c>
      <c r="B93" s="29" t="s">
        <v>169</v>
      </c>
      <c r="C93" s="9">
        <v>191</v>
      </c>
      <c r="D93" s="9">
        <v>16.149999999999999</v>
      </c>
      <c r="E93" s="9">
        <v>58.07</v>
      </c>
      <c r="F93" s="9" t="s">
        <v>10</v>
      </c>
      <c r="G93" s="9">
        <v>0</v>
      </c>
      <c r="H93" s="9">
        <f t="shared" si="7"/>
        <v>58.07</v>
      </c>
      <c r="I93" s="10">
        <f t="shared" si="8"/>
        <v>0</v>
      </c>
      <c r="J93" s="17">
        <f t="shared" si="16"/>
        <v>0</v>
      </c>
      <c r="K93" s="16">
        <v>1</v>
      </c>
      <c r="L93" s="17">
        <f t="shared" si="17"/>
        <v>937.83049999999992</v>
      </c>
    </row>
    <row r="94" spans="1:12" x14ac:dyDescent="0.25">
      <c r="A94" s="9" t="s">
        <v>523</v>
      </c>
      <c r="B94" s="29" t="s">
        <v>170</v>
      </c>
      <c r="C94" s="9">
        <v>192</v>
      </c>
      <c r="D94" s="9">
        <v>48.438000000000002</v>
      </c>
      <c r="E94" s="9">
        <f>576.17+24.242</f>
        <v>600.41199999999992</v>
      </c>
      <c r="F94" s="9" t="s">
        <v>10</v>
      </c>
      <c r="G94" s="9">
        <v>0</v>
      </c>
      <c r="H94" s="9">
        <f t="shared" si="7"/>
        <v>600.41199999999992</v>
      </c>
      <c r="I94" s="10">
        <f t="shared" si="8"/>
        <v>0</v>
      </c>
      <c r="J94" s="17">
        <f t="shared" si="16"/>
        <v>0</v>
      </c>
      <c r="K94" s="16">
        <v>1</v>
      </c>
      <c r="L94" s="17">
        <f t="shared" si="17"/>
        <v>29082.756455999999</v>
      </c>
    </row>
    <row r="95" spans="1:12" x14ac:dyDescent="0.25">
      <c r="A95" s="9" t="s">
        <v>523</v>
      </c>
      <c r="B95" s="29" t="s">
        <v>171</v>
      </c>
      <c r="C95" s="9">
        <v>193</v>
      </c>
      <c r="D95" s="9">
        <v>16.149999999999999</v>
      </c>
      <c r="E95" s="9">
        <f>576.17+24.242</f>
        <v>600.41199999999992</v>
      </c>
      <c r="F95" s="9" t="s">
        <v>10</v>
      </c>
      <c r="G95" s="9">
        <v>0</v>
      </c>
      <c r="H95" s="9">
        <f t="shared" si="7"/>
        <v>600.41199999999992</v>
      </c>
      <c r="I95" s="10">
        <f t="shared" si="8"/>
        <v>0</v>
      </c>
      <c r="J95" s="17">
        <f t="shared" si="16"/>
        <v>0</v>
      </c>
      <c r="K95" s="16">
        <v>1</v>
      </c>
      <c r="L95" s="17">
        <f t="shared" si="17"/>
        <v>9696.6537999999982</v>
      </c>
    </row>
    <row r="96" spans="1:12" x14ac:dyDescent="0.25">
      <c r="A96" s="9" t="s">
        <v>523</v>
      </c>
      <c r="B96" s="29" t="s">
        <v>172</v>
      </c>
      <c r="C96" s="9">
        <v>194</v>
      </c>
      <c r="D96" s="9">
        <v>26.91</v>
      </c>
      <c r="E96" s="9">
        <f>576.17+24.242</f>
        <v>600.41199999999992</v>
      </c>
      <c r="F96" s="9" t="s">
        <v>10</v>
      </c>
      <c r="G96" s="9">
        <v>0</v>
      </c>
      <c r="H96" s="9">
        <f t="shared" si="7"/>
        <v>600.41199999999992</v>
      </c>
      <c r="I96" s="10">
        <f t="shared" si="8"/>
        <v>0</v>
      </c>
      <c r="J96" s="17">
        <f t="shared" si="16"/>
        <v>0</v>
      </c>
      <c r="K96" s="16"/>
      <c r="L96" s="17">
        <f t="shared" si="17"/>
        <v>0</v>
      </c>
    </row>
    <row r="97" spans="1:12" x14ac:dyDescent="0.25">
      <c r="A97" s="9" t="s">
        <v>18</v>
      </c>
      <c r="B97" s="29" t="s">
        <v>196</v>
      </c>
      <c r="C97" s="9">
        <v>246</v>
      </c>
      <c r="D97" s="9">
        <v>18500</v>
      </c>
      <c r="E97" s="9">
        <v>1</v>
      </c>
      <c r="F97" s="9" t="s">
        <v>12</v>
      </c>
      <c r="G97" s="35">
        <v>0</v>
      </c>
      <c r="H97" s="35">
        <f t="shared" si="7"/>
        <v>1</v>
      </c>
      <c r="I97" s="10">
        <f t="shared" si="8"/>
        <v>0</v>
      </c>
      <c r="J97" s="17">
        <f t="shared" si="16"/>
        <v>0</v>
      </c>
      <c r="K97" s="16"/>
      <c r="L97" s="17">
        <f t="shared" si="17"/>
        <v>0</v>
      </c>
    </row>
    <row r="98" spans="1:12" x14ac:dyDescent="0.25">
      <c r="A98" s="9" t="s">
        <v>18</v>
      </c>
      <c r="B98" s="29" t="s">
        <v>197</v>
      </c>
      <c r="C98" s="9">
        <v>248</v>
      </c>
      <c r="D98" s="9">
        <v>2000</v>
      </c>
      <c r="E98" s="9">
        <v>1</v>
      </c>
      <c r="F98" s="9" t="s">
        <v>12</v>
      </c>
      <c r="G98" s="35">
        <v>0</v>
      </c>
      <c r="H98" s="35">
        <f t="shared" si="7"/>
        <v>1</v>
      </c>
      <c r="I98" s="10">
        <f t="shared" si="8"/>
        <v>0</v>
      </c>
      <c r="J98" s="17">
        <f t="shared" si="16"/>
        <v>0</v>
      </c>
      <c r="K98" s="16"/>
      <c r="L98" s="17">
        <f t="shared" si="17"/>
        <v>0</v>
      </c>
    </row>
    <row r="99" spans="1:12" x14ac:dyDescent="0.25">
      <c r="A99" s="9" t="s">
        <v>24</v>
      </c>
      <c r="B99" s="29" t="s">
        <v>198</v>
      </c>
      <c r="C99" s="9">
        <v>250</v>
      </c>
      <c r="D99" s="9">
        <v>9000</v>
      </c>
      <c r="E99" s="9">
        <v>1</v>
      </c>
      <c r="F99" s="9" t="s">
        <v>12</v>
      </c>
      <c r="G99" s="9">
        <v>1</v>
      </c>
      <c r="H99" s="35">
        <f t="shared" si="7"/>
        <v>0</v>
      </c>
      <c r="I99" s="10">
        <f t="shared" si="8"/>
        <v>1</v>
      </c>
      <c r="J99" s="17">
        <f t="shared" si="16"/>
        <v>9000</v>
      </c>
      <c r="K99" s="16"/>
      <c r="L99" s="17">
        <f t="shared" si="17"/>
        <v>0</v>
      </c>
    </row>
    <row r="100" spans="1:12" x14ac:dyDescent="0.25">
      <c r="A100" s="9" t="s">
        <v>24</v>
      </c>
      <c r="B100" s="29" t="s">
        <v>199</v>
      </c>
      <c r="C100" s="9">
        <v>251</v>
      </c>
      <c r="D100" s="9">
        <v>6000</v>
      </c>
      <c r="E100" s="9">
        <v>1</v>
      </c>
      <c r="F100" s="9" t="s">
        <v>12</v>
      </c>
      <c r="G100" s="9">
        <v>0</v>
      </c>
      <c r="H100" s="35">
        <f t="shared" si="7"/>
        <v>1</v>
      </c>
      <c r="I100" s="10">
        <f t="shared" si="8"/>
        <v>0</v>
      </c>
      <c r="J100" s="17">
        <f t="shared" si="16"/>
        <v>0</v>
      </c>
      <c r="K100" s="16"/>
      <c r="L100" s="17">
        <f t="shared" si="17"/>
        <v>0</v>
      </c>
    </row>
    <row r="101" spans="1:12" x14ac:dyDescent="0.25">
      <c r="A101" s="9" t="s">
        <v>24</v>
      </c>
      <c r="B101" s="29" t="s">
        <v>200</v>
      </c>
      <c r="C101" s="9">
        <v>253</v>
      </c>
      <c r="D101" s="9">
        <v>500</v>
      </c>
      <c r="E101" s="9">
        <v>1</v>
      </c>
      <c r="F101" s="9" t="s">
        <v>12</v>
      </c>
      <c r="G101" s="9">
        <v>0</v>
      </c>
      <c r="H101" s="35">
        <f t="shared" si="7"/>
        <v>1</v>
      </c>
      <c r="I101" s="10">
        <f t="shared" si="8"/>
        <v>0</v>
      </c>
      <c r="J101" s="17">
        <f t="shared" si="16"/>
        <v>0</v>
      </c>
      <c r="K101" s="16"/>
      <c r="L101" s="17">
        <f t="shared" si="17"/>
        <v>0</v>
      </c>
    </row>
    <row r="102" spans="1:12" x14ac:dyDescent="0.25">
      <c r="A102" s="9" t="s">
        <v>24</v>
      </c>
      <c r="B102" s="29" t="s">
        <v>25</v>
      </c>
      <c r="C102" s="9">
        <v>254</v>
      </c>
      <c r="D102" s="9">
        <v>4000</v>
      </c>
      <c r="E102" s="9">
        <v>1</v>
      </c>
      <c r="F102" s="9" t="s">
        <v>12</v>
      </c>
      <c r="G102" s="9">
        <v>0</v>
      </c>
      <c r="H102" s="35">
        <f t="shared" si="7"/>
        <v>1</v>
      </c>
      <c r="I102" s="10">
        <f t="shared" si="8"/>
        <v>0</v>
      </c>
      <c r="J102" s="17">
        <f t="shared" si="16"/>
        <v>0</v>
      </c>
      <c r="K102" s="16"/>
      <c r="L102" s="17">
        <f t="shared" si="17"/>
        <v>0</v>
      </c>
    </row>
    <row r="103" spans="1:12" x14ac:dyDescent="0.25">
      <c r="A103" s="9" t="s">
        <v>24</v>
      </c>
      <c r="B103" s="29" t="s">
        <v>201</v>
      </c>
      <c r="C103" s="9">
        <v>255</v>
      </c>
      <c r="D103" s="9">
        <v>6000</v>
      </c>
      <c r="E103" s="9">
        <v>1</v>
      </c>
      <c r="F103" s="9" t="s">
        <v>12</v>
      </c>
      <c r="G103" s="9">
        <v>0</v>
      </c>
      <c r="H103" s="35">
        <f t="shared" si="7"/>
        <v>1</v>
      </c>
      <c r="I103" s="10">
        <f t="shared" si="8"/>
        <v>0</v>
      </c>
      <c r="J103" s="17">
        <f t="shared" si="16"/>
        <v>0</v>
      </c>
      <c r="K103" s="16"/>
      <c r="L103" s="17">
        <f t="shared" si="17"/>
        <v>0</v>
      </c>
    </row>
    <row r="104" spans="1:12" x14ac:dyDescent="0.25">
      <c r="A104" s="9" t="s">
        <v>24</v>
      </c>
      <c r="B104" s="29" t="s">
        <v>202</v>
      </c>
      <c r="C104" s="9">
        <v>257</v>
      </c>
      <c r="D104" s="9">
        <v>1800</v>
      </c>
      <c r="E104" s="9">
        <v>1</v>
      </c>
      <c r="F104" s="9" t="s">
        <v>12</v>
      </c>
      <c r="G104" s="9">
        <v>1</v>
      </c>
      <c r="H104" s="35">
        <f t="shared" si="7"/>
        <v>0</v>
      </c>
      <c r="I104" s="10">
        <f t="shared" si="8"/>
        <v>1</v>
      </c>
      <c r="J104" s="17">
        <f t="shared" si="16"/>
        <v>1800</v>
      </c>
      <c r="K104" s="16"/>
      <c r="L104" s="17">
        <f t="shared" si="17"/>
        <v>0</v>
      </c>
    </row>
    <row r="105" spans="1:12" x14ac:dyDescent="0.25">
      <c r="A105" s="9" t="s">
        <v>24</v>
      </c>
      <c r="B105" s="29" t="s">
        <v>203</v>
      </c>
      <c r="C105" s="9">
        <v>258</v>
      </c>
      <c r="D105" s="9">
        <v>2000</v>
      </c>
      <c r="E105" s="9">
        <v>1</v>
      </c>
      <c r="F105" s="9" t="s">
        <v>12</v>
      </c>
      <c r="G105" s="9">
        <v>0</v>
      </c>
      <c r="H105" s="35">
        <f t="shared" si="7"/>
        <v>1</v>
      </c>
      <c r="I105" s="10">
        <f t="shared" si="8"/>
        <v>0</v>
      </c>
      <c r="J105" s="17">
        <f t="shared" si="16"/>
        <v>0</v>
      </c>
      <c r="K105" s="16"/>
      <c r="L105" s="17">
        <f t="shared" si="17"/>
        <v>0</v>
      </c>
    </row>
    <row r="106" spans="1:12" x14ac:dyDescent="0.25">
      <c r="A106" s="9" t="s">
        <v>30</v>
      </c>
      <c r="B106" s="29" t="s">
        <v>214</v>
      </c>
      <c r="C106" s="9">
        <v>277</v>
      </c>
      <c r="D106" s="9">
        <v>34</v>
      </c>
      <c r="E106" s="9">
        <v>76.528999999999996</v>
      </c>
      <c r="F106" s="9" t="s">
        <v>31</v>
      </c>
      <c r="G106" s="35">
        <v>0</v>
      </c>
      <c r="H106" s="35">
        <f t="shared" si="7"/>
        <v>76.528999999999996</v>
      </c>
      <c r="I106" s="10">
        <f t="shared" si="8"/>
        <v>0</v>
      </c>
      <c r="J106" s="17">
        <f t="shared" si="16"/>
        <v>0</v>
      </c>
      <c r="K106" s="16"/>
      <c r="L106" s="17">
        <f t="shared" si="17"/>
        <v>0</v>
      </c>
    </row>
    <row r="107" spans="1:12" x14ac:dyDescent="0.25">
      <c r="A107" s="9" t="s">
        <v>30</v>
      </c>
      <c r="B107" s="29" t="s">
        <v>215</v>
      </c>
      <c r="C107" s="9">
        <v>278</v>
      </c>
      <c r="D107" s="9">
        <v>77</v>
      </c>
      <c r="E107" s="9">
        <v>29.302600000000002</v>
      </c>
      <c r="F107" s="9" t="s">
        <v>31</v>
      </c>
      <c r="G107" s="35">
        <v>29.3</v>
      </c>
      <c r="H107" s="35">
        <f t="shared" si="7"/>
        <v>2.6000000000010459E-3</v>
      </c>
      <c r="I107" s="10">
        <f t="shared" si="8"/>
        <v>0.99991127067222696</v>
      </c>
      <c r="J107" s="17">
        <f t="shared" si="16"/>
        <v>2256.1</v>
      </c>
      <c r="K107" s="16"/>
      <c r="L107" s="17">
        <f t="shared" si="17"/>
        <v>0</v>
      </c>
    </row>
    <row r="108" spans="1:12" x14ac:dyDescent="0.25">
      <c r="A108" s="9" t="s">
        <v>30</v>
      </c>
      <c r="B108" s="29" t="s">
        <v>216</v>
      </c>
      <c r="C108" s="9">
        <v>279</v>
      </c>
      <c r="D108" s="9">
        <v>23</v>
      </c>
      <c r="E108" s="9">
        <v>66</v>
      </c>
      <c r="F108" s="9" t="s">
        <v>23</v>
      </c>
      <c r="G108" s="35">
        <v>0</v>
      </c>
      <c r="H108" s="35">
        <f t="shared" si="7"/>
        <v>66</v>
      </c>
      <c r="I108" s="10">
        <f t="shared" si="8"/>
        <v>0</v>
      </c>
      <c r="J108" s="17">
        <f t="shared" si="16"/>
        <v>0</v>
      </c>
      <c r="K108" s="16"/>
      <c r="L108" s="17">
        <f t="shared" si="17"/>
        <v>0</v>
      </c>
    </row>
    <row r="109" spans="1:12" x14ac:dyDescent="0.25">
      <c r="A109" s="9" t="s">
        <v>30</v>
      </c>
      <c r="B109" s="29" t="s">
        <v>217</v>
      </c>
      <c r="C109" s="9">
        <v>280</v>
      </c>
      <c r="D109" s="9">
        <v>151</v>
      </c>
      <c r="E109" s="9">
        <v>17.375499999999999</v>
      </c>
      <c r="F109" s="9" t="s">
        <v>31</v>
      </c>
      <c r="G109" s="35">
        <v>0</v>
      </c>
      <c r="H109" s="35">
        <f t="shared" si="7"/>
        <v>17.375499999999999</v>
      </c>
      <c r="I109" s="10">
        <f t="shared" si="8"/>
        <v>0</v>
      </c>
      <c r="J109" s="17">
        <f t="shared" si="16"/>
        <v>0</v>
      </c>
      <c r="K109" s="16"/>
      <c r="L109" s="17">
        <f t="shared" si="17"/>
        <v>0</v>
      </c>
    </row>
    <row r="110" spans="1:12" x14ac:dyDescent="0.25">
      <c r="A110" s="9" t="s">
        <v>21</v>
      </c>
      <c r="B110" s="29" t="s">
        <v>219</v>
      </c>
      <c r="C110" s="9">
        <v>283</v>
      </c>
      <c r="D110" s="9">
        <v>400</v>
      </c>
      <c r="E110" s="9">
        <v>1</v>
      </c>
      <c r="F110" s="9" t="s">
        <v>12</v>
      </c>
      <c r="G110" s="35">
        <v>0</v>
      </c>
      <c r="H110" s="35">
        <f t="shared" si="7"/>
        <v>1</v>
      </c>
      <c r="I110" s="10">
        <f t="shared" si="8"/>
        <v>0</v>
      </c>
      <c r="J110" s="17">
        <f t="shared" si="16"/>
        <v>0</v>
      </c>
      <c r="K110" s="16"/>
      <c r="L110" s="17">
        <f t="shared" si="17"/>
        <v>0</v>
      </c>
    </row>
    <row r="111" spans="1:12" x14ac:dyDescent="0.25">
      <c r="A111" s="9" t="s">
        <v>33</v>
      </c>
      <c r="B111" s="29" t="s">
        <v>221</v>
      </c>
      <c r="C111" s="9">
        <v>299</v>
      </c>
      <c r="D111" s="9">
        <v>9900</v>
      </c>
      <c r="E111" s="9">
        <v>1</v>
      </c>
      <c r="F111" s="9" t="s">
        <v>12</v>
      </c>
      <c r="G111" s="35">
        <v>1</v>
      </c>
      <c r="H111" s="35">
        <f t="shared" si="7"/>
        <v>0</v>
      </c>
      <c r="I111" s="10">
        <f t="shared" si="8"/>
        <v>1</v>
      </c>
      <c r="J111" s="17">
        <f t="shared" si="16"/>
        <v>9900</v>
      </c>
      <c r="K111" s="16"/>
      <c r="L111" s="17">
        <f t="shared" si="17"/>
        <v>0</v>
      </c>
    </row>
    <row r="112" spans="1:12" x14ac:dyDescent="0.25">
      <c r="A112" s="9" t="s">
        <v>36</v>
      </c>
      <c r="B112" s="29" t="s">
        <v>235</v>
      </c>
      <c r="C112" s="9">
        <v>316</v>
      </c>
      <c r="D112" s="9">
        <v>4000</v>
      </c>
      <c r="E112" s="9">
        <v>1</v>
      </c>
      <c r="F112" s="9" t="s">
        <v>12</v>
      </c>
      <c r="G112" s="35">
        <v>1</v>
      </c>
      <c r="H112" s="35">
        <f t="shared" si="7"/>
        <v>0</v>
      </c>
      <c r="I112" s="10">
        <f t="shared" si="8"/>
        <v>1</v>
      </c>
      <c r="J112" s="17">
        <f t="shared" si="16"/>
        <v>4000</v>
      </c>
      <c r="K112" s="16"/>
      <c r="L112" s="17">
        <f t="shared" si="17"/>
        <v>0</v>
      </c>
    </row>
    <row r="113" spans="1:12" x14ac:dyDescent="0.25">
      <c r="A113" s="9" t="s">
        <v>83</v>
      </c>
      <c r="B113" s="29" t="s">
        <v>407</v>
      </c>
      <c r="C113" s="9">
        <v>344</v>
      </c>
      <c r="D113" s="9">
        <v>805576.27</v>
      </c>
      <c r="E113" s="9">
        <v>1</v>
      </c>
      <c r="F113" s="9" t="s">
        <v>84</v>
      </c>
      <c r="G113" s="35">
        <v>0</v>
      </c>
      <c r="H113" s="35">
        <f t="shared" si="7"/>
        <v>1</v>
      </c>
      <c r="I113" s="10">
        <f t="shared" si="8"/>
        <v>0</v>
      </c>
      <c r="J113" s="17">
        <f t="shared" si="16"/>
        <v>0</v>
      </c>
      <c r="K113" s="16"/>
      <c r="L113" s="17">
        <f t="shared" si="17"/>
        <v>0</v>
      </c>
    </row>
    <row r="114" spans="1:12" x14ac:dyDescent="0.25">
      <c r="A114" s="9" t="s">
        <v>29</v>
      </c>
      <c r="B114" s="29" t="s">
        <v>408</v>
      </c>
      <c r="C114" s="9">
        <v>397</v>
      </c>
      <c r="D114" s="9">
        <v>2000</v>
      </c>
      <c r="E114" s="9">
        <v>1.77</v>
      </c>
      <c r="F114" s="9" t="s">
        <v>14</v>
      </c>
      <c r="G114" s="35">
        <v>1.77</v>
      </c>
      <c r="H114" s="35">
        <f t="shared" si="7"/>
        <v>0</v>
      </c>
      <c r="I114" s="10">
        <f t="shared" si="8"/>
        <v>1</v>
      </c>
      <c r="J114" s="17">
        <f t="shared" si="16"/>
        <v>3540</v>
      </c>
      <c r="K114" s="16"/>
      <c r="L114" s="17">
        <f t="shared" si="17"/>
        <v>0</v>
      </c>
    </row>
    <row r="115" spans="1:12" x14ac:dyDescent="0.25">
      <c r="A115" s="9" t="s">
        <v>66</v>
      </c>
      <c r="B115" s="29" t="s">
        <v>409</v>
      </c>
      <c r="C115" s="9">
        <v>398</v>
      </c>
      <c r="D115" s="9">
        <v>322.92</v>
      </c>
      <c r="E115" s="9">
        <v>12.27</v>
      </c>
      <c r="F115" s="9" t="s">
        <v>10</v>
      </c>
      <c r="G115" s="35">
        <v>12.27</v>
      </c>
      <c r="H115" s="35">
        <f t="shared" si="7"/>
        <v>0</v>
      </c>
      <c r="I115" s="10">
        <f t="shared" si="8"/>
        <v>1</v>
      </c>
      <c r="J115" s="17">
        <f t="shared" si="16"/>
        <v>3962.2284</v>
      </c>
      <c r="K115" s="16"/>
      <c r="L115" s="17">
        <f t="shared" si="17"/>
        <v>0</v>
      </c>
    </row>
    <row r="116" spans="1:12" x14ac:dyDescent="0.25">
      <c r="A116" s="9" t="s">
        <v>66</v>
      </c>
      <c r="B116" s="29" t="s">
        <v>410</v>
      </c>
      <c r="C116" s="9">
        <v>399</v>
      </c>
      <c r="D116" s="9">
        <v>322.92</v>
      </c>
      <c r="E116" s="9">
        <v>12.27</v>
      </c>
      <c r="F116" s="9" t="s">
        <v>10</v>
      </c>
      <c r="G116" s="35">
        <v>12.27</v>
      </c>
      <c r="H116" s="35">
        <f t="shared" si="7"/>
        <v>0</v>
      </c>
      <c r="I116" s="10">
        <f t="shared" si="8"/>
        <v>1</v>
      </c>
      <c r="J116" s="17">
        <f t="shared" si="16"/>
        <v>3962.2284</v>
      </c>
      <c r="K116" s="16"/>
      <c r="L116" s="17">
        <f t="shared" si="17"/>
        <v>0</v>
      </c>
    </row>
    <row r="117" spans="1:12" x14ac:dyDescent="0.25">
      <c r="A117" s="9" t="s">
        <v>24</v>
      </c>
      <c r="B117" s="29" t="s">
        <v>224</v>
      </c>
      <c r="C117" s="9">
        <v>401</v>
      </c>
      <c r="D117" s="9">
        <v>1000</v>
      </c>
      <c r="E117" s="9">
        <v>1</v>
      </c>
      <c r="F117" s="9" t="s">
        <v>12</v>
      </c>
      <c r="G117" s="9">
        <v>0</v>
      </c>
      <c r="H117" s="35">
        <f t="shared" si="7"/>
        <v>1</v>
      </c>
      <c r="I117" s="10">
        <f t="shared" si="8"/>
        <v>0</v>
      </c>
      <c r="J117" s="17">
        <f t="shared" si="16"/>
        <v>0</v>
      </c>
      <c r="K117" s="16"/>
      <c r="L117" s="17">
        <f t="shared" si="17"/>
        <v>0</v>
      </c>
    </row>
    <row r="118" spans="1:12" x14ac:dyDescent="0.25">
      <c r="A118" s="9" t="s">
        <v>24</v>
      </c>
      <c r="B118" s="29" t="s">
        <v>225</v>
      </c>
      <c r="C118" s="9">
        <v>402</v>
      </c>
      <c r="D118" s="9">
        <v>2000</v>
      </c>
      <c r="E118" s="9">
        <v>1</v>
      </c>
      <c r="F118" s="9" t="s">
        <v>12</v>
      </c>
      <c r="G118" s="9">
        <v>0</v>
      </c>
      <c r="H118" s="35">
        <f t="shared" si="7"/>
        <v>1</v>
      </c>
      <c r="I118" s="10">
        <f t="shared" si="8"/>
        <v>0</v>
      </c>
      <c r="J118" s="17">
        <f t="shared" si="16"/>
        <v>0</v>
      </c>
      <c r="K118" s="16"/>
      <c r="L118" s="17">
        <f t="shared" si="17"/>
        <v>0</v>
      </c>
    </row>
    <row r="119" spans="1:12" x14ac:dyDescent="0.25">
      <c r="A119" s="9" t="s">
        <v>24</v>
      </c>
      <c r="B119" s="29" t="s">
        <v>226</v>
      </c>
      <c r="C119" s="9">
        <v>403</v>
      </c>
      <c r="D119" s="9">
        <v>2000</v>
      </c>
      <c r="E119" s="9">
        <v>1</v>
      </c>
      <c r="F119" s="9" t="s">
        <v>12</v>
      </c>
      <c r="G119" s="9">
        <v>0</v>
      </c>
      <c r="H119" s="35">
        <f t="shared" si="7"/>
        <v>1</v>
      </c>
      <c r="I119" s="10">
        <f t="shared" si="8"/>
        <v>0</v>
      </c>
      <c r="J119" s="17">
        <f t="shared" si="16"/>
        <v>0</v>
      </c>
      <c r="K119" s="16"/>
      <c r="L119" s="17">
        <f t="shared" si="17"/>
        <v>0</v>
      </c>
    </row>
    <row r="120" spans="1:12" x14ac:dyDescent="0.25">
      <c r="A120" s="9" t="s">
        <v>24</v>
      </c>
      <c r="B120" s="29" t="s">
        <v>227</v>
      </c>
      <c r="C120" s="9">
        <v>404</v>
      </c>
      <c r="D120" s="9">
        <v>1000</v>
      </c>
      <c r="E120" s="9">
        <v>1</v>
      </c>
      <c r="F120" s="9" t="s">
        <v>12</v>
      </c>
      <c r="G120" s="9">
        <v>0</v>
      </c>
      <c r="H120" s="35">
        <f t="shared" si="7"/>
        <v>1</v>
      </c>
      <c r="I120" s="10">
        <f t="shared" si="8"/>
        <v>0</v>
      </c>
      <c r="J120" s="17">
        <f t="shared" si="16"/>
        <v>0</v>
      </c>
      <c r="K120" s="16"/>
      <c r="L120" s="17">
        <f t="shared" si="17"/>
        <v>0</v>
      </c>
    </row>
    <row r="121" spans="1:12" x14ac:dyDescent="0.25">
      <c r="A121" s="9" t="s">
        <v>24</v>
      </c>
      <c r="B121" s="29" t="s">
        <v>228</v>
      </c>
      <c r="C121" s="9">
        <v>405</v>
      </c>
      <c r="D121" s="9">
        <v>3000</v>
      </c>
      <c r="E121" s="9">
        <v>1</v>
      </c>
      <c r="F121" s="9" t="s">
        <v>12</v>
      </c>
      <c r="G121" s="9">
        <v>1</v>
      </c>
      <c r="H121" s="35">
        <f t="shared" si="7"/>
        <v>0</v>
      </c>
      <c r="I121" s="10">
        <f t="shared" si="8"/>
        <v>1</v>
      </c>
      <c r="J121" s="17">
        <f t="shared" si="16"/>
        <v>3000</v>
      </c>
      <c r="K121" s="16"/>
      <c r="L121" s="17">
        <f t="shared" si="17"/>
        <v>0</v>
      </c>
    </row>
    <row r="122" spans="1:12" x14ac:dyDescent="0.25">
      <c r="A122" s="9" t="s">
        <v>18</v>
      </c>
      <c r="B122" s="29" t="s">
        <v>256</v>
      </c>
      <c r="C122" s="9">
        <v>413</v>
      </c>
      <c r="D122" s="9">
        <v>2500</v>
      </c>
      <c r="E122" s="9">
        <v>1</v>
      </c>
      <c r="F122" s="9" t="s">
        <v>12</v>
      </c>
      <c r="G122" s="35">
        <v>0</v>
      </c>
      <c r="H122" s="35">
        <f t="shared" si="7"/>
        <v>1</v>
      </c>
      <c r="I122" s="10">
        <f t="shared" si="8"/>
        <v>0</v>
      </c>
      <c r="J122" s="17">
        <f t="shared" si="16"/>
        <v>0</v>
      </c>
      <c r="K122" s="16"/>
      <c r="L122" s="17">
        <f t="shared" si="17"/>
        <v>0</v>
      </c>
    </row>
    <row r="123" spans="1:12" x14ac:dyDescent="0.25">
      <c r="A123" s="9" t="s">
        <v>18</v>
      </c>
      <c r="B123" s="29" t="s">
        <v>257</v>
      </c>
      <c r="C123" s="9">
        <v>414</v>
      </c>
      <c r="D123" s="9">
        <v>2500</v>
      </c>
      <c r="E123" s="9">
        <v>1</v>
      </c>
      <c r="F123" s="9" t="s">
        <v>12</v>
      </c>
      <c r="G123" s="35">
        <v>1</v>
      </c>
      <c r="H123" s="35">
        <f t="shared" si="7"/>
        <v>0</v>
      </c>
      <c r="I123" s="10">
        <f t="shared" si="8"/>
        <v>1</v>
      </c>
      <c r="J123" s="17">
        <f t="shared" si="16"/>
        <v>2500</v>
      </c>
      <c r="K123" s="16"/>
      <c r="L123" s="17">
        <f t="shared" si="17"/>
        <v>0</v>
      </c>
    </row>
    <row r="124" spans="1:12" x14ac:dyDescent="0.25">
      <c r="A124" s="9" t="s">
        <v>523</v>
      </c>
      <c r="B124" s="29" t="s">
        <v>258</v>
      </c>
      <c r="C124" s="9">
        <v>415</v>
      </c>
      <c r="D124" s="9">
        <v>48.438000000000002</v>
      </c>
      <c r="E124" s="9">
        <v>205.79</v>
      </c>
      <c r="F124" s="9" t="s">
        <v>10</v>
      </c>
      <c r="G124" s="9">
        <v>0</v>
      </c>
      <c r="H124" s="9">
        <f t="shared" si="7"/>
        <v>205.79</v>
      </c>
      <c r="I124" s="10">
        <f t="shared" si="8"/>
        <v>0</v>
      </c>
      <c r="J124" s="17">
        <f t="shared" si="16"/>
        <v>0</v>
      </c>
      <c r="K124" s="16">
        <v>1</v>
      </c>
      <c r="L124" s="17">
        <f t="shared" si="17"/>
        <v>9968.05602</v>
      </c>
    </row>
    <row r="125" spans="1:12" x14ac:dyDescent="0.25">
      <c r="A125" s="9" t="s">
        <v>523</v>
      </c>
      <c r="B125" s="29" t="s">
        <v>259</v>
      </c>
      <c r="C125" s="9">
        <v>416</v>
      </c>
      <c r="D125" s="9">
        <v>16.149999999999999</v>
      </c>
      <c r="E125" s="9">
        <v>205.79</v>
      </c>
      <c r="F125" s="9" t="s">
        <v>10</v>
      </c>
      <c r="G125" s="9">
        <v>0</v>
      </c>
      <c r="H125" s="9">
        <f t="shared" si="7"/>
        <v>205.79</v>
      </c>
      <c r="I125" s="10">
        <f t="shared" si="8"/>
        <v>0</v>
      </c>
      <c r="J125" s="17">
        <f t="shared" si="16"/>
        <v>0</v>
      </c>
      <c r="K125" s="16">
        <v>1</v>
      </c>
      <c r="L125" s="17">
        <f t="shared" si="17"/>
        <v>3323.5084999999995</v>
      </c>
    </row>
    <row r="126" spans="1:12" x14ac:dyDescent="0.25">
      <c r="A126" s="9" t="s">
        <v>523</v>
      </c>
      <c r="B126" s="29" t="s">
        <v>260</v>
      </c>
      <c r="C126" s="9">
        <v>417</v>
      </c>
      <c r="D126" s="9">
        <v>26.91</v>
      </c>
      <c r="E126" s="9">
        <v>205.79</v>
      </c>
      <c r="F126" s="9" t="s">
        <v>10</v>
      </c>
      <c r="G126" s="9">
        <v>0</v>
      </c>
      <c r="H126" s="9">
        <f t="shared" si="7"/>
        <v>205.79</v>
      </c>
      <c r="I126" s="10">
        <f t="shared" si="8"/>
        <v>0</v>
      </c>
      <c r="J126" s="17">
        <f t="shared" si="16"/>
        <v>0</v>
      </c>
      <c r="K126" s="16"/>
      <c r="L126" s="17">
        <f t="shared" si="17"/>
        <v>0</v>
      </c>
    </row>
    <row r="127" spans="1:12" x14ac:dyDescent="0.25">
      <c r="A127" s="9" t="s">
        <v>523</v>
      </c>
      <c r="B127" s="29" t="s">
        <v>261</v>
      </c>
      <c r="C127" s="9">
        <v>418</v>
      </c>
      <c r="D127" s="9">
        <v>16.149999999999999</v>
      </c>
      <c r="E127" s="9">
        <v>79.3</v>
      </c>
      <c r="F127" s="9" t="s">
        <v>10</v>
      </c>
      <c r="G127" s="9">
        <v>0</v>
      </c>
      <c r="H127" s="9">
        <f t="shared" si="7"/>
        <v>79.3</v>
      </c>
      <c r="I127" s="10">
        <f t="shared" si="8"/>
        <v>0</v>
      </c>
      <c r="J127" s="17">
        <f t="shared" si="16"/>
        <v>0</v>
      </c>
      <c r="K127" s="16">
        <v>1</v>
      </c>
      <c r="L127" s="17">
        <f t="shared" si="17"/>
        <v>1280.6949999999999</v>
      </c>
    </row>
    <row r="128" spans="1:12" x14ac:dyDescent="0.25">
      <c r="A128" s="9" t="s">
        <v>523</v>
      </c>
      <c r="B128" s="29" t="s">
        <v>262</v>
      </c>
      <c r="C128" s="9">
        <v>419</v>
      </c>
      <c r="D128" s="9">
        <v>32.292000000000002</v>
      </c>
      <c r="E128" s="9">
        <v>79.3</v>
      </c>
      <c r="F128" s="9" t="s">
        <v>10</v>
      </c>
      <c r="G128" s="9">
        <v>0</v>
      </c>
      <c r="H128" s="9">
        <f t="shared" si="7"/>
        <v>79.3</v>
      </c>
      <c r="I128" s="10">
        <f t="shared" si="8"/>
        <v>0</v>
      </c>
      <c r="J128" s="17">
        <f t="shared" si="16"/>
        <v>0</v>
      </c>
      <c r="K128" s="16"/>
      <c r="L128" s="17">
        <f t="shared" si="17"/>
        <v>0</v>
      </c>
    </row>
    <row r="129" spans="1:12" x14ac:dyDescent="0.25">
      <c r="A129" s="9" t="s">
        <v>66</v>
      </c>
      <c r="B129" s="29" t="s">
        <v>360</v>
      </c>
      <c r="C129" s="9">
        <v>496</v>
      </c>
      <c r="D129" s="9">
        <v>322.92</v>
      </c>
      <c r="E129" s="9">
        <v>37.920999999999999</v>
      </c>
      <c r="F129" s="9" t="s">
        <v>10</v>
      </c>
      <c r="G129" s="35">
        <v>37.92</v>
      </c>
      <c r="H129" s="35">
        <f t="shared" si="7"/>
        <v>9.9999999999766942E-4</v>
      </c>
      <c r="I129" s="10">
        <f t="shared" si="8"/>
        <v>0.99997362938741075</v>
      </c>
      <c r="J129" s="17">
        <f t="shared" si="16"/>
        <v>12245.126400000001</v>
      </c>
      <c r="K129" s="16"/>
      <c r="L129" s="17">
        <f t="shared" si="17"/>
        <v>0</v>
      </c>
    </row>
    <row r="130" spans="1:12" x14ac:dyDescent="0.25">
      <c r="A130" s="9" t="s">
        <v>66</v>
      </c>
      <c r="B130" s="29" t="s">
        <v>362</v>
      </c>
      <c r="C130" s="9">
        <v>498</v>
      </c>
      <c r="D130" s="9">
        <v>322.92</v>
      </c>
      <c r="E130" s="9">
        <v>14.003</v>
      </c>
      <c r="F130" s="9" t="s">
        <v>10</v>
      </c>
      <c r="G130" s="35">
        <v>14</v>
      </c>
      <c r="H130" s="35">
        <f t="shared" si="7"/>
        <v>3.0000000000001137E-3</v>
      </c>
      <c r="I130" s="10">
        <f t="shared" si="8"/>
        <v>0.99978576019424403</v>
      </c>
      <c r="J130" s="17">
        <f t="shared" si="16"/>
        <v>4520.88</v>
      </c>
      <c r="K130" s="16"/>
      <c r="L130" s="17">
        <f t="shared" si="17"/>
        <v>0</v>
      </c>
    </row>
    <row r="131" spans="1:12" x14ac:dyDescent="0.25">
      <c r="A131" s="9" t="s">
        <v>42</v>
      </c>
      <c r="B131" s="29" t="s">
        <v>363</v>
      </c>
      <c r="C131" s="9">
        <v>499</v>
      </c>
      <c r="D131" s="9">
        <f>15*10.764</f>
        <v>161.45999999999998</v>
      </c>
      <c r="E131" s="9">
        <v>68.25</v>
      </c>
      <c r="F131" s="9" t="s">
        <v>10</v>
      </c>
      <c r="G131" s="9">
        <v>0</v>
      </c>
      <c r="H131" s="9">
        <f t="shared" si="7"/>
        <v>68.25</v>
      </c>
      <c r="I131" s="10">
        <f t="shared" si="8"/>
        <v>0</v>
      </c>
      <c r="J131" s="17">
        <f t="shared" si="16"/>
        <v>0</v>
      </c>
      <c r="K131" s="16">
        <v>1</v>
      </c>
      <c r="L131" s="17">
        <f t="shared" si="17"/>
        <v>11019.644999999999</v>
      </c>
    </row>
    <row r="132" spans="1:12" x14ac:dyDescent="0.25">
      <c r="A132" s="9" t="s">
        <v>42</v>
      </c>
      <c r="B132" s="29" t="s">
        <v>364</v>
      </c>
      <c r="C132" s="9">
        <v>500</v>
      </c>
      <c r="D132" s="9">
        <f>15*10.764</f>
        <v>161.45999999999998</v>
      </c>
      <c r="E132" s="9">
        <v>128.5</v>
      </c>
      <c r="F132" s="9" t="s">
        <v>10</v>
      </c>
      <c r="G132" s="9">
        <v>0</v>
      </c>
      <c r="H132" s="9">
        <f t="shared" si="7"/>
        <v>128.5</v>
      </c>
      <c r="I132" s="10">
        <f t="shared" si="8"/>
        <v>0</v>
      </c>
      <c r="J132" s="17">
        <f t="shared" si="16"/>
        <v>0</v>
      </c>
      <c r="K132" s="16">
        <v>1</v>
      </c>
      <c r="L132" s="17">
        <f t="shared" si="17"/>
        <v>20747.609999999997</v>
      </c>
    </row>
    <row r="133" spans="1:12" x14ac:dyDescent="0.25">
      <c r="A133" s="9" t="s">
        <v>42</v>
      </c>
      <c r="B133" s="29" t="s">
        <v>365</v>
      </c>
      <c r="C133" s="9">
        <v>501</v>
      </c>
      <c r="D133" s="9">
        <f>20*10.764</f>
        <v>215.27999999999997</v>
      </c>
      <c r="E133" s="9">
        <v>114.24</v>
      </c>
      <c r="F133" s="9" t="s">
        <v>10</v>
      </c>
      <c r="G133" s="9">
        <v>0</v>
      </c>
      <c r="H133" s="9">
        <f t="shared" si="7"/>
        <v>114.24</v>
      </c>
      <c r="I133" s="10">
        <f t="shared" si="8"/>
        <v>0</v>
      </c>
      <c r="J133" s="17">
        <f t="shared" si="16"/>
        <v>0</v>
      </c>
      <c r="K133" s="16">
        <v>1</v>
      </c>
      <c r="L133" s="17">
        <f t="shared" si="17"/>
        <v>24593.587199999994</v>
      </c>
    </row>
    <row r="134" spans="1:12" x14ac:dyDescent="0.25">
      <c r="A134" s="9" t="s">
        <v>9</v>
      </c>
      <c r="B134" s="29" t="s">
        <v>347</v>
      </c>
      <c r="C134" s="9">
        <v>510</v>
      </c>
      <c r="D134" s="9">
        <v>7500</v>
      </c>
      <c r="E134" s="9">
        <v>0.34416099999999999</v>
      </c>
      <c r="F134" s="9" t="s">
        <v>16</v>
      </c>
      <c r="G134" s="35">
        <v>0.34</v>
      </c>
      <c r="H134" s="35">
        <f t="shared" si="7"/>
        <v>4.1609999999999703E-3</v>
      </c>
      <c r="I134" s="10">
        <f t="shared" si="8"/>
        <v>0.98790972829576862</v>
      </c>
      <c r="J134" s="17">
        <f t="shared" si="16"/>
        <v>2550</v>
      </c>
      <c r="K134" s="16"/>
      <c r="L134" s="17">
        <f t="shared" si="17"/>
        <v>0</v>
      </c>
    </row>
    <row r="135" spans="1:12" x14ac:dyDescent="0.25">
      <c r="A135" s="9" t="s">
        <v>9</v>
      </c>
      <c r="B135" s="29" t="s">
        <v>348</v>
      </c>
      <c r="C135" s="9">
        <v>511</v>
      </c>
      <c r="D135" s="9">
        <v>7500</v>
      </c>
      <c r="E135" s="9">
        <v>0.23678299999999999</v>
      </c>
      <c r="F135" s="9" t="s">
        <v>16</v>
      </c>
      <c r="G135" s="35">
        <v>0.24</v>
      </c>
      <c r="H135" s="35">
        <f t="shared" si="7"/>
        <v>-3.2169999999999976E-3</v>
      </c>
      <c r="I135" s="10">
        <f t="shared" si="8"/>
        <v>1.0135862794203976</v>
      </c>
      <c r="J135" s="17">
        <f t="shared" si="16"/>
        <v>1800</v>
      </c>
      <c r="K135" s="16"/>
      <c r="L135" s="17">
        <f t="shared" si="17"/>
        <v>0</v>
      </c>
    </row>
    <row r="136" spans="1:12" ht="15.75" x14ac:dyDescent="0.25">
      <c r="J136" s="21">
        <f>SUM(J4:J135)</f>
        <v>491522.57551200007</v>
      </c>
      <c r="L136" s="21">
        <f>SUM(L4:L135)</f>
        <v>301637.796516</v>
      </c>
    </row>
  </sheetData>
  <autoFilter ref="A3:O136" xr:uid="{00000000-0009-0000-0000-0000BA000000}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3:O105"/>
  <sheetViews>
    <sheetView topLeftCell="C1" zoomScale="85" zoomScaleNormal="85" workbookViewId="0">
      <selection activeCell="E81" sqref="E81"/>
    </sheetView>
  </sheetViews>
  <sheetFormatPr defaultRowHeight="15" x14ac:dyDescent="0.25"/>
  <cols>
    <col min="1" max="1" width="51.5703125" customWidth="1"/>
    <col min="2" max="2" width="4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 t="shared" ref="H4:H35" si="0">E4-G4</f>
        <v>68.67</v>
      </c>
      <c r="I4" s="10">
        <f t="shared" ref="I4:I35" si="1">G4/E4</f>
        <v>0</v>
      </c>
      <c r="J4" s="17">
        <f t="shared" ref="J4:J35" si="2">D4*G4</f>
        <v>0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0</v>
      </c>
      <c r="H5" s="9">
        <f t="shared" si="0"/>
        <v>1</v>
      </c>
      <c r="I5" s="10">
        <f t="shared" si="1"/>
        <v>0</v>
      </c>
      <c r="J5" s="17">
        <f t="shared" si="2"/>
        <v>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0</v>
      </c>
      <c r="H6" s="9">
        <f t="shared" si="0"/>
        <v>2</v>
      </c>
      <c r="I6" s="10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28.67</v>
      </c>
      <c r="F12" s="9" t="s">
        <v>10</v>
      </c>
      <c r="G12" s="9">
        <v>28.67</v>
      </c>
      <c r="H12" s="9">
        <f t="shared" si="0"/>
        <v>0</v>
      </c>
      <c r="I12" s="10">
        <f t="shared" si="1"/>
        <v>1</v>
      </c>
      <c r="J12" s="17">
        <f t="shared" si="2"/>
        <v>630.74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4.8099999999999996</v>
      </c>
      <c r="H16" s="9">
        <f t="shared" si="0"/>
        <v>2.0570000000000004</v>
      </c>
      <c r="I16" s="10">
        <f t="shared" si="1"/>
        <v>0.70045143439638846</v>
      </c>
      <c r="J16" s="17">
        <f t="shared" si="2"/>
        <v>4810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2025.0000000000002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3975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0.49</v>
      </c>
      <c r="F20" s="9" t="s">
        <v>16</v>
      </c>
      <c r="G20" s="9">
        <v>0.49</v>
      </c>
      <c r="H20" s="9">
        <f t="shared" si="0"/>
        <v>0</v>
      </c>
      <c r="I20" s="10">
        <f t="shared" si="1"/>
        <v>1</v>
      </c>
      <c r="J20" s="17">
        <f t="shared" si="2"/>
        <v>3675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</v>
      </c>
      <c r="F21" s="9" t="s">
        <v>16</v>
      </c>
      <c r="G21" s="9">
        <v>1.2</v>
      </c>
      <c r="H21" s="9">
        <f t="shared" si="0"/>
        <v>0</v>
      </c>
      <c r="I21" s="10">
        <f t="shared" si="1"/>
        <v>1</v>
      </c>
      <c r="J21" s="17">
        <f t="shared" si="2"/>
        <v>9000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10000</v>
      </c>
      <c r="E23" s="9">
        <v>0.13</v>
      </c>
      <c r="F23" s="9" t="s">
        <v>16</v>
      </c>
      <c r="G23" s="9">
        <v>0</v>
      </c>
      <c r="H23" s="9">
        <f t="shared" si="0"/>
        <v>0.13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369</v>
      </c>
      <c r="C24" s="9">
        <v>38</v>
      </c>
      <c r="D24" s="9">
        <v>7000</v>
      </c>
      <c r="E24" s="9">
        <v>1</v>
      </c>
      <c r="F24" s="9" t="s">
        <v>12</v>
      </c>
      <c r="G24" s="9">
        <v>0.4</v>
      </c>
      <c r="H24" s="9">
        <f t="shared" si="0"/>
        <v>0.6</v>
      </c>
      <c r="I24" s="10">
        <f t="shared" si="1"/>
        <v>0.4</v>
      </c>
      <c r="J24" s="17">
        <f t="shared" si="2"/>
        <v>2800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79</v>
      </c>
      <c r="B25" s="29" t="s">
        <v>105</v>
      </c>
      <c r="C25" s="9">
        <v>41</v>
      </c>
      <c r="D25" s="9">
        <v>322.92</v>
      </c>
      <c r="E25" s="9">
        <v>26.48</v>
      </c>
      <c r="F25" s="9" t="s">
        <v>10</v>
      </c>
      <c r="G25" s="9">
        <v>26.48</v>
      </c>
      <c r="H25" s="9">
        <f t="shared" si="0"/>
        <v>0</v>
      </c>
      <c r="I25" s="10">
        <f t="shared" si="1"/>
        <v>1</v>
      </c>
      <c r="J25" s="17">
        <f t="shared" si="2"/>
        <v>8550.9215999999997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79</v>
      </c>
      <c r="B26" s="29" t="s">
        <v>106</v>
      </c>
      <c r="C26" s="9">
        <v>42</v>
      </c>
      <c r="D26" s="9">
        <v>322.92</v>
      </c>
      <c r="E26" s="9">
        <v>25.77</v>
      </c>
      <c r="F26" s="9" t="s">
        <v>10</v>
      </c>
      <c r="G26" s="9">
        <v>25.77</v>
      </c>
      <c r="H26" s="9">
        <f t="shared" si="0"/>
        <v>0</v>
      </c>
      <c r="I26" s="10">
        <f t="shared" si="1"/>
        <v>1</v>
      </c>
      <c r="J26" s="17">
        <f t="shared" si="2"/>
        <v>8321.6484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107</v>
      </c>
      <c r="C27" s="9">
        <v>43</v>
      </c>
      <c r="D27" s="9">
        <v>322.92</v>
      </c>
      <c r="E27" s="9">
        <v>54.72</v>
      </c>
      <c r="F27" s="9" t="s">
        <v>10</v>
      </c>
      <c r="G27" s="9">
        <v>54.72</v>
      </c>
      <c r="H27" s="9">
        <f t="shared" si="0"/>
        <v>0</v>
      </c>
      <c r="I27" s="10">
        <f t="shared" si="1"/>
        <v>1</v>
      </c>
      <c r="J27" s="17">
        <f t="shared" si="2"/>
        <v>17670.182400000002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322.92</v>
      </c>
      <c r="E28" s="9">
        <v>45.3</v>
      </c>
      <c r="F28" s="9" t="s">
        <v>10</v>
      </c>
      <c r="G28" s="9">
        <v>45.3</v>
      </c>
      <c r="H28" s="9">
        <f t="shared" si="0"/>
        <v>0</v>
      </c>
      <c r="I28" s="10">
        <f t="shared" si="1"/>
        <v>1</v>
      </c>
      <c r="J28" s="17">
        <f t="shared" si="2"/>
        <v>14628.276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45" x14ac:dyDescent="0.25">
      <c r="A30" s="9" t="s">
        <v>66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12.27</v>
      </c>
      <c r="H30" s="9">
        <f t="shared" si="0"/>
        <v>0</v>
      </c>
      <c r="I30" s="10">
        <f t="shared" si="1"/>
        <v>1</v>
      </c>
      <c r="J30" s="17">
        <f t="shared" si="2"/>
        <v>3962.2284</v>
      </c>
      <c r="K30" s="16"/>
      <c r="L30" s="17">
        <f t="shared" si="3"/>
        <v>0</v>
      </c>
      <c r="N30" s="17" t="s">
        <v>82</v>
      </c>
      <c r="O30" s="17">
        <f>SUMIF($A$4:$A$1499,"SAI GANESH GROUP OF INFRASTRUCTURES",$L$4:$L$1499)</f>
        <v>0</v>
      </c>
    </row>
    <row r="31" spans="1:15" ht="15.75" x14ac:dyDescent="0.25">
      <c r="A31" s="9" t="s">
        <v>66</v>
      </c>
      <c r="B31" s="29" t="s">
        <v>111</v>
      </c>
      <c r="C31" s="9">
        <v>47</v>
      </c>
      <c r="D31" s="9">
        <v>322.92</v>
      </c>
      <c r="E31" s="9">
        <v>9.2505000000000006</v>
      </c>
      <c r="F31" s="9" t="s">
        <v>10</v>
      </c>
      <c r="G31" s="9">
        <v>0</v>
      </c>
      <c r="H31" s="9">
        <f t="shared" si="0"/>
        <v>9.2505000000000006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  <c r="N31" s="51" t="s">
        <v>472</v>
      </c>
      <c r="O31" s="21">
        <f>SUM(O4:O30)</f>
        <v>0</v>
      </c>
    </row>
    <row r="32" spans="1:15" x14ac:dyDescent="0.25">
      <c r="A32" s="9" t="s">
        <v>66</v>
      </c>
      <c r="B32" s="29" t="s">
        <v>357</v>
      </c>
      <c r="C32" s="9">
        <v>48</v>
      </c>
      <c r="D32" s="9">
        <v>25000</v>
      </c>
      <c r="E32" s="9">
        <v>1</v>
      </c>
      <c r="F32" s="9" t="s">
        <v>12</v>
      </c>
      <c r="G32" s="9">
        <v>0.4</v>
      </c>
      <c r="H32" s="9">
        <f t="shared" si="0"/>
        <v>0.6</v>
      </c>
      <c r="I32" s="10">
        <f t="shared" si="1"/>
        <v>0.4</v>
      </c>
      <c r="J32" s="17">
        <f t="shared" si="2"/>
        <v>10000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ref="H36:H67" si="4">E36-G36</f>
        <v>9.9999999999988987E-4</v>
      </c>
      <c r="I36" s="10">
        <f t="shared" ref="I36:I68" si="5">G36/E36</f>
        <v>0.99967116080236773</v>
      </c>
      <c r="J36" s="17">
        <f t="shared" ref="J36:J68" si="6">D36*G36</f>
        <v>6080</v>
      </c>
      <c r="K36" s="16"/>
      <c r="L36" s="17">
        <f t="shared" ref="L36:L67" si="7">D36*E36*K36</f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15.53</v>
      </c>
      <c r="F37" s="9" t="s">
        <v>14</v>
      </c>
      <c r="G37" s="9">
        <v>15.53</v>
      </c>
      <c r="H37" s="9">
        <f t="shared" si="4"/>
        <v>0</v>
      </c>
      <c r="I37" s="10">
        <f t="shared" si="5"/>
        <v>1</v>
      </c>
      <c r="J37" s="17">
        <f t="shared" si="6"/>
        <v>3494.25</v>
      </c>
      <c r="K37" s="16"/>
      <c r="L37" s="17">
        <f t="shared" si="7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4"/>
        <v>0</v>
      </c>
      <c r="I38" s="10">
        <f t="shared" si="5"/>
        <v>1</v>
      </c>
      <c r="J38" s="17">
        <f t="shared" si="6"/>
        <v>3140</v>
      </c>
      <c r="K38" s="16"/>
      <c r="L38" s="17">
        <f t="shared" si="7"/>
        <v>0</v>
      </c>
    </row>
    <row r="39" spans="1:12" x14ac:dyDescent="0.25">
      <c r="A39" s="9" t="s">
        <v>82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f>E39</f>
        <v>0.61</v>
      </c>
      <c r="H39" s="9">
        <f t="shared" si="4"/>
        <v>0</v>
      </c>
      <c r="I39" s="10">
        <f t="shared" si="5"/>
        <v>1</v>
      </c>
      <c r="J39" s="17">
        <f t="shared" si="6"/>
        <v>1830</v>
      </c>
      <c r="K39" s="16"/>
      <c r="L39" s="17">
        <f t="shared" si="7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0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4"/>
        <v>0</v>
      </c>
      <c r="I41" s="10">
        <f t="shared" si="5"/>
        <v>1</v>
      </c>
      <c r="J41" s="17">
        <f t="shared" si="6"/>
        <v>3525</v>
      </c>
      <c r="K41" s="16"/>
      <c r="L41" s="17">
        <f t="shared" si="7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4"/>
        <v>0</v>
      </c>
      <c r="I42" s="10">
        <f t="shared" si="5"/>
        <v>1</v>
      </c>
      <c r="J42" s="17">
        <f t="shared" si="6"/>
        <v>6600</v>
      </c>
      <c r="K42" s="16"/>
      <c r="L42" s="17">
        <f t="shared" si="7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0.14000000000000001</v>
      </c>
      <c r="H43" s="9">
        <f t="shared" si="4"/>
        <v>3.999999999999998E-2</v>
      </c>
      <c r="I43" s="10">
        <f t="shared" si="5"/>
        <v>0.7777777777777779</v>
      </c>
      <c r="J43" s="17">
        <f t="shared" si="6"/>
        <v>1050</v>
      </c>
      <c r="K43" s="16"/>
      <c r="L43" s="17">
        <f t="shared" si="7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f t="shared" si="4"/>
        <v>0.15</v>
      </c>
      <c r="I44" s="10">
        <f t="shared" si="5"/>
        <v>0</v>
      </c>
      <c r="J44" s="17">
        <f t="shared" si="6"/>
        <v>0</v>
      </c>
      <c r="K44" s="16"/>
      <c r="L44" s="17">
        <f t="shared" si="7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4"/>
        <v>0</v>
      </c>
      <c r="I45" s="10">
        <f t="shared" si="5"/>
        <v>1</v>
      </c>
      <c r="J45" s="17">
        <f t="shared" si="6"/>
        <v>12671.380800000001</v>
      </c>
      <c r="K45" s="16"/>
      <c r="L45" s="17">
        <f t="shared" si="7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4"/>
        <v>0</v>
      </c>
      <c r="I46" s="10">
        <f t="shared" si="5"/>
        <v>1</v>
      </c>
      <c r="J46" s="17">
        <f t="shared" si="6"/>
        <v>34810.775999999998</v>
      </c>
      <c r="K46" s="16"/>
      <c r="L46" s="17">
        <f t="shared" si="7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4"/>
        <v>0</v>
      </c>
      <c r="I47" s="10">
        <f t="shared" si="5"/>
        <v>1</v>
      </c>
      <c r="J47" s="17">
        <f t="shared" si="6"/>
        <v>3962.2284</v>
      </c>
      <c r="K47" s="16"/>
      <c r="L47" s="17">
        <f t="shared" si="7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0</v>
      </c>
      <c r="H48" s="9">
        <f t="shared" si="4"/>
        <v>9.8149999999999995</v>
      </c>
      <c r="I48" s="10">
        <f t="shared" si="5"/>
        <v>0</v>
      </c>
      <c r="J48" s="17">
        <f t="shared" si="6"/>
        <v>0</v>
      </c>
      <c r="K48" s="16"/>
      <c r="L48" s="17">
        <f t="shared" si="7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4"/>
        <v>0</v>
      </c>
      <c r="I49" s="10">
        <f t="shared" si="5"/>
        <v>1</v>
      </c>
      <c r="J49" s="17">
        <f t="shared" si="6"/>
        <v>4420</v>
      </c>
      <c r="K49" s="16"/>
      <c r="L49" s="17">
        <f t="shared" si="7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4"/>
        <v>0</v>
      </c>
      <c r="I50" s="10">
        <f t="shared" si="5"/>
        <v>1</v>
      </c>
      <c r="J50" s="17">
        <f t="shared" si="6"/>
        <v>2729.25</v>
      </c>
      <c r="K50" s="16"/>
      <c r="L50" s="17">
        <f t="shared" si="7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4"/>
        <v>0</v>
      </c>
      <c r="I51" s="10">
        <f t="shared" si="5"/>
        <v>1</v>
      </c>
      <c r="J51" s="17">
        <f t="shared" si="6"/>
        <v>3140</v>
      </c>
      <c r="K51" s="16"/>
      <c r="L51" s="17">
        <f t="shared" si="7"/>
        <v>0</v>
      </c>
    </row>
    <row r="52" spans="1:12" x14ac:dyDescent="0.25">
      <c r="A52" s="9" t="s">
        <v>50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</v>
      </c>
      <c r="H52" s="9">
        <f t="shared" si="4"/>
        <v>0.84299999999999997</v>
      </c>
      <c r="I52" s="10">
        <f t="shared" si="5"/>
        <v>0</v>
      </c>
      <c r="J52" s="17">
        <f t="shared" si="6"/>
        <v>0</v>
      </c>
      <c r="K52" s="16"/>
      <c r="L52" s="17">
        <f t="shared" si="7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</v>
      </c>
      <c r="H53" s="9">
        <f t="shared" si="4"/>
        <v>0.13</v>
      </c>
      <c r="I53" s="10">
        <f t="shared" si="5"/>
        <v>0</v>
      </c>
      <c r="J53" s="17">
        <f t="shared" si="6"/>
        <v>0</v>
      </c>
      <c r="K53" s="16"/>
      <c r="L53" s="17">
        <f t="shared" si="7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</v>
      </c>
      <c r="H54" s="9">
        <f t="shared" si="4"/>
        <v>0.19</v>
      </c>
      <c r="I54" s="10">
        <f t="shared" si="5"/>
        <v>0</v>
      </c>
      <c r="J54" s="17">
        <f t="shared" si="6"/>
        <v>0</v>
      </c>
      <c r="K54" s="16"/>
      <c r="L54" s="17">
        <f t="shared" si="7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</v>
      </c>
      <c r="H55" s="9">
        <f t="shared" si="4"/>
        <v>2.9000000000000001E-2</v>
      </c>
      <c r="I55" s="10">
        <f t="shared" si="5"/>
        <v>0</v>
      </c>
      <c r="J55" s="17">
        <f t="shared" si="6"/>
        <v>0</v>
      </c>
      <c r="K55" s="16"/>
      <c r="L55" s="17">
        <f t="shared" si="7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0</v>
      </c>
      <c r="H56" s="9">
        <f t="shared" si="4"/>
        <v>10.8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0</v>
      </c>
      <c r="H57" s="9">
        <f t="shared" si="4"/>
        <v>24.14</v>
      </c>
      <c r="I57" s="10">
        <f t="shared" si="5"/>
        <v>0</v>
      </c>
      <c r="J57" s="17">
        <f t="shared" si="6"/>
        <v>0</v>
      </c>
      <c r="K57" s="16"/>
      <c r="L57" s="17">
        <f t="shared" si="7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0</v>
      </c>
      <c r="H58" s="9">
        <f t="shared" si="4"/>
        <v>1.89</v>
      </c>
      <c r="I58" s="10">
        <f t="shared" si="5"/>
        <v>0</v>
      </c>
      <c r="J58" s="17">
        <f t="shared" si="6"/>
        <v>0</v>
      </c>
      <c r="K58" s="16"/>
      <c r="L58" s="17">
        <f t="shared" si="7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</v>
      </c>
      <c r="H59" s="9">
        <f t="shared" si="4"/>
        <v>0.41</v>
      </c>
      <c r="I59" s="10">
        <f t="shared" si="5"/>
        <v>0</v>
      </c>
      <c r="J59" s="17">
        <f t="shared" si="6"/>
        <v>0</v>
      </c>
      <c r="K59" s="16"/>
      <c r="L59" s="17">
        <f t="shared" si="7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0</v>
      </c>
      <c r="H60" s="9">
        <f t="shared" si="4"/>
        <v>2.4119999999999999</v>
      </c>
      <c r="I60" s="10">
        <f t="shared" si="5"/>
        <v>0</v>
      </c>
      <c r="J60" s="17">
        <f t="shared" si="6"/>
        <v>0</v>
      </c>
      <c r="K60" s="16"/>
      <c r="L60" s="17">
        <f t="shared" si="7"/>
        <v>0</v>
      </c>
    </row>
    <row r="61" spans="1:12" x14ac:dyDescent="0.25">
      <c r="A61" s="9" t="s">
        <v>50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0</v>
      </c>
      <c r="H61" s="9">
        <f t="shared" si="4"/>
        <v>7.0000000000000007E-2</v>
      </c>
      <c r="I61" s="10">
        <f t="shared" si="5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4"/>
        <v>44</v>
      </c>
      <c r="I62" s="10">
        <f t="shared" si="5"/>
        <v>0</v>
      </c>
      <c r="J62" s="17">
        <f t="shared" si="6"/>
        <v>0</v>
      </c>
      <c r="K62" s="16"/>
      <c r="L62" s="17">
        <f t="shared" si="7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0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4"/>
        <v>3.0000000000001137E-3</v>
      </c>
      <c r="I64" s="10">
        <f t="shared" si="5"/>
        <v>0.99959089049502248</v>
      </c>
      <c r="J64" s="17">
        <f t="shared" si="6"/>
        <v>5864</v>
      </c>
      <c r="K64" s="16"/>
      <c r="L64" s="17">
        <f t="shared" si="7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f>E65</f>
        <v>94.59</v>
      </c>
      <c r="H65" s="9">
        <f t="shared" si="4"/>
        <v>0</v>
      </c>
      <c r="I65" s="10">
        <f t="shared" si="5"/>
        <v>1</v>
      </c>
      <c r="J65" s="17">
        <f t="shared" si="6"/>
        <v>18327.001680000001</v>
      </c>
      <c r="K65" s="16"/>
      <c r="L65" s="17">
        <f t="shared" si="7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f>E66*80%</f>
        <v>103.456</v>
      </c>
      <c r="H66" s="9">
        <f t="shared" si="4"/>
        <v>25.86399999999999</v>
      </c>
      <c r="I66" s="10">
        <f t="shared" si="5"/>
        <v>0.8</v>
      </c>
      <c r="J66" s="17">
        <f t="shared" si="6"/>
        <v>20044.806912</v>
      </c>
      <c r="K66" s="16"/>
      <c r="L66" s="17">
        <f t="shared" si="7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69.959999999999994</v>
      </c>
      <c r="F67" s="9" t="s">
        <v>10</v>
      </c>
      <c r="G67" s="9">
        <v>0</v>
      </c>
      <c r="H67" s="9">
        <f t="shared" si="4"/>
        <v>69.959999999999994</v>
      </c>
      <c r="I67" s="10">
        <f t="shared" si="5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27.15</v>
      </c>
      <c r="F68" s="9" t="s">
        <v>19</v>
      </c>
      <c r="G68" s="9">
        <v>0</v>
      </c>
      <c r="H68" s="9">
        <f t="shared" ref="H68" si="8">E68-G68</f>
        <v>27.15</v>
      </c>
      <c r="I68" s="10">
        <f t="shared" si="5"/>
        <v>0</v>
      </c>
      <c r="J68" s="17">
        <f t="shared" si="6"/>
        <v>0</v>
      </c>
      <c r="K68" s="16"/>
      <c r="L68" s="17">
        <f t="shared" ref="L68" si="9">D68*E68*K68</f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43.88</v>
      </c>
      <c r="F69" s="9" t="s">
        <v>19</v>
      </c>
      <c r="G69" s="9">
        <v>0</v>
      </c>
      <c r="H69" s="9">
        <f t="shared" ref="H69:H104" si="10">E69-G69</f>
        <v>43.88</v>
      </c>
      <c r="I69" s="10">
        <f t="shared" ref="I69:I104" si="11">G69/E69</f>
        <v>0</v>
      </c>
      <c r="J69" s="17">
        <f t="shared" ref="J69:J104" si="12">D69*G69</f>
        <v>0</v>
      </c>
      <c r="K69" s="16"/>
      <c r="L69" s="17">
        <f t="shared" ref="L69:L104" si="13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0</v>
      </c>
      <c r="H70" s="9">
        <f t="shared" si="10"/>
        <v>1.1399999999999999</v>
      </c>
      <c r="I70" s="10">
        <f t="shared" si="11"/>
        <v>0</v>
      </c>
      <c r="J70" s="17">
        <f t="shared" si="12"/>
        <v>0</v>
      </c>
      <c r="K70" s="16"/>
      <c r="L70" s="17">
        <f t="shared" si="13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8.0730000000000004</v>
      </c>
      <c r="E71" s="9">
        <v>348.38499999999999</v>
      </c>
      <c r="F71" s="9" t="s">
        <v>10</v>
      </c>
      <c r="G71" s="9">
        <f>E71</f>
        <v>348.38499999999999</v>
      </c>
      <c r="H71" s="9">
        <f t="shared" si="10"/>
        <v>0</v>
      </c>
      <c r="I71" s="10">
        <f t="shared" si="11"/>
        <v>1</v>
      </c>
      <c r="J71" s="17">
        <f t="shared" si="12"/>
        <v>2812.5121050000002</v>
      </c>
      <c r="K71" s="16"/>
      <c r="L71" s="17">
        <f t="shared" si="13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65.55</v>
      </c>
      <c r="F72" s="9" t="s">
        <v>10</v>
      </c>
      <c r="G72" s="9">
        <f>E72*65%</f>
        <v>42.607500000000002</v>
      </c>
      <c r="H72" s="9">
        <f t="shared" si="10"/>
        <v>22.942499999999995</v>
      </c>
      <c r="I72" s="10">
        <f t="shared" si="11"/>
        <v>0.65</v>
      </c>
      <c r="J72" s="17">
        <f t="shared" si="12"/>
        <v>5962.1526899999999</v>
      </c>
      <c r="K72" s="16"/>
      <c r="L72" s="17">
        <f t="shared" si="13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f>E73*65%</f>
        <v>108.39399999999999</v>
      </c>
      <c r="H73" s="9">
        <f t="shared" si="10"/>
        <v>58.366</v>
      </c>
      <c r="I73" s="10">
        <f t="shared" si="11"/>
        <v>0.65</v>
      </c>
      <c r="J73" s="17">
        <f t="shared" si="12"/>
        <v>15167.789207999998</v>
      </c>
      <c r="K73" s="16"/>
      <c r="L73" s="17">
        <f t="shared" si="13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173.10900000000001</v>
      </c>
      <c r="F74" s="9" t="s">
        <v>10</v>
      </c>
      <c r="G74" s="9">
        <v>0</v>
      </c>
      <c r="H74" s="9">
        <f t="shared" si="10"/>
        <v>173.10900000000001</v>
      </c>
      <c r="I74" s="10">
        <f t="shared" si="11"/>
        <v>0</v>
      </c>
      <c r="J74" s="17">
        <f t="shared" si="12"/>
        <v>0</v>
      </c>
      <c r="K74" s="16"/>
      <c r="L74" s="17">
        <f t="shared" si="13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14500</v>
      </c>
      <c r="E75" s="9">
        <v>1</v>
      </c>
      <c r="F75" s="9" t="s">
        <v>12</v>
      </c>
      <c r="G75" s="9">
        <v>0.5</v>
      </c>
      <c r="H75" s="9">
        <f t="shared" si="10"/>
        <v>0.5</v>
      </c>
      <c r="I75" s="10">
        <f t="shared" si="11"/>
        <v>0.5</v>
      </c>
      <c r="J75" s="17">
        <f t="shared" si="12"/>
        <v>7250</v>
      </c>
      <c r="K75" s="16"/>
      <c r="L75" s="17">
        <f t="shared" si="13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0</v>
      </c>
      <c r="H76" s="9">
        <f t="shared" si="10"/>
        <v>61.661999999999999</v>
      </c>
      <c r="I76" s="10">
        <f t="shared" si="11"/>
        <v>0</v>
      </c>
      <c r="J76" s="17">
        <f t="shared" si="12"/>
        <v>0</v>
      </c>
      <c r="K76" s="16"/>
      <c r="L76" s="17">
        <f t="shared" si="13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185.88300000000001</v>
      </c>
      <c r="F77" s="9" t="s">
        <v>10</v>
      </c>
      <c r="G77" s="9">
        <v>0</v>
      </c>
      <c r="H77" s="9">
        <f t="shared" si="10"/>
        <v>185.88300000000001</v>
      </c>
      <c r="I77" s="10">
        <f t="shared" si="11"/>
        <v>0</v>
      </c>
      <c r="J77" s="17">
        <f t="shared" si="12"/>
        <v>0</v>
      </c>
      <c r="K77" s="16"/>
      <c r="L77" s="17">
        <f t="shared" si="13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150.161</v>
      </c>
      <c r="F78" s="9" t="s">
        <v>10</v>
      </c>
      <c r="G78" s="9">
        <v>0</v>
      </c>
      <c r="H78" s="9">
        <f t="shared" si="10"/>
        <v>150.161</v>
      </c>
      <c r="I78" s="10">
        <f t="shared" si="11"/>
        <v>0</v>
      </c>
      <c r="J78" s="17">
        <f t="shared" si="12"/>
        <v>0</v>
      </c>
      <c r="K78" s="16"/>
      <c r="L78" s="17">
        <f t="shared" si="13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10.287000000000001</v>
      </c>
      <c r="F79" s="9" t="s">
        <v>10</v>
      </c>
      <c r="G79" s="9">
        <v>0</v>
      </c>
      <c r="H79" s="9">
        <f t="shared" si="10"/>
        <v>10.287000000000001</v>
      </c>
      <c r="I79" s="10">
        <f t="shared" si="11"/>
        <v>0</v>
      </c>
      <c r="J79" s="17">
        <f t="shared" si="12"/>
        <v>0</v>
      </c>
      <c r="K79" s="16"/>
      <c r="L79" s="17">
        <f t="shared" si="13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66.94</v>
      </c>
      <c r="F80" s="9" t="s">
        <v>10</v>
      </c>
      <c r="G80" s="9">
        <v>0</v>
      </c>
      <c r="H80" s="9">
        <f t="shared" si="10"/>
        <v>66.94</v>
      </c>
      <c r="I80" s="10">
        <f t="shared" si="11"/>
        <v>0</v>
      </c>
      <c r="J80" s="17">
        <f t="shared" si="12"/>
        <v>0</v>
      </c>
      <c r="K80" s="16"/>
      <c r="L80" s="17">
        <f t="shared" si="13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87.48</v>
      </c>
      <c r="F81" s="9" t="s">
        <v>10</v>
      </c>
      <c r="G81" s="9">
        <v>0</v>
      </c>
      <c r="H81" s="9">
        <f t="shared" si="10"/>
        <v>87.48</v>
      </c>
      <c r="I81" s="10">
        <f t="shared" si="11"/>
        <v>0</v>
      </c>
      <c r="J81" s="17">
        <f t="shared" si="12"/>
        <v>0</v>
      </c>
      <c r="K81" s="16"/>
      <c r="L81" s="17">
        <f t="shared" si="13"/>
        <v>0</v>
      </c>
    </row>
    <row r="82" spans="1:12" x14ac:dyDescent="0.25">
      <c r="A82" s="9" t="s">
        <v>18</v>
      </c>
      <c r="B82" s="29" t="s">
        <v>196</v>
      </c>
      <c r="C82" s="9">
        <v>246</v>
      </c>
      <c r="D82" s="9">
        <v>15500</v>
      </c>
      <c r="E82" s="9">
        <v>1</v>
      </c>
      <c r="F82" s="9" t="s">
        <v>12</v>
      </c>
      <c r="G82" s="9">
        <v>0</v>
      </c>
      <c r="H82" s="9">
        <f t="shared" si="10"/>
        <v>1</v>
      </c>
      <c r="I82" s="10">
        <f t="shared" si="11"/>
        <v>0</v>
      </c>
      <c r="J82" s="17">
        <f t="shared" si="12"/>
        <v>0</v>
      </c>
      <c r="K82" s="16"/>
      <c r="L82" s="17">
        <f t="shared" si="13"/>
        <v>0</v>
      </c>
    </row>
    <row r="83" spans="1:12" x14ac:dyDescent="0.25">
      <c r="A83" s="9" t="s">
        <v>18</v>
      </c>
      <c r="B83" s="29" t="s">
        <v>197</v>
      </c>
      <c r="C83" s="9">
        <v>248</v>
      </c>
      <c r="D83" s="9">
        <v>2000</v>
      </c>
      <c r="E83" s="9">
        <v>1</v>
      </c>
      <c r="F83" s="9" t="s">
        <v>12</v>
      </c>
      <c r="G83" s="9">
        <v>0</v>
      </c>
      <c r="H83" s="9">
        <f t="shared" si="10"/>
        <v>1</v>
      </c>
      <c r="I83" s="10">
        <f t="shared" si="11"/>
        <v>0</v>
      </c>
      <c r="J83" s="17">
        <f t="shared" si="12"/>
        <v>0</v>
      </c>
      <c r="K83" s="16"/>
      <c r="L83" s="17">
        <f t="shared" si="13"/>
        <v>0</v>
      </c>
    </row>
    <row r="84" spans="1:12" x14ac:dyDescent="0.25">
      <c r="A84" s="9" t="s">
        <v>30</v>
      </c>
      <c r="B84" s="29" t="s">
        <v>214</v>
      </c>
      <c r="C84" s="9">
        <v>277</v>
      </c>
      <c r="D84" s="9">
        <v>34</v>
      </c>
      <c r="E84" s="9">
        <v>76.528999999999996</v>
      </c>
      <c r="F84" s="9" t="s">
        <v>31</v>
      </c>
      <c r="G84" s="9">
        <v>0</v>
      </c>
      <c r="H84" s="9">
        <f t="shared" si="10"/>
        <v>76.528999999999996</v>
      </c>
      <c r="I84" s="10">
        <f t="shared" si="11"/>
        <v>0</v>
      </c>
      <c r="J84" s="17">
        <f t="shared" si="12"/>
        <v>0</v>
      </c>
      <c r="K84" s="16"/>
      <c r="L84" s="17">
        <f t="shared" si="13"/>
        <v>0</v>
      </c>
    </row>
    <row r="85" spans="1:12" x14ac:dyDescent="0.25">
      <c r="A85" s="9" t="s">
        <v>30</v>
      </c>
      <c r="B85" s="29" t="s">
        <v>215</v>
      </c>
      <c r="C85" s="9">
        <v>278</v>
      </c>
      <c r="D85" s="9">
        <v>77</v>
      </c>
      <c r="E85" s="9">
        <v>29.302600000000002</v>
      </c>
      <c r="F85" s="9" t="s">
        <v>31</v>
      </c>
      <c r="G85" s="9">
        <v>29.3</v>
      </c>
      <c r="H85" s="9">
        <f t="shared" si="10"/>
        <v>2.6000000000010459E-3</v>
      </c>
      <c r="I85" s="10">
        <f t="shared" si="11"/>
        <v>0.99991127067222696</v>
      </c>
      <c r="J85" s="17">
        <f t="shared" si="12"/>
        <v>2256.1</v>
      </c>
      <c r="K85" s="16"/>
      <c r="L85" s="17">
        <f t="shared" si="13"/>
        <v>0</v>
      </c>
    </row>
    <row r="86" spans="1:12" x14ac:dyDescent="0.25">
      <c r="A86" s="9" t="s">
        <v>30</v>
      </c>
      <c r="B86" s="29" t="s">
        <v>216</v>
      </c>
      <c r="C86" s="9">
        <v>279</v>
      </c>
      <c r="D86" s="9">
        <v>23</v>
      </c>
      <c r="E86" s="9">
        <v>66</v>
      </c>
      <c r="F86" s="9" t="s">
        <v>23</v>
      </c>
      <c r="G86" s="9">
        <v>0</v>
      </c>
      <c r="H86" s="9">
        <f t="shared" si="10"/>
        <v>66</v>
      </c>
      <c r="I86" s="10">
        <f t="shared" si="11"/>
        <v>0</v>
      </c>
      <c r="J86" s="17">
        <f t="shared" si="12"/>
        <v>0</v>
      </c>
      <c r="K86" s="16"/>
      <c r="L86" s="17">
        <f t="shared" si="13"/>
        <v>0</v>
      </c>
    </row>
    <row r="87" spans="1:12" x14ac:dyDescent="0.25">
      <c r="A87" s="9" t="s">
        <v>30</v>
      </c>
      <c r="B87" s="29" t="s">
        <v>217</v>
      </c>
      <c r="C87" s="9">
        <v>280</v>
      </c>
      <c r="D87" s="9">
        <v>151</v>
      </c>
      <c r="E87" s="9">
        <v>17.375499999999999</v>
      </c>
      <c r="F87" s="9" t="s">
        <v>31</v>
      </c>
      <c r="G87" s="9">
        <v>0</v>
      </c>
      <c r="H87" s="9">
        <f t="shared" si="10"/>
        <v>17.375499999999999</v>
      </c>
      <c r="I87" s="10">
        <f t="shared" si="11"/>
        <v>0</v>
      </c>
      <c r="J87" s="17">
        <f t="shared" si="12"/>
        <v>0</v>
      </c>
      <c r="K87" s="16"/>
      <c r="L87" s="17">
        <f t="shared" si="13"/>
        <v>0</v>
      </c>
    </row>
    <row r="88" spans="1:12" x14ac:dyDescent="0.25">
      <c r="A88" s="9" t="s">
        <v>21</v>
      </c>
      <c r="B88" s="29" t="s">
        <v>219</v>
      </c>
      <c r="C88" s="9">
        <v>283</v>
      </c>
      <c r="D88" s="9">
        <v>400</v>
      </c>
      <c r="E88" s="9">
        <v>1</v>
      </c>
      <c r="F88" s="9" t="s">
        <v>12</v>
      </c>
      <c r="G88" s="9">
        <v>0</v>
      </c>
      <c r="H88" s="9">
        <f t="shared" si="10"/>
        <v>1</v>
      </c>
      <c r="I88" s="10">
        <f t="shared" si="11"/>
        <v>0</v>
      </c>
      <c r="J88" s="17">
        <f t="shared" si="12"/>
        <v>0</v>
      </c>
      <c r="K88" s="16"/>
      <c r="L88" s="17">
        <f t="shared" si="13"/>
        <v>0</v>
      </c>
    </row>
    <row r="89" spans="1:12" x14ac:dyDescent="0.25">
      <c r="A89" s="9" t="s">
        <v>36</v>
      </c>
      <c r="B89" s="29" t="s">
        <v>235</v>
      </c>
      <c r="C89" s="9">
        <v>316</v>
      </c>
      <c r="D89" s="9">
        <v>4000</v>
      </c>
      <c r="E89" s="9">
        <v>1</v>
      </c>
      <c r="F89" s="9" t="s">
        <v>12</v>
      </c>
      <c r="G89" s="9">
        <v>0</v>
      </c>
      <c r="H89" s="9">
        <f t="shared" si="10"/>
        <v>1</v>
      </c>
      <c r="I89" s="10">
        <f t="shared" si="11"/>
        <v>0</v>
      </c>
      <c r="J89" s="17">
        <f t="shared" si="12"/>
        <v>0</v>
      </c>
      <c r="K89" s="16"/>
      <c r="L89" s="17">
        <f t="shared" si="13"/>
        <v>0</v>
      </c>
    </row>
    <row r="90" spans="1:12" x14ac:dyDescent="0.25">
      <c r="A90" s="9" t="s">
        <v>29</v>
      </c>
      <c r="B90" s="29" t="s">
        <v>408</v>
      </c>
      <c r="C90" s="9">
        <v>397</v>
      </c>
      <c r="D90" s="9">
        <v>2000</v>
      </c>
      <c r="E90" s="9">
        <v>1.57</v>
      </c>
      <c r="F90" s="9" t="s">
        <v>14</v>
      </c>
      <c r="G90" s="9">
        <v>1.57</v>
      </c>
      <c r="H90" s="9">
        <f t="shared" si="10"/>
        <v>0</v>
      </c>
      <c r="I90" s="10">
        <f t="shared" si="11"/>
        <v>1</v>
      </c>
      <c r="J90" s="17">
        <f t="shared" si="12"/>
        <v>3140</v>
      </c>
      <c r="K90" s="16"/>
      <c r="L90" s="17">
        <f t="shared" si="13"/>
        <v>0</v>
      </c>
    </row>
    <row r="91" spans="1:12" x14ac:dyDescent="0.25">
      <c r="A91" s="9" t="s">
        <v>18</v>
      </c>
      <c r="B91" s="29" t="s">
        <v>257</v>
      </c>
      <c r="C91" s="9">
        <v>414</v>
      </c>
      <c r="D91" s="9">
        <v>2500</v>
      </c>
      <c r="E91" s="9">
        <v>1</v>
      </c>
      <c r="F91" s="9" t="s">
        <v>12</v>
      </c>
      <c r="G91" s="9">
        <v>0</v>
      </c>
      <c r="H91" s="9">
        <f t="shared" si="10"/>
        <v>1</v>
      </c>
      <c r="I91" s="10">
        <f t="shared" si="11"/>
        <v>0</v>
      </c>
      <c r="J91" s="17">
        <f t="shared" si="12"/>
        <v>0</v>
      </c>
      <c r="K91" s="16"/>
      <c r="L91" s="17">
        <f t="shared" si="13"/>
        <v>0</v>
      </c>
    </row>
    <row r="92" spans="1:12" x14ac:dyDescent="0.25">
      <c r="A92" s="9" t="s">
        <v>29</v>
      </c>
      <c r="B92" s="29" t="s">
        <v>344</v>
      </c>
      <c r="C92" s="9">
        <v>493</v>
      </c>
      <c r="D92" s="9">
        <v>225</v>
      </c>
      <c r="E92" s="9">
        <v>4.6239999999999997</v>
      </c>
      <c r="F92" s="9" t="s">
        <v>14</v>
      </c>
      <c r="G92" s="9">
        <v>0</v>
      </c>
      <c r="H92" s="9">
        <f t="shared" si="10"/>
        <v>4.6239999999999997</v>
      </c>
      <c r="I92" s="10">
        <f t="shared" si="11"/>
        <v>0</v>
      </c>
      <c r="J92" s="17">
        <f t="shared" si="12"/>
        <v>0</v>
      </c>
      <c r="K92" s="16"/>
      <c r="L92" s="17">
        <f t="shared" si="13"/>
        <v>0</v>
      </c>
    </row>
    <row r="93" spans="1:12" x14ac:dyDescent="0.25">
      <c r="A93" s="9" t="s">
        <v>29</v>
      </c>
      <c r="B93" s="29" t="s">
        <v>345</v>
      </c>
      <c r="C93" s="9">
        <v>494</v>
      </c>
      <c r="D93" s="9">
        <v>2000</v>
      </c>
      <c r="E93" s="9">
        <v>1.6</v>
      </c>
      <c r="F93" s="9" t="s">
        <v>14</v>
      </c>
      <c r="G93" s="9">
        <v>0</v>
      </c>
      <c r="H93" s="9">
        <f t="shared" si="10"/>
        <v>1.6</v>
      </c>
      <c r="I93" s="10">
        <f t="shared" si="11"/>
        <v>0</v>
      </c>
      <c r="J93" s="17">
        <f t="shared" si="12"/>
        <v>0</v>
      </c>
      <c r="K93" s="16"/>
      <c r="L93" s="17">
        <f t="shared" si="13"/>
        <v>0</v>
      </c>
    </row>
    <row r="94" spans="1:12" x14ac:dyDescent="0.25">
      <c r="A94" s="9" t="s">
        <v>29</v>
      </c>
      <c r="B94" s="29" t="s">
        <v>346</v>
      </c>
      <c r="C94" s="9">
        <v>495</v>
      </c>
      <c r="D94" s="9">
        <v>50</v>
      </c>
      <c r="E94" s="9">
        <v>5</v>
      </c>
      <c r="F94" s="9" t="s">
        <v>13</v>
      </c>
      <c r="G94" s="9">
        <v>0</v>
      </c>
      <c r="H94" s="9">
        <f t="shared" si="10"/>
        <v>5</v>
      </c>
      <c r="I94" s="10">
        <f t="shared" si="11"/>
        <v>0</v>
      </c>
      <c r="J94" s="17">
        <f t="shared" si="12"/>
        <v>0</v>
      </c>
      <c r="K94" s="16"/>
      <c r="L94" s="17">
        <f t="shared" si="13"/>
        <v>0</v>
      </c>
    </row>
    <row r="95" spans="1:12" x14ac:dyDescent="0.25">
      <c r="A95" s="9" t="s">
        <v>66</v>
      </c>
      <c r="B95" s="29" t="s">
        <v>360</v>
      </c>
      <c r="C95" s="9">
        <v>496</v>
      </c>
      <c r="D95" s="9">
        <v>322.92</v>
      </c>
      <c r="E95" s="9">
        <v>45.091000000000001</v>
      </c>
      <c r="F95" s="9" t="s">
        <v>10</v>
      </c>
      <c r="G95" s="9">
        <v>0</v>
      </c>
      <c r="H95" s="9">
        <f t="shared" si="10"/>
        <v>45.091000000000001</v>
      </c>
      <c r="I95" s="10">
        <f t="shared" si="11"/>
        <v>0</v>
      </c>
      <c r="J95" s="17">
        <f t="shared" si="12"/>
        <v>0</v>
      </c>
      <c r="K95" s="16"/>
      <c r="L95" s="17">
        <f t="shared" si="13"/>
        <v>0</v>
      </c>
    </row>
    <row r="96" spans="1:12" x14ac:dyDescent="0.25">
      <c r="A96" s="9" t="s">
        <v>66</v>
      </c>
      <c r="B96" s="29" t="s">
        <v>361</v>
      </c>
      <c r="C96" s="9">
        <v>497</v>
      </c>
      <c r="D96" s="9">
        <v>322.92</v>
      </c>
      <c r="E96" s="9">
        <v>3.1779999999999999</v>
      </c>
      <c r="F96" s="9" t="s">
        <v>10</v>
      </c>
      <c r="G96" s="9">
        <v>0</v>
      </c>
      <c r="H96" s="9">
        <f t="shared" si="10"/>
        <v>3.1779999999999999</v>
      </c>
      <c r="I96" s="10">
        <f t="shared" si="11"/>
        <v>0</v>
      </c>
      <c r="J96" s="17">
        <f t="shared" si="12"/>
        <v>0</v>
      </c>
      <c r="K96" s="16"/>
      <c r="L96" s="17">
        <f t="shared" si="13"/>
        <v>0</v>
      </c>
    </row>
    <row r="97" spans="1:12" x14ac:dyDescent="0.25">
      <c r="A97" s="9" t="s">
        <v>66</v>
      </c>
      <c r="B97" s="29" t="s">
        <v>362</v>
      </c>
      <c r="C97" s="9">
        <v>498</v>
      </c>
      <c r="D97" s="9">
        <v>322.92</v>
      </c>
      <c r="E97" s="9">
        <v>16.5</v>
      </c>
      <c r="F97" s="9" t="s">
        <v>10</v>
      </c>
      <c r="G97" s="9">
        <v>0</v>
      </c>
      <c r="H97" s="9">
        <f t="shared" si="10"/>
        <v>16.5</v>
      </c>
      <c r="I97" s="10">
        <f t="shared" si="11"/>
        <v>0</v>
      </c>
      <c r="J97" s="17">
        <f t="shared" si="12"/>
        <v>0</v>
      </c>
      <c r="K97" s="16"/>
      <c r="L97" s="17">
        <f t="shared" si="13"/>
        <v>0</v>
      </c>
    </row>
    <row r="98" spans="1:12" x14ac:dyDescent="0.25">
      <c r="A98" s="9" t="s">
        <v>17</v>
      </c>
      <c r="B98" s="29" t="s">
        <v>363</v>
      </c>
      <c r="C98" s="9">
        <v>499</v>
      </c>
      <c r="D98" s="9">
        <v>139.93199999999999</v>
      </c>
      <c r="E98" s="9">
        <v>22.638000000000002</v>
      </c>
      <c r="F98" s="9" t="s">
        <v>10</v>
      </c>
      <c r="G98" s="9">
        <v>0</v>
      </c>
      <c r="H98" s="9">
        <f t="shared" si="10"/>
        <v>22.638000000000002</v>
      </c>
      <c r="I98" s="10">
        <f t="shared" si="11"/>
        <v>0</v>
      </c>
      <c r="J98" s="17">
        <f t="shared" si="12"/>
        <v>0</v>
      </c>
      <c r="K98" s="16"/>
      <c r="L98" s="17">
        <f t="shared" si="13"/>
        <v>0</v>
      </c>
    </row>
    <row r="99" spans="1:12" x14ac:dyDescent="0.25">
      <c r="A99" s="9" t="s">
        <v>17</v>
      </c>
      <c r="B99" s="29" t="s">
        <v>364</v>
      </c>
      <c r="C99" s="9">
        <v>500</v>
      </c>
      <c r="D99" s="9">
        <v>139.93199999999999</v>
      </c>
      <c r="E99" s="9">
        <v>65.546000000000006</v>
      </c>
      <c r="F99" s="9" t="s">
        <v>10</v>
      </c>
      <c r="G99" s="9">
        <v>0</v>
      </c>
      <c r="H99" s="9">
        <f t="shared" si="10"/>
        <v>65.546000000000006</v>
      </c>
      <c r="I99" s="10">
        <f t="shared" si="11"/>
        <v>0</v>
      </c>
      <c r="J99" s="17">
        <f t="shared" si="12"/>
        <v>0</v>
      </c>
      <c r="K99" s="16"/>
      <c r="L99" s="17">
        <f t="shared" si="13"/>
        <v>0</v>
      </c>
    </row>
    <row r="100" spans="1:12" x14ac:dyDescent="0.25">
      <c r="A100" s="9" t="s">
        <v>17</v>
      </c>
      <c r="B100" s="29" t="s">
        <v>365</v>
      </c>
      <c r="C100" s="9">
        <v>501</v>
      </c>
      <c r="D100" s="9">
        <v>193.75200000000001</v>
      </c>
      <c r="E100" s="9">
        <v>69.843000000000004</v>
      </c>
      <c r="F100" s="9" t="s">
        <v>10</v>
      </c>
      <c r="G100" s="9">
        <v>0</v>
      </c>
      <c r="H100" s="9">
        <f t="shared" si="10"/>
        <v>69.843000000000004</v>
      </c>
      <c r="I100" s="10">
        <f t="shared" si="11"/>
        <v>0</v>
      </c>
      <c r="J100" s="17">
        <f t="shared" si="12"/>
        <v>0</v>
      </c>
      <c r="K100" s="16"/>
      <c r="L100" s="17">
        <f t="shared" si="13"/>
        <v>0</v>
      </c>
    </row>
    <row r="101" spans="1:12" x14ac:dyDescent="0.25">
      <c r="A101" s="9" t="s">
        <v>17</v>
      </c>
      <c r="B101" s="29" t="s">
        <v>366</v>
      </c>
      <c r="C101" s="9">
        <v>502</v>
      </c>
      <c r="D101" s="9">
        <v>193.75200000000001</v>
      </c>
      <c r="E101" s="9">
        <v>31.943999999999999</v>
      </c>
      <c r="F101" s="9" t="s">
        <v>10</v>
      </c>
      <c r="G101" s="9">
        <v>0</v>
      </c>
      <c r="H101" s="9">
        <f t="shared" si="10"/>
        <v>31.943999999999999</v>
      </c>
      <c r="I101" s="10">
        <f t="shared" si="11"/>
        <v>0</v>
      </c>
      <c r="J101" s="17">
        <f t="shared" si="12"/>
        <v>0</v>
      </c>
      <c r="K101" s="16"/>
      <c r="L101" s="17">
        <f t="shared" si="13"/>
        <v>0</v>
      </c>
    </row>
    <row r="102" spans="1:12" x14ac:dyDescent="0.25">
      <c r="A102" s="9" t="s">
        <v>9</v>
      </c>
      <c r="B102" s="29" t="s">
        <v>347</v>
      </c>
      <c r="C102" s="9">
        <v>510</v>
      </c>
      <c r="D102" s="9">
        <v>7500</v>
      </c>
      <c r="E102" s="9">
        <v>0.365313</v>
      </c>
      <c r="F102" s="9" t="s">
        <v>16</v>
      </c>
      <c r="G102" s="9">
        <v>0</v>
      </c>
      <c r="H102" s="9">
        <f t="shared" si="10"/>
        <v>0.365313</v>
      </c>
      <c r="I102" s="10">
        <f t="shared" si="11"/>
        <v>0</v>
      </c>
      <c r="J102" s="17">
        <f t="shared" si="12"/>
        <v>0</v>
      </c>
      <c r="K102" s="16"/>
      <c r="L102" s="17">
        <f t="shared" si="13"/>
        <v>0</v>
      </c>
    </row>
    <row r="103" spans="1:12" x14ac:dyDescent="0.25">
      <c r="A103" s="9" t="s">
        <v>9</v>
      </c>
      <c r="B103" s="29" t="s">
        <v>348</v>
      </c>
      <c r="C103" s="9">
        <v>511</v>
      </c>
      <c r="D103" s="9">
        <v>7500</v>
      </c>
      <c r="E103" s="9">
        <v>0.25218299999999999</v>
      </c>
      <c r="F103" s="9" t="s">
        <v>16</v>
      </c>
      <c r="G103" s="9">
        <v>0</v>
      </c>
      <c r="H103" s="9">
        <f t="shared" si="10"/>
        <v>0.25218299999999999</v>
      </c>
      <c r="I103" s="10">
        <f t="shared" si="11"/>
        <v>0</v>
      </c>
      <c r="J103" s="17">
        <f t="shared" si="12"/>
        <v>0</v>
      </c>
      <c r="K103" s="16"/>
      <c r="L103" s="17">
        <f t="shared" si="13"/>
        <v>0</v>
      </c>
    </row>
    <row r="104" spans="1:12" x14ac:dyDescent="0.25">
      <c r="A104" s="9" t="s">
        <v>17</v>
      </c>
      <c r="B104" s="29" t="s">
        <v>367</v>
      </c>
      <c r="C104" s="9">
        <v>546</v>
      </c>
      <c r="D104" s="9">
        <v>10.76</v>
      </c>
      <c r="E104" s="9">
        <v>53.899000000000001</v>
      </c>
      <c r="F104" s="9" t="s">
        <v>10</v>
      </c>
      <c r="G104" s="9">
        <v>0</v>
      </c>
      <c r="H104" s="9">
        <f t="shared" si="10"/>
        <v>53.899000000000001</v>
      </c>
      <c r="I104" s="10">
        <f t="shared" si="11"/>
        <v>0</v>
      </c>
      <c r="J104" s="17">
        <f t="shared" si="12"/>
        <v>0</v>
      </c>
      <c r="K104" s="16"/>
      <c r="L104" s="17">
        <f t="shared" si="13"/>
        <v>0</v>
      </c>
    </row>
    <row r="105" spans="1:12" ht="15.75" x14ac:dyDescent="0.25">
      <c r="J105" s="21">
        <f>SUM(J4:J104)</f>
        <v>354671.85139500001</v>
      </c>
      <c r="L105" s="21">
        <f>SUM(L4:L104)</f>
        <v>0</v>
      </c>
    </row>
  </sheetData>
  <autoFilter ref="A3:O105" xr:uid="{00000000-0009-0000-0000-0000BB000000}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3:P184"/>
  <sheetViews>
    <sheetView topLeftCell="A159" zoomScale="85" zoomScaleNormal="85" workbookViewId="0">
      <pane xSplit="2" topLeftCell="C1" activePane="topRight" state="frozen"/>
      <selection pane="topRight" activeCell="L4" sqref="A4:L183"/>
    </sheetView>
  </sheetViews>
  <sheetFormatPr defaultRowHeight="15" x14ac:dyDescent="0.25"/>
  <cols>
    <col min="1" max="1" width="35" customWidth="1"/>
    <col min="2" max="2" width="51.425781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0.425781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SUMIF($A$4:$A$1507,"AAIDHUL MIAH",$L$4:$L$1507)</f>
        <v>350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1" si="0">E5-G5</f>
        <v>0</v>
      </c>
      <c r="I5" s="10">
        <f t="shared" ref="I5:I72" si="1">G5/E5</f>
        <v>1</v>
      </c>
      <c r="J5" s="17">
        <f t="shared" ref="J5:J72" si="2">D5*G5</f>
        <v>4000</v>
      </c>
      <c r="K5" s="16"/>
      <c r="L5" s="17">
        <f t="shared" ref="L5:L72" si="3">D5*E5*K5</f>
        <v>0</v>
      </c>
      <c r="N5" s="17" t="s">
        <v>36</v>
      </c>
      <c r="O5" s="17">
        <f>SUMIF($A$4:$A$1507,"EBI ABRAHAM",$L$4:$L$1507)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SUMIF($A$4:$A$1507,"JMJ WATERPROOING ENTERPRISES",$L$4:$L$1507)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SUMIF($A$4:$A$1507,"KRIUTTIBAS DAS",$L$4:$L$1507)</f>
        <v>2500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471</v>
      </c>
      <c r="O8" s="17">
        <f>SUMIF($A$4:$A$1507,"LEGENDRY LANDSCAPE",$L$4:$L$1507)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SUMIF($A$4:$A$1507,"MANJUNATHA P",$L$4:$L$1507)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75.319999999999993</v>
      </c>
      <c r="F10" s="9" t="s">
        <v>14</v>
      </c>
      <c r="G10" s="9">
        <v>75.319999999999993</v>
      </c>
      <c r="H10" s="9">
        <f t="shared" si="0"/>
        <v>0</v>
      </c>
      <c r="I10" s="10">
        <f t="shared" si="1"/>
        <v>1</v>
      </c>
      <c r="J10" s="17">
        <f t="shared" si="2"/>
        <v>10629.1584</v>
      </c>
      <c r="K10" s="16"/>
      <c r="L10" s="17">
        <f t="shared" si="3"/>
        <v>0</v>
      </c>
      <c r="N10" s="17" t="s">
        <v>66</v>
      </c>
      <c r="O10" s="17">
        <f>SUMIF($A$4:$A$1507,"NAGARAJ",$L$4:$L$1507)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SUMIF($A$4:$A$1507,"PRAKASH H N",$L$4:$L$1507)</f>
        <v>0</v>
      </c>
    </row>
    <row r="12" spans="1:15" ht="30" x14ac:dyDescent="0.25">
      <c r="A12" s="9" t="s">
        <v>39</v>
      </c>
      <c r="B12" s="29" t="s">
        <v>91</v>
      </c>
      <c r="C12" s="9">
        <v>11</v>
      </c>
      <c r="D12" s="9">
        <v>211.68</v>
      </c>
      <c r="E12" s="9">
        <v>0.41199999999999998</v>
      </c>
      <c r="F12" s="9" t="s">
        <v>14</v>
      </c>
      <c r="G12" s="9">
        <v>0.41</v>
      </c>
      <c r="H12" s="9">
        <f t="shared" si="0"/>
        <v>2.0000000000000018E-3</v>
      </c>
      <c r="I12" s="10">
        <f t="shared" si="1"/>
        <v>0.99514563106796117</v>
      </c>
      <c r="J12" s="17">
        <f t="shared" si="2"/>
        <v>86.788799999999995</v>
      </c>
      <c r="K12" s="16"/>
      <c r="L12" s="17">
        <f t="shared" si="3"/>
        <v>0</v>
      </c>
      <c r="N12" s="17" t="s">
        <v>30</v>
      </c>
      <c r="O12" s="17">
        <f>SUMIF($A$4:$A$1507,"RAMAKRUSHNA PRADHAN",$L$4:$L$1507)</f>
        <v>0</v>
      </c>
    </row>
    <row r="13" spans="1:15" x14ac:dyDescent="0.25">
      <c r="A13" s="9" t="s">
        <v>29</v>
      </c>
      <c r="B13" s="29" t="s">
        <v>92</v>
      </c>
      <c r="C13" s="9">
        <v>13</v>
      </c>
      <c r="D13" s="9">
        <v>141.12</v>
      </c>
      <c r="E13" s="9">
        <v>30.73</v>
      </c>
      <c r="F13" s="9" t="s">
        <v>14</v>
      </c>
      <c r="G13" s="9">
        <v>30.73</v>
      </c>
      <c r="H13" s="9">
        <f t="shared" si="0"/>
        <v>0</v>
      </c>
      <c r="I13" s="10">
        <f t="shared" si="1"/>
        <v>1</v>
      </c>
      <c r="J13" s="17">
        <f t="shared" si="2"/>
        <v>4336.6176000000005</v>
      </c>
      <c r="K13" s="16"/>
      <c r="L13" s="17">
        <f t="shared" si="3"/>
        <v>0</v>
      </c>
      <c r="N13" s="17" t="s">
        <v>21</v>
      </c>
      <c r="O13" s="17">
        <f>SUMIF($A$4:$A$1507,"RUPAK NAYAK",$L$4:$L$1507)</f>
        <v>0</v>
      </c>
    </row>
    <row r="14" spans="1:15" x14ac:dyDescent="0.25">
      <c r="A14" s="9" t="s">
        <v>39</v>
      </c>
      <c r="B14" s="29" t="s">
        <v>92</v>
      </c>
      <c r="C14" s="9">
        <v>13</v>
      </c>
      <c r="D14" s="9">
        <v>141.12</v>
      </c>
      <c r="E14" s="9">
        <v>4.17</v>
      </c>
      <c r="F14" s="9" t="s">
        <v>14</v>
      </c>
      <c r="G14" s="9">
        <v>4.17</v>
      </c>
      <c r="H14" s="9">
        <f t="shared" si="0"/>
        <v>0</v>
      </c>
      <c r="I14" s="10">
        <f t="shared" si="1"/>
        <v>1</v>
      </c>
      <c r="J14" s="17">
        <f t="shared" si="2"/>
        <v>588.47040000000004</v>
      </c>
      <c r="K14" s="16"/>
      <c r="L14" s="17">
        <f t="shared" si="3"/>
        <v>0</v>
      </c>
      <c r="N14" s="17" t="s">
        <v>32</v>
      </c>
      <c r="O14" s="17">
        <f>SUMIF($A$4:$A$1507,"SANTOSH KUMAR",$L$4:$L$1507)</f>
        <v>0</v>
      </c>
    </row>
    <row r="15" spans="1:15" x14ac:dyDescent="0.25">
      <c r="A15" s="9" t="s">
        <v>29</v>
      </c>
      <c r="B15" s="29" t="s">
        <v>93</v>
      </c>
      <c r="C15" s="9">
        <v>14</v>
      </c>
      <c r="D15" s="9">
        <v>22</v>
      </c>
      <c r="E15" s="9">
        <v>28.67</v>
      </c>
      <c r="F15" s="9" t="s">
        <v>10</v>
      </c>
      <c r="G15" s="9">
        <v>28.67</v>
      </c>
      <c r="H15" s="9">
        <f t="shared" si="0"/>
        <v>0</v>
      </c>
      <c r="I15" s="10">
        <f t="shared" si="1"/>
        <v>1</v>
      </c>
      <c r="J15" s="17">
        <f t="shared" si="2"/>
        <v>630.74</v>
      </c>
      <c r="K15" s="16"/>
      <c r="L15" s="17">
        <f t="shared" si="3"/>
        <v>0</v>
      </c>
      <c r="N15" s="17" t="s">
        <v>9</v>
      </c>
      <c r="O15" s="17">
        <f>SUMIF($A$4:$A$1507,"SARAT BARMAN",$L$4:$L$1507)</f>
        <v>0</v>
      </c>
    </row>
    <row r="16" spans="1:15" x14ac:dyDescent="0.25">
      <c r="A16" s="9" t="s">
        <v>39</v>
      </c>
      <c r="B16" s="29" t="s">
        <v>93</v>
      </c>
      <c r="C16" s="9">
        <v>14</v>
      </c>
      <c r="D16" s="9">
        <v>22</v>
      </c>
      <c r="E16" s="9">
        <v>63.19</v>
      </c>
      <c r="F16" s="9" t="s">
        <v>10</v>
      </c>
      <c r="G16" s="9">
        <v>63.19</v>
      </c>
      <c r="H16" s="9">
        <f t="shared" si="0"/>
        <v>0</v>
      </c>
      <c r="I16" s="10">
        <f t="shared" si="1"/>
        <v>1</v>
      </c>
      <c r="J16" s="17">
        <f t="shared" si="2"/>
        <v>1390.1799999999998</v>
      </c>
      <c r="K16" s="16"/>
      <c r="L16" s="17">
        <f t="shared" si="3"/>
        <v>0</v>
      </c>
      <c r="N16" s="17" t="s">
        <v>27</v>
      </c>
      <c r="O16" s="17">
        <f>SUMIF($A$4:$A$1507,"SAVITA DEVI",$L$4:$L$1507)</f>
        <v>0</v>
      </c>
    </row>
    <row r="17" spans="1:15" x14ac:dyDescent="0.25">
      <c r="A17" s="9" t="s">
        <v>29</v>
      </c>
      <c r="B17" s="29" t="s">
        <v>270</v>
      </c>
      <c r="C17" s="9">
        <v>15</v>
      </c>
      <c r="D17" s="9">
        <v>43</v>
      </c>
      <c r="E17" s="9">
        <v>68.67</v>
      </c>
      <c r="F17" s="9" t="s">
        <v>10</v>
      </c>
      <c r="G17" s="9">
        <v>0</v>
      </c>
      <c r="H17" s="9">
        <f t="shared" si="0"/>
        <v>68.67</v>
      </c>
      <c r="I17" s="10">
        <f t="shared" si="1"/>
        <v>0</v>
      </c>
      <c r="J17" s="17">
        <f t="shared" si="2"/>
        <v>0</v>
      </c>
      <c r="K17" s="16"/>
      <c r="L17" s="17">
        <f t="shared" si="3"/>
        <v>0</v>
      </c>
      <c r="N17" s="17" t="s">
        <v>20</v>
      </c>
      <c r="O17" s="17">
        <f>SUMIF($A$4:$A$1507,"SHOKAT",$L$4:$L$1507)</f>
        <v>0</v>
      </c>
    </row>
    <row r="18" spans="1:15" ht="45" x14ac:dyDescent="0.25">
      <c r="A18" s="9" t="s">
        <v>39</v>
      </c>
      <c r="B18" s="29" t="s">
        <v>94</v>
      </c>
      <c r="C18" s="9">
        <v>16</v>
      </c>
      <c r="D18" s="9">
        <v>141.12</v>
      </c>
      <c r="E18" s="9">
        <v>10.81</v>
      </c>
      <c r="F18" s="9" t="s">
        <v>14</v>
      </c>
      <c r="G18" s="9">
        <v>10.81</v>
      </c>
      <c r="H18" s="9">
        <f t="shared" si="0"/>
        <v>0</v>
      </c>
      <c r="I18" s="10">
        <f t="shared" si="1"/>
        <v>1</v>
      </c>
      <c r="J18" s="17">
        <f t="shared" si="2"/>
        <v>1525.5072</v>
      </c>
      <c r="K18" s="16"/>
      <c r="L18" s="17">
        <f t="shared" si="3"/>
        <v>0</v>
      </c>
      <c r="N18" s="17" t="s">
        <v>26</v>
      </c>
      <c r="O18" s="17">
        <f>SUMIF($A$4:$A$1507,"SHREE DM STEEL FURNITURE AND INTERIOR",$L$4:$L$1507)</f>
        <v>0</v>
      </c>
    </row>
    <row r="19" spans="1:15" ht="30" x14ac:dyDescent="0.25">
      <c r="A19" s="9" t="s">
        <v>15</v>
      </c>
      <c r="B19" s="12" t="s">
        <v>470</v>
      </c>
      <c r="C19" s="9">
        <v>18</v>
      </c>
      <c r="D19" s="9">
        <v>5500</v>
      </c>
      <c r="E19" s="9">
        <v>1</v>
      </c>
      <c r="F19" s="9" t="s">
        <v>12</v>
      </c>
      <c r="G19" s="9">
        <v>1</v>
      </c>
      <c r="H19" s="9">
        <f t="shared" si="0"/>
        <v>0</v>
      </c>
      <c r="I19" s="10">
        <f t="shared" ref="I19" si="4">(G19/E19)</f>
        <v>1</v>
      </c>
      <c r="J19" s="17">
        <f t="shared" si="2"/>
        <v>5500</v>
      </c>
      <c r="K19" s="16"/>
      <c r="L19" s="17">
        <f t="shared" si="3"/>
        <v>0</v>
      </c>
      <c r="N19" s="17" t="s">
        <v>333</v>
      </c>
      <c r="O19" s="17">
        <f>SUMIF($A$4:$A$1507,"SK ANSAR HOSSIAN",$L$4:$L$1507)</f>
        <v>4285.9377999999997</v>
      </c>
    </row>
    <row r="20" spans="1:15" ht="30" x14ac:dyDescent="0.25">
      <c r="A20" s="9" t="s">
        <v>15</v>
      </c>
      <c r="B20" s="12" t="s">
        <v>94</v>
      </c>
      <c r="C20" s="9">
        <v>19</v>
      </c>
      <c r="D20" s="9">
        <v>3000</v>
      </c>
      <c r="E20" s="9">
        <v>1</v>
      </c>
      <c r="F20" s="9" t="s">
        <v>12</v>
      </c>
      <c r="G20" s="9">
        <v>0</v>
      </c>
      <c r="H20" s="9">
        <f t="shared" si="0"/>
        <v>1</v>
      </c>
      <c r="I20" s="10">
        <f t="shared" ref="I20" si="5">(G20/E20)</f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SUMIF($A$4:$A$1507,"SREE VINAYAKA ELECTRICALS",$L$4:$L$1507)</f>
        <v>0</v>
      </c>
    </row>
    <row r="21" spans="1:15" ht="45" x14ac:dyDescent="0.25">
      <c r="A21" s="9" t="s">
        <v>29</v>
      </c>
      <c r="B21" s="29" t="s">
        <v>95</v>
      </c>
      <c r="C21" s="9">
        <v>20</v>
      </c>
      <c r="D21" s="9">
        <v>1000</v>
      </c>
      <c r="E21" s="9">
        <v>3.351</v>
      </c>
      <c r="F21" s="9" t="s">
        <v>14</v>
      </c>
      <c r="G21" s="9">
        <v>3.35</v>
      </c>
      <c r="H21" s="9">
        <f t="shared" si="0"/>
        <v>9.9999999999988987E-4</v>
      </c>
      <c r="I21" s="10">
        <f t="shared" si="1"/>
        <v>0.99970158161742761</v>
      </c>
      <c r="J21" s="17">
        <f t="shared" si="2"/>
        <v>3350</v>
      </c>
      <c r="K21" s="16"/>
      <c r="L21" s="17">
        <f t="shared" si="3"/>
        <v>0</v>
      </c>
      <c r="N21" s="17" t="s">
        <v>58</v>
      </c>
      <c r="O21" s="17">
        <f>SUMIF($A$4:$A$1507,"SRI CHOWDESHWARI WATER SUPPLY",$L$4:$L$1507)</f>
        <v>0</v>
      </c>
    </row>
    <row r="22" spans="1:15" x14ac:dyDescent="0.25">
      <c r="A22" s="9" t="s">
        <v>29</v>
      </c>
      <c r="B22" s="29" t="s">
        <v>96</v>
      </c>
      <c r="C22" s="9">
        <v>21</v>
      </c>
      <c r="D22" s="9">
        <v>1000</v>
      </c>
      <c r="E22" s="9">
        <v>2.6680000000000001</v>
      </c>
      <c r="F22" s="9" t="s">
        <v>14</v>
      </c>
      <c r="G22" s="9">
        <v>2.67</v>
      </c>
      <c r="H22" s="9">
        <f t="shared" si="0"/>
        <v>-1.9999999999997797E-3</v>
      </c>
      <c r="I22" s="10">
        <f t="shared" si="1"/>
        <v>1.0007496251874062</v>
      </c>
      <c r="J22" s="17">
        <f t="shared" si="2"/>
        <v>2670</v>
      </c>
      <c r="K22" s="16"/>
      <c r="L22" s="17">
        <f t="shared" si="3"/>
        <v>0</v>
      </c>
      <c r="N22" s="17" t="s">
        <v>29</v>
      </c>
      <c r="O22" s="17">
        <f>SUMIF($A$4:$A$1507,"SUBHASMITA DAS",$L$4:$L$1507)</f>
        <v>0</v>
      </c>
    </row>
    <row r="23" spans="1:15" ht="30" x14ac:dyDescent="0.25">
      <c r="A23" s="9" t="s">
        <v>29</v>
      </c>
      <c r="B23" s="29" t="s">
        <v>97</v>
      </c>
      <c r="C23" s="9">
        <v>22</v>
      </c>
      <c r="D23" s="9">
        <v>1000</v>
      </c>
      <c r="E23" s="9">
        <v>6.867</v>
      </c>
      <c r="F23" s="9" t="s">
        <v>14</v>
      </c>
      <c r="G23" s="9">
        <v>6.87</v>
      </c>
      <c r="H23" s="9">
        <f t="shared" si="0"/>
        <v>-3.0000000000001137E-3</v>
      </c>
      <c r="I23" s="10">
        <f t="shared" si="1"/>
        <v>1.0004368719965051</v>
      </c>
      <c r="J23" s="17">
        <f t="shared" si="2"/>
        <v>6870</v>
      </c>
      <c r="K23" s="16"/>
      <c r="L23" s="17">
        <f t="shared" si="3"/>
        <v>0</v>
      </c>
      <c r="N23" s="17" t="s">
        <v>80</v>
      </c>
      <c r="O23" s="17">
        <f>SUMIF($A$4:$A$1507,"UDHABHAI R PARMAR",$L$4:$L$1507)</f>
        <v>0</v>
      </c>
    </row>
    <row r="24" spans="1:15" ht="30" x14ac:dyDescent="0.25">
      <c r="A24" s="9" t="s">
        <v>9</v>
      </c>
      <c r="B24" s="29" t="s">
        <v>98</v>
      </c>
      <c r="C24" s="9">
        <v>23</v>
      </c>
      <c r="D24" s="9">
        <v>7500</v>
      </c>
      <c r="E24" s="9">
        <v>0.37</v>
      </c>
      <c r="F24" s="9" t="s">
        <v>16</v>
      </c>
      <c r="G24" s="9">
        <v>0.37</v>
      </c>
      <c r="H24" s="9">
        <f t="shared" si="0"/>
        <v>0</v>
      </c>
      <c r="I24" s="10">
        <f t="shared" si="1"/>
        <v>1</v>
      </c>
      <c r="J24" s="17">
        <f t="shared" si="2"/>
        <v>2775</v>
      </c>
      <c r="K24" s="16"/>
      <c r="L24" s="17">
        <f t="shared" si="3"/>
        <v>0</v>
      </c>
      <c r="N24" s="17" t="s">
        <v>15</v>
      </c>
      <c r="O24" s="17">
        <f>SUMIF($A$4:$A$1507,"V VENKATANARAYANA",$L$4:$L$1507)</f>
        <v>0</v>
      </c>
    </row>
    <row r="25" spans="1:15" x14ac:dyDescent="0.25">
      <c r="A25" s="9" t="s">
        <v>9</v>
      </c>
      <c r="B25" s="29" t="s">
        <v>99</v>
      </c>
      <c r="C25" s="9">
        <v>24</v>
      </c>
      <c r="D25" s="9">
        <v>7500</v>
      </c>
      <c r="E25" s="9">
        <v>0.45</v>
      </c>
      <c r="F25" s="9" t="s">
        <v>16</v>
      </c>
      <c r="G25" s="9">
        <v>0.45</v>
      </c>
      <c r="H25" s="9">
        <f t="shared" si="0"/>
        <v>0</v>
      </c>
      <c r="I25" s="10">
        <f t="shared" si="1"/>
        <v>1</v>
      </c>
      <c r="J25" s="17">
        <f t="shared" si="2"/>
        <v>3375</v>
      </c>
      <c r="K25" s="16"/>
      <c r="L25" s="17">
        <f t="shared" si="3"/>
        <v>0</v>
      </c>
      <c r="N25" s="17" t="s">
        <v>42</v>
      </c>
      <c r="O25" s="17">
        <f>SUMIF($A$4:$A$1507,"YELLAPPA C",$L$4:$L$1507)</f>
        <v>0</v>
      </c>
    </row>
    <row r="26" spans="1:15" x14ac:dyDescent="0.25">
      <c r="A26" s="9" t="s">
        <v>9</v>
      </c>
      <c r="B26" s="29" t="s">
        <v>100</v>
      </c>
      <c r="C26" s="9">
        <v>25</v>
      </c>
      <c r="D26" s="9">
        <v>7500</v>
      </c>
      <c r="E26" s="9">
        <v>0.55000000000000004</v>
      </c>
      <c r="F26" s="9" t="s">
        <v>16</v>
      </c>
      <c r="G26" s="9">
        <v>0.55000000000000004</v>
      </c>
      <c r="H26" s="9">
        <f t="shared" si="0"/>
        <v>0</v>
      </c>
      <c r="I26" s="10">
        <f t="shared" si="1"/>
        <v>1</v>
      </c>
      <c r="J26" s="17">
        <f t="shared" si="2"/>
        <v>4125</v>
      </c>
      <c r="K26" s="16"/>
      <c r="L26" s="17">
        <f t="shared" si="3"/>
        <v>0</v>
      </c>
      <c r="N26" s="17" t="s">
        <v>44</v>
      </c>
      <c r="O26" s="17">
        <f>SUMIF($A$4:$A$1507,"RABIUL MOLLA",$L$4:$L$1507)</f>
        <v>0</v>
      </c>
    </row>
    <row r="27" spans="1:15" x14ac:dyDescent="0.25">
      <c r="A27" s="9" t="s">
        <v>9</v>
      </c>
      <c r="B27" s="29" t="s">
        <v>101</v>
      </c>
      <c r="C27" s="9">
        <v>26</v>
      </c>
      <c r="D27" s="9">
        <v>7500</v>
      </c>
      <c r="E27" s="9">
        <v>0.5</v>
      </c>
      <c r="F27" s="9" t="s">
        <v>16</v>
      </c>
      <c r="G27" s="9">
        <v>0.5</v>
      </c>
      <c r="H27" s="9">
        <f t="shared" si="0"/>
        <v>0</v>
      </c>
      <c r="I27" s="10">
        <f t="shared" si="1"/>
        <v>1</v>
      </c>
      <c r="J27" s="17">
        <f t="shared" si="2"/>
        <v>3750</v>
      </c>
      <c r="K27" s="16"/>
      <c r="L27" s="17">
        <f t="shared" si="3"/>
        <v>0</v>
      </c>
      <c r="N27" s="17" t="s">
        <v>40</v>
      </c>
      <c r="O27" s="17">
        <f>SUMIF($A$4:$A$1507,"KOUSHIK MANDAL",$L$4:$L$1507)</f>
        <v>0</v>
      </c>
    </row>
    <row r="28" spans="1:15" x14ac:dyDescent="0.25">
      <c r="A28" s="9" t="s">
        <v>9</v>
      </c>
      <c r="B28" s="29" t="s">
        <v>102</v>
      </c>
      <c r="C28" s="9">
        <v>29</v>
      </c>
      <c r="D28" s="9">
        <v>7500</v>
      </c>
      <c r="E28" s="9">
        <v>1.25</v>
      </c>
      <c r="F28" s="9" t="s">
        <v>16</v>
      </c>
      <c r="G28" s="9">
        <v>1.25</v>
      </c>
      <c r="H28" s="9">
        <f t="shared" si="0"/>
        <v>0</v>
      </c>
      <c r="I28" s="10">
        <f t="shared" si="1"/>
        <v>1</v>
      </c>
      <c r="J28" s="17">
        <f t="shared" si="2"/>
        <v>9375</v>
      </c>
      <c r="K28" s="16"/>
      <c r="L28" s="17">
        <f t="shared" si="3"/>
        <v>0</v>
      </c>
      <c r="N28" s="17" t="s">
        <v>34</v>
      </c>
      <c r="O28" s="17">
        <f>SUMIF($A$4:$A$1507,"SHEKAR T",$L$4:$L$1507)</f>
        <v>0</v>
      </c>
    </row>
    <row r="29" spans="1:15" x14ac:dyDescent="0.25">
      <c r="A29" s="9" t="s">
        <v>9</v>
      </c>
      <c r="B29" s="29" t="s">
        <v>103</v>
      </c>
      <c r="C29" s="9">
        <v>32</v>
      </c>
      <c r="D29" s="9">
        <v>7500</v>
      </c>
      <c r="E29" s="9">
        <v>0.14000000000000001</v>
      </c>
      <c r="F29" s="9" t="s">
        <v>16</v>
      </c>
      <c r="G29" s="9">
        <v>0.14000000000000001</v>
      </c>
      <c r="H29" s="9">
        <f t="shared" si="0"/>
        <v>0</v>
      </c>
      <c r="I29" s="10">
        <f t="shared" si="1"/>
        <v>1</v>
      </c>
      <c r="J29" s="17">
        <f t="shared" si="2"/>
        <v>1050</v>
      </c>
      <c r="K29" s="16"/>
      <c r="L29" s="17">
        <f t="shared" si="3"/>
        <v>0</v>
      </c>
      <c r="N29" s="17" t="s">
        <v>37</v>
      </c>
      <c r="O29" s="17">
        <f>SUMIF($A$4:$A$1507,"MORSELIM KHAN",$L$4:$L$1507)</f>
        <v>0</v>
      </c>
    </row>
    <row r="30" spans="1:15" ht="45" x14ac:dyDescent="0.25">
      <c r="A30" s="9" t="s">
        <v>9</v>
      </c>
      <c r="B30" s="29" t="s">
        <v>104</v>
      </c>
      <c r="C30" s="9">
        <v>35</v>
      </c>
      <c r="D30" s="9">
        <v>10000</v>
      </c>
      <c r="E30" s="9">
        <v>0.14000000000000001</v>
      </c>
      <c r="F30" s="9" t="s">
        <v>16</v>
      </c>
      <c r="G30" s="9">
        <v>0.14000000000000001</v>
      </c>
      <c r="H30" s="9">
        <f t="shared" si="0"/>
        <v>0</v>
      </c>
      <c r="I30" s="10">
        <f t="shared" si="1"/>
        <v>1</v>
      </c>
      <c r="J30" s="17">
        <f t="shared" si="2"/>
        <v>1400.0000000000002</v>
      </c>
      <c r="K30" s="16"/>
      <c r="L30" s="17">
        <f t="shared" si="3"/>
        <v>0</v>
      </c>
      <c r="N30" s="17" t="s">
        <v>82</v>
      </c>
      <c r="O30" s="17">
        <f>SUMIF($A$4:$A$1502,"SAI GANESH GROUP OF INFRASTRUCTURES",$L$4:$L$1502)</f>
        <v>0</v>
      </c>
    </row>
    <row r="31" spans="1:15" ht="15.75" x14ac:dyDescent="0.25">
      <c r="A31" s="9" t="s">
        <v>79</v>
      </c>
      <c r="B31" s="29" t="s">
        <v>105</v>
      </c>
      <c r="C31" s="9">
        <v>41</v>
      </c>
      <c r="D31" s="9">
        <v>322.92</v>
      </c>
      <c r="E31" s="9">
        <v>26.48</v>
      </c>
      <c r="F31" s="9" t="s">
        <v>10</v>
      </c>
      <c r="G31" s="9">
        <v>26.48</v>
      </c>
      <c r="H31" s="9">
        <f t="shared" si="0"/>
        <v>0</v>
      </c>
      <c r="I31" s="10">
        <f t="shared" si="1"/>
        <v>1</v>
      </c>
      <c r="J31" s="17">
        <f t="shared" si="2"/>
        <v>8550.9215999999997</v>
      </c>
      <c r="K31" s="16"/>
      <c r="L31" s="17">
        <f t="shared" si="3"/>
        <v>0</v>
      </c>
      <c r="N31" s="51" t="s">
        <v>472</v>
      </c>
      <c r="O31" s="21">
        <f>SUM(O4:O29)</f>
        <v>7135.9377999999997</v>
      </c>
    </row>
    <row r="32" spans="1:15" x14ac:dyDescent="0.25">
      <c r="A32" s="9" t="s">
        <v>79</v>
      </c>
      <c r="B32" s="29" t="s">
        <v>106</v>
      </c>
      <c r="C32" s="9">
        <v>42</v>
      </c>
      <c r="D32" s="9">
        <v>322.92</v>
      </c>
      <c r="E32" s="9">
        <v>25.77</v>
      </c>
      <c r="F32" s="9" t="s">
        <v>10</v>
      </c>
      <c r="G32" s="9">
        <v>25.77</v>
      </c>
      <c r="H32" s="9">
        <f t="shared" si="0"/>
        <v>0</v>
      </c>
      <c r="I32" s="10">
        <f t="shared" si="1"/>
        <v>1</v>
      </c>
      <c r="J32" s="17">
        <f t="shared" si="2"/>
        <v>8321.6484</v>
      </c>
      <c r="K32" s="16"/>
      <c r="L32" s="17">
        <f t="shared" si="3"/>
        <v>0</v>
      </c>
    </row>
    <row r="33" spans="1:12" x14ac:dyDescent="0.25">
      <c r="A33" s="9" t="s">
        <v>79</v>
      </c>
      <c r="B33" s="29" t="s">
        <v>107</v>
      </c>
      <c r="C33" s="9">
        <v>43</v>
      </c>
      <c r="D33" s="9">
        <v>322.92</v>
      </c>
      <c r="E33" s="9">
        <v>54.72</v>
      </c>
      <c r="F33" s="9" t="s">
        <v>10</v>
      </c>
      <c r="G33" s="9">
        <v>54.72</v>
      </c>
      <c r="H33" s="9">
        <f t="shared" si="0"/>
        <v>0</v>
      </c>
      <c r="I33" s="10">
        <f t="shared" si="1"/>
        <v>1</v>
      </c>
      <c r="J33" s="17">
        <f t="shared" si="2"/>
        <v>17670.182400000002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108</v>
      </c>
      <c r="C34" s="9">
        <v>44</v>
      </c>
      <c r="D34" s="9">
        <v>322.92</v>
      </c>
      <c r="E34" s="9">
        <v>45.3</v>
      </c>
      <c r="F34" s="9" t="s">
        <v>10</v>
      </c>
      <c r="G34" s="9">
        <v>45.3</v>
      </c>
      <c r="H34" s="9">
        <f t="shared" si="0"/>
        <v>0</v>
      </c>
      <c r="I34" s="10">
        <f t="shared" si="1"/>
        <v>1</v>
      </c>
      <c r="J34" s="17">
        <f t="shared" si="2"/>
        <v>14628.276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109</v>
      </c>
      <c r="C35" s="9">
        <v>45</v>
      </c>
      <c r="D35" s="9">
        <v>322.92</v>
      </c>
      <c r="E35" s="9">
        <v>129.11000000000001</v>
      </c>
      <c r="F35" s="9" t="s">
        <v>10</v>
      </c>
      <c r="G35" s="9">
        <v>129.11000000000001</v>
      </c>
      <c r="H35" s="9">
        <f t="shared" si="0"/>
        <v>0</v>
      </c>
      <c r="I35" s="10">
        <f t="shared" si="1"/>
        <v>1</v>
      </c>
      <c r="J35" s="17">
        <f t="shared" si="2"/>
        <v>41692.201200000003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110</v>
      </c>
      <c r="C36" s="9">
        <v>46</v>
      </c>
      <c r="D36" s="9">
        <v>322.92</v>
      </c>
      <c r="E36" s="9">
        <v>12.27</v>
      </c>
      <c r="F36" s="9" t="s">
        <v>10</v>
      </c>
      <c r="G36" s="9">
        <v>12.27</v>
      </c>
      <c r="H36" s="9">
        <f t="shared" si="0"/>
        <v>0</v>
      </c>
      <c r="I36" s="10">
        <f t="shared" si="1"/>
        <v>1</v>
      </c>
      <c r="J36" s="17">
        <f t="shared" si="2"/>
        <v>3962.2284</v>
      </c>
      <c r="K36" s="16"/>
      <c r="L36" s="17">
        <f t="shared" si="3"/>
        <v>0</v>
      </c>
    </row>
    <row r="37" spans="1:12" x14ac:dyDescent="0.25">
      <c r="A37" s="9" t="s">
        <v>66</v>
      </c>
      <c r="B37" s="29" t="s">
        <v>111</v>
      </c>
      <c r="C37" s="9">
        <v>47</v>
      </c>
      <c r="D37" s="9">
        <v>301.392</v>
      </c>
      <c r="E37" s="9">
        <v>9.2505000000000006</v>
      </c>
      <c r="F37" s="9" t="s">
        <v>10</v>
      </c>
      <c r="G37" s="9">
        <v>9.25</v>
      </c>
      <c r="H37" s="9">
        <f t="shared" si="0"/>
        <v>5.0000000000061107E-4</v>
      </c>
      <c r="I37" s="10">
        <f t="shared" si="1"/>
        <v>0.99994594886762866</v>
      </c>
      <c r="J37" s="17">
        <f t="shared" si="2"/>
        <v>2787.8759999999997</v>
      </c>
      <c r="K37" s="16"/>
      <c r="L37" s="17">
        <f t="shared" si="3"/>
        <v>0</v>
      </c>
    </row>
    <row r="38" spans="1:12" x14ac:dyDescent="0.25">
      <c r="A38" s="9" t="s">
        <v>66</v>
      </c>
      <c r="B38" s="29" t="s">
        <v>357</v>
      </c>
      <c r="C38" s="9">
        <v>48</v>
      </c>
      <c r="D38" s="9">
        <v>25000</v>
      </c>
      <c r="E38" s="9">
        <v>1</v>
      </c>
      <c r="F38" s="9" t="s">
        <v>12</v>
      </c>
      <c r="G38" s="9">
        <v>0.6</v>
      </c>
      <c r="H38" s="9">
        <f t="shared" si="0"/>
        <v>0.4</v>
      </c>
      <c r="I38" s="10">
        <f t="shared" si="1"/>
        <v>0.6</v>
      </c>
      <c r="J38" s="17">
        <f t="shared" si="2"/>
        <v>15000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112</v>
      </c>
      <c r="C39" s="9">
        <v>50</v>
      </c>
      <c r="D39" s="9">
        <v>225</v>
      </c>
      <c r="E39" s="9">
        <v>9.08</v>
      </c>
      <c r="F39" s="9" t="s">
        <v>14</v>
      </c>
      <c r="G39" s="9">
        <v>9.08</v>
      </c>
      <c r="H39" s="9">
        <f t="shared" si="0"/>
        <v>0</v>
      </c>
      <c r="I39" s="10">
        <f t="shared" si="1"/>
        <v>1</v>
      </c>
      <c r="J39" s="17">
        <f t="shared" si="2"/>
        <v>2043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113</v>
      </c>
      <c r="C40" s="9">
        <v>51</v>
      </c>
      <c r="D40" s="9">
        <v>1500</v>
      </c>
      <c r="E40" s="9">
        <v>1.7</v>
      </c>
      <c r="F40" s="9" t="s">
        <v>14</v>
      </c>
      <c r="G40" s="9">
        <v>1.7</v>
      </c>
      <c r="H40" s="9">
        <f t="shared" si="0"/>
        <v>0</v>
      </c>
      <c r="I40" s="10">
        <f t="shared" si="1"/>
        <v>1</v>
      </c>
      <c r="J40" s="17">
        <f t="shared" si="2"/>
        <v>2550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114</v>
      </c>
      <c r="C41" s="9">
        <v>53</v>
      </c>
      <c r="D41" s="9">
        <v>900</v>
      </c>
      <c r="E41" s="9">
        <v>4</v>
      </c>
      <c r="F41" s="9" t="s">
        <v>14</v>
      </c>
      <c r="G41" s="9">
        <v>4</v>
      </c>
      <c r="H41" s="9">
        <f t="shared" si="0"/>
        <v>0</v>
      </c>
      <c r="I41" s="10">
        <f t="shared" si="1"/>
        <v>1</v>
      </c>
      <c r="J41" s="17">
        <f t="shared" si="2"/>
        <v>3600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115</v>
      </c>
      <c r="C42" s="9">
        <v>55</v>
      </c>
      <c r="D42" s="9">
        <v>2000</v>
      </c>
      <c r="E42" s="9">
        <v>3.0409999999999999</v>
      </c>
      <c r="F42" s="9" t="s">
        <v>14</v>
      </c>
      <c r="G42" s="9">
        <v>3.04</v>
      </c>
      <c r="H42" s="9">
        <f t="shared" si="0"/>
        <v>9.9999999999988987E-4</v>
      </c>
      <c r="I42" s="10">
        <f t="shared" si="1"/>
        <v>0.99967116080236773</v>
      </c>
      <c r="J42" s="17">
        <f t="shared" si="2"/>
        <v>6080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116</v>
      </c>
      <c r="C43" s="9">
        <v>58</v>
      </c>
      <c r="D43" s="9">
        <v>225</v>
      </c>
      <c r="E43" s="9">
        <v>16.867000000000001</v>
      </c>
      <c r="F43" s="9" t="s">
        <v>14</v>
      </c>
      <c r="G43" s="9">
        <v>16.87</v>
      </c>
      <c r="H43" s="9">
        <f t="shared" si="0"/>
        <v>-3.0000000000001137E-3</v>
      </c>
      <c r="I43" s="10">
        <f t="shared" si="1"/>
        <v>1.000177862097587</v>
      </c>
      <c r="J43" s="17">
        <f t="shared" si="2"/>
        <v>3795.75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117</v>
      </c>
      <c r="C44" s="9">
        <v>61</v>
      </c>
      <c r="D44" s="9">
        <v>2000</v>
      </c>
      <c r="E44" s="9">
        <v>1.77</v>
      </c>
      <c r="F44" s="9" t="s">
        <v>14</v>
      </c>
      <c r="G44" s="9">
        <v>1.77</v>
      </c>
      <c r="H44" s="9">
        <f t="shared" si="0"/>
        <v>0</v>
      </c>
      <c r="I44" s="10">
        <f t="shared" si="1"/>
        <v>1</v>
      </c>
      <c r="J44" s="17">
        <f t="shared" si="2"/>
        <v>3540</v>
      </c>
      <c r="K44" s="16"/>
      <c r="L44" s="17">
        <f t="shared" si="3"/>
        <v>0</v>
      </c>
    </row>
    <row r="45" spans="1:12" x14ac:dyDescent="0.25">
      <c r="A45" s="9" t="s">
        <v>82</v>
      </c>
      <c r="B45" s="29" t="s">
        <v>118</v>
      </c>
      <c r="C45" s="9">
        <v>63</v>
      </c>
      <c r="D45" s="9">
        <v>3000</v>
      </c>
      <c r="E45" s="9">
        <v>0.61</v>
      </c>
      <c r="F45" s="9" t="s">
        <v>14</v>
      </c>
      <c r="G45" s="9">
        <v>0</v>
      </c>
      <c r="H45" s="9">
        <f>E45-G45</f>
        <v>0.61</v>
      </c>
      <c r="I45" s="10">
        <f>G45/E45</f>
        <v>0</v>
      </c>
      <c r="J45" s="17">
        <f>D45*G45</f>
        <v>0</v>
      </c>
      <c r="K45" s="16"/>
      <c r="L45" s="17">
        <f>D45*E45*K45</f>
        <v>0</v>
      </c>
    </row>
    <row r="46" spans="1:12" x14ac:dyDescent="0.25">
      <c r="A46" s="9" t="s">
        <v>50</v>
      </c>
      <c r="B46" s="29" t="s">
        <v>358</v>
      </c>
      <c r="C46" s="9">
        <v>67</v>
      </c>
      <c r="D46" s="9">
        <v>10000</v>
      </c>
      <c r="E46" s="9">
        <v>1</v>
      </c>
      <c r="F46" s="9" t="s">
        <v>12</v>
      </c>
      <c r="G46" s="9">
        <v>0</v>
      </c>
      <c r="H46" s="9">
        <f t="shared" si="0"/>
        <v>1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18</v>
      </c>
      <c r="B47" s="29" t="s">
        <v>119</v>
      </c>
      <c r="C47" s="9">
        <v>68</v>
      </c>
      <c r="D47" s="9">
        <v>2000</v>
      </c>
      <c r="E47" s="9">
        <v>1</v>
      </c>
      <c r="F47" s="9" t="s">
        <v>12</v>
      </c>
      <c r="G47" s="9">
        <v>1</v>
      </c>
      <c r="H47" s="9">
        <f t="shared" si="0"/>
        <v>0</v>
      </c>
      <c r="I47" s="10">
        <f t="shared" si="1"/>
        <v>1</v>
      </c>
      <c r="J47" s="17">
        <f t="shared" si="2"/>
        <v>2000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120</v>
      </c>
      <c r="C48" s="9">
        <v>69</v>
      </c>
      <c r="D48" s="9">
        <v>7500</v>
      </c>
      <c r="E48" s="9">
        <v>0.5</v>
      </c>
      <c r="F48" s="9" t="s">
        <v>16</v>
      </c>
      <c r="G48" s="9">
        <v>0.5</v>
      </c>
      <c r="H48" s="9">
        <f t="shared" si="0"/>
        <v>0</v>
      </c>
      <c r="I48" s="10">
        <f t="shared" si="1"/>
        <v>1</v>
      </c>
      <c r="J48" s="17">
        <f t="shared" si="2"/>
        <v>3750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121</v>
      </c>
      <c r="C49" s="9">
        <v>73</v>
      </c>
      <c r="D49" s="9">
        <v>7500</v>
      </c>
      <c r="E49" s="9">
        <v>1.1000000000000001</v>
      </c>
      <c r="F49" s="9" t="s">
        <v>16</v>
      </c>
      <c r="G49" s="9">
        <v>1.1000000000000001</v>
      </c>
      <c r="H49" s="9">
        <f t="shared" si="0"/>
        <v>0</v>
      </c>
      <c r="I49" s="10">
        <f t="shared" si="1"/>
        <v>1</v>
      </c>
      <c r="J49" s="17">
        <f t="shared" si="2"/>
        <v>8250</v>
      </c>
      <c r="K49" s="16"/>
      <c r="L49" s="17">
        <f t="shared" si="3"/>
        <v>0</v>
      </c>
    </row>
    <row r="50" spans="1:12" x14ac:dyDescent="0.25">
      <c r="A50" s="9" t="s">
        <v>9</v>
      </c>
      <c r="B50" s="29" t="s">
        <v>122</v>
      </c>
      <c r="C50" s="9">
        <v>77</v>
      </c>
      <c r="D50" s="9">
        <v>7500</v>
      </c>
      <c r="E50" s="9">
        <v>0.14000000000000001</v>
      </c>
      <c r="F50" s="9" t="s">
        <v>16</v>
      </c>
      <c r="G50" s="9">
        <v>0.14000000000000001</v>
      </c>
      <c r="H50" s="9">
        <f t="shared" si="0"/>
        <v>0</v>
      </c>
      <c r="I50" s="10">
        <f t="shared" si="1"/>
        <v>1</v>
      </c>
      <c r="J50" s="17">
        <f t="shared" si="2"/>
        <v>1050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359</v>
      </c>
      <c r="C51" s="9">
        <v>81</v>
      </c>
      <c r="D51" s="9">
        <v>4200</v>
      </c>
      <c r="E51" s="9">
        <v>1</v>
      </c>
      <c r="F51" s="9" t="s">
        <v>12</v>
      </c>
      <c r="G51" s="9">
        <v>1</v>
      </c>
      <c r="H51" s="9">
        <f t="shared" si="0"/>
        <v>0</v>
      </c>
      <c r="I51" s="10">
        <f t="shared" si="1"/>
        <v>1</v>
      </c>
      <c r="J51" s="17">
        <f t="shared" si="2"/>
        <v>4200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124</v>
      </c>
      <c r="C52" s="9">
        <v>84</v>
      </c>
      <c r="D52" s="9">
        <v>322.92</v>
      </c>
      <c r="E52" s="9">
        <v>39.24</v>
      </c>
      <c r="F52" s="9" t="s">
        <v>10</v>
      </c>
      <c r="G52" s="9">
        <v>39.24</v>
      </c>
      <c r="H52" s="9">
        <f t="shared" si="0"/>
        <v>0</v>
      </c>
      <c r="I52" s="10">
        <f t="shared" si="1"/>
        <v>1</v>
      </c>
      <c r="J52" s="17">
        <f t="shared" si="2"/>
        <v>12671.380800000001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125</v>
      </c>
      <c r="C53" s="9">
        <v>85</v>
      </c>
      <c r="D53" s="9">
        <v>322.92</v>
      </c>
      <c r="E53" s="9">
        <v>107.8</v>
      </c>
      <c r="F53" s="9" t="s">
        <v>10</v>
      </c>
      <c r="G53" s="9">
        <v>107.8</v>
      </c>
      <c r="H53" s="9">
        <f t="shared" si="0"/>
        <v>0</v>
      </c>
      <c r="I53" s="10">
        <f t="shared" si="1"/>
        <v>1</v>
      </c>
      <c r="J53" s="17">
        <f t="shared" si="2"/>
        <v>34810.775999999998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126</v>
      </c>
      <c r="C54" s="9">
        <v>86</v>
      </c>
      <c r="D54" s="9">
        <v>322.92</v>
      </c>
      <c r="E54" s="9">
        <v>12.27</v>
      </c>
      <c r="F54" s="9" t="s">
        <v>10</v>
      </c>
      <c r="G54" s="9">
        <v>12.27</v>
      </c>
      <c r="H54" s="9">
        <f t="shared" si="0"/>
        <v>0</v>
      </c>
      <c r="I54" s="10">
        <f t="shared" si="1"/>
        <v>1</v>
      </c>
      <c r="J54" s="17">
        <f t="shared" si="2"/>
        <v>3962.2284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128</v>
      </c>
      <c r="C55" s="9">
        <v>88</v>
      </c>
      <c r="D55" s="9">
        <v>2000</v>
      </c>
      <c r="E55" s="9">
        <v>2.21</v>
      </c>
      <c r="F55" s="9" t="s">
        <v>14</v>
      </c>
      <c r="G55" s="9">
        <v>2.21</v>
      </c>
      <c r="H55" s="9">
        <f t="shared" si="0"/>
        <v>0</v>
      </c>
      <c r="I55" s="10">
        <f t="shared" si="1"/>
        <v>1</v>
      </c>
      <c r="J55" s="17">
        <f t="shared" si="2"/>
        <v>4420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129</v>
      </c>
      <c r="C56" s="9">
        <v>91</v>
      </c>
      <c r="D56" s="9">
        <v>225</v>
      </c>
      <c r="E56" s="9">
        <v>12.13</v>
      </c>
      <c r="F56" s="9" t="s">
        <v>14</v>
      </c>
      <c r="G56" s="9">
        <v>12.13</v>
      </c>
      <c r="H56" s="9">
        <f t="shared" si="0"/>
        <v>0</v>
      </c>
      <c r="I56" s="10">
        <f t="shared" si="1"/>
        <v>1</v>
      </c>
      <c r="J56" s="17">
        <f t="shared" si="2"/>
        <v>2729.25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130</v>
      </c>
      <c r="C57" s="9">
        <v>92</v>
      </c>
      <c r="D57" s="9">
        <v>2000</v>
      </c>
      <c r="E57" s="9">
        <v>1.57</v>
      </c>
      <c r="F57" s="9" t="s">
        <v>14</v>
      </c>
      <c r="G57" s="9">
        <v>1.57</v>
      </c>
      <c r="H57" s="9">
        <f t="shared" si="0"/>
        <v>0</v>
      </c>
      <c r="I57" s="10">
        <f t="shared" si="1"/>
        <v>1</v>
      </c>
      <c r="J57" s="17">
        <f t="shared" si="2"/>
        <v>3140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131</v>
      </c>
      <c r="C58" s="9">
        <v>93</v>
      </c>
      <c r="D58" s="9">
        <v>3000</v>
      </c>
      <c r="E58" s="9">
        <v>0.84299999999999997</v>
      </c>
      <c r="F58" s="9" t="s">
        <v>14</v>
      </c>
      <c r="G58" s="9">
        <f>E58</f>
        <v>0.84299999999999997</v>
      </c>
      <c r="H58" s="9">
        <f>E58-G58</f>
        <v>0</v>
      </c>
      <c r="I58" s="10">
        <f>G58/E58</f>
        <v>1</v>
      </c>
      <c r="J58" s="17">
        <f>D58*G58</f>
        <v>2529</v>
      </c>
      <c r="K58" s="16"/>
      <c r="L58" s="17">
        <f>D58*E58*K58</f>
        <v>0</v>
      </c>
    </row>
    <row r="59" spans="1:12" x14ac:dyDescent="0.25">
      <c r="A59" s="9" t="s">
        <v>9</v>
      </c>
      <c r="B59" s="29" t="s">
        <v>132</v>
      </c>
      <c r="C59" s="9">
        <v>97</v>
      </c>
      <c r="D59" s="9">
        <v>7500</v>
      </c>
      <c r="E59" s="9">
        <v>0.1</v>
      </c>
      <c r="F59" s="9" t="s">
        <v>16</v>
      </c>
      <c r="G59" s="9">
        <v>0.1</v>
      </c>
      <c r="H59" s="9">
        <f t="shared" si="0"/>
        <v>0</v>
      </c>
      <c r="I59" s="10">
        <f t="shared" si="1"/>
        <v>1</v>
      </c>
      <c r="J59" s="17">
        <f t="shared" si="2"/>
        <v>750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133</v>
      </c>
      <c r="C60" s="9">
        <v>100</v>
      </c>
      <c r="D60" s="9">
        <v>7500</v>
      </c>
      <c r="E60" s="9">
        <v>0.17</v>
      </c>
      <c r="F60" s="9" t="s">
        <v>16</v>
      </c>
      <c r="G60" s="9">
        <v>0.17</v>
      </c>
      <c r="H60" s="9">
        <f t="shared" si="0"/>
        <v>0</v>
      </c>
      <c r="I60" s="10">
        <f t="shared" si="1"/>
        <v>1</v>
      </c>
      <c r="J60" s="17">
        <f t="shared" si="2"/>
        <v>1275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135</v>
      </c>
      <c r="C61" s="9">
        <v>106</v>
      </c>
      <c r="D61" s="9">
        <v>322.92</v>
      </c>
      <c r="E61" s="9">
        <v>10.8</v>
      </c>
      <c r="F61" s="9" t="s">
        <v>10</v>
      </c>
      <c r="G61" s="9">
        <v>10.8</v>
      </c>
      <c r="H61" s="9">
        <f t="shared" si="0"/>
        <v>0</v>
      </c>
      <c r="I61" s="10">
        <f t="shared" si="1"/>
        <v>1</v>
      </c>
      <c r="J61" s="17">
        <f t="shared" si="2"/>
        <v>3487.5360000000005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136</v>
      </c>
      <c r="C62" s="9">
        <v>107</v>
      </c>
      <c r="D62" s="9">
        <v>322.92</v>
      </c>
      <c r="E62" s="9">
        <v>24.14</v>
      </c>
      <c r="F62" s="9" t="s">
        <v>10</v>
      </c>
      <c r="G62" s="9">
        <v>24.14</v>
      </c>
      <c r="H62" s="9">
        <f t="shared" si="0"/>
        <v>0</v>
      </c>
      <c r="I62" s="10">
        <f t="shared" si="1"/>
        <v>1</v>
      </c>
      <c r="J62" s="17">
        <f t="shared" si="2"/>
        <v>7795.2888000000003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138</v>
      </c>
      <c r="C63" s="9">
        <v>109</v>
      </c>
      <c r="D63" s="9">
        <v>2000</v>
      </c>
      <c r="E63" s="9">
        <v>0.41</v>
      </c>
      <c r="F63" s="9" t="s">
        <v>14</v>
      </c>
      <c r="G63" s="9">
        <v>0.41</v>
      </c>
      <c r="H63" s="9">
        <f t="shared" si="0"/>
        <v>0</v>
      </c>
      <c r="I63" s="10">
        <f t="shared" si="1"/>
        <v>1</v>
      </c>
      <c r="J63" s="17">
        <f t="shared" si="2"/>
        <v>820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139</v>
      </c>
      <c r="C64" s="9">
        <v>112</v>
      </c>
      <c r="D64" s="9">
        <v>225</v>
      </c>
      <c r="E64" s="9">
        <v>2.4119999999999999</v>
      </c>
      <c r="F64" s="9" t="s">
        <v>14</v>
      </c>
      <c r="G64" s="9">
        <v>2.41</v>
      </c>
      <c r="H64" s="9">
        <f t="shared" si="0"/>
        <v>1.9999999999997797E-3</v>
      </c>
      <c r="I64" s="10">
        <f t="shared" si="1"/>
        <v>0.99917081260364848</v>
      </c>
      <c r="J64" s="17">
        <f t="shared" si="2"/>
        <v>542.25</v>
      </c>
      <c r="K64" s="16"/>
      <c r="L64" s="17">
        <f t="shared" si="3"/>
        <v>0</v>
      </c>
    </row>
    <row r="65" spans="1:12" x14ac:dyDescent="0.25">
      <c r="A65" s="9" t="s">
        <v>82</v>
      </c>
      <c r="B65" s="29" t="s">
        <v>406</v>
      </c>
      <c r="C65" s="9">
        <v>115</v>
      </c>
      <c r="D65" s="9">
        <v>3000</v>
      </c>
      <c r="E65" s="9">
        <v>7.0000000000000007E-2</v>
      </c>
      <c r="F65" s="9" t="s">
        <v>14</v>
      </c>
      <c r="G65" s="35">
        <f>E65</f>
        <v>7.0000000000000007E-2</v>
      </c>
      <c r="H65" s="35">
        <f t="shared" si="0"/>
        <v>0</v>
      </c>
      <c r="I65" s="10">
        <f t="shared" si="1"/>
        <v>1</v>
      </c>
      <c r="J65" s="17">
        <f t="shared" si="2"/>
        <v>210.00000000000003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44</v>
      </c>
      <c r="H66" s="9">
        <f t="shared" si="0"/>
        <v>0</v>
      </c>
      <c r="I66" s="10">
        <f t="shared" si="1"/>
        <v>1</v>
      </c>
      <c r="J66" s="17">
        <f t="shared" si="2"/>
        <v>2200</v>
      </c>
      <c r="K66" s="16"/>
      <c r="L66" s="17">
        <f t="shared" si="3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2000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349</v>
      </c>
      <c r="C68" s="9">
        <v>119</v>
      </c>
      <c r="D68" s="9">
        <v>800</v>
      </c>
      <c r="E68" s="9">
        <v>7.3330000000000002</v>
      </c>
      <c r="F68" s="9" t="s">
        <v>14</v>
      </c>
      <c r="G68" s="9">
        <v>7.33</v>
      </c>
      <c r="H68" s="9">
        <f t="shared" si="0"/>
        <v>3.0000000000001137E-3</v>
      </c>
      <c r="I68" s="10">
        <f t="shared" si="1"/>
        <v>0.99959089049502248</v>
      </c>
      <c r="J68" s="17">
        <f t="shared" si="2"/>
        <v>5864</v>
      </c>
      <c r="K68" s="16"/>
      <c r="L68" s="17">
        <f t="shared" si="3"/>
        <v>0</v>
      </c>
    </row>
    <row r="69" spans="1:12" x14ac:dyDescent="0.25">
      <c r="A69" s="9" t="s">
        <v>82</v>
      </c>
      <c r="B69" s="29" t="s">
        <v>142</v>
      </c>
      <c r="C69" s="9">
        <v>120</v>
      </c>
      <c r="D69" s="9">
        <v>193.75200000000001</v>
      </c>
      <c r="E69" s="9">
        <v>106.054</v>
      </c>
      <c r="F69" s="9" t="s">
        <v>10</v>
      </c>
      <c r="G69" s="9">
        <f>E69</f>
        <v>106.054</v>
      </c>
      <c r="H69" s="9">
        <f t="shared" ref="H69" si="6">E69-G69</f>
        <v>0</v>
      </c>
      <c r="I69" s="10">
        <f t="shared" ref="I69" si="7">G69/E69</f>
        <v>1</v>
      </c>
      <c r="J69" s="17">
        <f t="shared" ref="J69" si="8">D69*G69</f>
        <v>20548.174608000001</v>
      </c>
      <c r="K69" s="16"/>
      <c r="L69" s="17">
        <f t="shared" ref="L69" si="9">D69*E69*K69</f>
        <v>0</v>
      </c>
    </row>
    <row r="70" spans="1:12" x14ac:dyDescent="0.25">
      <c r="A70" s="9" t="s">
        <v>50</v>
      </c>
      <c r="B70" s="29" t="s">
        <v>143</v>
      </c>
      <c r="C70" s="9">
        <v>124</v>
      </c>
      <c r="D70" s="9">
        <v>193.75200000000001</v>
      </c>
      <c r="E70" s="9">
        <v>113.20399999999999</v>
      </c>
      <c r="F70" s="9" t="s">
        <v>10</v>
      </c>
      <c r="G70" s="9">
        <v>113.2</v>
      </c>
      <c r="H70" s="9">
        <f t="shared" si="0"/>
        <v>3.9999999999906777E-3</v>
      </c>
      <c r="I70" s="10">
        <f t="shared" si="1"/>
        <v>0.9999646655595209</v>
      </c>
      <c r="J70" s="17">
        <f t="shared" si="2"/>
        <v>21932.726400000003</v>
      </c>
      <c r="K70" s="16"/>
      <c r="L70" s="17">
        <f t="shared" si="3"/>
        <v>0</v>
      </c>
    </row>
    <row r="71" spans="1:12" x14ac:dyDescent="0.25">
      <c r="A71" s="9" t="s">
        <v>50</v>
      </c>
      <c r="B71" s="29" t="s">
        <v>144</v>
      </c>
      <c r="C71" s="9">
        <v>129</v>
      </c>
      <c r="D71" s="9">
        <v>193.75200000000001</v>
      </c>
      <c r="E71" s="9">
        <v>67.31</v>
      </c>
      <c r="F71" s="9" t="s">
        <v>10</v>
      </c>
      <c r="G71" s="9">
        <v>67.31</v>
      </c>
      <c r="H71" s="9">
        <f t="shared" si="0"/>
        <v>0</v>
      </c>
      <c r="I71" s="10">
        <f t="shared" si="1"/>
        <v>1</v>
      </c>
      <c r="J71" s="17">
        <f t="shared" si="2"/>
        <v>13041.447120000001</v>
      </c>
      <c r="K71" s="16"/>
      <c r="L71" s="17">
        <f t="shared" si="3"/>
        <v>0</v>
      </c>
    </row>
    <row r="72" spans="1:12" x14ac:dyDescent="0.25">
      <c r="A72" s="9" t="s">
        <v>17</v>
      </c>
      <c r="B72" s="29" t="s">
        <v>145</v>
      </c>
      <c r="C72" s="9">
        <v>133</v>
      </c>
      <c r="D72" s="9">
        <v>65.599999999999994</v>
      </c>
      <c r="E72" s="9">
        <v>32.04</v>
      </c>
      <c r="F72" s="9" t="s">
        <v>19</v>
      </c>
      <c r="G72" s="9">
        <f>E72</f>
        <v>32.04</v>
      </c>
      <c r="H72" s="9">
        <f t="shared" ref="H72:H135" si="10">E72-G72</f>
        <v>0</v>
      </c>
      <c r="I72" s="10">
        <f t="shared" si="1"/>
        <v>1</v>
      </c>
      <c r="J72" s="17">
        <f t="shared" si="2"/>
        <v>2101.8239999999996</v>
      </c>
      <c r="K72" s="16"/>
      <c r="L72" s="17">
        <f t="shared" si="3"/>
        <v>0</v>
      </c>
    </row>
    <row r="73" spans="1:12" x14ac:dyDescent="0.25">
      <c r="A73" s="9" t="s">
        <v>17</v>
      </c>
      <c r="B73" s="29" t="s">
        <v>146</v>
      </c>
      <c r="C73" s="9">
        <v>137</v>
      </c>
      <c r="D73" s="9">
        <v>65.599999999999994</v>
      </c>
      <c r="E73" s="9">
        <v>32.049999999999997</v>
      </c>
      <c r="F73" s="9" t="s">
        <v>19</v>
      </c>
      <c r="G73" s="9">
        <f>E73</f>
        <v>32.049999999999997</v>
      </c>
      <c r="H73" s="9">
        <f t="shared" si="10"/>
        <v>0</v>
      </c>
      <c r="I73" s="10">
        <f t="shared" ref="I73:I176" si="11">G73/E73</f>
        <v>1</v>
      </c>
      <c r="J73" s="17">
        <f t="shared" ref="J73:J172" si="12">D73*G73</f>
        <v>2102.4799999999996</v>
      </c>
      <c r="K73" s="16"/>
      <c r="L73" s="17">
        <f t="shared" ref="L73:L172" si="13">D73*E73*K73</f>
        <v>0</v>
      </c>
    </row>
    <row r="74" spans="1:12" x14ac:dyDescent="0.25">
      <c r="A74" s="9" t="s">
        <v>17</v>
      </c>
      <c r="B74" s="29" t="s">
        <v>276</v>
      </c>
      <c r="C74" s="9">
        <v>138</v>
      </c>
      <c r="D74" s="9">
        <v>161.46</v>
      </c>
      <c r="E74" s="9">
        <v>1.1399999999999999</v>
      </c>
      <c r="F74" s="9" t="s">
        <v>10</v>
      </c>
      <c r="G74" s="9">
        <f>E74</f>
        <v>1.1399999999999999</v>
      </c>
      <c r="H74" s="9">
        <f t="shared" si="10"/>
        <v>0</v>
      </c>
      <c r="I74" s="10">
        <f t="shared" si="11"/>
        <v>1</v>
      </c>
      <c r="J74" s="17">
        <f t="shared" si="12"/>
        <v>184.06440000000001</v>
      </c>
      <c r="K74" s="16"/>
      <c r="L74" s="17">
        <f t="shared" si="13"/>
        <v>0</v>
      </c>
    </row>
    <row r="75" spans="1:12" x14ac:dyDescent="0.25">
      <c r="A75" s="9" t="s">
        <v>17</v>
      </c>
      <c r="B75" s="29" t="s">
        <v>310</v>
      </c>
      <c r="C75" s="9">
        <v>139</v>
      </c>
      <c r="D75" s="9">
        <v>35</v>
      </c>
      <c r="E75" s="9">
        <v>71.680000000000007</v>
      </c>
      <c r="F75" s="9" t="s">
        <v>10</v>
      </c>
      <c r="G75" s="9">
        <v>71.680000000000007</v>
      </c>
      <c r="H75" s="9">
        <f t="shared" si="10"/>
        <v>0</v>
      </c>
      <c r="I75" s="10">
        <f t="shared" si="11"/>
        <v>1</v>
      </c>
      <c r="J75" s="17">
        <f t="shared" si="12"/>
        <v>2508.8000000000002</v>
      </c>
      <c r="K75" s="16"/>
      <c r="L75" s="17">
        <f t="shared" si="13"/>
        <v>0</v>
      </c>
    </row>
    <row r="76" spans="1:12" x14ac:dyDescent="0.25">
      <c r="A76" s="9" t="s">
        <v>50</v>
      </c>
      <c r="B76" s="29" t="s">
        <v>147</v>
      </c>
      <c r="C76" s="9">
        <v>140</v>
      </c>
      <c r="D76" s="9">
        <v>10.76</v>
      </c>
      <c r="E76" s="9">
        <v>206.732</v>
      </c>
      <c r="F76" s="9" t="s">
        <v>10</v>
      </c>
      <c r="G76" s="9">
        <v>0</v>
      </c>
      <c r="H76" s="9">
        <f t="shared" si="10"/>
        <v>206.732</v>
      </c>
      <c r="I76" s="10">
        <f t="shared" si="11"/>
        <v>0</v>
      </c>
      <c r="J76" s="17">
        <f t="shared" si="12"/>
        <v>0</v>
      </c>
      <c r="K76" s="16"/>
      <c r="L76" s="17">
        <f t="shared" si="13"/>
        <v>0</v>
      </c>
    </row>
    <row r="77" spans="1:12" x14ac:dyDescent="0.25">
      <c r="A77" s="9" t="s">
        <v>17</v>
      </c>
      <c r="B77" s="29" t="s">
        <v>147</v>
      </c>
      <c r="C77" s="9">
        <v>140</v>
      </c>
      <c r="D77" s="9">
        <v>10.76</v>
      </c>
      <c r="E77" s="9">
        <v>161.90899999999999</v>
      </c>
      <c r="F77" s="9" t="s">
        <v>10</v>
      </c>
      <c r="G77" s="9">
        <v>161.91</v>
      </c>
      <c r="H77" s="9">
        <f t="shared" si="10"/>
        <v>-1.0000000000047748E-3</v>
      </c>
      <c r="I77" s="10">
        <f t="shared" si="11"/>
        <v>1.0000061763089143</v>
      </c>
      <c r="J77" s="17">
        <f t="shared" si="12"/>
        <v>1742.1515999999999</v>
      </c>
      <c r="K77" s="16"/>
      <c r="L77" s="17">
        <f t="shared" si="13"/>
        <v>0</v>
      </c>
    </row>
    <row r="78" spans="1:12" x14ac:dyDescent="0.25">
      <c r="A78" s="9" t="s">
        <v>50</v>
      </c>
      <c r="B78" s="29" t="s">
        <v>148</v>
      </c>
      <c r="C78" s="9">
        <v>142</v>
      </c>
      <c r="D78" s="9">
        <v>139.93199999999999</v>
      </c>
      <c r="E78" s="9">
        <v>65.55</v>
      </c>
      <c r="F78" s="9" t="s">
        <v>10</v>
      </c>
      <c r="G78" s="9">
        <v>0</v>
      </c>
      <c r="H78" s="9">
        <f t="shared" si="10"/>
        <v>65.55</v>
      </c>
      <c r="I78" s="10">
        <f t="shared" si="11"/>
        <v>0</v>
      </c>
      <c r="J78" s="17">
        <f t="shared" si="12"/>
        <v>0</v>
      </c>
      <c r="K78" s="16"/>
      <c r="L78" s="17">
        <f t="shared" si="13"/>
        <v>0</v>
      </c>
    </row>
    <row r="79" spans="1:12" x14ac:dyDescent="0.25">
      <c r="A79" s="9" t="s">
        <v>17</v>
      </c>
      <c r="B79" s="29" t="s">
        <v>148</v>
      </c>
      <c r="C79" s="9">
        <v>142</v>
      </c>
      <c r="D79" s="9">
        <v>139.93199999999999</v>
      </c>
      <c r="E79" s="9">
        <v>71.63</v>
      </c>
      <c r="F79" s="9" t="s">
        <v>10</v>
      </c>
      <c r="G79" s="9">
        <v>71.63</v>
      </c>
      <c r="H79" s="9">
        <f t="shared" si="10"/>
        <v>0</v>
      </c>
      <c r="I79" s="10">
        <f t="shared" si="11"/>
        <v>1</v>
      </c>
      <c r="J79" s="17">
        <f t="shared" si="12"/>
        <v>10023.329159999999</v>
      </c>
      <c r="K79" s="16"/>
      <c r="L79" s="17">
        <f t="shared" si="13"/>
        <v>0</v>
      </c>
    </row>
    <row r="80" spans="1:12" x14ac:dyDescent="0.25">
      <c r="A80" s="9" t="s">
        <v>50</v>
      </c>
      <c r="B80" s="29" t="s">
        <v>149</v>
      </c>
      <c r="C80" s="9">
        <v>143</v>
      </c>
      <c r="D80" s="9">
        <v>139.93199999999999</v>
      </c>
      <c r="E80" s="9">
        <v>166.76</v>
      </c>
      <c r="F80" s="9" t="s">
        <v>10</v>
      </c>
      <c r="G80" s="9">
        <v>0</v>
      </c>
      <c r="H80" s="9">
        <f t="shared" si="10"/>
        <v>166.76</v>
      </c>
      <c r="I80" s="10">
        <f t="shared" si="11"/>
        <v>0</v>
      </c>
      <c r="J80" s="17">
        <f t="shared" si="12"/>
        <v>0</v>
      </c>
      <c r="K80" s="16"/>
      <c r="L80" s="17">
        <f t="shared" si="13"/>
        <v>0</v>
      </c>
    </row>
    <row r="81" spans="1:12" x14ac:dyDescent="0.25">
      <c r="A81" s="9" t="s">
        <v>17</v>
      </c>
      <c r="B81" s="29" t="s">
        <v>149</v>
      </c>
      <c r="C81" s="9">
        <v>143</v>
      </c>
      <c r="D81" s="9">
        <v>139.93199999999999</v>
      </c>
      <c r="E81" s="9">
        <v>194.53</v>
      </c>
      <c r="F81" s="9" t="s">
        <v>10</v>
      </c>
      <c r="G81" s="9">
        <v>194.53</v>
      </c>
      <c r="H81" s="9">
        <f t="shared" si="10"/>
        <v>0</v>
      </c>
      <c r="I81" s="10">
        <f t="shared" si="11"/>
        <v>1</v>
      </c>
      <c r="J81" s="17">
        <f t="shared" si="12"/>
        <v>27220.971959999999</v>
      </c>
      <c r="K81" s="16"/>
      <c r="L81" s="17">
        <f t="shared" si="13"/>
        <v>0</v>
      </c>
    </row>
    <row r="82" spans="1:12" x14ac:dyDescent="0.25">
      <c r="A82" s="9" t="s">
        <v>50</v>
      </c>
      <c r="B82" s="29" t="s">
        <v>150</v>
      </c>
      <c r="C82" s="9">
        <v>147</v>
      </c>
      <c r="D82" s="9">
        <v>193.75200000000001</v>
      </c>
      <c r="E82" s="9">
        <v>208.32</v>
      </c>
      <c r="F82" s="9" t="s">
        <v>10</v>
      </c>
      <c r="G82" s="9">
        <v>0</v>
      </c>
      <c r="H82" s="9">
        <f t="shared" si="10"/>
        <v>208.32</v>
      </c>
      <c r="I82" s="10">
        <f t="shared" si="11"/>
        <v>0</v>
      </c>
      <c r="J82" s="17">
        <f t="shared" si="12"/>
        <v>0</v>
      </c>
      <c r="K82" s="16"/>
      <c r="L82" s="17">
        <f t="shared" si="13"/>
        <v>0</v>
      </c>
    </row>
    <row r="83" spans="1:12" x14ac:dyDescent="0.25">
      <c r="A83" s="9" t="s">
        <v>17</v>
      </c>
      <c r="B83" s="29" t="s">
        <v>150</v>
      </c>
      <c r="C83" s="9">
        <v>147</v>
      </c>
      <c r="D83" s="9">
        <v>193.75200000000001</v>
      </c>
      <c r="E83" s="9">
        <v>70.31</v>
      </c>
      <c r="F83" s="9" t="s">
        <v>10</v>
      </c>
      <c r="G83" s="9">
        <v>70.31</v>
      </c>
      <c r="H83" s="9">
        <f t="shared" si="10"/>
        <v>0</v>
      </c>
      <c r="I83" s="10">
        <f t="shared" si="11"/>
        <v>1</v>
      </c>
      <c r="J83" s="17">
        <f t="shared" si="12"/>
        <v>13622.703120000002</v>
      </c>
      <c r="K83" s="16"/>
      <c r="L83" s="17">
        <f t="shared" si="13"/>
        <v>0</v>
      </c>
    </row>
    <row r="84" spans="1:12" x14ac:dyDescent="0.25">
      <c r="A84" s="9" t="s">
        <v>18</v>
      </c>
      <c r="B84" s="29" t="s">
        <v>151</v>
      </c>
      <c r="C84" s="9">
        <v>150</v>
      </c>
      <c r="D84" s="9">
        <v>14500</v>
      </c>
      <c r="E84" s="9">
        <v>1</v>
      </c>
      <c r="F84" s="9" t="s">
        <v>12</v>
      </c>
      <c r="G84" s="9">
        <v>1</v>
      </c>
      <c r="H84" s="9">
        <f t="shared" si="10"/>
        <v>0</v>
      </c>
      <c r="I84" s="10">
        <f t="shared" si="11"/>
        <v>1</v>
      </c>
      <c r="J84" s="17">
        <f t="shared" si="12"/>
        <v>14500</v>
      </c>
      <c r="K84" s="16"/>
      <c r="L84" s="17">
        <f t="shared" si="13"/>
        <v>0</v>
      </c>
    </row>
    <row r="85" spans="1:12" x14ac:dyDescent="0.25">
      <c r="A85" s="9" t="s">
        <v>50</v>
      </c>
      <c r="B85" s="29" t="s">
        <v>152</v>
      </c>
      <c r="C85" s="9">
        <v>151</v>
      </c>
      <c r="D85" s="9">
        <v>139.93199999999999</v>
      </c>
      <c r="E85" s="9">
        <v>61.661999999999999</v>
      </c>
      <c r="F85" s="9" t="s">
        <v>10</v>
      </c>
      <c r="G85" s="9">
        <v>0</v>
      </c>
      <c r="H85" s="9">
        <f t="shared" si="10"/>
        <v>61.661999999999999</v>
      </c>
      <c r="I85" s="10">
        <f t="shared" si="11"/>
        <v>0</v>
      </c>
      <c r="J85" s="17">
        <f t="shared" si="12"/>
        <v>0</v>
      </c>
      <c r="K85" s="16"/>
      <c r="L85" s="17">
        <f t="shared" si="13"/>
        <v>0</v>
      </c>
    </row>
    <row r="86" spans="1:12" x14ac:dyDescent="0.25">
      <c r="A86" s="9" t="s">
        <v>17</v>
      </c>
      <c r="B86" s="29" t="s">
        <v>152</v>
      </c>
      <c r="C86" s="9">
        <v>151</v>
      </c>
      <c r="D86" s="9">
        <v>139.93199999999999</v>
      </c>
      <c r="E86" s="9">
        <v>74.391999999999996</v>
      </c>
      <c r="F86" s="9" t="s">
        <v>10</v>
      </c>
      <c r="G86" s="9">
        <v>74.39</v>
      </c>
      <c r="H86" s="9">
        <f t="shared" si="10"/>
        <v>1.9999999999953388E-3</v>
      </c>
      <c r="I86" s="10">
        <f t="shared" si="11"/>
        <v>0.99997311538875155</v>
      </c>
      <c r="J86" s="17">
        <f t="shared" si="12"/>
        <v>10409.54148</v>
      </c>
      <c r="K86" s="16"/>
      <c r="L86" s="17">
        <f t="shared" si="13"/>
        <v>0</v>
      </c>
    </row>
    <row r="87" spans="1:12" x14ac:dyDescent="0.25">
      <c r="A87" s="9" t="s">
        <v>50</v>
      </c>
      <c r="B87" s="29" t="s">
        <v>153</v>
      </c>
      <c r="C87" s="9">
        <v>152</v>
      </c>
      <c r="D87" s="9">
        <v>139.93199999999999</v>
      </c>
      <c r="E87" s="9">
        <v>185.88300000000001</v>
      </c>
      <c r="F87" s="9" t="s">
        <v>10</v>
      </c>
      <c r="G87" s="9">
        <v>0</v>
      </c>
      <c r="H87" s="9">
        <f t="shared" si="10"/>
        <v>185.88300000000001</v>
      </c>
      <c r="I87" s="10">
        <f t="shared" si="11"/>
        <v>0</v>
      </c>
      <c r="J87" s="17">
        <f t="shared" si="12"/>
        <v>0</v>
      </c>
      <c r="K87" s="16"/>
      <c r="L87" s="17">
        <f t="shared" si="13"/>
        <v>0</v>
      </c>
    </row>
    <row r="88" spans="1:12" x14ac:dyDescent="0.25">
      <c r="A88" s="9" t="s">
        <v>17</v>
      </c>
      <c r="B88" s="29" t="s">
        <v>153</v>
      </c>
      <c r="C88" s="9">
        <v>152</v>
      </c>
      <c r="D88" s="9">
        <v>139.93199999999999</v>
      </c>
      <c r="E88" s="9">
        <v>220.46700000000001</v>
      </c>
      <c r="F88" s="9" t="s">
        <v>10</v>
      </c>
      <c r="G88" s="9">
        <v>220.47</v>
      </c>
      <c r="H88" s="9">
        <f t="shared" si="10"/>
        <v>-2.9999999999859028E-3</v>
      </c>
      <c r="I88" s="10">
        <f t="shared" si="11"/>
        <v>1.0000136074786703</v>
      </c>
      <c r="J88" s="17">
        <f t="shared" si="12"/>
        <v>30850.808039999996</v>
      </c>
      <c r="K88" s="16"/>
      <c r="L88" s="17">
        <f t="shared" si="13"/>
        <v>0</v>
      </c>
    </row>
    <row r="89" spans="1:12" x14ac:dyDescent="0.25">
      <c r="A89" s="9" t="s">
        <v>50</v>
      </c>
      <c r="B89" s="29" t="s">
        <v>154</v>
      </c>
      <c r="C89" s="9">
        <v>156</v>
      </c>
      <c r="D89" s="9">
        <v>193.75200000000001</v>
      </c>
      <c r="E89" s="9">
        <v>142.16</v>
      </c>
      <c r="F89" s="9" t="s">
        <v>10</v>
      </c>
      <c r="G89" s="9">
        <v>0</v>
      </c>
      <c r="H89" s="9">
        <f t="shared" si="10"/>
        <v>142.16</v>
      </c>
      <c r="I89" s="10">
        <f t="shared" si="11"/>
        <v>0</v>
      </c>
      <c r="J89" s="17">
        <f t="shared" si="12"/>
        <v>0</v>
      </c>
      <c r="K89" s="16"/>
      <c r="L89" s="17">
        <f t="shared" si="13"/>
        <v>0</v>
      </c>
    </row>
    <row r="90" spans="1:12" x14ac:dyDescent="0.25">
      <c r="A90" s="9" t="s">
        <v>17</v>
      </c>
      <c r="B90" s="29" t="s">
        <v>154</v>
      </c>
      <c r="C90" s="9">
        <v>156</v>
      </c>
      <c r="D90" s="9">
        <v>193.75200000000001</v>
      </c>
      <c r="E90" s="9">
        <v>56.143000000000001</v>
      </c>
      <c r="F90" s="9" t="s">
        <v>10</v>
      </c>
      <c r="G90" s="9">
        <v>56.14</v>
      </c>
      <c r="H90" s="9">
        <f t="shared" si="10"/>
        <v>3.0000000000001137E-3</v>
      </c>
      <c r="I90" s="10">
        <f t="shared" si="11"/>
        <v>0.99994656502146306</v>
      </c>
      <c r="J90" s="17">
        <f t="shared" si="12"/>
        <v>10877.237280000001</v>
      </c>
      <c r="K90" s="16"/>
      <c r="L90" s="17">
        <f t="shared" si="13"/>
        <v>0</v>
      </c>
    </row>
    <row r="91" spans="1:12" x14ac:dyDescent="0.25">
      <c r="A91" s="9" t="s">
        <v>50</v>
      </c>
      <c r="B91" s="29" t="s">
        <v>155</v>
      </c>
      <c r="C91" s="9">
        <v>160</v>
      </c>
      <c r="D91" s="9">
        <v>139.93199999999999</v>
      </c>
      <c r="E91" s="9">
        <v>10.27</v>
      </c>
      <c r="F91" s="9" t="s">
        <v>10</v>
      </c>
      <c r="G91" s="9">
        <v>0</v>
      </c>
      <c r="H91" s="9">
        <f t="shared" si="10"/>
        <v>10.27</v>
      </c>
      <c r="I91" s="10">
        <f t="shared" si="11"/>
        <v>0</v>
      </c>
      <c r="J91" s="17">
        <f t="shared" si="12"/>
        <v>0</v>
      </c>
      <c r="K91" s="16"/>
      <c r="L91" s="17">
        <f t="shared" si="13"/>
        <v>0</v>
      </c>
    </row>
    <row r="92" spans="1:12" x14ac:dyDescent="0.25">
      <c r="A92" s="9" t="s">
        <v>17</v>
      </c>
      <c r="B92" s="29" t="s">
        <v>155</v>
      </c>
      <c r="C92" s="9">
        <v>160</v>
      </c>
      <c r="D92" s="9">
        <v>139.93199999999999</v>
      </c>
      <c r="E92" s="9">
        <v>11.61</v>
      </c>
      <c r="F92" s="9" t="s">
        <v>10</v>
      </c>
      <c r="G92" s="9">
        <v>11.61</v>
      </c>
      <c r="H92" s="9">
        <f t="shared" si="10"/>
        <v>0</v>
      </c>
      <c r="I92" s="10">
        <f t="shared" si="11"/>
        <v>1</v>
      </c>
      <c r="J92" s="17">
        <f t="shared" si="12"/>
        <v>1624.6105199999997</v>
      </c>
      <c r="K92" s="16"/>
      <c r="L92" s="17">
        <f t="shared" si="13"/>
        <v>0</v>
      </c>
    </row>
    <row r="93" spans="1:12" x14ac:dyDescent="0.25">
      <c r="A93" s="9" t="s">
        <v>50</v>
      </c>
      <c r="B93" s="29" t="s">
        <v>156</v>
      </c>
      <c r="C93" s="9">
        <v>161</v>
      </c>
      <c r="D93" s="9">
        <v>139.93199999999999</v>
      </c>
      <c r="E93" s="9">
        <v>33.43</v>
      </c>
      <c r="F93" s="9" t="s">
        <v>10</v>
      </c>
      <c r="G93" s="9">
        <v>0</v>
      </c>
      <c r="H93" s="9">
        <f t="shared" si="10"/>
        <v>33.43</v>
      </c>
      <c r="I93" s="10">
        <f t="shared" si="11"/>
        <v>0</v>
      </c>
      <c r="J93" s="17">
        <f t="shared" si="12"/>
        <v>0</v>
      </c>
      <c r="K93" s="16"/>
      <c r="L93" s="17">
        <f t="shared" si="13"/>
        <v>0</v>
      </c>
    </row>
    <row r="94" spans="1:12" x14ac:dyDescent="0.25">
      <c r="A94" s="9" t="s">
        <v>17</v>
      </c>
      <c r="B94" s="29" t="s">
        <v>156</v>
      </c>
      <c r="C94" s="9">
        <v>161</v>
      </c>
      <c r="D94" s="9">
        <v>139.93199999999999</v>
      </c>
      <c r="E94" s="9">
        <v>33.43</v>
      </c>
      <c r="F94" s="9" t="s">
        <v>10</v>
      </c>
      <c r="G94" s="9">
        <v>33.43</v>
      </c>
      <c r="H94" s="9">
        <f t="shared" si="10"/>
        <v>0</v>
      </c>
      <c r="I94" s="10">
        <f t="shared" si="11"/>
        <v>1</v>
      </c>
      <c r="J94" s="17">
        <f t="shared" si="12"/>
        <v>4677.9267599999994</v>
      </c>
      <c r="K94" s="16"/>
      <c r="L94" s="17">
        <f t="shared" si="13"/>
        <v>0</v>
      </c>
    </row>
    <row r="95" spans="1:12" x14ac:dyDescent="0.25">
      <c r="A95" s="9" t="s">
        <v>50</v>
      </c>
      <c r="B95" s="29" t="s">
        <v>157</v>
      </c>
      <c r="C95" s="9">
        <v>165</v>
      </c>
      <c r="D95" s="9">
        <v>193.75200000000001</v>
      </c>
      <c r="E95" s="9">
        <v>87.48</v>
      </c>
      <c r="F95" s="9" t="s">
        <v>10</v>
      </c>
      <c r="G95" s="9">
        <v>0</v>
      </c>
      <c r="H95" s="9">
        <f t="shared" si="10"/>
        <v>87.48</v>
      </c>
      <c r="I95" s="10">
        <f t="shared" si="11"/>
        <v>0</v>
      </c>
      <c r="J95" s="17">
        <f t="shared" si="12"/>
        <v>0</v>
      </c>
      <c r="K95" s="16"/>
      <c r="L95" s="17">
        <f t="shared" si="13"/>
        <v>0</v>
      </c>
    </row>
    <row r="96" spans="1:12" x14ac:dyDescent="0.25">
      <c r="A96" s="9" t="s">
        <v>17</v>
      </c>
      <c r="B96" s="29" t="s">
        <v>157</v>
      </c>
      <c r="C96" s="9">
        <v>165</v>
      </c>
      <c r="D96" s="9">
        <v>193.75200000000001</v>
      </c>
      <c r="E96" s="9">
        <v>119.03</v>
      </c>
      <c r="F96" s="9" t="s">
        <v>10</v>
      </c>
      <c r="G96" s="9">
        <f>E96</f>
        <v>119.03</v>
      </c>
      <c r="H96" s="9">
        <f t="shared" si="10"/>
        <v>0</v>
      </c>
      <c r="I96" s="10">
        <f t="shared" si="11"/>
        <v>1</v>
      </c>
      <c r="J96" s="17">
        <f t="shared" si="12"/>
        <v>23062.30056</v>
      </c>
      <c r="K96" s="16"/>
      <c r="L96" s="17">
        <f t="shared" si="13"/>
        <v>0</v>
      </c>
    </row>
    <row r="97" spans="1:12" x14ac:dyDescent="0.25">
      <c r="A97" s="9" t="s">
        <v>20</v>
      </c>
      <c r="B97" s="29" t="s">
        <v>158</v>
      </c>
      <c r="C97" s="9">
        <v>168</v>
      </c>
      <c r="D97" s="9">
        <v>215.28</v>
      </c>
      <c r="E97" s="9">
        <v>117.687</v>
      </c>
      <c r="F97" s="9" t="s">
        <v>10</v>
      </c>
      <c r="G97" s="9">
        <v>117.69</v>
      </c>
      <c r="H97" s="9">
        <f t="shared" si="10"/>
        <v>-3.0000000000001137E-3</v>
      </c>
      <c r="I97" s="10">
        <f t="shared" si="11"/>
        <v>1.0000254913456881</v>
      </c>
      <c r="J97" s="17">
        <f t="shared" si="12"/>
        <v>25336.303199999998</v>
      </c>
      <c r="K97" s="16"/>
      <c r="L97" s="17">
        <f t="shared" si="13"/>
        <v>0</v>
      </c>
    </row>
    <row r="98" spans="1:12" x14ac:dyDescent="0.25">
      <c r="A98" s="9" t="s">
        <v>20</v>
      </c>
      <c r="B98" s="29" t="s">
        <v>159</v>
      </c>
      <c r="C98" s="9">
        <v>170</v>
      </c>
      <c r="D98" s="9">
        <v>215.28</v>
      </c>
      <c r="E98" s="9">
        <v>21.029</v>
      </c>
      <c r="F98" s="9" t="s">
        <v>10</v>
      </c>
      <c r="G98" s="9">
        <v>21.03</v>
      </c>
      <c r="H98" s="9">
        <f t="shared" si="10"/>
        <v>-1.0000000000012221E-3</v>
      </c>
      <c r="I98" s="10">
        <f t="shared" si="11"/>
        <v>1.0000475533786677</v>
      </c>
      <c r="J98" s="17">
        <f t="shared" si="12"/>
        <v>4527.3384000000005</v>
      </c>
      <c r="K98" s="16"/>
      <c r="L98" s="17">
        <f t="shared" si="13"/>
        <v>0</v>
      </c>
    </row>
    <row r="99" spans="1:12" x14ac:dyDescent="0.25">
      <c r="A99" s="9" t="s">
        <v>20</v>
      </c>
      <c r="B99" s="29" t="s">
        <v>160</v>
      </c>
      <c r="C99" s="9">
        <v>173</v>
      </c>
      <c r="D99" s="9">
        <v>107.64</v>
      </c>
      <c r="E99" s="9">
        <f>18.646+3.39</f>
        <v>22.036000000000001</v>
      </c>
      <c r="F99" s="9" t="s">
        <v>10</v>
      </c>
      <c r="G99" s="9">
        <f>E99</f>
        <v>22.036000000000001</v>
      </c>
      <c r="H99" s="9">
        <f t="shared" si="10"/>
        <v>0</v>
      </c>
      <c r="I99" s="10">
        <f t="shared" si="11"/>
        <v>1</v>
      </c>
      <c r="J99" s="17">
        <f t="shared" si="12"/>
        <v>2371.9550400000003</v>
      </c>
      <c r="K99" s="16"/>
      <c r="L99" s="17">
        <f t="shared" si="13"/>
        <v>0</v>
      </c>
    </row>
    <row r="100" spans="1:12" x14ac:dyDescent="0.25">
      <c r="A100" s="9" t="s">
        <v>20</v>
      </c>
      <c r="B100" s="29" t="s">
        <v>161</v>
      </c>
      <c r="C100" s="9">
        <v>174</v>
      </c>
      <c r="D100" s="9">
        <v>215.28</v>
      </c>
      <c r="E100" s="9">
        <v>78.010999999999996</v>
      </c>
      <c r="F100" s="9" t="s">
        <v>10</v>
      </c>
      <c r="G100" s="9">
        <v>78.010000000000005</v>
      </c>
      <c r="H100" s="9">
        <f t="shared" si="10"/>
        <v>9.9999999999056399E-4</v>
      </c>
      <c r="I100" s="10">
        <f t="shared" si="11"/>
        <v>0.99998718129494568</v>
      </c>
      <c r="J100" s="17">
        <f t="shared" si="12"/>
        <v>16793.9928</v>
      </c>
      <c r="K100" s="16"/>
      <c r="L100" s="17">
        <f t="shared" si="13"/>
        <v>0</v>
      </c>
    </row>
    <row r="101" spans="1:12" x14ac:dyDescent="0.25">
      <c r="A101" s="9" t="s">
        <v>20</v>
      </c>
      <c r="B101" s="29" t="s">
        <v>162</v>
      </c>
      <c r="C101" s="9">
        <v>178</v>
      </c>
      <c r="D101" s="9">
        <v>107.64</v>
      </c>
      <c r="E101" s="9">
        <v>18.646000000000001</v>
      </c>
      <c r="F101" s="9" t="s">
        <v>10</v>
      </c>
      <c r="G101" s="9">
        <v>18.649999999999999</v>
      </c>
      <c r="H101" s="9">
        <f t="shared" si="10"/>
        <v>-3.9999999999977831E-3</v>
      </c>
      <c r="I101" s="10">
        <f t="shared" si="11"/>
        <v>1.0002145232221387</v>
      </c>
      <c r="J101" s="17">
        <f t="shared" si="12"/>
        <v>2007.4859999999999</v>
      </c>
      <c r="K101" s="16"/>
      <c r="L101" s="17">
        <f t="shared" si="13"/>
        <v>0</v>
      </c>
    </row>
    <row r="102" spans="1:12" x14ac:dyDescent="0.25">
      <c r="A102" s="9" t="s">
        <v>20</v>
      </c>
      <c r="B102" s="29" t="s">
        <v>163</v>
      </c>
      <c r="C102" s="9">
        <v>180</v>
      </c>
      <c r="D102" s="9">
        <v>200</v>
      </c>
      <c r="E102" s="9">
        <v>17</v>
      </c>
      <c r="F102" s="9" t="s">
        <v>13</v>
      </c>
      <c r="G102" s="9">
        <v>17</v>
      </c>
      <c r="H102" s="9">
        <f t="shared" si="10"/>
        <v>0</v>
      </c>
      <c r="I102" s="10">
        <f t="shared" si="11"/>
        <v>1</v>
      </c>
      <c r="J102" s="17">
        <f t="shared" si="12"/>
        <v>3400</v>
      </c>
      <c r="K102" s="16"/>
      <c r="L102" s="17">
        <f t="shared" si="13"/>
        <v>0</v>
      </c>
    </row>
    <row r="103" spans="1:12" x14ac:dyDescent="0.25">
      <c r="A103" s="9" t="s">
        <v>21</v>
      </c>
      <c r="B103" s="29" t="s">
        <v>164</v>
      </c>
      <c r="C103" s="9">
        <v>183</v>
      </c>
      <c r="D103" s="9">
        <v>215.28</v>
      </c>
      <c r="E103" s="9">
        <v>19.974</v>
      </c>
      <c r="F103" s="9" t="s">
        <v>10</v>
      </c>
      <c r="G103" s="9">
        <f>E103</f>
        <v>19.974</v>
      </c>
      <c r="H103" s="9">
        <f t="shared" si="10"/>
        <v>0</v>
      </c>
      <c r="I103" s="10">
        <f t="shared" si="11"/>
        <v>1</v>
      </c>
      <c r="J103" s="17">
        <f t="shared" si="12"/>
        <v>4300.0027200000004</v>
      </c>
      <c r="K103" s="16"/>
      <c r="L103" s="17">
        <f t="shared" si="13"/>
        <v>0</v>
      </c>
    </row>
    <row r="104" spans="1:12" x14ac:dyDescent="0.25">
      <c r="A104" s="9" t="s">
        <v>21</v>
      </c>
      <c r="B104" s="29" t="s">
        <v>165</v>
      </c>
      <c r="C104" s="9">
        <v>185</v>
      </c>
      <c r="D104" s="9">
        <v>96.88</v>
      </c>
      <c r="E104" s="9">
        <v>61.966000000000001</v>
      </c>
      <c r="F104" s="9" t="s">
        <v>10</v>
      </c>
      <c r="G104" s="9">
        <f>E104</f>
        <v>61.966000000000001</v>
      </c>
      <c r="H104" s="9">
        <f t="shared" si="10"/>
        <v>0</v>
      </c>
      <c r="I104" s="10">
        <f t="shared" si="11"/>
        <v>1</v>
      </c>
      <c r="J104" s="17">
        <f t="shared" si="12"/>
        <v>6003.2660799999994</v>
      </c>
      <c r="K104" s="16"/>
      <c r="L104" s="17">
        <f t="shared" si="13"/>
        <v>0</v>
      </c>
    </row>
    <row r="105" spans="1:12" x14ac:dyDescent="0.25">
      <c r="A105" s="9" t="s">
        <v>21</v>
      </c>
      <c r="B105" s="29" t="s">
        <v>326</v>
      </c>
      <c r="C105" s="9">
        <v>186</v>
      </c>
      <c r="D105" s="9">
        <v>16.149999999999999</v>
      </c>
      <c r="E105" s="9">
        <v>345.50400000000002</v>
      </c>
      <c r="F105" s="9" t="s">
        <v>10</v>
      </c>
      <c r="G105" s="9">
        <f>E105</f>
        <v>345.50400000000002</v>
      </c>
      <c r="H105" s="9">
        <f t="shared" si="10"/>
        <v>0</v>
      </c>
      <c r="I105" s="10">
        <f t="shared" si="11"/>
        <v>1</v>
      </c>
      <c r="J105" s="17">
        <f t="shared" si="12"/>
        <v>5579.8895999999995</v>
      </c>
      <c r="K105" s="16"/>
      <c r="L105" s="17">
        <f t="shared" si="13"/>
        <v>0</v>
      </c>
    </row>
    <row r="106" spans="1:12" x14ac:dyDescent="0.25">
      <c r="A106" s="9" t="s">
        <v>21</v>
      </c>
      <c r="B106" s="29" t="s">
        <v>327</v>
      </c>
      <c r="C106" s="9">
        <v>190</v>
      </c>
      <c r="D106" s="9">
        <v>32.292000000000002</v>
      </c>
      <c r="E106" s="9">
        <v>345.50400000000002</v>
      </c>
      <c r="F106" s="9" t="s">
        <v>10</v>
      </c>
      <c r="G106" s="9">
        <v>0</v>
      </c>
      <c r="H106" s="9">
        <f t="shared" si="10"/>
        <v>345.50400000000002</v>
      </c>
      <c r="I106" s="10">
        <f t="shared" si="11"/>
        <v>0</v>
      </c>
      <c r="J106" s="17">
        <f t="shared" si="12"/>
        <v>0</v>
      </c>
      <c r="K106" s="16"/>
      <c r="L106" s="17">
        <f t="shared" si="13"/>
        <v>0</v>
      </c>
    </row>
    <row r="107" spans="1:12" x14ac:dyDescent="0.25">
      <c r="A107" s="9" t="s">
        <v>21</v>
      </c>
      <c r="B107" s="29" t="s">
        <v>169</v>
      </c>
      <c r="C107" s="9">
        <v>191</v>
      </c>
      <c r="D107" s="9">
        <v>16.149999999999999</v>
      </c>
      <c r="E107" s="9">
        <v>58.07</v>
      </c>
      <c r="F107" s="9" t="s">
        <v>10</v>
      </c>
      <c r="G107" s="9">
        <f>E107</f>
        <v>58.07</v>
      </c>
      <c r="H107" s="9">
        <f t="shared" si="10"/>
        <v>0</v>
      </c>
      <c r="I107" s="10">
        <f t="shared" si="11"/>
        <v>1</v>
      </c>
      <c r="J107" s="17">
        <f t="shared" si="12"/>
        <v>937.83049999999992</v>
      </c>
      <c r="K107" s="16"/>
      <c r="L107" s="17">
        <f t="shared" si="13"/>
        <v>0</v>
      </c>
    </row>
    <row r="108" spans="1:12" x14ac:dyDescent="0.25">
      <c r="A108" s="9" t="s">
        <v>21</v>
      </c>
      <c r="B108" s="29" t="s">
        <v>170</v>
      </c>
      <c r="C108" s="9">
        <v>192</v>
      </c>
      <c r="D108" s="9">
        <v>48.438000000000002</v>
      </c>
      <c r="E108" s="9">
        <v>524.43299999999999</v>
      </c>
      <c r="F108" s="9" t="s">
        <v>10</v>
      </c>
      <c r="G108" s="9">
        <f>E108</f>
        <v>524.43299999999999</v>
      </c>
      <c r="H108" s="9">
        <f t="shared" si="10"/>
        <v>0</v>
      </c>
      <c r="I108" s="10">
        <f t="shared" si="11"/>
        <v>1</v>
      </c>
      <c r="J108" s="17">
        <f t="shared" si="12"/>
        <v>25402.485654</v>
      </c>
      <c r="K108" s="16"/>
      <c r="L108" s="17">
        <f t="shared" si="13"/>
        <v>0</v>
      </c>
    </row>
    <row r="109" spans="1:12" x14ac:dyDescent="0.25">
      <c r="A109" s="9" t="s">
        <v>21</v>
      </c>
      <c r="B109" s="29" t="s">
        <v>171</v>
      </c>
      <c r="C109" s="9">
        <v>193</v>
      </c>
      <c r="D109" s="9">
        <v>16.149999999999999</v>
      </c>
      <c r="E109" s="9">
        <v>535.5</v>
      </c>
      <c r="F109" s="9" t="s">
        <v>10</v>
      </c>
      <c r="G109" s="9">
        <f>E109</f>
        <v>535.5</v>
      </c>
      <c r="H109" s="9">
        <f t="shared" si="10"/>
        <v>0</v>
      </c>
      <c r="I109" s="10">
        <f t="shared" si="11"/>
        <v>1</v>
      </c>
      <c r="J109" s="17">
        <f t="shared" si="12"/>
        <v>8648.3249999999989</v>
      </c>
      <c r="K109" s="16"/>
      <c r="L109" s="17">
        <f t="shared" si="13"/>
        <v>0</v>
      </c>
    </row>
    <row r="110" spans="1:12" x14ac:dyDescent="0.25">
      <c r="A110" s="9" t="s">
        <v>21</v>
      </c>
      <c r="B110" s="29" t="s">
        <v>172</v>
      </c>
      <c r="C110" s="9">
        <v>194</v>
      </c>
      <c r="D110" s="9">
        <v>26.91</v>
      </c>
      <c r="E110" s="9">
        <v>541.24900000000002</v>
      </c>
      <c r="F110" s="9" t="s">
        <v>10</v>
      </c>
      <c r="G110" s="9">
        <v>0</v>
      </c>
      <c r="H110" s="9">
        <f t="shared" si="10"/>
        <v>541.24900000000002</v>
      </c>
      <c r="I110" s="10">
        <f t="shared" si="11"/>
        <v>0</v>
      </c>
      <c r="J110" s="17">
        <f t="shared" si="12"/>
        <v>0</v>
      </c>
      <c r="K110" s="16"/>
      <c r="L110" s="17">
        <f t="shared" si="13"/>
        <v>0</v>
      </c>
    </row>
    <row r="111" spans="1:12" x14ac:dyDescent="0.25">
      <c r="A111" s="9" t="s">
        <v>333</v>
      </c>
      <c r="B111" s="29" t="s">
        <v>173</v>
      </c>
      <c r="C111" s="9">
        <v>215</v>
      </c>
      <c r="D111" s="9">
        <v>301.392</v>
      </c>
      <c r="E111" s="9">
        <v>17.75</v>
      </c>
      <c r="F111" s="9" t="s">
        <v>10</v>
      </c>
      <c r="G111" s="9">
        <f>E111*95%</f>
        <v>16.862500000000001</v>
      </c>
      <c r="H111" s="9">
        <f t="shared" si="10"/>
        <v>0.88749999999999929</v>
      </c>
      <c r="I111" s="10">
        <f t="shared" si="11"/>
        <v>0.95000000000000007</v>
      </c>
      <c r="J111" s="17">
        <f t="shared" si="12"/>
        <v>5082.2226000000001</v>
      </c>
      <c r="K111" s="16">
        <v>0.05</v>
      </c>
      <c r="L111" s="17">
        <f t="shared" si="13"/>
        <v>267.48539999999997</v>
      </c>
    </row>
    <row r="112" spans="1:12" x14ac:dyDescent="0.25">
      <c r="A112" s="9" t="s">
        <v>333</v>
      </c>
      <c r="B112" s="29" t="s">
        <v>232</v>
      </c>
      <c r="C112" s="9">
        <v>217</v>
      </c>
      <c r="D112" s="9">
        <v>450</v>
      </c>
      <c r="E112" s="9">
        <v>2</v>
      </c>
      <c r="F112" s="9" t="s">
        <v>13</v>
      </c>
      <c r="G112" s="9">
        <v>0</v>
      </c>
      <c r="H112" s="9">
        <f t="shared" si="10"/>
        <v>2</v>
      </c>
      <c r="I112" s="10">
        <f t="shared" si="11"/>
        <v>0</v>
      </c>
      <c r="J112" s="17">
        <f t="shared" si="12"/>
        <v>0</v>
      </c>
      <c r="K112" s="16"/>
      <c r="L112" s="17">
        <f t="shared" si="13"/>
        <v>0</v>
      </c>
    </row>
    <row r="113" spans="1:12" x14ac:dyDescent="0.25">
      <c r="A113" s="9" t="s">
        <v>333</v>
      </c>
      <c r="B113" s="29" t="s">
        <v>174</v>
      </c>
      <c r="C113" s="9">
        <v>218</v>
      </c>
      <c r="D113" s="9">
        <v>350</v>
      </c>
      <c r="E113" s="9">
        <v>14</v>
      </c>
      <c r="F113" s="9" t="s">
        <v>13</v>
      </c>
      <c r="G113" s="9">
        <f>E113*85%</f>
        <v>11.9</v>
      </c>
      <c r="H113" s="9">
        <f t="shared" si="10"/>
        <v>2.0999999999999996</v>
      </c>
      <c r="I113" s="10">
        <f t="shared" si="11"/>
        <v>0.85</v>
      </c>
      <c r="J113" s="17">
        <f t="shared" si="12"/>
        <v>4165</v>
      </c>
      <c r="K113" s="16">
        <v>0.15</v>
      </c>
      <c r="L113" s="17">
        <f t="shared" si="13"/>
        <v>735</v>
      </c>
    </row>
    <row r="114" spans="1:12" x14ac:dyDescent="0.25">
      <c r="A114" s="9" t="s">
        <v>333</v>
      </c>
      <c r="B114" s="29" t="s">
        <v>175</v>
      </c>
      <c r="C114" s="9">
        <v>219</v>
      </c>
      <c r="D114" s="9">
        <v>82</v>
      </c>
      <c r="E114" s="9">
        <v>46.4</v>
      </c>
      <c r="F114" s="9" t="s">
        <v>19</v>
      </c>
      <c r="G114" s="9">
        <f>E114*95%</f>
        <v>44.08</v>
      </c>
      <c r="H114" s="9">
        <f t="shared" si="10"/>
        <v>2.3200000000000003</v>
      </c>
      <c r="I114" s="10">
        <f t="shared" si="11"/>
        <v>0.95</v>
      </c>
      <c r="J114" s="17">
        <f t="shared" si="12"/>
        <v>3614.56</v>
      </c>
      <c r="K114" s="16">
        <v>0.05</v>
      </c>
      <c r="L114" s="17">
        <f t="shared" si="13"/>
        <v>190.24</v>
      </c>
    </row>
    <row r="115" spans="1:12" x14ac:dyDescent="0.25">
      <c r="A115" s="9" t="s">
        <v>333</v>
      </c>
      <c r="B115" s="29" t="s">
        <v>176</v>
      </c>
      <c r="C115" s="9">
        <v>220</v>
      </c>
      <c r="D115" s="9">
        <v>32.799999999999997</v>
      </c>
      <c r="E115" s="9">
        <v>103.53</v>
      </c>
      <c r="F115" s="9" t="s">
        <v>19</v>
      </c>
      <c r="G115" s="9">
        <f>E115*95%</f>
        <v>98.353499999999997</v>
      </c>
      <c r="H115" s="9">
        <f t="shared" si="10"/>
        <v>5.1765000000000043</v>
      </c>
      <c r="I115" s="10">
        <f t="shared" si="11"/>
        <v>0.95</v>
      </c>
      <c r="J115" s="17">
        <f t="shared" si="12"/>
        <v>3225.9947999999995</v>
      </c>
      <c r="K115" s="16">
        <v>0.05</v>
      </c>
      <c r="L115" s="17">
        <f t="shared" si="13"/>
        <v>169.78919999999999</v>
      </c>
    </row>
    <row r="116" spans="1:12" x14ac:dyDescent="0.25">
      <c r="A116" s="9" t="s">
        <v>333</v>
      </c>
      <c r="B116" s="29" t="s">
        <v>177</v>
      </c>
      <c r="C116" s="9">
        <v>221</v>
      </c>
      <c r="D116" s="9">
        <v>131.19999999999999</v>
      </c>
      <c r="E116" s="9">
        <v>23.07</v>
      </c>
      <c r="F116" s="9" t="s">
        <v>19</v>
      </c>
      <c r="G116" s="9">
        <f>E116*95%</f>
        <v>21.916499999999999</v>
      </c>
      <c r="H116" s="9">
        <f t="shared" si="10"/>
        <v>1.1535000000000011</v>
      </c>
      <c r="I116" s="10">
        <f t="shared" si="11"/>
        <v>0.95</v>
      </c>
      <c r="J116" s="17">
        <f t="shared" si="12"/>
        <v>2875.4447999999998</v>
      </c>
      <c r="K116" s="16">
        <v>0.05</v>
      </c>
      <c r="L116" s="17">
        <f t="shared" si="13"/>
        <v>151.33919999999998</v>
      </c>
    </row>
    <row r="117" spans="1:12" x14ac:dyDescent="0.25">
      <c r="A117" s="9" t="s">
        <v>333</v>
      </c>
      <c r="B117" s="29" t="s">
        <v>178</v>
      </c>
      <c r="C117" s="9">
        <v>222</v>
      </c>
      <c r="D117" s="9">
        <v>1000</v>
      </c>
      <c r="E117" s="9">
        <v>4</v>
      </c>
      <c r="F117" s="9" t="s">
        <v>13</v>
      </c>
      <c r="G117" s="9">
        <v>0</v>
      </c>
      <c r="H117" s="9">
        <f t="shared" si="10"/>
        <v>4</v>
      </c>
      <c r="I117" s="10">
        <f t="shared" si="11"/>
        <v>0</v>
      </c>
      <c r="J117" s="17">
        <f t="shared" si="12"/>
        <v>0</v>
      </c>
      <c r="K117" s="16"/>
      <c r="L117" s="17">
        <f t="shared" si="13"/>
        <v>0</v>
      </c>
    </row>
    <row r="118" spans="1:12" x14ac:dyDescent="0.25">
      <c r="A118" s="9" t="s">
        <v>333</v>
      </c>
      <c r="B118" s="29" t="s">
        <v>179</v>
      </c>
      <c r="C118" s="9">
        <v>224</v>
      </c>
      <c r="D118" s="9">
        <v>183</v>
      </c>
      <c r="E118" s="9">
        <v>49.52</v>
      </c>
      <c r="F118" s="9" t="s">
        <v>10</v>
      </c>
      <c r="G118" s="9">
        <f t="shared" ref="G118:G123" si="14">E118*95%</f>
        <v>47.044000000000004</v>
      </c>
      <c r="H118" s="9">
        <f t="shared" si="10"/>
        <v>2.4759999999999991</v>
      </c>
      <c r="I118" s="10">
        <f t="shared" si="11"/>
        <v>0.95000000000000007</v>
      </c>
      <c r="J118" s="17">
        <f t="shared" si="12"/>
        <v>8609.0520000000015</v>
      </c>
      <c r="K118" s="16"/>
      <c r="L118" s="17">
        <f t="shared" si="13"/>
        <v>0</v>
      </c>
    </row>
    <row r="119" spans="1:12" x14ac:dyDescent="0.25">
      <c r="A119" s="9" t="s">
        <v>333</v>
      </c>
      <c r="B119" s="29" t="s">
        <v>180</v>
      </c>
      <c r="C119" s="9">
        <v>225</v>
      </c>
      <c r="D119" s="9">
        <v>49.2</v>
      </c>
      <c r="E119" s="9">
        <v>48.42</v>
      </c>
      <c r="F119" s="9" t="s">
        <v>19</v>
      </c>
      <c r="G119" s="9">
        <f t="shared" si="14"/>
        <v>45.999000000000002</v>
      </c>
      <c r="H119" s="9">
        <f t="shared" si="10"/>
        <v>2.4209999999999994</v>
      </c>
      <c r="I119" s="10">
        <f t="shared" si="11"/>
        <v>0.95000000000000007</v>
      </c>
      <c r="J119" s="17">
        <f t="shared" si="12"/>
        <v>2263.1508000000003</v>
      </c>
      <c r="K119" s="16"/>
      <c r="L119" s="17">
        <f t="shared" si="13"/>
        <v>0</v>
      </c>
    </row>
    <row r="120" spans="1:12" x14ac:dyDescent="0.25">
      <c r="A120" s="9" t="s">
        <v>333</v>
      </c>
      <c r="B120" s="29" t="s">
        <v>181</v>
      </c>
      <c r="C120" s="9">
        <v>226</v>
      </c>
      <c r="D120" s="9">
        <v>183</v>
      </c>
      <c r="E120" s="9">
        <v>46</v>
      </c>
      <c r="F120" s="9" t="s">
        <v>10</v>
      </c>
      <c r="G120" s="9">
        <f t="shared" si="14"/>
        <v>43.699999999999996</v>
      </c>
      <c r="H120" s="9">
        <f t="shared" si="10"/>
        <v>2.3000000000000043</v>
      </c>
      <c r="I120" s="10">
        <f t="shared" si="11"/>
        <v>0.95</v>
      </c>
      <c r="J120" s="17">
        <f t="shared" si="12"/>
        <v>7997.0999999999995</v>
      </c>
      <c r="K120" s="16"/>
      <c r="L120" s="17">
        <f t="shared" si="13"/>
        <v>0</v>
      </c>
    </row>
    <row r="121" spans="1:12" x14ac:dyDescent="0.25">
      <c r="A121" s="9" t="s">
        <v>333</v>
      </c>
      <c r="B121" s="29" t="s">
        <v>182</v>
      </c>
      <c r="C121" s="9">
        <v>227</v>
      </c>
      <c r="D121" s="9">
        <v>49.2</v>
      </c>
      <c r="E121" s="9">
        <v>50.44</v>
      </c>
      <c r="F121" s="9" t="s">
        <v>19</v>
      </c>
      <c r="G121" s="9">
        <f t="shared" si="14"/>
        <v>47.917999999999992</v>
      </c>
      <c r="H121" s="9">
        <f t="shared" si="10"/>
        <v>2.5220000000000056</v>
      </c>
      <c r="I121" s="10">
        <f t="shared" si="11"/>
        <v>0.94999999999999984</v>
      </c>
      <c r="J121" s="17">
        <f t="shared" si="12"/>
        <v>2357.5655999999999</v>
      </c>
      <c r="K121" s="16"/>
      <c r="L121" s="17">
        <f t="shared" si="13"/>
        <v>0</v>
      </c>
    </row>
    <row r="122" spans="1:12" x14ac:dyDescent="0.25">
      <c r="A122" s="9" t="s">
        <v>333</v>
      </c>
      <c r="B122" s="29" t="s">
        <v>183</v>
      </c>
      <c r="C122" s="9">
        <v>228</v>
      </c>
      <c r="D122" s="9">
        <v>183</v>
      </c>
      <c r="E122" s="9">
        <v>2.5</v>
      </c>
      <c r="F122" s="9" t="s">
        <v>10</v>
      </c>
      <c r="G122" s="9">
        <f t="shared" si="14"/>
        <v>2.375</v>
      </c>
      <c r="H122" s="9">
        <f t="shared" si="10"/>
        <v>0.125</v>
      </c>
      <c r="I122" s="10">
        <f t="shared" si="11"/>
        <v>0.95</v>
      </c>
      <c r="J122" s="17">
        <f t="shared" si="12"/>
        <v>434.625</v>
      </c>
      <c r="K122" s="16"/>
      <c r="L122" s="17">
        <f t="shared" si="13"/>
        <v>0</v>
      </c>
    </row>
    <row r="123" spans="1:12" x14ac:dyDescent="0.25">
      <c r="A123" s="9" t="s">
        <v>333</v>
      </c>
      <c r="B123" s="29" t="s">
        <v>184</v>
      </c>
      <c r="C123" s="9">
        <v>229</v>
      </c>
      <c r="D123" s="9">
        <v>49.2</v>
      </c>
      <c r="E123" s="9">
        <v>4.1900000000000004</v>
      </c>
      <c r="F123" s="9" t="s">
        <v>19</v>
      </c>
      <c r="G123" s="9">
        <f t="shared" si="14"/>
        <v>3.9805000000000001</v>
      </c>
      <c r="H123" s="9">
        <f t="shared" si="10"/>
        <v>0.20950000000000024</v>
      </c>
      <c r="I123" s="10">
        <f t="shared" si="11"/>
        <v>0.95</v>
      </c>
      <c r="J123" s="17">
        <f t="shared" si="12"/>
        <v>195.84060000000002</v>
      </c>
      <c r="K123" s="16"/>
      <c r="L123" s="17">
        <f t="shared" si="13"/>
        <v>0</v>
      </c>
    </row>
    <row r="124" spans="1:12" x14ac:dyDescent="0.25">
      <c r="A124" s="9" t="s">
        <v>333</v>
      </c>
      <c r="B124" s="29" t="s">
        <v>185</v>
      </c>
      <c r="C124" s="9">
        <v>230</v>
      </c>
      <c r="D124" s="9">
        <v>183</v>
      </c>
      <c r="E124" s="9">
        <v>4.01</v>
      </c>
      <c r="F124" s="9" t="s">
        <v>10</v>
      </c>
      <c r="G124" s="9">
        <v>0</v>
      </c>
      <c r="H124" s="9">
        <f t="shared" si="10"/>
        <v>4.01</v>
      </c>
      <c r="I124" s="10">
        <f t="shared" si="11"/>
        <v>0</v>
      </c>
      <c r="J124" s="17">
        <f t="shared" si="12"/>
        <v>0</v>
      </c>
      <c r="K124" s="16">
        <v>1</v>
      </c>
      <c r="L124" s="17">
        <f t="shared" si="13"/>
        <v>733.82999999999993</v>
      </c>
    </row>
    <row r="125" spans="1:12" x14ac:dyDescent="0.25">
      <c r="A125" s="9" t="s">
        <v>333</v>
      </c>
      <c r="B125" s="29" t="s">
        <v>186</v>
      </c>
      <c r="C125" s="9">
        <v>231</v>
      </c>
      <c r="D125" s="9">
        <v>49.2</v>
      </c>
      <c r="E125" s="9">
        <v>9.98</v>
      </c>
      <c r="F125" s="9" t="s">
        <v>19</v>
      </c>
      <c r="G125" s="9">
        <v>0</v>
      </c>
      <c r="H125" s="9">
        <f t="shared" si="10"/>
        <v>9.98</v>
      </c>
      <c r="I125" s="10">
        <f t="shared" si="11"/>
        <v>0</v>
      </c>
      <c r="J125" s="17">
        <f t="shared" si="12"/>
        <v>0</v>
      </c>
      <c r="K125" s="16"/>
      <c r="L125" s="17">
        <f t="shared" si="13"/>
        <v>0</v>
      </c>
    </row>
    <row r="126" spans="1:12" x14ac:dyDescent="0.25">
      <c r="A126" s="9" t="s">
        <v>333</v>
      </c>
      <c r="B126" s="29" t="s">
        <v>187</v>
      </c>
      <c r="C126" s="9">
        <v>232</v>
      </c>
      <c r="D126" s="9">
        <v>183</v>
      </c>
      <c r="E126" s="9">
        <v>10.18</v>
      </c>
      <c r="F126" s="9" t="s">
        <v>10</v>
      </c>
      <c r="G126" s="9">
        <f>E126*95%</f>
        <v>9.6709999999999994</v>
      </c>
      <c r="H126" s="9">
        <f t="shared" si="10"/>
        <v>0.50900000000000034</v>
      </c>
      <c r="I126" s="10">
        <f t="shared" si="11"/>
        <v>0.95</v>
      </c>
      <c r="J126" s="17">
        <f t="shared" si="12"/>
        <v>1769.7929999999999</v>
      </c>
      <c r="K126" s="16"/>
      <c r="L126" s="17">
        <f t="shared" si="13"/>
        <v>0</v>
      </c>
    </row>
    <row r="127" spans="1:12" x14ac:dyDescent="0.25">
      <c r="A127" s="9" t="s">
        <v>333</v>
      </c>
      <c r="B127" s="29" t="s">
        <v>188</v>
      </c>
      <c r="C127" s="9">
        <v>233</v>
      </c>
      <c r="D127" s="9">
        <v>49.2</v>
      </c>
      <c r="E127" s="9">
        <v>14</v>
      </c>
      <c r="F127" s="9" t="s">
        <v>19</v>
      </c>
      <c r="G127" s="9">
        <f>E127*95%</f>
        <v>13.299999999999999</v>
      </c>
      <c r="H127" s="9">
        <f t="shared" si="10"/>
        <v>0.70000000000000107</v>
      </c>
      <c r="I127" s="10">
        <f t="shared" si="11"/>
        <v>0.95</v>
      </c>
      <c r="J127" s="17">
        <f t="shared" si="12"/>
        <v>654.36</v>
      </c>
      <c r="K127" s="16"/>
      <c r="L127" s="17">
        <f t="shared" si="13"/>
        <v>0</v>
      </c>
    </row>
    <row r="128" spans="1:12" x14ac:dyDescent="0.25">
      <c r="A128" s="9" t="s">
        <v>333</v>
      </c>
      <c r="B128" s="29" t="s">
        <v>189</v>
      </c>
      <c r="C128" s="9">
        <v>234</v>
      </c>
      <c r="D128" s="9">
        <v>183</v>
      </c>
      <c r="E128" s="9">
        <v>11.138</v>
      </c>
      <c r="F128" s="9" t="s">
        <v>10</v>
      </c>
      <c r="G128" s="9">
        <v>0</v>
      </c>
      <c r="H128" s="9">
        <f t="shared" si="10"/>
        <v>11.138</v>
      </c>
      <c r="I128" s="10">
        <f t="shared" si="11"/>
        <v>0</v>
      </c>
      <c r="J128" s="17">
        <f t="shared" si="12"/>
        <v>0</v>
      </c>
      <c r="K128" s="16">
        <v>1</v>
      </c>
      <c r="L128" s="17">
        <f t="shared" si="13"/>
        <v>2038.2539999999999</v>
      </c>
    </row>
    <row r="129" spans="1:16" x14ac:dyDescent="0.25">
      <c r="A129" s="9" t="s">
        <v>333</v>
      </c>
      <c r="B129" s="29" t="s">
        <v>190</v>
      </c>
      <c r="C129" s="9">
        <v>235</v>
      </c>
      <c r="D129" s="9">
        <v>2.5</v>
      </c>
      <c r="E129" s="9">
        <v>1055</v>
      </c>
      <c r="F129" s="9" t="s">
        <v>23</v>
      </c>
      <c r="G129" s="9">
        <f>E129</f>
        <v>1055</v>
      </c>
      <c r="H129" s="9">
        <f t="shared" si="10"/>
        <v>0</v>
      </c>
      <c r="I129" s="10">
        <f t="shared" si="11"/>
        <v>1</v>
      </c>
      <c r="J129" s="17">
        <f t="shared" si="12"/>
        <v>2637.5</v>
      </c>
      <c r="K129" s="16"/>
      <c r="L129" s="17">
        <f t="shared" si="13"/>
        <v>0</v>
      </c>
    </row>
    <row r="130" spans="1:16" x14ac:dyDescent="0.25">
      <c r="A130" s="9" t="s">
        <v>333</v>
      </c>
      <c r="B130" s="29" t="s">
        <v>191</v>
      </c>
      <c r="C130" s="9">
        <v>237</v>
      </c>
      <c r="D130" s="9">
        <v>183</v>
      </c>
      <c r="E130" s="9">
        <v>3.41</v>
      </c>
      <c r="F130" s="9" t="s">
        <v>10</v>
      </c>
      <c r="G130" s="9">
        <f>E130*90%</f>
        <v>3.0690000000000004</v>
      </c>
      <c r="H130" s="9">
        <f t="shared" si="10"/>
        <v>0.34099999999999975</v>
      </c>
      <c r="I130" s="10">
        <f t="shared" si="11"/>
        <v>0.90000000000000013</v>
      </c>
      <c r="J130" s="17">
        <f t="shared" si="12"/>
        <v>561.62700000000007</v>
      </c>
      <c r="K130" s="16"/>
      <c r="L130" s="17">
        <f t="shared" si="13"/>
        <v>0</v>
      </c>
    </row>
    <row r="131" spans="1:16" x14ac:dyDescent="0.25">
      <c r="A131" s="9" t="s">
        <v>333</v>
      </c>
      <c r="B131" s="29" t="s">
        <v>192</v>
      </c>
      <c r="C131" s="9">
        <v>238</v>
      </c>
      <c r="D131" s="9">
        <v>183</v>
      </c>
      <c r="E131" s="9">
        <v>17.34</v>
      </c>
      <c r="F131" s="9" t="s">
        <v>10</v>
      </c>
      <c r="G131" s="9">
        <f t="shared" ref="G131:G133" si="15">E131*90%</f>
        <v>15.606</v>
      </c>
      <c r="H131" s="9">
        <f t="shared" si="10"/>
        <v>1.734</v>
      </c>
      <c r="I131" s="10">
        <f t="shared" si="11"/>
        <v>0.9</v>
      </c>
      <c r="J131" s="17">
        <f t="shared" si="12"/>
        <v>2855.8980000000001</v>
      </c>
      <c r="K131" s="16"/>
      <c r="L131" s="17">
        <f t="shared" si="13"/>
        <v>0</v>
      </c>
    </row>
    <row r="132" spans="1:16" x14ac:dyDescent="0.25">
      <c r="A132" s="9" t="s">
        <v>333</v>
      </c>
      <c r="B132" s="29" t="s">
        <v>193</v>
      </c>
      <c r="C132" s="9">
        <v>239</v>
      </c>
      <c r="D132" s="9">
        <v>183</v>
      </c>
      <c r="E132" s="9">
        <v>6.62</v>
      </c>
      <c r="F132" s="9" t="s">
        <v>10</v>
      </c>
      <c r="G132" s="9">
        <f t="shared" si="15"/>
        <v>5.9580000000000002</v>
      </c>
      <c r="H132" s="9">
        <f t="shared" si="10"/>
        <v>0.66199999999999992</v>
      </c>
      <c r="I132" s="10">
        <f t="shared" si="11"/>
        <v>0.9</v>
      </c>
      <c r="J132" s="17">
        <f t="shared" si="12"/>
        <v>1090.3140000000001</v>
      </c>
      <c r="K132" s="16"/>
      <c r="L132" s="17">
        <f t="shared" si="13"/>
        <v>0</v>
      </c>
    </row>
    <row r="133" spans="1:16" x14ac:dyDescent="0.25">
      <c r="A133" s="9" t="s">
        <v>333</v>
      </c>
      <c r="B133" s="29" t="s">
        <v>194</v>
      </c>
      <c r="C133" s="9">
        <v>240</v>
      </c>
      <c r="D133" s="9">
        <v>183</v>
      </c>
      <c r="E133" s="9">
        <v>33.99</v>
      </c>
      <c r="F133" s="9" t="s">
        <v>10</v>
      </c>
      <c r="G133" s="9">
        <f t="shared" si="15"/>
        <v>30.591000000000001</v>
      </c>
      <c r="H133" s="9">
        <f t="shared" si="10"/>
        <v>3.3990000000000009</v>
      </c>
      <c r="I133" s="10">
        <f t="shared" si="11"/>
        <v>0.9</v>
      </c>
      <c r="J133" s="17">
        <f t="shared" si="12"/>
        <v>5598.1530000000002</v>
      </c>
      <c r="K133" s="16"/>
      <c r="L133" s="17">
        <f t="shared" si="13"/>
        <v>0</v>
      </c>
    </row>
    <row r="134" spans="1:16" x14ac:dyDescent="0.25">
      <c r="A134" s="9" t="s">
        <v>18</v>
      </c>
      <c r="B134" s="29" t="s">
        <v>196</v>
      </c>
      <c r="C134" s="9">
        <v>246</v>
      </c>
      <c r="D134" s="9">
        <v>15500</v>
      </c>
      <c r="E134" s="9">
        <v>1</v>
      </c>
      <c r="F134" s="9" t="s">
        <v>12</v>
      </c>
      <c r="G134" s="9">
        <v>0</v>
      </c>
      <c r="H134" s="9">
        <f t="shared" si="10"/>
        <v>1</v>
      </c>
      <c r="I134" s="10">
        <f t="shared" si="11"/>
        <v>0</v>
      </c>
      <c r="J134" s="17">
        <f t="shared" si="12"/>
        <v>0</v>
      </c>
      <c r="K134" s="16"/>
      <c r="L134" s="17">
        <f t="shared" si="13"/>
        <v>0</v>
      </c>
    </row>
    <row r="135" spans="1:16" x14ac:dyDescent="0.25">
      <c r="A135" s="9" t="s">
        <v>18</v>
      </c>
      <c r="B135" s="29" t="s">
        <v>273</v>
      </c>
      <c r="C135" s="9">
        <v>247</v>
      </c>
      <c r="D135" s="9">
        <v>600</v>
      </c>
      <c r="E135" s="9">
        <v>1</v>
      </c>
      <c r="F135" s="9" t="s">
        <v>13</v>
      </c>
      <c r="G135" s="9">
        <v>1</v>
      </c>
      <c r="H135" s="9">
        <f t="shared" si="10"/>
        <v>0</v>
      </c>
      <c r="I135" s="10">
        <f t="shared" ref="I135" si="16">(G135/E135)</f>
        <v>1</v>
      </c>
      <c r="J135" s="18">
        <f t="shared" ref="J135" si="17">D135*E135*I135</f>
        <v>600</v>
      </c>
      <c r="K135" s="10"/>
      <c r="L135" s="18">
        <f t="shared" si="13"/>
        <v>0</v>
      </c>
    </row>
    <row r="136" spans="1:16" x14ac:dyDescent="0.25">
      <c r="A136" s="9" t="s">
        <v>18</v>
      </c>
      <c r="B136" s="29" t="s">
        <v>197</v>
      </c>
      <c r="C136" s="9">
        <v>248</v>
      </c>
      <c r="D136" s="9">
        <v>2000</v>
      </c>
      <c r="E136" s="9">
        <v>1</v>
      </c>
      <c r="F136" s="9" t="s">
        <v>12</v>
      </c>
      <c r="G136" s="9">
        <v>0</v>
      </c>
      <c r="H136" s="9">
        <f t="shared" ref="H136:H183" si="18">E136-G136</f>
        <v>1</v>
      </c>
      <c r="I136" s="10">
        <f t="shared" si="11"/>
        <v>0</v>
      </c>
      <c r="J136" s="17">
        <f t="shared" si="12"/>
        <v>0</v>
      </c>
      <c r="K136" s="16"/>
      <c r="L136" s="17">
        <f t="shared" si="13"/>
        <v>0</v>
      </c>
    </row>
    <row r="137" spans="1:16" x14ac:dyDescent="0.25">
      <c r="A137" s="9" t="s">
        <v>24</v>
      </c>
      <c r="B137" s="29" t="s">
        <v>198</v>
      </c>
      <c r="C137" s="9">
        <v>250</v>
      </c>
      <c r="D137" s="9">
        <v>9000</v>
      </c>
      <c r="E137" s="9">
        <v>1</v>
      </c>
      <c r="F137" s="9" t="s">
        <v>12</v>
      </c>
      <c r="G137" s="9">
        <v>1</v>
      </c>
      <c r="H137" s="9">
        <f t="shared" si="18"/>
        <v>0</v>
      </c>
      <c r="I137" s="10">
        <f t="shared" si="11"/>
        <v>1</v>
      </c>
      <c r="J137" s="17">
        <f t="shared" si="12"/>
        <v>9000</v>
      </c>
      <c r="K137" s="16"/>
      <c r="L137" s="17">
        <f t="shared" si="13"/>
        <v>0</v>
      </c>
    </row>
    <row r="138" spans="1:16" x14ac:dyDescent="0.25">
      <c r="A138" s="9" t="s">
        <v>24</v>
      </c>
      <c r="B138" s="29" t="s">
        <v>199</v>
      </c>
      <c r="C138" s="9">
        <v>251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18"/>
        <v>0</v>
      </c>
      <c r="I138" s="10">
        <f t="shared" si="11"/>
        <v>1</v>
      </c>
      <c r="J138" s="17">
        <f t="shared" si="12"/>
        <v>6000</v>
      </c>
      <c r="K138" s="16"/>
      <c r="L138" s="17">
        <f t="shared" si="13"/>
        <v>0</v>
      </c>
    </row>
    <row r="139" spans="1:16" x14ac:dyDescent="0.25">
      <c r="A139" s="9" t="s">
        <v>24</v>
      </c>
      <c r="B139" s="29" t="s">
        <v>200</v>
      </c>
      <c r="C139" s="9">
        <v>253</v>
      </c>
      <c r="D139" s="9">
        <v>500</v>
      </c>
      <c r="E139" s="9">
        <v>1</v>
      </c>
      <c r="F139" s="9" t="s">
        <v>12</v>
      </c>
      <c r="G139" s="9">
        <v>1</v>
      </c>
      <c r="H139" s="9">
        <f t="shared" si="18"/>
        <v>0</v>
      </c>
      <c r="I139" s="10">
        <f t="shared" si="11"/>
        <v>1</v>
      </c>
      <c r="J139" s="17">
        <f t="shared" si="12"/>
        <v>500</v>
      </c>
      <c r="K139" s="16"/>
      <c r="L139" s="17">
        <f t="shared" si="13"/>
        <v>0</v>
      </c>
    </row>
    <row r="140" spans="1:16" x14ac:dyDescent="0.25">
      <c r="A140" s="9" t="s">
        <v>24</v>
      </c>
      <c r="B140" s="29" t="s">
        <v>25</v>
      </c>
      <c r="C140" s="9">
        <v>254</v>
      </c>
      <c r="D140" s="9">
        <v>4000</v>
      </c>
      <c r="E140" s="9">
        <v>1</v>
      </c>
      <c r="F140" s="9" t="s">
        <v>12</v>
      </c>
      <c r="G140" s="9">
        <v>1</v>
      </c>
      <c r="H140" s="9">
        <f t="shared" si="18"/>
        <v>0</v>
      </c>
      <c r="I140" s="10">
        <f t="shared" si="11"/>
        <v>1</v>
      </c>
      <c r="J140" s="17">
        <f t="shared" si="12"/>
        <v>4000</v>
      </c>
      <c r="K140" s="16"/>
      <c r="L140" s="17">
        <f t="shared" si="13"/>
        <v>0</v>
      </c>
    </row>
    <row r="141" spans="1:16" x14ac:dyDescent="0.25">
      <c r="A141" s="9" t="s">
        <v>24</v>
      </c>
      <c r="B141" s="29" t="s">
        <v>201</v>
      </c>
      <c r="C141" s="9">
        <v>255</v>
      </c>
      <c r="D141" s="9">
        <v>6000</v>
      </c>
      <c r="E141" s="9">
        <v>1</v>
      </c>
      <c r="F141" s="9" t="s">
        <v>12</v>
      </c>
      <c r="G141" s="9">
        <v>0</v>
      </c>
      <c r="H141" s="9">
        <f t="shared" si="18"/>
        <v>1</v>
      </c>
      <c r="I141" s="10">
        <f t="shared" si="11"/>
        <v>0</v>
      </c>
      <c r="J141" s="17">
        <f t="shared" si="12"/>
        <v>0</v>
      </c>
      <c r="K141" s="16"/>
      <c r="L141" s="17">
        <f t="shared" si="13"/>
        <v>0</v>
      </c>
    </row>
    <row r="142" spans="1:16" x14ac:dyDescent="0.25">
      <c r="A142" s="9" t="s">
        <v>24</v>
      </c>
      <c r="B142" s="29" t="s">
        <v>272</v>
      </c>
      <c r="C142" s="9">
        <v>256</v>
      </c>
      <c r="D142" s="9">
        <v>2500</v>
      </c>
      <c r="E142" s="9">
        <v>1</v>
      </c>
      <c r="F142" s="9" t="s">
        <v>12</v>
      </c>
      <c r="G142" s="9">
        <v>0</v>
      </c>
      <c r="H142" s="9">
        <f t="shared" si="18"/>
        <v>1</v>
      </c>
      <c r="I142" s="10">
        <f t="shared" si="11"/>
        <v>0</v>
      </c>
      <c r="J142" s="17">
        <f t="shared" si="12"/>
        <v>0</v>
      </c>
      <c r="K142" s="16">
        <v>1</v>
      </c>
      <c r="L142" s="17">
        <f t="shared" si="13"/>
        <v>2500</v>
      </c>
    </row>
    <row r="143" spans="1:16" x14ac:dyDescent="0.25">
      <c r="A143" s="9" t="s">
        <v>24</v>
      </c>
      <c r="B143" s="29" t="s">
        <v>202</v>
      </c>
      <c r="C143" s="9">
        <v>257</v>
      </c>
      <c r="D143" s="9">
        <v>1800</v>
      </c>
      <c r="E143" s="9">
        <v>1</v>
      </c>
      <c r="F143" s="9" t="s">
        <v>12</v>
      </c>
      <c r="G143" s="9">
        <v>1</v>
      </c>
      <c r="H143" s="9">
        <f t="shared" si="18"/>
        <v>0</v>
      </c>
      <c r="I143" s="10">
        <f t="shared" si="11"/>
        <v>1</v>
      </c>
      <c r="J143" s="17">
        <f t="shared" si="12"/>
        <v>1800</v>
      </c>
      <c r="K143" s="16"/>
      <c r="L143" s="17">
        <f t="shared" si="13"/>
        <v>0</v>
      </c>
    </row>
    <row r="144" spans="1:16" x14ac:dyDescent="0.25">
      <c r="A144" s="9" t="s">
        <v>24</v>
      </c>
      <c r="B144" s="29" t="s">
        <v>203</v>
      </c>
      <c r="C144" s="9">
        <v>258</v>
      </c>
      <c r="D144" s="9">
        <v>2000</v>
      </c>
      <c r="E144" s="9">
        <v>1</v>
      </c>
      <c r="F144" s="9" t="s">
        <v>12</v>
      </c>
      <c r="G144" s="9">
        <v>0</v>
      </c>
      <c r="H144" s="9">
        <f t="shared" si="18"/>
        <v>1</v>
      </c>
      <c r="I144" s="10">
        <f t="shared" si="11"/>
        <v>0</v>
      </c>
      <c r="J144" s="17">
        <f t="shared" si="12"/>
        <v>0</v>
      </c>
      <c r="K144" s="16"/>
      <c r="L144" s="17">
        <f t="shared" si="13"/>
        <v>0</v>
      </c>
      <c r="P144" s="13">
        <f>N141*O141</f>
        <v>0</v>
      </c>
    </row>
    <row r="145" spans="1:12" ht="30" x14ac:dyDescent="0.25">
      <c r="A145" s="9" t="s">
        <v>26</v>
      </c>
      <c r="B145" s="12" t="s">
        <v>502</v>
      </c>
      <c r="C145" s="9">
        <v>260</v>
      </c>
      <c r="D145" s="9">
        <v>5535</v>
      </c>
      <c r="E145" s="9">
        <v>9.7370000000000001</v>
      </c>
      <c r="F145" s="9" t="s">
        <v>19</v>
      </c>
      <c r="G145" s="9">
        <f>E145</f>
        <v>9.7370000000000001</v>
      </c>
      <c r="H145" s="9">
        <f t="shared" si="18"/>
        <v>0</v>
      </c>
      <c r="I145" s="10">
        <f t="shared" ref="I145" si="19">(G145/E145)</f>
        <v>1</v>
      </c>
      <c r="J145" s="17">
        <f t="shared" si="12"/>
        <v>53894.294999999998</v>
      </c>
      <c r="K145" s="16"/>
      <c r="L145" s="17">
        <f t="shared" si="13"/>
        <v>0</v>
      </c>
    </row>
    <row r="146" spans="1:12" x14ac:dyDescent="0.25">
      <c r="A146" s="9" t="s">
        <v>29</v>
      </c>
      <c r="B146" s="29" t="s">
        <v>210</v>
      </c>
      <c r="C146" s="9">
        <v>272</v>
      </c>
      <c r="D146" s="9">
        <v>12000</v>
      </c>
      <c r="E146" s="9">
        <v>1</v>
      </c>
      <c r="F146" s="9" t="s">
        <v>12</v>
      </c>
      <c r="G146" s="9">
        <v>1</v>
      </c>
      <c r="H146" s="9">
        <f t="shared" si="18"/>
        <v>0</v>
      </c>
      <c r="I146" s="10">
        <f t="shared" si="11"/>
        <v>1</v>
      </c>
      <c r="J146" s="17">
        <f t="shared" si="12"/>
        <v>12000</v>
      </c>
      <c r="K146" s="16"/>
      <c r="L146" s="17">
        <f t="shared" si="13"/>
        <v>0</v>
      </c>
    </row>
    <row r="147" spans="1:12" x14ac:dyDescent="0.25">
      <c r="A147" s="9" t="s">
        <v>17</v>
      </c>
      <c r="B147" s="29" t="s">
        <v>211</v>
      </c>
      <c r="C147" s="9">
        <v>274</v>
      </c>
      <c r="D147" s="9">
        <v>350</v>
      </c>
      <c r="E147" s="9">
        <v>1</v>
      </c>
      <c r="F147" s="9" t="s">
        <v>12</v>
      </c>
      <c r="G147" s="9">
        <v>0</v>
      </c>
      <c r="H147" s="9">
        <f t="shared" si="18"/>
        <v>1</v>
      </c>
      <c r="I147" s="10">
        <f t="shared" si="11"/>
        <v>0</v>
      </c>
      <c r="J147" s="17">
        <f t="shared" si="12"/>
        <v>0</v>
      </c>
      <c r="K147" s="16">
        <v>1</v>
      </c>
      <c r="L147" s="17">
        <f t="shared" si="13"/>
        <v>350</v>
      </c>
    </row>
    <row r="148" spans="1:12" x14ac:dyDescent="0.25">
      <c r="A148" s="9" t="s">
        <v>30</v>
      </c>
      <c r="B148" s="29" t="s">
        <v>214</v>
      </c>
      <c r="C148" s="9">
        <v>277</v>
      </c>
      <c r="D148" s="9">
        <v>34</v>
      </c>
      <c r="E148" s="9">
        <v>76.528999999999996</v>
      </c>
      <c r="F148" s="9" t="s">
        <v>31</v>
      </c>
      <c r="G148" s="9">
        <f>E148</f>
        <v>76.528999999999996</v>
      </c>
      <c r="H148" s="9">
        <f t="shared" si="18"/>
        <v>0</v>
      </c>
      <c r="I148" s="10">
        <f t="shared" si="11"/>
        <v>1</v>
      </c>
      <c r="J148" s="17">
        <f t="shared" si="12"/>
        <v>2601.9859999999999</v>
      </c>
      <c r="K148" s="16"/>
      <c r="L148" s="17">
        <f t="shared" si="13"/>
        <v>0</v>
      </c>
    </row>
    <row r="149" spans="1:12" x14ac:dyDescent="0.25">
      <c r="A149" s="9" t="s">
        <v>30</v>
      </c>
      <c r="B149" s="29" t="s">
        <v>215</v>
      </c>
      <c r="C149" s="9">
        <v>278</v>
      </c>
      <c r="D149" s="9">
        <v>77</v>
      </c>
      <c r="E149" s="9">
        <v>29.302600000000002</v>
      </c>
      <c r="F149" s="9" t="s">
        <v>31</v>
      </c>
      <c r="G149" s="9">
        <v>29.3</v>
      </c>
      <c r="H149" s="9">
        <f t="shared" si="18"/>
        <v>2.6000000000010459E-3</v>
      </c>
      <c r="I149" s="10">
        <f t="shared" si="11"/>
        <v>0.99991127067222696</v>
      </c>
      <c r="J149" s="17">
        <f t="shared" si="12"/>
        <v>2256.1</v>
      </c>
      <c r="K149" s="16"/>
      <c r="L149" s="17">
        <f t="shared" si="13"/>
        <v>0</v>
      </c>
    </row>
    <row r="150" spans="1:12" x14ac:dyDescent="0.25">
      <c r="A150" s="9" t="s">
        <v>30</v>
      </c>
      <c r="B150" s="29" t="s">
        <v>216</v>
      </c>
      <c r="C150" s="9">
        <v>279</v>
      </c>
      <c r="D150" s="9">
        <v>23</v>
      </c>
      <c r="E150" s="9">
        <v>66</v>
      </c>
      <c r="F150" s="9" t="s">
        <v>23</v>
      </c>
      <c r="G150" s="9">
        <f>E150</f>
        <v>66</v>
      </c>
      <c r="H150" s="9">
        <f t="shared" si="18"/>
        <v>0</v>
      </c>
      <c r="I150" s="10">
        <f t="shared" si="11"/>
        <v>1</v>
      </c>
      <c r="J150" s="17">
        <f t="shared" si="12"/>
        <v>1518</v>
      </c>
      <c r="K150" s="16"/>
      <c r="L150" s="17">
        <f t="shared" si="13"/>
        <v>0</v>
      </c>
    </row>
    <row r="151" spans="1:12" x14ac:dyDescent="0.25">
      <c r="A151" s="9" t="s">
        <v>30</v>
      </c>
      <c r="B151" s="29" t="s">
        <v>217</v>
      </c>
      <c r="C151" s="9">
        <v>280</v>
      </c>
      <c r="D151" s="9">
        <v>151</v>
      </c>
      <c r="E151" s="9">
        <v>17.375499999999999</v>
      </c>
      <c r="F151" s="9" t="s">
        <v>31</v>
      </c>
      <c r="G151" s="9">
        <f>E151</f>
        <v>17.375499999999999</v>
      </c>
      <c r="H151" s="9">
        <f t="shared" si="18"/>
        <v>0</v>
      </c>
      <c r="I151" s="10">
        <f t="shared" si="11"/>
        <v>1</v>
      </c>
      <c r="J151" s="17">
        <f t="shared" si="12"/>
        <v>2623.7004999999999</v>
      </c>
      <c r="K151" s="16"/>
      <c r="L151" s="17">
        <f t="shared" si="13"/>
        <v>0</v>
      </c>
    </row>
    <row r="152" spans="1:12" x14ac:dyDescent="0.25">
      <c r="A152" s="9" t="s">
        <v>21</v>
      </c>
      <c r="B152" s="29" t="s">
        <v>219</v>
      </c>
      <c r="C152" s="9">
        <v>283</v>
      </c>
      <c r="D152" s="9">
        <v>400</v>
      </c>
      <c r="E152" s="9">
        <v>1</v>
      </c>
      <c r="F152" s="9" t="s">
        <v>12</v>
      </c>
      <c r="G152" s="9">
        <v>0</v>
      </c>
      <c r="H152" s="9">
        <f t="shared" si="18"/>
        <v>1</v>
      </c>
      <c r="I152" s="10">
        <f t="shared" si="11"/>
        <v>0</v>
      </c>
      <c r="J152" s="17">
        <f t="shared" si="12"/>
        <v>0</v>
      </c>
      <c r="K152" s="16"/>
      <c r="L152" s="17">
        <f t="shared" si="13"/>
        <v>0</v>
      </c>
    </row>
    <row r="153" spans="1:12" x14ac:dyDescent="0.25">
      <c r="A153" s="9" t="s">
        <v>24</v>
      </c>
      <c r="B153" s="29" t="s">
        <v>224</v>
      </c>
      <c r="C153" s="9">
        <v>401</v>
      </c>
      <c r="D153" s="9">
        <v>1000</v>
      </c>
      <c r="E153" s="9">
        <v>1</v>
      </c>
      <c r="F153" s="9" t="s">
        <v>12</v>
      </c>
      <c r="G153" s="9">
        <v>1</v>
      </c>
      <c r="H153" s="9">
        <f t="shared" si="18"/>
        <v>0</v>
      </c>
      <c r="I153" s="10">
        <f t="shared" si="11"/>
        <v>1</v>
      </c>
      <c r="J153" s="17">
        <f t="shared" si="12"/>
        <v>1000</v>
      </c>
      <c r="K153" s="16"/>
      <c r="L153" s="17">
        <f t="shared" si="13"/>
        <v>0</v>
      </c>
    </row>
    <row r="154" spans="1:12" x14ac:dyDescent="0.25">
      <c r="A154" s="9" t="s">
        <v>24</v>
      </c>
      <c r="B154" s="29" t="s">
        <v>225</v>
      </c>
      <c r="C154" s="9">
        <v>402</v>
      </c>
      <c r="D154" s="9">
        <v>2000</v>
      </c>
      <c r="E154" s="9">
        <v>1</v>
      </c>
      <c r="F154" s="9" t="s">
        <v>12</v>
      </c>
      <c r="G154" s="9">
        <v>0</v>
      </c>
      <c r="H154" s="9">
        <f t="shared" si="18"/>
        <v>1</v>
      </c>
      <c r="I154" s="10">
        <f t="shared" si="11"/>
        <v>0</v>
      </c>
      <c r="J154" s="17">
        <f t="shared" si="12"/>
        <v>0</v>
      </c>
      <c r="K154" s="16"/>
      <c r="L154" s="17">
        <f t="shared" si="13"/>
        <v>0</v>
      </c>
    </row>
    <row r="155" spans="1:12" x14ac:dyDescent="0.25">
      <c r="A155" s="9" t="s">
        <v>24</v>
      </c>
      <c r="B155" s="29" t="s">
        <v>226</v>
      </c>
      <c r="C155" s="9">
        <v>403</v>
      </c>
      <c r="D155" s="9">
        <v>2000</v>
      </c>
      <c r="E155" s="9">
        <v>1</v>
      </c>
      <c r="F155" s="9" t="s">
        <v>12</v>
      </c>
      <c r="G155" s="9">
        <v>0</v>
      </c>
      <c r="H155" s="9">
        <f t="shared" si="18"/>
        <v>1</v>
      </c>
      <c r="I155" s="10">
        <f t="shared" si="11"/>
        <v>0</v>
      </c>
      <c r="J155" s="17">
        <f t="shared" si="12"/>
        <v>0</v>
      </c>
      <c r="K155" s="16"/>
      <c r="L155" s="17">
        <f t="shared" si="13"/>
        <v>0</v>
      </c>
    </row>
    <row r="156" spans="1:12" x14ac:dyDescent="0.25">
      <c r="A156" s="9" t="s">
        <v>24</v>
      </c>
      <c r="B156" s="29" t="s">
        <v>227</v>
      </c>
      <c r="C156" s="9">
        <v>404</v>
      </c>
      <c r="D156" s="9">
        <v>1000</v>
      </c>
      <c r="E156" s="9">
        <v>1</v>
      </c>
      <c r="F156" s="9" t="s">
        <v>12</v>
      </c>
      <c r="G156" s="9">
        <v>0</v>
      </c>
      <c r="H156" s="9">
        <f t="shared" si="18"/>
        <v>1</v>
      </c>
      <c r="I156" s="10">
        <f t="shared" si="11"/>
        <v>0</v>
      </c>
      <c r="J156" s="17">
        <f t="shared" si="12"/>
        <v>0</v>
      </c>
      <c r="K156" s="16"/>
      <c r="L156" s="17">
        <f t="shared" si="13"/>
        <v>0</v>
      </c>
    </row>
    <row r="157" spans="1:12" x14ac:dyDescent="0.25">
      <c r="A157" s="9" t="s">
        <v>24</v>
      </c>
      <c r="B157" s="29" t="s">
        <v>228</v>
      </c>
      <c r="C157" s="9">
        <v>405</v>
      </c>
      <c r="D157" s="9">
        <v>3000</v>
      </c>
      <c r="E157" s="9">
        <v>1</v>
      </c>
      <c r="F157" s="9" t="s">
        <v>12</v>
      </c>
      <c r="G157" s="9">
        <v>0.3</v>
      </c>
      <c r="H157" s="9">
        <f t="shared" si="18"/>
        <v>0.7</v>
      </c>
      <c r="I157" s="10">
        <f t="shared" si="11"/>
        <v>0.3</v>
      </c>
      <c r="J157" s="17">
        <f t="shared" si="12"/>
        <v>900</v>
      </c>
      <c r="K157" s="16"/>
      <c r="L157" s="17">
        <f t="shared" si="13"/>
        <v>0</v>
      </c>
    </row>
    <row r="158" spans="1:12" x14ac:dyDescent="0.25">
      <c r="A158" s="9" t="s">
        <v>24</v>
      </c>
      <c r="B158" s="29" t="s">
        <v>236</v>
      </c>
      <c r="C158" s="9">
        <v>408</v>
      </c>
      <c r="D158" s="9">
        <v>1000</v>
      </c>
      <c r="E158" s="9">
        <v>1</v>
      </c>
      <c r="F158" s="9" t="s">
        <v>13</v>
      </c>
      <c r="G158" s="9">
        <v>1</v>
      </c>
      <c r="H158" s="9">
        <f t="shared" si="18"/>
        <v>0</v>
      </c>
      <c r="I158" s="10">
        <f t="shared" si="11"/>
        <v>1</v>
      </c>
      <c r="J158" s="17">
        <f t="shared" si="12"/>
        <v>1000</v>
      </c>
      <c r="K158" s="16"/>
      <c r="L158" s="17">
        <f t="shared" si="13"/>
        <v>0</v>
      </c>
    </row>
    <row r="159" spans="1:12" x14ac:dyDescent="0.25">
      <c r="A159" s="9" t="s">
        <v>18</v>
      </c>
      <c r="B159" s="29" t="s">
        <v>256</v>
      </c>
      <c r="C159" s="9">
        <v>413</v>
      </c>
      <c r="D159" s="9">
        <v>2500</v>
      </c>
      <c r="E159" s="9">
        <v>1</v>
      </c>
      <c r="F159" s="9" t="s">
        <v>12</v>
      </c>
      <c r="G159" s="9">
        <v>0</v>
      </c>
      <c r="H159" s="9">
        <f t="shared" si="18"/>
        <v>1</v>
      </c>
      <c r="I159" s="10">
        <f t="shared" si="11"/>
        <v>0</v>
      </c>
      <c r="J159" s="17">
        <f t="shared" si="12"/>
        <v>0</v>
      </c>
      <c r="K159" s="16"/>
      <c r="L159" s="17">
        <f t="shared" si="13"/>
        <v>0</v>
      </c>
    </row>
    <row r="160" spans="1:12" x14ac:dyDescent="0.25">
      <c r="A160" s="9" t="s">
        <v>18</v>
      </c>
      <c r="B160" s="29" t="s">
        <v>257</v>
      </c>
      <c r="C160" s="9">
        <v>414</v>
      </c>
      <c r="D160" s="9">
        <v>2500</v>
      </c>
      <c r="E160" s="9">
        <v>1</v>
      </c>
      <c r="F160" s="9" t="s">
        <v>12</v>
      </c>
      <c r="G160" s="9">
        <v>0</v>
      </c>
      <c r="H160" s="9">
        <f t="shared" si="18"/>
        <v>1</v>
      </c>
      <c r="I160" s="10">
        <f t="shared" si="11"/>
        <v>0</v>
      </c>
      <c r="J160" s="17">
        <f t="shared" si="12"/>
        <v>0</v>
      </c>
      <c r="K160" s="16"/>
      <c r="L160" s="17">
        <f t="shared" si="13"/>
        <v>0</v>
      </c>
    </row>
    <row r="161" spans="1:12" x14ac:dyDescent="0.25">
      <c r="A161" s="9" t="s">
        <v>21</v>
      </c>
      <c r="B161" s="29" t="s">
        <v>258</v>
      </c>
      <c r="C161" s="9">
        <v>415</v>
      </c>
      <c r="D161" s="9">
        <v>48.438000000000002</v>
      </c>
      <c r="E161" s="9">
        <v>89.525999999999996</v>
      </c>
      <c r="F161" s="9" t="s">
        <v>10</v>
      </c>
      <c r="G161" s="9">
        <f>E161</f>
        <v>89.525999999999996</v>
      </c>
      <c r="H161" s="9">
        <f t="shared" si="18"/>
        <v>0</v>
      </c>
      <c r="I161" s="10">
        <f t="shared" si="11"/>
        <v>1</v>
      </c>
      <c r="J161" s="17">
        <f t="shared" si="12"/>
        <v>4336.4603880000004</v>
      </c>
      <c r="K161" s="16"/>
      <c r="L161" s="17">
        <f t="shared" si="13"/>
        <v>0</v>
      </c>
    </row>
    <row r="162" spans="1:12" x14ac:dyDescent="0.25">
      <c r="A162" s="9" t="s">
        <v>21</v>
      </c>
      <c r="B162" s="29" t="s">
        <v>259</v>
      </c>
      <c r="C162" s="9">
        <v>416</v>
      </c>
      <c r="D162" s="9">
        <v>16.149999999999999</v>
      </c>
      <c r="E162" s="9">
        <v>89.525999999999996</v>
      </c>
      <c r="F162" s="9" t="s">
        <v>10</v>
      </c>
      <c r="G162" s="9">
        <f>E162</f>
        <v>89.525999999999996</v>
      </c>
      <c r="H162" s="9">
        <f t="shared" si="18"/>
        <v>0</v>
      </c>
      <c r="I162" s="10">
        <f t="shared" si="11"/>
        <v>1</v>
      </c>
      <c r="J162" s="17">
        <f t="shared" si="12"/>
        <v>1445.8448999999998</v>
      </c>
      <c r="K162" s="16"/>
      <c r="L162" s="17">
        <f t="shared" si="13"/>
        <v>0</v>
      </c>
    </row>
    <row r="163" spans="1:12" x14ac:dyDescent="0.25">
      <c r="A163" s="9" t="s">
        <v>21</v>
      </c>
      <c r="B163" s="29" t="s">
        <v>260</v>
      </c>
      <c r="C163" s="9">
        <v>417</v>
      </c>
      <c r="D163" s="9">
        <v>26.91</v>
      </c>
      <c r="E163" s="9">
        <v>89.525999999999996</v>
      </c>
      <c r="F163" s="9" t="s">
        <v>10</v>
      </c>
      <c r="G163" s="9">
        <v>0</v>
      </c>
      <c r="H163" s="9">
        <f t="shared" si="18"/>
        <v>89.525999999999996</v>
      </c>
      <c r="I163" s="10">
        <f t="shared" si="11"/>
        <v>0</v>
      </c>
      <c r="J163" s="17">
        <f t="shared" si="12"/>
        <v>0</v>
      </c>
      <c r="K163" s="16"/>
      <c r="L163" s="17">
        <f t="shared" si="13"/>
        <v>0</v>
      </c>
    </row>
    <row r="164" spans="1:12" x14ac:dyDescent="0.25">
      <c r="A164" s="9" t="s">
        <v>21</v>
      </c>
      <c r="B164" s="29" t="s">
        <v>261</v>
      </c>
      <c r="C164" s="9">
        <v>418</v>
      </c>
      <c r="D164" s="9">
        <v>16.149999999999999</v>
      </c>
      <c r="E164" s="9">
        <v>14.102</v>
      </c>
      <c r="F164" s="9" t="s">
        <v>10</v>
      </c>
      <c r="G164" s="9">
        <f>E164</f>
        <v>14.102</v>
      </c>
      <c r="H164" s="9">
        <f t="shared" si="18"/>
        <v>0</v>
      </c>
      <c r="I164" s="10">
        <f t="shared" si="11"/>
        <v>1</v>
      </c>
      <c r="J164" s="17">
        <f t="shared" si="12"/>
        <v>227.7473</v>
      </c>
      <c r="K164" s="16"/>
      <c r="L164" s="17">
        <f t="shared" si="13"/>
        <v>0</v>
      </c>
    </row>
    <row r="165" spans="1:12" x14ac:dyDescent="0.25">
      <c r="A165" s="9" t="s">
        <v>21</v>
      </c>
      <c r="B165" s="29" t="s">
        <v>262</v>
      </c>
      <c r="C165" s="9">
        <v>419</v>
      </c>
      <c r="D165" s="9">
        <v>32.292000000000002</v>
      </c>
      <c r="E165" s="9">
        <v>14.102</v>
      </c>
      <c r="F165" s="9" t="s">
        <v>10</v>
      </c>
      <c r="G165" s="9">
        <v>0</v>
      </c>
      <c r="H165" s="9">
        <f t="shared" si="18"/>
        <v>14.102</v>
      </c>
      <c r="I165" s="10">
        <f t="shared" si="11"/>
        <v>0</v>
      </c>
      <c r="J165" s="17">
        <f t="shared" si="12"/>
        <v>0</v>
      </c>
      <c r="K165" s="16"/>
      <c r="L165" s="17">
        <f t="shared" si="13"/>
        <v>0</v>
      </c>
    </row>
    <row r="166" spans="1:12" x14ac:dyDescent="0.25">
      <c r="A166" s="9" t="s">
        <v>24</v>
      </c>
      <c r="B166" s="29" t="s">
        <v>264</v>
      </c>
      <c r="C166" s="9">
        <v>421</v>
      </c>
      <c r="D166" s="9">
        <v>1500</v>
      </c>
      <c r="E166" s="9">
        <v>1</v>
      </c>
      <c r="F166" s="9" t="s">
        <v>13</v>
      </c>
      <c r="G166" s="9">
        <v>1</v>
      </c>
      <c r="H166" s="9">
        <f t="shared" si="18"/>
        <v>0</v>
      </c>
      <c r="I166" s="10">
        <f t="shared" si="11"/>
        <v>1</v>
      </c>
      <c r="J166" s="17">
        <f t="shared" si="12"/>
        <v>1500</v>
      </c>
      <c r="K166" s="16"/>
      <c r="L166" s="17">
        <f t="shared" si="13"/>
        <v>0</v>
      </c>
    </row>
    <row r="167" spans="1:12" x14ac:dyDescent="0.25">
      <c r="A167" s="9" t="s">
        <v>29</v>
      </c>
      <c r="B167" s="29" t="s">
        <v>344</v>
      </c>
      <c r="C167" s="9">
        <v>493</v>
      </c>
      <c r="D167" s="9">
        <v>225</v>
      </c>
      <c r="E167" s="9">
        <v>4.6239999999999997</v>
      </c>
      <c r="F167" s="9" t="s">
        <v>14</v>
      </c>
      <c r="G167" s="9">
        <v>4.62</v>
      </c>
      <c r="H167" s="9">
        <f t="shared" si="18"/>
        <v>3.9999999999995595E-3</v>
      </c>
      <c r="I167" s="10">
        <f t="shared" si="11"/>
        <v>0.99913494809688586</v>
      </c>
      <c r="J167" s="17">
        <f t="shared" si="12"/>
        <v>1039.5</v>
      </c>
      <c r="K167" s="16"/>
      <c r="L167" s="17">
        <f t="shared" si="13"/>
        <v>0</v>
      </c>
    </row>
    <row r="168" spans="1:12" x14ac:dyDescent="0.25">
      <c r="A168" s="9" t="s">
        <v>29</v>
      </c>
      <c r="B168" s="29" t="s">
        <v>345</v>
      </c>
      <c r="C168" s="9">
        <v>494</v>
      </c>
      <c r="D168" s="9">
        <v>2000</v>
      </c>
      <c r="E168" s="9">
        <v>1.6</v>
      </c>
      <c r="F168" s="9" t="s">
        <v>14</v>
      </c>
      <c r="G168" s="9">
        <v>1.6</v>
      </c>
      <c r="H168" s="9">
        <f t="shared" si="18"/>
        <v>0</v>
      </c>
      <c r="I168" s="10">
        <f t="shared" si="11"/>
        <v>1</v>
      </c>
      <c r="J168" s="17">
        <f t="shared" si="12"/>
        <v>3200</v>
      </c>
      <c r="K168" s="16"/>
      <c r="L168" s="17">
        <f t="shared" si="13"/>
        <v>0</v>
      </c>
    </row>
    <row r="169" spans="1:12" x14ac:dyDescent="0.25">
      <c r="A169" s="9" t="s">
        <v>29</v>
      </c>
      <c r="B169" s="29" t="s">
        <v>346</v>
      </c>
      <c r="C169" s="9">
        <v>495</v>
      </c>
      <c r="D169" s="9">
        <v>50</v>
      </c>
      <c r="E169" s="9">
        <v>5</v>
      </c>
      <c r="F169" s="9" t="s">
        <v>13</v>
      </c>
      <c r="G169" s="9">
        <v>5</v>
      </c>
      <c r="H169" s="9">
        <f t="shared" si="18"/>
        <v>0</v>
      </c>
      <c r="I169" s="10">
        <f t="shared" si="11"/>
        <v>1</v>
      </c>
      <c r="J169" s="17">
        <f t="shared" si="12"/>
        <v>250</v>
      </c>
      <c r="K169" s="16"/>
      <c r="L169" s="17">
        <f t="shared" si="13"/>
        <v>0</v>
      </c>
    </row>
    <row r="170" spans="1:12" x14ac:dyDescent="0.25">
      <c r="A170" s="9" t="s">
        <v>66</v>
      </c>
      <c r="B170" s="29" t="s">
        <v>360</v>
      </c>
      <c r="C170" s="9">
        <v>496</v>
      </c>
      <c r="D170" s="9">
        <v>322.92</v>
      </c>
      <c r="E170" s="9">
        <v>45.091000000000001</v>
      </c>
      <c r="F170" s="9" t="s">
        <v>10</v>
      </c>
      <c r="G170" s="9">
        <v>45.09</v>
      </c>
      <c r="H170" s="9">
        <f t="shared" si="18"/>
        <v>9.9999999999766942E-4</v>
      </c>
      <c r="I170" s="10">
        <f t="shared" si="11"/>
        <v>0.99997782262535762</v>
      </c>
      <c r="J170" s="17">
        <f t="shared" si="12"/>
        <v>14560.462800000001</v>
      </c>
      <c r="K170" s="16"/>
      <c r="L170" s="17">
        <f t="shared" si="13"/>
        <v>0</v>
      </c>
    </row>
    <row r="171" spans="1:12" x14ac:dyDescent="0.25">
      <c r="A171" s="9" t="s">
        <v>66</v>
      </c>
      <c r="B171" s="29" t="s">
        <v>361</v>
      </c>
      <c r="C171" s="9">
        <v>497</v>
      </c>
      <c r="D171" s="9">
        <v>322.92</v>
      </c>
      <c r="E171" s="9">
        <v>3.1779999999999999</v>
      </c>
      <c r="F171" s="9" t="s">
        <v>10</v>
      </c>
      <c r="G171" s="9">
        <v>3.18</v>
      </c>
      <c r="H171" s="9">
        <f t="shared" si="18"/>
        <v>-2.0000000000002238E-3</v>
      </c>
      <c r="I171" s="10">
        <f t="shared" si="11"/>
        <v>1.0006293266205162</v>
      </c>
      <c r="J171" s="17">
        <f t="shared" si="12"/>
        <v>1026.8856000000001</v>
      </c>
      <c r="K171" s="16"/>
      <c r="L171" s="17">
        <f t="shared" si="13"/>
        <v>0</v>
      </c>
    </row>
    <row r="172" spans="1:12" x14ac:dyDescent="0.25">
      <c r="A172" s="9" t="s">
        <v>66</v>
      </c>
      <c r="B172" s="29" t="s">
        <v>362</v>
      </c>
      <c r="C172" s="9">
        <v>498</v>
      </c>
      <c r="D172" s="9">
        <v>322.92</v>
      </c>
      <c r="E172" s="9">
        <v>16.5</v>
      </c>
      <c r="F172" s="9" t="s">
        <v>10</v>
      </c>
      <c r="G172" s="9">
        <v>16.5</v>
      </c>
      <c r="H172" s="9">
        <f t="shared" si="18"/>
        <v>0</v>
      </c>
      <c r="I172" s="10">
        <f t="shared" si="11"/>
        <v>1</v>
      </c>
      <c r="J172" s="17">
        <f t="shared" si="12"/>
        <v>5328.18</v>
      </c>
      <c r="K172" s="16"/>
      <c r="L172" s="17">
        <f t="shared" si="13"/>
        <v>0</v>
      </c>
    </row>
    <row r="173" spans="1:12" x14ac:dyDescent="0.25">
      <c r="A173" s="9" t="s">
        <v>17</v>
      </c>
      <c r="B173" s="29" t="s">
        <v>363</v>
      </c>
      <c r="C173" s="9">
        <v>499</v>
      </c>
      <c r="D173" s="9">
        <v>139.93199999999999</v>
      </c>
      <c r="E173" s="9">
        <v>22.638000000000002</v>
      </c>
      <c r="F173" s="9" t="s">
        <v>10</v>
      </c>
      <c r="G173" s="9">
        <v>22.64</v>
      </c>
      <c r="H173" s="9">
        <f t="shared" si="18"/>
        <v>-1.9999999999988916E-3</v>
      </c>
      <c r="I173" s="10">
        <f t="shared" si="11"/>
        <v>1.0000883470271225</v>
      </c>
      <c r="J173" s="17">
        <f t="shared" ref="J173:J181" si="20">D173*G173</f>
        <v>3168.0604799999996</v>
      </c>
      <c r="K173" s="16"/>
      <c r="L173" s="17">
        <f t="shared" ref="L173:L181" si="21">D173*E173*K173</f>
        <v>0</v>
      </c>
    </row>
    <row r="174" spans="1:12" x14ac:dyDescent="0.25">
      <c r="A174" s="9" t="s">
        <v>50</v>
      </c>
      <c r="B174" s="29" t="s">
        <v>364</v>
      </c>
      <c r="C174" s="9">
        <v>500</v>
      </c>
      <c r="D174" s="9">
        <v>139.93199999999999</v>
      </c>
      <c r="E174" s="9">
        <v>65.546000000000006</v>
      </c>
      <c r="F174" s="9" t="s">
        <v>10</v>
      </c>
      <c r="G174" s="9">
        <v>0</v>
      </c>
      <c r="H174" s="9">
        <f t="shared" si="18"/>
        <v>65.546000000000006</v>
      </c>
      <c r="I174" s="10">
        <f t="shared" si="11"/>
        <v>0</v>
      </c>
      <c r="J174" s="17">
        <f t="shared" si="20"/>
        <v>0</v>
      </c>
      <c r="K174" s="16"/>
      <c r="L174" s="17">
        <f t="shared" si="21"/>
        <v>0</v>
      </c>
    </row>
    <row r="175" spans="1:12" x14ac:dyDescent="0.25">
      <c r="A175" s="9" t="s">
        <v>17</v>
      </c>
      <c r="B175" s="29" t="s">
        <v>364</v>
      </c>
      <c r="C175" s="9">
        <v>500</v>
      </c>
      <c r="D175" s="9">
        <v>139.93199999999999</v>
      </c>
      <c r="E175" s="9">
        <v>65.546000000000006</v>
      </c>
      <c r="F175" s="9" t="s">
        <v>10</v>
      </c>
      <c r="G175" s="9">
        <v>65.55</v>
      </c>
      <c r="H175" s="9">
        <f t="shared" si="18"/>
        <v>-3.9999999999906777E-3</v>
      </c>
      <c r="I175" s="10">
        <f t="shared" si="11"/>
        <v>1.0000610258444449</v>
      </c>
      <c r="J175" s="17">
        <f t="shared" si="20"/>
        <v>9172.5425999999989</v>
      </c>
      <c r="K175" s="16"/>
      <c r="L175" s="17">
        <f t="shared" si="21"/>
        <v>0</v>
      </c>
    </row>
    <row r="176" spans="1:12" x14ac:dyDescent="0.25">
      <c r="A176" s="9" t="s">
        <v>50</v>
      </c>
      <c r="B176" s="29" t="s">
        <v>365</v>
      </c>
      <c r="C176" s="9">
        <v>501</v>
      </c>
      <c r="D176" s="9">
        <v>193.75200000000001</v>
      </c>
      <c r="E176" s="9">
        <v>58.86</v>
      </c>
      <c r="F176" s="9" t="s">
        <v>10</v>
      </c>
      <c r="G176" s="9">
        <v>0</v>
      </c>
      <c r="H176" s="9">
        <f t="shared" si="18"/>
        <v>58.86</v>
      </c>
      <c r="I176" s="10">
        <f t="shared" si="11"/>
        <v>0</v>
      </c>
      <c r="J176" s="17">
        <f t="shared" si="20"/>
        <v>0</v>
      </c>
      <c r="K176" s="16"/>
      <c r="L176" s="17">
        <f t="shared" si="21"/>
        <v>0</v>
      </c>
    </row>
    <row r="177" spans="1:12" x14ac:dyDescent="0.25">
      <c r="A177" s="9" t="s">
        <v>17</v>
      </c>
      <c r="B177" s="29" t="s">
        <v>365</v>
      </c>
      <c r="C177" s="9">
        <v>501</v>
      </c>
      <c r="D177" s="9">
        <v>193.75200000000001</v>
      </c>
      <c r="E177" s="9">
        <v>69.843000000000004</v>
      </c>
      <c r="F177" s="9" t="s">
        <v>10</v>
      </c>
      <c r="G177" s="9">
        <v>69.84</v>
      </c>
      <c r="H177" s="9">
        <f t="shared" si="18"/>
        <v>3.0000000000001137E-3</v>
      </c>
      <c r="I177" s="10">
        <f t="shared" ref="I177:I182" si="22">G177/E177</f>
        <v>0.99995704651862038</v>
      </c>
      <c r="J177" s="17">
        <f t="shared" si="20"/>
        <v>13531.639680000002</v>
      </c>
      <c r="K177" s="16"/>
      <c r="L177" s="17">
        <f t="shared" si="21"/>
        <v>0</v>
      </c>
    </row>
    <row r="178" spans="1:12" x14ac:dyDescent="0.25">
      <c r="A178" s="9" t="s">
        <v>50</v>
      </c>
      <c r="B178" s="29" t="s">
        <v>366</v>
      </c>
      <c r="C178" s="9">
        <v>502</v>
      </c>
      <c r="D178" s="9">
        <v>193.75200000000001</v>
      </c>
      <c r="E178" s="9">
        <v>31.943999999999999</v>
      </c>
      <c r="F178" s="9" t="s">
        <v>10</v>
      </c>
      <c r="G178" s="9">
        <v>31.94</v>
      </c>
      <c r="H178" s="9">
        <f t="shared" si="18"/>
        <v>3.9999999999977831E-3</v>
      </c>
      <c r="I178" s="10">
        <f t="shared" si="22"/>
        <v>0.99987478086651649</v>
      </c>
      <c r="J178" s="17">
        <f t="shared" si="20"/>
        <v>6188.4388800000006</v>
      </c>
      <c r="K178" s="16"/>
      <c r="L178" s="17">
        <f t="shared" si="21"/>
        <v>0</v>
      </c>
    </row>
    <row r="179" spans="1:12" x14ac:dyDescent="0.25">
      <c r="A179" s="9" t="s">
        <v>9</v>
      </c>
      <c r="B179" s="29" t="s">
        <v>347</v>
      </c>
      <c r="C179" s="9">
        <v>510</v>
      </c>
      <c r="D179" s="9">
        <v>7500</v>
      </c>
      <c r="E179" s="9">
        <v>0.365313</v>
      </c>
      <c r="F179" s="9" t="s">
        <v>16</v>
      </c>
      <c r="G179" s="9">
        <v>0.37</v>
      </c>
      <c r="H179" s="9">
        <f t="shared" si="18"/>
        <v>-4.6869999999999967E-3</v>
      </c>
      <c r="I179" s="10">
        <f t="shared" si="22"/>
        <v>1.0128300936457231</v>
      </c>
      <c r="J179" s="17">
        <f t="shared" si="20"/>
        <v>2775</v>
      </c>
      <c r="K179" s="16"/>
      <c r="L179" s="17">
        <f t="shared" si="21"/>
        <v>0</v>
      </c>
    </row>
    <row r="180" spans="1:12" x14ac:dyDescent="0.25">
      <c r="A180" s="9" t="s">
        <v>9</v>
      </c>
      <c r="B180" s="29" t="s">
        <v>348</v>
      </c>
      <c r="C180" s="9">
        <v>511</v>
      </c>
      <c r="D180" s="9">
        <v>7500</v>
      </c>
      <c r="E180" s="9">
        <v>0.25218299999999999</v>
      </c>
      <c r="F180" s="9" t="s">
        <v>16</v>
      </c>
      <c r="G180" s="9">
        <v>0.25</v>
      </c>
      <c r="H180" s="9">
        <f t="shared" si="18"/>
        <v>2.1829999999999905E-3</v>
      </c>
      <c r="I180" s="10">
        <f t="shared" si="22"/>
        <v>0.99134358779140552</v>
      </c>
      <c r="J180" s="17">
        <f t="shared" si="20"/>
        <v>1875</v>
      </c>
      <c r="K180" s="16"/>
      <c r="L180" s="17">
        <f t="shared" si="21"/>
        <v>0</v>
      </c>
    </row>
    <row r="181" spans="1:12" x14ac:dyDescent="0.25">
      <c r="A181" s="9" t="s">
        <v>17</v>
      </c>
      <c r="B181" s="29" t="s">
        <v>367</v>
      </c>
      <c r="C181" s="9">
        <v>546</v>
      </c>
      <c r="D181" s="9">
        <v>10.76</v>
      </c>
      <c r="E181" s="9">
        <v>53.899000000000001</v>
      </c>
      <c r="F181" s="9" t="s">
        <v>10</v>
      </c>
      <c r="G181" s="9">
        <v>53.9</v>
      </c>
      <c r="H181" s="9">
        <f t="shared" si="18"/>
        <v>-9.9999999999766942E-4</v>
      </c>
      <c r="I181" s="10">
        <f t="shared" si="22"/>
        <v>1.0000185532199113</v>
      </c>
      <c r="J181" s="17">
        <f t="shared" si="20"/>
        <v>579.96399999999994</v>
      </c>
      <c r="K181" s="16"/>
      <c r="L181" s="17">
        <f t="shared" si="21"/>
        <v>0</v>
      </c>
    </row>
    <row r="182" spans="1:12" x14ac:dyDescent="0.25">
      <c r="A182" s="9" t="s">
        <v>333</v>
      </c>
      <c r="B182" s="29" t="s">
        <v>340</v>
      </c>
      <c r="C182" s="9">
        <v>442</v>
      </c>
      <c r="D182" s="9">
        <v>232.339</v>
      </c>
      <c r="E182" s="9">
        <v>19.038</v>
      </c>
      <c r="F182" s="9" t="s">
        <v>10</v>
      </c>
      <c r="G182" s="9">
        <f>E182*95%</f>
        <v>18.086099999999998</v>
      </c>
      <c r="H182" s="9">
        <f t="shared" si="18"/>
        <v>0.95190000000000197</v>
      </c>
      <c r="I182" s="10">
        <f t="shared" si="22"/>
        <v>0.94999999999999984</v>
      </c>
      <c r="J182" s="17">
        <f t="shared" ref="J182" si="23">D182*G182</f>
        <v>4202.1063878999994</v>
      </c>
      <c r="K182" s="16"/>
      <c r="L182" s="17">
        <f t="shared" ref="L182" si="24">D182*E182*K182</f>
        <v>0</v>
      </c>
    </row>
    <row r="183" spans="1:12" x14ac:dyDescent="0.25">
      <c r="A183" s="9" t="s">
        <v>333</v>
      </c>
      <c r="B183" s="29" t="s">
        <v>339</v>
      </c>
      <c r="C183" s="9">
        <v>436</v>
      </c>
      <c r="D183" s="9">
        <v>1134.5930000000001</v>
      </c>
      <c r="E183" s="9">
        <v>3.7170000000000001</v>
      </c>
      <c r="F183" s="9" t="s">
        <v>10</v>
      </c>
      <c r="G183" s="9">
        <f>E183*90%</f>
        <v>3.3452999999999999</v>
      </c>
      <c r="H183" s="9">
        <f t="shared" si="18"/>
        <v>0.37170000000000014</v>
      </c>
      <c r="I183" s="10">
        <f>G183/E183</f>
        <v>0.89999999999999991</v>
      </c>
      <c r="J183" s="17">
        <f>D183*G183</f>
        <v>3795.5539629</v>
      </c>
      <c r="K183" s="16"/>
      <c r="L183" s="17">
        <f>D183*E183*K183</f>
        <v>0</v>
      </c>
    </row>
    <row r="184" spans="1:12" ht="15.75" x14ac:dyDescent="0.25">
      <c r="J184" s="21">
        <f>SUM(J4:J183)</f>
        <v>888978.58608080016</v>
      </c>
      <c r="L184" s="21">
        <f>SUM(L4:L183)</f>
        <v>7135.9377999999997</v>
      </c>
    </row>
  </sheetData>
  <autoFilter ref="A3:O183" xr:uid="{00000000-0009-0000-0000-0000BC000000}"/>
  <pageMargins left="0.7" right="0.7" top="0.75" bottom="0.75" header="0.3" footer="0.3"/>
  <pageSetup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3:P176"/>
  <sheetViews>
    <sheetView topLeftCell="A151" zoomScale="85" zoomScaleNormal="85" workbookViewId="0">
      <pane xSplit="2" topLeftCell="C1" activePane="topRight" state="frozen"/>
      <selection activeCell="A121" sqref="A121"/>
      <selection pane="topRight" activeCell="L4" sqref="A4:L175"/>
    </sheetView>
  </sheetViews>
  <sheetFormatPr defaultRowHeight="15" x14ac:dyDescent="0.25"/>
  <cols>
    <col min="1" max="1" width="38.85546875" customWidth="1"/>
    <col min="2" max="2" width="54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2.8554687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SUMIF($A$4:$A$1506,"AAIDHUL MIAH",$L$4:$L$1506)</f>
        <v>350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SUMIF($A$4:$A$1506,"EBI ABRAHAM",$L$4:$L$1506)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SUMIF($A$4:$A$1506,"JMJ WATERPROOING ENTERPRISES",$L$4:$L$1506)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SUMIF($A$4:$A$1506,"KRIUTTIBAS DAS",$L$4:$L$1506)</f>
        <v>2500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471</v>
      </c>
      <c r="O8" s="17">
        <f>SUMIF($A$4:$A$1506,"LEGENDRY LANDSCAPE",$L$4:$L$1506)</f>
        <v>0</v>
      </c>
    </row>
    <row r="9" spans="1:15" x14ac:dyDescent="0.25">
      <c r="A9" s="9" t="s">
        <v>39</v>
      </c>
      <c r="B9" s="29" t="s">
        <v>89</v>
      </c>
      <c r="C9" s="9">
        <v>5</v>
      </c>
      <c r="D9" s="9">
        <v>22</v>
      </c>
      <c r="E9" s="9">
        <v>1.95</v>
      </c>
      <c r="F9" s="9" t="s">
        <v>10</v>
      </c>
      <c r="G9" s="9">
        <v>1.95</v>
      </c>
      <c r="H9" s="9">
        <f t="shared" si="0"/>
        <v>0</v>
      </c>
      <c r="I9" s="10">
        <f t="shared" si="1"/>
        <v>1</v>
      </c>
      <c r="J9" s="17">
        <f t="shared" si="2"/>
        <v>42.9</v>
      </c>
      <c r="K9" s="16"/>
      <c r="L9" s="17">
        <f t="shared" si="3"/>
        <v>0</v>
      </c>
      <c r="N9" s="17" t="s">
        <v>39</v>
      </c>
      <c r="O9" s="17">
        <f>SUMIF($A$4:$A$1506,"MANJUNATHA P",$L$4:$L$1506)</f>
        <v>0</v>
      </c>
    </row>
    <row r="10" spans="1:15" x14ac:dyDescent="0.25">
      <c r="A10" s="9" t="s">
        <v>29</v>
      </c>
      <c r="B10" s="29" t="s">
        <v>90</v>
      </c>
      <c r="C10" s="9">
        <v>8</v>
      </c>
      <c r="D10" s="9">
        <v>141.12</v>
      </c>
      <c r="E10" s="9">
        <v>18.16</v>
      </c>
      <c r="F10" s="9" t="s">
        <v>14</v>
      </c>
      <c r="G10" s="9">
        <v>18.16</v>
      </c>
      <c r="H10" s="9">
        <f t="shared" si="0"/>
        <v>0</v>
      </c>
      <c r="I10" s="10">
        <f t="shared" si="1"/>
        <v>1</v>
      </c>
      <c r="J10" s="17">
        <f t="shared" si="2"/>
        <v>2562.7392</v>
      </c>
      <c r="K10" s="16"/>
      <c r="L10" s="17">
        <f t="shared" si="3"/>
        <v>0</v>
      </c>
      <c r="N10" s="17" t="s">
        <v>66</v>
      </c>
      <c r="O10" s="17">
        <f>SUMIF($A$4:$A$1506,"NAGARAJ",$L$4:$L$1506)</f>
        <v>0</v>
      </c>
    </row>
    <row r="11" spans="1:15" x14ac:dyDescent="0.25">
      <c r="A11" s="9" t="s">
        <v>39</v>
      </c>
      <c r="B11" s="29" t="s">
        <v>90</v>
      </c>
      <c r="C11" s="9">
        <v>8</v>
      </c>
      <c r="D11" s="9">
        <v>141.12</v>
      </c>
      <c r="E11" s="9">
        <v>75.319999999999993</v>
      </c>
      <c r="F11" s="9" t="s">
        <v>14</v>
      </c>
      <c r="G11" s="9">
        <v>75.319999999999993</v>
      </c>
      <c r="H11" s="9">
        <f t="shared" si="0"/>
        <v>0</v>
      </c>
      <c r="I11" s="10">
        <f t="shared" si="1"/>
        <v>1</v>
      </c>
      <c r="J11" s="17">
        <f t="shared" si="2"/>
        <v>10629.1584</v>
      </c>
      <c r="K11" s="16"/>
      <c r="L11" s="17">
        <f t="shared" si="3"/>
        <v>0</v>
      </c>
      <c r="N11" s="17" t="s">
        <v>18</v>
      </c>
      <c r="O11" s="17">
        <f>SUMIF($A$4:$A$1506,"PRAKASH H N",$L$4:$L$1506)</f>
        <v>0</v>
      </c>
    </row>
    <row r="12" spans="1:15" ht="30" x14ac:dyDescent="0.25">
      <c r="A12" s="9" t="s">
        <v>29</v>
      </c>
      <c r="B12" s="29" t="s">
        <v>91</v>
      </c>
      <c r="C12" s="9">
        <v>11</v>
      </c>
      <c r="D12" s="9">
        <v>211.68</v>
      </c>
      <c r="E12" s="9">
        <v>5.36</v>
      </c>
      <c r="F12" s="9" t="s">
        <v>14</v>
      </c>
      <c r="G12" s="9">
        <v>5.36</v>
      </c>
      <c r="H12" s="9">
        <f t="shared" si="0"/>
        <v>0</v>
      </c>
      <c r="I12" s="10">
        <f t="shared" si="1"/>
        <v>1</v>
      </c>
      <c r="J12" s="17">
        <f t="shared" si="2"/>
        <v>1134.6048000000001</v>
      </c>
      <c r="K12" s="16"/>
      <c r="L12" s="17">
        <f t="shared" si="3"/>
        <v>0</v>
      </c>
      <c r="N12" s="17" t="s">
        <v>30</v>
      </c>
      <c r="O12" s="17">
        <f>SUMIF($A$4:$A$1506,"RAMAKRUSHNA PRADHAN",$L$4:$L$1506)</f>
        <v>0</v>
      </c>
    </row>
    <row r="13" spans="1:15" x14ac:dyDescent="0.25">
      <c r="A13" s="9" t="s">
        <v>29</v>
      </c>
      <c r="B13" s="29" t="s">
        <v>92</v>
      </c>
      <c r="C13" s="9">
        <v>13</v>
      </c>
      <c r="D13" s="9">
        <v>141.12</v>
      </c>
      <c r="E13" s="9">
        <v>30.73</v>
      </c>
      <c r="F13" s="9" t="s">
        <v>14</v>
      </c>
      <c r="G13" s="9">
        <v>30.73</v>
      </c>
      <c r="H13" s="9">
        <f t="shared" si="0"/>
        <v>0</v>
      </c>
      <c r="I13" s="10">
        <f t="shared" si="1"/>
        <v>1</v>
      </c>
      <c r="J13" s="17">
        <f t="shared" si="2"/>
        <v>4336.6176000000005</v>
      </c>
      <c r="K13" s="16"/>
      <c r="L13" s="17">
        <f t="shared" si="3"/>
        <v>0</v>
      </c>
      <c r="N13" s="17" t="s">
        <v>21</v>
      </c>
      <c r="O13" s="17">
        <f>SUMIF($A$4:$A$1506,"RUPAK NAYAK",$L$4:$L$1506)</f>
        <v>0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28.67</v>
      </c>
      <c r="F14" s="9" t="s">
        <v>10</v>
      </c>
      <c r="G14" s="9">
        <v>28.67</v>
      </c>
      <c r="H14" s="9">
        <f t="shared" si="0"/>
        <v>0</v>
      </c>
      <c r="I14" s="10">
        <f t="shared" si="1"/>
        <v>1</v>
      </c>
      <c r="J14" s="17">
        <f t="shared" si="2"/>
        <v>630.74</v>
      </c>
      <c r="K14" s="16"/>
      <c r="L14" s="17">
        <f t="shared" si="3"/>
        <v>0</v>
      </c>
      <c r="N14" s="17" t="s">
        <v>32</v>
      </c>
      <c r="O14" s="17">
        <f>SUMIF($A$4:$A$1506,"SANTOSH KUMAR",$L$4:$L$1506)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SUMIF($A$4:$A$1506,"SARAT BARMAN",$L$4:$L$1506)</f>
        <v>0</v>
      </c>
    </row>
    <row r="16" spans="1:15" x14ac:dyDescent="0.25">
      <c r="A16" s="9" t="s">
        <v>15</v>
      </c>
      <c r="B16" s="12" t="s">
        <v>470</v>
      </c>
      <c r="C16" s="9">
        <v>18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ref="I16:I17" si="4">(G16/E16)</f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SUMIF($A$4:$A$1506,"SAVITA DEVI",$L$4:$L$1506)</f>
        <v>0</v>
      </c>
    </row>
    <row r="17" spans="1:15" x14ac:dyDescent="0.25">
      <c r="A17" s="9" t="s">
        <v>15</v>
      </c>
      <c r="B17" s="12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4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SUMIF($A$4:$A$1506,"SHOKAT",$L$4:$L$1506)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3.35</v>
      </c>
      <c r="F18" s="9" t="s">
        <v>14</v>
      </c>
      <c r="G18" s="9">
        <v>3.35</v>
      </c>
      <c r="H18" s="9">
        <f t="shared" si="0"/>
        <v>0</v>
      </c>
      <c r="I18" s="10">
        <f t="shared" si="1"/>
        <v>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SUMIF($A$4:$A$1506,"SHREE DM STEEL FURNITURE AND INTERIOR",$L$4:$L$1506)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SUMIF($A$4:$A$1506,"SK ANSAR HOSSIAN",$L$4:$L$1506)</f>
        <v>1592.4999999999993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SUMIF($A$4:$A$1506,"SREE VINAYAKA ELECTRICALS",$L$4:$L$1506)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2025.0000000000002</v>
      </c>
      <c r="K21" s="16"/>
      <c r="L21" s="17">
        <f t="shared" si="3"/>
        <v>0</v>
      </c>
      <c r="N21" s="17" t="s">
        <v>58</v>
      </c>
      <c r="O21" s="17">
        <f>SUMIF($A$4:$A$1506,"SRI CHOWDESHWARI WATER SUPPLY",$L$4:$L$1506)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3150</v>
      </c>
      <c r="K22" s="16"/>
      <c r="L22" s="17">
        <f t="shared" si="3"/>
        <v>0</v>
      </c>
      <c r="N22" s="17" t="s">
        <v>29</v>
      </c>
      <c r="O22" s="17">
        <f>SUMIF($A$4:$A$1506,"SUBHASMITA DAS",$L$4:$L$1506)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3975</v>
      </c>
      <c r="K23" s="16"/>
      <c r="L23" s="17">
        <f t="shared" si="3"/>
        <v>0</v>
      </c>
      <c r="N23" s="17" t="s">
        <v>80</v>
      </c>
      <c r="O23" s="17">
        <f>SUMIF($A$4:$A$1506,"UDHABHAI R PARMAR",$L$4:$L$1506)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3675</v>
      </c>
      <c r="K24" s="16"/>
      <c r="L24" s="17">
        <f t="shared" si="3"/>
        <v>0</v>
      </c>
      <c r="N24" s="17" t="s">
        <v>15</v>
      </c>
      <c r="O24" s="17">
        <f>SUMIF($A$4:$A$1506,"V VENKATANARAYANA",$L$4:$L$1506)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</v>
      </c>
      <c r="F25" s="9" t="s">
        <v>16</v>
      </c>
      <c r="G25" s="9">
        <v>1.2</v>
      </c>
      <c r="H25" s="9">
        <f t="shared" si="0"/>
        <v>0</v>
      </c>
      <c r="I25" s="10">
        <f t="shared" si="1"/>
        <v>1</v>
      </c>
      <c r="J25" s="17">
        <f t="shared" si="2"/>
        <v>9000</v>
      </c>
      <c r="K25" s="16"/>
      <c r="L25" s="17">
        <f t="shared" si="3"/>
        <v>0</v>
      </c>
      <c r="N25" s="17" t="s">
        <v>42</v>
      </c>
      <c r="O25" s="17">
        <f>SUMIF($A$4:$A$1506,"YELLAPPA C",$L$4:$L$1506)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1350</v>
      </c>
      <c r="K26" s="16"/>
      <c r="L26" s="17">
        <f t="shared" si="3"/>
        <v>0</v>
      </c>
      <c r="N26" s="17" t="s">
        <v>44</v>
      </c>
      <c r="O26" s="17">
        <f>SUMIF($A$4:$A$1506,"RABIUL MOLLA",$L$4:$L$1506)</f>
        <v>0</v>
      </c>
    </row>
    <row r="27" spans="1:15" x14ac:dyDescent="0.25">
      <c r="A27" s="9" t="s">
        <v>9</v>
      </c>
      <c r="B27" s="29" t="s">
        <v>369</v>
      </c>
      <c r="C27" s="9">
        <v>38</v>
      </c>
      <c r="D27" s="9">
        <v>7000</v>
      </c>
      <c r="E27" s="9">
        <v>1</v>
      </c>
      <c r="F27" s="9" t="s">
        <v>12</v>
      </c>
      <c r="G27" s="9">
        <v>0.6</v>
      </c>
      <c r="H27" s="9">
        <f t="shared" si="0"/>
        <v>0.4</v>
      </c>
      <c r="I27" s="10">
        <f t="shared" si="1"/>
        <v>0.6</v>
      </c>
      <c r="J27" s="17">
        <f t="shared" si="2"/>
        <v>4200</v>
      </c>
      <c r="K27" s="16"/>
      <c r="L27" s="17">
        <f t="shared" si="3"/>
        <v>0</v>
      </c>
      <c r="N27" s="17" t="s">
        <v>40</v>
      </c>
      <c r="O27" s="17">
        <f>SUMIF($A$4:$A$1506,"KOUSHIK MANDAL",$L$4:$L$1506)</f>
        <v>0</v>
      </c>
    </row>
    <row r="28" spans="1:15" x14ac:dyDescent="0.25">
      <c r="A28" s="9" t="s">
        <v>79</v>
      </c>
      <c r="B28" s="29" t="s">
        <v>105</v>
      </c>
      <c r="C28" s="9">
        <v>41</v>
      </c>
      <c r="D28" s="9">
        <v>322.92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8550.9215999999997</v>
      </c>
      <c r="K28" s="16"/>
      <c r="L28" s="17">
        <f t="shared" si="3"/>
        <v>0</v>
      </c>
      <c r="N28" s="17" t="s">
        <v>34</v>
      </c>
      <c r="O28" s="17">
        <f>SUMIF($A$4:$A$1506,"SHEKAR T",$L$4:$L$1506)</f>
        <v>0</v>
      </c>
    </row>
    <row r="29" spans="1:15" x14ac:dyDescent="0.25">
      <c r="A29" s="9" t="s">
        <v>79</v>
      </c>
      <c r="B29" s="29" t="s">
        <v>106</v>
      </c>
      <c r="C29" s="9">
        <v>42</v>
      </c>
      <c r="D29" s="9">
        <v>322.92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8321.6484</v>
      </c>
      <c r="K29" s="16"/>
      <c r="L29" s="17">
        <f t="shared" si="3"/>
        <v>0</v>
      </c>
      <c r="N29" s="17" t="s">
        <v>37</v>
      </c>
      <c r="O29" s="17">
        <f>SUMIF($A$4:$A$1506,"MORSELIM KHAN",$L$4:$L$1506)</f>
        <v>0</v>
      </c>
    </row>
    <row r="30" spans="1:15" ht="45" x14ac:dyDescent="0.25">
      <c r="A30" s="9" t="s">
        <v>79</v>
      </c>
      <c r="B30" s="29" t="s">
        <v>107</v>
      </c>
      <c r="C30" s="9">
        <v>43</v>
      </c>
      <c r="D30" s="9">
        <v>322.92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17670.182400000002</v>
      </c>
      <c r="K30" s="16"/>
      <c r="L30" s="17">
        <f t="shared" si="3"/>
        <v>0</v>
      </c>
      <c r="N30" s="17" t="s">
        <v>82</v>
      </c>
      <c r="O30" s="17">
        <f>SUMIF($A$4:$A$1501,"SAI GANESH GROUP OF INFRASTRUCTURES",$L$4:$L$1501)</f>
        <v>0</v>
      </c>
    </row>
    <row r="31" spans="1:15" ht="15.75" x14ac:dyDescent="0.25">
      <c r="A31" s="9" t="s">
        <v>66</v>
      </c>
      <c r="B31" s="29" t="s">
        <v>108</v>
      </c>
      <c r="C31" s="9">
        <v>44</v>
      </c>
      <c r="D31" s="9">
        <v>322.92</v>
      </c>
      <c r="E31" s="9">
        <v>45.3</v>
      </c>
      <c r="F31" s="9" t="s">
        <v>10</v>
      </c>
      <c r="G31" s="9">
        <v>45.3</v>
      </c>
      <c r="H31" s="9">
        <f t="shared" si="0"/>
        <v>0</v>
      </c>
      <c r="I31" s="10">
        <f t="shared" si="1"/>
        <v>1</v>
      </c>
      <c r="J31" s="17">
        <f t="shared" si="2"/>
        <v>14628.276</v>
      </c>
      <c r="K31" s="16"/>
      <c r="L31" s="17">
        <f t="shared" si="3"/>
        <v>0</v>
      </c>
      <c r="N31" s="51" t="s">
        <v>472</v>
      </c>
      <c r="O31" s="21">
        <f>SUM(O4:O29)</f>
        <v>4442.4999999999991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322.92</v>
      </c>
      <c r="E32" s="9">
        <v>129.11000000000001</v>
      </c>
      <c r="F32" s="9" t="s">
        <v>10</v>
      </c>
      <c r="G32" s="9">
        <v>129.11000000000001</v>
      </c>
      <c r="H32" s="9">
        <f t="shared" si="0"/>
        <v>0</v>
      </c>
      <c r="I32" s="10">
        <f t="shared" si="1"/>
        <v>1</v>
      </c>
      <c r="J32" s="17">
        <f t="shared" si="2"/>
        <v>41692.201200000003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322.92</v>
      </c>
      <c r="E33" s="9">
        <v>12.27</v>
      </c>
      <c r="F33" s="9" t="s">
        <v>10</v>
      </c>
      <c r="G33" s="9">
        <v>12.27</v>
      </c>
      <c r="H33" s="9">
        <f t="shared" si="0"/>
        <v>0</v>
      </c>
      <c r="I33" s="10">
        <f t="shared" si="1"/>
        <v>1</v>
      </c>
      <c r="J33" s="17">
        <f t="shared" si="2"/>
        <v>3962.2284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0.6</v>
      </c>
      <c r="H34" s="9">
        <f t="shared" si="0"/>
        <v>0.4</v>
      </c>
      <c r="I34" s="10">
        <f t="shared" si="1"/>
        <v>0.6</v>
      </c>
      <c r="J34" s="17">
        <f t="shared" si="2"/>
        <v>15000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3.0409999999999999</v>
      </c>
      <c r="F38" s="9" t="s">
        <v>14</v>
      </c>
      <c r="G38" s="9">
        <v>3.04</v>
      </c>
      <c r="H38" s="9">
        <f t="shared" si="0"/>
        <v>9.9999999999988987E-4</v>
      </c>
      <c r="I38" s="10">
        <f t="shared" si="1"/>
        <v>0.99967116080236773</v>
      </c>
      <c r="J38" s="17">
        <f t="shared" si="2"/>
        <v>6080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15.53</v>
      </c>
      <c r="F39" s="9" t="s">
        <v>14</v>
      </c>
      <c r="G39" s="9">
        <v>15.53</v>
      </c>
      <c r="H39" s="9">
        <f t="shared" si="0"/>
        <v>0</v>
      </c>
      <c r="I39" s="10">
        <f t="shared" si="1"/>
        <v>1</v>
      </c>
      <c r="J39" s="17">
        <f t="shared" si="2"/>
        <v>3494.25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50</v>
      </c>
      <c r="B41" s="29" t="s">
        <v>358</v>
      </c>
      <c r="C41" s="9">
        <v>67</v>
      </c>
      <c r="D41" s="9">
        <v>10000</v>
      </c>
      <c r="E41" s="9">
        <v>1</v>
      </c>
      <c r="F41" s="9" t="s">
        <v>12</v>
      </c>
      <c r="G41" s="9">
        <v>0</v>
      </c>
      <c r="H41" s="9">
        <f t="shared" si="0"/>
        <v>1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124</v>
      </c>
      <c r="C46" s="9">
        <v>84</v>
      </c>
      <c r="D46" s="9">
        <v>322.92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12671.380800000001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125</v>
      </c>
      <c r="C47" s="9">
        <v>85</v>
      </c>
      <c r="D47" s="9">
        <v>322.92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34810.775999999998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126</v>
      </c>
      <c r="C48" s="9">
        <v>86</v>
      </c>
      <c r="D48" s="9">
        <v>322.92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3962.2284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0.13</v>
      </c>
      <c r="H52" s="9">
        <f t="shared" si="0"/>
        <v>0</v>
      </c>
      <c r="I52" s="10">
        <f t="shared" si="1"/>
        <v>1</v>
      </c>
      <c r="J52" s="17">
        <f t="shared" si="2"/>
        <v>975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0.19</v>
      </c>
      <c r="H53" s="9">
        <f t="shared" si="0"/>
        <v>0</v>
      </c>
      <c r="I53" s="10">
        <f t="shared" si="1"/>
        <v>1</v>
      </c>
      <c r="J53" s="17">
        <f t="shared" si="2"/>
        <v>1425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322.92</v>
      </c>
      <c r="E54" s="9">
        <v>10.8</v>
      </c>
      <c r="F54" s="9" t="s">
        <v>10</v>
      </c>
      <c r="G54" s="9">
        <v>10.8</v>
      </c>
      <c r="H54" s="9">
        <f t="shared" si="0"/>
        <v>0</v>
      </c>
      <c r="I54" s="10">
        <f t="shared" si="1"/>
        <v>1</v>
      </c>
      <c r="J54" s="17">
        <f t="shared" si="2"/>
        <v>3487.5360000000005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322.92</v>
      </c>
      <c r="E55" s="9">
        <v>24.14</v>
      </c>
      <c r="F55" s="9" t="s">
        <v>10</v>
      </c>
      <c r="G55" s="9">
        <v>24.14</v>
      </c>
      <c r="H55" s="9">
        <f t="shared" si="0"/>
        <v>0</v>
      </c>
      <c r="I55" s="10">
        <f t="shared" si="1"/>
        <v>1</v>
      </c>
      <c r="J55" s="17">
        <f t="shared" si="2"/>
        <v>7795.2888000000003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138</v>
      </c>
      <c r="C56" s="9">
        <v>109</v>
      </c>
      <c r="D56" s="9">
        <v>2000</v>
      </c>
      <c r="E56" s="9">
        <v>0.41</v>
      </c>
      <c r="F56" s="9" t="s">
        <v>14</v>
      </c>
      <c r="G56" s="9">
        <v>0.41</v>
      </c>
      <c r="H56" s="9">
        <f t="shared" si="0"/>
        <v>0</v>
      </c>
      <c r="I56" s="10">
        <f t="shared" si="1"/>
        <v>1</v>
      </c>
      <c r="J56" s="17">
        <f t="shared" si="2"/>
        <v>820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139</v>
      </c>
      <c r="C57" s="9">
        <v>112</v>
      </c>
      <c r="D57" s="9">
        <v>225</v>
      </c>
      <c r="E57" s="9">
        <v>2.37</v>
      </c>
      <c r="F57" s="9" t="s">
        <v>14</v>
      </c>
      <c r="G57" s="9">
        <v>2.37</v>
      </c>
      <c r="H57" s="9">
        <f t="shared" si="0"/>
        <v>0</v>
      </c>
      <c r="I57" s="10">
        <f t="shared" si="1"/>
        <v>1</v>
      </c>
      <c r="J57" s="17">
        <f t="shared" si="2"/>
        <v>533.25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406</v>
      </c>
      <c r="C58" s="9">
        <v>115</v>
      </c>
      <c r="D58" s="9">
        <v>3000</v>
      </c>
      <c r="E58" s="9">
        <v>7.0000000000000007E-2</v>
      </c>
      <c r="F58" s="9" t="s">
        <v>14</v>
      </c>
      <c r="G58" s="35">
        <f>E58</f>
        <v>7.0000000000000007E-2</v>
      </c>
      <c r="H58" s="35">
        <f t="shared" si="0"/>
        <v>0</v>
      </c>
      <c r="I58" s="10">
        <f t="shared" si="1"/>
        <v>1</v>
      </c>
      <c r="J58" s="17">
        <f t="shared" si="2"/>
        <v>210.00000000000003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44</v>
      </c>
      <c r="H59" s="9">
        <f t="shared" si="0"/>
        <v>0</v>
      </c>
      <c r="I59" s="10">
        <f t="shared" si="1"/>
        <v>1</v>
      </c>
      <c r="J59" s="17">
        <f t="shared" si="2"/>
        <v>2200</v>
      </c>
      <c r="K59" s="16"/>
      <c r="L59" s="17">
        <f t="shared" si="3"/>
        <v>0</v>
      </c>
    </row>
    <row r="60" spans="1:12" x14ac:dyDescent="0.25">
      <c r="A60" s="9" t="s">
        <v>18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142</v>
      </c>
      <c r="C62" s="9">
        <v>120</v>
      </c>
      <c r="D62" s="9">
        <v>193.75200000000001</v>
      </c>
      <c r="E62" s="9">
        <v>106.054</v>
      </c>
      <c r="F62" s="9" t="s">
        <v>10</v>
      </c>
      <c r="G62" s="9">
        <v>90.15</v>
      </c>
      <c r="H62" s="9">
        <f t="shared" si="0"/>
        <v>15.903999999999996</v>
      </c>
      <c r="I62" s="10">
        <f t="shared" si="1"/>
        <v>0.85003865955079494</v>
      </c>
      <c r="J62" s="17">
        <f t="shared" si="2"/>
        <v>17466.742800000004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142</v>
      </c>
      <c r="C63" s="9">
        <v>120</v>
      </c>
      <c r="D63" s="9">
        <v>193.75200000000001</v>
      </c>
      <c r="E63" s="9">
        <v>106.054</v>
      </c>
      <c r="F63" s="9" t="s">
        <v>10</v>
      </c>
      <c r="G63" s="9">
        <f>E63</f>
        <v>106.054</v>
      </c>
      <c r="H63" s="9">
        <f t="shared" ref="H63" si="5">E63-G63</f>
        <v>0</v>
      </c>
      <c r="I63" s="10">
        <f t="shared" ref="I63" si="6">G63/E63</f>
        <v>1</v>
      </c>
      <c r="J63" s="17">
        <f t="shared" ref="J63" si="7">D63*G63</f>
        <v>20548.174608000001</v>
      </c>
      <c r="K63" s="16"/>
      <c r="L63" s="17">
        <f t="shared" ref="L63" si="8">D63*E63*K63</f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113.20399999999999</v>
      </c>
      <c r="F64" s="9" t="s">
        <v>10</v>
      </c>
      <c r="G64" s="9">
        <v>113.2</v>
      </c>
      <c r="H64" s="9">
        <f t="shared" si="0"/>
        <v>3.9999999999906777E-3</v>
      </c>
      <c r="I64" s="10">
        <f t="shared" si="1"/>
        <v>0.9999646655595209</v>
      </c>
      <c r="J64" s="17">
        <f t="shared" si="2"/>
        <v>21932.726400000003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f>E66</f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f>E67</f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f>E68</f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si="0"/>
        <v>2.0000000000095497E-3</v>
      </c>
      <c r="I69" s="10">
        <f t="shared" si="1"/>
        <v>0.99999032563899148</v>
      </c>
      <c r="J69" s="17">
        <f t="shared" si="2"/>
        <v>2224.4148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148</v>
      </c>
      <c r="C70" s="9">
        <v>142</v>
      </c>
      <c r="D70" s="9">
        <v>139.93199999999999</v>
      </c>
      <c r="E70" s="9">
        <v>65.55</v>
      </c>
      <c r="F70" s="9" t="s">
        <v>10</v>
      </c>
      <c r="G70" s="9">
        <v>0</v>
      </c>
      <c r="H70" s="9">
        <f t="shared" si="0"/>
        <v>65.55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ref="H71:H173" si="9">E71-G71</f>
        <v>0</v>
      </c>
      <c r="I71" s="10">
        <f t="shared" ref="I71:I173" si="10">G71/E71</f>
        <v>1</v>
      </c>
      <c r="J71" s="17">
        <f t="shared" ref="J71:J174" si="11">D71*G71</f>
        <v>10023.329159999999</v>
      </c>
      <c r="K71" s="16"/>
      <c r="L71" s="17">
        <f t="shared" ref="L71:L174" si="12">D71*E71*K71</f>
        <v>0</v>
      </c>
    </row>
    <row r="72" spans="1:12" x14ac:dyDescent="0.25">
      <c r="A72" s="9" t="s">
        <v>50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0</v>
      </c>
      <c r="H72" s="9">
        <f t="shared" si="9"/>
        <v>166.76</v>
      </c>
      <c r="I72" s="10">
        <f t="shared" si="10"/>
        <v>0</v>
      </c>
      <c r="J72" s="17">
        <f t="shared" si="11"/>
        <v>0</v>
      </c>
      <c r="K72" s="16"/>
      <c r="L72" s="17">
        <f t="shared" si="12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9"/>
        <v>0</v>
      </c>
      <c r="I73" s="10">
        <f t="shared" si="10"/>
        <v>1</v>
      </c>
      <c r="J73" s="17">
        <f t="shared" si="11"/>
        <v>27220.971959999999</v>
      </c>
      <c r="K73" s="16"/>
      <c r="L73" s="17">
        <f t="shared" si="12"/>
        <v>0</v>
      </c>
    </row>
    <row r="74" spans="1:12" x14ac:dyDescent="0.25">
      <c r="A74" s="9" t="s">
        <v>50</v>
      </c>
      <c r="B74" s="29" t="s">
        <v>150</v>
      </c>
      <c r="C74" s="9">
        <v>147</v>
      </c>
      <c r="D74" s="9">
        <v>193.75200000000001</v>
      </c>
      <c r="E74" s="9">
        <v>208.32</v>
      </c>
      <c r="F74" s="9" t="s">
        <v>10</v>
      </c>
      <c r="G74" s="9">
        <v>0</v>
      </c>
      <c r="H74" s="9">
        <f t="shared" si="9"/>
        <v>208.32</v>
      </c>
      <c r="I74" s="10">
        <f t="shared" si="10"/>
        <v>0</v>
      </c>
      <c r="J74" s="17">
        <f t="shared" si="11"/>
        <v>0</v>
      </c>
      <c r="K74" s="16"/>
      <c r="L74" s="17">
        <f t="shared" si="12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208.32</v>
      </c>
      <c r="F75" s="9" t="s">
        <v>10</v>
      </c>
      <c r="G75" s="9">
        <v>208.32</v>
      </c>
      <c r="H75" s="9">
        <f t="shared" si="9"/>
        <v>0</v>
      </c>
      <c r="I75" s="10">
        <f t="shared" si="10"/>
        <v>1</v>
      </c>
      <c r="J75" s="17">
        <f t="shared" si="11"/>
        <v>40362.416640000003</v>
      </c>
      <c r="K75" s="16"/>
      <c r="L75" s="17">
        <f t="shared" si="12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14500</v>
      </c>
      <c r="E76" s="9">
        <v>1</v>
      </c>
      <c r="F76" s="9" t="s">
        <v>12</v>
      </c>
      <c r="G76" s="9">
        <v>1</v>
      </c>
      <c r="H76" s="9">
        <f t="shared" si="9"/>
        <v>0</v>
      </c>
      <c r="I76" s="10">
        <f t="shared" si="10"/>
        <v>1</v>
      </c>
      <c r="J76" s="17">
        <f t="shared" si="11"/>
        <v>14500</v>
      </c>
      <c r="K76" s="16"/>
      <c r="L76" s="17">
        <f t="shared" si="12"/>
        <v>0</v>
      </c>
    </row>
    <row r="77" spans="1:12" x14ac:dyDescent="0.25">
      <c r="A77" s="9" t="s">
        <v>50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0</v>
      </c>
      <c r="H77" s="9">
        <f t="shared" si="9"/>
        <v>61.661999999999999</v>
      </c>
      <c r="I77" s="10">
        <f t="shared" si="10"/>
        <v>0</v>
      </c>
      <c r="J77" s="17">
        <f t="shared" si="11"/>
        <v>0</v>
      </c>
      <c r="K77" s="16"/>
      <c r="L77" s="17">
        <f t="shared" si="12"/>
        <v>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74.391999999999996</v>
      </c>
      <c r="F78" s="9" t="s">
        <v>10</v>
      </c>
      <c r="G78" s="9">
        <v>74.39</v>
      </c>
      <c r="H78" s="9">
        <f t="shared" si="9"/>
        <v>1.9999999999953388E-3</v>
      </c>
      <c r="I78" s="10">
        <f t="shared" si="10"/>
        <v>0.99997311538875155</v>
      </c>
      <c r="J78" s="17">
        <f t="shared" si="11"/>
        <v>10409.54148</v>
      </c>
      <c r="K78" s="16"/>
      <c r="L78" s="17">
        <f t="shared" si="12"/>
        <v>0</v>
      </c>
    </row>
    <row r="79" spans="1:12" x14ac:dyDescent="0.25">
      <c r="A79" s="9" t="s">
        <v>50</v>
      </c>
      <c r="B79" s="29" t="s">
        <v>153</v>
      </c>
      <c r="C79" s="9">
        <v>152</v>
      </c>
      <c r="D79" s="9">
        <v>139.93199999999999</v>
      </c>
      <c r="E79" s="9">
        <v>185.88300000000001</v>
      </c>
      <c r="F79" s="9" t="s">
        <v>10</v>
      </c>
      <c r="G79" s="9">
        <v>0</v>
      </c>
      <c r="H79" s="9">
        <f t="shared" si="9"/>
        <v>185.88300000000001</v>
      </c>
      <c r="I79" s="10">
        <f t="shared" si="10"/>
        <v>0</v>
      </c>
      <c r="J79" s="17">
        <f t="shared" si="11"/>
        <v>0</v>
      </c>
      <c r="K79" s="16"/>
      <c r="L79" s="17">
        <f t="shared" si="12"/>
        <v>0</v>
      </c>
    </row>
    <row r="80" spans="1:12" x14ac:dyDescent="0.25">
      <c r="A80" s="9" t="s">
        <v>17</v>
      </c>
      <c r="B80" s="29" t="s">
        <v>153</v>
      </c>
      <c r="C80" s="9">
        <v>152</v>
      </c>
      <c r="D80" s="9">
        <v>139.93199999999999</v>
      </c>
      <c r="E80" s="9">
        <v>220.46700000000001</v>
      </c>
      <c r="F80" s="9" t="s">
        <v>10</v>
      </c>
      <c r="G80" s="9">
        <v>220.47</v>
      </c>
      <c r="H80" s="9">
        <f t="shared" si="9"/>
        <v>-2.9999999999859028E-3</v>
      </c>
      <c r="I80" s="10">
        <f t="shared" si="10"/>
        <v>1.0000136074786703</v>
      </c>
      <c r="J80" s="17">
        <f t="shared" si="11"/>
        <v>30850.808039999996</v>
      </c>
      <c r="K80" s="16"/>
      <c r="L80" s="17">
        <f t="shared" si="12"/>
        <v>0</v>
      </c>
    </row>
    <row r="81" spans="1:12" x14ac:dyDescent="0.25">
      <c r="A81" s="9" t="s">
        <v>50</v>
      </c>
      <c r="B81" s="29" t="s">
        <v>154</v>
      </c>
      <c r="C81" s="9">
        <v>156</v>
      </c>
      <c r="D81" s="9">
        <v>193.75200000000001</v>
      </c>
      <c r="E81" s="9">
        <v>142.16</v>
      </c>
      <c r="F81" s="9" t="s">
        <v>10</v>
      </c>
      <c r="G81" s="9">
        <v>0</v>
      </c>
      <c r="H81" s="9">
        <f t="shared" si="9"/>
        <v>142.16</v>
      </c>
      <c r="I81" s="10">
        <f t="shared" si="10"/>
        <v>0</v>
      </c>
      <c r="J81" s="17">
        <f t="shared" si="11"/>
        <v>0</v>
      </c>
      <c r="K81" s="16"/>
      <c r="L81" s="17">
        <f t="shared" si="12"/>
        <v>0</v>
      </c>
    </row>
    <row r="82" spans="1:12" x14ac:dyDescent="0.25">
      <c r="A82" s="9" t="s">
        <v>17</v>
      </c>
      <c r="B82" s="29" t="s">
        <v>154</v>
      </c>
      <c r="C82" s="9">
        <v>156</v>
      </c>
      <c r="D82" s="9">
        <v>193.75200000000001</v>
      </c>
      <c r="E82" s="9">
        <v>142.16</v>
      </c>
      <c r="F82" s="9" t="s">
        <v>10</v>
      </c>
      <c r="G82" s="9">
        <v>142.16</v>
      </c>
      <c r="H82" s="9">
        <f t="shared" si="9"/>
        <v>0</v>
      </c>
      <c r="I82" s="10">
        <f t="shared" si="10"/>
        <v>1</v>
      </c>
      <c r="J82" s="17">
        <f t="shared" si="11"/>
        <v>27543.784320000002</v>
      </c>
      <c r="K82" s="16"/>
      <c r="L82" s="17">
        <f t="shared" si="12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10.287000000000001</v>
      </c>
      <c r="F83" s="9" t="s">
        <v>10</v>
      </c>
      <c r="G83" s="9">
        <v>0</v>
      </c>
      <c r="H83" s="9">
        <f t="shared" si="9"/>
        <v>10.287000000000001</v>
      </c>
      <c r="I83" s="10">
        <f t="shared" si="10"/>
        <v>0</v>
      </c>
      <c r="J83" s="17">
        <f t="shared" si="11"/>
        <v>0</v>
      </c>
      <c r="K83" s="16"/>
      <c r="L83" s="17">
        <f t="shared" si="12"/>
        <v>0</v>
      </c>
    </row>
    <row r="84" spans="1:12" x14ac:dyDescent="0.25">
      <c r="A84" s="9" t="s">
        <v>17</v>
      </c>
      <c r="B84" s="29" t="s">
        <v>155</v>
      </c>
      <c r="C84" s="9">
        <v>160</v>
      </c>
      <c r="D84" s="9">
        <v>139.93199999999999</v>
      </c>
      <c r="E84" s="9">
        <v>11.61</v>
      </c>
      <c r="F84" s="9" t="s">
        <v>10</v>
      </c>
      <c r="G84" s="9">
        <v>11.61</v>
      </c>
      <c r="H84" s="9">
        <f t="shared" si="9"/>
        <v>0</v>
      </c>
      <c r="I84" s="10">
        <f t="shared" si="10"/>
        <v>1</v>
      </c>
      <c r="J84" s="17">
        <f t="shared" si="11"/>
        <v>1624.6105199999997</v>
      </c>
      <c r="K84" s="16"/>
      <c r="L84" s="17">
        <f t="shared" si="12"/>
        <v>0</v>
      </c>
    </row>
    <row r="85" spans="1:12" x14ac:dyDescent="0.25">
      <c r="A85" s="9" t="s">
        <v>50</v>
      </c>
      <c r="B85" s="29" t="s">
        <v>156</v>
      </c>
      <c r="C85" s="9">
        <v>161</v>
      </c>
      <c r="D85" s="9">
        <v>139.93199999999999</v>
      </c>
      <c r="E85" s="9">
        <v>33.43</v>
      </c>
      <c r="F85" s="9" t="s">
        <v>10</v>
      </c>
      <c r="G85" s="9">
        <v>0</v>
      </c>
      <c r="H85" s="9">
        <f t="shared" si="9"/>
        <v>33.43</v>
      </c>
      <c r="I85" s="10">
        <f t="shared" si="10"/>
        <v>0</v>
      </c>
      <c r="J85" s="17">
        <f t="shared" si="11"/>
        <v>0</v>
      </c>
      <c r="K85" s="16"/>
      <c r="L85" s="17">
        <f t="shared" si="12"/>
        <v>0</v>
      </c>
    </row>
    <row r="86" spans="1:12" x14ac:dyDescent="0.25">
      <c r="A86" s="9" t="s">
        <v>17</v>
      </c>
      <c r="B86" s="29" t="s">
        <v>156</v>
      </c>
      <c r="C86" s="9">
        <v>161</v>
      </c>
      <c r="D86" s="9">
        <v>139.93199999999999</v>
      </c>
      <c r="E86" s="9">
        <v>33.43</v>
      </c>
      <c r="F86" s="9" t="s">
        <v>10</v>
      </c>
      <c r="G86" s="9">
        <v>33.43</v>
      </c>
      <c r="H86" s="9">
        <f t="shared" si="9"/>
        <v>0</v>
      </c>
      <c r="I86" s="10">
        <f t="shared" si="10"/>
        <v>1</v>
      </c>
      <c r="J86" s="17">
        <f t="shared" si="11"/>
        <v>4677.9267599999994</v>
      </c>
      <c r="K86" s="16"/>
      <c r="L86" s="17">
        <f t="shared" si="12"/>
        <v>0</v>
      </c>
    </row>
    <row r="87" spans="1:12" x14ac:dyDescent="0.25">
      <c r="A87" s="9" t="s">
        <v>50</v>
      </c>
      <c r="B87" s="29" t="s">
        <v>157</v>
      </c>
      <c r="C87" s="9">
        <v>165</v>
      </c>
      <c r="D87" s="9">
        <v>193.75200000000001</v>
      </c>
      <c r="E87" s="9">
        <v>87.48</v>
      </c>
      <c r="F87" s="9" t="s">
        <v>10</v>
      </c>
      <c r="G87" s="9">
        <v>0</v>
      </c>
      <c r="H87" s="9">
        <f t="shared" si="9"/>
        <v>87.48</v>
      </c>
      <c r="I87" s="10">
        <f t="shared" si="10"/>
        <v>0</v>
      </c>
      <c r="J87" s="17">
        <f t="shared" si="11"/>
        <v>0</v>
      </c>
      <c r="K87" s="16"/>
      <c r="L87" s="17">
        <f t="shared" si="12"/>
        <v>0</v>
      </c>
    </row>
    <row r="88" spans="1:12" x14ac:dyDescent="0.25">
      <c r="A88" s="9" t="s">
        <v>17</v>
      </c>
      <c r="B88" s="29" t="s">
        <v>157</v>
      </c>
      <c r="C88" s="9">
        <v>165</v>
      </c>
      <c r="D88" s="9">
        <v>193.75200000000001</v>
      </c>
      <c r="E88" s="9">
        <v>38.810400000000001</v>
      </c>
      <c r="F88" s="9" t="s">
        <v>10</v>
      </c>
      <c r="G88" s="9">
        <f>E88</f>
        <v>38.810400000000001</v>
      </c>
      <c r="H88" s="9">
        <f t="shared" si="9"/>
        <v>0</v>
      </c>
      <c r="I88" s="10">
        <f t="shared" si="10"/>
        <v>1</v>
      </c>
      <c r="J88" s="17">
        <f t="shared" si="11"/>
        <v>7519.592620800001</v>
      </c>
      <c r="K88" s="16"/>
      <c r="L88" s="17">
        <f t="shared" si="12"/>
        <v>0</v>
      </c>
    </row>
    <row r="89" spans="1:12" x14ac:dyDescent="0.25">
      <c r="A89" s="9" t="s">
        <v>20</v>
      </c>
      <c r="B89" s="29" t="s">
        <v>158</v>
      </c>
      <c r="C89" s="9">
        <v>168</v>
      </c>
      <c r="D89" s="9">
        <v>215.28</v>
      </c>
      <c r="E89" s="26">
        <v>120.99488005285109</v>
      </c>
      <c r="F89" s="9" t="s">
        <v>10</v>
      </c>
      <c r="G89" s="26">
        <f>E89</f>
        <v>120.99488005285109</v>
      </c>
      <c r="H89" s="9">
        <f t="shared" si="9"/>
        <v>0</v>
      </c>
      <c r="I89" s="10">
        <f t="shared" si="10"/>
        <v>1</v>
      </c>
      <c r="J89" s="17">
        <f t="shared" si="11"/>
        <v>26047.777777777781</v>
      </c>
      <c r="K89" s="16"/>
      <c r="L89" s="17">
        <f t="shared" si="12"/>
        <v>0</v>
      </c>
    </row>
    <row r="90" spans="1:12" x14ac:dyDescent="0.25">
      <c r="A90" s="9" t="s">
        <v>20</v>
      </c>
      <c r="B90" s="29" t="s">
        <v>159</v>
      </c>
      <c r="C90" s="9">
        <v>170</v>
      </c>
      <c r="D90" s="9">
        <v>215.28</v>
      </c>
      <c r="E90" s="26">
        <v>17.875944506379287</v>
      </c>
      <c r="F90" s="9" t="s">
        <v>10</v>
      </c>
      <c r="G90" s="26">
        <f t="shared" ref="G90:G97" si="13">E90</f>
        <v>17.875944506379287</v>
      </c>
      <c r="H90" s="9">
        <f t="shared" si="9"/>
        <v>0</v>
      </c>
      <c r="I90" s="10">
        <f t="shared" si="10"/>
        <v>1</v>
      </c>
      <c r="J90" s="17">
        <f t="shared" si="11"/>
        <v>3848.333333333333</v>
      </c>
      <c r="K90" s="16"/>
      <c r="L90" s="17">
        <f t="shared" si="12"/>
        <v>0</v>
      </c>
    </row>
    <row r="91" spans="1:12" x14ac:dyDescent="0.25">
      <c r="A91" s="9" t="s">
        <v>20</v>
      </c>
      <c r="B91" s="29" t="s">
        <v>160</v>
      </c>
      <c r="C91" s="9">
        <v>173</v>
      </c>
      <c r="D91" s="9">
        <v>107.64</v>
      </c>
      <c r="E91" s="26">
        <v>23.683626491597504</v>
      </c>
      <c r="F91" s="9" t="s">
        <v>10</v>
      </c>
      <c r="G91" s="26">
        <f t="shared" si="13"/>
        <v>23.683626491597504</v>
      </c>
      <c r="H91" s="9">
        <f t="shared" si="9"/>
        <v>0</v>
      </c>
      <c r="I91" s="10">
        <f t="shared" si="10"/>
        <v>1</v>
      </c>
      <c r="J91" s="17">
        <f t="shared" si="11"/>
        <v>2549.3055555555552</v>
      </c>
      <c r="K91" s="16"/>
      <c r="L91" s="17">
        <f t="shared" si="12"/>
        <v>0</v>
      </c>
    </row>
    <row r="92" spans="1:12" x14ac:dyDescent="0.25">
      <c r="A92" s="9" t="s">
        <v>20</v>
      </c>
      <c r="B92" s="29" t="s">
        <v>161</v>
      </c>
      <c r="C92" s="9">
        <v>174</v>
      </c>
      <c r="D92" s="9">
        <v>215.28</v>
      </c>
      <c r="E92" s="26">
        <v>81.296580164333804</v>
      </c>
      <c r="F92" s="9" t="s">
        <v>10</v>
      </c>
      <c r="G92" s="26">
        <f t="shared" si="13"/>
        <v>81.296580164333804</v>
      </c>
      <c r="H92" s="9">
        <f t="shared" si="9"/>
        <v>0</v>
      </c>
      <c r="I92" s="10">
        <f t="shared" si="10"/>
        <v>1</v>
      </c>
      <c r="J92" s="17">
        <f t="shared" si="11"/>
        <v>17501.527777777781</v>
      </c>
      <c r="K92" s="16"/>
      <c r="L92" s="17">
        <f t="shared" si="12"/>
        <v>0</v>
      </c>
    </row>
    <row r="93" spans="1:12" x14ac:dyDescent="0.25">
      <c r="A93" s="9" t="s">
        <v>20</v>
      </c>
      <c r="B93" s="29" t="s">
        <v>162</v>
      </c>
      <c r="C93" s="9">
        <v>178</v>
      </c>
      <c r="D93" s="9">
        <v>107.64</v>
      </c>
      <c r="E93" s="26">
        <v>23.683626491597504</v>
      </c>
      <c r="F93" s="9" t="s">
        <v>10</v>
      </c>
      <c r="G93" s="26">
        <f t="shared" si="13"/>
        <v>23.683626491597504</v>
      </c>
      <c r="H93" s="9">
        <f t="shared" si="9"/>
        <v>0</v>
      </c>
      <c r="I93" s="10">
        <f t="shared" si="10"/>
        <v>1</v>
      </c>
      <c r="J93" s="17">
        <f t="shared" si="11"/>
        <v>2549.3055555555552</v>
      </c>
      <c r="K93" s="16"/>
      <c r="L93" s="17">
        <f t="shared" si="12"/>
        <v>0</v>
      </c>
    </row>
    <row r="94" spans="1:12" x14ac:dyDescent="0.25">
      <c r="A94" s="9" t="s">
        <v>20</v>
      </c>
      <c r="B94" s="29" t="s">
        <v>163</v>
      </c>
      <c r="C94" s="9">
        <v>180</v>
      </c>
      <c r="D94" s="9">
        <v>200</v>
      </c>
      <c r="E94" s="9">
        <v>18</v>
      </c>
      <c r="F94" s="9" t="s">
        <v>13</v>
      </c>
      <c r="G94" s="26">
        <f t="shared" si="13"/>
        <v>18</v>
      </c>
      <c r="H94" s="9">
        <f t="shared" si="9"/>
        <v>0</v>
      </c>
      <c r="I94" s="10">
        <f t="shared" si="10"/>
        <v>1</v>
      </c>
      <c r="J94" s="17">
        <f t="shared" si="11"/>
        <v>3600</v>
      </c>
      <c r="K94" s="16"/>
      <c r="L94" s="17">
        <f t="shared" si="12"/>
        <v>0</v>
      </c>
    </row>
    <row r="95" spans="1:12" x14ac:dyDescent="0.25">
      <c r="A95" s="9" t="s">
        <v>21</v>
      </c>
      <c r="B95" s="29" t="s">
        <v>164</v>
      </c>
      <c r="C95" s="9">
        <v>183</v>
      </c>
      <c r="D95" s="9">
        <v>215.28</v>
      </c>
      <c r="E95" s="9">
        <v>19.974</v>
      </c>
      <c r="F95" s="9" t="s">
        <v>10</v>
      </c>
      <c r="G95" s="26">
        <f t="shared" si="13"/>
        <v>19.974</v>
      </c>
      <c r="H95" s="9">
        <f t="shared" si="9"/>
        <v>0</v>
      </c>
      <c r="I95" s="10">
        <f t="shared" si="10"/>
        <v>1</v>
      </c>
      <c r="J95" s="17">
        <f t="shared" si="11"/>
        <v>4300.0027200000004</v>
      </c>
      <c r="K95" s="16"/>
      <c r="L95" s="17">
        <f t="shared" si="12"/>
        <v>0</v>
      </c>
    </row>
    <row r="96" spans="1:12" x14ac:dyDescent="0.25">
      <c r="A96" s="9" t="s">
        <v>21</v>
      </c>
      <c r="B96" s="29" t="s">
        <v>165</v>
      </c>
      <c r="C96" s="9">
        <v>185</v>
      </c>
      <c r="D96" s="9">
        <v>96.88</v>
      </c>
      <c r="E96" s="9">
        <v>61.966000000000001</v>
      </c>
      <c r="F96" s="9" t="s">
        <v>10</v>
      </c>
      <c r="G96" s="26">
        <f t="shared" si="13"/>
        <v>61.966000000000001</v>
      </c>
      <c r="H96" s="9">
        <f t="shared" si="9"/>
        <v>0</v>
      </c>
      <c r="I96" s="10">
        <f t="shared" si="10"/>
        <v>1</v>
      </c>
      <c r="J96" s="17">
        <f t="shared" si="11"/>
        <v>6003.2660799999994</v>
      </c>
      <c r="K96" s="16"/>
      <c r="L96" s="17">
        <f t="shared" si="12"/>
        <v>0</v>
      </c>
    </row>
    <row r="97" spans="1:12" x14ac:dyDescent="0.25">
      <c r="A97" s="9" t="s">
        <v>21</v>
      </c>
      <c r="B97" s="29" t="s">
        <v>326</v>
      </c>
      <c r="C97" s="9">
        <v>186</v>
      </c>
      <c r="D97" s="9">
        <v>16.149999999999999</v>
      </c>
      <c r="E97" s="9">
        <v>345.50400000000002</v>
      </c>
      <c r="F97" s="9" t="s">
        <v>10</v>
      </c>
      <c r="G97" s="26">
        <f t="shared" si="13"/>
        <v>345.50400000000002</v>
      </c>
      <c r="H97" s="9">
        <f t="shared" si="9"/>
        <v>0</v>
      </c>
      <c r="I97" s="10">
        <f t="shared" si="10"/>
        <v>1</v>
      </c>
      <c r="J97" s="17">
        <f t="shared" si="11"/>
        <v>5579.8895999999995</v>
      </c>
      <c r="K97" s="16"/>
      <c r="L97" s="17">
        <f t="shared" si="12"/>
        <v>0</v>
      </c>
    </row>
    <row r="98" spans="1:12" x14ac:dyDescent="0.25">
      <c r="A98" s="9" t="s">
        <v>21</v>
      </c>
      <c r="B98" s="29" t="s">
        <v>327</v>
      </c>
      <c r="C98" s="9">
        <v>190</v>
      </c>
      <c r="D98" s="9">
        <v>32.292000000000002</v>
      </c>
      <c r="E98" s="9">
        <v>345.50400000000002</v>
      </c>
      <c r="F98" s="9" t="s">
        <v>10</v>
      </c>
      <c r="G98" s="9">
        <v>0</v>
      </c>
      <c r="H98" s="9">
        <f t="shared" si="9"/>
        <v>345.50400000000002</v>
      </c>
      <c r="I98" s="10">
        <f t="shared" si="10"/>
        <v>0</v>
      </c>
      <c r="J98" s="17">
        <f t="shared" si="11"/>
        <v>0</v>
      </c>
      <c r="K98" s="16"/>
      <c r="L98" s="17">
        <f t="shared" si="12"/>
        <v>0</v>
      </c>
    </row>
    <row r="99" spans="1:12" x14ac:dyDescent="0.25">
      <c r="A99" s="9" t="s">
        <v>21</v>
      </c>
      <c r="B99" s="29" t="s">
        <v>169</v>
      </c>
      <c r="C99" s="9">
        <v>191</v>
      </c>
      <c r="D99" s="9">
        <v>16.149999999999999</v>
      </c>
      <c r="E99" s="9">
        <v>58.07</v>
      </c>
      <c r="F99" s="9" t="s">
        <v>10</v>
      </c>
      <c r="G99" s="9">
        <f>E99</f>
        <v>58.07</v>
      </c>
      <c r="H99" s="9">
        <f t="shared" si="9"/>
        <v>0</v>
      </c>
      <c r="I99" s="10">
        <f t="shared" si="10"/>
        <v>1</v>
      </c>
      <c r="J99" s="17">
        <f t="shared" si="11"/>
        <v>937.83049999999992</v>
      </c>
      <c r="K99" s="16"/>
      <c r="L99" s="17">
        <f t="shared" si="12"/>
        <v>0</v>
      </c>
    </row>
    <row r="100" spans="1:12" x14ac:dyDescent="0.25">
      <c r="A100" s="9" t="s">
        <v>21</v>
      </c>
      <c r="B100" s="29" t="s">
        <v>170</v>
      </c>
      <c r="C100" s="9">
        <v>192</v>
      </c>
      <c r="D100" s="9">
        <v>48.438000000000002</v>
      </c>
      <c r="E100" s="9">
        <v>524.43299999999999</v>
      </c>
      <c r="F100" s="9" t="s">
        <v>10</v>
      </c>
      <c r="G100" s="9">
        <f>E100</f>
        <v>524.43299999999999</v>
      </c>
      <c r="H100" s="9">
        <f t="shared" si="9"/>
        <v>0</v>
      </c>
      <c r="I100" s="10">
        <f t="shared" si="10"/>
        <v>1</v>
      </c>
      <c r="J100" s="17">
        <f t="shared" si="11"/>
        <v>25402.485654</v>
      </c>
      <c r="K100" s="16"/>
      <c r="L100" s="17">
        <f t="shared" si="12"/>
        <v>0</v>
      </c>
    </row>
    <row r="101" spans="1:12" x14ac:dyDescent="0.25">
      <c r="A101" s="9" t="s">
        <v>21</v>
      </c>
      <c r="B101" s="29" t="s">
        <v>171</v>
      </c>
      <c r="C101" s="9">
        <v>193</v>
      </c>
      <c r="D101" s="9">
        <v>16.149999999999999</v>
      </c>
      <c r="E101" s="9">
        <v>535.5</v>
      </c>
      <c r="F101" s="9" t="s">
        <v>10</v>
      </c>
      <c r="G101" s="9">
        <f>E101</f>
        <v>535.5</v>
      </c>
      <c r="H101" s="9">
        <f t="shared" si="9"/>
        <v>0</v>
      </c>
      <c r="I101" s="10">
        <f t="shared" si="10"/>
        <v>1</v>
      </c>
      <c r="J101" s="17">
        <f t="shared" si="11"/>
        <v>8648.3249999999989</v>
      </c>
      <c r="K101" s="16"/>
      <c r="L101" s="17">
        <f t="shared" si="12"/>
        <v>0</v>
      </c>
    </row>
    <row r="102" spans="1:12" x14ac:dyDescent="0.25">
      <c r="A102" s="9" t="s">
        <v>21</v>
      </c>
      <c r="B102" s="29" t="s">
        <v>172</v>
      </c>
      <c r="C102" s="9">
        <v>194</v>
      </c>
      <c r="D102" s="9">
        <v>26.91</v>
      </c>
      <c r="E102" s="9">
        <v>541.24900000000002</v>
      </c>
      <c r="F102" s="9" t="s">
        <v>10</v>
      </c>
      <c r="G102" s="9">
        <v>0</v>
      </c>
      <c r="H102" s="9">
        <f t="shared" si="9"/>
        <v>541.24900000000002</v>
      </c>
      <c r="I102" s="10">
        <f t="shared" si="10"/>
        <v>0</v>
      </c>
      <c r="J102" s="17">
        <f t="shared" si="11"/>
        <v>0</v>
      </c>
      <c r="K102" s="16"/>
      <c r="L102" s="17">
        <f t="shared" si="12"/>
        <v>0</v>
      </c>
    </row>
    <row r="103" spans="1:12" x14ac:dyDescent="0.25">
      <c r="A103" s="9" t="s">
        <v>333</v>
      </c>
      <c r="B103" s="29" t="s">
        <v>173</v>
      </c>
      <c r="C103" s="9">
        <v>215</v>
      </c>
      <c r="D103" s="9">
        <v>301.392</v>
      </c>
      <c r="E103" s="9">
        <v>17.75</v>
      </c>
      <c r="F103" s="9" t="s">
        <v>10</v>
      </c>
      <c r="G103" s="9">
        <f>E103*95%</f>
        <v>16.862500000000001</v>
      </c>
      <c r="H103" s="9">
        <f t="shared" si="9"/>
        <v>0.88749999999999929</v>
      </c>
      <c r="I103" s="10">
        <f t="shared" si="10"/>
        <v>0.95000000000000007</v>
      </c>
      <c r="J103" s="17">
        <f t="shared" si="11"/>
        <v>5082.2226000000001</v>
      </c>
      <c r="K103" s="16"/>
      <c r="L103" s="17">
        <f t="shared" si="12"/>
        <v>0</v>
      </c>
    </row>
    <row r="104" spans="1:12" x14ac:dyDescent="0.25">
      <c r="A104" s="9" t="s">
        <v>333</v>
      </c>
      <c r="B104" s="29" t="s">
        <v>232</v>
      </c>
      <c r="C104" s="9">
        <v>217</v>
      </c>
      <c r="D104" s="9">
        <v>450</v>
      </c>
      <c r="E104" s="9">
        <v>2</v>
      </c>
      <c r="F104" s="9" t="s">
        <v>13</v>
      </c>
      <c r="G104" s="9">
        <v>0</v>
      </c>
      <c r="H104" s="9">
        <f t="shared" si="9"/>
        <v>2</v>
      </c>
      <c r="I104" s="10">
        <f t="shared" si="10"/>
        <v>0</v>
      </c>
      <c r="J104" s="17">
        <f t="shared" si="11"/>
        <v>0</v>
      </c>
      <c r="K104" s="16"/>
      <c r="L104" s="17">
        <f t="shared" si="12"/>
        <v>0</v>
      </c>
    </row>
    <row r="105" spans="1:12" x14ac:dyDescent="0.25">
      <c r="A105" s="9" t="s">
        <v>333</v>
      </c>
      <c r="B105" s="29" t="s">
        <v>174</v>
      </c>
      <c r="C105" s="9">
        <v>218</v>
      </c>
      <c r="D105" s="9">
        <v>350</v>
      </c>
      <c r="E105" s="9">
        <v>13</v>
      </c>
      <c r="F105" s="9" t="s">
        <v>13</v>
      </c>
      <c r="G105" s="9">
        <f>E105*65%</f>
        <v>8.4500000000000011</v>
      </c>
      <c r="H105" s="9">
        <f t="shared" si="9"/>
        <v>4.5499999999999989</v>
      </c>
      <c r="I105" s="10">
        <f t="shared" si="10"/>
        <v>0.65000000000000013</v>
      </c>
      <c r="J105" s="17">
        <f t="shared" si="11"/>
        <v>2957.5000000000005</v>
      </c>
      <c r="K105" s="16">
        <f>100%-I105</f>
        <v>0.34999999999999987</v>
      </c>
      <c r="L105" s="17">
        <f t="shared" si="12"/>
        <v>1592.4999999999993</v>
      </c>
    </row>
    <row r="106" spans="1:12" x14ac:dyDescent="0.25">
      <c r="A106" s="9" t="s">
        <v>333</v>
      </c>
      <c r="B106" s="29" t="s">
        <v>175</v>
      </c>
      <c r="C106" s="9">
        <v>219</v>
      </c>
      <c r="D106" s="9">
        <v>82</v>
      </c>
      <c r="E106" s="9">
        <v>46.4</v>
      </c>
      <c r="F106" s="9" t="s">
        <v>19</v>
      </c>
      <c r="G106" s="9">
        <f>E106*95%</f>
        <v>44.08</v>
      </c>
      <c r="H106" s="9">
        <f t="shared" si="9"/>
        <v>2.3200000000000003</v>
      </c>
      <c r="I106" s="10">
        <f t="shared" si="10"/>
        <v>0.95</v>
      </c>
      <c r="J106" s="17">
        <f t="shared" si="11"/>
        <v>3614.56</v>
      </c>
      <c r="K106" s="16"/>
      <c r="L106" s="17">
        <f t="shared" si="12"/>
        <v>0</v>
      </c>
    </row>
    <row r="107" spans="1:12" x14ac:dyDescent="0.25">
      <c r="A107" s="9" t="s">
        <v>333</v>
      </c>
      <c r="B107" s="29" t="s">
        <v>176</v>
      </c>
      <c r="C107" s="9">
        <v>220</v>
      </c>
      <c r="D107" s="9">
        <v>32.799999999999997</v>
      </c>
      <c r="E107" s="9">
        <v>103.53</v>
      </c>
      <c r="F107" s="9" t="s">
        <v>19</v>
      </c>
      <c r="G107" s="9">
        <f>E107*95%</f>
        <v>98.353499999999997</v>
      </c>
      <c r="H107" s="9">
        <f t="shared" si="9"/>
        <v>5.1765000000000043</v>
      </c>
      <c r="I107" s="10">
        <f t="shared" si="10"/>
        <v>0.95</v>
      </c>
      <c r="J107" s="17">
        <f t="shared" si="11"/>
        <v>3225.9947999999995</v>
      </c>
      <c r="K107" s="16"/>
      <c r="L107" s="17">
        <f t="shared" si="12"/>
        <v>0</v>
      </c>
    </row>
    <row r="108" spans="1:12" x14ac:dyDescent="0.25">
      <c r="A108" s="9" t="s">
        <v>333</v>
      </c>
      <c r="B108" s="29" t="s">
        <v>177</v>
      </c>
      <c r="C108" s="9">
        <v>221</v>
      </c>
      <c r="D108" s="9">
        <v>131.19999999999999</v>
      </c>
      <c r="E108" s="9">
        <v>23.07</v>
      </c>
      <c r="F108" s="9" t="s">
        <v>19</v>
      </c>
      <c r="G108" s="9">
        <f>E108*95%</f>
        <v>21.916499999999999</v>
      </c>
      <c r="H108" s="9">
        <f t="shared" si="9"/>
        <v>1.1535000000000011</v>
      </c>
      <c r="I108" s="10">
        <f t="shared" si="10"/>
        <v>0.95</v>
      </c>
      <c r="J108" s="17">
        <f t="shared" si="11"/>
        <v>2875.4447999999998</v>
      </c>
      <c r="K108" s="16"/>
      <c r="L108" s="17">
        <f t="shared" si="12"/>
        <v>0</v>
      </c>
    </row>
    <row r="109" spans="1:12" x14ac:dyDescent="0.25">
      <c r="A109" s="9" t="s">
        <v>333</v>
      </c>
      <c r="B109" s="29" t="s">
        <v>178</v>
      </c>
      <c r="C109" s="9">
        <v>222</v>
      </c>
      <c r="D109" s="9">
        <v>1000</v>
      </c>
      <c r="E109" s="9">
        <v>4</v>
      </c>
      <c r="F109" s="9" t="s">
        <v>13</v>
      </c>
      <c r="G109" s="9">
        <v>0</v>
      </c>
      <c r="H109" s="9">
        <f t="shared" si="9"/>
        <v>4</v>
      </c>
      <c r="I109" s="10">
        <f t="shared" si="10"/>
        <v>0</v>
      </c>
      <c r="J109" s="17">
        <f t="shared" si="11"/>
        <v>0</v>
      </c>
      <c r="K109" s="16"/>
      <c r="L109" s="17">
        <f t="shared" si="12"/>
        <v>0</v>
      </c>
    </row>
    <row r="110" spans="1:12" x14ac:dyDescent="0.25">
      <c r="A110" s="9" t="s">
        <v>333</v>
      </c>
      <c r="B110" s="29" t="s">
        <v>179</v>
      </c>
      <c r="C110" s="9">
        <v>224</v>
      </c>
      <c r="D110" s="9">
        <v>183</v>
      </c>
      <c r="E110" s="9">
        <v>49.52</v>
      </c>
      <c r="F110" s="9" t="s">
        <v>10</v>
      </c>
      <c r="G110" s="9">
        <f>E110*95%</f>
        <v>47.044000000000004</v>
      </c>
      <c r="H110" s="9">
        <f t="shared" si="9"/>
        <v>2.4759999999999991</v>
      </c>
      <c r="I110" s="10">
        <f t="shared" si="10"/>
        <v>0.95000000000000007</v>
      </c>
      <c r="J110" s="17">
        <f t="shared" si="11"/>
        <v>8609.0520000000015</v>
      </c>
      <c r="K110" s="16"/>
      <c r="L110" s="17">
        <f t="shared" si="12"/>
        <v>0</v>
      </c>
    </row>
    <row r="111" spans="1:12" x14ac:dyDescent="0.25">
      <c r="A111" s="9" t="s">
        <v>333</v>
      </c>
      <c r="B111" s="29" t="s">
        <v>180</v>
      </c>
      <c r="C111" s="9">
        <v>225</v>
      </c>
      <c r="D111" s="9">
        <v>49.2</v>
      </c>
      <c r="E111" s="9">
        <v>48.42</v>
      </c>
      <c r="F111" s="9" t="s">
        <v>19</v>
      </c>
      <c r="G111" s="9">
        <f>E111*95%</f>
        <v>45.999000000000002</v>
      </c>
      <c r="H111" s="9">
        <f t="shared" si="9"/>
        <v>2.4209999999999994</v>
      </c>
      <c r="I111" s="10">
        <f t="shared" si="10"/>
        <v>0.95000000000000007</v>
      </c>
      <c r="J111" s="17">
        <f t="shared" si="11"/>
        <v>2263.1508000000003</v>
      </c>
      <c r="K111" s="16"/>
      <c r="L111" s="17">
        <f t="shared" si="12"/>
        <v>0</v>
      </c>
    </row>
    <row r="112" spans="1:12" x14ac:dyDescent="0.25">
      <c r="A112" s="9" t="s">
        <v>333</v>
      </c>
      <c r="B112" s="29" t="s">
        <v>181</v>
      </c>
      <c r="C112" s="9">
        <v>226</v>
      </c>
      <c r="D112" s="9">
        <v>183</v>
      </c>
      <c r="E112" s="9">
        <v>46</v>
      </c>
      <c r="F112" s="9" t="s">
        <v>10</v>
      </c>
      <c r="G112" s="9">
        <f t="shared" ref="G112:G115" si="14">E112*95%</f>
        <v>43.699999999999996</v>
      </c>
      <c r="H112" s="9">
        <f t="shared" si="9"/>
        <v>2.3000000000000043</v>
      </c>
      <c r="I112" s="10">
        <f t="shared" si="10"/>
        <v>0.95</v>
      </c>
      <c r="J112" s="17">
        <f t="shared" si="11"/>
        <v>7997.0999999999995</v>
      </c>
      <c r="K112" s="16"/>
      <c r="L112" s="17">
        <f t="shared" si="12"/>
        <v>0</v>
      </c>
    </row>
    <row r="113" spans="1:12" x14ac:dyDescent="0.25">
      <c r="A113" s="9" t="s">
        <v>333</v>
      </c>
      <c r="B113" s="29" t="s">
        <v>182</v>
      </c>
      <c r="C113" s="9">
        <v>227</v>
      </c>
      <c r="D113" s="9">
        <v>49.2</v>
      </c>
      <c r="E113" s="9">
        <v>50.44</v>
      </c>
      <c r="F113" s="9" t="s">
        <v>19</v>
      </c>
      <c r="G113" s="9">
        <f t="shared" si="14"/>
        <v>47.917999999999992</v>
      </c>
      <c r="H113" s="9">
        <f t="shared" si="9"/>
        <v>2.5220000000000056</v>
      </c>
      <c r="I113" s="10">
        <f t="shared" si="10"/>
        <v>0.94999999999999984</v>
      </c>
      <c r="J113" s="17">
        <f t="shared" si="11"/>
        <v>2357.5655999999999</v>
      </c>
      <c r="K113" s="16"/>
      <c r="L113" s="17">
        <f t="shared" si="12"/>
        <v>0</v>
      </c>
    </row>
    <row r="114" spans="1:12" x14ac:dyDescent="0.25">
      <c r="A114" s="9" t="s">
        <v>333</v>
      </c>
      <c r="B114" s="29" t="s">
        <v>183</v>
      </c>
      <c r="C114" s="9">
        <v>228</v>
      </c>
      <c r="D114" s="9">
        <v>183</v>
      </c>
      <c r="E114" s="9">
        <v>2.5</v>
      </c>
      <c r="F114" s="9" t="s">
        <v>10</v>
      </c>
      <c r="G114" s="9">
        <f t="shared" si="14"/>
        <v>2.375</v>
      </c>
      <c r="H114" s="9">
        <f t="shared" si="9"/>
        <v>0.125</v>
      </c>
      <c r="I114" s="10">
        <f t="shared" si="10"/>
        <v>0.95</v>
      </c>
      <c r="J114" s="17">
        <f t="shared" si="11"/>
        <v>434.625</v>
      </c>
      <c r="K114" s="16"/>
      <c r="L114" s="17">
        <f t="shared" si="12"/>
        <v>0</v>
      </c>
    </row>
    <row r="115" spans="1:12" x14ac:dyDescent="0.25">
      <c r="A115" s="9" t="s">
        <v>333</v>
      </c>
      <c r="B115" s="29" t="s">
        <v>184</v>
      </c>
      <c r="C115" s="9">
        <v>229</v>
      </c>
      <c r="D115" s="9">
        <v>49.2</v>
      </c>
      <c r="E115" s="9">
        <v>4.1900000000000004</v>
      </c>
      <c r="F115" s="9" t="s">
        <v>19</v>
      </c>
      <c r="G115" s="9">
        <f t="shared" si="14"/>
        <v>3.9805000000000001</v>
      </c>
      <c r="H115" s="9">
        <f t="shared" si="9"/>
        <v>0.20950000000000024</v>
      </c>
      <c r="I115" s="10">
        <f t="shared" si="10"/>
        <v>0.95</v>
      </c>
      <c r="J115" s="17">
        <f t="shared" si="11"/>
        <v>195.84060000000002</v>
      </c>
      <c r="K115" s="16"/>
      <c r="L115" s="17">
        <f t="shared" si="12"/>
        <v>0</v>
      </c>
    </row>
    <row r="116" spans="1:12" x14ac:dyDescent="0.25">
      <c r="A116" s="9" t="s">
        <v>333</v>
      </c>
      <c r="B116" s="29" t="s">
        <v>185</v>
      </c>
      <c r="C116" s="9">
        <v>230</v>
      </c>
      <c r="D116" s="9">
        <v>183</v>
      </c>
      <c r="E116" s="9">
        <v>4.01</v>
      </c>
      <c r="F116" s="9" t="s">
        <v>10</v>
      </c>
      <c r="G116" s="9">
        <v>0</v>
      </c>
      <c r="H116" s="9">
        <f t="shared" si="9"/>
        <v>4.01</v>
      </c>
      <c r="I116" s="10">
        <f t="shared" si="10"/>
        <v>0</v>
      </c>
      <c r="J116" s="17">
        <f t="shared" si="11"/>
        <v>0</v>
      </c>
      <c r="K116" s="16"/>
      <c r="L116" s="17">
        <f t="shared" si="12"/>
        <v>0</v>
      </c>
    </row>
    <row r="117" spans="1:12" x14ac:dyDescent="0.25">
      <c r="A117" s="9" t="s">
        <v>333</v>
      </c>
      <c r="B117" s="29" t="s">
        <v>186</v>
      </c>
      <c r="C117" s="9">
        <v>231</v>
      </c>
      <c r="D117" s="9">
        <v>49.2</v>
      </c>
      <c r="E117" s="9">
        <v>9.98</v>
      </c>
      <c r="F117" s="9" t="s">
        <v>19</v>
      </c>
      <c r="G117" s="9">
        <v>0</v>
      </c>
      <c r="H117" s="9">
        <f t="shared" si="9"/>
        <v>9.98</v>
      </c>
      <c r="I117" s="10">
        <f t="shared" si="10"/>
        <v>0</v>
      </c>
      <c r="J117" s="17">
        <f t="shared" si="11"/>
        <v>0</v>
      </c>
      <c r="K117" s="16"/>
      <c r="L117" s="17">
        <f t="shared" si="12"/>
        <v>0</v>
      </c>
    </row>
    <row r="118" spans="1:12" x14ac:dyDescent="0.25">
      <c r="A118" s="9" t="s">
        <v>333</v>
      </c>
      <c r="B118" s="29" t="s">
        <v>187</v>
      </c>
      <c r="C118" s="9">
        <v>232</v>
      </c>
      <c r="D118" s="9">
        <v>183</v>
      </c>
      <c r="E118" s="9">
        <v>10.18</v>
      </c>
      <c r="F118" s="9" t="s">
        <v>10</v>
      </c>
      <c r="G118" s="9">
        <f t="shared" ref="G118:G119" si="15">E118*95%</f>
        <v>9.6709999999999994</v>
      </c>
      <c r="H118" s="9">
        <f t="shared" si="9"/>
        <v>0.50900000000000034</v>
      </c>
      <c r="I118" s="10">
        <f t="shared" si="10"/>
        <v>0.95</v>
      </c>
      <c r="J118" s="17">
        <f t="shared" si="11"/>
        <v>1769.7929999999999</v>
      </c>
      <c r="K118" s="16"/>
      <c r="L118" s="17">
        <f t="shared" si="12"/>
        <v>0</v>
      </c>
    </row>
    <row r="119" spans="1:12" x14ac:dyDescent="0.25">
      <c r="A119" s="9" t="s">
        <v>333</v>
      </c>
      <c r="B119" s="29" t="s">
        <v>188</v>
      </c>
      <c r="C119" s="9">
        <v>233</v>
      </c>
      <c r="D119" s="9">
        <v>49.2</v>
      </c>
      <c r="E119" s="9">
        <v>14</v>
      </c>
      <c r="F119" s="9" t="s">
        <v>19</v>
      </c>
      <c r="G119" s="9">
        <f t="shared" si="15"/>
        <v>13.299999999999999</v>
      </c>
      <c r="H119" s="9">
        <f t="shared" si="9"/>
        <v>0.70000000000000107</v>
      </c>
      <c r="I119" s="10">
        <f t="shared" si="10"/>
        <v>0.95</v>
      </c>
      <c r="J119" s="17">
        <f t="shared" si="11"/>
        <v>654.36</v>
      </c>
      <c r="K119" s="16"/>
      <c r="L119" s="17">
        <f t="shared" si="12"/>
        <v>0</v>
      </c>
    </row>
    <row r="120" spans="1:12" x14ac:dyDescent="0.25">
      <c r="A120" s="9" t="s">
        <v>333</v>
      </c>
      <c r="B120" s="29" t="s">
        <v>189</v>
      </c>
      <c r="C120" s="9">
        <v>234</v>
      </c>
      <c r="D120" s="9">
        <v>183</v>
      </c>
      <c r="E120" s="9">
        <v>11.138</v>
      </c>
      <c r="F120" s="9" t="s">
        <v>10</v>
      </c>
      <c r="G120" s="9">
        <v>0</v>
      </c>
      <c r="H120" s="9">
        <f t="shared" si="9"/>
        <v>11.138</v>
      </c>
      <c r="I120" s="10">
        <f t="shared" si="10"/>
        <v>0</v>
      </c>
      <c r="J120" s="17">
        <f t="shared" si="11"/>
        <v>0</v>
      </c>
      <c r="K120" s="16"/>
      <c r="L120" s="17">
        <f t="shared" si="12"/>
        <v>0</v>
      </c>
    </row>
    <row r="121" spans="1:12" x14ac:dyDescent="0.25">
      <c r="A121" s="9" t="s">
        <v>333</v>
      </c>
      <c r="B121" s="29" t="s">
        <v>190</v>
      </c>
      <c r="C121" s="9">
        <v>235</v>
      </c>
      <c r="D121" s="9">
        <v>2.5</v>
      </c>
      <c r="E121" s="9">
        <v>1055</v>
      </c>
      <c r="F121" s="9" t="s">
        <v>23</v>
      </c>
      <c r="G121" s="9">
        <f>E121</f>
        <v>1055</v>
      </c>
      <c r="H121" s="9">
        <f t="shared" si="9"/>
        <v>0</v>
      </c>
      <c r="I121" s="10">
        <f t="shared" si="10"/>
        <v>1</v>
      </c>
      <c r="J121" s="17">
        <f t="shared" si="11"/>
        <v>2637.5</v>
      </c>
      <c r="K121" s="16"/>
      <c r="L121" s="17">
        <f t="shared" si="12"/>
        <v>0</v>
      </c>
    </row>
    <row r="122" spans="1:12" x14ac:dyDescent="0.25">
      <c r="A122" s="9" t="s">
        <v>333</v>
      </c>
      <c r="B122" s="29" t="s">
        <v>191</v>
      </c>
      <c r="C122" s="9">
        <v>237</v>
      </c>
      <c r="D122" s="9">
        <v>183</v>
      </c>
      <c r="E122" s="9">
        <v>3.41</v>
      </c>
      <c r="F122" s="9" t="s">
        <v>10</v>
      </c>
      <c r="G122" s="9">
        <f>E122*90%</f>
        <v>3.0690000000000004</v>
      </c>
      <c r="H122" s="9">
        <f t="shared" si="9"/>
        <v>0.34099999999999975</v>
      </c>
      <c r="I122" s="10">
        <f t="shared" si="10"/>
        <v>0.90000000000000013</v>
      </c>
      <c r="J122" s="17">
        <f t="shared" si="11"/>
        <v>561.62700000000007</v>
      </c>
      <c r="K122" s="16"/>
      <c r="L122" s="17">
        <f t="shared" si="12"/>
        <v>0</v>
      </c>
    </row>
    <row r="123" spans="1:12" x14ac:dyDescent="0.25">
      <c r="A123" s="9" t="s">
        <v>333</v>
      </c>
      <c r="B123" s="29" t="s">
        <v>192</v>
      </c>
      <c r="C123" s="9">
        <v>238</v>
      </c>
      <c r="D123" s="9">
        <v>183</v>
      </c>
      <c r="E123" s="9">
        <v>17.34</v>
      </c>
      <c r="F123" s="9" t="s">
        <v>10</v>
      </c>
      <c r="G123" s="9">
        <f t="shared" ref="G123:G125" si="16">E123*90%</f>
        <v>15.606</v>
      </c>
      <c r="H123" s="9">
        <f t="shared" si="9"/>
        <v>1.734</v>
      </c>
      <c r="I123" s="10">
        <f t="shared" si="10"/>
        <v>0.9</v>
      </c>
      <c r="J123" s="17">
        <f t="shared" si="11"/>
        <v>2855.8980000000001</v>
      </c>
      <c r="K123" s="16"/>
      <c r="L123" s="17">
        <f t="shared" si="12"/>
        <v>0</v>
      </c>
    </row>
    <row r="124" spans="1:12" x14ac:dyDescent="0.25">
      <c r="A124" s="9" t="s">
        <v>333</v>
      </c>
      <c r="B124" s="29" t="s">
        <v>193</v>
      </c>
      <c r="C124" s="9">
        <v>239</v>
      </c>
      <c r="D124" s="9">
        <v>183</v>
      </c>
      <c r="E124" s="9">
        <v>6.62</v>
      </c>
      <c r="F124" s="9" t="s">
        <v>10</v>
      </c>
      <c r="G124" s="9">
        <f t="shared" si="16"/>
        <v>5.9580000000000002</v>
      </c>
      <c r="H124" s="9">
        <f t="shared" si="9"/>
        <v>0.66199999999999992</v>
      </c>
      <c r="I124" s="10">
        <f t="shared" si="10"/>
        <v>0.9</v>
      </c>
      <c r="J124" s="17">
        <f t="shared" si="11"/>
        <v>1090.3140000000001</v>
      </c>
      <c r="K124" s="16"/>
      <c r="L124" s="17">
        <f t="shared" si="12"/>
        <v>0</v>
      </c>
    </row>
    <row r="125" spans="1:12" x14ac:dyDescent="0.25">
      <c r="A125" s="9" t="s">
        <v>333</v>
      </c>
      <c r="B125" s="29" t="s">
        <v>194</v>
      </c>
      <c r="C125" s="9">
        <v>240</v>
      </c>
      <c r="D125" s="9">
        <v>183</v>
      </c>
      <c r="E125" s="9">
        <v>33.99</v>
      </c>
      <c r="F125" s="9" t="s">
        <v>10</v>
      </c>
      <c r="G125" s="9">
        <f t="shared" si="16"/>
        <v>30.591000000000001</v>
      </c>
      <c r="H125" s="9">
        <f t="shared" si="9"/>
        <v>3.3990000000000009</v>
      </c>
      <c r="I125" s="10">
        <f t="shared" si="10"/>
        <v>0.9</v>
      </c>
      <c r="J125" s="17">
        <f t="shared" si="11"/>
        <v>5598.1530000000002</v>
      </c>
      <c r="K125" s="16"/>
      <c r="L125" s="17">
        <f t="shared" si="12"/>
        <v>0</v>
      </c>
    </row>
    <row r="126" spans="1:12" x14ac:dyDescent="0.25">
      <c r="A126" s="9" t="s">
        <v>18</v>
      </c>
      <c r="B126" s="29" t="s">
        <v>196</v>
      </c>
      <c r="C126" s="9">
        <v>246</v>
      </c>
      <c r="D126" s="9">
        <v>15500</v>
      </c>
      <c r="E126" s="9">
        <v>1</v>
      </c>
      <c r="F126" s="9" t="s">
        <v>12</v>
      </c>
      <c r="G126" s="9">
        <v>0</v>
      </c>
      <c r="H126" s="9">
        <f t="shared" si="9"/>
        <v>1</v>
      </c>
      <c r="I126" s="10">
        <f t="shared" si="10"/>
        <v>0</v>
      </c>
      <c r="J126" s="17">
        <f t="shared" si="11"/>
        <v>0</v>
      </c>
      <c r="K126" s="16"/>
      <c r="L126" s="17">
        <f t="shared" si="12"/>
        <v>0</v>
      </c>
    </row>
    <row r="127" spans="1:12" x14ac:dyDescent="0.25">
      <c r="A127" s="9" t="s">
        <v>18</v>
      </c>
      <c r="B127" s="29" t="s">
        <v>273</v>
      </c>
      <c r="C127" s="9">
        <v>247</v>
      </c>
      <c r="D127" s="9">
        <v>600</v>
      </c>
      <c r="E127" s="9">
        <v>1</v>
      </c>
      <c r="F127" s="9" t="s">
        <v>13</v>
      </c>
      <c r="G127" s="9">
        <v>1</v>
      </c>
      <c r="H127" s="9">
        <f t="shared" si="9"/>
        <v>0</v>
      </c>
      <c r="I127" s="10">
        <f t="shared" ref="I127" si="17">(G127/E127)</f>
        <v>1</v>
      </c>
      <c r="J127" s="18">
        <f t="shared" ref="J127" si="18">D127*E127*I127</f>
        <v>600</v>
      </c>
      <c r="K127" s="10"/>
      <c r="L127" s="18">
        <f t="shared" si="12"/>
        <v>0</v>
      </c>
    </row>
    <row r="128" spans="1:12" x14ac:dyDescent="0.25">
      <c r="A128" s="9" t="s">
        <v>18</v>
      </c>
      <c r="B128" s="29" t="s">
        <v>197</v>
      </c>
      <c r="C128" s="9">
        <v>248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9"/>
        <v>1</v>
      </c>
      <c r="I128" s="10">
        <f t="shared" si="10"/>
        <v>0</v>
      </c>
      <c r="J128" s="17">
        <f t="shared" si="11"/>
        <v>0</v>
      </c>
      <c r="K128" s="16"/>
      <c r="L128" s="17">
        <f t="shared" si="12"/>
        <v>0</v>
      </c>
    </row>
    <row r="129" spans="1:16" x14ac:dyDescent="0.25">
      <c r="A129" s="9" t="s">
        <v>24</v>
      </c>
      <c r="B129" s="29" t="s">
        <v>198</v>
      </c>
      <c r="C129" s="9">
        <v>250</v>
      </c>
      <c r="D129" s="9">
        <v>9000</v>
      </c>
      <c r="E129" s="9">
        <v>1</v>
      </c>
      <c r="F129" s="9" t="s">
        <v>12</v>
      </c>
      <c r="G129" s="9">
        <v>1</v>
      </c>
      <c r="H129" s="9">
        <f t="shared" si="9"/>
        <v>0</v>
      </c>
      <c r="I129" s="10">
        <f t="shared" si="10"/>
        <v>1</v>
      </c>
      <c r="J129" s="17">
        <f t="shared" si="11"/>
        <v>9000</v>
      </c>
      <c r="K129" s="16"/>
      <c r="L129" s="17">
        <f t="shared" si="12"/>
        <v>0</v>
      </c>
    </row>
    <row r="130" spans="1:16" x14ac:dyDescent="0.25">
      <c r="A130" s="9" t="s">
        <v>24</v>
      </c>
      <c r="B130" s="29" t="s">
        <v>199</v>
      </c>
      <c r="C130" s="9">
        <v>251</v>
      </c>
      <c r="D130" s="9">
        <v>6000</v>
      </c>
      <c r="E130" s="9">
        <v>1</v>
      </c>
      <c r="F130" s="9" t="s">
        <v>12</v>
      </c>
      <c r="G130" s="9">
        <v>1</v>
      </c>
      <c r="H130" s="9">
        <f t="shared" si="9"/>
        <v>0</v>
      </c>
      <c r="I130" s="10">
        <f t="shared" si="10"/>
        <v>1</v>
      </c>
      <c r="J130" s="17">
        <f t="shared" si="11"/>
        <v>6000</v>
      </c>
      <c r="K130" s="16"/>
      <c r="L130" s="17">
        <f t="shared" si="12"/>
        <v>0</v>
      </c>
    </row>
    <row r="131" spans="1:16" x14ac:dyDescent="0.25">
      <c r="A131" s="9" t="s">
        <v>24</v>
      </c>
      <c r="B131" s="29" t="s">
        <v>200</v>
      </c>
      <c r="C131" s="9">
        <v>253</v>
      </c>
      <c r="D131" s="9">
        <v>500</v>
      </c>
      <c r="E131" s="9">
        <v>1</v>
      </c>
      <c r="F131" s="9" t="s">
        <v>12</v>
      </c>
      <c r="G131" s="9">
        <v>0</v>
      </c>
      <c r="H131" s="9">
        <f t="shared" si="9"/>
        <v>1</v>
      </c>
      <c r="I131" s="10">
        <f t="shared" si="10"/>
        <v>0</v>
      </c>
      <c r="J131" s="17">
        <f t="shared" si="11"/>
        <v>0</v>
      </c>
      <c r="K131" s="16"/>
      <c r="L131" s="17">
        <f t="shared" si="12"/>
        <v>0</v>
      </c>
    </row>
    <row r="132" spans="1:16" x14ac:dyDescent="0.25">
      <c r="A132" s="9" t="s">
        <v>24</v>
      </c>
      <c r="B132" s="29" t="s">
        <v>25</v>
      </c>
      <c r="C132" s="9">
        <v>254</v>
      </c>
      <c r="D132" s="9">
        <v>4000</v>
      </c>
      <c r="E132" s="9">
        <v>1</v>
      </c>
      <c r="F132" s="9" t="s">
        <v>12</v>
      </c>
      <c r="G132" s="9">
        <v>1</v>
      </c>
      <c r="H132" s="9">
        <f t="shared" si="9"/>
        <v>0</v>
      </c>
      <c r="I132" s="10">
        <f t="shared" si="10"/>
        <v>1</v>
      </c>
      <c r="J132" s="17">
        <f t="shared" si="11"/>
        <v>4000</v>
      </c>
      <c r="K132" s="16"/>
      <c r="L132" s="17">
        <f t="shared" si="12"/>
        <v>0</v>
      </c>
    </row>
    <row r="133" spans="1:16" x14ac:dyDescent="0.25">
      <c r="A133" s="9" t="s">
        <v>24</v>
      </c>
      <c r="B133" s="29" t="s">
        <v>201</v>
      </c>
      <c r="C133" s="9">
        <v>255</v>
      </c>
      <c r="D133" s="9">
        <v>6000</v>
      </c>
      <c r="E133" s="9">
        <v>1</v>
      </c>
      <c r="F133" s="9" t="s">
        <v>12</v>
      </c>
      <c r="G133" s="9">
        <v>0</v>
      </c>
      <c r="H133" s="9">
        <f t="shared" si="9"/>
        <v>1</v>
      </c>
      <c r="I133" s="10">
        <f t="shared" si="10"/>
        <v>0</v>
      </c>
      <c r="J133" s="17">
        <f t="shared" si="11"/>
        <v>0</v>
      </c>
      <c r="K133" s="16"/>
      <c r="L133" s="17">
        <f t="shared" si="12"/>
        <v>0</v>
      </c>
    </row>
    <row r="134" spans="1:16" x14ac:dyDescent="0.25">
      <c r="A134" s="9" t="s">
        <v>24</v>
      </c>
      <c r="B134" s="29" t="s">
        <v>272</v>
      </c>
      <c r="C134" s="9">
        <v>256</v>
      </c>
      <c r="D134" s="9">
        <v>2500</v>
      </c>
      <c r="E134" s="9">
        <v>1</v>
      </c>
      <c r="F134" s="9" t="s">
        <v>12</v>
      </c>
      <c r="G134" s="9">
        <v>0</v>
      </c>
      <c r="H134" s="9">
        <f t="shared" si="9"/>
        <v>1</v>
      </c>
      <c r="I134" s="10">
        <f t="shared" si="10"/>
        <v>0</v>
      </c>
      <c r="J134" s="17">
        <f t="shared" si="11"/>
        <v>0</v>
      </c>
      <c r="K134" s="16">
        <v>1</v>
      </c>
      <c r="L134" s="17">
        <f t="shared" si="12"/>
        <v>2500</v>
      </c>
    </row>
    <row r="135" spans="1:16" x14ac:dyDescent="0.25">
      <c r="A135" s="9" t="s">
        <v>24</v>
      </c>
      <c r="B135" s="29" t="s">
        <v>202</v>
      </c>
      <c r="C135" s="9">
        <v>257</v>
      </c>
      <c r="D135" s="9">
        <v>1800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11"/>
        <v>1800</v>
      </c>
      <c r="K135" s="16"/>
      <c r="L135" s="17">
        <f t="shared" si="12"/>
        <v>0</v>
      </c>
    </row>
    <row r="136" spans="1:16" x14ac:dyDescent="0.25">
      <c r="A136" s="9" t="s">
        <v>24</v>
      </c>
      <c r="B136" s="29" t="s">
        <v>203</v>
      </c>
      <c r="C136" s="9">
        <v>258</v>
      </c>
      <c r="D136" s="9">
        <v>2000</v>
      </c>
      <c r="E136" s="9">
        <v>1</v>
      </c>
      <c r="F136" s="9" t="s">
        <v>12</v>
      </c>
      <c r="G136" s="9">
        <v>0</v>
      </c>
      <c r="H136" s="9">
        <f t="shared" si="9"/>
        <v>1</v>
      </c>
      <c r="I136" s="10">
        <f t="shared" si="10"/>
        <v>0</v>
      </c>
      <c r="J136" s="17">
        <f t="shared" si="11"/>
        <v>0</v>
      </c>
      <c r="K136" s="16"/>
      <c r="L136" s="17">
        <f t="shared" si="12"/>
        <v>0</v>
      </c>
    </row>
    <row r="137" spans="1:16" ht="30" x14ac:dyDescent="0.25">
      <c r="A137" s="9" t="s">
        <v>26</v>
      </c>
      <c r="B137" s="12" t="s">
        <v>502</v>
      </c>
      <c r="C137" s="9">
        <v>260</v>
      </c>
      <c r="D137" s="9">
        <v>5535</v>
      </c>
      <c r="E137" s="9">
        <v>9.6760000000000002</v>
      </c>
      <c r="F137" s="9" t="s">
        <v>19</v>
      </c>
      <c r="G137" s="9">
        <f>E137</f>
        <v>9.6760000000000002</v>
      </c>
      <c r="H137" s="9">
        <f t="shared" si="9"/>
        <v>0</v>
      </c>
      <c r="I137" s="10">
        <f t="shared" ref="I137" si="19">(G137/E137)</f>
        <v>1</v>
      </c>
      <c r="J137" s="17">
        <f t="shared" si="11"/>
        <v>53556.66</v>
      </c>
      <c r="K137" s="16"/>
      <c r="L137" s="17">
        <f t="shared" si="12"/>
        <v>0</v>
      </c>
      <c r="P137" s="13"/>
    </row>
    <row r="138" spans="1:16" x14ac:dyDescent="0.25">
      <c r="A138" s="9" t="s">
        <v>29</v>
      </c>
      <c r="B138" s="29" t="s">
        <v>210</v>
      </c>
      <c r="C138" s="9">
        <v>272</v>
      </c>
      <c r="D138" s="9">
        <v>12000</v>
      </c>
      <c r="E138" s="9">
        <v>1</v>
      </c>
      <c r="F138" s="9" t="s">
        <v>12</v>
      </c>
      <c r="G138" s="9">
        <v>1</v>
      </c>
      <c r="H138" s="9">
        <f t="shared" si="9"/>
        <v>0</v>
      </c>
      <c r="I138" s="10">
        <f t="shared" si="10"/>
        <v>1</v>
      </c>
      <c r="J138" s="17">
        <f t="shared" si="11"/>
        <v>12000</v>
      </c>
      <c r="K138" s="16"/>
      <c r="L138" s="17">
        <f t="shared" si="12"/>
        <v>0</v>
      </c>
    </row>
    <row r="139" spans="1:16" x14ac:dyDescent="0.25">
      <c r="A139" s="9" t="s">
        <v>17</v>
      </c>
      <c r="B139" s="29" t="s">
        <v>211</v>
      </c>
      <c r="C139" s="9">
        <v>274</v>
      </c>
      <c r="D139" s="9">
        <v>350</v>
      </c>
      <c r="E139" s="9">
        <v>1</v>
      </c>
      <c r="F139" s="9" t="s">
        <v>12</v>
      </c>
      <c r="G139" s="9">
        <v>0</v>
      </c>
      <c r="H139" s="9">
        <f t="shared" si="9"/>
        <v>1</v>
      </c>
      <c r="I139" s="10">
        <f t="shared" si="10"/>
        <v>0</v>
      </c>
      <c r="J139" s="17">
        <f t="shared" si="11"/>
        <v>0</v>
      </c>
      <c r="K139" s="16">
        <v>1</v>
      </c>
      <c r="L139" s="17">
        <f t="shared" si="12"/>
        <v>350</v>
      </c>
    </row>
    <row r="140" spans="1:16" x14ac:dyDescent="0.25">
      <c r="A140" s="9" t="s">
        <v>17</v>
      </c>
      <c r="B140" s="29" t="s">
        <v>213</v>
      </c>
      <c r="C140" s="9">
        <v>276</v>
      </c>
      <c r="D140" s="9">
        <v>750</v>
      </c>
      <c r="E140" s="9">
        <v>3</v>
      </c>
      <c r="F140" s="9" t="s">
        <v>13</v>
      </c>
      <c r="G140" s="9">
        <v>3</v>
      </c>
      <c r="H140" s="9">
        <f t="shared" si="9"/>
        <v>0</v>
      </c>
      <c r="I140" s="10">
        <f t="shared" si="10"/>
        <v>1</v>
      </c>
      <c r="J140" s="17">
        <f t="shared" si="11"/>
        <v>2250</v>
      </c>
      <c r="K140" s="16"/>
      <c r="L140" s="17">
        <f t="shared" si="12"/>
        <v>0</v>
      </c>
    </row>
    <row r="141" spans="1:16" x14ac:dyDescent="0.25">
      <c r="A141" s="9" t="s">
        <v>30</v>
      </c>
      <c r="B141" s="29" t="s">
        <v>214</v>
      </c>
      <c r="C141" s="9">
        <v>277</v>
      </c>
      <c r="D141" s="9">
        <v>34</v>
      </c>
      <c r="E141" s="9">
        <v>76.528999999999996</v>
      </c>
      <c r="F141" s="9" t="s">
        <v>31</v>
      </c>
      <c r="G141" s="9">
        <f>E141</f>
        <v>76.528999999999996</v>
      </c>
      <c r="H141" s="9">
        <f t="shared" si="9"/>
        <v>0</v>
      </c>
      <c r="I141" s="10">
        <f t="shared" si="10"/>
        <v>1</v>
      </c>
      <c r="J141" s="17">
        <f t="shared" si="11"/>
        <v>2601.9859999999999</v>
      </c>
      <c r="K141" s="16"/>
      <c r="L141" s="17">
        <f t="shared" si="12"/>
        <v>0</v>
      </c>
    </row>
    <row r="142" spans="1:16" x14ac:dyDescent="0.25">
      <c r="A142" s="9" t="s">
        <v>30</v>
      </c>
      <c r="B142" s="29" t="s">
        <v>215</v>
      </c>
      <c r="C142" s="9">
        <v>278</v>
      </c>
      <c r="D142" s="9">
        <v>77</v>
      </c>
      <c r="E142" s="9">
        <v>29.302600000000002</v>
      </c>
      <c r="F142" s="9" t="s">
        <v>31</v>
      </c>
      <c r="G142" s="9">
        <v>29.3</v>
      </c>
      <c r="H142" s="9">
        <f t="shared" si="9"/>
        <v>2.6000000000010459E-3</v>
      </c>
      <c r="I142" s="10">
        <f t="shared" si="10"/>
        <v>0.99991127067222696</v>
      </c>
      <c r="J142" s="17">
        <f t="shared" si="11"/>
        <v>2256.1</v>
      </c>
      <c r="K142" s="16"/>
      <c r="L142" s="17">
        <f t="shared" si="12"/>
        <v>0</v>
      </c>
    </row>
    <row r="143" spans="1:16" x14ac:dyDescent="0.25">
      <c r="A143" s="9" t="s">
        <v>30</v>
      </c>
      <c r="B143" s="29" t="s">
        <v>216</v>
      </c>
      <c r="C143" s="9">
        <v>279</v>
      </c>
      <c r="D143" s="9">
        <v>23</v>
      </c>
      <c r="E143" s="9">
        <v>66</v>
      </c>
      <c r="F143" s="9" t="s">
        <v>23</v>
      </c>
      <c r="G143" s="9">
        <f>E143</f>
        <v>66</v>
      </c>
      <c r="H143" s="9">
        <f t="shared" si="9"/>
        <v>0</v>
      </c>
      <c r="I143" s="10">
        <f t="shared" si="10"/>
        <v>1</v>
      </c>
      <c r="J143" s="17">
        <f t="shared" si="11"/>
        <v>1518</v>
      </c>
      <c r="K143" s="16"/>
      <c r="L143" s="17">
        <f t="shared" si="12"/>
        <v>0</v>
      </c>
    </row>
    <row r="144" spans="1:16" x14ac:dyDescent="0.25">
      <c r="A144" s="9" t="s">
        <v>30</v>
      </c>
      <c r="B144" s="29" t="s">
        <v>217</v>
      </c>
      <c r="C144" s="9">
        <v>280</v>
      </c>
      <c r="D144" s="9">
        <v>151</v>
      </c>
      <c r="E144" s="9">
        <v>17.375499999999999</v>
      </c>
      <c r="F144" s="9" t="s">
        <v>31</v>
      </c>
      <c r="G144" s="9">
        <f>E144</f>
        <v>17.375499999999999</v>
      </c>
      <c r="H144" s="9">
        <f t="shared" si="9"/>
        <v>0</v>
      </c>
      <c r="I144" s="10">
        <f t="shared" si="10"/>
        <v>1</v>
      </c>
      <c r="J144" s="17">
        <f t="shared" si="11"/>
        <v>2623.7004999999999</v>
      </c>
      <c r="K144" s="16"/>
      <c r="L144" s="17">
        <f t="shared" si="12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0</v>
      </c>
      <c r="H145" s="9">
        <f t="shared" si="9"/>
        <v>1</v>
      </c>
      <c r="I145" s="10">
        <f t="shared" si="10"/>
        <v>0</v>
      </c>
      <c r="J145" s="17">
        <f t="shared" si="11"/>
        <v>0</v>
      </c>
      <c r="K145" s="16"/>
      <c r="L145" s="17">
        <f t="shared" si="12"/>
        <v>0</v>
      </c>
    </row>
    <row r="146" spans="1:12" x14ac:dyDescent="0.25">
      <c r="A146" s="9" t="s">
        <v>36</v>
      </c>
      <c r="B146" s="29" t="s">
        <v>235</v>
      </c>
      <c r="C146" s="9">
        <v>316</v>
      </c>
      <c r="D146" s="9">
        <v>4000</v>
      </c>
      <c r="E146" s="9">
        <v>1</v>
      </c>
      <c r="F146" s="9" t="s">
        <v>12</v>
      </c>
      <c r="G146" s="9">
        <v>0</v>
      </c>
      <c r="H146" s="9">
        <f t="shared" si="9"/>
        <v>1</v>
      </c>
      <c r="I146" s="10">
        <f t="shared" si="10"/>
        <v>0</v>
      </c>
      <c r="J146" s="17">
        <f t="shared" si="11"/>
        <v>0</v>
      </c>
      <c r="K146" s="16"/>
      <c r="L146" s="17">
        <f t="shared" si="12"/>
        <v>0</v>
      </c>
    </row>
    <row r="147" spans="1:12" x14ac:dyDescent="0.25">
      <c r="A147" s="9" t="s">
        <v>24</v>
      </c>
      <c r="B147" s="29" t="s">
        <v>224</v>
      </c>
      <c r="C147" s="9">
        <v>401</v>
      </c>
      <c r="D147" s="9">
        <v>1000</v>
      </c>
      <c r="E147" s="9">
        <v>1</v>
      </c>
      <c r="F147" s="9" t="s">
        <v>12</v>
      </c>
      <c r="G147" s="9">
        <f>E147</f>
        <v>1</v>
      </c>
      <c r="H147" s="9">
        <f t="shared" si="9"/>
        <v>0</v>
      </c>
      <c r="I147" s="10">
        <f t="shared" si="10"/>
        <v>1</v>
      </c>
      <c r="J147" s="17">
        <f t="shared" si="11"/>
        <v>1000</v>
      </c>
      <c r="K147" s="16"/>
      <c r="L147" s="17">
        <f t="shared" si="12"/>
        <v>0</v>
      </c>
    </row>
    <row r="148" spans="1:12" x14ac:dyDescent="0.25">
      <c r="A148" s="9" t="s">
        <v>24</v>
      </c>
      <c r="B148" s="29" t="s">
        <v>225</v>
      </c>
      <c r="C148" s="9">
        <v>402</v>
      </c>
      <c r="D148" s="9">
        <v>2000</v>
      </c>
      <c r="E148" s="9">
        <v>1</v>
      </c>
      <c r="F148" s="9" t="s">
        <v>12</v>
      </c>
      <c r="G148" s="9">
        <f>E148</f>
        <v>1</v>
      </c>
      <c r="H148" s="9">
        <f t="shared" si="9"/>
        <v>0</v>
      </c>
      <c r="I148" s="10">
        <f t="shared" si="10"/>
        <v>1</v>
      </c>
      <c r="J148" s="17">
        <f t="shared" si="11"/>
        <v>2000</v>
      </c>
      <c r="K148" s="16"/>
      <c r="L148" s="17">
        <f t="shared" si="12"/>
        <v>0</v>
      </c>
    </row>
    <row r="149" spans="1:12" x14ac:dyDescent="0.25">
      <c r="A149" s="9" t="s">
        <v>24</v>
      </c>
      <c r="B149" s="29" t="s">
        <v>226</v>
      </c>
      <c r="C149" s="9">
        <v>403</v>
      </c>
      <c r="D149" s="9">
        <v>2000</v>
      </c>
      <c r="E149" s="9">
        <v>1</v>
      </c>
      <c r="F149" s="9" t="s">
        <v>12</v>
      </c>
      <c r="G149" s="9">
        <v>0</v>
      </c>
      <c r="H149" s="9">
        <f t="shared" si="9"/>
        <v>1</v>
      </c>
      <c r="I149" s="10">
        <f t="shared" si="10"/>
        <v>0</v>
      </c>
      <c r="J149" s="17">
        <f t="shared" si="11"/>
        <v>0</v>
      </c>
      <c r="K149" s="16"/>
      <c r="L149" s="17">
        <f t="shared" si="12"/>
        <v>0</v>
      </c>
    </row>
    <row r="150" spans="1:12" x14ac:dyDescent="0.25">
      <c r="A150" s="9" t="s">
        <v>24</v>
      </c>
      <c r="B150" s="29" t="s">
        <v>227</v>
      </c>
      <c r="C150" s="9">
        <v>404</v>
      </c>
      <c r="D150" s="9">
        <v>1000</v>
      </c>
      <c r="E150" s="9">
        <v>1</v>
      </c>
      <c r="F150" s="9" t="s">
        <v>12</v>
      </c>
      <c r="G150" s="9">
        <v>0</v>
      </c>
      <c r="H150" s="9">
        <f t="shared" si="9"/>
        <v>1</v>
      </c>
      <c r="I150" s="10">
        <f t="shared" si="10"/>
        <v>0</v>
      </c>
      <c r="J150" s="17">
        <f t="shared" si="11"/>
        <v>0</v>
      </c>
      <c r="K150" s="16"/>
      <c r="L150" s="17">
        <f t="shared" si="12"/>
        <v>0</v>
      </c>
    </row>
    <row r="151" spans="1:12" x14ac:dyDescent="0.25">
      <c r="A151" s="9" t="s">
        <v>24</v>
      </c>
      <c r="B151" s="29" t="s">
        <v>228</v>
      </c>
      <c r="C151" s="9">
        <v>405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9"/>
        <v>0</v>
      </c>
      <c r="I151" s="10">
        <f t="shared" si="10"/>
        <v>1</v>
      </c>
      <c r="J151" s="17">
        <f t="shared" si="11"/>
        <v>3000</v>
      </c>
      <c r="K151" s="16"/>
      <c r="L151" s="17">
        <f t="shared" si="12"/>
        <v>0</v>
      </c>
    </row>
    <row r="152" spans="1:12" x14ac:dyDescent="0.25">
      <c r="A152" s="9" t="s">
        <v>18</v>
      </c>
      <c r="B152" s="29" t="s">
        <v>256</v>
      </c>
      <c r="C152" s="9">
        <v>413</v>
      </c>
      <c r="D152" s="9">
        <v>2500</v>
      </c>
      <c r="E152" s="9">
        <v>1</v>
      </c>
      <c r="F152" s="9" t="s">
        <v>12</v>
      </c>
      <c r="G152" s="9">
        <v>0</v>
      </c>
      <c r="H152" s="9">
        <f t="shared" si="9"/>
        <v>1</v>
      </c>
      <c r="I152" s="10">
        <f t="shared" si="10"/>
        <v>0</v>
      </c>
      <c r="J152" s="17">
        <f t="shared" si="11"/>
        <v>0</v>
      </c>
      <c r="K152" s="16"/>
      <c r="L152" s="17">
        <f t="shared" si="12"/>
        <v>0</v>
      </c>
    </row>
    <row r="153" spans="1:12" x14ac:dyDescent="0.25">
      <c r="A153" s="9" t="s">
        <v>18</v>
      </c>
      <c r="B153" s="29" t="s">
        <v>257</v>
      </c>
      <c r="C153" s="9">
        <v>414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9"/>
        <v>0</v>
      </c>
      <c r="I153" s="10">
        <f t="shared" si="10"/>
        <v>1</v>
      </c>
      <c r="J153" s="17">
        <f t="shared" si="11"/>
        <v>2500</v>
      </c>
      <c r="K153" s="16"/>
      <c r="L153" s="17">
        <f t="shared" si="12"/>
        <v>0</v>
      </c>
    </row>
    <row r="154" spans="1:12" x14ac:dyDescent="0.25">
      <c r="A154" s="9" t="s">
        <v>21</v>
      </c>
      <c r="B154" s="29" t="s">
        <v>258</v>
      </c>
      <c r="C154" s="9">
        <v>415</v>
      </c>
      <c r="D154" s="9">
        <v>48.438000000000002</v>
      </c>
      <c r="E154" s="9">
        <v>89.525999999999996</v>
      </c>
      <c r="F154" s="9" t="s">
        <v>10</v>
      </c>
      <c r="G154" s="9">
        <f>E154</f>
        <v>89.525999999999996</v>
      </c>
      <c r="H154" s="9">
        <f t="shared" si="9"/>
        <v>0</v>
      </c>
      <c r="I154" s="10">
        <f t="shared" si="10"/>
        <v>1</v>
      </c>
      <c r="J154" s="17">
        <f t="shared" si="11"/>
        <v>4336.4603880000004</v>
      </c>
      <c r="K154" s="16"/>
      <c r="L154" s="17">
        <f t="shared" si="12"/>
        <v>0</v>
      </c>
    </row>
    <row r="155" spans="1:12" x14ac:dyDescent="0.25">
      <c r="A155" s="9" t="s">
        <v>21</v>
      </c>
      <c r="B155" s="29" t="s">
        <v>259</v>
      </c>
      <c r="C155" s="9">
        <v>416</v>
      </c>
      <c r="D155" s="9">
        <v>16.149999999999999</v>
      </c>
      <c r="E155" s="9">
        <v>89.525999999999996</v>
      </c>
      <c r="F155" s="9" t="s">
        <v>10</v>
      </c>
      <c r="G155" s="9">
        <f>E155</f>
        <v>89.525999999999996</v>
      </c>
      <c r="H155" s="9">
        <f t="shared" si="9"/>
        <v>0</v>
      </c>
      <c r="I155" s="10">
        <f t="shared" si="10"/>
        <v>1</v>
      </c>
      <c r="J155" s="17">
        <f t="shared" si="11"/>
        <v>1445.8448999999998</v>
      </c>
      <c r="K155" s="16"/>
      <c r="L155" s="17">
        <f t="shared" si="12"/>
        <v>0</v>
      </c>
    </row>
    <row r="156" spans="1:12" x14ac:dyDescent="0.25">
      <c r="A156" s="9" t="s">
        <v>21</v>
      </c>
      <c r="B156" s="29" t="s">
        <v>260</v>
      </c>
      <c r="C156" s="9">
        <v>417</v>
      </c>
      <c r="D156" s="9">
        <v>26.91</v>
      </c>
      <c r="E156" s="9">
        <v>89.525999999999996</v>
      </c>
      <c r="F156" s="9" t="s">
        <v>10</v>
      </c>
      <c r="G156" s="9">
        <v>0</v>
      </c>
      <c r="H156" s="9">
        <f t="shared" si="9"/>
        <v>89.525999999999996</v>
      </c>
      <c r="I156" s="10">
        <f t="shared" si="10"/>
        <v>0</v>
      </c>
      <c r="J156" s="17">
        <f t="shared" si="11"/>
        <v>0</v>
      </c>
      <c r="K156" s="16"/>
      <c r="L156" s="17">
        <f t="shared" si="12"/>
        <v>0</v>
      </c>
    </row>
    <row r="157" spans="1:12" x14ac:dyDescent="0.25">
      <c r="A157" s="9" t="s">
        <v>21</v>
      </c>
      <c r="B157" s="29" t="s">
        <v>261</v>
      </c>
      <c r="C157" s="9">
        <v>418</v>
      </c>
      <c r="D157" s="9">
        <v>16.149999999999999</v>
      </c>
      <c r="E157" s="9">
        <v>14.102</v>
      </c>
      <c r="F157" s="9" t="s">
        <v>10</v>
      </c>
      <c r="G157" s="9">
        <f>E157</f>
        <v>14.102</v>
      </c>
      <c r="H157" s="9">
        <f t="shared" si="9"/>
        <v>0</v>
      </c>
      <c r="I157" s="10">
        <f t="shared" si="10"/>
        <v>1</v>
      </c>
      <c r="J157" s="17">
        <f t="shared" si="11"/>
        <v>227.7473</v>
      </c>
      <c r="K157" s="16"/>
      <c r="L157" s="17">
        <f t="shared" si="12"/>
        <v>0</v>
      </c>
    </row>
    <row r="158" spans="1:12" x14ac:dyDescent="0.25">
      <c r="A158" s="9" t="s">
        <v>21</v>
      </c>
      <c r="B158" s="29" t="s">
        <v>262</v>
      </c>
      <c r="C158" s="9">
        <v>419</v>
      </c>
      <c r="D158" s="9">
        <v>32.292000000000002</v>
      </c>
      <c r="E158" s="9">
        <v>14.102</v>
      </c>
      <c r="F158" s="9" t="s">
        <v>10</v>
      </c>
      <c r="G158" s="9">
        <v>0</v>
      </c>
      <c r="H158" s="9">
        <f t="shared" si="9"/>
        <v>14.102</v>
      </c>
      <c r="I158" s="10">
        <f t="shared" si="10"/>
        <v>0</v>
      </c>
      <c r="J158" s="17">
        <f t="shared" si="11"/>
        <v>0</v>
      </c>
      <c r="K158" s="16"/>
      <c r="L158" s="17">
        <f t="shared" si="12"/>
        <v>0</v>
      </c>
    </row>
    <row r="159" spans="1:12" x14ac:dyDescent="0.25">
      <c r="A159" s="9" t="s">
        <v>29</v>
      </c>
      <c r="B159" s="29" t="s">
        <v>344</v>
      </c>
      <c r="C159" s="9">
        <v>493</v>
      </c>
      <c r="D159" s="9">
        <v>225</v>
      </c>
      <c r="E159" s="9">
        <v>4.6239999999999997</v>
      </c>
      <c r="F159" s="9" t="s">
        <v>14</v>
      </c>
      <c r="G159" s="9">
        <v>4.62</v>
      </c>
      <c r="H159" s="9">
        <f t="shared" si="9"/>
        <v>3.9999999999995595E-3</v>
      </c>
      <c r="I159" s="10">
        <f t="shared" si="10"/>
        <v>0.99913494809688586</v>
      </c>
      <c r="J159" s="17">
        <f t="shared" si="11"/>
        <v>1039.5</v>
      </c>
      <c r="K159" s="16"/>
      <c r="L159" s="17">
        <f t="shared" si="12"/>
        <v>0</v>
      </c>
    </row>
    <row r="160" spans="1:12" x14ac:dyDescent="0.25">
      <c r="A160" s="9" t="s">
        <v>29</v>
      </c>
      <c r="B160" s="29" t="s">
        <v>345</v>
      </c>
      <c r="C160" s="9">
        <v>494</v>
      </c>
      <c r="D160" s="9">
        <v>2000</v>
      </c>
      <c r="E160" s="9">
        <v>1.6</v>
      </c>
      <c r="F160" s="9" t="s">
        <v>14</v>
      </c>
      <c r="G160" s="9">
        <v>1.6</v>
      </c>
      <c r="H160" s="9">
        <f t="shared" si="9"/>
        <v>0</v>
      </c>
      <c r="I160" s="10">
        <f t="shared" si="10"/>
        <v>1</v>
      </c>
      <c r="J160" s="17">
        <f t="shared" si="11"/>
        <v>3200</v>
      </c>
      <c r="K160" s="16"/>
      <c r="L160" s="17">
        <f t="shared" si="12"/>
        <v>0</v>
      </c>
    </row>
    <row r="161" spans="1:12" x14ac:dyDescent="0.25">
      <c r="A161" s="9" t="s">
        <v>29</v>
      </c>
      <c r="B161" s="29" t="s">
        <v>346</v>
      </c>
      <c r="C161" s="9">
        <v>495</v>
      </c>
      <c r="D161" s="9">
        <v>50</v>
      </c>
      <c r="E161" s="9">
        <v>5</v>
      </c>
      <c r="F161" s="9" t="s">
        <v>13</v>
      </c>
      <c r="G161" s="9">
        <v>5</v>
      </c>
      <c r="H161" s="9">
        <f t="shared" si="9"/>
        <v>0</v>
      </c>
      <c r="I161" s="10">
        <f t="shared" si="10"/>
        <v>1</v>
      </c>
      <c r="J161" s="17">
        <f t="shared" si="11"/>
        <v>250</v>
      </c>
      <c r="K161" s="16"/>
      <c r="L161" s="17">
        <f t="shared" si="12"/>
        <v>0</v>
      </c>
    </row>
    <row r="162" spans="1:12" x14ac:dyDescent="0.25">
      <c r="A162" s="9" t="s">
        <v>66</v>
      </c>
      <c r="B162" s="29" t="s">
        <v>360</v>
      </c>
      <c r="C162" s="9">
        <v>496</v>
      </c>
      <c r="D162" s="9">
        <v>322.92</v>
      </c>
      <c r="E162" s="9">
        <v>45.091000000000001</v>
      </c>
      <c r="F162" s="9" t="s">
        <v>10</v>
      </c>
      <c r="G162" s="9">
        <v>45.09</v>
      </c>
      <c r="H162" s="9">
        <f t="shared" si="9"/>
        <v>9.9999999999766942E-4</v>
      </c>
      <c r="I162" s="10">
        <f t="shared" si="10"/>
        <v>0.99997782262535762</v>
      </c>
      <c r="J162" s="17">
        <f t="shared" si="11"/>
        <v>14560.462800000001</v>
      </c>
      <c r="K162" s="16"/>
      <c r="L162" s="17">
        <f t="shared" si="12"/>
        <v>0</v>
      </c>
    </row>
    <row r="163" spans="1:12" x14ac:dyDescent="0.25">
      <c r="A163" s="9" t="s">
        <v>66</v>
      </c>
      <c r="B163" s="29" t="s">
        <v>361</v>
      </c>
      <c r="C163" s="9">
        <v>497</v>
      </c>
      <c r="D163" s="9">
        <v>322.92</v>
      </c>
      <c r="E163" s="9">
        <v>3.1779999999999999</v>
      </c>
      <c r="F163" s="9" t="s">
        <v>10</v>
      </c>
      <c r="G163" s="9">
        <v>3.18</v>
      </c>
      <c r="H163" s="9">
        <f t="shared" si="9"/>
        <v>-2.0000000000002238E-3</v>
      </c>
      <c r="I163" s="10">
        <f t="shared" si="10"/>
        <v>1.0006293266205162</v>
      </c>
      <c r="J163" s="17">
        <f t="shared" si="11"/>
        <v>1026.8856000000001</v>
      </c>
      <c r="K163" s="16"/>
      <c r="L163" s="17">
        <f t="shared" si="12"/>
        <v>0</v>
      </c>
    </row>
    <row r="164" spans="1:12" x14ac:dyDescent="0.25">
      <c r="A164" s="9" t="s">
        <v>66</v>
      </c>
      <c r="B164" s="29" t="s">
        <v>362</v>
      </c>
      <c r="C164" s="9">
        <v>498</v>
      </c>
      <c r="D164" s="9">
        <v>322.92</v>
      </c>
      <c r="E164" s="9">
        <v>16.5</v>
      </c>
      <c r="F164" s="9" t="s">
        <v>10</v>
      </c>
      <c r="G164" s="9">
        <v>16.5</v>
      </c>
      <c r="H164" s="9">
        <f t="shared" si="9"/>
        <v>0</v>
      </c>
      <c r="I164" s="10">
        <f t="shared" si="10"/>
        <v>1</v>
      </c>
      <c r="J164" s="17">
        <f t="shared" si="11"/>
        <v>5328.18</v>
      </c>
      <c r="K164" s="16"/>
      <c r="L164" s="17">
        <f t="shared" si="12"/>
        <v>0</v>
      </c>
    </row>
    <row r="165" spans="1:12" x14ac:dyDescent="0.25">
      <c r="A165" s="9" t="s">
        <v>17</v>
      </c>
      <c r="B165" s="29" t="s">
        <v>363</v>
      </c>
      <c r="C165" s="9">
        <v>499</v>
      </c>
      <c r="D165" s="9">
        <v>139.93199999999999</v>
      </c>
      <c r="E165" s="9">
        <v>22.638000000000002</v>
      </c>
      <c r="F165" s="9" t="s">
        <v>10</v>
      </c>
      <c r="G165" s="9">
        <v>22.64</v>
      </c>
      <c r="H165" s="9">
        <f t="shared" si="9"/>
        <v>-1.9999999999988916E-3</v>
      </c>
      <c r="I165" s="10">
        <f t="shared" si="10"/>
        <v>1.0000883470271225</v>
      </c>
      <c r="J165" s="17">
        <f t="shared" si="11"/>
        <v>3168.0604799999996</v>
      </c>
      <c r="K165" s="16"/>
      <c r="L165" s="17">
        <f t="shared" si="12"/>
        <v>0</v>
      </c>
    </row>
    <row r="166" spans="1:12" x14ac:dyDescent="0.25">
      <c r="A166" s="9" t="s">
        <v>50</v>
      </c>
      <c r="B166" s="29" t="s">
        <v>364</v>
      </c>
      <c r="C166" s="9">
        <v>500</v>
      </c>
      <c r="D166" s="9">
        <v>139.93199999999999</v>
      </c>
      <c r="E166" s="9">
        <v>65.546000000000006</v>
      </c>
      <c r="F166" s="9" t="s">
        <v>10</v>
      </c>
      <c r="G166" s="9">
        <v>0</v>
      </c>
      <c r="H166" s="9">
        <f t="shared" si="9"/>
        <v>65.546000000000006</v>
      </c>
      <c r="I166" s="10">
        <f t="shared" si="10"/>
        <v>0</v>
      </c>
      <c r="J166" s="17">
        <f t="shared" si="11"/>
        <v>0</v>
      </c>
      <c r="K166" s="16"/>
      <c r="L166" s="17">
        <f t="shared" si="12"/>
        <v>0</v>
      </c>
    </row>
    <row r="167" spans="1:12" x14ac:dyDescent="0.25">
      <c r="A167" s="9" t="s">
        <v>17</v>
      </c>
      <c r="B167" s="29" t="s">
        <v>364</v>
      </c>
      <c r="C167" s="9">
        <v>500</v>
      </c>
      <c r="D167" s="9">
        <v>139.93199999999999</v>
      </c>
      <c r="E167" s="9">
        <v>65.546000000000006</v>
      </c>
      <c r="F167" s="9" t="s">
        <v>10</v>
      </c>
      <c r="G167" s="9">
        <v>65.55</v>
      </c>
      <c r="H167" s="9">
        <f t="shared" si="9"/>
        <v>-3.9999999999906777E-3</v>
      </c>
      <c r="I167" s="10">
        <f t="shared" si="10"/>
        <v>1.0000610258444449</v>
      </c>
      <c r="J167" s="17">
        <f t="shared" si="11"/>
        <v>9172.5425999999989</v>
      </c>
      <c r="K167" s="16"/>
      <c r="L167" s="17">
        <f t="shared" si="12"/>
        <v>0</v>
      </c>
    </row>
    <row r="168" spans="1:12" x14ac:dyDescent="0.25">
      <c r="A168" s="9" t="s">
        <v>50</v>
      </c>
      <c r="B168" s="29" t="s">
        <v>365</v>
      </c>
      <c r="C168" s="9">
        <v>501</v>
      </c>
      <c r="D168" s="9">
        <v>193.75200000000001</v>
      </c>
      <c r="E168" s="9">
        <v>58.86</v>
      </c>
      <c r="F168" s="9" t="s">
        <v>10</v>
      </c>
      <c r="G168" s="9">
        <v>0</v>
      </c>
      <c r="H168" s="9">
        <f t="shared" si="9"/>
        <v>58.86</v>
      </c>
      <c r="I168" s="10">
        <f t="shared" si="10"/>
        <v>0</v>
      </c>
      <c r="J168" s="17">
        <f t="shared" si="11"/>
        <v>0</v>
      </c>
      <c r="K168" s="16"/>
      <c r="L168" s="17">
        <f t="shared" si="12"/>
        <v>0</v>
      </c>
    </row>
    <row r="169" spans="1:12" x14ac:dyDescent="0.25">
      <c r="A169" s="9" t="s">
        <v>17</v>
      </c>
      <c r="B169" s="29" t="s">
        <v>365</v>
      </c>
      <c r="C169" s="9">
        <v>501</v>
      </c>
      <c r="D169" s="9">
        <v>193.75200000000001</v>
      </c>
      <c r="E169" s="9">
        <v>69.843000000000004</v>
      </c>
      <c r="F169" s="9" t="s">
        <v>10</v>
      </c>
      <c r="G169" s="9">
        <v>69.84</v>
      </c>
      <c r="H169" s="9">
        <f t="shared" si="9"/>
        <v>3.0000000000001137E-3</v>
      </c>
      <c r="I169" s="10">
        <f t="shared" si="10"/>
        <v>0.99995704651862038</v>
      </c>
      <c r="J169" s="17">
        <f t="shared" si="11"/>
        <v>13531.639680000002</v>
      </c>
      <c r="K169" s="16"/>
      <c r="L169" s="17">
        <f t="shared" si="12"/>
        <v>0</v>
      </c>
    </row>
    <row r="170" spans="1:12" x14ac:dyDescent="0.25">
      <c r="A170" s="9" t="s">
        <v>50</v>
      </c>
      <c r="B170" s="29" t="s">
        <v>366</v>
      </c>
      <c r="C170" s="9">
        <v>502</v>
      </c>
      <c r="D170" s="9">
        <v>193.75200000000001</v>
      </c>
      <c r="E170" s="9">
        <v>31.943999999999999</v>
      </c>
      <c r="F170" s="9" t="s">
        <v>10</v>
      </c>
      <c r="G170" s="9">
        <v>31.94</v>
      </c>
      <c r="H170" s="9">
        <f t="shared" si="9"/>
        <v>3.9999999999977831E-3</v>
      </c>
      <c r="I170" s="10">
        <f t="shared" si="10"/>
        <v>0.99987478086651649</v>
      </c>
      <c r="J170" s="17">
        <f t="shared" si="11"/>
        <v>6188.4388800000006</v>
      </c>
      <c r="K170" s="16"/>
      <c r="L170" s="17">
        <f t="shared" si="12"/>
        <v>0</v>
      </c>
    </row>
    <row r="171" spans="1:12" x14ac:dyDescent="0.25">
      <c r="A171" s="9" t="s">
        <v>9</v>
      </c>
      <c r="B171" s="29" t="s">
        <v>347</v>
      </c>
      <c r="C171" s="9">
        <v>510</v>
      </c>
      <c r="D171" s="9">
        <v>7500</v>
      </c>
      <c r="E171" s="9">
        <v>0.365313</v>
      </c>
      <c r="F171" s="9" t="s">
        <v>16</v>
      </c>
      <c r="G171" s="9">
        <v>0.37</v>
      </c>
      <c r="H171" s="9">
        <f t="shared" si="9"/>
        <v>-4.6869999999999967E-3</v>
      </c>
      <c r="I171" s="10">
        <f t="shared" si="10"/>
        <v>1.0128300936457231</v>
      </c>
      <c r="J171" s="17">
        <f t="shared" si="11"/>
        <v>2775</v>
      </c>
      <c r="K171" s="16"/>
      <c r="L171" s="17">
        <f t="shared" si="12"/>
        <v>0</v>
      </c>
    </row>
    <row r="172" spans="1:12" x14ac:dyDescent="0.25">
      <c r="A172" s="9" t="s">
        <v>9</v>
      </c>
      <c r="B172" s="29" t="s">
        <v>348</v>
      </c>
      <c r="C172" s="9">
        <v>511</v>
      </c>
      <c r="D172" s="9">
        <v>7500</v>
      </c>
      <c r="E172" s="9">
        <v>0.25218299999999999</v>
      </c>
      <c r="F172" s="9" t="s">
        <v>16</v>
      </c>
      <c r="G172" s="9">
        <v>0.25</v>
      </c>
      <c r="H172" s="9">
        <f t="shared" si="9"/>
        <v>2.1829999999999905E-3</v>
      </c>
      <c r="I172" s="10">
        <f t="shared" si="10"/>
        <v>0.99134358779140552</v>
      </c>
      <c r="J172" s="17">
        <f t="shared" si="11"/>
        <v>1875</v>
      </c>
      <c r="K172" s="16"/>
      <c r="L172" s="17">
        <f t="shared" si="12"/>
        <v>0</v>
      </c>
    </row>
    <row r="173" spans="1:12" x14ac:dyDescent="0.25">
      <c r="A173" s="9" t="s">
        <v>17</v>
      </c>
      <c r="B173" s="29" t="s">
        <v>367</v>
      </c>
      <c r="C173" s="9">
        <v>546</v>
      </c>
      <c r="D173" s="9">
        <v>10.76</v>
      </c>
      <c r="E173" s="9">
        <v>53.899000000000001</v>
      </c>
      <c r="F173" s="9" t="s">
        <v>10</v>
      </c>
      <c r="G173" s="9">
        <v>53.9</v>
      </c>
      <c r="H173" s="9">
        <f t="shared" si="9"/>
        <v>-9.9999999999766942E-4</v>
      </c>
      <c r="I173" s="10">
        <f t="shared" si="10"/>
        <v>1.0000185532199113</v>
      </c>
      <c r="J173" s="17">
        <f t="shared" si="11"/>
        <v>579.96399999999994</v>
      </c>
      <c r="K173" s="16"/>
      <c r="L173" s="17">
        <f t="shared" si="12"/>
        <v>0</v>
      </c>
    </row>
    <row r="174" spans="1:12" x14ac:dyDescent="0.25">
      <c r="A174" s="9" t="s">
        <v>333</v>
      </c>
      <c r="B174" s="29" t="s">
        <v>340</v>
      </c>
      <c r="C174" s="9">
        <v>442</v>
      </c>
      <c r="D174" s="9">
        <v>232.339</v>
      </c>
      <c r="E174" s="9">
        <v>19.038</v>
      </c>
      <c r="F174" s="9" t="s">
        <v>10</v>
      </c>
      <c r="G174" s="9">
        <f>E174*95%</f>
        <v>18.086099999999998</v>
      </c>
      <c r="H174" s="9">
        <f t="shared" ref="H174" si="20">E174-G174</f>
        <v>0.95190000000000197</v>
      </c>
      <c r="I174" s="10">
        <f t="shared" ref="I174" si="21">G174/E174</f>
        <v>0.94999999999999984</v>
      </c>
      <c r="J174" s="17">
        <f t="shared" si="11"/>
        <v>4202.1063878999994</v>
      </c>
      <c r="K174" s="16"/>
      <c r="L174" s="17">
        <f t="shared" si="12"/>
        <v>0</v>
      </c>
    </row>
    <row r="175" spans="1:12" x14ac:dyDescent="0.25">
      <c r="A175" s="9" t="s">
        <v>333</v>
      </c>
      <c r="B175" s="29" t="s">
        <v>339</v>
      </c>
      <c r="C175" s="9">
        <v>436</v>
      </c>
      <c r="D175" s="9">
        <v>1134.5930000000001</v>
      </c>
      <c r="E175" s="9">
        <v>3.7170000000000001</v>
      </c>
      <c r="F175" s="9" t="s">
        <v>10</v>
      </c>
      <c r="G175" s="9">
        <f>E175*90%</f>
        <v>3.3452999999999999</v>
      </c>
      <c r="H175" s="9">
        <f>E175-G175</f>
        <v>0.37170000000000014</v>
      </c>
      <c r="I175" s="10">
        <f>G175/E175</f>
        <v>0.89999999999999991</v>
      </c>
      <c r="J175" s="17">
        <f>D175*G175</f>
        <v>3795.5539629</v>
      </c>
      <c r="K175" s="16"/>
      <c r="L175" s="17">
        <f>D175*E175*K175</f>
        <v>0</v>
      </c>
    </row>
    <row r="176" spans="1:12" ht="15.75" x14ac:dyDescent="0.25">
      <c r="J176" s="21">
        <f>SUM(J4:J175)</f>
        <v>931461.24186160008</v>
      </c>
      <c r="L176" s="21">
        <f>SUM(L4:L175)</f>
        <v>4442.4999999999991</v>
      </c>
    </row>
  </sheetData>
  <autoFilter ref="A3:O176" xr:uid="{00000000-0009-0000-0000-0000BD000000}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5</v>
      </c>
      <c r="D9" s="3">
        <v>22</v>
      </c>
      <c r="E9" s="3">
        <v>1.95</v>
      </c>
      <c r="F9" s="3" t="s">
        <v>10</v>
      </c>
      <c r="G9" s="3">
        <v>1.95</v>
      </c>
      <c r="H9" s="3">
        <v>0</v>
      </c>
      <c r="I9" s="3">
        <v>100</v>
      </c>
      <c r="J9">
        <f t="shared" si="0"/>
        <v>42.9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8</v>
      </c>
      <c r="D10" s="3">
        <v>141.12</v>
      </c>
      <c r="E10" s="3">
        <v>18.16</v>
      </c>
      <c r="F10" s="3" t="s">
        <v>14</v>
      </c>
      <c r="G10" s="3">
        <v>18.16</v>
      </c>
      <c r="H10" s="3">
        <v>0</v>
      </c>
      <c r="I10" s="3">
        <v>100</v>
      </c>
      <c r="J10">
        <f t="shared" si="0"/>
        <v>2562.7392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90</v>
      </c>
      <c r="C11" s="3">
        <v>8</v>
      </c>
      <c r="D11" s="3">
        <v>141.12</v>
      </c>
      <c r="E11" s="3">
        <v>75.319999999999993</v>
      </c>
      <c r="F11" s="3" t="s">
        <v>14</v>
      </c>
      <c r="G11" s="3">
        <v>75.319999999999993</v>
      </c>
      <c r="H11" s="3">
        <v>0</v>
      </c>
      <c r="I11" s="3">
        <v>100</v>
      </c>
      <c r="J11">
        <f t="shared" si="0"/>
        <v>10629.1584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11</v>
      </c>
      <c r="D12" s="3">
        <v>211.68</v>
      </c>
      <c r="E12" s="3">
        <v>5.36</v>
      </c>
      <c r="F12" s="3" t="s">
        <v>14</v>
      </c>
      <c r="G12" s="3">
        <v>5.36</v>
      </c>
      <c r="H12" s="3">
        <v>0</v>
      </c>
      <c r="I12" s="3">
        <v>100</v>
      </c>
      <c r="J12">
        <f t="shared" si="0"/>
        <v>1134.6048000000001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30.73</v>
      </c>
      <c r="F13" s="3" t="s">
        <v>14</v>
      </c>
      <c r="G13" s="3">
        <v>30.73</v>
      </c>
      <c r="H13" s="3">
        <v>0</v>
      </c>
      <c r="I13" s="3">
        <v>100</v>
      </c>
      <c r="J13">
        <f t="shared" si="0"/>
        <v>4336.6176000000005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28.67</v>
      </c>
      <c r="F14" s="3" t="s">
        <v>10</v>
      </c>
      <c r="G14" s="3">
        <v>28.67</v>
      </c>
      <c r="H14" s="3">
        <v>0</v>
      </c>
      <c r="I14" s="3">
        <v>100</v>
      </c>
      <c r="J14">
        <f t="shared" si="0"/>
        <v>630.74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10.81</v>
      </c>
      <c r="F16" s="3" t="s">
        <v>14</v>
      </c>
      <c r="G16" s="3">
        <v>10.81</v>
      </c>
      <c r="H16" s="3">
        <v>0</v>
      </c>
      <c r="I16" s="3">
        <v>100</v>
      </c>
      <c r="J16">
        <f t="shared" si="0"/>
        <v>1525.5072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1.2</v>
      </c>
      <c r="F24" s="3" t="s">
        <v>16</v>
      </c>
      <c r="G24" s="3">
        <v>0</v>
      </c>
      <c r="H24" s="3">
        <v>1.2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</v>
      </c>
      <c r="H25" s="3">
        <v>0.18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79</v>
      </c>
      <c r="B27" s="3" t="s">
        <v>105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106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107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108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109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110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111</v>
      </c>
      <c r="C33" s="3">
        <v>47</v>
      </c>
      <c r="D33" s="3">
        <v>322.92</v>
      </c>
      <c r="E33" s="3">
        <v>9.2505000000000006</v>
      </c>
      <c r="F33" s="3" t="s">
        <v>10</v>
      </c>
      <c r="G33" s="3">
        <v>0</v>
      </c>
      <c r="H33" s="3">
        <v>9.25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0</v>
      </c>
      <c r="H37" s="3">
        <v>3.04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58</v>
      </c>
      <c r="D38" s="3">
        <v>225</v>
      </c>
      <c r="E38" s="3">
        <v>15.53</v>
      </c>
      <c r="F38" s="3" t="s">
        <v>14</v>
      </c>
      <c r="G38" s="3">
        <v>0</v>
      </c>
      <c r="H38" s="3">
        <v>15.53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0</v>
      </c>
      <c r="H39" s="3">
        <v>1.57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120</v>
      </c>
      <c r="C40" s="3">
        <v>69</v>
      </c>
      <c r="D40" s="3">
        <v>7500</v>
      </c>
      <c r="E40" s="3">
        <v>0.47</v>
      </c>
      <c r="F40" s="3" t="s">
        <v>16</v>
      </c>
      <c r="G40" s="3">
        <v>0</v>
      </c>
      <c r="H40" s="3">
        <v>0.47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121</v>
      </c>
      <c r="C41" s="3">
        <v>73</v>
      </c>
      <c r="D41" s="3">
        <v>7500</v>
      </c>
      <c r="E41" s="3">
        <v>0.88</v>
      </c>
      <c r="F41" s="3" t="s">
        <v>16</v>
      </c>
      <c r="G41" s="3">
        <v>0</v>
      </c>
      <c r="H41" s="3">
        <v>0.88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122</v>
      </c>
      <c r="C42" s="3">
        <v>77</v>
      </c>
      <c r="D42" s="3">
        <v>7500</v>
      </c>
      <c r="E42" s="3">
        <v>0.18</v>
      </c>
      <c r="F42" s="3" t="s">
        <v>16</v>
      </c>
      <c r="G42" s="3">
        <v>0</v>
      </c>
      <c r="H42" s="3">
        <v>0.18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123</v>
      </c>
      <c r="C43" s="3">
        <v>80</v>
      </c>
      <c r="D43" s="3">
        <v>10000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124</v>
      </c>
      <c r="C44" s="3">
        <v>84</v>
      </c>
      <c r="D44" s="3">
        <v>322.92</v>
      </c>
      <c r="E44" s="3">
        <v>39.24</v>
      </c>
      <c r="F44" s="3" t="s">
        <v>10</v>
      </c>
      <c r="G44" s="3">
        <v>0</v>
      </c>
      <c r="H44" s="3">
        <v>39.24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66</v>
      </c>
      <c r="B45" s="3" t="s">
        <v>125</v>
      </c>
      <c r="C45" s="3">
        <v>85</v>
      </c>
      <c r="D45" s="3">
        <v>322.92</v>
      </c>
      <c r="E45" s="3">
        <v>107.8</v>
      </c>
      <c r="F45" s="3" t="s">
        <v>10</v>
      </c>
      <c r="G45" s="3">
        <v>0</v>
      </c>
      <c r="H45" s="3">
        <v>107.8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66</v>
      </c>
      <c r="B46" s="3" t="s">
        <v>126</v>
      </c>
      <c r="C46" s="3">
        <v>86</v>
      </c>
      <c r="D46" s="3">
        <v>322.92</v>
      </c>
      <c r="E46" s="3">
        <v>12.27</v>
      </c>
      <c r="F46" s="3" t="s">
        <v>10</v>
      </c>
      <c r="G46" s="3">
        <v>0</v>
      </c>
      <c r="H46" s="3">
        <v>12.27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127</v>
      </c>
      <c r="C47" s="3">
        <v>87</v>
      </c>
      <c r="D47" s="3">
        <v>322.92</v>
      </c>
      <c r="E47" s="3">
        <v>9.8149999999999995</v>
      </c>
      <c r="F47" s="3" t="s">
        <v>10</v>
      </c>
      <c r="G47" s="3">
        <v>0</v>
      </c>
      <c r="H47" s="3">
        <v>9.82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128</v>
      </c>
      <c r="C48" s="3">
        <v>88</v>
      </c>
      <c r="D48" s="3">
        <v>2000</v>
      </c>
      <c r="E48" s="3">
        <v>2.21</v>
      </c>
      <c r="F48" s="3" t="s">
        <v>14</v>
      </c>
      <c r="G48" s="3">
        <v>0</v>
      </c>
      <c r="H48" s="3">
        <v>2.21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129</v>
      </c>
      <c r="C49" s="3">
        <v>91</v>
      </c>
      <c r="D49" s="3">
        <v>225</v>
      </c>
      <c r="E49" s="3">
        <v>12.13</v>
      </c>
      <c r="F49" s="3" t="s">
        <v>14</v>
      </c>
      <c r="G49" s="3">
        <v>0</v>
      </c>
      <c r="H49" s="3">
        <v>12.13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130</v>
      </c>
      <c r="C50" s="3">
        <v>92</v>
      </c>
      <c r="D50" s="3">
        <v>2000</v>
      </c>
      <c r="E50" s="3">
        <v>1.57</v>
      </c>
      <c r="F50" s="3" t="s">
        <v>14</v>
      </c>
      <c r="G50" s="3">
        <v>0</v>
      </c>
      <c r="H50" s="3">
        <v>1.57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0.13</v>
      </c>
      <c r="F51" s="3" t="s">
        <v>16</v>
      </c>
      <c r="G51" s="3">
        <v>0</v>
      </c>
      <c r="H51" s="3">
        <v>0.13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0.19</v>
      </c>
      <c r="F52" s="3" t="s">
        <v>16</v>
      </c>
      <c r="G52" s="3">
        <v>0</v>
      </c>
      <c r="H52" s="3">
        <v>0.19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7000</v>
      </c>
      <c r="E53" s="3">
        <v>2.9000000000000001E-2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135</v>
      </c>
      <c r="C54" s="3">
        <v>106</v>
      </c>
      <c r="D54" s="3">
        <v>322.92</v>
      </c>
      <c r="E54" s="3">
        <v>10.8</v>
      </c>
      <c r="F54" s="3" t="s">
        <v>10</v>
      </c>
      <c r="G54" s="3">
        <v>0</v>
      </c>
      <c r="H54" s="3">
        <v>10.8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136</v>
      </c>
      <c r="C55" s="3">
        <v>107</v>
      </c>
      <c r="D55" s="3">
        <v>322.92</v>
      </c>
      <c r="E55" s="3">
        <v>24.14</v>
      </c>
      <c r="F55" s="3" t="s">
        <v>10</v>
      </c>
      <c r="G55" s="3">
        <v>0</v>
      </c>
      <c r="H55" s="3">
        <v>24.14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137</v>
      </c>
      <c r="C56" s="3">
        <v>108</v>
      </c>
      <c r="D56" s="3">
        <v>322.92</v>
      </c>
      <c r="E56" s="3">
        <v>1.89</v>
      </c>
      <c r="F56" s="3" t="s">
        <v>10</v>
      </c>
      <c r="G56" s="3">
        <v>0</v>
      </c>
      <c r="H56" s="3">
        <v>1.89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</v>
      </c>
      <c r="H57" s="3">
        <v>0.41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0</v>
      </c>
      <c r="H58" s="3">
        <v>2.41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140</v>
      </c>
      <c r="C59" s="3">
        <v>116</v>
      </c>
      <c r="D59" s="3">
        <v>50</v>
      </c>
      <c r="E59" s="3">
        <v>44</v>
      </c>
      <c r="F59" s="3" t="s">
        <v>13</v>
      </c>
      <c r="G59" s="3">
        <v>0</v>
      </c>
      <c r="H59" s="3">
        <v>44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349</v>
      </c>
      <c r="C60" s="3">
        <v>119</v>
      </c>
      <c r="D60" s="3">
        <v>800</v>
      </c>
      <c r="E60" s="3">
        <v>7.3330000000000002</v>
      </c>
      <c r="F60" s="3" t="s">
        <v>14</v>
      </c>
      <c r="G60" s="3">
        <v>7.33</v>
      </c>
      <c r="H60" s="3">
        <v>0</v>
      </c>
      <c r="I60" s="3">
        <v>100</v>
      </c>
      <c r="J60">
        <f t="shared" si="0"/>
        <v>5864</v>
      </c>
      <c r="K60" s="3">
        <v>0</v>
      </c>
      <c r="L60">
        <f t="shared" si="1"/>
        <v>0</v>
      </c>
    </row>
    <row r="61" spans="1:12" x14ac:dyDescent="0.25">
      <c r="A61" s="3" t="s">
        <v>30</v>
      </c>
      <c r="B61" s="3" t="s">
        <v>214</v>
      </c>
      <c r="C61" s="3">
        <v>277</v>
      </c>
      <c r="D61" s="3">
        <v>34</v>
      </c>
      <c r="E61" s="3">
        <v>76.528999999999996</v>
      </c>
      <c r="F61" s="3" t="s">
        <v>31</v>
      </c>
      <c r="G61" s="3">
        <v>0</v>
      </c>
      <c r="H61" s="3">
        <v>76.53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30</v>
      </c>
      <c r="B62" s="3" t="s">
        <v>215</v>
      </c>
      <c r="C62" s="3">
        <v>278</v>
      </c>
      <c r="D62" s="3">
        <v>77</v>
      </c>
      <c r="E62" s="3">
        <v>29.302600000000002</v>
      </c>
      <c r="F62" s="3" t="s">
        <v>31</v>
      </c>
      <c r="G62" s="3">
        <v>29.3</v>
      </c>
      <c r="H62" s="3">
        <v>0</v>
      </c>
      <c r="I62" s="3">
        <v>100</v>
      </c>
      <c r="J62">
        <f t="shared" si="0"/>
        <v>2256.1</v>
      </c>
      <c r="K62" s="3">
        <v>0</v>
      </c>
      <c r="L62">
        <f t="shared" si="1"/>
        <v>0</v>
      </c>
    </row>
    <row r="63" spans="1:12" x14ac:dyDescent="0.25">
      <c r="A63" s="3" t="s">
        <v>30</v>
      </c>
      <c r="B63" s="3" t="s">
        <v>216</v>
      </c>
      <c r="C63" s="3">
        <v>279</v>
      </c>
      <c r="D63" s="3">
        <v>23</v>
      </c>
      <c r="E63" s="3">
        <v>66</v>
      </c>
      <c r="F63" s="3" t="s">
        <v>23</v>
      </c>
      <c r="G63" s="3">
        <v>0</v>
      </c>
      <c r="H63" s="3">
        <v>66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30</v>
      </c>
      <c r="B64" s="3" t="s">
        <v>217</v>
      </c>
      <c r="C64" s="3">
        <v>280</v>
      </c>
      <c r="D64" s="3">
        <v>151</v>
      </c>
      <c r="E64" s="3">
        <v>17.375499999999999</v>
      </c>
      <c r="F64" s="3" t="s">
        <v>31</v>
      </c>
      <c r="G64" s="3">
        <v>0</v>
      </c>
      <c r="H64" s="3">
        <v>17.38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21</v>
      </c>
      <c r="B65" s="3" t="s">
        <v>219</v>
      </c>
      <c r="C65" s="3">
        <v>283</v>
      </c>
      <c r="D65" s="3">
        <v>400</v>
      </c>
      <c r="E65" s="3">
        <v>1</v>
      </c>
      <c r="F65" s="3" t="s">
        <v>12</v>
      </c>
      <c r="G65" s="3">
        <v>0</v>
      </c>
      <c r="H65" s="3">
        <v>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3:L86"/>
  <sheetViews>
    <sheetView topLeftCell="B1" workbookViewId="0">
      <selection activeCell="G26" sqref="G26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30</v>
      </c>
      <c r="B4" s="3" t="s">
        <v>214</v>
      </c>
      <c r="C4" s="3">
        <v>277</v>
      </c>
      <c r="D4" s="3">
        <v>34</v>
      </c>
      <c r="E4" s="3">
        <v>76.528999999999996</v>
      </c>
      <c r="F4" s="3" t="s">
        <v>31</v>
      </c>
      <c r="G4" s="3">
        <v>0</v>
      </c>
      <c r="H4" s="3">
        <v>76.53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30</v>
      </c>
      <c r="B5" s="3" t="s">
        <v>215</v>
      </c>
      <c r="C5" s="3">
        <v>278</v>
      </c>
      <c r="D5" s="3">
        <v>77</v>
      </c>
      <c r="E5" s="3">
        <v>29.302600000000002</v>
      </c>
      <c r="F5" s="3" t="s">
        <v>31</v>
      </c>
      <c r="G5" s="3">
        <v>29.3</v>
      </c>
      <c r="H5" s="3">
        <v>0</v>
      </c>
      <c r="I5" s="3">
        <v>100</v>
      </c>
      <c r="J5">
        <f t="shared" ref="J5:J68" si="0">D5*G5</f>
        <v>2256.1</v>
      </c>
      <c r="K5" s="3">
        <v>0</v>
      </c>
      <c r="L5">
        <f t="shared" ref="L5:L68" si="1">D5*E5*K5</f>
        <v>0</v>
      </c>
    </row>
    <row r="6" spans="1:12" x14ac:dyDescent="0.25">
      <c r="A6" s="3" t="s">
        <v>30</v>
      </c>
      <c r="B6" s="3" t="s">
        <v>216</v>
      </c>
      <c r="C6" s="3">
        <v>279</v>
      </c>
      <c r="D6" s="3">
        <v>23</v>
      </c>
      <c r="E6" s="3">
        <v>66</v>
      </c>
      <c r="F6" s="3" t="s">
        <v>23</v>
      </c>
      <c r="G6" s="3">
        <v>0</v>
      </c>
      <c r="H6" s="3">
        <v>66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30</v>
      </c>
      <c r="B7" s="3" t="s">
        <v>217</v>
      </c>
      <c r="C7" s="3">
        <v>280</v>
      </c>
      <c r="D7" s="3">
        <v>151</v>
      </c>
      <c r="E7" s="3">
        <v>17.375499999999999</v>
      </c>
      <c r="F7" s="3" t="s">
        <v>31</v>
      </c>
      <c r="G7" s="3">
        <v>0</v>
      </c>
      <c r="H7" s="3">
        <v>17.38</v>
      </c>
      <c r="I7" s="3">
        <v>0</v>
      </c>
      <c r="J7">
        <f t="shared" si="0"/>
        <v>0</v>
      </c>
      <c r="K7" s="3">
        <v>0</v>
      </c>
      <c r="L7">
        <f t="shared" si="1"/>
        <v>0</v>
      </c>
    </row>
    <row r="8" spans="1:12" x14ac:dyDescent="0.25">
      <c r="A8" s="3" t="s">
        <v>21</v>
      </c>
      <c r="B8" s="3" t="s">
        <v>219</v>
      </c>
      <c r="C8" s="3">
        <v>283</v>
      </c>
      <c r="D8" s="3">
        <v>400</v>
      </c>
      <c r="E8" s="3">
        <v>1</v>
      </c>
      <c r="F8" s="3" t="s">
        <v>12</v>
      </c>
      <c r="G8" s="3">
        <v>0</v>
      </c>
      <c r="H8" s="3">
        <v>1</v>
      </c>
      <c r="I8" s="3">
        <v>0</v>
      </c>
      <c r="J8">
        <f t="shared" si="0"/>
        <v>0</v>
      </c>
      <c r="K8" s="3">
        <v>0</v>
      </c>
      <c r="L8">
        <f t="shared" si="1"/>
        <v>0</v>
      </c>
    </row>
    <row r="9" spans="1:12" x14ac:dyDescent="0.25"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J16">
        <f t="shared" si="0"/>
        <v>0</v>
      </c>
      <c r="K16" s="3">
        <v>0</v>
      </c>
      <c r="L16">
        <f t="shared" si="1"/>
        <v>0</v>
      </c>
    </row>
    <row r="17" spans="10:12" x14ac:dyDescent="0.25">
      <c r="J17">
        <f t="shared" si="0"/>
        <v>0</v>
      </c>
      <c r="K17" s="3">
        <v>0</v>
      </c>
      <c r="L17">
        <f t="shared" si="1"/>
        <v>0</v>
      </c>
    </row>
    <row r="18" spans="10:12" x14ac:dyDescent="0.25">
      <c r="J18">
        <f t="shared" si="0"/>
        <v>0</v>
      </c>
      <c r="K18" s="3">
        <v>0</v>
      </c>
      <c r="L18">
        <f t="shared" si="1"/>
        <v>0</v>
      </c>
    </row>
    <row r="19" spans="10:12" x14ac:dyDescent="0.25">
      <c r="J19">
        <f t="shared" si="0"/>
        <v>0</v>
      </c>
      <c r="K19" s="3">
        <v>0</v>
      </c>
      <c r="L19">
        <f t="shared" si="1"/>
        <v>0</v>
      </c>
    </row>
    <row r="20" spans="10:12" x14ac:dyDescent="0.25">
      <c r="J20">
        <f t="shared" si="0"/>
        <v>0</v>
      </c>
      <c r="K20" s="3">
        <v>0</v>
      </c>
      <c r="L20">
        <f t="shared" si="1"/>
        <v>0</v>
      </c>
    </row>
    <row r="21" spans="10:12" x14ac:dyDescent="0.25">
      <c r="J21">
        <f t="shared" si="0"/>
        <v>0</v>
      </c>
      <c r="K21" s="3">
        <v>0</v>
      </c>
      <c r="L21">
        <f t="shared" si="1"/>
        <v>0</v>
      </c>
    </row>
    <row r="22" spans="10:12" x14ac:dyDescent="0.25">
      <c r="J22">
        <f t="shared" si="0"/>
        <v>0</v>
      </c>
      <c r="K22" s="3">
        <v>0</v>
      </c>
      <c r="L22">
        <f t="shared" si="1"/>
        <v>0</v>
      </c>
    </row>
    <row r="23" spans="10:12" x14ac:dyDescent="0.25">
      <c r="J23">
        <f t="shared" si="0"/>
        <v>0</v>
      </c>
      <c r="K23" s="3">
        <v>0</v>
      </c>
      <c r="L23">
        <f t="shared" si="1"/>
        <v>0</v>
      </c>
    </row>
    <row r="24" spans="10:12" x14ac:dyDescent="0.25">
      <c r="J24">
        <f t="shared" si="0"/>
        <v>0</v>
      </c>
      <c r="K24" s="3">
        <v>0</v>
      </c>
      <c r="L24">
        <f t="shared" si="1"/>
        <v>0</v>
      </c>
    </row>
    <row r="25" spans="10:12" x14ac:dyDescent="0.25">
      <c r="J25">
        <f t="shared" si="0"/>
        <v>0</v>
      </c>
      <c r="K25" s="3">
        <v>0</v>
      </c>
      <c r="L25">
        <f t="shared" si="1"/>
        <v>0</v>
      </c>
    </row>
    <row r="26" spans="10:12" x14ac:dyDescent="0.25">
      <c r="J26">
        <f t="shared" si="0"/>
        <v>0</v>
      </c>
      <c r="K26" s="3">
        <v>0</v>
      </c>
      <c r="L26">
        <f t="shared" si="1"/>
        <v>0</v>
      </c>
    </row>
    <row r="27" spans="10:12" x14ac:dyDescent="0.25">
      <c r="J27">
        <f t="shared" si="0"/>
        <v>0</v>
      </c>
      <c r="K27" s="3">
        <v>0</v>
      </c>
      <c r="L27">
        <f t="shared" si="1"/>
        <v>0</v>
      </c>
    </row>
    <row r="28" spans="10:12" x14ac:dyDescent="0.25">
      <c r="J28">
        <f t="shared" si="0"/>
        <v>0</v>
      </c>
      <c r="K28" s="3">
        <v>0</v>
      </c>
      <c r="L28">
        <f t="shared" si="1"/>
        <v>0</v>
      </c>
    </row>
    <row r="29" spans="10:12" x14ac:dyDescent="0.25">
      <c r="J29">
        <f t="shared" si="0"/>
        <v>0</v>
      </c>
      <c r="K29" s="3">
        <v>0</v>
      </c>
      <c r="L29">
        <f t="shared" si="1"/>
        <v>0</v>
      </c>
    </row>
    <row r="30" spans="10:12" x14ac:dyDescent="0.25">
      <c r="J30">
        <f t="shared" si="0"/>
        <v>0</v>
      </c>
      <c r="K30" s="3">
        <v>0</v>
      </c>
      <c r="L30">
        <f t="shared" si="1"/>
        <v>0</v>
      </c>
    </row>
    <row r="31" spans="10:12" x14ac:dyDescent="0.25">
      <c r="J31">
        <f t="shared" si="0"/>
        <v>0</v>
      </c>
      <c r="K31" s="3">
        <v>0</v>
      </c>
      <c r="L31">
        <f t="shared" si="1"/>
        <v>0</v>
      </c>
    </row>
    <row r="32" spans="10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V1</vt:lpstr>
      <vt:lpstr>V2</vt:lpstr>
      <vt:lpstr>V3</vt:lpstr>
      <vt:lpstr>V4</vt:lpstr>
      <vt:lpstr>V5</vt:lpstr>
      <vt:lpstr>V6</vt:lpstr>
      <vt:lpstr>V7</vt:lpstr>
      <vt:lpstr>V8</vt:lpstr>
      <vt:lpstr>V9</vt:lpstr>
      <vt:lpstr>V10</vt:lpstr>
      <vt:lpstr>V11</vt:lpstr>
      <vt:lpstr>V12</vt:lpstr>
      <vt:lpstr>V13</vt:lpstr>
      <vt:lpstr>V14</vt:lpstr>
      <vt:lpstr>V15</vt:lpstr>
      <vt:lpstr>V16</vt:lpstr>
      <vt:lpstr>V17</vt:lpstr>
      <vt:lpstr>V18</vt:lpstr>
      <vt:lpstr>V19</vt:lpstr>
      <vt:lpstr>V20</vt:lpstr>
      <vt:lpstr>V21</vt:lpstr>
      <vt:lpstr>V22</vt:lpstr>
      <vt:lpstr>V23</vt:lpstr>
      <vt:lpstr>V24</vt:lpstr>
      <vt:lpstr>V25</vt:lpstr>
      <vt:lpstr>V26</vt:lpstr>
      <vt:lpstr>V27</vt:lpstr>
      <vt:lpstr>V28</vt:lpstr>
      <vt:lpstr>V29</vt:lpstr>
      <vt:lpstr>V30</vt:lpstr>
      <vt:lpstr>V31</vt:lpstr>
      <vt:lpstr>V32</vt:lpstr>
      <vt:lpstr>V33</vt:lpstr>
      <vt:lpstr>V34</vt:lpstr>
      <vt:lpstr>V35</vt:lpstr>
      <vt:lpstr>V36</vt:lpstr>
      <vt:lpstr>V37</vt:lpstr>
      <vt:lpstr>V38</vt:lpstr>
      <vt:lpstr>V39</vt:lpstr>
      <vt:lpstr>V40</vt:lpstr>
      <vt:lpstr>V41</vt:lpstr>
      <vt:lpstr>V43</vt:lpstr>
      <vt:lpstr>V42</vt:lpstr>
      <vt:lpstr>V44</vt:lpstr>
      <vt:lpstr>V45</vt:lpstr>
      <vt:lpstr>V46</vt:lpstr>
      <vt:lpstr>V47</vt:lpstr>
      <vt:lpstr>V48</vt:lpstr>
      <vt:lpstr>V49</vt:lpstr>
      <vt:lpstr>V50</vt:lpstr>
      <vt:lpstr>V51</vt:lpstr>
      <vt:lpstr>V52</vt:lpstr>
      <vt:lpstr>V53</vt:lpstr>
      <vt:lpstr>V54</vt:lpstr>
      <vt:lpstr>V55</vt:lpstr>
      <vt:lpstr>V56</vt:lpstr>
      <vt:lpstr>V57</vt:lpstr>
      <vt:lpstr>V58</vt:lpstr>
      <vt:lpstr>V59</vt:lpstr>
      <vt:lpstr>V60</vt:lpstr>
      <vt:lpstr>V61</vt:lpstr>
      <vt:lpstr>V62</vt:lpstr>
      <vt:lpstr>V63</vt:lpstr>
      <vt:lpstr>V64</vt:lpstr>
      <vt:lpstr>V65</vt:lpstr>
      <vt:lpstr>V66</vt:lpstr>
      <vt:lpstr>V67</vt:lpstr>
      <vt:lpstr>V68</vt:lpstr>
      <vt:lpstr>V69</vt:lpstr>
      <vt:lpstr>V70</vt:lpstr>
      <vt:lpstr>V71</vt:lpstr>
      <vt:lpstr>V73</vt:lpstr>
      <vt:lpstr>V72</vt:lpstr>
      <vt:lpstr>V74</vt:lpstr>
      <vt:lpstr>V75</vt:lpstr>
      <vt:lpstr>V76</vt:lpstr>
      <vt:lpstr>V77</vt:lpstr>
      <vt:lpstr>V78</vt:lpstr>
      <vt:lpstr>V79</vt:lpstr>
      <vt:lpstr>V80</vt:lpstr>
      <vt:lpstr>V81</vt:lpstr>
      <vt:lpstr>V82</vt:lpstr>
      <vt:lpstr>V83</vt:lpstr>
      <vt:lpstr>V84</vt:lpstr>
      <vt:lpstr>V85</vt:lpstr>
      <vt:lpstr>V86</vt:lpstr>
      <vt:lpstr>V87</vt:lpstr>
      <vt:lpstr>V88</vt:lpstr>
      <vt:lpstr>V89</vt:lpstr>
      <vt:lpstr>V90</vt:lpstr>
      <vt:lpstr>V91</vt:lpstr>
      <vt:lpstr>V92</vt:lpstr>
      <vt:lpstr>V93</vt:lpstr>
      <vt:lpstr>V94</vt:lpstr>
      <vt:lpstr>V95</vt:lpstr>
      <vt:lpstr>V96</vt:lpstr>
      <vt:lpstr>V97</vt:lpstr>
      <vt:lpstr>V98</vt:lpstr>
      <vt:lpstr>V99</vt:lpstr>
      <vt:lpstr>V100</vt:lpstr>
      <vt:lpstr>V101</vt:lpstr>
      <vt:lpstr>V102</vt:lpstr>
      <vt:lpstr>V103</vt:lpstr>
      <vt:lpstr>V104</vt:lpstr>
      <vt:lpstr>V105</vt:lpstr>
      <vt:lpstr>V106</vt:lpstr>
      <vt:lpstr>V107</vt:lpstr>
      <vt:lpstr>V108</vt:lpstr>
      <vt:lpstr>V109</vt:lpstr>
      <vt:lpstr>V110</vt:lpstr>
      <vt:lpstr>V111</vt:lpstr>
      <vt:lpstr>V112</vt:lpstr>
      <vt:lpstr>V113</vt:lpstr>
      <vt:lpstr>V114</vt:lpstr>
      <vt:lpstr>V115</vt:lpstr>
      <vt:lpstr>V116</vt:lpstr>
      <vt:lpstr>V117</vt:lpstr>
      <vt:lpstr>V118</vt:lpstr>
      <vt:lpstr>V119</vt:lpstr>
      <vt:lpstr>V120</vt:lpstr>
      <vt:lpstr>V121</vt:lpstr>
      <vt:lpstr>V122</vt:lpstr>
      <vt:lpstr>V123</vt:lpstr>
      <vt:lpstr>V124</vt:lpstr>
      <vt:lpstr>V125</vt:lpstr>
      <vt:lpstr>V126</vt:lpstr>
      <vt:lpstr>V127</vt:lpstr>
      <vt:lpstr>V128</vt:lpstr>
      <vt:lpstr>V129</vt:lpstr>
      <vt:lpstr>V130</vt:lpstr>
      <vt:lpstr>V131</vt:lpstr>
      <vt:lpstr>V132</vt:lpstr>
      <vt:lpstr>V133</vt:lpstr>
      <vt:lpstr>V134</vt:lpstr>
      <vt:lpstr>V135</vt:lpstr>
      <vt:lpstr>V136</vt:lpstr>
      <vt:lpstr>V137</vt:lpstr>
      <vt:lpstr>V138</vt:lpstr>
      <vt:lpstr>V139</vt:lpstr>
      <vt:lpstr>V140</vt:lpstr>
      <vt:lpstr>V141</vt:lpstr>
      <vt:lpstr>V142</vt:lpstr>
      <vt:lpstr>V143</vt:lpstr>
      <vt:lpstr>V144</vt:lpstr>
      <vt:lpstr>V145</vt:lpstr>
      <vt:lpstr>V146</vt:lpstr>
      <vt:lpstr>V147</vt:lpstr>
      <vt:lpstr>V148</vt:lpstr>
      <vt:lpstr>V149</vt:lpstr>
      <vt:lpstr>V150</vt:lpstr>
      <vt:lpstr>V151</vt:lpstr>
      <vt:lpstr>V152</vt:lpstr>
      <vt:lpstr>V153</vt:lpstr>
      <vt:lpstr>V154</vt:lpstr>
      <vt:lpstr>V155</vt:lpstr>
      <vt:lpstr>V156</vt:lpstr>
      <vt:lpstr>V157</vt:lpstr>
      <vt:lpstr>V158</vt:lpstr>
      <vt:lpstr>V159</vt:lpstr>
      <vt:lpstr>V160</vt:lpstr>
      <vt:lpstr>V161</vt:lpstr>
      <vt:lpstr>V162</vt:lpstr>
      <vt:lpstr>V163</vt:lpstr>
      <vt:lpstr>V164</vt:lpstr>
      <vt:lpstr>V165</vt:lpstr>
      <vt:lpstr>V166</vt:lpstr>
      <vt:lpstr>V167</vt:lpstr>
      <vt:lpstr>V168</vt:lpstr>
      <vt:lpstr>V169</vt:lpstr>
      <vt:lpstr>V170</vt:lpstr>
      <vt:lpstr>V171</vt:lpstr>
      <vt:lpstr>V172</vt:lpstr>
      <vt:lpstr>V173</vt:lpstr>
      <vt:lpstr>V174</vt:lpstr>
      <vt:lpstr>V175</vt:lpstr>
      <vt:lpstr>V176</vt:lpstr>
      <vt:lpstr>V177</vt:lpstr>
      <vt:lpstr>V178</vt:lpstr>
      <vt:lpstr>V179</vt:lpstr>
      <vt:lpstr>V180</vt:lpstr>
      <vt:lpstr>V181</vt:lpstr>
      <vt:lpstr>V182</vt:lpstr>
      <vt:lpstr>V183</vt:lpstr>
      <vt:lpstr>V184</vt:lpstr>
      <vt:lpstr>V185</vt:lpstr>
      <vt:lpstr>V186</vt:lpstr>
      <vt:lpstr>V187</vt:lpstr>
      <vt:lpstr>V188</vt:lpstr>
      <vt:lpstr>V189</vt:lpstr>
      <vt:lpstr>V190</vt:lpstr>
      <vt:lpstr>V191</vt:lpstr>
      <vt:lpstr>V192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 Kumar B</dc:creator>
  <cp:lastModifiedBy>Lavan Kumar B</cp:lastModifiedBy>
  <cp:lastPrinted>2024-02-07T10:28:37Z</cp:lastPrinted>
  <dcterms:created xsi:type="dcterms:W3CDTF">2023-11-14T13:31:56Z</dcterms:created>
  <dcterms:modified xsi:type="dcterms:W3CDTF">2024-07-04T16:16:00Z</dcterms:modified>
</cp:coreProperties>
</file>